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2.xml" ContentType="application/vnd.openxmlformats-officedocument.spreadsheetml.table+xml"/>
  <Override PartName="/xl/tables/table10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xl/queryTables/queryTable7.xml" ContentType="application/vnd.openxmlformats-officedocument.spreadsheetml.queryTable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1.xml" ContentType="application/vnd.openxmlformats-officedocument.spreadsheetml.table+xml"/>
  <Override PartName="/xl/queryTables/queryTable6.xml" ContentType="application/vnd.openxmlformats-officedocument.spreadsheetml.queryTable+xml"/>
  <Override PartName="/xl/queryTables/queryTable8.xml" ContentType="application/vnd.openxmlformats-officedocument.spreadsheetml.queryTable+xml"/>
  <Override PartName="/xl/tables/table13.xml" ContentType="application/vnd.openxmlformats-officedocument.spreadsheetml.table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OFFICE_OF_DEMAND\ENERGY JUSTICE\Equitable Distribution of Funds (Section 101)\2019 Equitable Distribution\UI\"/>
    </mc:Choice>
  </mc:AlternateContent>
  <xr:revisionPtr revIDLastSave="0" documentId="13_ncr:1_{6691B346-2B11-4CF7-B867-EA7E8B4399DF}" xr6:coauthVersionLast="46" xr6:coauthVersionMax="46" xr10:uidLastSave="{00000000-0000-0000-0000-000000000000}"/>
  <bookViews>
    <workbookView xWindow="33645" yWindow="2490" windowWidth="21600" windowHeight="11385" tabRatio="854" activeTab="3" xr2:uid="{00000000-000D-0000-FFFF-FFFF00000000}"/>
  </bookViews>
  <sheets>
    <sheet name="Sheet6" sheetId="21" r:id="rId1"/>
    <sheet name="small load equity calcs" sheetId="14" r:id="rId2"/>
    <sheet name="Sheet4" sheetId="18" r:id="rId3"/>
    <sheet name="HESParticipationStats" sheetId="17" r:id="rId4"/>
    <sheet name="Sheet2" sheetId="19" r:id="rId5"/>
    <sheet name="Diversity index Calcs" sheetId="13" r:id="rId6"/>
    <sheet name="Cover Page" sheetId="7" r:id="rId7"/>
    <sheet name="1.) CLM Reference" sheetId="3" r:id="rId8"/>
    <sheet name="Sheet1" sheetId="10" r:id="rId9"/>
    <sheet name="2.) Small Load" sheetId="1" r:id="rId10"/>
    <sheet name="Sheet3" sheetId="12" r:id="rId11"/>
    <sheet name="Sheet8" sheetId="23" r:id="rId12"/>
    <sheet name="Sheet7" sheetId="22" r:id="rId13"/>
    <sheet name="large load eqity calcs" sheetId="15" r:id="rId14"/>
    <sheet name="3.) Large Load" sheetId="5" r:id="rId15"/>
    <sheet name="HES Report" sheetId="9" r:id="rId16"/>
    <sheet name="Sheet5" sheetId="20" r:id="rId17"/>
    <sheet name="Energy Burden Calcs" sheetId="16" r:id="rId18"/>
  </sheets>
  <definedNames>
    <definedName name="ExternalData_1" localSheetId="17" hidden="1">'Energy Burden Calcs'!$I$2:$AK$394</definedName>
    <definedName name="ExternalData_1" localSheetId="3" hidden="1">HESParticipationStats!$A$1:$AR$393</definedName>
    <definedName name="ExternalData_1" localSheetId="13" hidden="1">'large load eqity calcs'!$A$1:$W$205</definedName>
    <definedName name="ExternalData_1" localSheetId="1" hidden="1">'small load equity calcs'!$A$1:$AA$393</definedName>
    <definedName name="ExternalData_2" localSheetId="2" hidden="1">Sheet4!$A$1:$C$35</definedName>
    <definedName name="ExternalData_2" localSheetId="0" hidden="1">Sheet6!$A$1:$AA$117</definedName>
    <definedName name="ExternalData_2" localSheetId="12" hidden="1">Sheet7!$A$1:$X$205</definedName>
    <definedName name="ExternalData_3" localSheetId="2" hidden="1">Sheet4!$K$3:$Z$78</definedName>
    <definedName name="ExternalData_3" localSheetId="11" hidden="1">Sheet8!$A$1:$X$61</definedName>
  </definedNames>
  <calcPr calcId="191029"/>
  <pivotCaches>
    <pivotCache cacheId="44" r:id="rId19"/>
    <pivotCache cacheId="45" r:id="rId20"/>
    <pivotCache cacheId="46" r:id="rId21"/>
    <pivotCache cacheId="47" r:id="rId22"/>
    <pivotCache cacheId="48" r:id="rId23"/>
    <pivotCache cacheId="49" r:id="rId24"/>
    <pivotCache cacheId="50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H63" i="17" l="1"/>
  <c r="BG63" i="17"/>
  <c r="E663" i="1"/>
  <c r="D663" i="1"/>
  <c r="F124" i="21"/>
  <c r="D64" i="23"/>
  <c r="X2" i="15"/>
  <c r="X3" i="15"/>
  <c r="X4" i="15"/>
  <c r="X5" i="15"/>
  <c r="X6" i="15"/>
  <c r="X7" i="15"/>
  <c r="X8" i="15"/>
  <c r="X9" i="15"/>
  <c r="X10" i="15"/>
  <c r="X11" i="15"/>
  <c r="X12" i="15"/>
  <c r="X13" i="15"/>
  <c r="X14" i="15"/>
  <c r="X15" i="15"/>
  <c r="X16" i="15"/>
  <c r="X17" i="15"/>
  <c r="X18" i="15"/>
  <c r="X19" i="15"/>
  <c r="X20" i="15"/>
  <c r="X21" i="15"/>
  <c r="X22" i="15"/>
  <c r="X23" i="15"/>
  <c r="X24" i="15"/>
  <c r="X25" i="15"/>
  <c r="X26" i="15"/>
  <c r="X27" i="15"/>
  <c r="X28" i="15"/>
  <c r="X29" i="15"/>
  <c r="X30" i="15"/>
  <c r="X31" i="15"/>
  <c r="X32" i="15"/>
  <c r="X33" i="15"/>
  <c r="X34" i="15"/>
  <c r="X35" i="15"/>
  <c r="X36" i="15"/>
  <c r="X37" i="15"/>
  <c r="X38" i="15"/>
  <c r="X39" i="15"/>
  <c r="X40" i="15"/>
  <c r="X41" i="15"/>
  <c r="X42" i="15"/>
  <c r="X43" i="15"/>
  <c r="X44" i="15"/>
  <c r="X45" i="15"/>
  <c r="X46" i="15"/>
  <c r="X47" i="15"/>
  <c r="X48" i="15"/>
  <c r="X49" i="15"/>
  <c r="X50" i="15"/>
  <c r="X51" i="15"/>
  <c r="X52" i="15"/>
  <c r="X53" i="15"/>
  <c r="X54" i="15"/>
  <c r="X55" i="15"/>
  <c r="X56" i="15"/>
  <c r="X57" i="15"/>
  <c r="X58" i="15"/>
  <c r="X59" i="15"/>
  <c r="X60" i="15"/>
  <c r="X61" i="15"/>
  <c r="X62" i="15"/>
  <c r="X63" i="15"/>
  <c r="X64" i="15"/>
  <c r="X65" i="15"/>
  <c r="X66" i="15"/>
  <c r="X67" i="15"/>
  <c r="X68" i="15"/>
  <c r="X69" i="15"/>
  <c r="X70" i="15"/>
  <c r="X71" i="15"/>
  <c r="X72" i="15"/>
  <c r="X73" i="15"/>
  <c r="X74" i="15"/>
  <c r="X75" i="15"/>
  <c r="X76" i="15"/>
  <c r="X77" i="15"/>
  <c r="X78" i="15"/>
  <c r="X79" i="15"/>
  <c r="X80" i="15"/>
  <c r="X81" i="15"/>
  <c r="X82" i="15"/>
  <c r="X83" i="15"/>
  <c r="X84" i="15"/>
  <c r="X85" i="15"/>
  <c r="X86" i="15"/>
  <c r="X87" i="15"/>
  <c r="X88" i="15"/>
  <c r="X89" i="15"/>
  <c r="X90" i="15"/>
  <c r="X91" i="15"/>
  <c r="X92" i="15"/>
  <c r="X93" i="15"/>
  <c r="X94" i="15"/>
  <c r="X95" i="15"/>
  <c r="X96" i="15"/>
  <c r="X97" i="15"/>
  <c r="X98" i="15"/>
  <c r="X99" i="15"/>
  <c r="X100" i="15"/>
  <c r="X101" i="15"/>
  <c r="X102" i="15"/>
  <c r="X103" i="15"/>
  <c r="X104" i="15"/>
  <c r="X105" i="15"/>
  <c r="X106" i="15"/>
  <c r="X107" i="15"/>
  <c r="X108" i="15"/>
  <c r="X109" i="15"/>
  <c r="X110" i="15"/>
  <c r="X111" i="15"/>
  <c r="X112" i="15"/>
  <c r="X113" i="15"/>
  <c r="X114" i="15"/>
  <c r="X115" i="15"/>
  <c r="X116" i="15"/>
  <c r="X117" i="15"/>
  <c r="X118" i="15"/>
  <c r="X119" i="15"/>
  <c r="X120" i="15"/>
  <c r="X121" i="15"/>
  <c r="X122" i="15"/>
  <c r="X123" i="15"/>
  <c r="X124" i="15"/>
  <c r="X125" i="15"/>
  <c r="X126" i="15"/>
  <c r="X127" i="15"/>
  <c r="X128" i="15"/>
  <c r="X129" i="15"/>
  <c r="X130" i="15"/>
  <c r="X131" i="15"/>
  <c r="X132" i="15"/>
  <c r="X133" i="15"/>
  <c r="X134" i="15"/>
  <c r="X135" i="15"/>
  <c r="X136" i="15"/>
  <c r="X137" i="15"/>
  <c r="X138" i="15"/>
  <c r="X139" i="15"/>
  <c r="X140" i="15"/>
  <c r="X141" i="15"/>
  <c r="X142" i="15"/>
  <c r="X143" i="15"/>
  <c r="X144" i="15"/>
  <c r="X145" i="15"/>
  <c r="X146" i="15"/>
  <c r="X147" i="15"/>
  <c r="X148" i="15"/>
  <c r="X149" i="15"/>
  <c r="X150" i="15"/>
  <c r="X151" i="15"/>
  <c r="X152" i="15"/>
  <c r="X153" i="15"/>
  <c r="X154" i="15"/>
  <c r="X155" i="15"/>
  <c r="X156" i="15"/>
  <c r="X157" i="15"/>
  <c r="X158" i="15"/>
  <c r="X159" i="15"/>
  <c r="X160" i="15"/>
  <c r="X161" i="15"/>
  <c r="X162" i="15"/>
  <c r="X163" i="15"/>
  <c r="X164" i="15"/>
  <c r="X165" i="15"/>
  <c r="X166" i="15"/>
  <c r="X167" i="15"/>
  <c r="X168" i="15"/>
  <c r="X169" i="15"/>
  <c r="X170" i="15"/>
  <c r="X171" i="15"/>
  <c r="X172" i="15"/>
  <c r="X173" i="15"/>
  <c r="X174" i="15"/>
  <c r="X175" i="15"/>
  <c r="X176" i="15"/>
  <c r="X177" i="15"/>
  <c r="X178" i="15"/>
  <c r="X179" i="15"/>
  <c r="X180" i="15"/>
  <c r="X181" i="15"/>
  <c r="X182" i="15"/>
  <c r="X183" i="15"/>
  <c r="X184" i="15"/>
  <c r="X185" i="15"/>
  <c r="X186" i="15"/>
  <c r="X187" i="15"/>
  <c r="X188" i="15"/>
  <c r="X189" i="15"/>
  <c r="X190" i="15"/>
  <c r="X191" i="15"/>
  <c r="X192" i="15"/>
  <c r="X193" i="15"/>
  <c r="X194" i="15"/>
  <c r="X195" i="15"/>
  <c r="X196" i="15"/>
  <c r="X197" i="15"/>
  <c r="X198" i="15"/>
  <c r="X199" i="15"/>
  <c r="X200" i="15"/>
  <c r="X201" i="15"/>
  <c r="X202" i="15"/>
  <c r="X203" i="15"/>
  <c r="X204" i="15"/>
  <c r="X205" i="15"/>
  <c r="E120" i="21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2" i="20"/>
  <c r="BH54" i="17"/>
  <c r="BI54" i="17"/>
  <c r="BJ54" i="17"/>
  <c r="BK54" i="17"/>
  <c r="BL54" i="17"/>
  <c r="BG54" i="17"/>
  <c r="BH45" i="17"/>
  <c r="BI45" i="17"/>
  <c r="BJ45" i="17"/>
  <c r="BK45" i="17"/>
  <c r="BL45" i="17"/>
  <c r="BG45" i="17"/>
  <c r="BL44" i="17"/>
  <c r="BK44" i="17"/>
  <c r="BJ44" i="17"/>
  <c r="BI44" i="17"/>
  <c r="BH44" i="17"/>
  <c r="BG44" i="17"/>
  <c r="BH38" i="17"/>
  <c r="BI38" i="17"/>
  <c r="BJ38" i="17"/>
  <c r="BK38" i="17"/>
  <c r="BL38" i="17"/>
  <c r="BH39" i="17"/>
  <c r="BI39" i="17"/>
  <c r="BJ39" i="17"/>
  <c r="BK39" i="17"/>
  <c r="BL39" i="17"/>
  <c r="BG39" i="17"/>
  <c r="BG38" i="17"/>
  <c r="BH28" i="17"/>
  <c r="BI28" i="17"/>
  <c r="BJ28" i="17"/>
  <c r="BK28" i="17"/>
  <c r="BL28" i="17"/>
  <c r="BH29" i="17"/>
  <c r="BI29" i="17"/>
  <c r="BJ29" i="17"/>
  <c r="BK29" i="17"/>
  <c r="BL29" i="17"/>
  <c r="BG29" i="17"/>
  <c r="BG28" i="17"/>
  <c r="BG19" i="17"/>
  <c r="BH15" i="17"/>
  <c r="BI15" i="17"/>
  <c r="BJ15" i="17"/>
  <c r="BK15" i="17"/>
  <c r="BL15" i="17"/>
  <c r="BH16" i="17"/>
  <c r="BI16" i="17"/>
  <c r="BJ16" i="17"/>
  <c r="BK16" i="17"/>
  <c r="BL16" i="17"/>
  <c r="BH17" i="17"/>
  <c r="BI17" i="17"/>
  <c r="BJ17" i="17"/>
  <c r="BK17" i="17"/>
  <c r="BL17" i="17"/>
  <c r="BH18" i="17"/>
  <c r="BI18" i="17"/>
  <c r="BJ18" i="17"/>
  <c r="BK18" i="17"/>
  <c r="BL18" i="17"/>
  <c r="BH19" i="17"/>
  <c r="BI19" i="17"/>
  <c r="BJ19" i="17"/>
  <c r="BK19" i="17"/>
  <c r="BL19" i="17"/>
  <c r="BG15" i="17"/>
  <c r="BG16" i="17"/>
  <c r="BG17" i="17"/>
  <c r="BG18" i="17"/>
  <c r="AA413" i="9" l="1"/>
  <c r="V413" i="9"/>
  <c r="AA412" i="9"/>
  <c r="V412" i="9"/>
  <c r="AA411" i="9"/>
  <c r="V411" i="9"/>
  <c r="AA410" i="9"/>
  <c r="V410" i="9"/>
  <c r="AA409" i="9"/>
  <c r="V409" i="9"/>
  <c r="AA408" i="9"/>
  <c r="V408" i="9"/>
  <c r="AA407" i="9"/>
  <c r="V407" i="9"/>
  <c r="AA406" i="9"/>
  <c r="V406" i="9"/>
  <c r="AA405" i="9"/>
  <c r="V405" i="9"/>
  <c r="AA404" i="9"/>
  <c r="V404" i="9"/>
  <c r="AA403" i="9"/>
  <c r="V403" i="9"/>
  <c r="AA402" i="9"/>
  <c r="V402" i="9"/>
  <c r="AA401" i="9"/>
  <c r="V401" i="9"/>
  <c r="AA400" i="9"/>
  <c r="V400" i="9"/>
  <c r="AA399" i="9"/>
  <c r="V399" i="9"/>
  <c r="AA398" i="9"/>
  <c r="V398" i="9"/>
  <c r="AA397" i="9"/>
  <c r="V397" i="9"/>
  <c r="AA396" i="9"/>
  <c r="V396" i="9"/>
  <c r="AA395" i="9"/>
  <c r="V395" i="9"/>
  <c r="AA394" i="9"/>
  <c r="V394" i="9"/>
  <c r="AA393" i="9"/>
  <c r="V393" i="9"/>
  <c r="AA392" i="9"/>
  <c r="V392" i="9"/>
  <c r="AA391" i="9"/>
  <c r="V391" i="9"/>
  <c r="AA390" i="9"/>
  <c r="V390" i="9"/>
  <c r="AA389" i="9"/>
  <c r="V389" i="9"/>
  <c r="AA388" i="9"/>
  <c r="V388" i="9"/>
  <c r="AA387" i="9"/>
  <c r="V387" i="9"/>
  <c r="AA386" i="9"/>
  <c r="V386" i="9"/>
  <c r="AA385" i="9"/>
  <c r="V385" i="9"/>
  <c r="AA384" i="9"/>
  <c r="V384" i="9"/>
  <c r="AA383" i="9"/>
  <c r="V383" i="9"/>
  <c r="AA382" i="9"/>
  <c r="V382" i="9"/>
  <c r="AA381" i="9"/>
  <c r="V381" i="9"/>
  <c r="AA380" i="9"/>
  <c r="V380" i="9"/>
  <c r="AA379" i="9"/>
  <c r="V379" i="9"/>
  <c r="AA378" i="9"/>
  <c r="V378" i="9"/>
  <c r="AA377" i="9"/>
  <c r="V377" i="9"/>
  <c r="AA376" i="9"/>
  <c r="V376" i="9"/>
  <c r="AA375" i="9"/>
  <c r="V375" i="9"/>
  <c r="AA374" i="9"/>
  <c r="V374" i="9"/>
  <c r="AA373" i="9"/>
  <c r="V373" i="9"/>
  <c r="AA372" i="9"/>
  <c r="V372" i="9"/>
  <c r="AA371" i="9"/>
  <c r="V371" i="9"/>
  <c r="AA370" i="9"/>
  <c r="V370" i="9"/>
  <c r="AA369" i="9"/>
  <c r="V369" i="9"/>
  <c r="AA368" i="9"/>
  <c r="V368" i="9"/>
  <c r="AA367" i="9"/>
  <c r="V367" i="9"/>
  <c r="AA366" i="9"/>
  <c r="V366" i="9"/>
  <c r="AA365" i="9"/>
  <c r="V365" i="9"/>
  <c r="AA364" i="9"/>
  <c r="V364" i="9"/>
  <c r="AA363" i="9"/>
  <c r="V363" i="9"/>
  <c r="AA362" i="9"/>
  <c r="V362" i="9"/>
  <c r="AA361" i="9"/>
  <c r="V361" i="9"/>
  <c r="AA360" i="9"/>
  <c r="V360" i="9"/>
  <c r="AA359" i="9"/>
  <c r="V359" i="9"/>
  <c r="AA358" i="9"/>
  <c r="V358" i="9"/>
  <c r="AA357" i="9"/>
  <c r="V357" i="9"/>
  <c r="AA356" i="9"/>
  <c r="V356" i="9"/>
  <c r="AA355" i="9"/>
  <c r="V355" i="9"/>
  <c r="AA354" i="9"/>
  <c r="V354" i="9"/>
  <c r="AA353" i="9"/>
  <c r="V353" i="9"/>
  <c r="AA352" i="9"/>
  <c r="V352" i="9"/>
  <c r="AA351" i="9"/>
  <c r="V351" i="9"/>
  <c r="AA350" i="9"/>
  <c r="V350" i="9"/>
  <c r="AA349" i="9"/>
  <c r="V349" i="9"/>
  <c r="AA348" i="9"/>
  <c r="V348" i="9"/>
  <c r="AA347" i="9"/>
  <c r="V347" i="9"/>
  <c r="AA346" i="9"/>
  <c r="V346" i="9"/>
  <c r="AA345" i="9"/>
  <c r="V345" i="9"/>
  <c r="AA344" i="9"/>
  <c r="V344" i="9"/>
  <c r="AA343" i="9"/>
  <c r="V343" i="9"/>
  <c r="AA342" i="9"/>
  <c r="V342" i="9"/>
  <c r="AA341" i="9"/>
  <c r="V341" i="9"/>
  <c r="AA340" i="9"/>
  <c r="V340" i="9"/>
  <c r="AA339" i="9"/>
  <c r="V339" i="9"/>
  <c r="AA338" i="9"/>
  <c r="V338" i="9"/>
  <c r="AA337" i="9"/>
  <c r="V337" i="9"/>
  <c r="AA336" i="9"/>
  <c r="V336" i="9"/>
  <c r="AA335" i="9"/>
  <c r="V335" i="9"/>
  <c r="AA334" i="9"/>
  <c r="V334" i="9"/>
  <c r="AA333" i="9"/>
  <c r="V333" i="9"/>
  <c r="AA332" i="9"/>
  <c r="V332" i="9"/>
  <c r="AA331" i="9"/>
  <c r="V331" i="9"/>
  <c r="AA330" i="9"/>
  <c r="V330" i="9"/>
  <c r="AA329" i="9"/>
  <c r="V329" i="9"/>
  <c r="AA328" i="9"/>
  <c r="V328" i="9"/>
  <c r="AA327" i="9"/>
  <c r="V327" i="9"/>
  <c r="AA326" i="9"/>
  <c r="V326" i="9"/>
  <c r="AA325" i="9"/>
  <c r="V325" i="9"/>
  <c r="AA324" i="9"/>
  <c r="V324" i="9"/>
  <c r="AA323" i="9"/>
  <c r="V323" i="9"/>
  <c r="AA322" i="9"/>
  <c r="V322" i="9"/>
  <c r="AA321" i="9"/>
  <c r="V321" i="9"/>
  <c r="AA320" i="9"/>
  <c r="V320" i="9"/>
  <c r="AA319" i="9"/>
  <c r="V319" i="9"/>
  <c r="AA318" i="9"/>
  <c r="V318" i="9"/>
  <c r="AA317" i="9"/>
  <c r="V317" i="9"/>
  <c r="AA316" i="9"/>
  <c r="V316" i="9"/>
  <c r="AA315" i="9"/>
  <c r="V315" i="9"/>
  <c r="AA314" i="9"/>
  <c r="V314" i="9"/>
  <c r="AA313" i="9"/>
  <c r="V313" i="9"/>
  <c r="AA312" i="9"/>
  <c r="V312" i="9"/>
  <c r="AA311" i="9"/>
  <c r="V311" i="9"/>
  <c r="AA310" i="9"/>
  <c r="V310" i="9"/>
  <c r="AA309" i="9"/>
  <c r="V309" i="9"/>
  <c r="AA308" i="9"/>
  <c r="V308" i="9"/>
  <c r="AA307" i="9"/>
  <c r="V307" i="9"/>
  <c r="AA306" i="9"/>
  <c r="V306" i="9"/>
  <c r="AA305" i="9"/>
  <c r="V305" i="9"/>
  <c r="AA304" i="9"/>
  <c r="V304" i="9"/>
  <c r="AA303" i="9"/>
  <c r="V303" i="9"/>
  <c r="AA302" i="9"/>
  <c r="V302" i="9"/>
  <c r="AA301" i="9"/>
  <c r="V301" i="9"/>
  <c r="AA300" i="9"/>
  <c r="V300" i="9"/>
  <c r="AA299" i="9"/>
  <c r="V299" i="9"/>
  <c r="AA298" i="9"/>
  <c r="V298" i="9"/>
  <c r="AA297" i="9"/>
  <c r="V297" i="9"/>
  <c r="AA296" i="9"/>
  <c r="V296" i="9"/>
  <c r="AA295" i="9"/>
  <c r="V295" i="9"/>
  <c r="AA294" i="9"/>
  <c r="V294" i="9"/>
  <c r="AA293" i="9"/>
  <c r="V293" i="9"/>
  <c r="AA292" i="9"/>
  <c r="V292" i="9"/>
  <c r="AA291" i="9"/>
  <c r="V291" i="9"/>
  <c r="AA290" i="9"/>
  <c r="V290" i="9"/>
  <c r="AA289" i="9"/>
  <c r="V289" i="9"/>
  <c r="AA288" i="9"/>
  <c r="V288" i="9"/>
  <c r="AA287" i="9"/>
  <c r="V287" i="9"/>
  <c r="AA286" i="9"/>
  <c r="V286" i="9"/>
  <c r="AA285" i="9"/>
  <c r="V285" i="9"/>
  <c r="AA284" i="9"/>
  <c r="V284" i="9"/>
  <c r="AA283" i="9"/>
  <c r="V283" i="9"/>
  <c r="AA282" i="9"/>
  <c r="V282" i="9"/>
  <c r="AA281" i="9"/>
  <c r="V281" i="9"/>
  <c r="AA280" i="9"/>
  <c r="V280" i="9"/>
  <c r="AA279" i="9"/>
  <c r="V279" i="9"/>
  <c r="AA278" i="9"/>
  <c r="V278" i="9"/>
  <c r="AA277" i="9"/>
  <c r="V277" i="9"/>
  <c r="AA276" i="9"/>
  <c r="V276" i="9"/>
  <c r="AA275" i="9"/>
  <c r="V275" i="9"/>
  <c r="AA274" i="9"/>
  <c r="V274" i="9"/>
  <c r="AA273" i="9"/>
  <c r="V273" i="9"/>
  <c r="AA272" i="9"/>
  <c r="V272" i="9"/>
  <c r="AA271" i="9"/>
  <c r="V271" i="9"/>
  <c r="AA270" i="9"/>
  <c r="V270" i="9"/>
  <c r="AA269" i="9"/>
  <c r="V269" i="9"/>
  <c r="AA268" i="9"/>
  <c r="V268" i="9"/>
  <c r="AA267" i="9"/>
  <c r="V267" i="9"/>
  <c r="AA266" i="9"/>
  <c r="V266" i="9"/>
  <c r="AA265" i="9"/>
  <c r="V265" i="9"/>
  <c r="AA264" i="9"/>
  <c r="V264" i="9"/>
  <c r="AA263" i="9"/>
  <c r="V263" i="9"/>
  <c r="AA262" i="9"/>
  <c r="V262" i="9"/>
  <c r="AA261" i="9"/>
  <c r="V261" i="9"/>
  <c r="AA260" i="9"/>
  <c r="V260" i="9"/>
  <c r="AA259" i="9"/>
  <c r="V259" i="9"/>
  <c r="AA258" i="9"/>
  <c r="V258" i="9"/>
  <c r="AA257" i="9"/>
  <c r="V257" i="9"/>
  <c r="AA256" i="9"/>
  <c r="V256" i="9"/>
  <c r="AA255" i="9"/>
  <c r="V255" i="9"/>
  <c r="AA254" i="9"/>
  <c r="V254" i="9"/>
  <c r="AA253" i="9"/>
  <c r="V253" i="9"/>
  <c r="AA252" i="9"/>
  <c r="V252" i="9"/>
  <c r="AA251" i="9"/>
  <c r="V251" i="9"/>
  <c r="AA250" i="9"/>
  <c r="V250" i="9"/>
  <c r="AA249" i="9"/>
  <c r="V249" i="9"/>
  <c r="AA248" i="9"/>
  <c r="V248" i="9"/>
  <c r="AA247" i="9"/>
  <c r="V247" i="9"/>
  <c r="AA246" i="9"/>
  <c r="V246" i="9"/>
  <c r="AA245" i="9"/>
  <c r="V245" i="9"/>
  <c r="AA244" i="9"/>
  <c r="V244" i="9"/>
  <c r="AA243" i="9"/>
  <c r="V243" i="9"/>
  <c r="AA242" i="9"/>
  <c r="V242" i="9"/>
  <c r="AA241" i="9"/>
  <c r="V241" i="9"/>
  <c r="AA240" i="9"/>
  <c r="V240" i="9"/>
  <c r="AA239" i="9"/>
  <c r="V239" i="9"/>
  <c r="AA238" i="9"/>
  <c r="V238" i="9"/>
  <c r="AA237" i="9"/>
  <c r="V237" i="9"/>
  <c r="AA236" i="9"/>
  <c r="V236" i="9"/>
  <c r="AA235" i="9"/>
  <c r="V235" i="9"/>
  <c r="AA234" i="9"/>
  <c r="V234" i="9"/>
  <c r="AA233" i="9"/>
  <c r="V233" i="9"/>
  <c r="AA232" i="9"/>
  <c r="V232" i="9"/>
  <c r="AA231" i="9"/>
  <c r="V231" i="9"/>
  <c r="AA230" i="9"/>
  <c r="V230" i="9"/>
  <c r="AA229" i="9"/>
  <c r="V229" i="9"/>
  <c r="AA228" i="9"/>
  <c r="V228" i="9"/>
  <c r="AA227" i="9"/>
  <c r="V227" i="9"/>
  <c r="AA226" i="9"/>
  <c r="V226" i="9"/>
  <c r="AA225" i="9"/>
  <c r="V225" i="9"/>
  <c r="AA224" i="9"/>
  <c r="V224" i="9"/>
  <c r="AA223" i="9"/>
  <c r="V223" i="9"/>
  <c r="AA222" i="9"/>
  <c r="V222" i="9"/>
  <c r="AA221" i="9"/>
  <c r="V221" i="9"/>
  <c r="AA220" i="9"/>
  <c r="V220" i="9"/>
  <c r="AA219" i="9"/>
  <c r="V219" i="9"/>
  <c r="AA218" i="9"/>
  <c r="V218" i="9"/>
  <c r="AA217" i="9"/>
  <c r="V217" i="9"/>
  <c r="AA216" i="9"/>
  <c r="V216" i="9"/>
  <c r="AA215" i="9"/>
  <c r="V215" i="9"/>
  <c r="AA214" i="9"/>
  <c r="V214" i="9"/>
  <c r="AA213" i="9"/>
  <c r="V213" i="9"/>
  <c r="AA212" i="9"/>
  <c r="V212" i="9"/>
  <c r="AA211" i="9"/>
  <c r="V211" i="9"/>
  <c r="AA210" i="9"/>
  <c r="V210" i="9"/>
  <c r="AA209" i="9"/>
  <c r="V209" i="9"/>
  <c r="AA208" i="9"/>
  <c r="V208" i="9"/>
  <c r="AA207" i="9"/>
  <c r="V207" i="9"/>
  <c r="AA206" i="9"/>
  <c r="V206" i="9"/>
  <c r="AA205" i="9"/>
  <c r="V205" i="9"/>
  <c r="AA204" i="9"/>
  <c r="V204" i="9"/>
  <c r="AA203" i="9"/>
  <c r="V203" i="9"/>
  <c r="AA202" i="9"/>
  <c r="V202" i="9"/>
  <c r="AA201" i="9"/>
  <c r="V201" i="9"/>
  <c r="AA200" i="9"/>
  <c r="V200" i="9"/>
  <c r="AA199" i="9"/>
  <c r="V199" i="9"/>
  <c r="AA198" i="9"/>
  <c r="V198" i="9"/>
  <c r="AA197" i="9"/>
  <c r="V197" i="9"/>
  <c r="AA196" i="9"/>
  <c r="V196" i="9"/>
  <c r="AA195" i="9"/>
  <c r="V195" i="9"/>
  <c r="AA194" i="9"/>
  <c r="V194" i="9"/>
  <c r="AA193" i="9"/>
  <c r="V193" i="9"/>
  <c r="AA192" i="9"/>
  <c r="V192" i="9"/>
  <c r="AA191" i="9"/>
  <c r="V191" i="9"/>
  <c r="AA190" i="9"/>
  <c r="V190" i="9"/>
  <c r="AA189" i="9"/>
  <c r="V189" i="9"/>
  <c r="AA188" i="9"/>
  <c r="V188" i="9"/>
  <c r="AA187" i="9"/>
  <c r="V187" i="9"/>
  <c r="AA186" i="9"/>
  <c r="V186" i="9"/>
  <c r="AA185" i="9"/>
  <c r="V185" i="9"/>
  <c r="AA184" i="9"/>
  <c r="V184" i="9"/>
  <c r="AA183" i="9"/>
  <c r="V183" i="9"/>
  <c r="AA182" i="9"/>
  <c r="V182" i="9"/>
  <c r="AA181" i="9"/>
  <c r="V181" i="9"/>
  <c r="AA180" i="9"/>
  <c r="V180" i="9"/>
  <c r="AA179" i="9"/>
  <c r="V179" i="9"/>
  <c r="AA178" i="9"/>
  <c r="V178" i="9"/>
  <c r="AA177" i="9"/>
  <c r="V177" i="9"/>
  <c r="AA176" i="9"/>
  <c r="V176" i="9"/>
  <c r="AA175" i="9"/>
  <c r="V175" i="9"/>
  <c r="AA174" i="9"/>
  <c r="V174" i="9"/>
  <c r="AA173" i="9"/>
  <c r="V173" i="9"/>
  <c r="AA172" i="9"/>
  <c r="V172" i="9"/>
  <c r="AA171" i="9"/>
  <c r="V171" i="9"/>
  <c r="AA170" i="9"/>
  <c r="V170" i="9"/>
  <c r="AA169" i="9"/>
  <c r="V169" i="9"/>
  <c r="AA168" i="9"/>
  <c r="V168" i="9"/>
  <c r="AA167" i="9"/>
  <c r="V167" i="9"/>
  <c r="AA166" i="9"/>
  <c r="V166" i="9"/>
  <c r="AA165" i="9"/>
  <c r="V165" i="9"/>
  <c r="AA164" i="9"/>
  <c r="V164" i="9"/>
  <c r="AA163" i="9"/>
  <c r="V163" i="9"/>
  <c r="AA162" i="9"/>
  <c r="V162" i="9"/>
  <c r="AA161" i="9"/>
  <c r="V161" i="9"/>
  <c r="AA160" i="9"/>
  <c r="V160" i="9"/>
  <c r="AA159" i="9"/>
  <c r="V159" i="9"/>
  <c r="AA158" i="9"/>
  <c r="V158" i="9"/>
  <c r="AA157" i="9"/>
  <c r="V157" i="9"/>
  <c r="AA156" i="9"/>
  <c r="V156" i="9"/>
  <c r="AA155" i="9"/>
  <c r="V155" i="9"/>
  <c r="AA154" i="9"/>
  <c r="V154" i="9"/>
  <c r="AA153" i="9"/>
  <c r="V153" i="9"/>
  <c r="AA152" i="9"/>
  <c r="V152" i="9"/>
  <c r="AA151" i="9"/>
  <c r="V151" i="9"/>
  <c r="AA150" i="9"/>
  <c r="V150" i="9"/>
  <c r="AA149" i="9"/>
  <c r="V149" i="9"/>
  <c r="AA148" i="9"/>
  <c r="V148" i="9"/>
  <c r="AA147" i="9"/>
  <c r="V147" i="9"/>
  <c r="AA146" i="9"/>
  <c r="V146" i="9"/>
  <c r="AA145" i="9"/>
  <c r="V145" i="9"/>
  <c r="AA144" i="9"/>
  <c r="V144" i="9"/>
  <c r="AA143" i="9"/>
  <c r="V143" i="9"/>
  <c r="AA142" i="9"/>
  <c r="V142" i="9"/>
  <c r="AA141" i="9"/>
  <c r="V141" i="9"/>
  <c r="AA140" i="9"/>
  <c r="V140" i="9"/>
  <c r="AA139" i="9"/>
  <c r="V139" i="9"/>
  <c r="AA138" i="9"/>
  <c r="V138" i="9"/>
  <c r="AA137" i="9"/>
  <c r="V137" i="9"/>
  <c r="AA136" i="9"/>
  <c r="V136" i="9"/>
  <c r="AA135" i="9"/>
  <c r="V135" i="9"/>
  <c r="AA134" i="9"/>
  <c r="V134" i="9"/>
  <c r="AA133" i="9"/>
  <c r="V133" i="9"/>
  <c r="AA132" i="9"/>
  <c r="V132" i="9"/>
  <c r="AA131" i="9"/>
  <c r="V131" i="9"/>
  <c r="AA130" i="9"/>
  <c r="V130" i="9"/>
  <c r="AA129" i="9"/>
  <c r="V129" i="9"/>
  <c r="AA128" i="9"/>
  <c r="V128" i="9"/>
  <c r="AA127" i="9"/>
  <c r="V127" i="9"/>
  <c r="AA126" i="9"/>
  <c r="V126" i="9"/>
  <c r="AA125" i="9"/>
  <c r="V125" i="9"/>
  <c r="AA124" i="9"/>
  <c r="V124" i="9"/>
  <c r="AA123" i="9"/>
  <c r="V123" i="9"/>
  <c r="AA122" i="9"/>
  <c r="V122" i="9"/>
  <c r="AA121" i="9"/>
  <c r="V121" i="9"/>
  <c r="AA120" i="9"/>
  <c r="V120" i="9"/>
  <c r="AA119" i="9"/>
  <c r="V119" i="9"/>
  <c r="AA118" i="9"/>
  <c r="V118" i="9"/>
  <c r="AA117" i="9"/>
  <c r="V117" i="9"/>
  <c r="AA116" i="9"/>
  <c r="V116" i="9"/>
  <c r="AA115" i="9"/>
  <c r="V115" i="9"/>
  <c r="AA114" i="9"/>
  <c r="V114" i="9"/>
  <c r="AA113" i="9"/>
  <c r="V113" i="9"/>
  <c r="AA112" i="9"/>
  <c r="V112" i="9"/>
  <c r="AA111" i="9"/>
  <c r="V111" i="9"/>
  <c r="AA110" i="9"/>
  <c r="V110" i="9"/>
  <c r="AA109" i="9"/>
  <c r="V109" i="9"/>
  <c r="AA108" i="9"/>
  <c r="V108" i="9"/>
  <c r="AA107" i="9"/>
  <c r="V107" i="9"/>
  <c r="AA106" i="9"/>
  <c r="V106" i="9"/>
  <c r="AA105" i="9"/>
  <c r="V105" i="9"/>
  <c r="AA104" i="9"/>
  <c r="V104" i="9"/>
  <c r="AA103" i="9"/>
  <c r="V103" i="9"/>
  <c r="AA102" i="9"/>
  <c r="V102" i="9"/>
  <c r="AA101" i="9"/>
  <c r="V101" i="9"/>
  <c r="AA100" i="9"/>
  <c r="V100" i="9"/>
  <c r="AA99" i="9"/>
  <c r="V99" i="9"/>
  <c r="AA98" i="9"/>
  <c r="V98" i="9"/>
  <c r="AA97" i="9"/>
  <c r="V97" i="9"/>
  <c r="AA96" i="9"/>
  <c r="V96" i="9"/>
  <c r="AA95" i="9"/>
  <c r="V95" i="9"/>
  <c r="AA94" i="9"/>
  <c r="V94" i="9"/>
  <c r="AA93" i="9"/>
  <c r="V93" i="9"/>
  <c r="AA92" i="9"/>
  <c r="V92" i="9"/>
  <c r="AA91" i="9"/>
  <c r="V91" i="9"/>
  <c r="AA90" i="9"/>
  <c r="V90" i="9"/>
  <c r="AA89" i="9"/>
  <c r="V89" i="9"/>
  <c r="AA88" i="9"/>
  <c r="V88" i="9"/>
  <c r="AA87" i="9"/>
  <c r="V87" i="9"/>
  <c r="AA86" i="9"/>
  <c r="V86" i="9"/>
  <c r="AA85" i="9"/>
  <c r="V85" i="9"/>
  <c r="AA84" i="9"/>
  <c r="V84" i="9"/>
  <c r="AA83" i="9"/>
  <c r="V83" i="9"/>
  <c r="AA82" i="9"/>
  <c r="V82" i="9"/>
  <c r="AA81" i="9"/>
  <c r="V81" i="9"/>
  <c r="AA80" i="9"/>
  <c r="V80" i="9"/>
  <c r="AA79" i="9"/>
  <c r="V79" i="9"/>
  <c r="AA78" i="9"/>
  <c r="V78" i="9"/>
  <c r="AA77" i="9"/>
  <c r="V77" i="9"/>
  <c r="AA76" i="9"/>
  <c r="V76" i="9"/>
  <c r="AA75" i="9"/>
  <c r="V75" i="9"/>
  <c r="AA74" i="9"/>
  <c r="V74" i="9"/>
  <c r="AA73" i="9"/>
  <c r="V73" i="9"/>
  <c r="AA72" i="9"/>
  <c r="V72" i="9"/>
  <c r="AA71" i="9"/>
  <c r="V71" i="9"/>
  <c r="AA70" i="9"/>
  <c r="V70" i="9"/>
  <c r="AA69" i="9"/>
  <c r="V69" i="9"/>
  <c r="AA68" i="9"/>
  <c r="V68" i="9"/>
  <c r="AA67" i="9"/>
  <c r="V67" i="9"/>
  <c r="AA66" i="9"/>
  <c r="V66" i="9"/>
  <c r="AA65" i="9"/>
  <c r="V65" i="9"/>
  <c r="AA64" i="9"/>
  <c r="V64" i="9"/>
  <c r="AA63" i="9"/>
  <c r="V63" i="9"/>
  <c r="AA62" i="9"/>
  <c r="V62" i="9"/>
  <c r="AA61" i="9"/>
  <c r="V61" i="9"/>
  <c r="AA60" i="9"/>
  <c r="V60" i="9"/>
  <c r="AA59" i="9"/>
  <c r="V59" i="9"/>
  <c r="AA58" i="9"/>
  <c r="V58" i="9"/>
  <c r="AA57" i="9"/>
  <c r="V57" i="9"/>
  <c r="AA56" i="9"/>
  <c r="V56" i="9"/>
  <c r="AA55" i="9"/>
  <c r="V55" i="9"/>
  <c r="AA54" i="9"/>
  <c r="V54" i="9"/>
  <c r="AA53" i="9"/>
  <c r="V53" i="9"/>
  <c r="AA52" i="9"/>
  <c r="V52" i="9"/>
  <c r="AA51" i="9"/>
  <c r="V51" i="9"/>
  <c r="AA50" i="9"/>
  <c r="V50" i="9"/>
  <c r="AA49" i="9"/>
  <c r="V49" i="9"/>
  <c r="AA48" i="9"/>
  <c r="V48" i="9"/>
  <c r="AA47" i="9"/>
  <c r="V47" i="9"/>
  <c r="AA46" i="9"/>
  <c r="V46" i="9"/>
  <c r="AA45" i="9"/>
  <c r="V45" i="9"/>
  <c r="AA44" i="9"/>
  <c r="V44" i="9"/>
  <c r="AA43" i="9"/>
  <c r="V43" i="9"/>
  <c r="AA42" i="9"/>
  <c r="V42" i="9"/>
  <c r="AA41" i="9"/>
  <c r="V41" i="9"/>
  <c r="AA40" i="9"/>
  <c r="V40" i="9"/>
  <c r="AA39" i="9"/>
  <c r="V39" i="9"/>
  <c r="AA38" i="9"/>
  <c r="V38" i="9"/>
  <c r="AA37" i="9"/>
  <c r="V37" i="9"/>
  <c r="AA36" i="9"/>
  <c r="V36" i="9"/>
  <c r="AA35" i="9"/>
  <c r="V35" i="9"/>
  <c r="AA34" i="9"/>
  <c r="V34" i="9"/>
  <c r="AA33" i="9"/>
  <c r="V33" i="9"/>
  <c r="AA32" i="9"/>
  <c r="V32" i="9"/>
  <c r="AA31" i="9"/>
  <c r="V31" i="9"/>
  <c r="AA30" i="9"/>
  <c r="V30" i="9"/>
  <c r="AA29" i="9"/>
  <c r="V29" i="9"/>
  <c r="AA28" i="9"/>
  <c r="V28" i="9"/>
  <c r="AA27" i="9"/>
  <c r="V27" i="9"/>
  <c r="AA26" i="9"/>
  <c r="V26" i="9"/>
  <c r="AA25" i="9"/>
  <c r="V25" i="9"/>
  <c r="AA24" i="9"/>
  <c r="V24" i="9"/>
  <c r="AA23" i="9"/>
  <c r="V23" i="9"/>
  <c r="AA22" i="9"/>
  <c r="V22" i="9"/>
  <c r="AA21" i="9"/>
  <c r="V21" i="9"/>
  <c r="AA20" i="9"/>
  <c r="V20" i="9"/>
  <c r="AA19" i="9"/>
  <c r="V19" i="9"/>
  <c r="AA18" i="9"/>
  <c r="V18" i="9"/>
  <c r="AA17" i="9"/>
  <c r="V17" i="9"/>
  <c r="AA16" i="9"/>
  <c r="V16" i="9"/>
  <c r="AA15" i="9"/>
  <c r="V15" i="9"/>
  <c r="AA14" i="9"/>
  <c r="V14" i="9"/>
  <c r="AA13" i="9"/>
  <c r="V13" i="9"/>
  <c r="AA12" i="9"/>
  <c r="V12" i="9"/>
  <c r="AA11" i="9"/>
  <c r="V11" i="9"/>
  <c r="AA10" i="9"/>
  <c r="V10" i="9"/>
  <c r="AA9" i="9"/>
  <c r="V9" i="9"/>
  <c r="AA8" i="9"/>
  <c r="V8" i="9"/>
  <c r="AA7" i="9"/>
  <c r="V7" i="9"/>
  <c r="AA6" i="9"/>
  <c r="V6" i="9"/>
  <c r="AF4" i="13"/>
  <c r="AF2" i="13"/>
  <c r="AF3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AF77" i="13"/>
  <c r="AF78" i="13"/>
  <c r="AF79" i="13"/>
  <c r="AF80" i="13"/>
  <c r="AF81" i="13"/>
  <c r="AF82" i="13"/>
  <c r="AF83" i="13"/>
  <c r="AF84" i="13"/>
  <c r="AF85" i="13"/>
  <c r="AF86" i="13"/>
  <c r="AF87" i="13"/>
  <c r="AF88" i="13"/>
  <c r="AF89" i="13"/>
  <c r="AF90" i="13"/>
  <c r="AF91" i="13"/>
  <c r="AF92" i="13"/>
  <c r="AF93" i="13"/>
  <c r="AF94" i="13"/>
  <c r="AF95" i="13"/>
  <c r="AF96" i="13"/>
  <c r="AF97" i="13"/>
  <c r="AF98" i="13"/>
  <c r="AF99" i="13"/>
  <c r="AF100" i="13"/>
  <c r="AF101" i="13"/>
  <c r="AF102" i="13"/>
  <c r="AF103" i="13"/>
  <c r="AF104" i="13"/>
  <c r="AF105" i="13"/>
  <c r="AF106" i="13"/>
  <c r="AF107" i="13"/>
  <c r="AF108" i="13"/>
  <c r="AF109" i="13"/>
  <c r="AF110" i="13"/>
  <c r="AF111" i="13"/>
  <c r="AF112" i="13"/>
  <c r="AF113" i="13"/>
  <c r="AF114" i="13"/>
  <c r="AF115" i="13"/>
  <c r="AF116" i="13"/>
  <c r="AF117" i="13"/>
  <c r="AF118" i="13"/>
  <c r="AF119" i="13"/>
  <c r="AF120" i="13"/>
  <c r="AF121" i="13"/>
  <c r="AF122" i="13"/>
  <c r="AF123" i="13"/>
  <c r="AF124" i="13"/>
  <c r="AF125" i="13"/>
  <c r="AF126" i="13"/>
  <c r="AF127" i="13"/>
  <c r="AF128" i="13"/>
  <c r="AF129" i="13"/>
  <c r="AF130" i="13"/>
  <c r="AF131" i="13"/>
  <c r="AF132" i="13"/>
  <c r="AF133" i="13"/>
  <c r="AF134" i="13"/>
  <c r="AF135" i="13"/>
  <c r="AF136" i="13"/>
  <c r="AF137" i="13"/>
  <c r="AF138" i="13"/>
  <c r="AF139" i="13"/>
  <c r="AF140" i="13"/>
  <c r="AF141" i="13"/>
  <c r="AF142" i="13"/>
  <c r="AF143" i="13"/>
  <c r="AF144" i="13"/>
  <c r="AF145" i="13"/>
  <c r="AF146" i="13"/>
  <c r="AF147" i="13"/>
  <c r="AF148" i="13"/>
  <c r="AF149" i="13"/>
  <c r="AF150" i="13"/>
  <c r="AF151" i="13"/>
  <c r="AF152" i="13"/>
  <c r="AF153" i="13"/>
  <c r="AF154" i="13"/>
  <c r="AF155" i="13"/>
  <c r="AF156" i="13"/>
  <c r="AF157" i="13"/>
  <c r="AF158" i="13"/>
  <c r="AF159" i="13"/>
  <c r="AF160" i="13"/>
  <c r="AF161" i="13"/>
  <c r="AF162" i="13"/>
  <c r="AF163" i="13"/>
  <c r="AF164" i="13"/>
  <c r="AF165" i="13"/>
  <c r="AF166" i="13"/>
  <c r="AF167" i="13"/>
  <c r="AF168" i="13"/>
  <c r="AF169" i="13"/>
  <c r="AF170" i="13"/>
  <c r="AF171" i="13"/>
  <c r="AF172" i="13"/>
  <c r="AF173" i="13"/>
  <c r="AF174" i="13"/>
  <c r="AF175" i="13"/>
  <c r="AF176" i="13"/>
  <c r="AF177" i="13"/>
  <c r="AF178" i="13"/>
  <c r="AF179" i="13"/>
  <c r="AF180" i="13"/>
  <c r="AF181" i="13"/>
  <c r="AF182" i="13"/>
  <c r="AF183" i="13"/>
  <c r="AF184" i="13"/>
  <c r="AF185" i="13"/>
  <c r="AF186" i="13"/>
  <c r="AF187" i="13"/>
  <c r="AF188" i="13"/>
  <c r="AF189" i="13"/>
  <c r="AF190" i="13"/>
  <c r="AF191" i="13"/>
  <c r="AF192" i="13"/>
  <c r="AF193" i="13"/>
  <c r="AF194" i="13"/>
  <c r="AF195" i="13"/>
  <c r="AF196" i="13"/>
  <c r="AF197" i="13"/>
  <c r="AF198" i="13"/>
  <c r="AF199" i="13"/>
  <c r="AF200" i="13"/>
  <c r="AF201" i="13"/>
  <c r="AF202" i="13"/>
  <c r="AF203" i="13"/>
  <c r="AF204" i="13"/>
  <c r="AF205" i="13"/>
  <c r="AF206" i="13"/>
  <c r="AF207" i="13"/>
  <c r="AF208" i="13"/>
  <c r="AF209" i="13"/>
  <c r="AF210" i="13"/>
  <c r="AF211" i="13"/>
  <c r="AF212" i="13"/>
  <c r="AF213" i="13"/>
  <c r="AF214" i="13"/>
  <c r="AF215" i="13"/>
  <c r="AF216" i="13"/>
  <c r="AF217" i="13"/>
  <c r="AF218" i="13"/>
  <c r="AF219" i="13"/>
  <c r="AF220" i="13"/>
  <c r="AF221" i="13"/>
  <c r="AF222" i="13"/>
  <c r="AF223" i="13"/>
  <c r="AF224" i="13"/>
  <c r="AF225" i="13"/>
  <c r="AF226" i="13"/>
  <c r="AF227" i="13"/>
  <c r="AF228" i="13"/>
  <c r="AF229" i="13"/>
  <c r="AF230" i="13"/>
  <c r="AF231" i="13"/>
  <c r="AF232" i="13"/>
  <c r="AF233" i="13"/>
  <c r="AF234" i="13"/>
  <c r="AF235" i="13"/>
  <c r="AF236" i="13"/>
  <c r="AF237" i="13"/>
  <c r="AF238" i="13"/>
  <c r="AF239" i="13"/>
  <c r="AF240" i="13"/>
  <c r="AF241" i="13"/>
  <c r="AF242" i="13"/>
  <c r="AF243" i="13"/>
  <c r="AF244" i="13"/>
  <c r="AF245" i="13"/>
  <c r="AF246" i="13"/>
  <c r="AF247" i="13"/>
  <c r="AF248" i="13"/>
  <c r="AF249" i="13"/>
  <c r="AF250" i="13"/>
  <c r="AF251" i="13"/>
  <c r="AF252" i="13"/>
  <c r="AF253" i="13"/>
  <c r="AF254" i="13"/>
  <c r="AF255" i="13"/>
  <c r="AF256" i="13"/>
  <c r="AF257" i="13"/>
  <c r="AF258" i="13"/>
  <c r="AF259" i="13"/>
  <c r="AF260" i="13"/>
  <c r="AF261" i="13"/>
  <c r="AF262" i="13"/>
  <c r="AF263" i="13"/>
  <c r="AF264" i="13"/>
  <c r="AF265" i="13"/>
  <c r="AF266" i="13"/>
  <c r="AF267" i="13"/>
  <c r="AF268" i="13"/>
  <c r="AF269" i="13"/>
  <c r="AF270" i="13"/>
  <c r="AF271" i="13"/>
  <c r="AF272" i="13"/>
  <c r="AF273" i="13"/>
  <c r="AF274" i="13"/>
  <c r="AF275" i="13"/>
  <c r="AF276" i="13"/>
  <c r="AF277" i="13"/>
  <c r="AF278" i="13"/>
  <c r="AF279" i="13"/>
  <c r="AF280" i="13"/>
  <c r="AF281" i="13"/>
  <c r="AF282" i="13"/>
  <c r="AF283" i="13"/>
  <c r="AF284" i="13"/>
  <c r="AF285" i="13"/>
  <c r="AF286" i="13"/>
  <c r="AF287" i="13"/>
  <c r="AF288" i="13"/>
  <c r="AF289" i="13"/>
  <c r="AF290" i="13"/>
  <c r="AF291" i="13"/>
  <c r="AF292" i="13"/>
  <c r="AF293" i="13"/>
  <c r="AF294" i="13"/>
  <c r="AF295" i="13"/>
  <c r="AF296" i="13"/>
  <c r="AF297" i="13"/>
  <c r="AF298" i="13"/>
  <c r="AF299" i="13"/>
  <c r="AF300" i="13"/>
  <c r="AF301" i="13"/>
  <c r="AF302" i="13"/>
  <c r="AF303" i="13"/>
  <c r="AF304" i="13"/>
  <c r="AF305" i="13"/>
  <c r="AF306" i="13"/>
  <c r="AF307" i="13"/>
  <c r="AF308" i="13"/>
  <c r="AF309" i="13"/>
  <c r="AF310" i="13"/>
  <c r="AF311" i="13"/>
  <c r="AF312" i="13"/>
  <c r="AF313" i="13"/>
  <c r="AF314" i="13"/>
  <c r="AF315" i="13"/>
  <c r="AF316" i="13"/>
  <c r="AF317" i="13"/>
  <c r="AF318" i="13"/>
  <c r="AF319" i="13"/>
  <c r="AF320" i="13"/>
  <c r="AF321" i="13"/>
  <c r="AF322" i="13"/>
  <c r="AF323" i="13"/>
  <c r="AF324" i="13"/>
  <c r="AF325" i="13"/>
  <c r="AF326" i="13"/>
  <c r="AF327" i="13"/>
  <c r="AF328" i="13"/>
  <c r="AF329" i="13"/>
  <c r="AF330" i="13"/>
  <c r="AF331" i="13"/>
  <c r="AF332" i="13"/>
  <c r="AF333" i="13"/>
  <c r="AF334" i="13"/>
  <c r="AF335" i="13"/>
  <c r="AF336" i="13"/>
  <c r="AF337" i="13"/>
  <c r="AF338" i="13"/>
  <c r="AF339" i="13"/>
  <c r="AF340" i="13"/>
  <c r="AF341" i="13"/>
  <c r="AF342" i="13"/>
  <c r="AF343" i="13"/>
  <c r="AF344" i="13"/>
  <c r="AF345" i="13"/>
  <c r="AF346" i="13"/>
  <c r="AF347" i="13"/>
  <c r="AF348" i="13"/>
  <c r="AF349" i="13"/>
  <c r="AF350" i="13"/>
  <c r="AF351" i="13"/>
  <c r="AF352" i="13"/>
  <c r="AF353" i="13"/>
  <c r="AF354" i="13"/>
  <c r="AF355" i="13"/>
  <c r="AF356" i="13"/>
  <c r="AF357" i="13"/>
  <c r="AF358" i="13"/>
  <c r="AF359" i="13"/>
  <c r="AF360" i="13"/>
  <c r="AF361" i="13"/>
  <c r="AF362" i="13"/>
  <c r="AF363" i="13"/>
  <c r="AF364" i="13"/>
  <c r="AF365" i="13"/>
  <c r="AF366" i="13"/>
  <c r="AF367" i="13"/>
  <c r="AF368" i="13"/>
  <c r="AF369" i="13"/>
  <c r="AF370" i="13"/>
  <c r="AF371" i="13"/>
  <c r="AF372" i="13"/>
  <c r="AF373" i="13"/>
  <c r="AF374" i="13"/>
  <c r="AF375" i="13"/>
  <c r="AF376" i="13"/>
  <c r="AF377" i="13"/>
  <c r="AF378" i="13"/>
  <c r="AF379" i="13"/>
  <c r="AF380" i="13"/>
  <c r="AF381" i="13"/>
  <c r="AF382" i="13"/>
  <c r="AF383" i="13"/>
  <c r="AF384" i="13"/>
  <c r="AF385" i="13"/>
  <c r="AF386" i="13"/>
  <c r="AF387" i="13"/>
  <c r="AF388" i="13"/>
  <c r="AF389" i="13"/>
  <c r="AF390" i="13"/>
  <c r="AF391" i="13"/>
  <c r="AF392" i="13"/>
  <c r="AF393" i="13"/>
  <c r="AF394" i="13"/>
  <c r="AF395" i="13"/>
  <c r="AF396" i="13"/>
  <c r="AF397" i="13"/>
  <c r="AF398" i="13"/>
  <c r="AF399" i="13"/>
  <c r="AF400" i="13"/>
  <c r="AF401" i="13"/>
  <c r="AF402" i="13"/>
  <c r="AF403" i="13"/>
  <c r="AF404" i="13"/>
  <c r="AF405" i="13"/>
  <c r="AF406" i="13"/>
  <c r="AF407" i="13"/>
  <c r="AF408" i="13"/>
  <c r="AF409" i="13"/>
  <c r="AF410" i="13"/>
  <c r="AF411" i="13"/>
  <c r="AF412" i="13"/>
  <c r="AF413" i="13"/>
  <c r="AF414" i="13"/>
  <c r="AF415" i="13"/>
  <c r="AF416" i="13"/>
  <c r="AF417" i="13"/>
  <c r="AF418" i="13"/>
  <c r="AF419" i="13"/>
  <c r="AF420" i="13"/>
  <c r="AF421" i="13"/>
  <c r="AF422" i="13"/>
  <c r="AF423" i="13"/>
  <c r="AF424" i="13"/>
  <c r="AF425" i="13"/>
  <c r="AF426" i="13"/>
  <c r="AF427" i="13"/>
  <c r="AF428" i="13"/>
  <c r="AF429" i="13"/>
  <c r="AF430" i="13"/>
  <c r="AF431" i="13"/>
  <c r="AF432" i="13"/>
  <c r="AF433" i="13"/>
  <c r="AF434" i="13"/>
  <c r="AF435" i="13"/>
  <c r="AF436" i="13"/>
  <c r="AF437" i="13"/>
  <c r="AF438" i="13"/>
  <c r="AF439" i="13"/>
  <c r="AF440" i="13"/>
  <c r="AF441" i="13"/>
  <c r="AF442" i="13"/>
  <c r="AF443" i="13"/>
  <c r="AF444" i="13"/>
  <c r="AF445" i="13"/>
  <c r="AF446" i="13"/>
  <c r="AF447" i="13"/>
  <c r="AF448" i="13"/>
  <c r="AF449" i="13"/>
  <c r="AF450" i="13"/>
  <c r="AF451" i="13"/>
  <c r="AF452" i="13"/>
  <c r="AF453" i="13"/>
  <c r="AF454" i="13"/>
  <c r="AF455" i="13"/>
  <c r="AF456" i="13"/>
  <c r="AF457" i="13"/>
  <c r="AF458" i="13"/>
  <c r="AF459" i="13"/>
  <c r="AF460" i="13"/>
  <c r="AF461" i="13"/>
  <c r="AF462" i="13"/>
  <c r="AF463" i="13"/>
  <c r="AF464" i="13"/>
  <c r="AF465" i="13"/>
  <c r="AF466" i="13"/>
  <c r="AF467" i="13"/>
  <c r="AF468" i="13"/>
  <c r="AF469" i="13"/>
  <c r="AF470" i="13"/>
  <c r="AF471" i="13"/>
  <c r="AF472" i="13"/>
  <c r="AF473" i="13"/>
  <c r="AF474" i="13"/>
  <c r="AF475" i="13"/>
  <c r="AF476" i="13"/>
  <c r="AF477" i="13"/>
  <c r="AF478" i="13"/>
  <c r="AF479" i="13"/>
  <c r="AF480" i="13"/>
  <c r="AF481" i="13"/>
  <c r="AF482" i="13"/>
  <c r="AF483" i="13"/>
  <c r="AF484" i="13"/>
  <c r="AF485" i="13"/>
  <c r="AF486" i="13"/>
  <c r="AF487" i="13"/>
  <c r="AF488" i="13"/>
  <c r="AF489" i="13"/>
  <c r="AF490" i="13"/>
  <c r="AF491" i="13"/>
  <c r="AF492" i="13"/>
  <c r="AF493" i="13"/>
  <c r="AF494" i="13"/>
  <c r="AF495" i="13"/>
  <c r="AF496" i="13"/>
  <c r="AF497" i="13"/>
  <c r="AF498" i="13"/>
  <c r="AF499" i="13"/>
  <c r="AF500" i="13"/>
  <c r="AF501" i="13"/>
  <c r="AF502" i="13"/>
  <c r="AF503" i="13"/>
  <c r="AF504" i="13"/>
  <c r="AF505" i="13"/>
  <c r="AF506" i="13"/>
  <c r="AF507" i="13"/>
  <c r="AF508" i="13"/>
  <c r="AF509" i="13"/>
  <c r="AF510" i="13"/>
  <c r="AF511" i="13"/>
  <c r="AF512" i="13"/>
  <c r="AF513" i="13"/>
  <c r="AF514" i="13"/>
  <c r="AF515" i="13"/>
  <c r="AF516" i="13"/>
  <c r="AF517" i="13"/>
  <c r="AF518" i="13"/>
  <c r="AF519" i="13"/>
  <c r="AF520" i="13"/>
  <c r="AF521" i="13"/>
  <c r="AF522" i="13"/>
  <c r="AF523" i="13"/>
  <c r="AF524" i="13"/>
  <c r="AF525" i="13"/>
  <c r="AF526" i="13"/>
  <c r="AF527" i="13"/>
  <c r="AF528" i="13"/>
  <c r="AF529" i="13"/>
  <c r="AF530" i="13"/>
  <c r="AF531" i="13"/>
  <c r="AF532" i="13"/>
  <c r="AF533" i="13"/>
  <c r="AF534" i="13"/>
  <c r="AF535" i="13"/>
  <c r="AF536" i="13"/>
  <c r="AF537" i="13"/>
  <c r="AF538" i="13"/>
  <c r="AF539" i="13"/>
  <c r="AF540" i="13"/>
  <c r="AF541" i="13"/>
  <c r="AF542" i="13"/>
  <c r="AF543" i="13"/>
  <c r="AF544" i="13"/>
  <c r="AF545" i="13"/>
  <c r="AF546" i="13"/>
  <c r="AF547" i="13"/>
  <c r="AF548" i="13"/>
  <c r="AF549" i="13"/>
  <c r="AF550" i="13"/>
  <c r="AF551" i="13"/>
  <c r="AF552" i="13"/>
  <c r="AF553" i="13"/>
  <c r="AF554" i="13"/>
  <c r="AF555" i="13"/>
  <c r="AF556" i="13"/>
  <c r="AF557" i="13"/>
  <c r="AF558" i="13"/>
  <c r="AF559" i="13"/>
  <c r="AF560" i="13"/>
  <c r="AF561" i="13"/>
  <c r="AF562" i="13"/>
  <c r="AF563" i="13"/>
  <c r="AF564" i="13"/>
  <c r="AF565" i="13"/>
  <c r="AF566" i="13"/>
  <c r="AF567" i="13"/>
  <c r="AF568" i="13"/>
  <c r="AF569" i="13"/>
  <c r="AF570" i="13"/>
  <c r="AF571" i="13"/>
  <c r="AF572" i="13"/>
  <c r="AF573" i="13"/>
  <c r="AF574" i="13"/>
  <c r="AF575" i="13"/>
  <c r="AF576" i="13"/>
  <c r="AF577" i="13"/>
  <c r="AF578" i="13"/>
  <c r="AF579" i="13"/>
  <c r="AF580" i="13"/>
  <c r="AF581" i="13"/>
  <c r="AF582" i="13"/>
  <c r="AF583" i="13"/>
  <c r="AF584" i="13"/>
  <c r="AF585" i="13"/>
  <c r="AF586" i="13"/>
  <c r="AF587" i="13"/>
  <c r="AF588" i="13"/>
  <c r="AF589" i="13"/>
  <c r="AF590" i="13"/>
  <c r="AF591" i="13"/>
  <c r="AF592" i="13"/>
  <c r="AF593" i="13"/>
  <c r="AF594" i="13"/>
  <c r="AF595" i="13"/>
  <c r="AF596" i="13"/>
  <c r="AF597" i="13"/>
  <c r="AF598" i="13"/>
  <c r="AF599" i="13"/>
  <c r="AF600" i="13"/>
  <c r="AF601" i="13"/>
  <c r="AF602" i="13"/>
  <c r="AF603" i="13"/>
  <c r="AF604" i="13"/>
  <c r="AF605" i="13"/>
  <c r="AF606" i="13"/>
  <c r="AF607" i="13"/>
  <c r="AF608" i="13"/>
  <c r="AF609" i="13"/>
  <c r="AF610" i="13"/>
  <c r="AF611" i="13"/>
  <c r="AF612" i="13"/>
  <c r="AF613" i="13"/>
  <c r="AF614" i="13"/>
  <c r="AF615" i="13"/>
  <c r="AF616" i="13"/>
  <c r="AF617" i="13"/>
  <c r="AF618" i="13"/>
  <c r="AF619" i="13"/>
  <c r="AF620" i="13"/>
  <c r="AF621" i="13"/>
  <c r="AF622" i="13"/>
  <c r="AF623" i="13"/>
  <c r="AF624" i="13"/>
  <c r="AF625" i="13"/>
  <c r="AF626" i="13"/>
  <c r="AF627" i="13"/>
  <c r="AF628" i="13"/>
  <c r="AF629" i="13"/>
  <c r="AF630" i="13"/>
  <c r="AF631" i="13"/>
  <c r="AF632" i="13"/>
  <c r="AF633" i="13"/>
  <c r="AF634" i="13"/>
  <c r="AF635" i="13"/>
  <c r="AF636" i="13"/>
  <c r="AF637" i="13"/>
  <c r="AF638" i="13"/>
  <c r="AF639" i="13"/>
  <c r="AF640" i="13"/>
  <c r="AF641" i="13"/>
  <c r="AF642" i="13"/>
  <c r="AF643" i="13"/>
  <c r="AF644" i="13"/>
  <c r="AF645" i="13"/>
  <c r="AF646" i="13"/>
  <c r="AF647" i="13"/>
  <c r="AF648" i="13"/>
  <c r="AF649" i="13"/>
  <c r="AF650" i="13"/>
  <c r="AF651" i="13"/>
  <c r="AF652" i="13"/>
  <c r="AF653" i="13"/>
  <c r="AF654" i="13"/>
  <c r="AF655" i="13"/>
  <c r="AF656" i="13"/>
  <c r="AF657" i="13"/>
  <c r="AF658" i="13"/>
  <c r="AF659" i="13"/>
  <c r="AF660" i="13"/>
  <c r="AF661" i="13"/>
  <c r="AF662" i="13"/>
  <c r="AF663" i="13"/>
  <c r="AF664" i="13"/>
  <c r="AF665" i="13"/>
  <c r="AF666" i="13"/>
  <c r="AF667" i="13"/>
  <c r="AF668" i="13"/>
  <c r="AF669" i="13"/>
  <c r="AF670" i="13"/>
  <c r="AF671" i="13"/>
  <c r="AF672" i="13"/>
  <c r="AF673" i="13"/>
  <c r="AF674" i="13"/>
  <c r="AF675" i="13"/>
  <c r="AF676" i="13"/>
  <c r="AF677" i="13"/>
  <c r="AF678" i="13"/>
  <c r="AF679" i="13"/>
  <c r="AF680" i="13"/>
  <c r="AF681" i="13"/>
  <c r="AF682" i="13"/>
  <c r="AF683" i="13"/>
  <c r="AF684" i="13"/>
  <c r="AF685" i="13"/>
  <c r="AF686" i="13"/>
  <c r="AF687" i="13"/>
  <c r="AF688" i="13"/>
  <c r="AF689" i="13"/>
  <c r="AF690" i="13"/>
  <c r="AF691" i="13"/>
  <c r="AF692" i="13"/>
  <c r="AF693" i="13"/>
  <c r="AF694" i="13"/>
  <c r="AF695" i="13"/>
  <c r="AF696" i="13"/>
  <c r="AF697" i="13"/>
  <c r="AF698" i="13"/>
  <c r="AF699" i="13"/>
  <c r="AF700" i="13"/>
  <c r="AF701" i="13"/>
  <c r="AF702" i="13"/>
  <c r="AF703" i="13"/>
  <c r="AF704" i="13"/>
  <c r="AF705" i="13"/>
  <c r="AF706" i="13"/>
  <c r="AF707" i="13"/>
  <c r="AF708" i="13"/>
  <c r="AF709" i="13"/>
  <c r="AF710" i="13"/>
  <c r="AF711" i="13"/>
  <c r="AF712" i="13"/>
  <c r="AF713" i="13"/>
  <c r="AF714" i="13"/>
  <c r="AF715" i="13"/>
  <c r="AF716" i="13"/>
  <c r="AF717" i="13"/>
  <c r="AF718" i="13"/>
  <c r="AF719" i="13"/>
  <c r="AF720" i="13"/>
  <c r="AF721" i="13"/>
  <c r="AF722" i="13"/>
  <c r="AF723" i="13"/>
  <c r="AF724" i="13"/>
  <c r="AF725" i="13"/>
  <c r="AF726" i="13"/>
  <c r="AF727" i="13"/>
  <c r="AF728" i="13"/>
  <c r="AF729" i="13"/>
  <c r="AF730" i="13"/>
  <c r="AF731" i="13"/>
  <c r="AF732" i="13"/>
  <c r="AF733" i="13"/>
  <c r="AF734" i="13"/>
  <c r="AF735" i="13"/>
  <c r="AF736" i="13"/>
  <c r="AF737" i="13"/>
  <c r="AF738" i="13"/>
  <c r="AF739" i="13"/>
  <c r="AF740" i="13"/>
  <c r="AF741" i="13"/>
  <c r="AF742" i="13"/>
  <c r="AF743" i="13"/>
  <c r="AF744" i="13"/>
  <c r="AF745" i="13"/>
  <c r="AF746" i="13"/>
  <c r="AF747" i="13"/>
  <c r="AF748" i="13"/>
  <c r="AF749" i="13"/>
  <c r="AF750" i="13"/>
  <c r="AF751" i="13"/>
  <c r="AF752" i="13"/>
  <c r="AF753" i="13"/>
  <c r="AF754" i="13"/>
  <c r="AF755" i="13"/>
  <c r="AF756" i="13"/>
  <c r="AF757" i="13"/>
  <c r="AF758" i="13"/>
  <c r="AF759" i="13"/>
  <c r="AF760" i="13"/>
  <c r="AF761" i="13"/>
  <c r="AF762" i="13"/>
  <c r="AF763" i="13"/>
  <c r="AF764" i="13"/>
  <c r="AF765" i="13"/>
  <c r="AF766" i="13"/>
  <c r="AF767" i="13"/>
  <c r="AF768" i="13"/>
  <c r="AF769" i="13"/>
  <c r="AF770" i="13"/>
  <c r="AF771" i="13"/>
  <c r="AF772" i="13"/>
  <c r="AF773" i="13"/>
  <c r="AF774" i="13"/>
  <c r="AF775" i="13"/>
  <c r="AF776" i="13"/>
  <c r="AF777" i="13"/>
  <c r="AF778" i="13"/>
  <c r="AF779" i="13"/>
  <c r="AF780" i="13"/>
  <c r="AF781" i="13"/>
  <c r="AF782" i="13"/>
  <c r="AF783" i="13"/>
  <c r="AF784" i="13"/>
  <c r="AF785" i="13"/>
  <c r="AF786" i="13"/>
  <c r="AF787" i="13"/>
  <c r="AF788" i="13"/>
  <c r="AF789" i="13"/>
  <c r="AF790" i="13"/>
  <c r="AF791" i="13"/>
  <c r="AF792" i="13"/>
  <c r="AF793" i="13"/>
  <c r="AF794" i="13"/>
  <c r="AF795" i="13"/>
  <c r="AF796" i="13"/>
  <c r="AF797" i="13"/>
  <c r="AF798" i="13"/>
  <c r="AF799" i="13"/>
  <c r="AF800" i="13"/>
  <c r="AF801" i="13"/>
  <c r="AF802" i="13"/>
  <c r="AF803" i="13"/>
  <c r="AF804" i="13"/>
  <c r="AF805" i="13"/>
  <c r="AF806" i="13"/>
  <c r="AF807" i="13"/>
  <c r="AF808" i="13"/>
  <c r="AF809" i="13"/>
  <c r="AF810" i="13"/>
  <c r="AF811" i="13"/>
  <c r="AF812" i="13"/>
  <c r="AF813" i="13"/>
  <c r="AF814" i="13"/>
  <c r="AF815" i="13"/>
  <c r="AF816" i="13"/>
  <c r="AF817" i="13"/>
  <c r="AF818" i="13"/>
  <c r="AF819" i="13"/>
  <c r="AF820" i="13"/>
  <c r="AF821" i="13"/>
  <c r="AF822" i="13"/>
  <c r="AF823" i="13"/>
  <c r="AE2" i="13"/>
  <c r="AE3" i="13"/>
  <c r="AE4" i="13"/>
  <c r="AE5" i="13"/>
  <c r="AE6" i="13"/>
  <c r="AE7" i="13"/>
  <c r="AE8" i="13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0" i="13"/>
  <c r="AE31" i="13"/>
  <c r="AE32" i="13"/>
  <c r="AE33" i="13"/>
  <c r="AE34" i="13"/>
  <c r="AE35" i="13"/>
  <c r="AE36" i="13"/>
  <c r="AE37" i="13"/>
  <c r="AE38" i="13"/>
  <c r="AE39" i="13"/>
  <c r="AE40" i="13"/>
  <c r="AE41" i="13"/>
  <c r="AE42" i="13"/>
  <c r="AE43" i="13"/>
  <c r="AE44" i="13"/>
  <c r="AE45" i="13"/>
  <c r="AE46" i="13"/>
  <c r="AE47" i="13"/>
  <c r="AE48" i="13"/>
  <c r="AE49" i="13"/>
  <c r="AE50" i="13"/>
  <c r="AE51" i="13"/>
  <c r="AE52" i="13"/>
  <c r="AE53" i="13"/>
  <c r="AE54" i="13"/>
  <c r="AE55" i="13"/>
  <c r="AE56" i="13"/>
  <c r="AE57" i="13"/>
  <c r="AE58" i="13"/>
  <c r="AE59" i="13"/>
  <c r="AE60" i="13"/>
  <c r="AE61" i="13"/>
  <c r="AE62" i="13"/>
  <c r="AE63" i="13"/>
  <c r="AE64" i="13"/>
  <c r="AE65" i="13"/>
  <c r="AE66" i="13"/>
  <c r="AE67" i="13"/>
  <c r="AE68" i="13"/>
  <c r="AE69" i="13"/>
  <c r="AE70" i="13"/>
  <c r="AE71" i="13"/>
  <c r="AE72" i="13"/>
  <c r="AE73" i="13"/>
  <c r="AE74" i="13"/>
  <c r="AE75" i="13"/>
  <c r="AE76" i="13"/>
  <c r="AE77" i="13"/>
  <c r="AE78" i="13"/>
  <c r="AE79" i="13"/>
  <c r="AE80" i="13"/>
  <c r="AE81" i="13"/>
  <c r="AE82" i="13"/>
  <c r="AE83" i="13"/>
  <c r="AE84" i="13"/>
  <c r="AE85" i="13"/>
  <c r="AE86" i="13"/>
  <c r="AE87" i="13"/>
  <c r="AE88" i="13"/>
  <c r="AE89" i="13"/>
  <c r="AE90" i="13"/>
  <c r="AE91" i="13"/>
  <c r="AE92" i="13"/>
  <c r="AE93" i="13"/>
  <c r="AE94" i="13"/>
  <c r="AE95" i="13"/>
  <c r="AE96" i="13"/>
  <c r="AE97" i="13"/>
  <c r="AE98" i="13"/>
  <c r="AE99" i="13"/>
  <c r="AE100" i="13"/>
  <c r="AE101" i="13"/>
  <c r="AE102" i="13"/>
  <c r="AE103" i="13"/>
  <c r="AE104" i="13"/>
  <c r="AE105" i="13"/>
  <c r="AE106" i="13"/>
  <c r="AE107" i="13"/>
  <c r="AE108" i="13"/>
  <c r="AE109" i="13"/>
  <c r="AE110" i="13"/>
  <c r="AE111" i="13"/>
  <c r="AE112" i="13"/>
  <c r="AE113" i="13"/>
  <c r="AE114" i="13"/>
  <c r="AE115" i="13"/>
  <c r="AE116" i="13"/>
  <c r="AE117" i="13"/>
  <c r="AE118" i="13"/>
  <c r="AE119" i="13"/>
  <c r="AE120" i="13"/>
  <c r="AE121" i="13"/>
  <c r="AE122" i="13"/>
  <c r="AE123" i="13"/>
  <c r="AE124" i="13"/>
  <c r="AE125" i="13"/>
  <c r="AE126" i="13"/>
  <c r="AE127" i="13"/>
  <c r="AE128" i="13"/>
  <c r="AE129" i="13"/>
  <c r="AE130" i="13"/>
  <c r="AE131" i="13"/>
  <c r="AE132" i="13"/>
  <c r="AE133" i="13"/>
  <c r="AE134" i="13"/>
  <c r="AE135" i="13"/>
  <c r="AE136" i="13"/>
  <c r="AE137" i="13"/>
  <c r="AE138" i="13"/>
  <c r="AE139" i="13"/>
  <c r="AE140" i="13"/>
  <c r="AE141" i="13"/>
  <c r="AE142" i="13"/>
  <c r="AE143" i="13"/>
  <c r="AE144" i="13"/>
  <c r="AE145" i="13"/>
  <c r="AE146" i="13"/>
  <c r="AE147" i="13"/>
  <c r="AE148" i="13"/>
  <c r="AE149" i="13"/>
  <c r="AE150" i="13"/>
  <c r="AE151" i="13"/>
  <c r="AE152" i="13"/>
  <c r="AE153" i="13"/>
  <c r="AE154" i="13"/>
  <c r="AE155" i="13"/>
  <c r="AE156" i="13"/>
  <c r="AE157" i="13"/>
  <c r="AE158" i="13"/>
  <c r="AE159" i="13"/>
  <c r="AE160" i="13"/>
  <c r="AE161" i="13"/>
  <c r="AE162" i="13"/>
  <c r="AE163" i="13"/>
  <c r="AE164" i="13"/>
  <c r="AE165" i="13"/>
  <c r="AE166" i="13"/>
  <c r="AE167" i="13"/>
  <c r="AE168" i="13"/>
  <c r="AE169" i="13"/>
  <c r="AE170" i="13"/>
  <c r="AE171" i="13"/>
  <c r="AE172" i="13"/>
  <c r="AE173" i="13"/>
  <c r="AE174" i="13"/>
  <c r="AE175" i="13"/>
  <c r="AE176" i="13"/>
  <c r="AE177" i="13"/>
  <c r="AE178" i="13"/>
  <c r="AE179" i="13"/>
  <c r="AE180" i="13"/>
  <c r="AE181" i="13"/>
  <c r="AE182" i="13"/>
  <c r="AE183" i="13"/>
  <c r="AE184" i="13"/>
  <c r="AE185" i="13"/>
  <c r="AE186" i="13"/>
  <c r="AE187" i="13"/>
  <c r="AE188" i="13"/>
  <c r="AE189" i="13"/>
  <c r="AE190" i="13"/>
  <c r="AE191" i="13"/>
  <c r="AE192" i="13"/>
  <c r="AE193" i="13"/>
  <c r="AE194" i="13"/>
  <c r="AE195" i="13"/>
  <c r="AE196" i="13"/>
  <c r="AE197" i="13"/>
  <c r="AE198" i="13"/>
  <c r="AE199" i="13"/>
  <c r="AE200" i="13"/>
  <c r="AE201" i="13"/>
  <c r="AE202" i="13"/>
  <c r="AE203" i="13"/>
  <c r="AE204" i="13"/>
  <c r="AE205" i="13"/>
  <c r="AE206" i="13"/>
  <c r="AE207" i="13"/>
  <c r="AE208" i="13"/>
  <c r="AE209" i="13"/>
  <c r="AE210" i="13"/>
  <c r="AE211" i="13"/>
  <c r="AE212" i="13"/>
  <c r="AE213" i="13"/>
  <c r="AE214" i="13"/>
  <c r="AE215" i="13"/>
  <c r="AE216" i="13"/>
  <c r="AE217" i="13"/>
  <c r="AE218" i="13"/>
  <c r="AE219" i="13"/>
  <c r="AE220" i="13"/>
  <c r="AE221" i="13"/>
  <c r="AE222" i="13"/>
  <c r="AE223" i="13"/>
  <c r="AE224" i="13"/>
  <c r="AE225" i="13"/>
  <c r="AE226" i="13"/>
  <c r="AE227" i="13"/>
  <c r="AE228" i="13"/>
  <c r="AE229" i="13"/>
  <c r="AE230" i="13"/>
  <c r="AE231" i="13"/>
  <c r="AE232" i="13"/>
  <c r="AE233" i="13"/>
  <c r="AE234" i="13"/>
  <c r="AE235" i="13"/>
  <c r="AE236" i="13"/>
  <c r="AE237" i="13"/>
  <c r="AE238" i="13"/>
  <c r="AE239" i="13"/>
  <c r="AE240" i="13"/>
  <c r="AE241" i="13"/>
  <c r="AE242" i="13"/>
  <c r="AE243" i="13"/>
  <c r="AE244" i="13"/>
  <c r="AE245" i="13"/>
  <c r="AE246" i="13"/>
  <c r="AE247" i="13"/>
  <c r="AE248" i="13"/>
  <c r="AE249" i="13"/>
  <c r="AE250" i="13"/>
  <c r="AE251" i="13"/>
  <c r="AE252" i="13"/>
  <c r="AE253" i="13"/>
  <c r="AE254" i="13"/>
  <c r="AE255" i="13"/>
  <c r="AE256" i="13"/>
  <c r="AE257" i="13"/>
  <c r="AE258" i="13"/>
  <c r="AE259" i="13"/>
  <c r="AE260" i="13"/>
  <c r="AE261" i="13"/>
  <c r="AE262" i="13"/>
  <c r="AE263" i="13"/>
  <c r="AE264" i="13"/>
  <c r="AE265" i="13"/>
  <c r="AE266" i="13"/>
  <c r="AE267" i="13"/>
  <c r="AE268" i="13"/>
  <c r="AE269" i="13"/>
  <c r="AE270" i="13"/>
  <c r="AE271" i="13"/>
  <c r="AE272" i="13"/>
  <c r="AE273" i="13"/>
  <c r="AE274" i="13"/>
  <c r="AE275" i="13"/>
  <c r="AE276" i="13"/>
  <c r="AE277" i="13"/>
  <c r="AE278" i="13"/>
  <c r="AE279" i="13"/>
  <c r="AE280" i="13"/>
  <c r="AE281" i="13"/>
  <c r="AE282" i="13"/>
  <c r="AE283" i="13"/>
  <c r="AE284" i="13"/>
  <c r="AE285" i="13"/>
  <c r="AE286" i="13"/>
  <c r="AE287" i="13"/>
  <c r="AE288" i="13"/>
  <c r="AE289" i="13"/>
  <c r="AE290" i="13"/>
  <c r="AE291" i="13"/>
  <c r="AE292" i="13"/>
  <c r="AE293" i="13"/>
  <c r="AE294" i="13"/>
  <c r="AE295" i="13"/>
  <c r="AE296" i="13"/>
  <c r="AE297" i="13"/>
  <c r="AE298" i="13"/>
  <c r="AE299" i="13"/>
  <c r="AE300" i="13"/>
  <c r="AE301" i="13"/>
  <c r="AE302" i="13"/>
  <c r="AE303" i="13"/>
  <c r="AE304" i="13"/>
  <c r="AE305" i="13"/>
  <c r="AE306" i="13"/>
  <c r="AE307" i="13"/>
  <c r="AE308" i="13"/>
  <c r="AE309" i="13"/>
  <c r="AE310" i="13"/>
  <c r="AE311" i="13"/>
  <c r="AE312" i="13"/>
  <c r="AE313" i="13"/>
  <c r="AE314" i="13"/>
  <c r="AE315" i="13"/>
  <c r="AE316" i="13"/>
  <c r="AE317" i="13"/>
  <c r="AE318" i="13"/>
  <c r="AE319" i="13"/>
  <c r="AE320" i="13"/>
  <c r="AE321" i="13"/>
  <c r="AE322" i="13"/>
  <c r="AE323" i="13"/>
  <c r="AE324" i="13"/>
  <c r="AE325" i="13"/>
  <c r="AE326" i="13"/>
  <c r="AE327" i="13"/>
  <c r="AE328" i="13"/>
  <c r="AE329" i="13"/>
  <c r="AE330" i="13"/>
  <c r="AE331" i="13"/>
  <c r="AE332" i="13"/>
  <c r="AE333" i="13"/>
  <c r="AE334" i="13"/>
  <c r="AE335" i="13"/>
  <c r="AE336" i="13"/>
  <c r="AE337" i="13"/>
  <c r="AE338" i="13"/>
  <c r="AE339" i="13"/>
  <c r="AE340" i="13"/>
  <c r="AE341" i="13"/>
  <c r="AE342" i="13"/>
  <c r="AE343" i="13"/>
  <c r="AE344" i="13"/>
  <c r="AE345" i="13"/>
  <c r="AE346" i="13"/>
  <c r="AE347" i="13"/>
  <c r="AE348" i="13"/>
  <c r="AE349" i="13"/>
  <c r="AE350" i="13"/>
  <c r="AE351" i="13"/>
  <c r="AE352" i="13"/>
  <c r="AE353" i="13"/>
  <c r="AE354" i="13"/>
  <c r="AE355" i="13"/>
  <c r="AE356" i="13"/>
  <c r="AE357" i="13"/>
  <c r="AE358" i="13"/>
  <c r="AE359" i="13"/>
  <c r="AE360" i="13"/>
  <c r="AE361" i="13"/>
  <c r="AE362" i="13"/>
  <c r="AE363" i="13"/>
  <c r="AE364" i="13"/>
  <c r="AE365" i="13"/>
  <c r="AE366" i="13"/>
  <c r="AE367" i="13"/>
  <c r="AE368" i="13"/>
  <c r="AE369" i="13"/>
  <c r="AE370" i="13"/>
  <c r="AE371" i="13"/>
  <c r="AE372" i="13"/>
  <c r="AE373" i="13"/>
  <c r="AE374" i="13"/>
  <c r="AE375" i="13"/>
  <c r="AE376" i="13"/>
  <c r="AE377" i="13"/>
  <c r="AE378" i="13"/>
  <c r="AE379" i="13"/>
  <c r="AE380" i="13"/>
  <c r="AE381" i="13"/>
  <c r="AE382" i="13"/>
  <c r="AE383" i="13"/>
  <c r="AE384" i="13"/>
  <c r="AE385" i="13"/>
  <c r="AE386" i="13"/>
  <c r="AE387" i="13"/>
  <c r="AE388" i="13"/>
  <c r="AE389" i="13"/>
  <c r="AE390" i="13"/>
  <c r="AE391" i="13"/>
  <c r="AE392" i="13"/>
  <c r="AE393" i="13"/>
  <c r="AE394" i="13"/>
  <c r="AE395" i="13"/>
  <c r="AE396" i="13"/>
  <c r="AE397" i="13"/>
  <c r="AE398" i="13"/>
  <c r="AE399" i="13"/>
  <c r="AE400" i="13"/>
  <c r="AE401" i="13"/>
  <c r="AE402" i="13"/>
  <c r="AE403" i="13"/>
  <c r="AE404" i="13"/>
  <c r="AE405" i="13"/>
  <c r="AE406" i="13"/>
  <c r="AE407" i="13"/>
  <c r="AE408" i="13"/>
  <c r="AE409" i="13"/>
  <c r="AE410" i="13"/>
  <c r="AE411" i="13"/>
  <c r="AE412" i="13"/>
  <c r="AE413" i="13"/>
  <c r="AE414" i="13"/>
  <c r="AE415" i="13"/>
  <c r="AE416" i="13"/>
  <c r="AE417" i="13"/>
  <c r="AE418" i="13"/>
  <c r="AE419" i="13"/>
  <c r="AE420" i="13"/>
  <c r="AE421" i="13"/>
  <c r="AE422" i="13"/>
  <c r="AE423" i="13"/>
  <c r="AE424" i="13"/>
  <c r="AE425" i="13"/>
  <c r="AE426" i="13"/>
  <c r="AE427" i="13"/>
  <c r="AE428" i="13"/>
  <c r="AE429" i="13"/>
  <c r="AE430" i="13"/>
  <c r="AE431" i="13"/>
  <c r="AE432" i="13"/>
  <c r="AE433" i="13"/>
  <c r="AE434" i="13"/>
  <c r="AE435" i="13"/>
  <c r="AE436" i="13"/>
  <c r="AE437" i="13"/>
  <c r="AE438" i="13"/>
  <c r="AE439" i="13"/>
  <c r="AE440" i="13"/>
  <c r="AE441" i="13"/>
  <c r="AE442" i="13"/>
  <c r="AE443" i="13"/>
  <c r="AE444" i="13"/>
  <c r="AE445" i="13"/>
  <c r="AE446" i="13"/>
  <c r="AE447" i="13"/>
  <c r="AE448" i="13"/>
  <c r="AE449" i="13"/>
  <c r="AE450" i="13"/>
  <c r="AE451" i="13"/>
  <c r="AE452" i="13"/>
  <c r="AE453" i="13"/>
  <c r="AE454" i="13"/>
  <c r="AE455" i="13"/>
  <c r="AE456" i="13"/>
  <c r="AE457" i="13"/>
  <c r="AE458" i="13"/>
  <c r="AE459" i="13"/>
  <c r="AE460" i="13"/>
  <c r="AE461" i="13"/>
  <c r="AE462" i="13"/>
  <c r="AE463" i="13"/>
  <c r="AE464" i="13"/>
  <c r="AE465" i="13"/>
  <c r="AE466" i="13"/>
  <c r="AE467" i="13"/>
  <c r="AE468" i="13"/>
  <c r="AE469" i="13"/>
  <c r="AE470" i="13"/>
  <c r="AE471" i="13"/>
  <c r="AE472" i="13"/>
  <c r="AE473" i="13"/>
  <c r="AE474" i="13"/>
  <c r="AE475" i="13"/>
  <c r="AE476" i="13"/>
  <c r="AE477" i="13"/>
  <c r="AE478" i="13"/>
  <c r="AE479" i="13"/>
  <c r="AE480" i="13"/>
  <c r="AE481" i="13"/>
  <c r="AE482" i="13"/>
  <c r="AE483" i="13"/>
  <c r="AE484" i="13"/>
  <c r="AE485" i="13"/>
  <c r="AE486" i="13"/>
  <c r="AE487" i="13"/>
  <c r="AE488" i="13"/>
  <c r="AE489" i="13"/>
  <c r="AE490" i="13"/>
  <c r="AE491" i="13"/>
  <c r="AE492" i="13"/>
  <c r="AE493" i="13"/>
  <c r="AE494" i="13"/>
  <c r="AE495" i="13"/>
  <c r="AE496" i="13"/>
  <c r="AE497" i="13"/>
  <c r="AE498" i="13"/>
  <c r="AE499" i="13"/>
  <c r="AE500" i="13"/>
  <c r="AE501" i="13"/>
  <c r="AE502" i="13"/>
  <c r="AE503" i="13"/>
  <c r="AE504" i="13"/>
  <c r="AE505" i="13"/>
  <c r="AE506" i="13"/>
  <c r="AE507" i="13"/>
  <c r="AE508" i="13"/>
  <c r="AE509" i="13"/>
  <c r="AE510" i="13"/>
  <c r="AE511" i="13"/>
  <c r="AE512" i="13"/>
  <c r="AE513" i="13"/>
  <c r="AE514" i="13"/>
  <c r="AE515" i="13"/>
  <c r="AE516" i="13"/>
  <c r="AE517" i="13"/>
  <c r="AE518" i="13"/>
  <c r="AE519" i="13"/>
  <c r="AE520" i="13"/>
  <c r="AE521" i="13"/>
  <c r="AE522" i="13"/>
  <c r="AE523" i="13"/>
  <c r="AE524" i="13"/>
  <c r="AE525" i="13"/>
  <c r="AE526" i="13"/>
  <c r="AE527" i="13"/>
  <c r="AE528" i="13"/>
  <c r="AE529" i="13"/>
  <c r="AE530" i="13"/>
  <c r="AE531" i="13"/>
  <c r="AE532" i="13"/>
  <c r="AE533" i="13"/>
  <c r="AE534" i="13"/>
  <c r="AE535" i="13"/>
  <c r="AE536" i="13"/>
  <c r="AE537" i="13"/>
  <c r="AE538" i="13"/>
  <c r="AE539" i="13"/>
  <c r="AE540" i="13"/>
  <c r="AE541" i="13"/>
  <c r="AE542" i="13"/>
  <c r="AE543" i="13"/>
  <c r="AE544" i="13"/>
  <c r="AE545" i="13"/>
  <c r="AE546" i="13"/>
  <c r="AE547" i="13"/>
  <c r="AE548" i="13"/>
  <c r="AE549" i="13"/>
  <c r="AE550" i="13"/>
  <c r="AE551" i="13"/>
  <c r="AE552" i="13"/>
  <c r="AE553" i="13"/>
  <c r="AE554" i="13"/>
  <c r="AE555" i="13"/>
  <c r="AE556" i="13"/>
  <c r="AE557" i="13"/>
  <c r="AE558" i="13"/>
  <c r="AE559" i="13"/>
  <c r="AE560" i="13"/>
  <c r="AE561" i="13"/>
  <c r="AE562" i="13"/>
  <c r="AE563" i="13"/>
  <c r="AE564" i="13"/>
  <c r="AE565" i="13"/>
  <c r="AE566" i="13"/>
  <c r="AE567" i="13"/>
  <c r="AE568" i="13"/>
  <c r="AE569" i="13"/>
  <c r="AE570" i="13"/>
  <c r="AE571" i="13"/>
  <c r="AE572" i="13"/>
  <c r="AE573" i="13"/>
  <c r="AE574" i="13"/>
  <c r="AE575" i="13"/>
  <c r="AE576" i="13"/>
  <c r="AE577" i="13"/>
  <c r="AE578" i="13"/>
  <c r="AE579" i="13"/>
  <c r="AE580" i="13"/>
  <c r="AE581" i="13"/>
  <c r="AE582" i="13"/>
  <c r="AE583" i="13"/>
  <c r="AE584" i="13"/>
  <c r="AE585" i="13"/>
  <c r="AE586" i="13"/>
  <c r="AE587" i="13"/>
  <c r="AE588" i="13"/>
  <c r="AE589" i="13"/>
  <c r="AE590" i="13"/>
  <c r="AE591" i="13"/>
  <c r="AE592" i="13"/>
  <c r="AE593" i="13"/>
  <c r="AE594" i="13"/>
  <c r="AE595" i="13"/>
  <c r="AE596" i="13"/>
  <c r="AE597" i="13"/>
  <c r="AE598" i="13"/>
  <c r="AE599" i="13"/>
  <c r="AE600" i="13"/>
  <c r="AE601" i="13"/>
  <c r="AE602" i="13"/>
  <c r="AE603" i="13"/>
  <c r="AE604" i="13"/>
  <c r="AE605" i="13"/>
  <c r="AE606" i="13"/>
  <c r="AE607" i="13"/>
  <c r="AE608" i="13"/>
  <c r="AE609" i="13"/>
  <c r="AE610" i="13"/>
  <c r="AE611" i="13"/>
  <c r="AE612" i="13"/>
  <c r="AE613" i="13"/>
  <c r="AE614" i="13"/>
  <c r="AE615" i="13"/>
  <c r="AE616" i="13"/>
  <c r="AE617" i="13"/>
  <c r="AE618" i="13"/>
  <c r="AE619" i="13"/>
  <c r="AE620" i="13"/>
  <c r="AE621" i="13"/>
  <c r="AE622" i="13"/>
  <c r="AE623" i="13"/>
  <c r="AE624" i="13"/>
  <c r="AE625" i="13"/>
  <c r="AE626" i="13"/>
  <c r="AE627" i="13"/>
  <c r="AE628" i="13"/>
  <c r="AE629" i="13"/>
  <c r="AE630" i="13"/>
  <c r="AE631" i="13"/>
  <c r="AE632" i="13"/>
  <c r="AE633" i="13"/>
  <c r="AE634" i="13"/>
  <c r="AE635" i="13"/>
  <c r="AE636" i="13"/>
  <c r="AE637" i="13"/>
  <c r="AE638" i="13"/>
  <c r="AE639" i="13"/>
  <c r="AE640" i="13"/>
  <c r="AE641" i="13"/>
  <c r="AE642" i="13"/>
  <c r="AE643" i="13"/>
  <c r="AE644" i="13"/>
  <c r="AE645" i="13"/>
  <c r="AE646" i="13"/>
  <c r="AE647" i="13"/>
  <c r="AE648" i="13"/>
  <c r="AE649" i="13"/>
  <c r="AE650" i="13"/>
  <c r="AE651" i="13"/>
  <c r="AE652" i="13"/>
  <c r="AE653" i="13"/>
  <c r="AE654" i="13"/>
  <c r="AE655" i="13"/>
  <c r="AE656" i="13"/>
  <c r="AE657" i="13"/>
  <c r="AE658" i="13"/>
  <c r="AE659" i="13"/>
  <c r="AE660" i="13"/>
  <c r="AE661" i="13"/>
  <c r="AE662" i="13"/>
  <c r="AE663" i="13"/>
  <c r="AE664" i="13"/>
  <c r="AE665" i="13"/>
  <c r="AE666" i="13"/>
  <c r="AE667" i="13"/>
  <c r="AE668" i="13"/>
  <c r="AE669" i="13"/>
  <c r="AE670" i="13"/>
  <c r="AE671" i="13"/>
  <c r="AE672" i="13"/>
  <c r="AE673" i="13"/>
  <c r="AE674" i="13"/>
  <c r="AE675" i="13"/>
  <c r="AE676" i="13"/>
  <c r="AE677" i="13"/>
  <c r="AE678" i="13"/>
  <c r="AE679" i="13"/>
  <c r="AE680" i="13"/>
  <c r="AE681" i="13"/>
  <c r="AE682" i="13"/>
  <c r="AE683" i="13"/>
  <c r="AE684" i="13"/>
  <c r="AE685" i="13"/>
  <c r="AE686" i="13"/>
  <c r="AE687" i="13"/>
  <c r="AE688" i="13"/>
  <c r="AE689" i="13"/>
  <c r="AE690" i="13"/>
  <c r="AE691" i="13"/>
  <c r="AE692" i="13"/>
  <c r="AE693" i="13"/>
  <c r="AE694" i="13"/>
  <c r="AE695" i="13"/>
  <c r="AE696" i="13"/>
  <c r="AE697" i="13"/>
  <c r="AE698" i="13"/>
  <c r="AE699" i="13"/>
  <c r="AE700" i="13"/>
  <c r="AE701" i="13"/>
  <c r="AE702" i="13"/>
  <c r="AE703" i="13"/>
  <c r="AE704" i="13"/>
  <c r="AE705" i="13"/>
  <c r="AE706" i="13"/>
  <c r="AE707" i="13"/>
  <c r="AE708" i="13"/>
  <c r="AE709" i="13"/>
  <c r="AE710" i="13"/>
  <c r="AE711" i="13"/>
  <c r="AE712" i="13"/>
  <c r="AE713" i="13"/>
  <c r="AE714" i="13"/>
  <c r="AE715" i="13"/>
  <c r="AE716" i="13"/>
  <c r="AE717" i="13"/>
  <c r="AE718" i="13"/>
  <c r="AE719" i="13"/>
  <c r="AE720" i="13"/>
  <c r="AE721" i="13"/>
  <c r="AE722" i="13"/>
  <c r="AE723" i="13"/>
  <c r="AE724" i="13"/>
  <c r="AE725" i="13"/>
  <c r="AE726" i="13"/>
  <c r="AE727" i="13"/>
  <c r="AE728" i="13"/>
  <c r="AE729" i="13"/>
  <c r="AE730" i="13"/>
  <c r="AE731" i="13"/>
  <c r="AE732" i="13"/>
  <c r="AE733" i="13"/>
  <c r="AE734" i="13"/>
  <c r="AE735" i="13"/>
  <c r="AE736" i="13"/>
  <c r="AE737" i="13"/>
  <c r="AE738" i="13"/>
  <c r="AE739" i="13"/>
  <c r="AE740" i="13"/>
  <c r="AE741" i="13"/>
  <c r="AE742" i="13"/>
  <c r="AE743" i="13"/>
  <c r="AE744" i="13"/>
  <c r="AE745" i="13"/>
  <c r="AE746" i="13"/>
  <c r="AE747" i="13"/>
  <c r="AE748" i="13"/>
  <c r="AE749" i="13"/>
  <c r="AE750" i="13"/>
  <c r="AE751" i="13"/>
  <c r="AE752" i="13"/>
  <c r="AE753" i="13"/>
  <c r="AE754" i="13"/>
  <c r="AE755" i="13"/>
  <c r="AE756" i="13"/>
  <c r="AE757" i="13"/>
  <c r="AE758" i="13"/>
  <c r="AE759" i="13"/>
  <c r="AE760" i="13"/>
  <c r="AE761" i="13"/>
  <c r="AE762" i="13"/>
  <c r="AE763" i="13"/>
  <c r="AE764" i="13"/>
  <c r="AE765" i="13"/>
  <c r="AE766" i="13"/>
  <c r="AE767" i="13"/>
  <c r="AE768" i="13"/>
  <c r="AE769" i="13"/>
  <c r="AE770" i="13"/>
  <c r="AE771" i="13"/>
  <c r="AE772" i="13"/>
  <c r="AE773" i="13"/>
  <c r="AE774" i="13"/>
  <c r="AE775" i="13"/>
  <c r="AE776" i="13"/>
  <c r="AE777" i="13"/>
  <c r="AE778" i="13"/>
  <c r="AE779" i="13"/>
  <c r="AE780" i="13"/>
  <c r="AE781" i="13"/>
  <c r="AE782" i="13"/>
  <c r="AE783" i="13"/>
  <c r="AE784" i="13"/>
  <c r="AE785" i="13"/>
  <c r="AE786" i="13"/>
  <c r="AE787" i="13"/>
  <c r="AE788" i="13"/>
  <c r="AE789" i="13"/>
  <c r="AE790" i="13"/>
  <c r="AE791" i="13"/>
  <c r="AE792" i="13"/>
  <c r="AE793" i="13"/>
  <c r="AE794" i="13"/>
  <c r="AE795" i="13"/>
  <c r="AE796" i="13"/>
  <c r="AE797" i="13"/>
  <c r="AE798" i="13"/>
  <c r="AE799" i="13"/>
  <c r="AE800" i="13"/>
  <c r="AE801" i="13"/>
  <c r="AE802" i="13"/>
  <c r="AE803" i="13"/>
  <c r="AE804" i="13"/>
  <c r="AE805" i="13"/>
  <c r="AE806" i="13"/>
  <c r="AE807" i="13"/>
  <c r="AE808" i="13"/>
  <c r="AE809" i="13"/>
  <c r="AE810" i="13"/>
  <c r="AE811" i="13"/>
  <c r="AE812" i="13"/>
  <c r="AE813" i="13"/>
  <c r="AE814" i="13"/>
  <c r="AE815" i="13"/>
  <c r="AE816" i="13"/>
  <c r="AE817" i="13"/>
  <c r="AE818" i="13"/>
  <c r="AE819" i="13"/>
  <c r="AE820" i="13"/>
  <c r="AE821" i="13"/>
  <c r="AE822" i="13"/>
  <c r="AE823" i="13"/>
  <c r="AZ10" i="16" l="1"/>
  <c r="AZ9" i="16"/>
  <c r="AY10" i="16"/>
  <c r="AY9" i="16"/>
  <c r="AI47" i="15" l="1"/>
  <c r="AJ47" i="15"/>
  <c r="AK47" i="15"/>
  <c r="AL47" i="15"/>
  <c r="AM47" i="15"/>
  <c r="AN47" i="15"/>
  <c r="AI48" i="15"/>
  <c r="AJ48" i="15"/>
  <c r="AK48" i="15"/>
  <c r="AL48" i="15"/>
  <c r="AM48" i="15"/>
  <c r="AN48" i="15"/>
  <c r="AI49" i="15"/>
  <c r="AJ49" i="15"/>
  <c r="AK49" i="15"/>
  <c r="AL49" i="15"/>
  <c r="AM49" i="15"/>
  <c r="AN49" i="15"/>
  <c r="AI50" i="15"/>
  <c r="AJ50" i="15"/>
  <c r="AK50" i="15"/>
  <c r="AL50" i="15"/>
  <c r="AM50" i="15"/>
  <c r="AN50" i="15"/>
  <c r="AJ46" i="15"/>
  <c r="AK46" i="15"/>
  <c r="AL46" i="15"/>
  <c r="AM46" i="15"/>
  <c r="AN46" i="15"/>
  <c r="AI46" i="15"/>
  <c r="AI31" i="15"/>
  <c r="AJ31" i="15"/>
  <c r="AK31" i="15"/>
  <c r="AL31" i="15"/>
  <c r="AM31" i="15"/>
  <c r="AN31" i="15"/>
  <c r="AI32" i="15"/>
  <c r="AJ32" i="15"/>
  <c r="AK32" i="15"/>
  <c r="AL32" i="15"/>
  <c r="AM32" i="15"/>
  <c r="AN32" i="15"/>
  <c r="AI33" i="15"/>
  <c r="AJ33" i="15"/>
  <c r="AK33" i="15"/>
  <c r="AL33" i="15"/>
  <c r="AM33" i="15"/>
  <c r="AN33" i="15"/>
  <c r="AI34" i="15"/>
  <c r="AJ34" i="15"/>
  <c r="AK34" i="15"/>
  <c r="AL34" i="15"/>
  <c r="AM34" i="15"/>
  <c r="AN34" i="15"/>
  <c r="AJ30" i="15"/>
  <c r="AK30" i="15"/>
  <c r="AL30" i="15"/>
  <c r="AM30" i="15"/>
  <c r="AN30" i="15"/>
  <c r="AI30" i="15"/>
  <c r="AI13" i="15"/>
  <c r="AJ13" i="15"/>
  <c r="AK13" i="15"/>
  <c r="AL13" i="15"/>
  <c r="AM13" i="15"/>
  <c r="AN13" i="15"/>
  <c r="AI14" i="15"/>
  <c r="AJ14" i="15"/>
  <c r="AK14" i="15"/>
  <c r="AL14" i="15"/>
  <c r="AM14" i="15"/>
  <c r="AN14" i="15"/>
  <c r="AI15" i="15"/>
  <c r="AJ15" i="15"/>
  <c r="AK15" i="15"/>
  <c r="AL15" i="15"/>
  <c r="AM15" i="15"/>
  <c r="AN15" i="15"/>
  <c r="AI16" i="15"/>
  <c r="AJ16" i="15"/>
  <c r="AK16" i="15"/>
  <c r="AL16" i="15"/>
  <c r="AM16" i="15"/>
  <c r="AN16" i="15"/>
  <c r="AJ12" i="15"/>
  <c r="AK12" i="15"/>
  <c r="AL12" i="15"/>
  <c r="AM12" i="15"/>
  <c r="AN12" i="15"/>
  <c r="AI12" i="15"/>
  <c r="AL47" i="14" l="1"/>
  <c r="AM47" i="14"/>
  <c r="AN47" i="14"/>
  <c r="AO47" i="14"/>
  <c r="AP47" i="14"/>
  <c r="AQ47" i="14"/>
  <c r="AL48" i="14"/>
  <c r="AM48" i="14"/>
  <c r="AN48" i="14"/>
  <c r="AO48" i="14"/>
  <c r="AP48" i="14"/>
  <c r="AQ48" i="14"/>
  <c r="AL49" i="14"/>
  <c r="AM49" i="14"/>
  <c r="AN49" i="14"/>
  <c r="AO49" i="14"/>
  <c r="AP49" i="14"/>
  <c r="AQ49" i="14"/>
  <c r="AL50" i="14"/>
  <c r="AM50" i="14"/>
  <c r="AN50" i="14"/>
  <c r="AO50" i="14"/>
  <c r="AP50" i="14"/>
  <c r="AQ50" i="14"/>
  <c r="AM46" i="14"/>
  <c r="AN46" i="14"/>
  <c r="AO46" i="14"/>
  <c r="AP46" i="14"/>
  <c r="AQ46" i="14"/>
  <c r="AL46" i="14"/>
  <c r="AL31" i="14"/>
  <c r="AM31" i="14"/>
  <c r="AN31" i="14"/>
  <c r="AO31" i="14"/>
  <c r="AP31" i="14"/>
  <c r="AQ31" i="14"/>
  <c r="AL32" i="14"/>
  <c r="AM32" i="14"/>
  <c r="AN32" i="14"/>
  <c r="AO32" i="14"/>
  <c r="AP32" i="14"/>
  <c r="AQ32" i="14"/>
  <c r="AL33" i="14"/>
  <c r="AM33" i="14"/>
  <c r="AN33" i="14"/>
  <c r="AO33" i="14"/>
  <c r="AP33" i="14"/>
  <c r="AQ33" i="14"/>
  <c r="AL34" i="14"/>
  <c r="AM34" i="14"/>
  <c r="AN34" i="14"/>
  <c r="AO34" i="14"/>
  <c r="AP34" i="14"/>
  <c r="AQ34" i="14"/>
  <c r="AM30" i="14"/>
  <c r="AN30" i="14"/>
  <c r="AO30" i="14"/>
  <c r="AP30" i="14"/>
  <c r="AQ30" i="14"/>
  <c r="AL30" i="14"/>
  <c r="AL15" i="14"/>
  <c r="AM15" i="14"/>
  <c r="AN15" i="14"/>
  <c r="AO15" i="14"/>
  <c r="AP15" i="14"/>
  <c r="AQ15" i="14"/>
  <c r="AL16" i="14"/>
  <c r="AM16" i="14"/>
  <c r="AN16" i="14"/>
  <c r="AO16" i="14"/>
  <c r="AP16" i="14"/>
  <c r="AQ16" i="14"/>
  <c r="AL17" i="14"/>
  <c r="AM17" i="14"/>
  <c r="AN17" i="14"/>
  <c r="AO17" i="14"/>
  <c r="AP17" i="14"/>
  <c r="AQ17" i="14"/>
  <c r="AL18" i="14"/>
  <c r="AM18" i="14"/>
  <c r="AN18" i="14"/>
  <c r="AO18" i="14"/>
  <c r="AP18" i="14"/>
  <c r="AQ18" i="14"/>
  <c r="AM14" i="14"/>
  <c r="AN14" i="14"/>
  <c r="AO14" i="14"/>
  <c r="AP14" i="14"/>
  <c r="AQ14" i="14"/>
  <c r="AL14" i="14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AD2" i="13"/>
  <c r="AD3" i="13"/>
  <c r="AD4" i="13"/>
  <c r="AD5" i="13"/>
  <c r="AD6" i="13"/>
  <c r="AD7" i="13"/>
  <c r="AD8" i="13"/>
  <c r="AD9" i="13"/>
  <c r="AD10" i="13"/>
  <c r="AD11" i="13"/>
  <c r="AD12" i="13"/>
  <c r="AD13" i="13"/>
  <c r="AD14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D35" i="13"/>
  <c r="AD36" i="13"/>
  <c r="AD37" i="13"/>
  <c r="AD38" i="13"/>
  <c r="AD39" i="13"/>
  <c r="AD40" i="13"/>
  <c r="AD41" i="13"/>
  <c r="AD42" i="13"/>
  <c r="AD43" i="13"/>
  <c r="AD44" i="13"/>
  <c r="AD45" i="13"/>
  <c r="AD46" i="13"/>
  <c r="AD47" i="13"/>
  <c r="AD48" i="13"/>
  <c r="AD49" i="13"/>
  <c r="AD50" i="13"/>
  <c r="AD51" i="13"/>
  <c r="AD52" i="13"/>
  <c r="AD53" i="13"/>
  <c r="AD54" i="13"/>
  <c r="AD55" i="13"/>
  <c r="AD56" i="13"/>
  <c r="AD57" i="13"/>
  <c r="AD58" i="13"/>
  <c r="AD59" i="13"/>
  <c r="AD60" i="13"/>
  <c r="AD61" i="13"/>
  <c r="AD62" i="13"/>
  <c r="AD63" i="13"/>
  <c r="AD64" i="13"/>
  <c r="AD65" i="13"/>
  <c r="AD66" i="13"/>
  <c r="AD67" i="13"/>
  <c r="AD68" i="13"/>
  <c r="AD69" i="13"/>
  <c r="AD70" i="13"/>
  <c r="AD71" i="13"/>
  <c r="AD72" i="13"/>
  <c r="AD73" i="13"/>
  <c r="AD74" i="13"/>
  <c r="AD75" i="13"/>
  <c r="AD76" i="13"/>
  <c r="AD77" i="13"/>
  <c r="AD78" i="13"/>
  <c r="AD79" i="13"/>
  <c r="AD80" i="13"/>
  <c r="AD81" i="13"/>
  <c r="AD82" i="13"/>
  <c r="AD83" i="13"/>
  <c r="AD84" i="13"/>
  <c r="AD85" i="13"/>
  <c r="AD86" i="13"/>
  <c r="AD87" i="13"/>
  <c r="AD88" i="13"/>
  <c r="AD89" i="13"/>
  <c r="AD90" i="13"/>
  <c r="AD91" i="13"/>
  <c r="AD92" i="13"/>
  <c r="AD93" i="13"/>
  <c r="AD94" i="13"/>
  <c r="AD95" i="13"/>
  <c r="AD96" i="13"/>
  <c r="AD97" i="13"/>
  <c r="AD98" i="13"/>
  <c r="AD99" i="13"/>
  <c r="AD100" i="13"/>
  <c r="AD101" i="13"/>
  <c r="AD102" i="13"/>
  <c r="AD103" i="13"/>
  <c r="AD104" i="13"/>
  <c r="AD105" i="13"/>
  <c r="AD106" i="13"/>
  <c r="AD107" i="13"/>
  <c r="AD108" i="13"/>
  <c r="AD109" i="13"/>
  <c r="AD110" i="13"/>
  <c r="AD111" i="13"/>
  <c r="AD112" i="13"/>
  <c r="AD113" i="13"/>
  <c r="AD114" i="13"/>
  <c r="AD115" i="13"/>
  <c r="AD116" i="13"/>
  <c r="AD117" i="13"/>
  <c r="AD118" i="13"/>
  <c r="AD119" i="13"/>
  <c r="AD120" i="13"/>
  <c r="AD121" i="13"/>
  <c r="AD122" i="13"/>
  <c r="AD123" i="13"/>
  <c r="AD124" i="13"/>
  <c r="AD125" i="13"/>
  <c r="AD126" i="13"/>
  <c r="AD127" i="13"/>
  <c r="AD128" i="13"/>
  <c r="AD129" i="13"/>
  <c r="AD130" i="13"/>
  <c r="AD131" i="13"/>
  <c r="AD132" i="13"/>
  <c r="AD133" i="13"/>
  <c r="AD134" i="13"/>
  <c r="AD135" i="13"/>
  <c r="AD136" i="13"/>
  <c r="AD137" i="13"/>
  <c r="AD138" i="13"/>
  <c r="AD139" i="13"/>
  <c r="AD140" i="13"/>
  <c r="AD141" i="13"/>
  <c r="AD142" i="13"/>
  <c r="AD143" i="13"/>
  <c r="AD144" i="13"/>
  <c r="AD145" i="13"/>
  <c r="AD146" i="13"/>
  <c r="AD147" i="13"/>
  <c r="AD148" i="13"/>
  <c r="AD149" i="13"/>
  <c r="AD150" i="13"/>
  <c r="AD151" i="13"/>
  <c r="AD152" i="13"/>
  <c r="AD153" i="13"/>
  <c r="AD154" i="13"/>
  <c r="AD155" i="13"/>
  <c r="AD156" i="13"/>
  <c r="AD157" i="13"/>
  <c r="AD158" i="13"/>
  <c r="AD159" i="13"/>
  <c r="AD160" i="13"/>
  <c r="AD161" i="13"/>
  <c r="AD162" i="13"/>
  <c r="AD163" i="13"/>
  <c r="AD164" i="13"/>
  <c r="AD165" i="13"/>
  <c r="AD166" i="13"/>
  <c r="AD167" i="13"/>
  <c r="AD168" i="13"/>
  <c r="AD169" i="13"/>
  <c r="AD170" i="13"/>
  <c r="AD171" i="13"/>
  <c r="AD172" i="13"/>
  <c r="AD173" i="13"/>
  <c r="AD174" i="13"/>
  <c r="AD175" i="13"/>
  <c r="AD176" i="13"/>
  <c r="AD177" i="13"/>
  <c r="AD178" i="13"/>
  <c r="AD179" i="13"/>
  <c r="AD180" i="13"/>
  <c r="AD181" i="13"/>
  <c r="AD182" i="13"/>
  <c r="AD183" i="13"/>
  <c r="AD184" i="13"/>
  <c r="AD185" i="13"/>
  <c r="AD186" i="13"/>
  <c r="AD187" i="13"/>
  <c r="AD188" i="13"/>
  <c r="AD189" i="13"/>
  <c r="AD190" i="13"/>
  <c r="AD191" i="13"/>
  <c r="AD192" i="13"/>
  <c r="AD193" i="13"/>
  <c r="AD194" i="13"/>
  <c r="AD195" i="13"/>
  <c r="AD196" i="13"/>
  <c r="AD197" i="13"/>
  <c r="AD198" i="13"/>
  <c r="AD199" i="13"/>
  <c r="AD200" i="13"/>
  <c r="AD201" i="13"/>
  <c r="AD202" i="13"/>
  <c r="AD203" i="13"/>
  <c r="AD204" i="13"/>
  <c r="AD205" i="13"/>
  <c r="AD206" i="13"/>
  <c r="AD207" i="13"/>
  <c r="AD208" i="13"/>
  <c r="AD209" i="13"/>
  <c r="AD210" i="13"/>
  <c r="AD211" i="13"/>
  <c r="AD212" i="13"/>
  <c r="AD213" i="13"/>
  <c r="AD214" i="13"/>
  <c r="AD215" i="13"/>
  <c r="AD216" i="13"/>
  <c r="AD217" i="13"/>
  <c r="AD218" i="13"/>
  <c r="AD219" i="13"/>
  <c r="AD220" i="13"/>
  <c r="AD221" i="13"/>
  <c r="AD222" i="13"/>
  <c r="AD223" i="13"/>
  <c r="AD224" i="13"/>
  <c r="AD225" i="13"/>
  <c r="AD226" i="13"/>
  <c r="AD227" i="13"/>
  <c r="AD228" i="13"/>
  <c r="AD229" i="13"/>
  <c r="AD230" i="13"/>
  <c r="AD231" i="13"/>
  <c r="AD232" i="13"/>
  <c r="AD233" i="13"/>
  <c r="AD234" i="13"/>
  <c r="AD235" i="13"/>
  <c r="AD236" i="13"/>
  <c r="AD237" i="13"/>
  <c r="AD238" i="13"/>
  <c r="AD239" i="13"/>
  <c r="AD240" i="13"/>
  <c r="AD241" i="13"/>
  <c r="AD242" i="13"/>
  <c r="AD243" i="13"/>
  <c r="AD244" i="13"/>
  <c r="AD245" i="13"/>
  <c r="AD246" i="13"/>
  <c r="AD247" i="13"/>
  <c r="AD248" i="13"/>
  <c r="AD249" i="13"/>
  <c r="AD250" i="13"/>
  <c r="AD251" i="13"/>
  <c r="AD252" i="13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AD282" i="13"/>
  <c r="AD283" i="13"/>
  <c r="AD284" i="13"/>
  <c r="AD285" i="13"/>
  <c r="AD286" i="13"/>
  <c r="AD287" i="13"/>
  <c r="AD288" i="13"/>
  <c r="AD289" i="13"/>
  <c r="AD290" i="13"/>
  <c r="AD291" i="13"/>
  <c r="AD292" i="13"/>
  <c r="AD293" i="13"/>
  <c r="AD294" i="13"/>
  <c r="AD295" i="13"/>
  <c r="AD296" i="13"/>
  <c r="AD297" i="13"/>
  <c r="AD298" i="13"/>
  <c r="AD299" i="13"/>
  <c r="AD300" i="13"/>
  <c r="AD301" i="13"/>
  <c r="AD302" i="13"/>
  <c r="AD303" i="13"/>
  <c r="AD304" i="13"/>
  <c r="AD305" i="13"/>
  <c r="AD306" i="13"/>
  <c r="AD307" i="13"/>
  <c r="AD308" i="13"/>
  <c r="AD309" i="13"/>
  <c r="AD310" i="13"/>
  <c r="AD311" i="13"/>
  <c r="AD312" i="13"/>
  <c r="AD313" i="13"/>
  <c r="AD314" i="13"/>
  <c r="AD315" i="13"/>
  <c r="AD316" i="13"/>
  <c r="AD317" i="13"/>
  <c r="AD318" i="13"/>
  <c r="AD319" i="13"/>
  <c r="AD320" i="13"/>
  <c r="AD321" i="13"/>
  <c r="AD322" i="13"/>
  <c r="AD323" i="13"/>
  <c r="AD324" i="13"/>
  <c r="AD325" i="13"/>
  <c r="AD326" i="13"/>
  <c r="AD327" i="13"/>
  <c r="AD328" i="13"/>
  <c r="AD329" i="13"/>
  <c r="AD330" i="13"/>
  <c r="AD331" i="13"/>
  <c r="AD332" i="13"/>
  <c r="AD333" i="13"/>
  <c r="AD334" i="13"/>
  <c r="AD335" i="13"/>
  <c r="AD336" i="13"/>
  <c r="AD337" i="13"/>
  <c r="AD338" i="13"/>
  <c r="AD339" i="13"/>
  <c r="AD340" i="13"/>
  <c r="AD341" i="13"/>
  <c r="AD342" i="13"/>
  <c r="AD343" i="13"/>
  <c r="AD344" i="13"/>
  <c r="AD345" i="13"/>
  <c r="AD346" i="13"/>
  <c r="AD347" i="13"/>
  <c r="AD348" i="13"/>
  <c r="AD349" i="13"/>
  <c r="AD350" i="13"/>
  <c r="AD351" i="13"/>
  <c r="AD352" i="13"/>
  <c r="AD353" i="13"/>
  <c r="AD354" i="13"/>
  <c r="AD355" i="13"/>
  <c r="AD356" i="13"/>
  <c r="AD357" i="13"/>
  <c r="AD358" i="13"/>
  <c r="AD359" i="13"/>
  <c r="AD360" i="13"/>
  <c r="AD361" i="13"/>
  <c r="AD362" i="13"/>
  <c r="AD363" i="13"/>
  <c r="AD364" i="13"/>
  <c r="AD365" i="13"/>
  <c r="AD366" i="13"/>
  <c r="AD367" i="13"/>
  <c r="AD368" i="13"/>
  <c r="AD369" i="13"/>
  <c r="AD370" i="13"/>
  <c r="AD371" i="13"/>
  <c r="AD372" i="13"/>
  <c r="AD373" i="13"/>
  <c r="AD374" i="13"/>
  <c r="AD375" i="13"/>
  <c r="AD376" i="13"/>
  <c r="AD377" i="13"/>
  <c r="AD378" i="13"/>
  <c r="AD379" i="13"/>
  <c r="AD380" i="13"/>
  <c r="AD381" i="13"/>
  <c r="AD382" i="13"/>
  <c r="AD383" i="13"/>
  <c r="AD384" i="13"/>
  <c r="AD385" i="13"/>
  <c r="AD386" i="13"/>
  <c r="AD387" i="13"/>
  <c r="AD388" i="13"/>
  <c r="AD389" i="13"/>
  <c r="AD390" i="13"/>
  <c r="AD391" i="13"/>
  <c r="AD392" i="13"/>
  <c r="AD393" i="13"/>
  <c r="AD394" i="13"/>
  <c r="AD395" i="13"/>
  <c r="AD396" i="13"/>
  <c r="AD397" i="13"/>
  <c r="AD398" i="13"/>
  <c r="AD399" i="13"/>
  <c r="AD400" i="13"/>
  <c r="AD401" i="13"/>
  <c r="AD402" i="13"/>
  <c r="AD403" i="13"/>
  <c r="AD404" i="13"/>
  <c r="AD405" i="13"/>
  <c r="AD406" i="13"/>
  <c r="AD407" i="13"/>
  <c r="AD408" i="13"/>
  <c r="AD409" i="13"/>
  <c r="AD410" i="13"/>
  <c r="AD411" i="13"/>
  <c r="AD412" i="13"/>
  <c r="AD413" i="13"/>
  <c r="AD414" i="13"/>
  <c r="AD415" i="13"/>
  <c r="AD416" i="13"/>
  <c r="AD417" i="13"/>
  <c r="AD418" i="13"/>
  <c r="AD419" i="13"/>
  <c r="AD420" i="13"/>
  <c r="AD421" i="13"/>
  <c r="AD422" i="13"/>
  <c r="AD423" i="13"/>
  <c r="AD424" i="13"/>
  <c r="AD425" i="13"/>
  <c r="AD426" i="13"/>
  <c r="AD427" i="13"/>
  <c r="AD428" i="13"/>
  <c r="AD429" i="13"/>
  <c r="AD430" i="13"/>
  <c r="AD431" i="13"/>
  <c r="AD432" i="13"/>
  <c r="AD433" i="13"/>
  <c r="AD434" i="13"/>
  <c r="AD435" i="13"/>
  <c r="AD436" i="13"/>
  <c r="AD437" i="13"/>
  <c r="AD438" i="13"/>
  <c r="AD439" i="13"/>
  <c r="AD440" i="13"/>
  <c r="AD441" i="13"/>
  <c r="AD442" i="13"/>
  <c r="AD443" i="13"/>
  <c r="AD444" i="13"/>
  <c r="AD445" i="13"/>
  <c r="AD446" i="13"/>
  <c r="AD447" i="13"/>
  <c r="AD448" i="13"/>
  <c r="AD449" i="13"/>
  <c r="AD450" i="13"/>
  <c r="AD451" i="13"/>
  <c r="AD452" i="13"/>
  <c r="AD453" i="13"/>
  <c r="AD454" i="13"/>
  <c r="AD455" i="13"/>
  <c r="AD456" i="13"/>
  <c r="AD457" i="13"/>
  <c r="AD458" i="13"/>
  <c r="AD459" i="13"/>
  <c r="AD460" i="13"/>
  <c r="AD461" i="13"/>
  <c r="AD462" i="13"/>
  <c r="AD463" i="13"/>
  <c r="AD464" i="13"/>
  <c r="AD465" i="13"/>
  <c r="AD466" i="13"/>
  <c r="AD467" i="13"/>
  <c r="AD468" i="13"/>
  <c r="AD469" i="13"/>
  <c r="AD470" i="13"/>
  <c r="AD471" i="13"/>
  <c r="AD472" i="13"/>
  <c r="AD473" i="13"/>
  <c r="AD474" i="13"/>
  <c r="AD475" i="13"/>
  <c r="AD476" i="13"/>
  <c r="AD477" i="13"/>
  <c r="AD478" i="13"/>
  <c r="AD479" i="13"/>
  <c r="AD480" i="13"/>
  <c r="AD481" i="13"/>
  <c r="AD482" i="13"/>
  <c r="AD483" i="13"/>
  <c r="AD484" i="13"/>
  <c r="AD485" i="13"/>
  <c r="AD486" i="13"/>
  <c r="AD487" i="13"/>
  <c r="AD488" i="13"/>
  <c r="AD489" i="13"/>
  <c r="AD490" i="13"/>
  <c r="AD491" i="13"/>
  <c r="AD492" i="13"/>
  <c r="AD493" i="13"/>
  <c r="AD494" i="13"/>
  <c r="AD495" i="13"/>
  <c r="AD496" i="13"/>
  <c r="AD497" i="13"/>
  <c r="AD498" i="13"/>
  <c r="AD499" i="13"/>
  <c r="AD500" i="13"/>
  <c r="AD501" i="13"/>
  <c r="AD502" i="13"/>
  <c r="AD503" i="13"/>
  <c r="AD504" i="13"/>
  <c r="AD505" i="13"/>
  <c r="AD506" i="13"/>
  <c r="AD507" i="13"/>
  <c r="AD508" i="13"/>
  <c r="AD509" i="13"/>
  <c r="AD510" i="13"/>
  <c r="AD511" i="13"/>
  <c r="AD512" i="13"/>
  <c r="AD513" i="13"/>
  <c r="AD514" i="13"/>
  <c r="AD515" i="13"/>
  <c r="AD516" i="13"/>
  <c r="AD517" i="13"/>
  <c r="AD518" i="13"/>
  <c r="AD519" i="13"/>
  <c r="AD520" i="13"/>
  <c r="AD521" i="13"/>
  <c r="AD522" i="13"/>
  <c r="AD523" i="13"/>
  <c r="AD524" i="13"/>
  <c r="AD525" i="13"/>
  <c r="AD526" i="13"/>
  <c r="AD527" i="13"/>
  <c r="AD528" i="13"/>
  <c r="AD529" i="13"/>
  <c r="AD530" i="13"/>
  <c r="AD531" i="13"/>
  <c r="AD532" i="13"/>
  <c r="AD533" i="13"/>
  <c r="AD534" i="13"/>
  <c r="AD535" i="13"/>
  <c r="AD536" i="13"/>
  <c r="AD537" i="13"/>
  <c r="AD538" i="13"/>
  <c r="AD539" i="13"/>
  <c r="AD540" i="13"/>
  <c r="AD541" i="13"/>
  <c r="AD542" i="13"/>
  <c r="AD543" i="13"/>
  <c r="AD544" i="13"/>
  <c r="AD545" i="13"/>
  <c r="AD546" i="13"/>
  <c r="AD547" i="13"/>
  <c r="AD548" i="13"/>
  <c r="AD549" i="13"/>
  <c r="AD550" i="13"/>
  <c r="AD551" i="13"/>
  <c r="AD552" i="13"/>
  <c r="AD553" i="13"/>
  <c r="AD554" i="13"/>
  <c r="AD555" i="13"/>
  <c r="AD556" i="13"/>
  <c r="AD557" i="13"/>
  <c r="AD558" i="13"/>
  <c r="AD559" i="13"/>
  <c r="AD560" i="13"/>
  <c r="AD561" i="13"/>
  <c r="AD562" i="13"/>
  <c r="AD563" i="13"/>
  <c r="AD564" i="13"/>
  <c r="AD565" i="13"/>
  <c r="AD566" i="13"/>
  <c r="AD567" i="13"/>
  <c r="AD568" i="13"/>
  <c r="AD569" i="13"/>
  <c r="AD570" i="13"/>
  <c r="AD571" i="13"/>
  <c r="AD572" i="13"/>
  <c r="AD573" i="13"/>
  <c r="AD574" i="13"/>
  <c r="AD575" i="13"/>
  <c r="AD576" i="13"/>
  <c r="AD577" i="13"/>
  <c r="AD578" i="13"/>
  <c r="AD579" i="13"/>
  <c r="AD580" i="13"/>
  <c r="AD581" i="13"/>
  <c r="AD582" i="13"/>
  <c r="AD583" i="13"/>
  <c r="AD584" i="13"/>
  <c r="AD585" i="13"/>
  <c r="AD586" i="13"/>
  <c r="AD587" i="13"/>
  <c r="AD588" i="13"/>
  <c r="AD589" i="13"/>
  <c r="AD590" i="13"/>
  <c r="AD591" i="13"/>
  <c r="AD592" i="13"/>
  <c r="AD593" i="13"/>
  <c r="AD594" i="13"/>
  <c r="AD595" i="13"/>
  <c r="AD596" i="13"/>
  <c r="AD597" i="13"/>
  <c r="AD598" i="13"/>
  <c r="AD599" i="13"/>
  <c r="AD600" i="13"/>
  <c r="AD601" i="13"/>
  <c r="AD602" i="13"/>
  <c r="AD603" i="13"/>
  <c r="AD604" i="13"/>
  <c r="AD605" i="13"/>
  <c r="AD606" i="13"/>
  <c r="AD607" i="13"/>
  <c r="AD608" i="13"/>
  <c r="AD609" i="13"/>
  <c r="AD610" i="13"/>
  <c r="AD611" i="13"/>
  <c r="AD612" i="13"/>
  <c r="AD613" i="13"/>
  <c r="AD614" i="13"/>
  <c r="AD615" i="13"/>
  <c r="AD616" i="13"/>
  <c r="AD617" i="13"/>
  <c r="AD618" i="13"/>
  <c r="AD619" i="13"/>
  <c r="AD620" i="13"/>
  <c r="AD621" i="13"/>
  <c r="AD622" i="13"/>
  <c r="AD623" i="13"/>
  <c r="AD624" i="13"/>
  <c r="AD625" i="13"/>
  <c r="AD626" i="13"/>
  <c r="AD627" i="13"/>
  <c r="AD628" i="13"/>
  <c r="AD629" i="13"/>
  <c r="AD630" i="13"/>
  <c r="AD631" i="13"/>
  <c r="AD632" i="13"/>
  <c r="AD633" i="13"/>
  <c r="AD634" i="13"/>
  <c r="AD635" i="13"/>
  <c r="AD636" i="13"/>
  <c r="AD637" i="13"/>
  <c r="AD638" i="13"/>
  <c r="AD639" i="13"/>
  <c r="AD640" i="13"/>
  <c r="AD641" i="13"/>
  <c r="AD642" i="13"/>
  <c r="AD643" i="13"/>
  <c r="AD644" i="13"/>
  <c r="AD645" i="13"/>
  <c r="AD646" i="13"/>
  <c r="AD647" i="13"/>
  <c r="AD648" i="13"/>
  <c r="AD649" i="13"/>
  <c r="AD650" i="13"/>
  <c r="AD651" i="13"/>
  <c r="AD652" i="13"/>
  <c r="AD653" i="13"/>
  <c r="AD654" i="13"/>
  <c r="AD655" i="13"/>
  <c r="AD656" i="13"/>
  <c r="AD657" i="13"/>
  <c r="AD658" i="13"/>
  <c r="AD659" i="13"/>
  <c r="AD660" i="13"/>
  <c r="AD661" i="13"/>
  <c r="AD662" i="13"/>
  <c r="AD663" i="13"/>
  <c r="AD664" i="13"/>
  <c r="AD665" i="13"/>
  <c r="AD666" i="13"/>
  <c r="AD667" i="13"/>
  <c r="AD668" i="13"/>
  <c r="AD669" i="13"/>
  <c r="AD670" i="13"/>
  <c r="AD671" i="13"/>
  <c r="AD672" i="13"/>
  <c r="AD673" i="13"/>
  <c r="AD674" i="13"/>
  <c r="AD675" i="13"/>
  <c r="AD676" i="13"/>
  <c r="AD677" i="13"/>
  <c r="AD678" i="13"/>
  <c r="AD679" i="13"/>
  <c r="AD680" i="13"/>
  <c r="AD681" i="13"/>
  <c r="AD682" i="13"/>
  <c r="AD683" i="13"/>
  <c r="AD684" i="13"/>
  <c r="AD685" i="13"/>
  <c r="AD686" i="13"/>
  <c r="AD687" i="13"/>
  <c r="AD688" i="13"/>
  <c r="AD689" i="13"/>
  <c r="AD690" i="13"/>
  <c r="AD691" i="13"/>
  <c r="AD692" i="13"/>
  <c r="AD693" i="13"/>
  <c r="AD694" i="13"/>
  <c r="AD695" i="13"/>
  <c r="AD696" i="13"/>
  <c r="AD697" i="13"/>
  <c r="AD698" i="13"/>
  <c r="AD699" i="13"/>
  <c r="AD700" i="13"/>
  <c r="AD701" i="13"/>
  <c r="AD702" i="13"/>
  <c r="AD703" i="13"/>
  <c r="AD704" i="13"/>
  <c r="AD705" i="13"/>
  <c r="AD706" i="13"/>
  <c r="AD707" i="13"/>
  <c r="AD708" i="13"/>
  <c r="AD709" i="13"/>
  <c r="AD710" i="13"/>
  <c r="AD711" i="13"/>
  <c r="AD712" i="13"/>
  <c r="AD713" i="13"/>
  <c r="AD714" i="13"/>
  <c r="AD715" i="13"/>
  <c r="AD716" i="13"/>
  <c r="AD717" i="13"/>
  <c r="AD718" i="13"/>
  <c r="AD719" i="13"/>
  <c r="AD720" i="13"/>
  <c r="AD721" i="13"/>
  <c r="AD722" i="13"/>
  <c r="AD723" i="13"/>
  <c r="AD724" i="13"/>
  <c r="AD725" i="13"/>
  <c r="AD726" i="13"/>
  <c r="AD727" i="13"/>
  <c r="AD728" i="13"/>
  <c r="AD729" i="13"/>
  <c r="AD730" i="13"/>
  <c r="AD731" i="13"/>
  <c r="AD732" i="13"/>
  <c r="AD733" i="13"/>
  <c r="AD734" i="13"/>
  <c r="AD735" i="13"/>
  <c r="AD736" i="13"/>
  <c r="AD737" i="13"/>
  <c r="AD738" i="13"/>
  <c r="AD739" i="13"/>
  <c r="AD740" i="13"/>
  <c r="AD741" i="13"/>
  <c r="AD742" i="13"/>
  <c r="AD743" i="13"/>
  <c r="AD744" i="13"/>
  <c r="AD745" i="13"/>
  <c r="AD746" i="13"/>
  <c r="AD747" i="13"/>
  <c r="AD748" i="13"/>
  <c r="AD749" i="13"/>
  <c r="AD750" i="13"/>
  <c r="AD751" i="13"/>
  <c r="AD752" i="13"/>
  <c r="AD753" i="13"/>
  <c r="AD754" i="13"/>
  <c r="AD755" i="13"/>
  <c r="AD756" i="13"/>
  <c r="AD757" i="13"/>
  <c r="AD758" i="13"/>
  <c r="AD759" i="13"/>
  <c r="AD760" i="13"/>
  <c r="AD761" i="13"/>
  <c r="AD762" i="13"/>
  <c r="AD763" i="13"/>
  <c r="AD764" i="13"/>
  <c r="AD765" i="13"/>
  <c r="AD766" i="13"/>
  <c r="AD767" i="13"/>
  <c r="AD768" i="13"/>
  <c r="AD769" i="13"/>
  <c r="AD770" i="13"/>
  <c r="AD771" i="13"/>
  <c r="AD772" i="13"/>
  <c r="AD773" i="13"/>
  <c r="AD774" i="13"/>
  <c r="AD775" i="13"/>
  <c r="AD776" i="13"/>
  <c r="AD777" i="13"/>
  <c r="AD778" i="13"/>
  <c r="AD779" i="13"/>
  <c r="AD780" i="13"/>
  <c r="AD781" i="13"/>
  <c r="AD782" i="13"/>
  <c r="AD783" i="13"/>
  <c r="AD784" i="13"/>
  <c r="AD785" i="13"/>
  <c r="AD786" i="13"/>
  <c r="AD787" i="13"/>
  <c r="AD788" i="13"/>
  <c r="AD789" i="13"/>
  <c r="AD790" i="13"/>
  <c r="AD791" i="13"/>
  <c r="AD792" i="13"/>
  <c r="AD793" i="13"/>
  <c r="AD794" i="13"/>
  <c r="AD795" i="13"/>
  <c r="AD796" i="13"/>
  <c r="AD797" i="13"/>
  <c r="AD798" i="13"/>
  <c r="AD799" i="13"/>
  <c r="AD800" i="13"/>
  <c r="AD801" i="13"/>
  <c r="AD802" i="13"/>
  <c r="AD803" i="13"/>
  <c r="AD804" i="13"/>
  <c r="AD805" i="13"/>
  <c r="AD806" i="13"/>
  <c r="AD807" i="13"/>
  <c r="AD808" i="13"/>
  <c r="AD809" i="13"/>
  <c r="AD810" i="13"/>
  <c r="AD811" i="13"/>
  <c r="AD812" i="13"/>
  <c r="AD813" i="13"/>
  <c r="AD814" i="13"/>
  <c r="AD815" i="13"/>
  <c r="AD816" i="13"/>
  <c r="AD817" i="13"/>
  <c r="AD818" i="13"/>
  <c r="AD819" i="13"/>
  <c r="AD820" i="13"/>
  <c r="AD821" i="13"/>
  <c r="AD822" i="13"/>
  <c r="AD823" i="13"/>
  <c r="F332" i="9" l="1"/>
  <c r="K332" i="9"/>
  <c r="F333" i="9"/>
  <c r="K333" i="9"/>
  <c r="F334" i="9"/>
  <c r="K334" i="9"/>
  <c r="F335" i="9"/>
  <c r="K335" i="9"/>
  <c r="F336" i="9"/>
  <c r="K336" i="9"/>
  <c r="F337" i="9"/>
  <c r="K337" i="9"/>
  <c r="F338" i="9"/>
  <c r="K338" i="9"/>
  <c r="F339" i="9"/>
  <c r="K339" i="9"/>
  <c r="F340" i="9"/>
  <c r="K340" i="9"/>
  <c r="F341" i="9"/>
  <c r="K341" i="9"/>
  <c r="F342" i="9"/>
  <c r="K342" i="9"/>
  <c r="F343" i="9"/>
  <c r="K343" i="9"/>
  <c r="F344" i="9"/>
  <c r="K344" i="9"/>
  <c r="F345" i="9"/>
  <c r="K345" i="9"/>
  <c r="F346" i="9"/>
  <c r="K346" i="9"/>
  <c r="F347" i="9"/>
  <c r="K347" i="9"/>
  <c r="F348" i="9"/>
  <c r="K348" i="9"/>
  <c r="F349" i="9"/>
  <c r="K349" i="9"/>
  <c r="F350" i="9"/>
  <c r="K350" i="9"/>
  <c r="F351" i="9"/>
  <c r="K351" i="9"/>
  <c r="F352" i="9"/>
  <c r="K352" i="9"/>
  <c r="F353" i="9"/>
  <c r="K353" i="9"/>
  <c r="F354" i="9"/>
  <c r="K354" i="9"/>
  <c r="F355" i="9"/>
  <c r="K355" i="9"/>
  <c r="F356" i="9"/>
  <c r="K356" i="9"/>
  <c r="F357" i="9"/>
  <c r="K357" i="9"/>
  <c r="F358" i="9"/>
  <c r="K358" i="9"/>
  <c r="F359" i="9"/>
  <c r="K359" i="9"/>
  <c r="F360" i="9"/>
  <c r="K360" i="9"/>
  <c r="F361" i="9"/>
  <c r="K361" i="9"/>
  <c r="F362" i="9"/>
  <c r="K362" i="9"/>
  <c r="F363" i="9"/>
  <c r="K363" i="9"/>
  <c r="F364" i="9"/>
  <c r="K364" i="9"/>
  <c r="F365" i="9"/>
  <c r="K365" i="9"/>
  <c r="F366" i="9"/>
  <c r="K366" i="9"/>
  <c r="F367" i="9"/>
  <c r="K367" i="9"/>
  <c r="F368" i="9"/>
  <c r="K368" i="9"/>
  <c r="F369" i="9"/>
  <c r="K369" i="9"/>
  <c r="F370" i="9"/>
  <c r="K370" i="9"/>
  <c r="F371" i="9"/>
  <c r="K371" i="9"/>
  <c r="F372" i="9"/>
  <c r="K372" i="9"/>
  <c r="F373" i="9"/>
  <c r="K373" i="9"/>
  <c r="F374" i="9"/>
  <c r="K374" i="9"/>
  <c r="F375" i="9"/>
  <c r="K375" i="9"/>
  <c r="F376" i="9"/>
  <c r="K376" i="9"/>
  <c r="F377" i="9"/>
  <c r="K377" i="9"/>
  <c r="F378" i="9"/>
  <c r="K378" i="9"/>
  <c r="F379" i="9"/>
  <c r="K379" i="9"/>
  <c r="F380" i="9"/>
  <c r="K380" i="9"/>
  <c r="F381" i="9"/>
  <c r="K381" i="9"/>
  <c r="F382" i="9"/>
  <c r="K382" i="9"/>
  <c r="F383" i="9"/>
  <c r="K383" i="9"/>
  <c r="F384" i="9"/>
  <c r="K384" i="9"/>
  <c r="F385" i="9"/>
  <c r="K385" i="9"/>
  <c r="F386" i="9"/>
  <c r="K386" i="9"/>
  <c r="F387" i="9"/>
  <c r="K387" i="9"/>
  <c r="F388" i="9"/>
  <c r="K388" i="9"/>
  <c r="F389" i="9"/>
  <c r="K389" i="9"/>
  <c r="F390" i="9"/>
  <c r="K390" i="9"/>
  <c r="F391" i="9"/>
  <c r="K391" i="9"/>
  <c r="F392" i="9"/>
  <c r="K392" i="9"/>
  <c r="F393" i="9"/>
  <c r="K393" i="9"/>
  <c r="F394" i="9"/>
  <c r="K394" i="9"/>
  <c r="F395" i="9"/>
  <c r="K395" i="9"/>
  <c r="F396" i="9"/>
  <c r="K396" i="9"/>
  <c r="F397" i="9"/>
  <c r="K397" i="9"/>
  <c r="F310" i="9"/>
  <c r="K310" i="9"/>
  <c r="F311" i="9"/>
  <c r="K311" i="9"/>
  <c r="F312" i="9"/>
  <c r="K312" i="9"/>
  <c r="F313" i="9"/>
  <c r="K313" i="9"/>
  <c r="F314" i="9"/>
  <c r="K314" i="9"/>
  <c r="F315" i="9"/>
  <c r="K315" i="9"/>
  <c r="F316" i="9"/>
  <c r="K316" i="9"/>
  <c r="F317" i="9"/>
  <c r="K317" i="9"/>
  <c r="F318" i="9"/>
  <c r="K318" i="9"/>
  <c r="F319" i="9"/>
  <c r="K319" i="9"/>
  <c r="F320" i="9"/>
  <c r="K320" i="9"/>
  <c r="F321" i="9"/>
  <c r="K321" i="9"/>
  <c r="F322" i="9"/>
  <c r="K322" i="9"/>
  <c r="F323" i="9"/>
  <c r="K323" i="9"/>
  <c r="F324" i="9"/>
  <c r="K324" i="9"/>
  <c r="F325" i="9"/>
  <c r="K325" i="9"/>
  <c r="F326" i="9"/>
  <c r="K326" i="9"/>
  <c r="F327" i="9"/>
  <c r="K327" i="9"/>
  <c r="F328" i="9"/>
  <c r="K328" i="9"/>
  <c r="F329" i="9"/>
  <c r="K329" i="9"/>
  <c r="F330" i="9"/>
  <c r="K330" i="9"/>
  <c r="F331" i="9"/>
  <c r="K331" i="9"/>
  <c r="D6" i="1"/>
  <c r="F6" i="1"/>
  <c r="D7" i="1"/>
  <c r="F7" i="1"/>
  <c r="D8" i="1"/>
  <c r="F8" i="1"/>
  <c r="D9" i="1"/>
  <c r="F9" i="1"/>
  <c r="D10" i="1"/>
  <c r="F10" i="1"/>
  <c r="D11" i="1"/>
  <c r="F11" i="1"/>
  <c r="D12" i="1"/>
  <c r="F12" i="1"/>
  <c r="D13" i="1"/>
  <c r="F13" i="1"/>
  <c r="D14" i="1"/>
  <c r="F14" i="1"/>
  <c r="D15" i="1"/>
  <c r="F15" i="1"/>
  <c r="D16" i="1"/>
  <c r="F16" i="1"/>
  <c r="D17" i="1"/>
  <c r="F17" i="1"/>
  <c r="D18" i="1"/>
  <c r="F18" i="1"/>
  <c r="D19" i="1"/>
  <c r="F19" i="1"/>
  <c r="D20" i="1"/>
  <c r="F20" i="1"/>
  <c r="D21" i="1"/>
  <c r="F21" i="1"/>
  <c r="D22" i="1"/>
  <c r="F22" i="1"/>
  <c r="D23" i="1"/>
  <c r="F23" i="1"/>
  <c r="D24" i="1"/>
  <c r="F24" i="1"/>
  <c r="D25" i="1"/>
  <c r="F25" i="1"/>
  <c r="D26" i="1"/>
  <c r="F26" i="1"/>
  <c r="D27" i="1"/>
  <c r="F27" i="1"/>
  <c r="D28" i="1"/>
  <c r="F28" i="1"/>
  <c r="D29" i="1"/>
  <c r="F29" i="1"/>
  <c r="D30" i="1"/>
  <c r="F30" i="1"/>
  <c r="D31" i="1"/>
  <c r="F31" i="1"/>
  <c r="D32" i="1"/>
  <c r="F32" i="1"/>
  <c r="D33" i="1"/>
  <c r="F33" i="1"/>
  <c r="D34" i="1"/>
  <c r="F34" i="1"/>
  <c r="D35" i="1"/>
  <c r="F35" i="1"/>
  <c r="D36" i="1"/>
  <c r="F36" i="1"/>
  <c r="D37" i="1"/>
  <c r="F37" i="1"/>
  <c r="D38" i="1"/>
  <c r="F38" i="1"/>
  <c r="D39" i="1"/>
  <c r="F39" i="1"/>
  <c r="D40" i="1"/>
  <c r="F40" i="1"/>
  <c r="D41" i="1"/>
  <c r="F41" i="1"/>
  <c r="D42" i="1"/>
  <c r="F42" i="1"/>
  <c r="D43" i="1"/>
  <c r="F43" i="1"/>
  <c r="D44" i="1"/>
  <c r="F44" i="1"/>
  <c r="D45" i="1"/>
  <c r="F45" i="1"/>
  <c r="D46" i="1"/>
  <c r="F46" i="1"/>
  <c r="D47" i="1"/>
  <c r="F47" i="1"/>
  <c r="D48" i="1"/>
  <c r="F48" i="1"/>
  <c r="D49" i="1"/>
  <c r="F49" i="1"/>
  <c r="D50" i="1"/>
  <c r="F50" i="1"/>
  <c r="D51" i="1"/>
  <c r="F51" i="1"/>
  <c r="D52" i="1"/>
  <c r="F52" i="1"/>
  <c r="D53" i="1"/>
  <c r="F53" i="1"/>
  <c r="D54" i="1"/>
  <c r="F54" i="1"/>
  <c r="D55" i="1"/>
  <c r="F55" i="1"/>
  <c r="D56" i="1"/>
  <c r="F56" i="1"/>
  <c r="D57" i="1"/>
  <c r="F57" i="1"/>
  <c r="D58" i="1"/>
  <c r="F58" i="1"/>
  <c r="D59" i="1"/>
  <c r="F59" i="1"/>
  <c r="D60" i="1"/>
  <c r="F60" i="1"/>
  <c r="D61" i="1"/>
  <c r="F61" i="1"/>
  <c r="D62" i="1"/>
  <c r="F62" i="1"/>
  <c r="D63" i="1"/>
  <c r="F63" i="1"/>
  <c r="D64" i="1"/>
  <c r="F64" i="1"/>
  <c r="D65" i="1"/>
  <c r="F65" i="1"/>
  <c r="D66" i="1"/>
  <c r="F66" i="1"/>
  <c r="D67" i="1"/>
  <c r="F67" i="1"/>
  <c r="D68" i="1"/>
  <c r="F68" i="1"/>
  <c r="D69" i="1"/>
  <c r="F69" i="1"/>
  <c r="D70" i="1"/>
  <c r="F70" i="1"/>
  <c r="D71" i="1"/>
  <c r="F71" i="1"/>
  <c r="D72" i="1"/>
  <c r="F72" i="1"/>
  <c r="D73" i="1"/>
  <c r="F73" i="1"/>
  <c r="D74" i="1"/>
  <c r="F74" i="1"/>
  <c r="D75" i="1"/>
  <c r="F75" i="1"/>
  <c r="D76" i="1"/>
  <c r="F76" i="1"/>
  <c r="D77" i="1"/>
  <c r="F77" i="1"/>
  <c r="D78" i="1"/>
  <c r="F78" i="1"/>
  <c r="D79" i="1"/>
  <c r="F79" i="1"/>
  <c r="D80" i="1"/>
  <c r="F80" i="1"/>
  <c r="D81" i="1"/>
  <c r="F81" i="1"/>
  <c r="D82" i="1"/>
  <c r="F82" i="1"/>
  <c r="D83" i="1"/>
  <c r="F83" i="1"/>
  <c r="D84" i="1"/>
  <c r="F84" i="1"/>
  <c r="D85" i="1"/>
  <c r="F85" i="1"/>
  <c r="D86" i="1"/>
  <c r="F86" i="1"/>
  <c r="D87" i="1"/>
  <c r="F87" i="1"/>
  <c r="D88" i="1"/>
  <c r="F88" i="1"/>
  <c r="D89" i="1"/>
  <c r="F89" i="1"/>
  <c r="D90" i="1"/>
  <c r="F90" i="1"/>
  <c r="D91" i="1"/>
  <c r="F91" i="1"/>
  <c r="D92" i="1"/>
  <c r="F92" i="1"/>
  <c r="D93" i="1"/>
  <c r="F93" i="1"/>
  <c r="D94" i="1"/>
  <c r="F94" i="1"/>
  <c r="D95" i="1"/>
  <c r="F95" i="1"/>
  <c r="D96" i="1"/>
  <c r="F96" i="1"/>
  <c r="D97" i="1"/>
  <c r="F97" i="1"/>
  <c r="D98" i="1"/>
  <c r="F98" i="1"/>
  <c r="D99" i="1"/>
  <c r="F99" i="1"/>
  <c r="D100" i="1"/>
  <c r="F100" i="1"/>
  <c r="D101" i="1"/>
  <c r="F101" i="1"/>
  <c r="D102" i="1"/>
  <c r="F102" i="1"/>
  <c r="D103" i="1"/>
  <c r="F103" i="1"/>
  <c r="D104" i="1"/>
  <c r="F104" i="1"/>
  <c r="D105" i="1"/>
  <c r="F105" i="1"/>
  <c r="D106" i="1"/>
  <c r="F106" i="1"/>
  <c r="D107" i="1"/>
  <c r="F107" i="1"/>
  <c r="D108" i="1"/>
  <c r="F108" i="1"/>
  <c r="D109" i="1"/>
  <c r="F109" i="1"/>
  <c r="D110" i="1"/>
  <c r="F110" i="1"/>
  <c r="D111" i="1"/>
  <c r="F111" i="1"/>
  <c r="D112" i="1"/>
  <c r="F112" i="1"/>
  <c r="D113" i="1"/>
  <c r="F113" i="1"/>
  <c r="D114" i="1"/>
  <c r="F114" i="1"/>
  <c r="D115" i="1"/>
  <c r="F115" i="1"/>
  <c r="D116" i="1"/>
  <c r="F116" i="1"/>
  <c r="D117" i="1"/>
  <c r="F117" i="1"/>
  <c r="D118" i="1"/>
  <c r="F118" i="1"/>
  <c r="D119" i="1"/>
  <c r="F119" i="1"/>
  <c r="D120" i="1"/>
  <c r="F120" i="1"/>
  <c r="D121" i="1"/>
  <c r="F121" i="1"/>
  <c r="D122" i="1"/>
  <c r="F122" i="1"/>
  <c r="D123" i="1"/>
  <c r="F123" i="1"/>
  <c r="D124" i="1"/>
  <c r="F124" i="1"/>
  <c r="D125" i="1"/>
  <c r="F125" i="1"/>
  <c r="D126" i="1"/>
  <c r="F126" i="1"/>
  <c r="D127" i="1"/>
  <c r="F127" i="1"/>
  <c r="D128" i="1"/>
  <c r="F128" i="1"/>
  <c r="D129" i="1"/>
  <c r="F129" i="1"/>
  <c r="D130" i="1"/>
  <c r="F130" i="1"/>
  <c r="D131" i="1"/>
  <c r="F131" i="1"/>
  <c r="D132" i="1"/>
  <c r="F132" i="1"/>
  <c r="D133" i="1"/>
  <c r="F133" i="1"/>
  <c r="D134" i="1"/>
  <c r="F134" i="1"/>
  <c r="D135" i="1"/>
  <c r="F135" i="1"/>
  <c r="D136" i="1"/>
  <c r="F136" i="1"/>
  <c r="D137" i="1"/>
  <c r="F137" i="1"/>
  <c r="D138" i="1"/>
  <c r="F138" i="1"/>
  <c r="D139" i="1"/>
  <c r="F139" i="1"/>
  <c r="D140" i="1"/>
  <c r="F140" i="1"/>
  <c r="D141" i="1"/>
  <c r="F141" i="1"/>
  <c r="D142" i="1"/>
  <c r="F142" i="1"/>
  <c r="D143" i="1"/>
  <c r="F143" i="1"/>
  <c r="D144" i="1"/>
  <c r="F144" i="1"/>
  <c r="D145" i="1"/>
  <c r="F145" i="1"/>
  <c r="D146" i="1"/>
  <c r="F146" i="1"/>
  <c r="D147" i="1"/>
  <c r="F147" i="1"/>
  <c r="D148" i="1"/>
  <c r="F148" i="1"/>
  <c r="D149" i="1"/>
  <c r="F149" i="1"/>
  <c r="D150" i="1"/>
  <c r="F150" i="1"/>
  <c r="D151" i="1"/>
  <c r="F151" i="1"/>
  <c r="D152" i="1"/>
  <c r="F152" i="1"/>
  <c r="D153" i="1"/>
  <c r="F153" i="1"/>
  <c r="D154" i="1"/>
  <c r="F154" i="1"/>
  <c r="D155" i="1"/>
  <c r="F155" i="1"/>
  <c r="D156" i="1"/>
  <c r="F156" i="1"/>
  <c r="D157" i="1"/>
  <c r="F157" i="1"/>
  <c r="D158" i="1"/>
  <c r="F158" i="1"/>
  <c r="D159" i="1"/>
  <c r="F159" i="1"/>
  <c r="D160" i="1"/>
  <c r="F160" i="1"/>
  <c r="D161" i="1"/>
  <c r="F161" i="1"/>
  <c r="D162" i="1"/>
  <c r="F162" i="1"/>
  <c r="D163" i="1"/>
  <c r="F163" i="1"/>
  <c r="D164" i="1"/>
  <c r="F164" i="1"/>
  <c r="D165" i="1"/>
  <c r="F165" i="1"/>
  <c r="D166" i="1"/>
  <c r="F166" i="1"/>
  <c r="D167" i="1"/>
  <c r="F167" i="1"/>
  <c r="D168" i="1"/>
  <c r="F168" i="1"/>
  <c r="D169" i="1"/>
  <c r="F169" i="1"/>
  <c r="D170" i="1"/>
  <c r="F170" i="1"/>
  <c r="D171" i="1"/>
  <c r="F171" i="1"/>
  <c r="D172" i="1"/>
  <c r="F172" i="1"/>
  <c r="D173" i="1"/>
  <c r="F173" i="1"/>
  <c r="D174" i="1"/>
  <c r="F174" i="1"/>
  <c r="D175" i="1"/>
  <c r="F175" i="1"/>
  <c r="D176" i="1"/>
  <c r="F176" i="1"/>
  <c r="D177" i="1"/>
  <c r="F177" i="1"/>
  <c r="D178" i="1"/>
  <c r="F178" i="1"/>
  <c r="D179" i="1"/>
  <c r="F179" i="1"/>
  <c r="D180" i="1"/>
  <c r="F180" i="1"/>
  <c r="D181" i="1"/>
  <c r="F181" i="1"/>
  <c r="D182" i="1"/>
  <c r="F182" i="1"/>
  <c r="D183" i="1"/>
  <c r="F183" i="1"/>
  <c r="D184" i="1"/>
  <c r="F184" i="1"/>
  <c r="D185" i="1"/>
  <c r="F185" i="1"/>
  <c r="D186" i="1"/>
  <c r="F186" i="1"/>
  <c r="D187" i="1"/>
  <c r="F187" i="1"/>
  <c r="D188" i="1"/>
  <c r="F188" i="1"/>
  <c r="D189" i="1"/>
  <c r="F189" i="1"/>
  <c r="D190" i="1"/>
  <c r="F190" i="1"/>
  <c r="D191" i="1"/>
  <c r="F191" i="1"/>
  <c r="D192" i="1"/>
  <c r="F192" i="1"/>
  <c r="D193" i="1"/>
  <c r="F193" i="1"/>
  <c r="D194" i="1"/>
  <c r="F194" i="1"/>
  <c r="D195" i="1"/>
  <c r="F195" i="1"/>
  <c r="D196" i="1"/>
  <c r="F196" i="1"/>
  <c r="D197" i="1"/>
  <c r="F197" i="1"/>
  <c r="D198" i="1"/>
  <c r="F198" i="1"/>
  <c r="D199" i="1"/>
  <c r="F199" i="1"/>
  <c r="D200" i="1"/>
  <c r="F200" i="1"/>
  <c r="D201" i="1"/>
  <c r="F201" i="1"/>
  <c r="D202" i="1"/>
  <c r="F202" i="1"/>
  <c r="D203" i="1"/>
  <c r="F203" i="1"/>
  <c r="D204" i="1"/>
  <c r="F204" i="1"/>
  <c r="D205" i="1"/>
  <c r="F205" i="1"/>
  <c r="D206" i="1"/>
  <c r="F206" i="1"/>
  <c r="D207" i="1"/>
  <c r="F207" i="1"/>
  <c r="D208" i="1"/>
  <c r="F208" i="1"/>
  <c r="D209" i="1"/>
  <c r="F209" i="1"/>
  <c r="D210" i="1"/>
  <c r="F210" i="1"/>
  <c r="D211" i="1"/>
  <c r="F211" i="1"/>
  <c r="D212" i="1"/>
  <c r="F212" i="1"/>
  <c r="D213" i="1"/>
  <c r="F213" i="1"/>
  <c r="D214" i="1"/>
  <c r="F214" i="1"/>
  <c r="D215" i="1"/>
  <c r="F215" i="1"/>
  <c r="D216" i="1"/>
  <c r="F216" i="1"/>
  <c r="D217" i="1"/>
  <c r="F217" i="1"/>
  <c r="D218" i="1"/>
  <c r="F218" i="1"/>
  <c r="D219" i="1"/>
  <c r="F219" i="1"/>
  <c r="D220" i="1"/>
  <c r="F220" i="1"/>
  <c r="D221" i="1"/>
  <c r="F221" i="1"/>
  <c r="D222" i="1"/>
  <c r="F222" i="1"/>
  <c r="D223" i="1"/>
  <c r="F223" i="1"/>
  <c r="D224" i="1"/>
  <c r="F224" i="1"/>
  <c r="D225" i="1"/>
  <c r="F225" i="1"/>
  <c r="D226" i="1"/>
  <c r="F226" i="1"/>
  <c r="D227" i="1"/>
  <c r="F227" i="1"/>
  <c r="D228" i="1"/>
  <c r="F228" i="1"/>
  <c r="D229" i="1"/>
  <c r="F229" i="1"/>
  <c r="D230" i="1"/>
  <c r="F230" i="1"/>
  <c r="D231" i="1"/>
  <c r="F231" i="1"/>
  <c r="D232" i="1"/>
  <c r="F232" i="1"/>
  <c r="D233" i="1"/>
  <c r="F233" i="1"/>
  <c r="D234" i="1"/>
  <c r="F234" i="1"/>
  <c r="D235" i="1"/>
  <c r="F235" i="1"/>
  <c r="D236" i="1"/>
  <c r="F236" i="1"/>
  <c r="D237" i="1"/>
  <c r="F237" i="1"/>
  <c r="D238" i="1"/>
  <c r="F238" i="1"/>
  <c r="D239" i="1"/>
  <c r="F239" i="1"/>
  <c r="D240" i="1"/>
  <c r="F240" i="1"/>
  <c r="D241" i="1"/>
  <c r="F241" i="1"/>
  <c r="D242" i="1"/>
  <c r="F242" i="1"/>
  <c r="D243" i="1"/>
  <c r="F243" i="1"/>
  <c r="D244" i="1"/>
  <c r="F244" i="1"/>
  <c r="D245" i="1"/>
  <c r="F245" i="1"/>
  <c r="D246" i="1"/>
  <c r="F246" i="1"/>
  <c r="D247" i="1"/>
  <c r="F247" i="1"/>
  <c r="D248" i="1"/>
  <c r="F248" i="1"/>
  <c r="D249" i="1"/>
  <c r="F249" i="1"/>
  <c r="D250" i="1"/>
  <c r="F250" i="1"/>
  <c r="D251" i="1"/>
  <c r="F251" i="1"/>
  <c r="D252" i="1"/>
  <c r="F252" i="1"/>
  <c r="D253" i="1"/>
  <c r="F253" i="1"/>
  <c r="D254" i="1"/>
  <c r="F254" i="1"/>
  <c r="D255" i="1"/>
  <c r="F255" i="1"/>
  <c r="D256" i="1"/>
  <c r="F256" i="1"/>
  <c r="D257" i="1"/>
  <c r="F257" i="1"/>
  <c r="D258" i="1"/>
  <c r="F258" i="1"/>
  <c r="D259" i="1"/>
  <c r="F259" i="1"/>
  <c r="D260" i="1"/>
  <c r="F260" i="1"/>
  <c r="D261" i="1"/>
  <c r="F261" i="1"/>
  <c r="D262" i="1"/>
  <c r="F262" i="1"/>
  <c r="D263" i="1"/>
  <c r="F263" i="1"/>
  <c r="D264" i="1"/>
  <c r="F264" i="1"/>
  <c r="D265" i="1"/>
  <c r="F265" i="1"/>
  <c r="D266" i="1"/>
  <c r="F266" i="1"/>
  <c r="D267" i="1"/>
  <c r="F267" i="1"/>
  <c r="D268" i="1"/>
  <c r="F268" i="1"/>
  <c r="D269" i="1"/>
  <c r="F269" i="1"/>
  <c r="D270" i="1"/>
  <c r="F270" i="1"/>
  <c r="D271" i="1"/>
  <c r="F271" i="1"/>
  <c r="D272" i="1"/>
  <c r="F272" i="1"/>
  <c r="D273" i="1"/>
  <c r="F273" i="1"/>
  <c r="D274" i="1"/>
  <c r="F274" i="1"/>
  <c r="D275" i="1"/>
  <c r="F275" i="1"/>
  <c r="D276" i="1"/>
  <c r="F276" i="1"/>
  <c r="D277" i="1"/>
  <c r="F277" i="1"/>
  <c r="D278" i="1"/>
  <c r="F278" i="1"/>
  <c r="D279" i="1"/>
  <c r="F279" i="1"/>
  <c r="D280" i="1"/>
  <c r="F280" i="1"/>
  <c r="D281" i="1"/>
  <c r="F281" i="1"/>
  <c r="D282" i="1"/>
  <c r="F282" i="1"/>
  <c r="D283" i="1"/>
  <c r="F283" i="1"/>
  <c r="D284" i="1"/>
  <c r="F284" i="1"/>
  <c r="D285" i="1"/>
  <c r="F285" i="1"/>
  <c r="D286" i="1"/>
  <c r="F286" i="1"/>
  <c r="D287" i="1"/>
  <c r="F287" i="1"/>
  <c r="D288" i="1"/>
  <c r="F288" i="1"/>
  <c r="D289" i="1"/>
  <c r="F289" i="1"/>
  <c r="D290" i="1"/>
  <c r="F290" i="1"/>
  <c r="D291" i="1"/>
  <c r="F291" i="1"/>
  <c r="D292" i="1"/>
  <c r="F292" i="1"/>
  <c r="D293" i="1"/>
  <c r="F293" i="1"/>
  <c r="D294" i="1"/>
  <c r="F294" i="1"/>
  <c r="D295" i="1"/>
  <c r="F295" i="1"/>
  <c r="D296" i="1"/>
  <c r="F296" i="1"/>
  <c r="D297" i="1"/>
  <c r="F297" i="1"/>
  <c r="D298" i="1"/>
  <c r="F298" i="1"/>
  <c r="D299" i="1"/>
  <c r="F299" i="1"/>
  <c r="D300" i="1"/>
  <c r="F300" i="1"/>
  <c r="D301" i="1"/>
  <c r="F301" i="1"/>
  <c r="D302" i="1"/>
  <c r="F302" i="1"/>
  <c r="D303" i="1"/>
  <c r="F303" i="1"/>
  <c r="D304" i="1"/>
  <c r="F304" i="1"/>
  <c r="D305" i="1"/>
  <c r="F305" i="1"/>
  <c r="D306" i="1"/>
  <c r="F306" i="1"/>
  <c r="D307" i="1"/>
  <c r="F307" i="1"/>
  <c r="D308" i="1"/>
  <c r="F308" i="1"/>
  <c r="D309" i="1"/>
  <c r="F309" i="1"/>
  <c r="D310" i="1"/>
  <c r="F310" i="1"/>
  <c r="D311" i="1"/>
  <c r="F311" i="1"/>
  <c r="D312" i="1"/>
  <c r="F312" i="1"/>
  <c r="D313" i="1"/>
  <c r="F313" i="1"/>
  <c r="D314" i="1"/>
  <c r="F314" i="1"/>
  <c r="D315" i="1"/>
  <c r="F315" i="1"/>
  <c r="D316" i="1"/>
  <c r="F316" i="1"/>
  <c r="D317" i="1"/>
  <c r="F317" i="1"/>
  <c r="D318" i="1"/>
  <c r="F318" i="1"/>
  <c r="D319" i="1"/>
  <c r="F319" i="1"/>
  <c r="D320" i="1"/>
  <c r="F320" i="1"/>
  <c r="D321" i="1"/>
  <c r="F321" i="1"/>
  <c r="D322" i="1"/>
  <c r="F322" i="1"/>
  <c r="D323" i="1"/>
  <c r="F323" i="1"/>
  <c r="D324" i="1"/>
  <c r="F324" i="1"/>
  <c r="D325" i="1"/>
  <c r="F325" i="1"/>
  <c r="D326" i="1"/>
  <c r="F326" i="1"/>
  <c r="D327" i="1"/>
  <c r="F327" i="1"/>
  <c r="D328" i="1"/>
  <c r="F328" i="1"/>
  <c r="D329" i="1"/>
  <c r="F329" i="1"/>
  <c r="D330" i="1"/>
  <c r="F330" i="1"/>
  <c r="D331" i="1"/>
  <c r="F331" i="1"/>
  <c r="D332" i="1"/>
  <c r="F332" i="1"/>
  <c r="D333" i="1"/>
  <c r="F333" i="1"/>
  <c r="D334" i="1"/>
  <c r="F334" i="1"/>
  <c r="D335" i="1"/>
  <c r="F335" i="1"/>
  <c r="D336" i="1"/>
  <c r="F336" i="1"/>
  <c r="D337" i="1"/>
  <c r="F337" i="1"/>
  <c r="D338" i="1"/>
  <c r="F338" i="1"/>
  <c r="D339" i="1"/>
  <c r="F339" i="1"/>
  <c r="D340" i="1"/>
  <c r="F340" i="1"/>
  <c r="D341" i="1"/>
  <c r="F341" i="1"/>
  <c r="D342" i="1"/>
  <c r="F342" i="1"/>
  <c r="D343" i="1"/>
  <c r="F343" i="1"/>
  <c r="D344" i="1"/>
  <c r="F344" i="1"/>
  <c r="D345" i="1"/>
  <c r="F345" i="1"/>
  <c r="D346" i="1"/>
  <c r="F346" i="1"/>
  <c r="D347" i="1"/>
  <c r="F347" i="1"/>
  <c r="D348" i="1"/>
  <c r="F348" i="1"/>
  <c r="D349" i="1"/>
  <c r="F349" i="1"/>
  <c r="D350" i="1"/>
  <c r="F350" i="1"/>
  <c r="D351" i="1"/>
  <c r="F351" i="1"/>
  <c r="D352" i="1"/>
  <c r="F352" i="1"/>
  <c r="D353" i="1"/>
  <c r="F353" i="1"/>
  <c r="D354" i="1"/>
  <c r="F354" i="1"/>
  <c r="D355" i="1"/>
  <c r="F355" i="1"/>
  <c r="D356" i="1"/>
  <c r="F356" i="1"/>
  <c r="D357" i="1"/>
  <c r="F357" i="1"/>
  <c r="D358" i="1"/>
  <c r="F358" i="1"/>
  <c r="D359" i="1"/>
  <c r="F359" i="1"/>
  <c r="D360" i="1"/>
  <c r="F360" i="1"/>
  <c r="D361" i="1"/>
  <c r="F361" i="1"/>
  <c r="D362" i="1"/>
  <c r="F362" i="1"/>
  <c r="D363" i="1"/>
  <c r="F363" i="1"/>
  <c r="D364" i="1"/>
  <c r="F364" i="1"/>
  <c r="D365" i="1"/>
  <c r="F365" i="1"/>
  <c r="D366" i="1"/>
  <c r="F366" i="1"/>
  <c r="D367" i="1"/>
  <c r="F367" i="1"/>
  <c r="D368" i="1"/>
  <c r="F368" i="1"/>
  <c r="D369" i="1"/>
  <c r="F369" i="1"/>
  <c r="D370" i="1"/>
  <c r="F370" i="1"/>
  <c r="D371" i="1"/>
  <c r="F371" i="1"/>
  <c r="D372" i="1"/>
  <c r="F372" i="1"/>
  <c r="D373" i="1"/>
  <c r="F373" i="1"/>
  <c r="D374" i="1"/>
  <c r="F374" i="1"/>
  <c r="D375" i="1"/>
  <c r="F375" i="1"/>
  <c r="D376" i="1"/>
  <c r="F376" i="1"/>
  <c r="D377" i="1"/>
  <c r="F377" i="1"/>
  <c r="D378" i="1"/>
  <c r="F378" i="1"/>
  <c r="D379" i="1"/>
  <c r="F379" i="1"/>
  <c r="D380" i="1"/>
  <c r="F380" i="1"/>
  <c r="D381" i="1"/>
  <c r="F381" i="1"/>
  <c r="D382" i="1"/>
  <c r="F382" i="1"/>
  <c r="D383" i="1"/>
  <c r="F383" i="1"/>
  <c r="D384" i="1"/>
  <c r="F384" i="1"/>
  <c r="D385" i="1"/>
  <c r="F385" i="1"/>
  <c r="D386" i="1"/>
  <c r="F386" i="1"/>
  <c r="D387" i="1"/>
  <c r="F387" i="1"/>
  <c r="D388" i="1"/>
  <c r="F388" i="1"/>
  <c r="D389" i="1"/>
  <c r="F389" i="1"/>
  <c r="D390" i="1"/>
  <c r="F390" i="1"/>
  <c r="D391" i="1"/>
  <c r="F391" i="1"/>
  <c r="D392" i="1"/>
  <c r="F392" i="1"/>
  <c r="D393" i="1"/>
  <c r="F393" i="1"/>
  <c r="D394" i="1"/>
  <c r="F394" i="1"/>
  <c r="D395" i="1"/>
  <c r="F395" i="1"/>
  <c r="D396" i="1"/>
  <c r="F396" i="1"/>
  <c r="D397" i="1"/>
  <c r="F397" i="1"/>
  <c r="D398" i="1"/>
  <c r="F398" i="1"/>
  <c r="D399" i="1"/>
  <c r="F399" i="1"/>
  <c r="D400" i="1"/>
  <c r="F400" i="1"/>
  <c r="D401" i="1"/>
  <c r="F401" i="1"/>
  <c r="D402" i="1"/>
  <c r="F402" i="1"/>
  <c r="D403" i="1"/>
  <c r="F403" i="1"/>
  <c r="D404" i="1"/>
  <c r="F404" i="1"/>
  <c r="D405" i="1"/>
  <c r="F405" i="1"/>
  <c r="D406" i="1"/>
  <c r="F406" i="1"/>
  <c r="D407" i="1"/>
  <c r="F407" i="1"/>
  <c r="D408" i="1"/>
  <c r="F408" i="1"/>
  <c r="D409" i="1"/>
  <c r="F409" i="1"/>
  <c r="D410" i="1"/>
  <c r="F410" i="1"/>
  <c r="D411" i="1"/>
  <c r="F411" i="1"/>
  <c r="D412" i="1"/>
  <c r="F412" i="1"/>
  <c r="D413" i="1"/>
  <c r="F413" i="1"/>
  <c r="D414" i="1"/>
  <c r="F414" i="1"/>
  <c r="J423" i="1"/>
  <c r="F4" i="3" s="1"/>
  <c r="L423" i="1"/>
  <c r="F5" i="3" s="1"/>
  <c r="O423" i="1"/>
  <c r="G4" i="3" s="1"/>
  <c r="Q423" i="1"/>
  <c r="G5" i="3" s="1"/>
  <c r="H362" i="1" l="1"/>
  <c r="H176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E5" i="3"/>
  <c r="E4" i="3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6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7" i="5"/>
  <c r="D8" i="5"/>
  <c r="D9" i="5"/>
  <c r="D6" i="5"/>
  <c r="D415" i="1"/>
  <c r="D416" i="1"/>
  <c r="D417" i="1"/>
  <c r="D418" i="1"/>
  <c r="D419" i="1"/>
  <c r="D420" i="1"/>
  <c r="D421" i="1"/>
  <c r="D422" i="1"/>
  <c r="F415" i="1"/>
  <c r="H415" i="1" s="1"/>
  <c r="F416" i="1"/>
  <c r="H416" i="1" s="1"/>
  <c r="F417" i="1"/>
  <c r="H417" i="1" s="1"/>
  <c r="F418" i="1"/>
  <c r="H418" i="1" s="1"/>
  <c r="F419" i="1"/>
  <c r="H419" i="1" s="1"/>
  <c r="F420" i="1"/>
  <c r="H420" i="1" s="1"/>
  <c r="F421" i="1"/>
  <c r="H421" i="1" s="1"/>
  <c r="F422" i="1"/>
  <c r="H422" i="1" s="1"/>
  <c r="O418" i="9" l="1"/>
  <c r="N418" i="9"/>
  <c r="M418" i="9"/>
  <c r="L418" i="9"/>
  <c r="J418" i="9"/>
  <c r="G418" i="9"/>
  <c r="H418" i="9"/>
  <c r="I418" i="9"/>
  <c r="D418" i="9"/>
  <c r="E418" i="9"/>
  <c r="K346" i="5"/>
  <c r="I5" i="3" s="1"/>
  <c r="O346" i="5"/>
  <c r="J5" i="3" s="1"/>
  <c r="D5" i="3" s="1"/>
  <c r="M346" i="5"/>
  <c r="J4" i="3" s="1"/>
  <c r="D4" i="3" s="1"/>
  <c r="I346" i="5"/>
  <c r="I4" i="3" s="1"/>
  <c r="D423" i="1"/>
  <c r="F423" i="1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6" i="9"/>
  <c r="F407" i="9"/>
  <c r="F408" i="9"/>
  <c r="F409" i="9"/>
  <c r="F410" i="9"/>
  <c r="F411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398" i="9"/>
  <c r="F399" i="9"/>
  <c r="F400" i="9"/>
  <c r="F401" i="9"/>
  <c r="F402" i="9"/>
  <c r="F403" i="9"/>
  <c r="F404" i="9"/>
  <c r="F405" i="9"/>
  <c r="F406" i="9"/>
  <c r="F412" i="9"/>
  <c r="F413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6" i="9"/>
  <c r="F199" i="9"/>
  <c r="F200" i="9"/>
  <c r="F201" i="9"/>
  <c r="F202" i="9"/>
  <c r="F203" i="9"/>
  <c r="F204" i="9"/>
  <c r="F205" i="9"/>
  <c r="F206" i="9"/>
  <c r="F207" i="9"/>
  <c r="F247" i="9"/>
  <c r="F248" i="9"/>
  <c r="F249" i="9"/>
  <c r="F250" i="9"/>
  <c r="F251" i="9"/>
  <c r="F252" i="9"/>
  <c r="F253" i="9"/>
  <c r="F254" i="9"/>
  <c r="F255" i="9"/>
  <c r="H5" i="3" l="1"/>
  <c r="C5" i="3"/>
  <c r="B5" i="3" s="1"/>
  <c r="H4" i="3"/>
  <c r="C4" i="3"/>
  <c r="B4" i="3" s="1"/>
  <c r="E110" i="5" s="1"/>
  <c r="H423" i="1"/>
  <c r="E340" i="5"/>
  <c r="H340" i="5" s="1"/>
  <c r="J172" i="5"/>
  <c r="K57" i="1"/>
  <c r="P106" i="1"/>
  <c r="P253" i="1"/>
  <c r="P367" i="1"/>
  <c r="K331" i="1"/>
  <c r="K168" i="1"/>
  <c r="E70" i="1"/>
  <c r="E357" i="1"/>
  <c r="K198" i="1"/>
  <c r="N198" i="1" s="1"/>
  <c r="P146" i="1"/>
  <c r="K389" i="1"/>
  <c r="K20" i="1"/>
  <c r="P385" i="1"/>
  <c r="P285" i="1"/>
  <c r="E25" i="1"/>
  <c r="E100" i="1"/>
  <c r="E217" i="1"/>
  <c r="K26" i="1"/>
  <c r="P243" i="1"/>
  <c r="P185" i="1"/>
  <c r="S185" i="1" s="1"/>
  <c r="E188" i="1"/>
  <c r="E69" i="1"/>
  <c r="K84" i="1"/>
  <c r="N84" i="1" s="1"/>
  <c r="P8" i="1"/>
  <c r="S8" i="1" s="1"/>
  <c r="E210" i="5"/>
  <c r="H210" i="5" s="1"/>
  <c r="J167" i="5"/>
  <c r="E272" i="5"/>
  <c r="J173" i="5"/>
  <c r="N117" i="5"/>
  <c r="E325" i="5"/>
  <c r="E281" i="5"/>
  <c r="N259" i="5"/>
  <c r="J238" i="5"/>
  <c r="E217" i="5"/>
  <c r="N308" i="5"/>
  <c r="J287" i="5"/>
  <c r="E266" i="5"/>
  <c r="N244" i="5"/>
  <c r="J223" i="5"/>
  <c r="J312" i="5"/>
  <c r="E291" i="5"/>
  <c r="E275" i="5"/>
  <c r="H275" i="5" s="1"/>
  <c r="J264" i="5"/>
  <c r="N253" i="5"/>
  <c r="E243" i="5"/>
  <c r="H243" i="5" s="1"/>
  <c r="J232" i="5"/>
  <c r="N221" i="5"/>
  <c r="F418" i="9"/>
  <c r="K418" i="9"/>
  <c r="N330" i="5"/>
  <c r="E336" i="5"/>
  <c r="E333" i="5"/>
  <c r="H333" i="5" s="1"/>
  <c r="N335" i="5" l="1"/>
  <c r="J330" i="5"/>
  <c r="J333" i="5"/>
  <c r="E328" i="5"/>
  <c r="H328" i="5" s="1"/>
  <c r="E227" i="5"/>
  <c r="N237" i="5"/>
  <c r="J248" i="5"/>
  <c r="E259" i="5"/>
  <c r="N269" i="5"/>
  <c r="J280" i="5"/>
  <c r="N301" i="5"/>
  <c r="E323" i="5"/>
  <c r="E234" i="5"/>
  <c r="J255" i="5"/>
  <c r="N276" i="5"/>
  <c r="E298" i="5"/>
  <c r="J319" i="5"/>
  <c r="N227" i="5"/>
  <c r="E249" i="5"/>
  <c r="J270" i="5"/>
  <c r="J302" i="5"/>
  <c r="N213" i="5"/>
  <c r="J141" i="5"/>
  <c r="N201" i="5"/>
  <c r="N144" i="5"/>
  <c r="N188" i="5"/>
  <c r="E276" i="5"/>
  <c r="P209" i="1"/>
  <c r="S209" i="1" s="1"/>
  <c r="P12" i="1"/>
  <c r="E266" i="1"/>
  <c r="P48" i="1"/>
  <c r="S48" i="1" s="1"/>
  <c r="K357" i="1"/>
  <c r="E221" i="1"/>
  <c r="E22" i="1"/>
  <c r="E185" i="1"/>
  <c r="I185" i="1" s="1"/>
  <c r="P89" i="1"/>
  <c r="P150" i="1"/>
  <c r="K53" i="1"/>
  <c r="N53" i="1" s="1"/>
  <c r="P380" i="1"/>
  <c r="P180" i="1"/>
  <c r="K361" i="1"/>
  <c r="N361" i="1" s="1"/>
  <c r="E219" i="1"/>
  <c r="E109" i="1"/>
  <c r="I109" i="1" s="1"/>
  <c r="E47" i="1"/>
  <c r="E315" i="1"/>
  <c r="K246" i="1"/>
  <c r="K124" i="1"/>
  <c r="P316" i="1"/>
  <c r="P170" i="1"/>
  <c r="K78" i="1"/>
  <c r="N122" i="5"/>
  <c r="J15" i="5"/>
  <c r="N39" i="5"/>
  <c r="J317" i="5"/>
  <c r="J140" i="5"/>
  <c r="N86" i="5"/>
  <c r="E180" i="5"/>
  <c r="J109" i="5"/>
  <c r="E213" i="5"/>
  <c r="E132" i="5"/>
  <c r="E82" i="5"/>
  <c r="H82" i="5" s="1"/>
  <c r="N183" i="5"/>
  <c r="N138" i="5"/>
  <c r="N108" i="5"/>
  <c r="N85" i="5"/>
  <c r="E69" i="5"/>
  <c r="K9" i="1"/>
  <c r="P85" i="1"/>
  <c r="P161" i="1"/>
  <c r="K6" i="1"/>
  <c r="P56" i="1"/>
  <c r="S56" i="1" s="1"/>
  <c r="P105" i="1"/>
  <c r="K142" i="1"/>
  <c r="J293" i="5"/>
  <c r="E74" i="1"/>
  <c r="K166" i="1"/>
  <c r="P31" i="1"/>
  <c r="S31" i="1" s="1"/>
  <c r="E108" i="1"/>
  <c r="K162" i="1"/>
  <c r="E207" i="1"/>
  <c r="I207" i="1" s="1"/>
  <c r="P297" i="1"/>
  <c r="K359" i="1"/>
  <c r="P214" i="1"/>
  <c r="S214" i="1" s="1"/>
  <c r="E285" i="1"/>
  <c r="K351" i="1"/>
  <c r="E223" i="1"/>
  <c r="I223" i="1" s="1"/>
  <c r="K276" i="1"/>
  <c r="K342" i="1"/>
  <c r="P407" i="1"/>
  <c r="S407" i="1" s="1"/>
  <c r="P257" i="1"/>
  <c r="P328" i="1"/>
  <c r="S328" i="1" s="1"/>
  <c r="P411" i="1"/>
  <c r="K293" i="1"/>
  <c r="K277" i="1"/>
  <c r="E12" i="1"/>
  <c r="P52" i="1"/>
  <c r="E165" i="1"/>
  <c r="E265" i="1"/>
  <c r="P395" i="1"/>
  <c r="P282" i="1"/>
  <c r="S282" i="1" s="1"/>
  <c r="E351" i="1"/>
  <c r="E378" i="1"/>
  <c r="I378" i="1" s="1"/>
  <c r="K364" i="1"/>
  <c r="P340" i="1"/>
  <c r="K143" i="1"/>
  <c r="E127" i="1"/>
  <c r="K151" i="1"/>
  <c r="K34" i="1"/>
  <c r="N34" i="1" s="1"/>
  <c r="P264" i="1"/>
  <c r="K350" i="1"/>
  <c r="K380" i="1"/>
  <c r="K207" i="1"/>
  <c r="N207" i="1" s="1"/>
  <c r="E409" i="1"/>
  <c r="I409" i="1" s="1"/>
  <c r="E393" i="1"/>
  <c r="P225" i="1"/>
  <c r="S225" i="1" s="1"/>
  <c r="E204" i="1"/>
  <c r="I204" i="1" s="1"/>
  <c r="E186" i="1"/>
  <c r="K98" i="1"/>
  <c r="K289" i="1"/>
  <c r="E365" i="1"/>
  <c r="P266" i="1"/>
  <c r="K242" i="1"/>
  <c r="K250" i="1"/>
  <c r="E236" i="1"/>
  <c r="I236" i="1" s="1"/>
  <c r="K258" i="1"/>
  <c r="E14" i="1"/>
  <c r="E54" i="1"/>
  <c r="I54" i="1" s="1"/>
  <c r="E166" i="1"/>
  <c r="K265" i="1"/>
  <c r="P402" i="1"/>
  <c r="S402" i="1" s="1"/>
  <c r="K282" i="1"/>
  <c r="N282" i="1" s="1"/>
  <c r="P50" i="1"/>
  <c r="P296" i="1"/>
  <c r="E295" i="1"/>
  <c r="E150" i="1"/>
  <c r="E174" i="1"/>
  <c r="J58" i="5"/>
  <c r="E181" i="5"/>
  <c r="H181" i="5" s="1"/>
  <c r="J241" i="5"/>
  <c r="J86" i="5"/>
  <c r="N103" i="5"/>
  <c r="N157" i="5"/>
  <c r="J96" i="5"/>
  <c r="N67" i="5"/>
  <c r="K125" i="1"/>
  <c r="E34" i="1"/>
  <c r="I34" i="1" s="1"/>
  <c r="P124" i="1"/>
  <c r="P58" i="1"/>
  <c r="E187" i="1"/>
  <c r="I187" i="1" s="1"/>
  <c r="E124" i="1"/>
  <c r="E241" i="1"/>
  <c r="I241" i="1" s="1"/>
  <c r="P391" i="1"/>
  <c r="P319" i="1"/>
  <c r="P240" i="1"/>
  <c r="P368" i="1"/>
  <c r="K298" i="1"/>
  <c r="K253" i="1"/>
  <c r="K107" i="1"/>
  <c r="N107" i="1" s="1"/>
  <c r="K95" i="1"/>
  <c r="N95" i="1" s="1"/>
  <c r="P190" i="1"/>
  <c r="P198" i="1"/>
  <c r="S198" i="1" s="1"/>
  <c r="E279" i="1"/>
  <c r="E276" i="1"/>
  <c r="K56" i="1"/>
  <c r="N56" i="1" s="1"/>
  <c r="K269" i="1"/>
  <c r="K286" i="1"/>
  <c r="E341" i="1"/>
  <c r="K311" i="1"/>
  <c r="K104" i="1"/>
  <c r="E366" i="1"/>
  <c r="I366" i="1" s="1"/>
  <c r="E312" i="1"/>
  <c r="K375" i="1"/>
  <c r="K336" i="1"/>
  <c r="E125" i="1"/>
  <c r="E414" i="1"/>
  <c r="I414" i="1" s="1"/>
  <c r="K334" i="1"/>
  <c r="K185" i="1"/>
  <c r="N185" i="1" s="1"/>
  <c r="K217" i="1"/>
  <c r="K22" i="1"/>
  <c r="K251" i="1"/>
  <c r="N251" i="1" s="1"/>
  <c r="P26" i="1"/>
  <c r="P80" i="1"/>
  <c r="K221" i="1"/>
  <c r="P389" i="1"/>
  <c r="K248" i="1"/>
  <c r="E338" i="1"/>
  <c r="E330" i="1"/>
  <c r="K145" i="1"/>
  <c r="P196" i="1"/>
  <c r="S196" i="1" s="1"/>
  <c r="P99" i="1"/>
  <c r="S99" i="1" s="1"/>
  <c r="E197" i="1"/>
  <c r="E143" i="1"/>
  <c r="P392" i="1"/>
  <c r="S392" i="1" s="1"/>
  <c r="K160" i="1"/>
  <c r="E116" i="1"/>
  <c r="K386" i="1"/>
  <c r="P376" i="1"/>
  <c r="K213" i="1"/>
  <c r="E215" i="1"/>
  <c r="K18" i="1"/>
  <c r="E233" i="1"/>
  <c r="P10" i="1"/>
  <c r="K13" i="1"/>
  <c r="E209" i="1"/>
  <c r="I209" i="1" s="1"/>
  <c r="P357" i="1"/>
  <c r="E50" i="1"/>
  <c r="P305" i="1"/>
  <c r="E304" i="1"/>
  <c r="I304" i="1" s="1"/>
  <c r="P406" i="1"/>
  <c r="S406" i="1" s="1"/>
  <c r="P181" i="1"/>
  <c r="S181" i="1" s="1"/>
  <c r="P40" i="1"/>
  <c r="K146" i="1"/>
  <c r="P114" i="1"/>
  <c r="P364" i="1"/>
  <c r="E117" i="1"/>
  <c r="K397" i="1"/>
  <c r="E133" i="1"/>
  <c r="K188" i="1"/>
  <c r="E246" i="1"/>
  <c r="E80" i="1"/>
  <c r="P33" i="1"/>
  <c r="K161" i="1"/>
  <c r="P220" i="1"/>
  <c r="K275" i="1"/>
  <c r="P96" i="1"/>
  <c r="P60" i="1"/>
  <c r="S60" i="1" s="1"/>
  <c r="K173" i="1"/>
  <c r="N173" i="1" s="1"/>
  <c r="E226" i="1"/>
  <c r="K299" i="1"/>
  <c r="P113" i="1"/>
  <c r="S113" i="1" s="1"/>
  <c r="P77" i="1"/>
  <c r="S77" i="1" s="1"/>
  <c r="K192" i="1"/>
  <c r="P294" i="1"/>
  <c r="K305" i="1"/>
  <c r="P117" i="1"/>
  <c r="P108" i="1"/>
  <c r="J305" i="5"/>
  <c r="J297" i="5"/>
  <c r="N254" i="5"/>
  <c r="J215" i="5"/>
  <c r="N204" i="5"/>
  <c r="E194" i="5"/>
  <c r="J183" i="5"/>
  <c r="N172" i="5"/>
  <c r="N160" i="5"/>
  <c r="E150" i="5"/>
  <c r="J139" i="5"/>
  <c r="N306" i="5"/>
  <c r="N242" i="5"/>
  <c r="E209" i="5"/>
  <c r="H209" i="5" s="1"/>
  <c r="N194" i="5"/>
  <c r="J180" i="5"/>
  <c r="J166" i="5"/>
  <c r="J148" i="5"/>
  <c r="J134" i="5"/>
  <c r="E123" i="5"/>
  <c r="J112" i="5"/>
  <c r="J204" i="5"/>
  <c r="J245" i="5"/>
  <c r="E320" i="5"/>
  <c r="N319" i="5"/>
  <c r="N307" i="5"/>
  <c r="E297" i="5"/>
  <c r="J286" i="5"/>
  <c r="J278" i="5"/>
  <c r="E273" i="5"/>
  <c r="H273" i="5" s="1"/>
  <c r="N267" i="5"/>
  <c r="J262" i="5"/>
  <c r="E257" i="5"/>
  <c r="N251" i="5"/>
  <c r="J246" i="5"/>
  <c r="E241" i="5"/>
  <c r="H241" i="5" s="1"/>
  <c r="N235" i="5"/>
  <c r="J230" i="5"/>
  <c r="E225" i="5"/>
  <c r="H225" i="5" s="1"/>
  <c r="N219" i="5"/>
  <c r="J327" i="5"/>
  <c r="E322" i="5"/>
  <c r="N316" i="5"/>
  <c r="J311" i="5"/>
  <c r="E306" i="5"/>
  <c r="N300" i="5"/>
  <c r="J295" i="5"/>
  <c r="E290" i="5"/>
  <c r="N284" i="5"/>
  <c r="J279" i="5"/>
  <c r="E274" i="5"/>
  <c r="H274" i="5" s="1"/>
  <c r="N268" i="5"/>
  <c r="J263" i="5"/>
  <c r="E258" i="5"/>
  <c r="N252" i="5"/>
  <c r="J247" i="5"/>
  <c r="E242" i="5"/>
  <c r="N236" i="5"/>
  <c r="J231" i="5"/>
  <c r="E226" i="5"/>
  <c r="N220" i="5"/>
  <c r="N325" i="5"/>
  <c r="J320" i="5"/>
  <c r="E315" i="5"/>
  <c r="N309" i="5"/>
  <c r="J304" i="5"/>
  <c r="E299" i="5"/>
  <c r="N293" i="5"/>
  <c r="J288" i="5"/>
  <c r="E283" i="5"/>
  <c r="H283" i="5" s="1"/>
  <c r="J334" i="5"/>
  <c r="N331" i="5"/>
  <c r="E329" i="5"/>
  <c r="N334" i="5"/>
  <c r="E332" i="5"/>
  <c r="H332" i="5" s="1"/>
  <c r="J329" i="5"/>
  <c r="E219" i="5"/>
  <c r="J224" i="5"/>
  <c r="N229" i="5"/>
  <c r="E235" i="5"/>
  <c r="H235" i="5" s="1"/>
  <c r="J240" i="5"/>
  <c r="N245" i="5"/>
  <c r="E251" i="5"/>
  <c r="H251" i="5" s="1"/>
  <c r="J256" i="5"/>
  <c r="N261" i="5"/>
  <c r="E267" i="5"/>
  <c r="J272" i="5"/>
  <c r="N277" i="5"/>
  <c r="N285" i="5"/>
  <c r="J296" i="5"/>
  <c r="E307" i="5"/>
  <c r="N317" i="5"/>
  <c r="E218" i="5"/>
  <c r="H218" i="5" s="1"/>
  <c r="N228" i="5"/>
  <c r="J239" i="5"/>
  <c r="E250" i="5"/>
  <c r="N260" i="5"/>
  <c r="J271" i="5"/>
  <c r="E282" i="5"/>
  <c r="H282" i="5" s="1"/>
  <c r="N292" i="5"/>
  <c r="J303" i="5"/>
  <c r="E314" i="5"/>
  <c r="N324" i="5"/>
  <c r="J222" i="5"/>
  <c r="E233" i="5"/>
  <c r="N243" i="5"/>
  <c r="J254" i="5"/>
  <c r="E265" i="5"/>
  <c r="N275" i="5"/>
  <c r="N291" i="5"/>
  <c r="E313" i="5"/>
  <c r="N282" i="5"/>
  <c r="E107" i="5"/>
  <c r="H107" i="5" s="1"/>
  <c r="J128" i="5"/>
  <c r="N155" i="5"/>
  <c r="N187" i="5"/>
  <c r="J216" i="5"/>
  <c r="E134" i="5"/>
  <c r="J155" i="5"/>
  <c r="E178" i="5"/>
  <c r="J199" i="5"/>
  <c r="J233" i="5"/>
  <c r="N318" i="5"/>
  <c r="P36" i="1"/>
  <c r="E97" i="1"/>
  <c r="I97" i="1" s="1"/>
  <c r="P291" i="1"/>
  <c r="P205" i="1"/>
  <c r="S205" i="1" s="1"/>
  <c r="K65" i="1"/>
  <c r="E136" i="1"/>
  <c r="E52" i="1"/>
  <c r="P258" i="1"/>
  <c r="P160" i="1"/>
  <c r="E17" i="1"/>
  <c r="P397" i="1"/>
  <c r="K80" i="1"/>
  <c r="E251" i="1"/>
  <c r="I251" i="1" s="1"/>
  <c r="K219" i="1"/>
  <c r="K388" i="1"/>
  <c r="K356" i="1"/>
  <c r="N356" i="1" s="1"/>
  <c r="K329" i="1"/>
  <c r="K137" i="1"/>
  <c r="E121" i="1"/>
  <c r="P289" i="1"/>
  <c r="K42" i="1"/>
  <c r="P263" i="1"/>
  <c r="S263" i="1" s="1"/>
  <c r="E45" i="1"/>
  <c r="E67" i="1"/>
  <c r="K261" i="1"/>
  <c r="K362" i="1"/>
  <c r="K117" i="1"/>
  <c r="P107" i="1"/>
  <c r="S107" i="1" s="1"/>
  <c r="K27" i="1"/>
  <c r="N27" i="1" s="1"/>
  <c r="E388" i="1"/>
  <c r="K190" i="1"/>
  <c r="E141" i="1"/>
  <c r="E337" i="1"/>
  <c r="K31" i="1"/>
  <c r="N31" i="1" s="1"/>
  <c r="E299" i="1"/>
  <c r="P405" i="1"/>
  <c r="S405" i="1" s="1"/>
  <c r="K28" i="1"/>
  <c r="K249" i="1"/>
  <c r="K414" i="1"/>
  <c r="N414" i="1" s="1"/>
  <c r="E263" i="1"/>
  <c r="I263" i="1" s="1"/>
  <c r="P224" i="1"/>
  <c r="P378" i="1"/>
  <c r="S378" i="1" s="1"/>
  <c r="E324" i="1"/>
  <c r="E92" i="1"/>
  <c r="I92" i="1" s="1"/>
  <c r="P187" i="1"/>
  <c r="S187" i="1" s="1"/>
  <c r="K187" i="1"/>
  <c r="N187" i="1" s="1"/>
  <c r="E75" i="5"/>
  <c r="J261" i="5"/>
  <c r="E140" i="5"/>
  <c r="N22" i="5"/>
  <c r="E342" i="5"/>
  <c r="H342" i="5" s="1"/>
  <c r="E416" i="1"/>
  <c r="I416" i="1" s="1"/>
  <c r="K421" i="1"/>
  <c r="N421" i="1" s="1"/>
  <c r="P421" i="1"/>
  <c r="S421" i="1" s="1"/>
  <c r="J340" i="5"/>
  <c r="N342" i="5"/>
  <c r="E7" i="5"/>
  <c r="N17" i="5"/>
  <c r="J28" i="5"/>
  <c r="E39" i="5"/>
  <c r="H39" i="5" s="1"/>
  <c r="E50" i="5"/>
  <c r="N60" i="5"/>
  <c r="E6" i="5"/>
  <c r="N8" i="5"/>
  <c r="J11" i="5"/>
  <c r="E14" i="5"/>
  <c r="N16" i="5"/>
  <c r="J19" i="5"/>
  <c r="E22" i="5"/>
  <c r="N24" i="5"/>
  <c r="J27" i="5"/>
  <c r="E30" i="5"/>
  <c r="N32" i="5"/>
  <c r="J35" i="5"/>
  <c r="E38" i="5"/>
  <c r="N40" i="5"/>
  <c r="J43" i="5"/>
  <c r="J46" i="5"/>
  <c r="E49" i="5"/>
  <c r="N51" i="5"/>
  <c r="J54" i="5"/>
  <c r="E57" i="5"/>
  <c r="N59" i="5"/>
  <c r="J62" i="5"/>
  <c r="E65" i="5"/>
  <c r="J6" i="5"/>
  <c r="E9" i="5"/>
  <c r="N11" i="5"/>
  <c r="J14" i="5"/>
  <c r="E17" i="5"/>
  <c r="N19" i="5"/>
  <c r="J22" i="5"/>
  <c r="E25" i="5"/>
  <c r="N27" i="5"/>
  <c r="J30" i="5"/>
  <c r="E33" i="5"/>
  <c r="N35" i="5"/>
  <c r="J38" i="5"/>
  <c r="E41" i="5"/>
  <c r="H41" i="5" s="1"/>
  <c r="N43" i="5"/>
  <c r="N46" i="5"/>
  <c r="J49" i="5"/>
  <c r="E52" i="5"/>
  <c r="N54" i="5"/>
  <c r="J57" i="5"/>
  <c r="E60" i="5"/>
  <c r="H60" i="5" s="1"/>
  <c r="N62" i="5"/>
  <c r="E66" i="5"/>
  <c r="H66" i="5" s="1"/>
  <c r="E8" i="5"/>
  <c r="H8" i="5" s="1"/>
  <c r="N10" i="5"/>
  <c r="J13" i="5"/>
  <c r="E16" i="5"/>
  <c r="N18" i="5"/>
  <c r="J21" i="5"/>
  <c r="E24" i="5"/>
  <c r="N26" i="5"/>
  <c r="J29" i="5"/>
  <c r="E32" i="5"/>
  <c r="H32" i="5" s="1"/>
  <c r="N34" i="5"/>
  <c r="J37" i="5"/>
  <c r="E40" i="5"/>
  <c r="N42" i="5"/>
  <c r="N45" i="5"/>
  <c r="J48" i="5"/>
  <c r="E51" i="5"/>
  <c r="H51" i="5" s="1"/>
  <c r="N53" i="5"/>
  <c r="J56" i="5"/>
  <c r="E59" i="5"/>
  <c r="N61" i="5"/>
  <c r="J64" i="5"/>
  <c r="N298" i="5"/>
  <c r="J269" i="5"/>
  <c r="N246" i="5"/>
  <c r="E220" i="5"/>
  <c r="E211" i="5"/>
  <c r="E420" i="1"/>
  <c r="I420" i="1" s="1"/>
  <c r="P417" i="1"/>
  <c r="S417" i="1" s="1"/>
  <c r="N346" i="5"/>
  <c r="J12" i="5"/>
  <c r="N33" i="5"/>
  <c r="J55" i="5"/>
  <c r="J7" i="5"/>
  <c r="N12" i="5"/>
  <c r="E18" i="5"/>
  <c r="J23" i="5"/>
  <c r="N28" i="5"/>
  <c r="E34" i="5"/>
  <c r="H34" i="5" s="1"/>
  <c r="J39" i="5"/>
  <c r="N44" i="5"/>
  <c r="J50" i="5"/>
  <c r="N55" i="5"/>
  <c r="E61" i="5"/>
  <c r="J74" i="5"/>
  <c r="J10" i="5"/>
  <c r="N15" i="5"/>
  <c r="E21" i="5"/>
  <c r="J26" i="5"/>
  <c r="N31" i="5"/>
  <c r="E37" i="5"/>
  <c r="H37" i="5" s="1"/>
  <c r="J42" i="5"/>
  <c r="E48" i="5"/>
  <c r="H48" i="5" s="1"/>
  <c r="J53" i="5"/>
  <c r="N58" i="5"/>
  <c r="E64" i="5"/>
  <c r="J9" i="5"/>
  <c r="N14" i="5"/>
  <c r="E20" i="5"/>
  <c r="J25" i="5"/>
  <c r="N30" i="5"/>
  <c r="E36" i="5"/>
  <c r="H36" i="5" s="1"/>
  <c r="J41" i="5"/>
  <c r="E47" i="5"/>
  <c r="J52" i="5"/>
  <c r="N57" i="5"/>
  <c r="E63" i="5"/>
  <c r="E284" i="5"/>
  <c r="H284" i="5" s="1"/>
  <c r="E232" i="5"/>
  <c r="H232" i="5" s="1"/>
  <c r="E208" i="5"/>
  <c r="H208" i="5" s="1"/>
  <c r="J202" i="5"/>
  <c r="J197" i="5"/>
  <c r="J192" i="5"/>
  <c r="E188" i="5"/>
  <c r="E183" i="5"/>
  <c r="H183" i="5" s="1"/>
  <c r="J178" i="5"/>
  <c r="N173" i="5"/>
  <c r="E169" i="5"/>
  <c r="H169" i="5" s="1"/>
  <c r="J162" i="5"/>
  <c r="E157" i="5"/>
  <c r="J152" i="5"/>
  <c r="N147" i="5"/>
  <c r="N142" i="5"/>
  <c r="J138" i="5"/>
  <c r="J133" i="5"/>
  <c r="J129" i="5"/>
  <c r="E126" i="5"/>
  <c r="H126" i="5" s="1"/>
  <c r="J122" i="5"/>
  <c r="N118" i="5"/>
  <c r="J115" i="5"/>
  <c r="N111" i="5"/>
  <c r="E108" i="5"/>
  <c r="N104" i="5"/>
  <c r="J101" i="5"/>
  <c r="N98" i="5"/>
  <c r="E96" i="5"/>
  <c r="J93" i="5"/>
  <c r="N90" i="5"/>
  <c r="E88" i="5"/>
  <c r="H88" i="5" s="1"/>
  <c r="J85" i="5"/>
  <c r="N82" i="5"/>
  <c r="E80" i="5"/>
  <c r="J77" i="5"/>
  <c r="N74" i="5"/>
  <c r="E312" i="5"/>
  <c r="E280" i="5"/>
  <c r="E256" i="5"/>
  <c r="H256" i="5" s="1"/>
  <c r="N230" i="5"/>
  <c r="J213" i="5"/>
  <c r="N207" i="5"/>
  <c r="J201" i="5"/>
  <c r="E197" i="5"/>
  <c r="E192" i="5"/>
  <c r="E187" i="5"/>
  <c r="H187" i="5" s="1"/>
  <c r="N182" i="5"/>
  <c r="N177" i="5"/>
  <c r="E173" i="5"/>
  <c r="H173" i="5" s="1"/>
  <c r="J168" i="5"/>
  <c r="N161" i="5"/>
  <c r="J156" i="5"/>
  <c r="N151" i="5"/>
  <c r="E147" i="5"/>
  <c r="J142" i="5"/>
  <c r="J137" i="5"/>
  <c r="E133" i="5"/>
  <c r="H133" i="5" s="1"/>
  <c r="E129" i="5"/>
  <c r="J125" i="5"/>
  <c r="E122" i="5"/>
  <c r="J118" i="5"/>
  <c r="N114" i="5"/>
  <c r="J111" i="5"/>
  <c r="N107" i="5"/>
  <c r="E104" i="5"/>
  <c r="E101" i="5"/>
  <c r="H101" i="5" s="1"/>
  <c r="J98" i="5"/>
  <c r="N95" i="5"/>
  <c r="E93" i="5"/>
  <c r="H93" i="5" s="1"/>
  <c r="J90" i="5"/>
  <c r="N87" i="5"/>
  <c r="E85" i="5"/>
  <c r="J82" i="5"/>
  <c r="N79" i="5"/>
  <c r="E77" i="5"/>
  <c r="H77" i="5" s="1"/>
  <c r="J289" i="5"/>
  <c r="N266" i="5"/>
  <c r="E240" i="5"/>
  <c r="E216" i="5"/>
  <c r="N209" i="5"/>
  <c r="E203" i="5"/>
  <c r="H203" i="5" s="1"/>
  <c r="N198" i="5"/>
  <c r="N193" i="5"/>
  <c r="E189" i="5"/>
  <c r="H189" i="5" s="1"/>
  <c r="J184" i="5"/>
  <c r="N179" i="5"/>
  <c r="N174" i="5"/>
  <c r="J170" i="5"/>
  <c r="J165" i="5"/>
  <c r="J158" i="5"/>
  <c r="J153" i="5"/>
  <c r="E149" i="5"/>
  <c r="E144" i="5"/>
  <c r="E139" i="5"/>
  <c r="N134" i="5"/>
  <c r="J130" i="5"/>
  <c r="N126" i="5"/>
  <c r="J123" i="5"/>
  <c r="N119" i="5"/>
  <c r="E116" i="5"/>
  <c r="N112" i="5"/>
  <c r="E109" i="5"/>
  <c r="H109" i="5" s="1"/>
  <c r="J105" i="5"/>
  <c r="E102" i="5"/>
  <c r="H102" i="5" s="1"/>
  <c r="J99" i="5"/>
  <c r="N96" i="5"/>
  <c r="E94" i="5"/>
  <c r="J91" i="5"/>
  <c r="N88" i="5"/>
  <c r="E86" i="5"/>
  <c r="H86" i="5" s="1"/>
  <c r="J83" i="5"/>
  <c r="N80" i="5"/>
  <c r="E78" i="5"/>
  <c r="J75" i="5"/>
  <c r="N72" i="5"/>
  <c r="E70" i="5"/>
  <c r="J67" i="5"/>
  <c r="E304" i="5"/>
  <c r="H304" i="5" s="1"/>
  <c r="N274" i="5"/>
  <c r="E248" i="5"/>
  <c r="E224" i="5"/>
  <c r="E212" i="5"/>
  <c r="N205" i="5"/>
  <c r="J200" i="5"/>
  <c r="N195" i="5"/>
  <c r="N190" i="5"/>
  <c r="J186" i="5"/>
  <c r="J181" i="5"/>
  <c r="J176" i="5"/>
  <c r="K417" i="1"/>
  <c r="N417" i="1" s="1"/>
  <c r="N338" i="5"/>
  <c r="J44" i="5"/>
  <c r="E10" i="5"/>
  <c r="N20" i="5"/>
  <c r="J31" i="5"/>
  <c r="E42" i="5"/>
  <c r="E53" i="5"/>
  <c r="H53" i="5" s="1"/>
  <c r="N63" i="5"/>
  <c r="E13" i="5"/>
  <c r="N23" i="5"/>
  <c r="J34" i="5"/>
  <c r="J45" i="5"/>
  <c r="E56" i="5"/>
  <c r="H56" i="5" s="1"/>
  <c r="N6" i="5"/>
  <c r="J17" i="5"/>
  <c r="E28" i="5"/>
  <c r="N38" i="5"/>
  <c r="N49" i="5"/>
  <c r="J60" i="5"/>
  <c r="N258" i="5"/>
  <c r="E205" i="5"/>
  <c r="H205" i="5" s="1"/>
  <c r="E195" i="5"/>
  <c r="H195" i="5" s="1"/>
  <c r="J185" i="5"/>
  <c r="E176" i="5"/>
  <c r="N166" i="5"/>
  <c r="N154" i="5"/>
  <c r="J145" i="5"/>
  <c r="N135" i="5"/>
  <c r="N127" i="5"/>
  <c r="N120" i="5"/>
  <c r="J113" i="5"/>
  <c r="J106" i="5"/>
  <c r="E100" i="5"/>
  <c r="N94" i="5"/>
  <c r="J89" i="5"/>
  <c r="E84" i="5"/>
  <c r="H84" i="5" s="1"/>
  <c r="N78" i="5"/>
  <c r="J73" i="5"/>
  <c r="E268" i="5"/>
  <c r="N218" i="5"/>
  <c r="E204" i="5"/>
  <c r="H204" i="5" s="1"/>
  <c r="J194" i="5"/>
  <c r="E185" i="5"/>
  <c r="H185" i="5" s="1"/>
  <c r="N175" i="5"/>
  <c r="N165" i="5"/>
  <c r="J154" i="5"/>
  <c r="J144" i="5"/>
  <c r="E135" i="5"/>
  <c r="J127" i="5"/>
  <c r="E120" i="5"/>
  <c r="E113" i="5"/>
  <c r="H113" i="5" s="1"/>
  <c r="E106" i="5"/>
  <c r="N99" i="5"/>
  <c r="J94" i="5"/>
  <c r="E89" i="5"/>
  <c r="N83" i="5"/>
  <c r="J78" i="5"/>
  <c r="J277" i="5"/>
  <c r="N226" i="5"/>
  <c r="J206" i="5"/>
  <c r="E196" i="5"/>
  <c r="H196" i="5" s="1"/>
  <c r="N186" i="5"/>
  <c r="J177" i="5"/>
  <c r="N167" i="5"/>
  <c r="E156" i="5"/>
  <c r="J146" i="5"/>
  <c r="E137" i="5"/>
  <c r="N128" i="5"/>
  <c r="J121" i="5"/>
  <c r="J114" i="5"/>
  <c r="J107" i="5"/>
  <c r="N100" i="5"/>
  <c r="J95" i="5"/>
  <c r="E90" i="5"/>
  <c r="H90" i="5" s="1"/>
  <c r="N84" i="5"/>
  <c r="J79" i="5"/>
  <c r="E74" i="5"/>
  <c r="N68" i="5"/>
  <c r="E288" i="5"/>
  <c r="J237" i="5"/>
  <c r="J208" i="5"/>
  <c r="N197" i="5"/>
  <c r="J188" i="5"/>
  <c r="E179" i="5"/>
  <c r="E172" i="5"/>
  <c r="E167" i="5"/>
  <c r="H167" i="5" s="1"/>
  <c r="J160" i="5"/>
  <c r="E155" i="5"/>
  <c r="H155" i="5" s="1"/>
  <c r="N150" i="5"/>
  <c r="N145" i="5"/>
  <c r="E141" i="5"/>
  <c r="J136" i="5"/>
  <c r="N131" i="5"/>
  <c r="E128" i="5"/>
  <c r="N124" i="5"/>
  <c r="E121" i="5"/>
  <c r="J117" i="5"/>
  <c r="E114" i="5"/>
  <c r="J110" i="5"/>
  <c r="N106" i="5"/>
  <c r="J103" i="5"/>
  <c r="J100" i="5"/>
  <c r="N97" i="5"/>
  <c r="E95" i="5"/>
  <c r="H95" i="5" s="1"/>
  <c r="J92" i="5"/>
  <c r="N89" i="5"/>
  <c r="E87" i="5"/>
  <c r="J84" i="5"/>
  <c r="N81" i="5"/>
  <c r="E79" i="5"/>
  <c r="H79" i="5" s="1"/>
  <c r="J76" i="5"/>
  <c r="N73" i="5"/>
  <c r="E71" i="5"/>
  <c r="J68" i="5"/>
  <c r="J66" i="5"/>
  <c r="N71" i="5"/>
  <c r="J65" i="5"/>
  <c r="J69" i="5"/>
  <c r="N65" i="5"/>
  <c r="J70" i="5"/>
  <c r="E423" i="1"/>
  <c r="E162" i="5"/>
  <c r="E8" i="1"/>
  <c r="I8" i="1" s="1"/>
  <c r="K23" i="1"/>
  <c r="K29" i="1"/>
  <c r="N29" i="1" s="1"/>
  <c r="K38" i="1"/>
  <c r="K54" i="1"/>
  <c r="N54" i="1" s="1"/>
  <c r="E63" i="1"/>
  <c r="E71" i="1"/>
  <c r="K73" i="1"/>
  <c r="N73" i="1" s="1"/>
  <c r="E79" i="1"/>
  <c r="K86" i="1"/>
  <c r="N86" i="1" s="1"/>
  <c r="E91" i="1"/>
  <c r="K105" i="1"/>
  <c r="K122" i="1"/>
  <c r="K126" i="1"/>
  <c r="K130" i="1"/>
  <c r="N130" i="1" s="1"/>
  <c r="P136" i="1"/>
  <c r="P158" i="1"/>
  <c r="P162" i="1"/>
  <c r="P171" i="1"/>
  <c r="K179" i="1"/>
  <c r="P186" i="1"/>
  <c r="E195" i="1"/>
  <c r="I195" i="1" s="1"/>
  <c r="E202" i="1"/>
  <c r="I202" i="1" s="1"/>
  <c r="E159" i="5"/>
  <c r="H159" i="5" s="1"/>
  <c r="J314" i="5"/>
  <c r="K7" i="1"/>
  <c r="K14" i="1"/>
  <c r="P22" i="1"/>
  <c r="E27" i="1"/>
  <c r="I27" i="1" s="1"/>
  <c r="P38" i="1"/>
  <c r="P46" i="1"/>
  <c r="S46" i="1" s="1"/>
  <c r="P51" i="1"/>
  <c r="S51" i="1" s="1"/>
  <c r="P55" i="1"/>
  <c r="P57" i="1"/>
  <c r="K62" i="1"/>
  <c r="N62" i="1" s="1"/>
  <c r="K70" i="1"/>
  <c r="K77" i="1"/>
  <c r="N77" i="1" s="1"/>
  <c r="P82" i="1"/>
  <c r="S82" i="1" s="1"/>
  <c r="E94" i="1"/>
  <c r="E99" i="1"/>
  <c r="I99" i="1" s="1"/>
  <c r="P104" i="1"/>
  <c r="K106" i="1"/>
  <c r="E112" i="1"/>
  <c r="P121" i="1"/>
  <c r="P123" i="1"/>
  <c r="P125" i="1"/>
  <c r="P127" i="1"/>
  <c r="K131" i="1"/>
  <c r="K141" i="1"/>
  <c r="P143" i="1"/>
  <c r="E154" i="1"/>
  <c r="E168" i="1"/>
  <c r="P179" i="1"/>
  <c r="K194" i="1"/>
  <c r="P199" i="1"/>
  <c r="S199" i="1" s="1"/>
  <c r="P206" i="1"/>
  <c r="S206" i="1" s="1"/>
  <c r="E164" i="5"/>
  <c r="P6" i="1"/>
  <c r="P11" i="1"/>
  <c r="P15" i="1"/>
  <c r="E46" i="1"/>
  <c r="I46" i="1" s="1"/>
  <c r="E60" i="1"/>
  <c r="I60" i="1" s="1"/>
  <c r="P62" i="1"/>
  <c r="S62" i="1" s="1"/>
  <c r="P67" i="1"/>
  <c r="P71" i="1"/>
  <c r="E75" i="1"/>
  <c r="E86" i="1"/>
  <c r="I86" i="1" s="1"/>
  <c r="K89" i="1"/>
  <c r="E95" i="1"/>
  <c r="I95" i="1" s="1"/>
  <c r="K110" i="1"/>
  <c r="P140" i="1"/>
  <c r="P142" i="1"/>
  <c r="K165" i="1"/>
  <c r="K167" i="1"/>
  <c r="K170" i="1"/>
  <c r="P176" i="1"/>
  <c r="E183" i="1"/>
  <c r="I183" i="1" s="1"/>
  <c r="P191" i="1"/>
  <c r="S191" i="1" s="1"/>
  <c r="K195" i="1"/>
  <c r="N195" i="1" s="1"/>
  <c r="E161" i="5"/>
  <c r="K30" i="1"/>
  <c r="E55" i="1"/>
  <c r="E58" i="1"/>
  <c r="E78" i="1"/>
  <c r="E87" i="1"/>
  <c r="K93" i="1"/>
  <c r="N93" i="1" s="1"/>
  <c r="P98" i="1"/>
  <c r="E103" i="1"/>
  <c r="E106" i="1"/>
  <c r="K109" i="1"/>
  <c r="N109" i="1" s="1"/>
  <c r="P111" i="1"/>
  <c r="P115" i="1"/>
  <c r="S115" i="1" s="1"/>
  <c r="E123" i="1"/>
  <c r="E131" i="1"/>
  <c r="P137" i="1"/>
  <c r="K154" i="1"/>
  <c r="P159" i="1"/>
  <c r="K163" i="1"/>
  <c r="P165" i="1"/>
  <c r="P167" i="1"/>
  <c r="P169" i="1"/>
  <c r="S169" i="1" s="1"/>
  <c r="K171" i="1"/>
  <c r="P175" i="1"/>
  <c r="S175" i="1" s="1"/>
  <c r="E180" i="1"/>
  <c r="P195" i="1"/>
  <c r="S195" i="1" s="1"/>
  <c r="E211" i="1"/>
  <c r="P219" i="1"/>
  <c r="P223" i="1"/>
  <c r="S223" i="1" s="1"/>
  <c r="P236" i="1"/>
  <c r="S236" i="1" s="1"/>
  <c r="E242" i="1"/>
  <c r="P267" i="1"/>
  <c r="E270" i="1"/>
  <c r="K292" i="1"/>
  <c r="P298" i="1"/>
  <c r="P306" i="1"/>
  <c r="E316" i="1"/>
  <c r="E323" i="1"/>
  <c r="P330" i="1"/>
  <c r="P343" i="1"/>
  <c r="E348" i="1"/>
  <c r="E355" i="1"/>
  <c r="P361" i="1"/>
  <c r="S361" i="1" s="1"/>
  <c r="K378" i="1"/>
  <c r="N378" i="1" s="1"/>
  <c r="P381" i="1"/>
  <c r="K383" i="1"/>
  <c r="N383" i="1" s="1"/>
  <c r="E396" i="1"/>
  <c r="E400" i="1"/>
  <c r="I400" i="1" s="1"/>
  <c r="E411" i="1"/>
  <c r="K210" i="1"/>
  <c r="N210" i="1" s="1"/>
  <c r="P218" i="1"/>
  <c r="S218" i="1" s="1"/>
  <c r="K230" i="1"/>
  <c r="K239" i="1"/>
  <c r="P249" i="1"/>
  <c r="E257" i="1"/>
  <c r="E261" i="1"/>
  <c r="E280" i="1"/>
  <c r="E284" i="1"/>
  <c r="I284" i="1" s="1"/>
  <c r="E288" i="1"/>
  <c r="P293" i="1"/>
  <c r="E303" i="1"/>
  <c r="K315" i="1"/>
  <c r="K322" i="1"/>
  <c r="P332" i="1"/>
  <c r="S332" i="1" s="1"/>
  <c r="E343" i="1"/>
  <c r="K347" i="1"/>
  <c r="P358" i="1"/>
  <c r="P360" i="1"/>
  <c r="P371" i="1"/>
  <c r="S371" i="1" s="1"/>
  <c r="P375" i="1"/>
  <c r="K379" i="1"/>
  <c r="E391" i="1"/>
  <c r="K410" i="1"/>
  <c r="N410" i="1" s="1"/>
  <c r="P210" i="1"/>
  <c r="S210" i="1" s="1"/>
  <c r="K227" i="1"/>
  <c r="P229" i="1"/>
  <c r="P231" i="1"/>
  <c r="P239" i="1"/>
  <c r="P241" i="1"/>
  <c r="S241" i="1" s="1"/>
  <c r="P252" i="1"/>
  <c r="S252" i="1" s="1"/>
  <c r="K256" i="1"/>
  <c r="N256" i="1" s="1"/>
  <c r="E268" i="1"/>
  <c r="E292" i="1"/>
  <c r="E297" i="1"/>
  <c r="E307" i="1"/>
  <c r="P315" i="1"/>
  <c r="P322" i="1"/>
  <c r="K326" i="1"/>
  <c r="N326" i="1" s="1"/>
  <c r="K335" i="1"/>
  <c r="K339" i="1"/>
  <c r="E344" i="1"/>
  <c r="P350" i="1"/>
  <c r="K354" i="1"/>
  <c r="E364" i="1"/>
  <c r="P379" i="1"/>
  <c r="K390" i="1"/>
  <c r="P393" i="1"/>
  <c r="P399" i="1"/>
  <c r="S399" i="1" s="1"/>
  <c r="P410" i="1"/>
  <c r="S410" i="1" s="1"/>
  <c r="E210" i="1"/>
  <c r="I210" i="1" s="1"/>
  <c r="P216" i="1"/>
  <c r="K222" i="1"/>
  <c r="P227" i="1"/>
  <c r="K236" i="1"/>
  <c r="N236" i="1" s="1"/>
  <c r="P251" i="1"/>
  <c r="S251" i="1" s="1"/>
  <c r="P256" i="1"/>
  <c r="S256" i="1" s="1"/>
  <c r="K267" i="1"/>
  <c r="P277" i="1"/>
  <c r="K283" i="1"/>
  <c r="E293" i="1"/>
  <c r="P302" i="1"/>
  <c r="S302" i="1" s="1"/>
  <c r="K306" i="1"/>
  <c r="P311" i="1"/>
  <c r="P327" i="1"/>
  <c r="P334" i="1"/>
  <c r="P339" i="1"/>
  <c r="K343" i="1"/>
  <c r="E360" i="1"/>
  <c r="E375" i="1"/>
  <c r="K382" i="1"/>
  <c r="P387" i="1"/>
  <c r="K391" i="1"/>
  <c r="E413" i="1"/>
  <c r="I413" i="1" s="1"/>
  <c r="K371" i="1"/>
  <c r="N371" i="1" s="1"/>
  <c r="K332" i="1"/>
  <c r="N332" i="1" s="1"/>
  <c r="E291" i="1"/>
  <c r="K241" i="1"/>
  <c r="N241" i="1" s="1"/>
  <c r="E401" i="1"/>
  <c r="I401" i="1" s="1"/>
  <c r="E361" i="1"/>
  <c r="I361" i="1" s="1"/>
  <c r="E325" i="1"/>
  <c r="E243" i="1"/>
  <c r="K392" i="1"/>
  <c r="N392" i="1" s="1"/>
  <c r="E331" i="1"/>
  <c r="K297" i="1"/>
  <c r="E235" i="1"/>
  <c r="I235" i="1" s="1"/>
  <c r="E377" i="1"/>
  <c r="E335" i="1"/>
  <c r="K288" i="1"/>
  <c r="K257" i="1"/>
  <c r="J344" i="5"/>
  <c r="N70" i="5"/>
  <c r="E26" i="5"/>
  <c r="N47" i="5"/>
  <c r="N7" i="5"/>
  <c r="E29" i="5"/>
  <c r="H29" i="5" s="1"/>
  <c r="N50" i="5"/>
  <c r="E12" i="5"/>
  <c r="J33" i="5"/>
  <c r="E55" i="5"/>
  <c r="N214" i="5"/>
  <c r="J190" i="5"/>
  <c r="E171" i="5"/>
  <c r="N149" i="5"/>
  <c r="J131" i="5"/>
  <c r="E117" i="5"/>
  <c r="N102" i="5"/>
  <c r="E92" i="5"/>
  <c r="H92" i="5" s="1"/>
  <c r="J81" i="5"/>
  <c r="N294" i="5"/>
  <c r="J210" i="5"/>
  <c r="N189" i="5"/>
  <c r="N170" i="5"/>
  <c r="J149" i="5"/>
  <c r="N130" i="5"/>
  <c r="N116" i="5"/>
  <c r="J102" i="5"/>
  <c r="N91" i="5"/>
  <c r="E81" i="5"/>
  <c r="H81" i="5" s="1"/>
  <c r="E252" i="5"/>
  <c r="H252" i="5" s="1"/>
  <c r="E201" i="5"/>
  <c r="N181" i="5"/>
  <c r="J161" i="5"/>
  <c r="N141" i="5"/>
  <c r="E125" i="5"/>
  <c r="N110" i="5"/>
  <c r="E98" i="5"/>
  <c r="J87" i="5"/>
  <c r="N76" i="5"/>
  <c r="N322" i="5"/>
  <c r="E215" i="5"/>
  <c r="J193" i="5"/>
  <c r="J174" i="5"/>
  <c r="N163" i="5"/>
  <c r="E153" i="5"/>
  <c r="N143" i="5"/>
  <c r="N133" i="5"/>
  <c r="J126" i="5"/>
  <c r="J119" i="5"/>
  <c r="E112" i="5"/>
  <c r="E105" i="5"/>
  <c r="E99" i="5"/>
  <c r="H99" i="5" s="1"/>
  <c r="N93" i="5"/>
  <c r="J88" i="5"/>
  <c r="E83" i="5"/>
  <c r="N77" i="5"/>
  <c r="J72" i="5"/>
  <c r="E67" i="5"/>
  <c r="N75" i="5"/>
  <c r="E72" i="5"/>
  <c r="E73" i="5"/>
  <c r="H73" i="5" s="1"/>
  <c r="E45" i="5"/>
  <c r="E28" i="1"/>
  <c r="K46" i="1"/>
  <c r="N46" i="1" s="1"/>
  <c r="E64" i="1"/>
  <c r="P74" i="1"/>
  <c r="E90" i="1"/>
  <c r="I90" i="1" s="1"/>
  <c r="E107" i="1"/>
  <c r="I107" i="1" s="1"/>
  <c r="K127" i="1"/>
  <c r="P154" i="1"/>
  <c r="P163" i="1"/>
  <c r="P183" i="1"/>
  <c r="S183" i="1" s="1"/>
  <c r="P200" i="1"/>
  <c r="S200" i="1" s="1"/>
  <c r="E163" i="5"/>
  <c r="K11" i="1"/>
  <c r="P23" i="1"/>
  <c r="E40" i="1"/>
  <c r="P54" i="1"/>
  <c r="S54" i="1" s="1"/>
  <c r="K58" i="1"/>
  <c r="E76" i="1"/>
  <c r="P86" i="1"/>
  <c r="S86" i="1" s="1"/>
  <c r="P103" i="1"/>
  <c r="E111" i="1"/>
  <c r="P122" i="1"/>
  <c r="P126" i="1"/>
  <c r="P135" i="1"/>
  <c r="E147" i="1"/>
  <c r="E171" i="1"/>
  <c r="E196" i="1"/>
  <c r="I196" i="1" s="1"/>
  <c r="E160" i="5"/>
  <c r="P7" i="1"/>
  <c r="E38" i="1"/>
  <c r="K61" i="1"/>
  <c r="P70" i="1"/>
  <c r="P78" i="1"/>
  <c r="P90" i="1"/>
  <c r="S90" i="1" s="1"/>
  <c r="P131" i="1"/>
  <c r="E155" i="1"/>
  <c r="K169" i="1"/>
  <c r="N169" i="1" s="1"/>
  <c r="E179" i="1"/>
  <c r="P194" i="1"/>
  <c r="E165" i="5"/>
  <c r="E56" i="1"/>
  <c r="I56" i="1" s="1"/>
  <c r="E82" i="1"/>
  <c r="I82" i="1" s="1"/>
  <c r="K94" i="1"/>
  <c r="E104" i="1"/>
  <c r="P110" i="1"/>
  <c r="E119" i="1"/>
  <c r="P133" i="1"/>
  <c r="K158" i="1"/>
  <c r="P164" i="1"/>
  <c r="P168" i="1"/>
  <c r="P174" i="1"/>
  <c r="K186" i="1"/>
  <c r="P215" i="1"/>
  <c r="P235" i="1"/>
  <c r="S235" i="1" s="1"/>
  <c r="P250" i="1"/>
  <c r="E286" i="1"/>
  <c r="P303" i="1"/>
  <c r="P320" i="1"/>
  <c r="P333" i="1"/>
  <c r="S333" i="1" s="1"/>
  <c r="E352" i="1"/>
  <c r="P372" i="1"/>
  <c r="S372" i="1" s="1"/>
  <c r="P382" i="1"/>
  <c r="E399" i="1"/>
  <c r="I399" i="1" s="1"/>
  <c r="P207" i="1"/>
  <c r="S207" i="1" s="1"/>
  <c r="K229" i="1"/>
  <c r="K240" i="1"/>
  <c r="E258" i="1"/>
  <c r="E281" i="1"/>
  <c r="P292" i="1"/>
  <c r="E311" i="1"/>
  <c r="E328" i="1"/>
  <c r="I328" i="1" s="1"/>
  <c r="P346" i="1"/>
  <c r="P359" i="1"/>
  <c r="K374" i="1"/>
  <c r="N374" i="1" s="1"/>
  <c r="P383" i="1"/>
  <c r="S383" i="1" s="1"/>
  <c r="E412" i="1"/>
  <c r="I412" i="1" s="1"/>
  <c r="P228" i="1"/>
  <c r="P238" i="1"/>
  <c r="S238" i="1" s="1"/>
  <c r="P244" i="1"/>
  <c r="E260" i="1"/>
  <c r="P295" i="1"/>
  <c r="P314" i="1"/>
  <c r="P323" i="1"/>
  <c r="P336" i="1"/>
  <c r="P347" i="1"/>
  <c r="P355" i="1"/>
  <c r="E383" i="1"/>
  <c r="I383" i="1" s="1"/>
  <c r="K398" i="1"/>
  <c r="N398" i="1" s="1"/>
  <c r="K411" i="1"/>
  <c r="E218" i="1"/>
  <c r="I218" i="1" s="1"/>
  <c r="K235" i="1"/>
  <c r="N235" i="1" s="1"/>
  <c r="P255" i="1"/>
  <c r="P276" i="1"/>
  <c r="P284" i="1"/>
  <c r="S284" i="1" s="1"/>
  <c r="K303" i="1"/>
  <c r="P326" i="1"/>
  <c r="S326" i="1" s="1"/>
  <c r="P335" i="1"/>
  <c r="E347" i="1"/>
  <c r="E379" i="1"/>
  <c r="P390" i="1"/>
  <c r="K399" i="1"/>
  <c r="N399" i="1" s="1"/>
  <c r="E317" i="1"/>
  <c r="E230" i="1"/>
  <c r="E349" i="1"/>
  <c r="I349" i="1" s="1"/>
  <c r="E212" i="1"/>
  <c r="K307" i="1"/>
  <c r="K404" i="1"/>
  <c r="N404" i="1" s="1"/>
  <c r="E326" i="1"/>
  <c r="I326" i="1" s="1"/>
  <c r="K228" i="1"/>
  <c r="E148" i="1"/>
  <c r="K72" i="1"/>
  <c r="E35" i="1"/>
  <c r="E6" i="1"/>
  <c r="E128" i="1"/>
  <c r="K108" i="1"/>
  <c r="E57" i="1"/>
  <c r="E9" i="1"/>
  <c r="E162" i="1"/>
  <c r="P69" i="1"/>
  <c r="E169" i="1"/>
  <c r="I169" i="1" s="1"/>
  <c r="E110" i="1"/>
  <c r="E61" i="1"/>
  <c r="E394" i="1"/>
  <c r="I394" i="1" s="1"/>
  <c r="E273" i="1"/>
  <c r="I273" i="1" s="1"/>
  <c r="P182" i="1"/>
  <c r="P272" i="1"/>
  <c r="K47" i="1"/>
  <c r="E405" i="1"/>
  <c r="I405" i="1" s="1"/>
  <c r="K368" i="1"/>
  <c r="E350" i="1"/>
  <c r="E314" i="1"/>
  <c r="P288" i="1"/>
  <c r="P271" i="1"/>
  <c r="E201" i="1"/>
  <c r="E410" i="1"/>
  <c r="I410" i="1" s="1"/>
  <c r="E363" i="1"/>
  <c r="K323" i="1"/>
  <c r="K264" i="1"/>
  <c r="E240" i="1"/>
  <c r="E397" i="1"/>
  <c r="K360" i="1"/>
  <c r="E313" i="1"/>
  <c r="P226" i="1"/>
  <c r="K387" i="1"/>
  <c r="E321" i="1"/>
  <c r="E283" i="1"/>
  <c r="K223" i="1"/>
  <c r="N223" i="1" s="1"/>
  <c r="K367" i="1"/>
  <c r="E329" i="1"/>
  <c r="K284" i="1"/>
  <c r="N284" i="1" s="1"/>
  <c r="E256" i="1"/>
  <c r="I256" i="1" s="1"/>
  <c r="E194" i="1"/>
  <c r="K90" i="1"/>
  <c r="N90" i="1" s="1"/>
  <c r="E62" i="1"/>
  <c r="I62" i="1" s="1"/>
  <c r="E11" i="1"/>
  <c r="K136" i="1"/>
  <c r="K123" i="1"/>
  <c r="K87" i="1"/>
  <c r="E29" i="1"/>
  <c r="I29" i="1" s="1"/>
  <c r="E172" i="1"/>
  <c r="E93" i="1"/>
  <c r="I93" i="1" s="1"/>
  <c r="K191" i="1"/>
  <c r="N191" i="1" s="1"/>
  <c r="K140" i="1"/>
  <c r="P84" i="1"/>
  <c r="S84" i="1" s="1"/>
  <c r="P414" i="1"/>
  <c r="S414" i="1" s="1"/>
  <c r="E309" i="1"/>
  <c r="I309" i="1" s="1"/>
  <c r="P265" i="1"/>
  <c r="P281" i="1"/>
  <c r="E139" i="1"/>
  <c r="E39" i="1"/>
  <c r="I39" i="1" s="1"/>
  <c r="P394" i="1"/>
  <c r="S394" i="1" s="1"/>
  <c r="E358" i="1"/>
  <c r="K324" i="1"/>
  <c r="K296" i="1"/>
  <c r="P273" i="1"/>
  <c r="S273" i="1" s="1"/>
  <c r="K407" i="1"/>
  <c r="N407" i="1" s="1"/>
  <c r="P356" i="1"/>
  <c r="S356" i="1" s="1"/>
  <c r="E322" i="1"/>
  <c r="K262" i="1"/>
  <c r="E239" i="1"/>
  <c r="E389" i="1"/>
  <c r="E359" i="1"/>
  <c r="E301" i="1"/>
  <c r="I301" i="1" s="1"/>
  <c r="K218" i="1"/>
  <c r="N218" i="1" s="1"/>
  <c r="E385" i="1"/>
  <c r="E310" i="1"/>
  <c r="K268" i="1"/>
  <c r="E222" i="1"/>
  <c r="E354" i="1"/>
  <c r="K328" i="1"/>
  <c r="N328" i="1" s="1"/>
  <c r="K280" i="1"/>
  <c r="E255" i="1"/>
  <c r="P192" i="1"/>
  <c r="K79" i="1"/>
  <c r="K51" i="1"/>
  <c r="N51" i="1" s="1"/>
  <c r="K8" i="1"/>
  <c r="N8" i="1" s="1"/>
  <c r="E135" i="1"/>
  <c r="E122" i="1"/>
  <c r="K82" i="1"/>
  <c r="N82" i="1" s="1"/>
  <c r="K24" i="1"/>
  <c r="K164" i="1"/>
  <c r="K88" i="1"/>
  <c r="N88" i="1" s="1"/>
  <c r="E175" i="1"/>
  <c r="I175" i="1" s="1"/>
  <c r="K115" i="1"/>
  <c r="N115" i="1" s="1"/>
  <c r="K76" i="1"/>
  <c r="E402" i="1"/>
  <c r="I402" i="1" s="1"/>
  <c r="P309" i="1"/>
  <c r="S309" i="1" s="1"/>
  <c r="E182" i="1"/>
  <c r="K274" i="1"/>
  <c r="K139" i="1"/>
  <c r="K408" i="1"/>
  <c r="N408" i="1" s="1"/>
  <c r="E387" i="1"/>
  <c r="K358" i="1"/>
  <c r="P324" i="1"/>
  <c r="K290" i="1"/>
  <c r="E271" i="1"/>
  <c r="K400" i="1"/>
  <c r="N400" i="1" s="1"/>
  <c r="K355" i="1"/>
  <c r="K319" i="1"/>
  <c r="E259" i="1"/>
  <c r="E231" i="1"/>
  <c r="K384" i="1"/>
  <c r="E353" i="1"/>
  <c r="I353" i="1" s="1"/>
  <c r="E294" i="1"/>
  <c r="K214" i="1"/>
  <c r="N214" i="1" s="1"/>
  <c r="E382" i="1"/>
  <c r="E308" i="1"/>
  <c r="I308" i="1" s="1"/>
  <c r="E267" i="1"/>
  <c r="K412" i="1"/>
  <c r="N412" i="1" s="1"/>
  <c r="E345" i="1"/>
  <c r="I345" i="1" s="1"/>
  <c r="E327" i="1"/>
  <c r="K278" i="1"/>
  <c r="K238" i="1"/>
  <c r="N238" i="1" s="1"/>
  <c r="P177" i="1"/>
  <c r="E77" i="1"/>
  <c r="I77" i="1" s="1"/>
  <c r="P37" i="1"/>
  <c r="S37" i="1" s="1"/>
  <c r="E7" i="1"/>
  <c r="E130" i="1"/>
  <c r="I130" i="1" s="1"/>
  <c r="K119" i="1"/>
  <c r="E73" i="1"/>
  <c r="I73" i="1" s="1"/>
  <c r="E23" i="1"/>
  <c r="E163" i="1"/>
  <c r="K74" i="1"/>
  <c r="E170" i="1"/>
  <c r="K111" i="1"/>
  <c r="K66" i="1"/>
  <c r="K402" i="1"/>
  <c r="N402" i="1" s="1"/>
  <c r="K273" i="1"/>
  <c r="N273" i="1" s="1"/>
  <c r="K182" i="1"/>
  <c r="E274" i="1"/>
  <c r="P139" i="1"/>
  <c r="E408" i="1"/>
  <c r="I408" i="1" s="1"/>
  <c r="E371" i="1"/>
  <c r="I371" i="1" s="1"/>
  <c r="E356" i="1"/>
  <c r="I356" i="1" s="1"/>
  <c r="E319" i="1"/>
  <c r="E290" i="1"/>
  <c r="K271" i="1"/>
  <c r="P248" i="1"/>
  <c r="K155" i="1"/>
  <c r="K159" i="1"/>
  <c r="P42" i="1"/>
  <c r="K245" i="1"/>
  <c r="E370" i="1"/>
  <c r="K318" i="1"/>
  <c r="P270" i="1"/>
  <c r="E83" i="1"/>
  <c r="E372" i="1"/>
  <c r="I372" i="1" s="1"/>
  <c r="E320" i="1"/>
  <c r="K287" i="1"/>
  <c r="N287" i="1" s="1"/>
  <c r="K252" i="1"/>
  <c r="N252" i="1" s="1"/>
  <c r="K156" i="1"/>
  <c r="P138" i="1"/>
  <c r="S138" i="1" s="1"/>
  <c r="P59" i="1"/>
  <c r="E340" i="1"/>
  <c r="P211" i="1"/>
  <c r="E184" i="1"/>
  <c r="P119" i="1"/>
  <c r="P41" i="1"/>
  <c r="S41" i="1" s="1"/>
  <c r="E134" i="1"/>
  <c r="K44" i="1"/>
  <c r="E21" i="1"/>
  <c r="P348" i="1"/>
  <c r="E216" i="1"/>
  <c r="E157" i="1"/>
  <c r="P120" i="1"/>
  <c r="E33" i="1"/>
  <c r="E249" i="1"/>
  <c r="E32" i="1"/>
  <c r="I32" i="1" s="1"/>
  <c r="P87" i="1"/>
  <c r="P325" i="1"/>
  <c r="K413" i="1"/>
  <c r="N413" i="1" s="1"/>
  <c r="K373" i="1"/>
  <c r="K321" i="1"/>
  <c r="P246" i="1"/>
  <c r="E189" i="1"/>
  <c r="I189" i="1" s="1"/>
  <c r="E152" i="1"/>
  <c r="K81" i="1"/>
  <c r="K16" i="1"/>
  <c r="P313" i="1"/>
  <c r="P404" i="1"/>
  <c r="S404" i="1" s="1"/>
  <c r="K340" i="1"/>
  <c r="P274" i="1"/>
  <c r="E159" i="1"/>
  <c r="K19" i="1"/>
  <c r="E245" i="1"/>
  <c r="K370" i="1"/>
  <c r="P318" i="1"/>
  <c r="K254" i="1"/>
  <c r="K403" i="1"/>
  <c r="E369" i="1"/>
  <c r="I369" i="1" s="1"/>
  <c r="K308" i="1"/>
  <c r="N308" i="1" s="1"/>
  <c r="P287" i="1"/>
  <c r="S287" i="1" s="1"/>
  <c r="K244" i="1"/>
  <c r="E156" i="1"/>
  <c r="E406" i="1"/>
  <c r="I406" i="1" s="1"/>
  <c r="E59" i="1"/>
  <c r="E336" i="1"/>
  <c r="K203" i="1"/>
  <c r="N203" i="1" s="1"/>
  <c r="E181" i="1"/>
  <c r="I181" i="1" s="1"/>
  <c r="P102" i="1"/>
  <c r="S102" i="1" s="1"/>
  <c r="P35" i="1"/>
  <c r="K134" i="1"/>
  <c r="E44" i="1"/>
  <c r="K21" i="1"/>
  <c r="P310" i="1"/>
  <c r="K212" i="1"/>
  <c r="K157" i="1"/>
  <c r="E118" i="1"/>
  <c r="K33" i="1"/>
  <c r="E238" i="1"/>
  <c r="I238" i="1" s="1"/>
  <c r="E31" i="1"/>
  <c r="I31" i="1" s="1"/>
  <c r="P79" i="1"/>
  <c r="P317" i="1"/>
  <c r="P408" i="1"/>
  <c r="S408" i="1" s="1"/>
  <c r="K369" i="1"/>
  <c r="N369" i="1" s="1"/>
  <c r="K317" i="1"/>
  <c r="E234" i="1"/>
  <c r="K189" i="1"/>
  <c r="N189" i="1" s="1"/>
  <c r="K132" i="1"/>
  <c r="P81" i="1"/>
  <c r="E16" i="1"/>
  <c r="E149" i="1"/>
  <c r="K401" i="1"/>
  <c r="N401" i="1" s="1"/>
  <c r="P155" i="1"/>
  <c r="E19" i="1"/>
  <c r="P245" i="1"/>
  <c r="P370" i="1"/>
  <c r="E305" i="1"/>
  <c r="E254" i="1"/>
  <c r="K395" i="1"/>
  <c r="P369" i="1"/>
  <c r="S369" i="1" s="1"/>
  <c r="P308" i="1"/>
  <c r="S308" i="1" s="1"/>
  <c r="E272" i="1"/>
  <c r="E244" i="1"/>
  <c r="K147" i="1"/>
  <c r="K406" i="1"/>
  <c r="N406" i="1" s="1"/>
  <c r="K43" i="1"/>
  <c r="N43" i="1" s="1"/>
  <c r="E332" i="1"/>
  <c r="I332" i="1" s="1"/>
  <c r="E203" i="1"/>
  <c r="I203" i="1" s="1"/>
  <c r="K181" i="1"/>
  <c r="N181" i="1" s="1"/>
  <c r="K91" i="1"/>
  <c r="P34" i="1"/>
  <c r="S34" i="1" s="1"/>
  <c r="K120" i="1"/>
  <c r="K40" i="1"/>
  <c r="E10" i="1"/>
  <c r="P283" i="1"/>
  <c r="P212" i="1"/>
  <c r="E146" i="1"/>
  <c r="K118" i="1"/>
  <c r="E26" i="1"/>
  <c r="E237" i="1"/>
  <c r="E24" i="1"/>
  <c r="P73" i="1"/>
  <c r="S73" i="1" s="1"/>
  <c r="P301" i="1"/>
  <c r="S301" i="1" s="1"/>
  <c r="K405" i="1"/>
  <c r="N405" i="1" s="1"/>
  <c r="K365" i="1"/>
  <c r="K309" i="1"/>
  <c r="N309" i="1" s="1"/>
  <c r="K234" i="1"/>
  <c r="P189" i="1"/>
  <c r="S189" i="1" s="1"/>
  <c r="E132" i="1"/>
  <c r="K64" i="1"/>
  <c r="P413" i="1"/>
  <c r="S413" i="1" s="1"/>
  <c r="K149" i="1"/>
  <c r="P400" i="1"/>
  <c r="S400" i="1" s="1"/>
  <c r="P299" i="1"/>
  <c r="E198" i="1"/>
  <c r="I198" i="1" s="1"/>
  <c r="E42" i="1"/>
  <c r="P304" i="1"/>
  <c r="S304" i="1" s="1"/>
  <c r="P386" i="1"/>
  <c r="E318" i="1"/>
  <c r="K270" i="1"/>
  <c r="P83" i="1"/>
  <c r="K372" i="1"/>
  <c r="N372" i="1" s="1"/>
  <c r="K320" i="1"/>
  <c r="E287" i="1"/>
  <c r="I287" i="1" s="1"/>
  <c r="E252" i="1"/>
  <c r="I252" i="1" s="1"/>
  <c r="P213" i="1"/>
  <c r="K138" i="1"/>
  <c r="N138" i="1" s="1"/>
  <c r="K59" i="1"/>
  <c r="P20" i="1"/>
  <c r="K211" i="1"/>
  <c r="K184" i="1"/>
  <c r="K121" i="1"/>
  <c r="K41" i="1"/>
  <c r="N41" i="1" s="1"/>
  <c r="P18" i="1"/>
  <c r="P75" i="1"/>
  <c r="K25" i="1"/>
  <c r="P354" i="1"/>
  <c r="K216" i="1"/>
  <c r="P197" i="1"/>
  <c r="P134" i="1"/>
  <c r="K35" i="1"/>
  <c r="E253" i="1"/>
  <c r="E51" i="1"/>
  <c r="I51" i="1" s="1"/>
  <c r="P88" i="1"/>
  <c r="S88" i="1" s="1"/>
  <c r="P341" i="1"/>
  <c r="P13" i="1"/>
  <c r="K385" i="1"/>
  <c r="K325" i="1"/>
  <c r="P247" i="1"/>
  <c r="S247" i="1" s="1"/>
  <c r="K209" i="1"/>
  <c r="N209" i="1" s="1"/>
  <c r="K152" i="1"/>
  <c r="E81" i="1"/>
  <c r="E36" i="1"/>
  <c r="P329" i="1"/>
  <c r="K409" i="1"/>
  <c r="N409" i="1" s="1"/>
  <c r="P384" i="1"/>
  <c r="P259" i="1"/>
  <c r="E224" i="1"/>
  <c r="E161" i="1"/>
  <c r="P112" i="1"/>
  <c r="K48" i="1"/>
  <c r="N48" i="1" s="1"/>
  <c r="P349" i="1"/>
  <c r="S349" i="1" s="1"/>
  <c r="K220" i="1"/>
  <c r="E129" i="1"/>
  <c r="K52" i="1"/>
  <c r="K337" i="1"/>
  <c r="E278" i="1"/>
  <c r="E225" i="1"/>
  <c r="I225" i="1" s="1"/>
  <c r="K193" i="1"/>
  <c r="N193" i="1" s="1"/>
  <c r="P132" i="1"/>
  <c r="K96" i="1"/>
  <c r="E49" i="1"/>
  <c r="E164" i="1"/>
  <c r="P145" i="1"/>
  <c r="P61" i="1"/>
  <c r="P25" i="1"/>
  <c r="P275" i="1"/>
  <c r="P242" i="1"/>
  <c r="E173" i="1"/>
  <c r="I173" i="1" s="1"/>
  <c r="K133" i="1"/>
  <c r="E65" i="1"/>
  <c r="K17" i="1"/>
  <c r="P232" i="1"/>
  <c r="S232" i="1" s="1"/>
  <c r="P188" i="1"/>
  <c r="P97" i="1"/>
  <c r="S97" i="1" s="1"/>
  <c r="K353" i="1"/>
  <c r="N353" i="1" s="1"/>
  <c r="P278" i="1"/>
  <c r="K243" i="1"/>
  <c r="K205" i="1"/>
  <c r="N205" i="1" s="1"/>
  <c r="P152" i="1"/>
  <c r="K113" i="1"/>
  <c r="N113" i="1" s="1"/>
  <c r="K68" i="1"/>
  <c r="K12" i="1"/>
  <c r="P184" i="1"/>
  <c r="P92" i="1"/>
  <c r="S92" i="1" s="1"/>
  <c r="P32" i="1"/>
  <c r="S32" i="1" s="1"/>
  <c r="K312" i="1"/>
  <c r="E250" i="1"/>
  <c r="P204" i="1"/>
  <c r="S204" i="1" s="1"/>
  <c r="E153" i="1"/>
  <c r="K101" i="1"/>
  <c r="E37" i="1"/>
  <c r="I37" i="1" s="1"/>
  <c r="P321" i="1"/>
  <c r="K208" i="1"/>
  <c r="P129" i="1"/>
  <c r="K381" i="1"/>
  <c r="K313" i="1"/>
  <c r="E262" i="1"/>
  <c r="E220" i="1"/>
  <c r="K176" i="1"/>
  <c r="P128" i="1"/>
  <c r="E85" i="1"/>
  <c r="P49" i="1"/>
  <c r="P217" i="1"/>
  <c r="P109" i="1"/>
  <c r="S109" i="1" s="1"/>
  <c r="P45" i="1"/>
  <c r="P9" i="1"/>
  <c r="K263" i="1"/>
  <c r="N263" i="1" s="1"/>
  <c r="K224" i="1"/>
  <c r="P173" i="1"/>
  <c r="S173" i="1" s="1"/>
  <c r="K112" i="1"/>
  <c r="P65" i="1"/>
  <c r="P353" i="1"/>
  <c r="S353" i="1" s="1"/>
  <c r="K226" i="1"/>
  <c r="K177" i="1"/>
  <c r="K69" i="1"/>
  <c r="K341" i="1"/>
  <c r="K291" i="1"/>
  <c r="E232" i="1"/>
  <c r="I232" i="1" s="1"/>
  <c r="E193" i="1"/>
  <c r="I193" i="1" s="1"/>
  <c r="P148" i="1"/>
  <c r="P100" i="1"/>
  <c r="P53" i="1"/>
  <c r="S53" i="1" s="1"/>
  <c r="E228" i="1"/>
  <c r="P156" i="1"/>
  <c r="P76" i="1"/>
  <c r="P28" i="1"/>
  <c r="P423" i="1"/>
  <c r="E296" i="5"/>
  <c r="E316" i="5"/>
  <c r="E324" i="5"/>
  <c r="J313" i="5"/>
  <c r="N302" i="5"/>
  <c r="E292" i="5"/>
  <c r="J281" i="5"/>
  <c r="N270" i="5"/>
  <c r="E260" i="5"/>
  <c r="J249" i="5"/>
  <c r="N238" i="5"/>
  <c r="E228" i="5"/>
  <c r="J217" i="5"/>
  <c r="E214" i="5"/>
  <c r="H214" i="5" s="1"/>
  <c r="J211" i="5"/>
  <c r="N208" i="5"/>
  <c r="E206" i="5"/>
  <c r="H206" i="5" s="1"/>
  <c r="J203" i="5"/>
  <c r="N200" i="5"/>
  <c r="E198" i="5"/>
  <c r="H198" i="5" s="1"/>
  <c r="J195" i="5"/>
  <c r="N192" i="5"/>
  <c r="E190" i="5"/>
  <c r="J187" i="5"/>
  <c r="N184" i="5"/>
  <c r="E182" i="5"/>
  <c r="J179" i="5"/>
  <c r="N176" i="5"/>
  <c r="E174" i="5"/>
  <c r="J171" i="5"/>
  <c r="N168" i="5"/>
  <c r="E166" i="5"/>
  <c r="J163" i="5"/>
  <c r="J159" i="5"/>
  <c r="N156" i="5"/>
  <c r="E154" i="5"/>
  <c r="J151" i="5"/>
  <c r="N148" i="5"/>
  <c r="E146" i="5"/>
  <c r="J143" i="5"/>
  <c r="N140" i="5"/>
  <c r="E138" i="5"/>
  <c r="H138" i="5" s="1"/>
  <c r="J135" i="5"/>
  <c r="N132" i="5"/>
  <c r="N314" i="5"/>
  <c r="E300" i="5"/>
  <c r="N278" i="5"/>
  <c r="E264" i="5"/>
  <c r="N250" i="5"/>
  <c r="E236" i="5"/>
  <c r="H236" i="5" s="1"/>
  <c r="J221" i="5"/>
  <c r="J214" i="5"/>
  <c r="N210" i="5"/>
  <c r="E207" i="5"/>
  <c r="H207" i="5" s="1"/>
  <c r="N203" i="5"/>
  <c r="E200" i="5"/>
  <c r="H200" i="5" s="1"/>
  <c r="J196" i="5"/>
  <c r="E193" i="5"/>
  <c r="H193" i="5" s="1"/>
  <c r="J189" i="5"/>
  <c r="N185" i="5"/>
  <c r="J182" i="5"/>
  <c r="N178" i="5"/>
  <c r="E175" i="5"/>
  <c r="H175" i="5" s="1"/>
  <c r="N171" i="5"/>
  <c r="E168" i="5"/>
  <c r="J164" i="5"/>
  <c r="J157" i="5"/>
  <c r="N153" i="5"/>
  <c r="J150" i="5"/>
  <c r="N146" i="5"/>
  <c r="E143" i="5"/>
  <c r="N139" i="5"/>
  <c r="E136" i="5"/>
  <c r="H136" i="5" s="1"/>
  <c r="J132" i="5"/>
  <c r="N129" i="5"/>
  <c r="E127" i="5"/>
  <c r="J124" i="5"/>
  <c r="N121" i="5"/>
  <c r="E119" i="5"/>
  <c r="J116" i="5"/>
  <c r="N113" i="5"/>
  <c r="E111" i="5"/>
  <c r="J108" i="5"/>
  <c r="N105" i="5"/>
  <c r="E103" i="5"/>
  <c r="N206" i="5"/>
  <c r="N211" i="5"/>
  <c r="N216" i="5"/>
  <c r="N234" i="5"/>
  <c r="J253" i="5"/>
  <c r="J273" i="5"/>
  <c r="N290" i="5"/>
  <c r="N310" i="5"/>
  <c r="J336" i="5"/>
  <c r="J326" i="5"/>
  <c r="N323" i="5"/>
  <c r="E321" i="5"/>
  <c r="J318" i="5"/>
  <c r="N315" i="5"/>
  <c r="N311" i="5"/>
  <c r="E309" i="5"/>
  <c r="H309" i="5" s="1"/>
  <c r="J306" i="5"/>
  <c r="N303" i="5"/>
  <c r="E301" i="5"/>
  <c r="H301" i="5" s="1"/>
  <c r="J298" i="5"/>
  <c r="N295" i="5"/>
  <c r="E293" i="5"/>
  <c r="J290" i="5"/>
  <c r="N287" i="5"/>
  <c r="E285" i="5"/>
  <c r="J282" i="5"/>
  <c r="N336" i="5"/>
  <c r="E335" i="5"/>
  <c r="N333" i="5"/>
  <c r="J332" i="5"/>
  <c r="E331" i="5"/>
  <c r="N329" i="5"/>
  <c r="J328" i="5"/>
  <c r="J335" i="5"/>
  <c r="E334" i="5"/>
  <c r="N332" i="5"/>
  <c r="J331" i="5"/>
  <c r="E330" i="5"/>
  <c r="N328" i="5"/>
  <c r="N217" i="5"/>
  <c r="J220" i="5"/>
  <c r="E223" i="5"/>
  <c r="H223" i="5" s="1"/>
  <c r="N225" i="5"/>
  <c r="J228" i="5"/>
  <c r="E231" i="5"/>
  <c r="N233" i="5"/>
  <c r="J236" i="5"/>
  <c r="E239" i="5"/>
  <c r="N241" i="5"/>
  <c r="J244" i="5"/>
  <c r="E247" i="5"/>
  <c r="H247" i="5" s="1"/>
  <c r="N249" i="5"/>
  <c r="J252" i="5"/>
  <c r="E255" i="5"/>
  <c r="N257" i="5"/>
  <c r="J260" i="5"/>
  <c r="E263" i="5"/>
  <c r="H263" i="5" s="1"/>
  <c r="N265" i="5"/>
  <c r="J268" i="5"/>
  <c r="E271" i="5"/>
  <c r="N273" i="5"/>
  <c r="J276" i="5"/>
  <c r="E279" i="5"/>
  <c r="N281" i="5"/>
  <c r="J284" i="5"/>
  <c r="E287" i="5"/>
  <c r="H287" i="5" s="1"/>
  <c r="N289" i="5"/>
  <c r="J292" i="5"/>
  <c r="E295" i="5"/>
  <c r="N297" i="5"/>
  <c r="J300" i="5"/>
  <c r="E303" i="5"/>
  <c r="N305" i="5"/>
  <c r="J308" i="5"/>
  <c r="E311" i="5"/>
  <c r="N313" i="5"/>
  <c r="J316" i="5"/>
  <c r="E319" i="5"/>
  <c r="N321" i="5"/>
  <c r="J324" i="5"/>
  <c r="E327" i="5"/>
  <c r="J219" i="5"/>
  <c r="E222" i="5"/>
  <c r="H222" i="5" s="1"/>
  <c r="N224" i="5"/>
  <c r="J227" i="5"/>
  <c r="E230" i="5"/>
  <c r="N232" i="5"/>
  <c r="J235" i="5"/>
  <c r="E238" i="5"/>
  <c r="H238" i="5" s="1"/>
  <c r="N240" i="5"/>
  <c r="J243" i="5"/>
  <c r="E246" i="5"/>
  <c r="N248" i="5"/>
  <c r="J251" i="5"/>
  <c r="E254" i="5"/>
  <c r="N256" i="5"/>
  <c r="J259" i="5"/>
  <c r="E262" i="5"/>
  <c r="N264" i="5"/>
  <c r="J267" i="5"/>
  <c r="E270" i="5"/>
  <c r="N272" i="5"/>
  <c r="J275" i="5"/>
  <c r="E278" i="5"/>
  <c r="N280" i="5"/>
  <c r="J283" i="5"/>
  <c r="E286" i="5"/>
  <c r="N288" i="5"/>
  <c r="J291" i="5"/>
  <c r="E294" i="5"/>
  <c r="N296" i="5"/>
  <c r="J299" i="5"/>
  <c r="E302" i="5"/>
  <c r="H302" i="5" s="1"/>
  <c r="N304" i="5"/>
  <c r="J307" i="5"/>
  <c r="E310" i="5"/>
  <c r="H310" i="5" s="1"/>
  <c r="N312" i="5"/>
  <c r="J315" i="5"/>
  <c r="E318" i="5"/>
  <c r="N320" i="5"/>
  <c r="J323" i="5"/>
  <c r="E326" i="5"/>
  <c r="H326" i="5" s="1"/>
  <c r="N215" i="5"/>
  <c r="J218" i="5"/>
  <c r="E221" i="5"/>
  <c r="N223" i="5"/>
  <c r="J226" i="5"/>
  <c r="E229" i="5"/>
  <c r="H229" i="5" s="1"/>
  <c r="N231" i="5"/>
  <c r="J234" i="5"/>
  <c r="E237" i="5"/>
  <c r="N239" i="5"/>
  <c r="J242" i="5"/>
  <c r="E245" i="5"/>
  <c r="N247" i="5"/>
  <c r="J250" i="5"/>
  <c r="E253" i="5"/>
  <c r="N255" i="5"/>
  <c r="J258" i="5"/>
  <c r="E261" i="5"/>
  <c r="N263" i="5"/>
  <c r="J266" i="5"/>
  <c r="E269" i="5"/>
  <c r="N271" i="5"/>
  <c r="J274" i="5"/>
  <c r="E277" i="5"/>
  <c r="N279" i="5"/>
  <c r="N283" i="5"/>
  <c r="E289" i="5"/>
  <c r="J294" i="5"/>
  <c r="N299" i="5"/>
  <c r="E305" i="5"/>
  <c r="J310" i="5"/>
  <c r="E317" i="5"/>
  <c r="J322" i="5"/>
  <c r="N327" i="5"/>
  <c r="J301" i="5"/>
  <c r="N262" i="5"/>
  <c r="J225" i="5"/>
  <c r="J209" i="5"/>
  <c r="J104" i="5"/>
  <c r="N109" i="5"/>
  <c r="E115" i="5"/>
  <c r="H115" i="5" s="1"/>
  <c r="J120" i="5"/>
  <c r="N125" i="5"/>
  <c r="E131" i="5"/>
  <c r="N137" i="5"/>
  <c r="E145" i="5"/>
  <c r="E152" i="5"/>
  <c r="H152" i="5" s="1"/>
  <c r="N162" i="5"/>
  <c r="N169" i="5"/>
  <c r="E177" i="5"/>
  <c r="E184" i="5"/>
  <c r="E191" i="5"/>
  <c r="H191" i="5" s="1"/>
  <c r="J198" i="5"/>
  <c r="J205" i="5"/>
  <c r="J212" i="5"/>
  <c r="J229" i="5"/>
  <c r="J257" i="5"/>
  <c r="J285" i="5"/>
  <c r="J321" i="5"/>
  <c r="N136" i="5"/>
  <c r="E142" i="5"/>
  <c r="J147" i="5"/>
  <c r="N152" i="5"/>
  <c r="E158" i="5"/>
  <c r="N164" i="5"/>
  <c r="E170" i="5"/>
  <c r="J175" i="5"/>
  <c r="N180" i="5"/>
  <c r="E186" i="5"/>
  <c r="J191" i="5"/>
  <c r="N196" i="5"/>
  <c r="E202" i="5"/>
  <c r="H202" i="5" s="1"/>
  <c r="J207" i="5"/>
  <c r="N212" i="5"/>
  <c r="N222" i="5"/>
  <c r="E244" i="5"/>
  <c r="J265" i="5"/>
  <c r="N286" i="5"/>
  <c r="E308" i="5"/>
  <c r="H308" i="5" s="1"/>
  <c r="N326" i="5"/>
  <c r="K423" i="1"/>
  <c r="P44" i="1"/>
  <c r="P201" i="1"/>
  <c r="K85" i="1"/>
  <c r="E176" i="1"/>
  <c r="K259" i="1"/>
  <c r="K377" i="1"/>
  <c r="E208" i="1"/>
  <c r="K37" i="1"/>
  <c r="N37" i="1" s="1"/>
  <c r="K153" i="1"/>
  <c r="K247" i="1"/>
  <c r="N247" i="1" s="1"/>
  <c r="P29" i="1"/>
  <c r="S29" i="1" s="1"/>
  <c r="P157" i="1"/>
  <c r="E68" i="1"/>
  <c r="K148" i="1"/>
  <c r="P234" i="1"/>
  <c r="K345" i="1"/>
  <c r="N345" i="1" s="1"/>
  <c r="E177" i="1"/>
  <c r="P401" i="1"/>
  <c r="S401" i="1" s="1"/>
  <c r="P116" i="1"/>
  <c r="P233" i="1"/>
  <c r="P24" i="1"/>
  <c r="P144" i="1"/>
  <c r="K49" i="1"/>
  <c r="K128" i="1"/>
  <c r="K225" i="1"/>
  <c r="N225" i="1" s="1"/>
  <c r="K333" i="1"/>
  <c r="N333" i="1" s="1"/>
  <c r="K129" i="1"/>
  <c r="P345" i="1"/>
  <c r="S345" i="1" s="1"/>
  <c r="E101" i="1"/>
  <c r="K204" i="1"/>
  <c r="N204" i="1" s="1"/>
  <c r="K352" i="1"/>
  <c r="P93" i="1"/>
  <c r="S93" i="1" s="1"/>
  <c r="P16" i="1"/>
  <c r="E113" i="1"/>
  <c r="I113" i="1" s="1"/>
  <c r="E205" i="1"/>
  <c r="I205" i="1" s="1"/>
  <c r="K301" i="1"/>
  <c r="N301" i="1" s="1"/>
  <c r="K97" i="1"/>
  <c r="N97" i="1" s="1"/>
  <c r="K232" i="1"/>
  <c r="N232" i="1" s="1"/>
  <c r="E84" i="1"/>
  <c r="I84" i="1" s="1"/>
  <c r="E192" i="1"/>
  <c r="E282" i="1"/>
  <c r="I282" i="1" s="1"/>
  <c r="P149" i="1"/>
  <c r="P64" i="1"/>
  <c r="K172" i="1"/>
  <c r="K294" i="1"/>
  <c r="P396" i="1"/>
  <c r="P72" i="1"/>
  <c r="E151" i="1"/>
  <c r="P118" i="1"/>
  <c r="K200" i="1"/>
  <c r="N200" i="1" s="1"/>
  <c r="K10" i="1"/>
  <c r="E120" i="1"/>
  <c r="P91" i="1"/>
  <c r="E199" i="1"/>
  <c r="I199" i="1" s="1"/>
  <c r="E43" i="1"/>
  <c r="I43" i="1" s="1"/>
  <c r="P147" i="1"/>
  <c r="E269" i="1"/>
  <c r="K363" i="1"/>
  <c r="P254" i="1"/>
  <c r="K344" i="1"/>
  <c r="P19" i="1"/>
  <c r="K279" i="1"/>
  <c r="P412" i="1"/>
  <c r="S412" i="1" s="1"/>
  <c r="K36" i="1"/>
  <c r="E160" i="1"/>
  <c r="P262" i="1"/>
  <c r="P388" i="1"/>
  <c r="P377" i="1"/>
  <c r="E140" i="1"/>
  <c r="K45" i="1"/>
  <c r="K197" i="1"/>
  <c r="P374" i="1"/>
  <c r="S374" i="1" s="1"/>
  <c r="K75" i="1"/>
  <c r="E41" i="1"/>
  <c r="I41" i="1" s="1"/>
  <c r="E191" i="1"/>
  <c r="I191" i="1" s="1"/>
  <c r="E20" i="1"/>
  <c r="E138" i="1"/>
  <c r="I138" i="1" s="1"/>
  <c r="P261" i="1"/>
  <c r="K330" i="1"/>
  <c r="K83" i="1"/>
  <c r="K338" i="1"/>
  <c r="K304" i="1"/>
  <c r="N304" i="1" s="1"/>
  <c r="K201" i="1"/>
  <c r="P373" i="1"/>
  <c r="K100" i="1"/>
  <c r="P221" i="1"/>
  <c r="K349" i="1"/>
  <c r="N349" i="1" s="1"/>
  <c r="E13" i="1"/>
  <c r="P95" i="1"/>
  <c r="S95" i="1" s="1"/>
  <c r="P21" i="1"/>
  <c r="E137" i="1"/>
  <c r="K233" i="1"/>
  <c r="P27" i="1"/>
  <c r="S27" i="1" s="1"/>
  <c r="E18" i="1"/>
  <c r="K174" i="1"/>
  <c r="K215" i="1"/>
  <c r="K150" i="1"/>
  <c r="E213" i="1"/>
  <c r="K295" i="1"/>
  <c r="K376" i="1"/>
  <c r="K285" i="1"/>
  <c r="E386" i="1"/>
  <c r="K50" i="1"/>
  <c r="P290" i="1"/>
  <c r="K116" i="1"/>
  <c r="E53" i="1"/>
  <c r="I53" i="1" s="1"/>
  <c r="P172" i="1"/>
  <c r="P279" i="1"/>
  <c r="K393" i="1"/>
  <c r="P409" i="1"/>
  <c r="S409" i="1" s="1"/>
  <c r="E144" i="1"/>
  <c r="K102" i="1"/>
  <c r="N102" i="1" s="1"/>
  <c r="E200" i="1"/>
  <c r="I200" i="1" s="1"/>
  <c r="P398" i="1"/>
  <c r="S398" i="1" s="1"/>
  <c r="K99" i="1"/>
  <c r="N99" i="1" s="1"/>
  <c r="K67" i="1"/>
  <c r="K196" i="1"/>
  <c r="N196" i="1" s="1"/>
  <c r="P43" i="1"/>
  <c r="S43" i="1" s="1"/>
  <c r="E145" i="1"/>
  <c r="E264" i="1"/>
  <c r="P338" i="1"/>
  <c r="K180" i="1"/>
  <c r="P344" i="1"/>
  <c r="E362" i="1"/>
  <c r="E248" i="1"/>
  <c r="K260" i="1"/>
  <c r="K300" i="1"/>
  <c r="P365" i="1"/>
  <c r="K39" i="1"/>
  <c r="N39" i="1" s="1"/>
  <c r="E289" i="1"/>
  <c r="K366" i="1"/>
  <c r="N366" i="1" s="1"/>
  <c r="E96" i="1"/>
  <c r="E30" i="1"/>
  <c r="K183" i="1"/>
  <c r="N183" i="1" s="1"/>
  <c r="K103" i="1"/>
  <c r="P153" i="1"/>
  <c r="P68" i="1"/>
  <c r="K202" i="1"/>
  <c r="N202" i="1" s="1"/>
  <c r="E302" i="1"/>
  <c r="I302" i="1" s="1"/>
  <c r="E390" i="1"/>
  <c r="E298" i="1"/>
  <c r="E395" i="1"/>
  <c r="E333" i="1"/>
  <c r="I333" i="1" s="1"/>
  <c r="E403" i="1"/>
  <c r="E296" i="1"/>
  <c r="E374" i="1"/>
  <c r="I374" i="1" s="1"/>
  <c r="P286" i="1"/>
  <c r="E334" i="1"/>
  <c r="P403" i="1"/>
  <c r="E190" i="1"/>
  <c r="P269" i="1"/>
  <c r="K32" i="1"/>
  <c r="N32" i="1" s="1"/>
  <c r="E167" i="1"/>
  <c r="E114" i="1"/>
  <c r="K55" i="1"/>
  <c r="E126" i="1"/>
  <c r="E15" i="1"/>
  <c r="E142" i="1"/>
  <c r="K272" i="1"/>
  <c r="E339" i="1"/>
  <c r="K237" i="1"/>
  <c r="P362" i="1"/>
  <c r="E275" i="1"/>
  <c r="E376" i="1"/>
  <c r="E247" i="1"/>
  <c r="I247" i="1" s="1"/>
  <c r="K348" i="1"/>
  <c r="K266" i="1"/>
  <c r="K314" i="1"/>
  <c r="E368" i="1"/>
  <c r="P47" i="1"/>
  <c r="P331" i="1"/>
  <c r="K394" i="1"/>
  <c r="N394" i="1" s="1"/>
  <c r="E102" i="1"/>
  <c r="I102" i="1" s="1"/>
  <c r="K60" i="1"/>
  <c r="N60" i="1" s="1"/>
  <c r="P193" i="1"/>
  <c r="S193" i="1" s="1"/>
  <c r="E105" i="1"/>
  <c r="E206" i="1"/>
  <c r="I206" i="1" s="1"/>
  <c r="K71" i="1"/>
  <c r="E227" i="1"/>
  <c r="P312" i="1"/>
  <c r="E398" i="1"/>
  <c r="I398" i="1" s="1"/>
  <c r="E306" i="1"/>
  <c r="P208" i="1"/>
  <c r="E346" i="1"/>
  <c r="E229" i="1"/>
  <c r="K316" i="1"/>
  <c r="K396" i="1"/>
  <c r="P260" i="1"/>
  <c r="E300" i="1"/>
  <c r="P363" i="1"/>
  <c r="P39" i="1"/>
  <c r="S39" i="1" s="1"/>
  <c r="K281" i="1"/>
  <c r="P366" i="1"/>
  <c r="S366" i="1" s="1"/>
  <c r="E89" i="1"/>
  <c r="P17" i="1"/>
  <c r="E178" i="1"/>
  <c r="K92" i="1"/>
  <c r="N92" i="1" s="1"/>
  <c r="K144" i="1"/>
  <c r="K63" i="1"/>
  <c r="K199" i="1"/>
  <c r="N199" i="1" s="1"/>
  <c r="E342" i="1"/>
  <c r="E373" i="1"/>
  <c r="E381" i="1"/>
  <c r="P352" i="1"/>
  <c r="E384" i="1"/>
  <c r="P342" i="1"/>
  <c r="K310" i="1"/>
  <c r="P280" i="1"/>
  <c r="P237" i="1"/>
  <c r="E214" i="1"/>
  <c r="I214" i="1" s="1"/>
  <c r="E392" i="1"/>
  <c r="I392" i="1" s="1"/>
  <c r="P351" i="1"/>
  <c r="K327" i="1"/>
  <c r="K302" i="1"/>
  <c r="N302" i="1" s="1"/>
  <c r="K255" i="1"/>
  <c r="P230" i="1"/>
  <c r="E404" i="1"/>
  <c r="I404" i="1" s="1"/>
  <c r="E367" i="1"/>
  <c r="P337" i="1"/>
  <c r="P300" i="1"/>
  <c r="E277" i="1"/>
  <c r="K231" i="1"/>
  <c r="E407" i="1"/>
  <c r="I407" i="1" s="1"/>
  <c r="E380" i="1"/>
  <c r="K346" i="1"/>
  <c r="P307" i="1"/>
  <c r="P268" i="1"/>
  <c r="P222" i="1"/>
  <c r="K178" i="1"/>
  <c r="P166" i="1"/>
  <c r="P151" i="1"/>
  <c r="K114" i="1"/>
  <c r="P101" i="1"/>
  <c r="P66" i="1"/>
  <c r="P202" i="1"/>
  <c r="S202" i="1" s="1"/>
  <c r="K175" i="1"/>
  <c r="N175" i="1" s="1"/>
  <c r="P141" i="1"/>
  <c r="E88" i="1"/>
  <c r="I88" i="1" s="1"/>
  <c r="P63" i="1"/>
  <c r="P14" i="1"/>
  <c r="P203" i="1"/>
  <c r="S203" i="1" s="1"/>
  <c r="E158" i="1"/>
  <c r="P130" i="1"/>
  <c r="S130" i="1" s="1"/>
  <c r="E115" i="1"/>
  <c r="I115" i="1" s="1"/>
  <c r="E98" i="1"/>
  <c r="E66" i="1"/>
  <c r="E48" i="1"/>
  <c r="I48" i="1" s="1"/>
  <c r="K15" i="1"/>
  <c r="K206" i="1"/>
  <c r="N206" i="1" s="1"/>
  <c r="P178" i="1"/>
  <c r="K135" i="1"/>
  <c r="P94" i="1"/>
  <c r="E72" i="1"/>
  <c r="P30" i="1"/>
  <c r="J325" i="5"/>
  <c r="N66" i="5"/>
  <c r="N69" i="5"/>
  <c r="J80" i="5"/>
  <c r="E91" i="5"/>
  <c r="N101" i="5"/>
  <c r="N115" i="5"/>
  <c r="E130" i="5"/>
  <c r="H130" i="5" s="1"/>
  <c r="E148" i="5"/>
  <c r="H148" i="5" s="1"/>
  <c r="J169" i="5"/>
  <c r="N202" i="5"/>
  <c r="J71" i="5"/>
  <c r="N92" i="5"/>
  <c r="E118" i="5"/>
  <c r="E151" i="5"/>
  <c r="N191" i="5"/>
  <c r="J309" i="5"/>
  <c r="E97" i="5"/>
  <c r="H97" i="5" s="1"/>
  <c r="N123" i="5"/>
  <c r="N158" i="5"/>
  <c r="E199" i="5"/>
  <c r="H199" i="5" s="1"/>
  <c r="E76" i="5"/>
  <c r="J97" i="5"/>
  <c r="E124" i="5"/>
  <c r="N159" i="5"/>
  <c r="N199" i="5"/>
  <c r="E44" i="5"/>
  <c r="J61" i="5"/>
  <c r="J18" i="5"/>
  <c r="N36" i="5"/>
  <c r="E23" i="5"/>
  <c r="N208" i="1"/>
  <c r="N66" i="1"/>
  <c r="S133" i="1"/>
  <c r="N357" i="1"/>
  <c r="I357" i="1"/>
  <c r="S167" i="1"/>
  <c r="N64" i="5"/>
  <c r="E62" i="5"/>
  <c r="H62" i="5" s="1"/>
  <c r="E58" i="5"/>
  <c r="E54" i="5"/>
  <c r="H54" i="5" s="1"/>
  <c r="J51" i="5"/>
  <c r="J47" i="5"/>
  <c r="E43" i="5"/>
  <c r="H43" i="5" s="1"/>
  <c r="J40" i="5"/>
  <c r="J36" i="5"/>
  <c r="J32" i="5"/>
  <c r="N29" i="5"/>
  <c r="N25" i="5"/>
  <c r="N21" i="5"/>
  <c r="E19" i="5"/>
  <c r="E15" i="5"/>
  <c r="E11" i="5"/>
  <c r="J8" i="5"/>
  <c r="N339" i="5"/>
  <c r="N341" i="5"/>
  <c r="N344" i="5"/>
  <c r="J337" i="5"/>
  <c r="J339" i="5"/>
  <c r="J342" i="5"/>
  <c r="J345" i="5"/>
  <c r="P422" i="1"/>
  <c r="S422" i="1" s="1"/>
  <c r="P419" i="1"/>
  <c r="S419" i="1" s="1"/>
  <c r="P416" i="1"/>
  <c r="S416" i="1" s="1"/>
  <c r="K422" i="1"/>
  <c r="N422" i="1" s="1"/>
  <c r="K419" i="1"/>
  <c r="N419" i="1" s="1"/>
  <c r="K416" i="1"/>
  <c r="N416" i="1" s="1"/>
  <c r="E415" i="1"/>
  <c r="I415" i="1" s="1"/>
  <c r="E418" i="1"/>
  <c r="I418" i="1" s="1"/>
  <c r="E421" i="1"/>
  <c r="I421" i="1" s="1"/>
  <c r="E339" i="5"/>
  <c r="H339" i="5" s="1"/>
  <c r="E344" i="5"/>
  <c r="H344" i="5" s="1"/>
  <c r="E338" i="5"/>
  <c r="H338" i="5" s="1"/>
  <c r="E345" i="5"/>
  <c r="H345" i="5" s="1"/>
  <c r="E68" i="5"/>
  <c r="H68" i="5" s="1"/>
  <c r="J63" i="5"/>
  <c r="J59" i="5"/>
  <c r="N56" i="5"/>
  <c r="N52" i="5"/>
  <c r="N48" i="5"/>
  <c r="E46" i="5"/>
  <c r="H46" i="5" s="1"/>
  <c r="N41" i="5"/>
  <c r="N37" i="5"/>
  <c r="E35" i="5"/>
  <c r="E31" i="5"/>
  <c r="H31" i="5" s="1"/>
  <c r="E27" i="5"/>
  <c r="H27" i="5" s="1"/>
  <c r="J24" i="5"/>
  <c r="J20" i="5"/>
  <c r="J16" i="5"/>
  <c r="N13" i="5"/>
  <c r="N9" i="5"/>
  <c r="N337" i="5"/>
  <c r="N340" i="5"/>
  <c r="N343" i="5"/>
  <c r="N345" i="5"/>
  <c r="J338" i="5"/>
  <c r="J341" i="5"/>
  <c r="J343" i="5"/>
  <c r="J346" i="5"/>
  <c r="P420" i="1"/>
  <c r="S420" i="1" s="1"/>
  <c r="P418" i="1"/>
  <c r="S418" i="1" s="1"/>
  <c r="P415" i="1"/>
  <c r="S415" i="1" s="1"/>
  <c r="K420" i="1"/>
  <c r="N420" i="1" s="1"/>
  <c r="K418" i="1"/>
  <c r="N418" i="1" s="1"/>
  <c r="K415" i="1"/>
  <c r="N415" i="1" s="1"/>
  <c r="E417" i="1"/>
  <c r="I417" i="1" s="1"/>
  <c r="E419" i="1"/>
  <c r="I419" i="1" s="1"/>
  <c r="E422" i="1"/>
  <c r="I422" i="1" s="1"/>
  <c r="E341" i="5"/>
  <c r="H341" i="5" s="1"/>
  <c r="E343" i="5"/>
  <c r="H343" i="5" s="1"/>
  <c r="E337" i="5"/>
  <c r="H337" i="5" s="1"/>
  <c r="G6" i="1"/>
  <c r="R7" i="1"/>
  <c r="R11" i="1"/>
  <c r="S11" i="1" s="1"/>
  <c r="R15" i="1"/>
  <c r="S15" i="1" s="1"/>
  <c r="R19" i="1"/>
  <c r="R23" i="1"/>
  <c r="S23" i="1" s="1"/>
  <c r="R27" i="1"/>
  <c r="R31" i="1"/>
  <c r="R35" i="1"/>
  <c r="S35" i="1" s="1"/>
  <c r="R39" i="1"/>
  <c r="R43" i="1"/>
  <c r="R47" i="1"/>
  <c r="R51" i="1"/>
  <c r="R55" i="1"/>
  <c r="R59" i="1"/>
  <c r="S59" i="1" s="1"/>
  <c r="R63" i="1"/>
  <c r="S63" i="1" s="1"/>
  <c r="R67" i="1"/>
  <c r="R71" i="1"/>
  <c r="R75" i="1"/>
  <c r="R79" i="1"/>
  <c r="S79" i="1" s="1"/>
  <c r="R83" i="1"/>
  <c r="R87" i="1"/>
  <c r="R6" i="1"/>
  <c r="G7" i="1"/>
  <c r="R10" i="1"/>
  <c r="S10" i="1" s="1"/>
  <c r="G11" i="1"/>
  <c r="R14" i="1"/>
  <c r="S14" i="1" s="1"/>
  <c r="G15" i="1"/>
  <c r="I15" i="1" s="1"/>
  <c r="R18" i="1"/>
  <c r="S18" i="1" s="1"/>
  <c r="G19" i="1"/>
  <c r="R22" i="1"/>
  <c r="G23" i="1"/>
  <c r="R26" i="1"/>
  <c r="S26" i="1" s="1"/>
  <c r="G27" i="1"/>
  <c r="R30" i="1"/>
  <c r="S30" i="1" s="1"/>
  <c r="G31" i="1"/>
  <c r="R34" i="1"/>
  <c r="G35" i="1"/>
  <c r="I35" i="1" s="1"/>
  <c r="R38" i="1"/>
  <c r="G39" i="1"/>
  <c r="R42" i="1"/>
  <c r="S42" i="1" s="1"/>
  <c r="G43" i="1"/>
  <c r="R46" i="1"/>
  <c r="G47" i="1"/>
  <c r="I47" i="1" s="1"/>
  <c r="R50" i="1"/>
  <c r="S50" i="1" s="1"/>
  <c r="G51" i="1"/>
  <c r="R54" i="1"/>
  <c r="G55" i="1"/>
  <c r="I55" i="1" s="1"/>
  <c r="R58" i="1"/>
  <c r="S58" i="1" s="1"/>
  <c r="G59" i="1"/>
  <c r="I59" i="1" s="1"/>
  <c r="R62" i="1"/>
  <c r="G63" i="1"/>
  <c r="I63" i="1" s="1"/>
  <c r="R66" i="1"/>
  <c r="S66" i="1" s="1"/>
  <c r="G67" i="1"/>
  <c r="I67" i="1" s="1"/>
  <c r="R70" i="1"/>
  <c r="G71" i="1"/>
  <c r="R74" i="1"/>
  <c r="G75" i="1"/>
  <c r="I75" i="1" s="1"/>
  <c r="R78" i="1"/>
  <c r="S78" i="1" s="1"/>
  <c r="G79" i="1"/>
  <c r="R82" i="1"/>
  <c r="G83" i="1"/>
  <c r="I83" i="1" s="1"/>
  <c r="R86" i="1"/>
  <c r="G87" i="1"/>
  <c r="R90" i="1"/>
  <c r="G91" i="1"/>
  <c r="R91" i="1"/>
  <c r="G92" i="1"/>
  <c r="R92" i="1"/>
  <c r="G93" i="1"/>
  <c r="R93" i="1"/>
  <c r="G94" i="1"/>
  <c r="R94" i="1"/>
  <c r="S94" i="1" s="1"/>
  <c r="G95" i="1"/>
  <c r="R95" i="1"/>
  <c r="G96" i="1"/>
  <c r="R96" i="1"/>
  <c r="S96" i="1" s="1"/>
  <c r="G97" i="1"/>
  <c r="R97" i="1"/>
  <c r="G98" i="1"/>
  <c r="I98" i="1" s="1"/>
  <c r="R98" i="1"/>
  <c r="S98" i="1" s="1"/>
  <c r="G99" i="1"/>
  <c r="R99" i="1"/>
  <c r="G100" i="1"/>
  <c r="I100" i="1" s="1"/>
  <c r="R100" i="1"/>
  <c r="S100" i="1" s="1"/>
  <c r="G101" i="1"/>
  <c r="I101" i="1" s="1"/>
  <c r="M134" i="1"/>
  <c r="M135" i="1"/>
  <c r="N135" i="1" s="1"/>
  <c r="M136" i="1"/>
  <c r="M137" i="1"/>
  <c r="N137" i="1" s="1"/>
  <c r="M138" i="1"/>
  <c r="M139" i="1"/>
  <c r="N139" i="1" s="1"/>
  <c r="M140" i="1"/>
  <c r="N140" i="1" s="1"/>
  <c r="M141" i="1"/>
  <c r="M142" i="1"/>
  <c r="N142" i="1" s="1"/>
  <c r="M143" i="1"/>
  <c r="N143" i="1" s="1"/>
  <c r="M144" i="1"/>
  <c r="N144" i="1" s="1"/>
  <c r="M145" i="1"/>
  <c r="M146" i="1"/>
  <c r="N146" i="1" s="1"/>
  <c r="M147" i="1"/>
  <c r="M148" i="1"/>
  <c r="N148" i="1" s="1"/>
  <c r="M149" i="1"/>
  <c r="M150" i="1"/>
  <c r="M151" i="1"/>
  <c r="N151" i="1" s="1"/>
  <c r="M152" i="1"/>
  <c r="M153" i="1"/>
  <c r="N153" i="1" s="1"/>
  <c r="M154" i="1"/>
  <c r="M155" i="1"/>
  <c r="M156" i="1"/>
  <c r="N156" i="1" s="1"/>
  <c r="M157" i="1"/>
  <c r="M158" i="1"/>
  <c r="M159" i="1"/>
  <c r="N159" i="1" s="1"/>
  <c r="M160" i="1"/>
  <c r="N160" i="1" s="1"/>
  <c r="M161" i="1"/>
  <c r="M162" i="1"/>
  <c r="N162" i="1" s="1"/>
  <c r="M163" i="1"/>
  <c r="N163" i="1" s="1"/>
  <c r="M164" i="1"/>
  <c r="N164" i="1" s="1"/>
  <c r="M165" i="1"/>
  <c r="M166" i="1"/>
  <c r="N166" i="1" s="1"/>
  <c r="M167" i="1"/>
  <c r="N167" i="1" s="1"/>
  <c r="M168" i="1"/>
  <c r="N168" i="1" s="1"/>
  <c r="M169" i="1"/>
  <c r="M170" i="1"/>
  <c r="N170" i="1" s="1"/>
  <c r="M171" i="1"/>
  <c r="N171" i="1" s="1"/>
  <c r="M172" i="1"/>
  <c r="N172" i="1" s="1"/>
  <c r="M173" i="1"/>
  <c r="M174" i="1"/>
  <c r="M175" i="1"/>
  <c r="M176" i="1"/>
  <c r="N176" i="1" s="1"/>
  <c r="M177" i="1"/>
  <c r="N177" i="1" s="1"/>
  <c r="M178" i="1"/>
  <c r="M179" i="1"/>
  <c r="N179" i="1" s="1"/>
  <c r="M180" i="1"/>
  <c r="N180" i="1" s="1"/>
  <c r="M181" i="1"/>
  <c r="M182" i="1"/>
  <c r="N182" i="1" s="1"/>
  <c r="M183" i="1"/>
  <c r="M184" i="1"/>
  <c r="M185" i="1"/>
  <c r="M186" i="1"/>
  <c r="M187" i="1"/>
  <c r="M188" i="1"/>
  <c r="N188" i="1" s="1"/>
  <c r="M189" i="1"/>
  <c r="M190" i="1"/>
  <c r="N190" i="1" s="1"/>
  <c r="M191" i="1"/>
  <c r="M192" i="1"/>
  <c r="N192" i="1" s="1"/>
  <c r="M193" i="1"/>
  <c r="M194" i="1"/>
  <c r="M195" i="1"/>
  <c r="M196" i="1"/>
  <c r="M197" i="1"/>
  <c r="N197" i="1" s="1"/>
  <c r="M198" i="1"/>
  <c r="M199" i="1"/>
  <c r="M200" i="1"/>
  <c r="M201" i="1"/>
  <c r="N201" i="1" s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N216" i="1" s="1"/>
  <c r="M217" i="1"/>
  <c r="M218" i="1"/>
  <c r="M219" i="1"/>
  <c r="N219" i="1" s="1"/>
  <c r="M220" i="1"/>
  <c r="M221" i="1"/>
  <c r="N221" i="1" s="1"/>
  <c r="M222" i="1"/>
  <c r="N222" i="1" s="1"/>
  <c r="M223" i="1"/>
  <c r="M224" i="1"/>
  <c r="M225" i="1"/>
  <c r="M226" i="1"/>
  <c r="N226" i="1" s="1"/>
  <c r="M227" i="1"/>
  <c r="N227" i="1" s="1"/>
  <c r="M228" i="1"/>
  <c r="N228" i="1" s="1"/>
  <c r="M229" i="1"/>
  <c r="M230" i="1"/>
  <c r="N230" i="1" s="1"/>
  <c r="M231" i="1"/>
  <c r="M232" i="1"/>
  <c r="M233" i="1"/>
  <c r="M234" i="1"/>
  <c r="M235" i="1"/>
  <c r="M236" i="1"/>
  <c r="M237" i="1"/>
  <c r="N237" i="1" s="1"/>
  <c r="M238" i="1"/>
  <c r="M239" i="1"/>
  <c r="N239" i="1" s="1"/>
  <c r="M240" i="1"/>
  <c r="M241" i="1"/>
  <c r="M242" i="1"/>
  <c r="N242" i="1" s="1"/>
  <c r="M243" i="1"/>
  <c r="M244" i="1"/>
  <c r="N244" i="1" s="1"/>
  <c r="M245" i="1"/>
  <c r="N245" i="1" s="1"/>
  <c r="M246" i="1"/>
  <c r="N246" i="1" s="1"/>
  <c r="M247" i="1"/>
  <c r="M248" i="1"/>
  <c r="N248" i="1" s="1"/>
  <c r="M249" i="1"/>
  <c r="N249" i="1" s="1"/>
  <c r="M250" i="1"/>
  <c r="N250" i="1" s="1"/>
  <c r="M251" i="1"/>
  <c r="M252" i="1"/>
  <c r="M253" i="1"/>
  <c r="N253" i="1" s="1"/>
  <c r="M254" i="1"/>
  <c r="M255" i="1"/>
  <c r="N255" i="1" s="1"/>
  <c r="M256" i="1"/>
  <c r="M257" i="1"/>
  <c r="N257" i="1" s="1"/>
  <c r="M258" i="1"/>
  <c r="N258" i="1" s="1"/>
  <c r="M259" i="1"/>
  <c r="N259" i="1" s="1"/>
  <c r="M260" i="1"/>
  <c r="N260" i="1" s="1"/>
  <c r="M261" i="1"/>
  <c r="M262" i="1"/>
  <c r="N262" i="1" s="1"/>
  <c r="M263" i="1"/>
  <c r="M264" i="1"/>
  <c r="M265" i="1"/>
  <c r="N265" i="1" s="1"/>
  <c r="M266" i="1"/>
  <c r="M267" i="1"/>
  <c r="N267" i="1" s="1"/>
  <c r="M268" i="1"/>
  <c r="N268" i="1" s="1"/>
  <c r="M269" i="1"/>
  <c r="N269" i="1" s="1"/>
  <c r="M270" i="1"/>
  <c r="N270" i="1" s="1"/>
  <c r="M272" i="1"/>
  <c r="N272" i="1" s="1"/>
  <c r="M274" i="1"/>
  <c r="N274" i="1" s="1"/>
  <c r="M279" i="1"/>
  <c r="M280" i="1"/>
  <c r="N280" i="1" s="1"/>
  <c r="M281" i="1"/>
  <c r="M282" i="1"/>
  <c r="M283" i="1"/>
  <c r="N283" i="1" s="1"/>
  <c r="M284" i="1"/>
  <c r="M285" i="1"/>
  <c r="N285" i="1" s="1"/>
  <c r="M286" i="1"/>
  <c r="N286" i="1" s="1"/>
  <c r="M287" i="1"/>
  <c r="M288" i="1"/>
  <c r="N288" i="1" s="1"/>
  <c r="M289" i="1"/>
  <c r="N289" i="1" s="1"/>
  <c r="M290" i="1"/>
  <c r="N290" i="1" s="1"/>
  <c r="M291" i="1"/>
  <c r="M292" i="1"/>
  <c r="N292" i="1" s="1"/>
  <c r="M298" i="1"/>
  <c r="M299" i="1"/>
  <c r="N299" i="1" s="1"/>
  <c r="M300" i="1"/>
  <c r="N300" i="1" s="1"/>
  <c r="M306" i="1"/>
  <c r="N306" i="1" s="1"/>
  <c r="M308" i="1"/>
  <c r="M309" i="1"/>
  <c r="M310" i="1"/>
  <c r="N310" i="1" s="1"/>
  <c r="M311" i="1"/>
  <c r="N311" i="1" s="1"/>
  <c r="M312" i="1"/>
  <c r="N312" i="1" s="1"/>
  <c r="M313" i="1"/>
  <c r="M91" i="1"/>
  <c r="M93" i="1"/>
  <c r="M95" i="1"/>
  <c r="M97" i="1"/>
  <c r="M99" i="1"/>
  <c r="M101" i="1"/>
  <c r="M102" i="1"/>
  <c r="M103" i="1"/>
  <c r="M104" i="1"/>
  <c r="N104" i="1" s="1"/>
  <c r="M105" i="1"/>
  <c r="M106" i="1"/>
  <c r="N106" i="1" s="1"/>
  <c r="M107" i="1"/>
  <c r="M108" i="1"/>
  <c r="M109" i="1"/>
  <c r="M110" i="1"/>
  <c r="N110" i="1" s="1"/>
  <c r="M111" i="1"/>
  <c r="N111" i="1" s="1"/>
  <c r="M112" i="1"/>
  <c r="N112" i="1" s="1"/>
  <c r="M113" i="1"/>
  <c r="M114" i="1"/>
  <c r="M115" i="1"/>
  <c r="M116" i="1"/>
  <c r="N116" i="1" s="1"/>
  <c r="M117" i="1"/>
  <c r="N117" i="1" s="1"/>
  <c r="M118" i="1"/>
  <c r="M119" i="1"/>
  <c r="N119" i="1" s="1"/>
  <c r="M120" i="1"/>
  <c r="M121" i="1"/>
  <c r="N121" i="1" s="1"/>
  <c r="M122" i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M129" i="1"/>
  <c r="M130" i="1"/>
  <c r="M131" i="1"/>
  <c r="M132" i="1"/>
  <c r="M133" i="1"/>
  <c r="N133" i="1" s="1"/>
  <c r="M271" i="1"/>
  <c r="M273" i="1"/>
  <c r="M275" i="1"/>
  <c r="M276" i="1"/>
  <c r="N276" i="1" s="1"/>
  <c r="M277" i="1"/>
  <c r="M278" i="1"/>
  <c r="M293" i="1"/>
  <c r="N293" i="1" s="1"/>
  <c r="M294" i="1"/>
  <c r="M295" i="1"/>
  <c r="N295" i="1" s="1"/>
  <c r="M296" i="1"/>
  <c r="M297" i="1"/>
  <c r="M301" i="1"/>
  <c r="M302" i="1"/>
  <c r="M303" i="1"/>
  <c r="N303" i="1" s="1"/>
  <c r="M304" i="1"/>
  <c r="M305" i="1"/>
  <c r="N305" i="1" s="1"/>
  <c r="M307" i="1"/>
  <c r="N307" i="1" s="1"/>
  <c r="M96" i="1"/>
  <c r="R102" i="1"/>
  <c r="G103" i="1"/>
  <c r="R106" i="1"/>
  <c r="S106" i="1" s="1"/>
  <c r="G107" i="1"/>
  <c r="R110" i="1"/>
  <c r="G111" i="1"/>
  <c r="I111" i="1" s="1"/>
  <c r="R114" i="1"/>
  <c r="S114" i="1" s="1"/>
  <c r="G115" i="1"/>
  <c r="R118" i="1"/>
  <c r="S118" i="1" s="1"/>
  <c r="G119" i="1"/>
  <c r="R122" i="1"/>
  <c r="S122" i="1" s="1"/>
  <c r="G123" i="1"/>
  <c r="I123" i="1" s="1"/>
  <c r="R126" i="1"/>
  <c r="G127" i="1"/>
  <c r="I127" i="1" s="1"/>
  <c r="R130" i="1"/>
  <c r="G131" i="1"/>
  <c r="R134" i="1"/>
  <c r="G135" i="1"/>
  <c r="I135" i="1" s="1"/>
  <c r="R138" i="1"/>
  <c r="G139" i="1"/>
  <c r="I139" i="1" s="1"/>
  <c r="R142" i="1"/>
  <c r="S142" i="1" s="1"/>
  <c r="G143" i="1"/>
  <c r="I143" i="1" s="1"/>
  <c r="R146" i="1"/>
  <c r="S146" i="1" s="1"/>
  <c r="G147" i="1"/>
  <c r="I147" i="1" s="1"/>
  <c r="R150" i="1"/>
  <c r="S150" i="1" s="1"/>
  <c r="G151" i="1"/>
  <c r="I151" i="1" s="1"/>
  <c r="R154" i="1"/>
  <c r="S154" i="1" s="1"/>
  <c r="G155" i="1"/>
  <c r="R158" i="1"/>
  <c r="G159" i="1"/>
  <c r="I159" i="1" s="1"/>
  <c r="R162" i="1"/>
  <c r="S162" i="1" s="1"/>
  <c r="G163" i="1"/>
  <c r="R166" i="1"/>
  <c r="G167" i="1"/>
  <c r="R170" i="1"/>
  <c r="S170" i="1" s="1"/>
  <c r="G171" i="1"/>
  <c r="R174" i="1"/>
  <c r="G175" i="1"/>
  <c r="R178" i="1"/>
  <c r="G179" i="1"/>
  <c r="R182" i="1"/>
  <c r="G183" i="1"/>
  <c r="R186" i="1"/>
  <c r="G187" i="1"/>
  <c r="R190" i="1"/>
  <c r="G191" i="1"/>
  <c r="R194" i="1"/>
  <c r="G195" i="1"/>
  <c r="R198" i="1"/>
  <c r="G199" i="1"/>
  <c r="R202" i="1"/>
  <c r="G203" i="1"/>
  <c r="R206" i="1"/>
  <c r="G207" i="1"/>
  <c r="R210" i="1"/>
  <c r="G211" i="1"/>
  <c r="R214" i="1"/>
  <c r="G215" i="1"/>
  <c r="I215" i="1" s="1"/>
  <c r="R218" i="1"/>
  <c r="G219" i="1"/>
  <c r="I219" i="1" s="1"/>
  <c r="R222" i="1"/>
  <c r="G223" i="1"/>
  <c r="R226" i="1"/>
  <c r="G227" i="1"/>
  <c r="R230" i="1"/>
  <c r="G231" i="1"/>
  <c r="I231" i="1" s="1"/>
  <c r="R234" i="1"/>
  <c r="S234" i="1" s="1"/>
  <c r="G235" i="1"/>
  <c r="R238" i="1"/>
  <c r="G239" i="1"/>
  <c r="R242" i="1"/>
  <c r="G243" i="1"/>
  <c r="R246" i="1"/>
  <c r="S246" i="1" s="1"/>
  <c r="G247" i="1"/>
  <c r="R250" i="1"/>
  <c r="G251" i="1"/>
  <c r="R254" i="1"/>
  <c r="S254" i="1" s="1"/>
  <c r="G255" i="1"/>
  <c r="R258" i="1"/>
  <c r="S258" i="1" s="1"/>
  <c r="G259" i="1"/>
  <c r="R262" i="1"/>
  <c r="G263" i="1"/>
  <c r="R266" i="1"/>
  <c r="S266" i="1" s="1"/>
  <c r="G267" i="1"/>
  <c r="R270" i="1"/>
  <c r="G271" i="1"/>
  <c r="R274" i="1"/>
  <c r="S274" i="1" s="1"/>
  <c r="G275" i="1"/>
  <c r="R278" i="1"/>
  <c r="S278" i="1" s="1"/>
  <c r="G279" i="1"/>
  <c r="I279" i="1" s="1"/>
  <c r="R282" i="1"/>
  <c r="G283" i="1"/>
  <c r="R286" i="1"/>
  <c r="S286" i="1" s="1"/>
  <c r="G287" i="1"/>
  <c r="R290" i="1"/>
  <c r="G291" i="1"/>
  <c r="I291" i="1" s="1"/>
  <c r="R294" i="1"/>
  <c r="S294" i="1" s="1"/>
  <c r="G295" i="1"/>
  <c r="I295" i="1" s="1"/>
  <c r="R298" i="1"/>
  <c r="S298" i="1" s="1"/>
  <c r="G299" i="1"/>
  <c r="I299" i="1" s="1"/>
  <c r="R302" i="1"/>
  <c r="G303" i="1"/>
  <c r="R306" i="1"/>
  <c r="G307" i="1"/>
  <c r="R310" i="1"/>
  <c r="G311" i="1"/>
  <c r="M94" i="1"/>
  <c r="R101" i="1"/>
  <c r="G102" i="1"/>
  <c r="R105" i="1"/>
  <c r="S105" i="1" s="1"/>
  <c r="G106" i="1"/>
  <c r="R109" i="1"/>
  <c r="G110" i="1"/>
  <c r="R113" i="1"/>
  <c r="G114" i="1"/>
  <c r="R117" i="1"/>
  <c r="S117" i="1" s="1"/>
  <c r="G118" i="1"/>
  <c r="I118" i="1" s="1"/>
  <c r="R121" i="1"/>
  <c r="G122" i="1"/>
  <c r="I122" i="1" s="1"/>
  <c r="R125" i="1"/>
  <c r="G126" i="1"/>
  <c r="R129" i="1"/>
  <c r="G130" i="1"/>
  <c r="R133" i="1"/>
  <c r="G134" i="1"/>
  <c r="R137" i="1"/>
  <c r="S137" i="1" s="1"/>
  <c r="G138" i="1"/>
  <c r="R141" i="1"/>
  <c r="G142" i="1"/>
  <c r="R145" i="1"/>
  <c r="S145" i="1" s="1"/>
  <c r="G146" i="1"/>
  <c r="I146" i="1" s="1"/>
  <c r="R149" i="1"/>
  <c r="S149" i="1" s="1"/>
  <c r="G150" i="1"/>
  <c r="I150" i="1" s="1"/>
  <c r="R153" i="1"/>
  <c r="S153" i="1" s="1"/>
  <c r="G154" i="1"/>
  <c r="R157" i="1"/>
  <c r="S157" i="1" s="1"/>
  <c r="G158" i="1"/>
  <c r="R161" i="1"/>
  <c r="S161" i="1" s="1"/>
  <c r="G162" i="1"/>
  <c r="I162" i="1" s="1"/>
  <c r="R165" i="1"/>
  <c r="S165" i="1" s="1"/>
  <c r="G166" i="1"/>
  <c r="R169" i="1"/>
  <c r="G170" i="1"/>
  <c r="I170" i="1" s="1"/>
  <c r="R173" i="1"/>
  <c r="G174" i="1"/>
  <c r="R177" i="1"/>
  <c r="G178" i="1"/>
  <c r="R181" i="1"/>
  <c r="G182" i="1"/>
  <c r="I182" i="1" s="1"/>
  <c r="R185" i="1"/>
  <c r="G186" i="1"/>
  <c r="I186" i="1" s="1"/>
  <c r="R189" i="1"/>
  <c r="G190" i="1"/>
  <c r="R193" i="1"/>
  <c r="G194" i="1"/>
  <c r="I194" i="1" s="1"/>
  <c r="R197" i="1"/>
  <c r="G198" i="1"/>
  <c r="R201" i="1"/>
  <c r="S201" i="1" s="1"/>
  <c r="G202" i="1"/>
  <c r="R205" i="1"/>
  <c r="G206" i="1"/>
  <c r="R209" i="1"/>
  <c r="G210" i="1"/>
  <c r="R213" i="1"/>
  <c r="S213" i="1" s="1"/>
  <c r="G214" i="1"/>
  <c r="R217" i="1"/>
  <c r="S217" i="1" s="1"/>
  <c r="G218" i="1"/>
  <c r="R221" i="1"/>
  <c r="S221" i="1" s="1"/>
  <c r="G222" i="1"/>
  <c r="I222" i="1" s="1"/>
  <c r="R225" i="1"/>
  <c r="G226" i="1"/>
  <c r="R229" i="1"/>
  <c r="S229" i="1" s="1"/>
  <c r="G230" i="1"/>
  <c r="R233" i="1"/>
  <c r="S233" i="1" s="1"/>
  <c r="G234" i="1"/>
  <c r="R237" i="1"/>
  <c r="G238" i="1"/>
  <c r="R241" i="1"/>
  <c r="G242" i="1"/>
  <c r="I242" i="1" s="1"/>
  <c r="R245" i="1"/>
  <c r="G246" i="1"/>
  <c r="I246" i="1" s="1"/>
  <c r="R249" i="1"/>
  <c r="S249" i="1" s="1"/>
  <c r="G250" i="1"/>
  <c r="R253" i="1"/>
  <c r="S253" i="1" s="1"/>
  <c r="G254" i="1"/>
  <c r="R257" i="1"/>
  <c r="S257" i="1" s="1"/>
  <c r="G258" i="1"/>
  <c r="R261" i="1"/>
  <c r="S261" i="1" s="1"/>
  <c r="G262" i="1"/>
  <c r="R265" i="1"/>
  <c r="S265" i="1" s="1"/>
  <c r="G266" i="1"/>
  <c r="I266" i="1" s="1"/>
  <c r="R269" i="1"/>
  <c r="G270" i="1"/>
  <c r="I270" i="1" s="1"/>
  <c r="R273" i="1"/>
  <c r="G274" i="1"/>
  <c r="I274" i="1" s="1"/>
  <c r="R277" i="1"/>
  <c r="S277" i="1" s="1"/>
  <c r="G278" i="1"/>
  <c r="I278" i="1" s="1"/>
  <c r="R281" i="1"/>
  <c r="G282" i="1"/>
  <c r="R285" i="1"/>
  <c r="S285" i="1" s="1"/>
  <c r="G286" i="1"/>
  <c r="I286" i="1" s="1"/>
  <c r="R289" i="1"/>
  <c r="S289" i="1" s="1"/>
  <c r="G290" i="1"/>
  <c r="I290" i="1" s="1"/>
  <c r="R293" i="1"/>
  <c r="S293" i="1" s="1"/>
  <c r="G294" i="1"/>
  <c r="I294" i="1" s="1"/>
  <c r="R297" i="1"/>
  <c r="S297" i="1" s="1"/>
  <c r="G298" i="1"/>
  <c r="I298" i="1" s="1"/>
  <c r="R301" i="1"/>
  <c r="G302" i="1"/>
  <c r="R305" i="1"/>
  <c r="S305" i="1" s="1"/>
  <c r="G306" i="1"/>
  <c r="R309" i="1"/>
  <c r="G310" i="1"/>
  <c r="I310" i="1" s="1"/>
  <c r="R313" i="1"/>
  <c r="S313" i="1" s="1"/>
  <c r="G314" i="1"/>
  <c r="R314" i="1"/>
  <c r="G315" i="1"/>
  <c r="I315" i="1" s="1"/>
  <c r="R315" i="1"/>
  <c r="S315" i="1" s="1"/>
  <c r="G316" i="1"/>
  <c r="I316" i="1" s="1"/>
  <c r="R316" i="1"/>
  <c r="S316" i="1" s="1"/>
  <c r="G317" i="1"/>
  <c r="I317" i="1" s="1"/>
  <c r="R317" i="1"/>
  <c r="S317" i="1" s="1"/>
  <c r="G318" i="1"/>
  <c r="I318" i="1" s="1"/>
  <c r="R318" i="1"/>
  <c r="S318" i="1" s="1"/>
  <c r="G319" i="1"/>
  <c r="R319" i="1"/>
  <c r="S319" i="1" s="1"/>
  <c r="G320" i="1"/>
  <c r="I320" i="1" s="1"/>
  <c r="R320" i="1"/>
  <c r="G321" i="1"/>
  <c r="R321" i="1"/>
  <c r="G322" i="1"/>
  <c r="I322" i="1" s="1"/>
  <c r="R322" i="1"/>
  <c r="G323" i="1"/>
  <c r="R323" i="1"/>
  <c r="S323" i="1" s="1"/>
  <c r="G324" i="1"/>
  <c r="R324" i="1"/>
  <c r="G325" i="1"/>
  <c r="R325" i="1"/>
  <c r="G326" i="1"/>
  <c r="R326" i="1"/>
  <c r="G327" i="1"/>
  <c r="R327" i="1"/>
  <c r="S327" i="1" s="1"/>
  <c r="G328" i="1"/>
  <c r="R328" i="1"/>
  <c r="G329" i="1"/>
  <c r="R329" i="1"/>
  <c r="S329" i="1" s="1"/>
  <c r="G330" i="1"/>
  <c r="I330" i="1" s="1"/>
  <c r="R330" i="1"/>
  <c r="G331" i="1"/>
  <c r="I331" i="1" s="1"/>
  <c r="R331" i="1"/>
  <c r="G332" i="1"/>
  <c r="R332" i="1"/>
  <c r="G333" i="1"/>
  <c r="R333" i="1"/>
  <c r="G334" i="1"/>
  <c r="R334" i="1"/>
  <c r="G335" i="1"/>
  <c r="I335" i="1" s="1"/>
  <c r="R335" i="1"/>
  <c r="S335" i="1" s="1"/>
  <c r="G336" i="1"/>
  <c r="R336" i="1"/>
  <c r="G337" i="1"/>
  <c r="R337" i="1"/>
  <c r="G338" i="1"/>
  <c r="R338" i="1"/>
  <c r="G339" i="1"/>
  <c r="R339" i="1"/>
  <c r="S339" i="1" s="1"/>
  <c r="G340" i="1"/>
  <c r="I340" i="1" s="1"/>
  <c r="R340" i="1"/>
  <c r="S340" i="1" s="1"/>
  <c r="G341" i="1"/>
  <c r="I341" i="1" s="1"/>
  <c r="R341" i="1"/>
  <c r="G342" i="1"/>
  <c r="I342" i="1" s="1"/>
  <c r="R342" i="1"/>
  <c r="S342" i="1" s="1"/>
  <c r="G343" i="1"/>
  <c r="I343" i="1" s="1"/>
  <c r="R343" i="1"/>
  <c r="S343" i="1" s="1"/>
  <c r="G344" i="1"/>
  <c r="I344" i="1" s="1"/>
  <c r="R344" i="1"/>
  <c r="M100" i="1"/>
  <c r="N100" i="1" s="1"/>
  <c r="R104" i="1"/>
  <c r="S104" i="1" s="1"/>
  <c r="G105" i="1"/>
  <c r="R108" i="1"/>
  <c r="S108" i="1" s="1"/>
  <c r="G109" i="1"/>
  <c r="R112" i="1"/>
  <c r="S112" i="1" s="1"/>
  <c r="G113" i="1"/>
  <c r="R116" i="1"/>
  <c r="G117" i="1"/>
  <c r="I117" i="1" s="1"/>
  <c r="R120" i="1"/>
  <c r="S120" i="1" s="1"/>
  <c r="G121" i="1"/>
  <c r="R124" i="1"/>
  <c r="S124" i="1" s="1"/>
  <c r="G125" i="1"/>
  <c r="R128" i="1"/>
  <c r="G129" i="1"/>
  <c r="R132" i="1"/>
  <c r="S132" i="1" s="1"/>
  <c r="G133" i="1"/>
  <c r="I133" i="1" s="1"/>
  <c r="R136" i="1"/>
  <c r="G137" i="1"/>
  <c r="I137" i="1" s="1"/>
  <c r="R140" i="1"/>
  <c r="S140" i="1" s="1"/>
  <c r="G141" i="1"/>
  <c r="I141" i="1" s="1"/>
  <c r="R144" i="1"/>
  <c r="S144" i="1" s="1"/>
  <c r="G145" i="1"/>
  <c r="I145" i="1" s="1"/>
  <c r="R148" i="1"/>
  <c r="G149" i="1"/>
  <c r="I149" i="1" s="1"/>
  <c r="R152" i="1"/>
  <c r="S152" i="1" s="1"/>
  <c r="G153" i="1"/>
  <c r="R156" i="1"/>
  <c r="G157" i="1"/>
  <c r="I157" i="1" s="1"/>
  <c r="R160" i="1"/>
  <c r="S160" i="1" s="1"/>
  <c r="G161" i="1"/>
  <c r="I161" i="1" s="1"/>
  <c r="R164" i="1"/>
  <c r="S164" i="1" s="1"/>
  <c r="G165" i="1"/>
  <c r="I165" i="1" s="1"/>
  <c r="R168" i="1"/>
  <c r="G169" i="1"/>
  <c r="R172" i="1"/>
  <c r="G173" i="1"/>
  <c r="R176" i="1"/>
  <c r="G177" i="1"/>
  <c r="I177" i="1" s="1"/>
  <c r="R180" i="1"/>
  <c r="S180" i="1" s="1"/>
  <c r="G181" i="1"/>
  <c r="R184" i="1"/>
  <c r="S184" i="1" s="1"/>
  <c r="G185" i="1"/>
  <c r="R188" i="1"/>
  <c r="S188" i="1" s="1"/>
  <c r="G189" i="1"/>
  <c r="R192" i="1"/>
  <c r="S192" i="1" s="1"/>
  <c r="G193" i="1"/>
  <c r="R196" i="1"/>
  <c r="G197" i="1"/>
  <c r="I197" i="1" s="1"/>
  <c r="R200" i="1"/>
  <c r="G201" i="1"/>
  <c r="I201" i="1" s="1"/>
  <c r="R204" i="1"/>
  <c r="G205" i="1"/>
  <c r="R208" i="1"/>
  <c r="G209" i="1"/>
  <c r="R212" i="1"/>
  <c r="S212" i="1" s="1"/>
  <c r="G213" i="1"/>
  <c r="R216" i="1"/>
  <c r="G217" i="1"/>
  <c r="I217" i="1" s="1"/>
  <c r="R220" i="1"/>
  <c r="S220" i="1" s="1"/>
  <c r="G221" i="1"/>
  <c r="I221" i="1" s="1"/>
  <c r="R224" i="1"/>
  <c r="S224" i="1" s="1"/>
  <c r="G225" i="1"/>
  <c r="R228" i="1"/>
  <c r="S228" i="1" s="1"/>
  <c r="G229" i="1"/>
  <c r="I229" i="1" s="1"/>
  <c r="R232" i="1"/>
  <c r="G233" i="1"/>
  <c r="I233" i="1" s="1"/>
  <c r="R236" i="1"/>
  <c r="G237" i="1"/>
  <c r="R240" i="1"/>
  <c r="S240" i="1" s="1"/>
  <c r="G241" i="1"/>
  <c r="R244" i="1"/>
  <c r="S244" i="1" s="1"/>
  <c r="G245" i="1"/>
  <c r="R248" i="1"/>
  <c r="G249" i="1"/>
  <c r="R252" i="1"/>
  <c r="G253" i="1"/>
  <c r="R256" i="1"/>
  <c r="G257" i="1"/>
  <c r="I257" i="1" s="1"/>
  <c r="R260" i="1"/>
  <c r="S260" i="1" s="1"/>
  <c r="G261" i="1"/>
  <c r="R264" i="1"/>
  <c r="S264" i="1" s="1"/>
  <c r="G265" i="1"/>
  <c r="R268" i="1"/>
  <c r="G269" i="1"/>
  <c r="I269" i="1" s="1"/>
  <c r="R272" i="1"/>
  <c r="G273" i="1"/>
  <c r="R276" i="1"/>
  <c r="S276" i="1" s="1"/>
  <c r="G277" i="1"/>
  <c r="I277" i="1" s="1"/>
  <c r="R280" i="1"/>
  <c r="S280" i="1" s="1"/>
  <c r="G281" i="1"/>
  <c r="I281" i="1" s="1"/>
  <c r="R284" i="1"/>
  <c r="G285" i="1"/>
  <c r="R288" i="1"/>
  <c r="G289" i="1"/>
  <c r="R292" i="1"/>
  <c r="S292" i="1" s="1"/>
  <c r="G293" i="1"/>
  <c r="R296" i="1"/>
  <c r="S296" i="1" s="1"/>
  <c r="G297" i="1"/>
  <c r="R300" i="1"/>
  <c r="S300" i="1" s="1"/>
  <c r="G301" i="1"/>
  <c r="R304" i="1"/>
  <c r="G305" i="1"/>
  <c r="I305" i="1" s="1"/>
  <c r="R308" i="1"/>
  <c r="G309" i="1"/>
  <c r="R312" i="1"/>
  <c r="S312" i="1" s="1"/>
  <c r="G313" i="1"/>
  <c r="I313" i="1" s="1"/>
  <c r="G345" i="1"/>
  <c r="R345" i="1"/>
  <c r="G346" i="1"/>
  <c r="I346" i="1" s="1"/>
  <c r="R346" i="1"/>
  <c r="S346" i="1" s="1"/>
  <c r="G347" i="1"/>
  <c r="R347" i="1"/>
  <c r="G348" i="1"/>
  <c r="R348" i="1"/>
  <c r="S348" i="1" s="1"/>
  <c r="G349" i="1"/>
  <c r="R349" i="1"/>
  <c r="G350" i="1"/>
  <c r="R350" i="1"/>
  <c r="G351" i="1"/>
  <c r="I351" i="1" s="1"/>
  <c r="R351" i="1"/>
  <c r="G352" i="1"/>
  <c r="R352" i="1"/>
  <c r="G353" i="1"/>
  <c r="R353" i="1"/>
  <c r="G354" i="1"/>
  <c r="I354" i="1" s="1"/>
  <c r="R354" i="1"/>
  <c r="S354" i="1" s="1"/>
  <c r="G355" i="1"/>
  <c r="I355" i="1" s="1"/>
  <c r="R355" i="1"/>
  <c r="S355" i="1" s="1"/>
  <c r="G356" i="1"/>
  <c r="R356" i="1"/>
  <c r="G357" i="1"/>
  <c r="R357" i="1"/>
  <c r="S357" i="1" s="1"/>
  <c r="G358" i="1"/>
  <c r="R358" i="1"/>
  <c r="S358" i="1" s="1"/>
  <c r="G359" i="1"/>
  <c r="R359" i="1"/>
  <c r="G360" i="1"/>
  <c r="I360" i="1" s="1"/>
  <c r="R360" i="1"/>
  <c r="G361" i="1"/>
  <c r="R361" i="1"/>
  <c r="G362" i="1"/>
  <c r="R362" i="1"/>
  <c r="G363" i="1"/>
  <c r="R363" i="1"/>
  <c r="G364" i="1"/>
  <c r="I364" i="1" s="1"/>
  <c r="R364" i="1"/>
  <c r="G365" i="1"/>
  <c r="I365" i="1" s="1"/>
  <c r="R365" i="1"/>
  <c r="G366" i="1"/>
  <c r="R366" i="1"/>
  <c r="G367" i="1"/>
  <c r="I367" i="1" s="1"/>
  <c r="R367" i="1"/>
  <c r="S367" i="1" s="1"/>
  <c r="G368" i="1"/>
  <c r="R368" i="1"/>
  <c r="S368" i="1" s="1"/>
  <c r="G369" i="1"/>
  <c r="R369" i="1"/>
  <c r="G370" i="1"/>
  <c r="I370" i="1" s="1"/>
  <c r="R370" i="1"/>
  <c r="G371" i="1"/>
  <c r="R371" i="1"/>
  <c r="G372" i="1"/>
  <c r="R372" i="1"/>
  <c r="G373" i="1"/>
  <c r="I373" i="1" s="1"/>
  <c r="R373" i="1"/>
  <c r="G374" i="1"/>
  <c r="R374" i="1"/>
  <c r="G375" i="1"/>
  <c r="R375" i="1"/>
  <c r="G376" i="1"/>
  <c r="I376" i="1" s="1"/>
  <c r="R376" i="1"/>
  <c r="S376" i="1" s="1"/>
  <c r="G377" i="1"/>
  <c r="I377" i="1" s="1"/>
  <c r="R377" i="1"/>
  <c r="G378" i="1"/>
  <c r="R378" i="1"/>
  <c r="G379" i="1"/>
  <c r="I379" i="1" s="1"/>
  <c r="R379" i="1"/>
  <c r="S379" i="1" s="1"/>
  <c r="G380" i="1"/>
  <c r="I380" i="1" s="1"/>
  <c r="R380" i="1"/>
  <c r="S380" i="1" s="1"/>
  <c r="G381" i="1"/>
  <c r="R381" i="1"/>
  <c r="S381" i="1" s="1"/>
  <c r="G382" i="1"/>
  <c r="R382" i="1"/>
  <c r="S382" i="1" s="1"/>
  <c r="G383" i="1"/>
  <c r="R383" i="1"/>
  <c r="G384" i="1"/>
  <c r="R384" i="1"/>
  <c r="G385" i="1"/>
  <c r="I385" i="1" s="1"/>
  <c r="R385" i="1"/>
  <c r="S385" i="1" s="1"/>
  <c r="G386" i="1"/>
  <c r="I386" i="1" s="1"/>
  <c r="R386" i="1"/>
  <c r="G387" i="1"/>
  <c r="R387" i="1"/>
  <c r="S387" i="1" s="1"/>
  <c r="G388" i="1"/>
  <c r="I388" i="1" s="1"/>
  <c r="R388" i="1"/>
  <c r="S388" i="1" s="1"/>
  <c r="G389" i="1"/>
  <c r="I389" i="1" s="1"/>
  <c r="R389" i="1"/>
  <c r="G390" i="1"/>
  <c r="I390" i="1" s="1"/>
  <c r="R390" i="1"/>
  <c r="S390" i="1" s="1"/>
  <c r="G391" i="1"/>
  <c r="I391" i="1" s="1"/>
  <c r="R391" i="1"/>
  <c r="G392" i="1"/>
  <c r="R392" i="1"/>
  <c r="G393" i="1"/>
  <c r="I393" i="1" s="1"/>
  <c r="R393" i="1"/>
  <c r="S393" i="1" s="1"/>
  <c r="G394" i="1"/>
  <c r="R394" i="1"/>
  <c r="G395" i="1"/>
  <c r="I395" i="1" s="1"/>
  <c r="R395" i="1"/>
  <c r="S395" i="1" s="1"/>
  <c r="G396" i="1"/>
  <c r="R396" i="1"/>
  <c r="G397" i="1"/>
  <c r="R397" i="1"/>
  <c r="G398" i="1"/>
  <c r="R398" i="1"/>
  <c r="G399" i="1"/>
  <c r="R399" i="1"/>
  <c r="G400" i="1"/>
  <c r="R400" i="1"/>
  <c r="G401" i="1"/>
  <c r="R401" i="1"/>
  <c r="G402" i="1"/>
  <c r="R402" i="1"/>
  <c r="G403" i="1"/>
  <c r="I403" i="1" s="1"/>
  <c r="R403" i="1"/>
  <c r="S403" i="1" s="1"/>
  <c r="G404" i="1"/>
  <c r="R404" i="1"/>
  <c r="G405" i="1"/>
  <c r="R405" i="1"/>
  <c r="G406" i="1"/>
  <c r="R406" i="1"/>
  <c r="G407" i="1"/>
  <c r="R407" i="1"/>
  <c r="G408" i="1"/>
  <c r="R408" i="1"/>
  <c r="G409" i="1"/>
  <c r="R409" i="1"/>
  <c r="G410" i="1"/>
  <c r="R410" i="1"/>
  <c r="G411" i="1"/>
  <c r="R411" i="1"/>
  <c r="G412" i="1"/>
  <c r="R412" i="1"/>
  <c r="M324" i="1"/>
  <c r="N324" i="1" s="1"/>
  <c r="M338" i="1"/>
  <c r="N338" i="1" s="1"/>
  <c r="M344" i="1"/>
  <c r="N344" i="1" s="1"/>
  <c r="M98" i="1"/>
  <c r="R103" i="1"/>
  <c r="G104" i="1"/>
  <c r="I104" i="1" s="1"/>
  <c r="R107" i="1"/>
  <c r="G108" i="1"/>
  <c r="R111" i="1"/>
  <c r="S111" i="1" s="1"/>
  <c r="G112" i="1"/>
  <c r="R115" i="1"/>
  <c r="G116" i="1"/>
  <c r="I116" i="1" s="1"/>
  <c r="R119" i="1"/>
  <c r="S119" i="1" s="1"/>
  <c r="G120" i="1"/>
  <c r="R123" i="1"/>
  <c r="S123" i="1" s="1"/>
  <c r="G124" i="1"/>
  <c r="R127" i="1"/>
  <c r="S127" i="1" s="1"/>
  <c r="G128" i="1"/>
  <c r="I128" i="1" s="1"/>
  <c r="R131" i="1"/>
  <c r="S131" i="1" s="1"/>
  <c r="G132" i="1"/>
  <c r="I132" i="1" s="1"/>
  <c r="R135" i="1"/>
  <c r="G136" i="1"/>
  <c r="I136" i="1" s="1"/>
  <c r="R139" i="1"/>
  <c r="S139" i="1" s="1"/>
  <c r="G140" i="1"/>
  <c r="I140" i="1" s="1"/>
  <c r="R143" i="1"/>
  <c r="G144" i="1"/>
  <c r="I144" i="1" s="1"/>
  <c r="R147" i="1"/>
  <c r="S147" i="1" s="1"/>
  <c r="G148" i="1"/>
  <c r="I148" i="1" s="1"/>
  <c r="R151" i="1"/>
  <c r="G152" i="1"/>
  <c r="I152" i="1" s="1"/>
  <c r="R155" i="1"/>
  <c r="G156" i="1"/>
  <c r="I156" i="1" s="1"/>
  <c r="R159" i="1"/>
  <c r="S159" i="1" s="1"/>
  <c r="G160" i="1"/>
  <c r="I160" i="1" s="1"/>
  <c r="R163" i="1"/>
  <c r="S163" i="1" s="1"/>
  <c r="G164" i="1"/>
  <c r="I164" i="1" s="1"/>
  <c r="R167" i="1"/>
  <c r="G168" i="1"/>
  <c r="I168" i="1" s="1"/>
  <c r="R171" i="1"/>
  <c r="S171" i="1" s="1"/>
  <c r="G172" i="1"/>
  <c r="I172" i="1" s="1"/>
  <c r="R175" i="1"/>
  <c r="G176" i="1"/>
  <c r="R179" i="1"/>
  <c r="S179" i="1" s="1"/>
  <c r="G180" i="1"/>
  <c r="I180" i="1" s="1"/>
  <c r="R183" i="1"/>
  <c r="G184" i="1"/>
  <c r="I184" i="1" s="1"/>
  <c r="R187" i="1"/>
  <c r="G188" i="1"/>
  <c r="I188" i="1" s="1"/>
  <c r="R191" i="1"/>
  <c r="G192" i="1"/>
  <c r="R195" i="1"/>
  <c r="G196" i="1"/>
  <c r="R199" i="1"/>
  <c r="G200" i="1"/>
  <c r="R203" i="1"/>
  <c r="G204" i="1"/>
  <c r="R207" i="1"/>
  <c r="G208" i="1"/>
  <c r="I208" i="1" s="1"/>
  <c r="R211" i="1"/>
  <c r="S211" i="1" s="1"/>
  <c r="G212" i="1"/>
  <c r="R215" i="1"/>
  <c r="S215" i="1" s="1"/>
  <c r="G216" i="1"/>
  <c r="R219" i="1"/>
  <c r="S219" i="1" s="1"/>
  <c r="G220" i="1"/>
  <c r="I220" i="1" s="1"/>
  <c r="R223" i="1"/>
  <c r="G224" i="1"/>
  <c r="R227" i="1"/>
  <c r="G228" i="1"/>
  <c r="R231" i="1"/>
  <c r="G232" i="1"/>
  <c r="R235" i="1"/>
  <c r="G236" i="1"/>
  <c r="R239" i="1"/>
  <c r="S239" i="1" s="1"/>
  <c r="G240" i="1"/>
  <c r="R243" i="1"/>
  <c r="S243" i="1" s="1"/>
  <c r="G244" i="1"/>
  <c r="I244" i="1" s="1"/>
  <c r="R247" i="1"/>
  <c r="G248" i="1"/>
  <c r="I248" i="1" s="1"/>
  <c r="R251" i="1"/>
  <c r="G252" i="1"/>
  <c r="R255" i="1"/>
  <c r="G256" i="1"/>
  <c r="R259" i="1"/>
  <c r="G260" i="1"/>
  <c r="I260" i="1" s="1"/>
  <c r="R263" i="1"/>
  <c r="G264" i="1"/>
  <c r="R267" i="1"/>
  <c r="S267" i="1" s="1"/>
  <c r="G268" i="1"/>
  <c r="R271" i="1"/>
  <c r="S271" i="1" s="1"/>
  <c r="G272" i="1"/>
  <c r="R275" i="1"/>
  <c r="G276" i="1"/>
  <c r="I276" i="1" s="1"/>
  <c r="R279" i="1"/>
  <c r="S279" i="1" s="1"/>
  <c r="G280" i="1"/>
  <c r="I280" i="1" s="1"/>
  <c r="R283" i="1"/>
  <c r="G284" i="1"/>
  <c r="R287" i="1"/>
  <c r="G288" i="1"/>
  <c r="I288" i="1" s="1"/>
  <c r="R291" i="1"/>
  <c r="S291" i="1" s="1"/>
  <c r="G292" i="1"/>
  <c r="I292" i="1" s="1"/>
  <c r="R295" i="1"/>
  <c r="S295" i="1" s="1"/>
  <c r="G296" i="1"/>
  <c r="I296" i="1" s="1"/>
  <c r="R299" i="1"/>
  <c r="S299" i="1" s="1"/>
  <c r="G300" i="1"/>
  <c r="I300" i="1" s="1"/>
  <c r="R303" i="1"/>
  <c r="S303" i="1" s="1"/>
  <c r="G304" i="1"/>
  <c r="R307" i="1"/>
  <c r="S307" i="1" s="1"/>
  <c r="G308" i="1"/>
  <c r="R311" i="1"/>
  <c r="G312" i="1"/>
  <c r="I312" i="1" s="1"/>
  <c r="M315" i="1"/>
  <c r="N315" i="1" s="1"/>
  <c r="M317" i="1"/>
  <c r="N317" i="1" s="1"/>
  <c r="M319" i="1"/>
  <c r="N319" i="1" s="1"/>
  <c r="M321" i="1"/>
  <c r="M323" i="1"/>
  <c r="N323" i="1" s="1"/>
  <c r="M325" i="1"/>
  <c r="M327" i="1"/>
  <c r="M329" i="1"/>
  <c r="M331" i="1"/>
  <c r="N331" i="1" s="1"/>
  <c r="M333" i="1"/>
  <c r="M335" i="1"/>
  <c r="M337" i="1"/>
  <c r="M339" i="1"/>
  <c r="N339" i="1" s="1"/>
  <c r="M341" i="1"/>
  <c r="N341" i="1" s="1"/>
  <c r="M343" i="1"/>
  <c r="R9" i="1"/>
  <c r="S9" i="1" s="1"/>
  <c r="G10" i="1"/>
  <c r="I10" i="1" s="1"/>
  <c r="R13" i="1"/>
  <c r="G14" i="1"/>
  <c r="I14" i="1" s="1"/>
  <c r="R17" i="1"/>
  <c r="S17" i="1" s="1"/>
  <c r="G18" i="1"/>
  <c r="I18" i="1" s="1"/>
  <c r="R21" i="1"/>
  <c r="G22" i="1"/>
  <c r="I22" i="1" s="1"/>
  <c r="R25" i="1"/>
  <c r="G26" i="1"/>
  <c r="R29" i="1"/>
  <c r="G30" i="1"/>
  <c r="R33" i="1"/>
  <c r="S33" i="1" s="1"/>
  <c r="G34" i="1"/>
  <c r="R37" i="1"/>
  <c r="G38" i="1"/>
  <c r="R41" i="1"/>
  <c r="G42" i="1"/>
  <c r="I42" i="1" s="1"/>
  <c r="R45" i="1"/>
  <c r="G46" i="1"/>
  <c r="R49" i="1"/>
  <c r="S49" i="1" s="1"/>
  <c r="G50" i="1"/>
  <c r="I50" i="1" s="1"/>
  <c r="R53" i="1"/>
  <c r="G54" i="1"/>
  <c r="R57" i="1"/>
  <c r="S57" i="1" s="1"/>
  <c r="G58" i="1"/>
  <c r="I58" i="1" s="1"/>
  <c r="R61" i="1"/>
  <c r="S61" i="1" s="1"/>
  <c r="G62" i="1"/>
  <c r="R65" i="1"/>
  <c r="G66" i="1"/>
  <c r="I66" i="1" s="1"/>
  <c r="R69" i="1"/>
  <c r="G70" i="1"/>
  <c r="I70" i="1" s="1"/>
  <c r="R73" i="1"/>
  <c r="G74" i="1"/>
  <c r="I74" i="1" s="1"/>
  <c r="R77" i="1"/>
  <c r="G78" i="1"/>
  <c r="R81" i="1"/>
  <c r="S81" i="1" s="1"/>
  <c r="G82" i="1"/>
  <c r="R85" i="1"/>
  <c r="G86" i="1"/>
  <c r="R89" i="1"/>
  <c r="S89" i="1" s="1"/>
  <c r="G90" i="1"/>
  <c r="M92" i="1"/>
  <c r="M345" i="1"/>
  <c r="M346" i="1"/>
  <c r="N346" i="1" s="1"/>
  <c r="M347" i="1"/>
  <c r="N347" i="1" s="1"/>
  <c r="M348" i="1"/>
  <c r="M349" i="1"/>
  <c r="M350" i="1"/>
  <c r="M351" i="1"/>
  <c r="N351" i="1" s="1"/>
  <c r="M352" i="1"/>
  <c r="N352" i="1" s="1"/>
  <c r="M353" i="1"/>
  <c r="M354" i="1"/>
  <c r="N354" i="1" s="1"/>
  <c r="M355" i="1"/>
  <c r="M356" i="1"/>
  <c r="M357" i="1"/>
  <c r="M358" i="1"/>
  <c r="M359" i="1"/>
  <c r="N359" i="1" s="1"/>
  <c r="M360" i="1"/>
  <c r="M361" i="1"/>
  <c r="M362" i="1"/>
  <c r="N362" i="1" s="1"/>
  <c r="M363" i="1"/>
  <c r="N363" i="1" s="1"/>
  <c r="M364" i="1"/>
  <c r="N364" i="1" s="1"/>
  <c r="M365" i="1"/>
  <c r="M366" i="1"/>
  <c r="M367" i="1"/>
  <c r="M368" i="1"/>
  <c r="M369" i="1"/>
  <c r="M370" i="1"/>
  <c r="N370" i="1" s="1"/>
  <c r="M371" i="1"/>
  <c r="M372" i="1"/>
  <c r="M373" i="1"/>
  <c r="M374" i="1"/>
  <c r="M375" i="1"/>
  <c r="N375" i="1" s="1"/>
  <c r="M376" i="1"/>
  <c r="M377" i="1"/>
  <c r="N377" i="1" s="1"/>
  <c r="M378" i="1"/>
  <c r="M379" i="1"/>
  <c r="M380" i="1"/>
  <c r="N380" i="1" s="1"/>
  <c r="M381" i="1"/>
  <c r="N381" i="1" s="1"/>
  <c r="M382" i="1"/>
  <c r="M383" i="1"/>
  <c r="M384" i="1"/>
  <c r="N384" i="1" s="1"/>
  <c r="M385" i="1"/>
  <c r="M386" i="1"/>
  <c r="M387" i="1"/>
  <c r="M388" i="1"/>
  <c r="M389" i="1"/>
  <c r="N389" i="1" s="1"/>
  <c r="M390" i="1"/>
  <c r="M391" i="1"/>
  <c r="N391" i="1" s="1"/>
  <c r="M392" i="1"/>
  <c r="M393" i="1"/>
  <c r="M394" i="1"/>
  <c r="M395" i="1"/>
  <c r="M396" i="1"/>
  <c r="N396" i="1" s="1"/>
  <c r="M397" i="1"/>
  <c r="N397" i="1" s="1"/>
  <c r="M398" i="1"/>
  <c r="M399" i="1"/>
  <c r="M400" i="1"/>
  <c r="M401" i="1"/>
  <c r="M402" i="1"/>
  <c r="M403" i="1"/>
  <c r="N403" i="1" s="1"/>
  <c r="M405" i="1"/>
  <c r="M406" i="1"/>
  <c r="M407" i="1"/>
  <c r="M412" i="1"/>
  <c r="R8" i="1"/>
  <c r="G9" i="1"/>
  <c r="I9" i="1" s="1"/>
  <c r="R12" i="1"/>
  <c r="S12" i="1" s="1"/>
  <c r="G13" i="1"/>
  <c r="I13" i="1" s="1"/>
  <c r="R16" i="1"/>
  <c r="S16" i="1" s="1"/>
  <c r="G17" i="1"/>
  <c r="I17" i="1" s="1"/>
  <c r="R20" i="1"/>
  <c r="S20" i="1" s="1"/>
  <c r="G21" i="1"/>
  <c r="I21" i="1" s="1"/>
  <c r="R24" i="1"/>
  <c r="S24" i="1" s="1"/>
  <c r="G25" i="1"/>
  <c r="I25" i="1" s="1"/>
  <c r="R28" i="1"/>
  <c r="S28" i="1" s="1"/>
  <c r="G29" i="1"/>
  <c r="R32" i="1"/>
  <c r="G33" i="1"/>
  <c r="R36" i="1"/>
  <c r="G37" i="1"/>
  <c r="R40" i="1"/>
  <c r="S40" i="1" s="1"/>
  <c r="G41" i="1"/>
  <c r="R44" i="1"/>
  <c r="S44" i="1" s="1"/>
  <c r="G45" i="1"/>
  <c r="I45" i="1" s="1"/>
  <c r="R48" i="1"/>
  <c r="R52" i="1"/>
  <c r="S52" i="1" s="1"/>
  <c r="G53" i="1"/>
  <c r="R56" i="1"/>
  <c r="G57" i="1"/>
  <c r="I57" i="1" s="1"/>
  <c r="R60" i="1"/>
  <c r="G61" i="1"/>
  <c r="I61" i="1" s="1"/>
  <c r="R64" i="1"/>
  <c r="G65" i="1"/>
  <c r="I65" i="1" s="1"/>
  <c r="R68" i="1"/>
  <c r="G69" i="1"/>
  <c r="I69" i="1" s="1"/>
  <c r="R72" i="1"/>
  <c r="G73" i="1"/>
  <c r="R76" i="1"/>
  <c r="S76" i="1" s="1"/>
  <c r="G77" i="1"/>
  <c r="R80" i="1"/>
  <c r="S80" i="1" s="1"/>
  <c r="G81" i="1"/>
  <c r="R84" i="1"/>
  <c r="G85" i="1"/>
  <c r="R88" i="1"/>
  <c r="G89" i="1"/>
  <c r="M316" i="1"/>
  <c r="N316" i="1" s="1"/>
  <c r="M318" i="1"/>
  <c r="N318" i="1" s="1"/>
  <c r="M320" i="1"/>
  <c r="M322" i="1"/>
  <c r="N322" i="1" s="1"/>
  <c r="M330" i="1"/>
  <c r="M334" i="1"/>
  <c r="M340" i="1"/>
  <c r="N340" i="1" s="1"/>
  <c r="M404" i="1"/>
  <c r="M408" i="1"/>
  <c r="M409" i="1"/>
  <c r="M410" i="1"/>
  <c r="M411" i="1"/>
  <c r="G49" i="1"/>
  <c r="I49" i="1" s="1"/>
  <c r="M326" i="1"/>
  <c r="M314" i="1"/>
  <c r="N314" i="1" s="1"/>
  <c r="M328" i="1"/>
  <c r="M332" i="1"/>
  <c r="M336" i="1"/>
  <c r="N336" i="1" s="1"/>
  <c r="M342" i="1"/>
  <c r="N342" i="1" s="1"/>
  <c r="G414" i="1"/>
  <c r="M89" i="1"/>
  <c r="M73" i="1"/>
  <c r="M57" i="1"/>
  <c r="N57" i="1" s="1"/>
  <c r="M41" i="1"/>
  <c r="M25" i="1"/>
  <c r="N25" i="1" s="1"/>
  <c r="M9" i="1"/>
  <c r="N9" i="1" s="1"/>
  <c r="M88" i="1"/>
  <c r="M80" i="1"/>
  <c r="N80" i="1" s="1"/>
  <c r="M72" i="1"/>
  <c r="N72" i="1" s="1"/>
  <c r="M64" i="1"/>
  <c r="M56" i="1"/>
  <c r="M48" i="1"/>
  <c r="M40" i="1"/>
  <c r="M32" i="1"/>
  <c r="M24" i="1"/>
  <c r="M16" i="1"/>
  <c r="N16" i="1" s="1"/>
  <c r="M8" i="1"/>
  <c r="M82" i="1"/>
  <c r="M66" i="1"/>
  <c r="M50" i="1"/>
  <c r="N50" i="1" s="1"/>
  <c r="M34" i="1"/>
  <c r="M18" i="1"/>
  <c r="M83" i="1"/>
  <c r="N83" i="1" s="1"/>
  <c r="M67" i="1"/>
  <c r="M51" i="1"/>
  <c r="M35" i="1"/>
  <c r="N35" i="1" s="1"/>
  <c r="M19" i="1"/>
  <c r="M30" i="1"/>
  <c r="M14" i="1"/>
  <c r="N14" i="1" s="1"/>
  <c r="M79" i="1"/>
  <c r="N79" i="1" s="1"/>
  <c r="M63" i="1"/>
  <c r="M47" i="1"/>
  <c r="M31" i="1"/>
  <c r="M15" i="1"/>
  <c r="G60" i="1"/>
  <c r="G12" i="1"/>
  <c r="I12" i="1" s="1"/>
  <c r="G413" i="1"/>
  <c r="M85" i="1"/>
  <c r="N85" i="1" s="1"/>
  <c r="M69" i="1"/>
  <c r="N69" i="1" s="1"/>
  <c r="M53" i="1"/>
  <c r="M37" i="1"/>
  <c r="M21" i="1"/>
  <c r="N21" i="1" s="1"/>
  <c r="M6" i="1"/>
  <c r="N6" i="1" s="1"/>
  <c r="G88" i="1"/>
  <c r="G80" i="1"/>
  <c r="I80" i="1" s="1"/>
  <c r="G72" i="1"/>
  <c r="I72" i="1" s="1"/>
  <c r="G64" i="1"/>
  <c r="I64" i="1" s="1"/>
  <c r="G56" i="1"/>
  <c r="G48" i="1"/>
  <c r="G40" i="1"/>
  <c r="G32" i="1"/>
  <c r="G24" i="1"/>
  <c r="I24" i="1" s="1"/>
  <c r="G16" i="1"/>
  <c r="I16" i="1" s="1"/>
  <c r="G8" i="1"/>
  <c r="M78" i="1"/>
  <c r="N78" i="1" s="1"/>
  <c r="M62" i="1"/>
  <c r="M46" i="1"/>
  <c r="M414" i="1"/>
  <c r="M81" i="1"/>
  <c r="N81" i="1" s="1"/>
  <c r="M65" i="1"/>
  <c r="M49" i="1"/>
  <c r="M33" i="1"/>
  <c r="M17" i="1"/>
  <c r="N17" i="1" s="1"/>
  <c r="R414" i="1"/>
  <c r="M84" i="1"/>
  <c r="M76" i="1"/>
  <c r="M68" i="1"/>
  <c r="N68" i="1" s="1"/>
  <c r="M60" i="1"/>
  <c r="M52" i="1"/>
  <c r="M44" i="1"/>
  <c r="N44" i="1" s="1"/>
  <c r="M36" i="1"/>
  <c r="N36" i="1" s="1"/>
  <c r="M28" i="1"/>
  <c r="M20" i="1"/>
  <c r="N20" i="1" s="1"/>
  <c r="M12" i="1"/>
  <c r="N12" i="1" s="1"/>
  <c r="M90" i="1"/>
  <c r="M74" i="1"/>
  <c r="M58" i="1"/>
  <c r="N58" i="1" s="1"/>
  <c r="M42" i="1"/>
  <c r="M26" i="1"/>
  <c r="N26" i="1" s="1"/>
  <c r="M10" i="1"/>
  <c r="N10" i="1" s="1"/>
  <c r="M75" i="1"/>
  <c r="M59" i="1"/>
  <c r="M43" i="1"/>
  <c r="M27" i="1"/>
  <c r="M11" i="1"/>
  <c r="N11" i="1" s="1"/>
  <c r="M413" i="1"/>
  <c r="M77" i="1"/>
  <c r="M61" i="1"/>
  <c r="M45" i="1"/>
  <c r="N45" i="1" s="1"/>
  <c r="M29" i="1"/>
  <c r="M13" i="1"/>
  <c r="N13" i="1" s="1"/>
  <c r="R413" i="1"/>
  <c r="G84" i="1"/>
  <c r="G76" i="1"/>
  <c r="I76" i="1" s="1"/>
  <c r="G68" i="1"/>
  <c r="G52" i="1"/>
  <c r="G44" i="1"/>
  <c r="I44" i="1" s="1"/>
  <c r="G36" i="1"/>
  <c r="I36" i="1" s="1"/>
  <c r="G28" i="1"/>
  <c r="I28" i="1" s="1"/>
  <c r="G20" i="1"/>
  <c r="M86" i="1"/>
  <c r="M70" i="1"/>
  <c r="N70" i="1" s="1"/>
  <c r="M54" i="1"/>
  <c r="M38" i="1"/>
  <c r="N38" i="1" s="1"/>
  <c r="M22" i="1"/>
  <c r="N22" i="1" s="1"/>
  <c r="M87" i="1"/>
  <c r="N87" i="1" s="1"/>
  <c r="M71" i="1"/>
  <c r="N71" i="1" s="1"/>
  <c r="M55" i="1"/>
  <c r="N55" i="1" s="1"/>
  <c r="M39" i="1"/>
  <c r="M23" i="1"/>
  <c r="N23" i="1" s="1"/>
  <c r="M7" i="1"/>
  <c r="P297" i="5"/>
  <c r="P261" i="5"/>
  <c r="P300" i="5"/>
  <c r="L279" i="5"/>
  <c r="L328" i="5"/>
  <c r="L311" i="5"/>
  <c r="G290" i="5"/>
  <c r="G286" i="5"/>
  <c r="L307" i="5"/>
  <c r="L333" i="5"/>
  <c r="P296" i="5"/>
  <c r="G320" i="5"/>
  <c r="H320" i="5" s="1"/>
  <c r="L276" i="5"/>
  <c r="L284" i="5"/>
  <c r="P305" i="5"/>
  <c r="L6" i="5"/>
  <c r="P280" i="5"/>
  <c r="L291" i="5"/>
  <c r="G302" i="5"/>
  <c r="P312" i="5"/>
  <c r="P333" i="5"/>
  <c r="G287" i="5"/>
  <c r="L316" i="5"/>
  <c r="P330" i="5"/>
  <c r="P284" i="5"/>
  <c r="L295" i="5"/>
  <c r="G306" i="5"/>
  <c r="L317" i="5"/>
  <c r="L331" i="5"/>
  <c r="G295" i="5"/>
  <c r="G327" i="5"/>
  <c r="P7" i="5"/>
  <c r="G336" i="5"/>
  <c r="H336" i="5" s="1"/>
  <c r="G282" i="5"/>
  <c r="L287" i="5"/>
  <c r="P292" i="5"/>
  <c r="G298" i="5"/>
  <c r="H298" i="5" s="1"/>
  <c r="L303" i="5"/>
  <c r="P308" i="5"/>
  <c r="G314" i="5"/>
  <c r="H314" i="5" s="1"/>
  <c r="P322" i="5"/>
  <c r="G279" i="5"/>
  <c r="P289" i="5"/>
  <c r="L300" i="5"/>
  <c r="G311" i="5"/>
  <c r="P321" i="5"/>
  <c r="P336" i="5"/>
  <c r="L308" i="5"/>
  <c r="G319" i="5"/>
  <c r="P331" i="5"/>
  <c r="G328" i="5"/>
  <c r="G278" i="5"/>
  <c r="L283" i="5"/>
  <c r="P288" i="5"/>
  <c r="G294" i="5"/>
  <c r="L299" i="5"/>
  <c r="P304" i="5"/>
  <c r="G310" i="5"/>
  <c r="L315" i="5"/>
  <c r="L325" i="5"/>
  <c r="L7" i="5"/>
  <c r="P281" i="5"/>
  <c r="L292" i="5"/>
  <c r="G303" i="5"/>
  <c r="P313" i="5"/>
  <c r="L324" i="5"/>
  <c r="L269" i="5"/>
  <c r="G273" i="5"/>
  <c r="L8" i="5"/>
  <c r="G332" i="5"/>
  <c r="P8" i="5"/>
  <c r="G280" i="5"/>
  <c r="P282" i="5"/>
  <c r="L285" i="5"/>
  <c r="G288" i="5"/>
  <c r="P290" i="5"/>
  <c r="L293" i="5"/>
  <c r="G296" i="5"/>
  <c r="P298" i="5"/>
  <c r="L301" i="5"/>
  <c r="G304" i="5"/>
  <c r="P306" i="5"/>
  <c r="L309" i="5"/>
  <c r="G312" i="5"/>
  <c r="P314" i="5"/>
  <c r="P318" i="5"/>
  <c r="G324" i="5"/>
  <c r="G331" i="5"/>
  <c r="G6" i="5"/>
  <c r="G334" i="5"/>
  <c r="L280" i="5"/>
  <c r="P285" i="5"/>
  <c r="G291" i="5"/>
  <c r="H291" i="5" s="1"/>
  <c r="L296" i="5"/>
  <c r="P301" i="5"/>
  <c r="G307" i="5"/>
  <c r="H307" i="5" s="1"/>
  <c r="L312" i="5"/>
  <c r="P317" i="5"/>
  <c r="G323" i="5"/>
  <c r="H323" i="5" s="1"/>
  <c r="G329" i="5"/>
  <c r="H329" i="5" s="1"/>
  <c r="P266" i="5"/>
  <c r="L270" i="5"/>
  <c r="P267" i="5"/>
  <c r="P274" i="5"/>
  <c r="G264" i="5"/>
  <c r="G7" i="5"/>
  <c r="L329" i="5"/>
  <c r="P334" i="5"/>
  <c r="P278" i="5"/>
  <c r="L281" i="5"/>
  <c r="G284" i="5"/>
  <c r="P286" i="5"/>
  <c r="L289" i="5"/>
  <c r="G292" i="5"/>
  <c r="P294" i="5"/>
  <c r="L297" i="5"/>
  <c r="G300" i="5"/>
  <c r="P302" i="5"/>
  <c r="L305" i="5"/>
  <c r="G308" i="5"/>
  <c r="P310" i="5"/>
  <c r="L313" i="5"/>
  <c r="G316" i="5"/>
  <c r="L321" i="5"/>
  <c r="P326" i="5"/>
  <c r="L336" i="5"/>
  <c r="P328" i="5"/>
  <c r="P277" i="5"/>
  <c r="G283" i="5"/>
  <c r="L288" i="5"/>
  <c r="P293" i="5"/>
  <c r="G299" i="5"/>
  <c r="H299" i="5" s="1"/>
  <c r="L304" i="5"/>
  <c r="P309" i="5"/>
  <c r="G315" i="5"/>
  <c r="L320" i="5"/>
  <c r="P325" i="5"/>
  <c r="L334" i="5"/>
  <c r="G272" i="5"/>
  <c r="H272" i="5" s="1"/>
  <c r="P275" i="5"/>
  <c r="G265" i="5"/>
  <c r="G318" i="5"/>
  <c r="P320" i="5"/>
  <c r="L323" i="5"/>
  <c r="G326" i="5"/>
  <c r="P329" i="5"/>
  <c r="G335" i="5"/>
  <c r="G8" i="5"/>
  <c r="P332" i="5"/>
  <c r="G277" i="5"/>
  <c r="P279" i="5"/>
  <c r="L282" i="5"/>
  <c r="G285" i="5"/>
  <c r="P287" i="5"/>
  <c r="L290" i="5"/>
  <c r="G293" i="5"/>
  <c r="P295" i="5"/>
  <c r="L298" i="5"/>
  <c r="G301" i="5"/>
  <c r="P303" i="5"/>
  <c r="L306" i="5"/>
  <c r="G309" i="5"/>
  <c r="P311" i="5"/>
  <c r="L314" i="5"/>
  <c r="G317" i="5"/>
  <c r="P319" i="5"/>
  <c r="L322" i="5"/>
  <c r="G325" i="5"/>
  <c r="H325" i="5" s="1"/>
  <c r="P327" i="5"/>
  <c r="G333" i="5"/>
  <c r="L273" i="5"/>
  <c r="G268" i="5"/>
  <c r="P262" i="5"/>
  <c r="P271" i="5"/>
  <c r="L266" i="5"/>
  <c r="P316" i="5"/>
  <c r="L319" i="5"/>
  <c r="G322" i="5"/>
  <c r="P324" i="5"/>
  <c r="L327" i="5"/>
  <c r="L332" i="5"/>
  <c r="P6" i="5"/>
  <c r="G330" i="5"/>
  <c r="L335" i="5"/>
  <c r="L278" i="5"/>
  <c r="G281" i="5"/>
  <c r="H281" i="5" s="1"/>
  <c r="P283" i="5"/>
  <c r="L286" i="5"/>
  <c r="G289" i="5"/>
  <c r="P291" i="5"/>
  <c r="L294" i="5"/>
  <c r="G297" i="5"/>
  <c r="H297" i="5" s="1"/>
  <c r="P299" i="5"/>
  <c r="L302" i="5"/>
  <c r="G305" i="5"/>
  <c r="P307" i="5"/>
  <c r="L310" i="5"/>
  <c r="G313" i="5"/>
  <c r="H313" i="5" s="1"/>
  <c r="P315" i="5"/>
  <c r="L318" i="5"/>
  <c r="G321" i="5"/>
  <c r="P323" i="5"/>
  <c r="L326" i="5"/>
  <c r="L330" i="5"/>
  <c r="P335" i="5"/>
  <c r="G276" i="5"/>
  <c r="H276" i="5" s="1"/>
  <c r="P270" i="5"/>
  <c r="L265" i="5"/>
  <c r="L274" i="5"/>
  <c r="G269" i="5"/>
  <c r="P263" i="5"/>
  <c r="L275" i="5"/>
  <c r="P272" i="5"/>
  <c r="G270" i="5"/>
  <c r="L267" i="5"/>
  <c r="P264" i="5"/>
  <c r="G262" i="5"/>
  <c r="P273" i="5"/>
  <c r="G271" i="5"/>
  <c r="L268" i="5"/>
  <c r="P265" i="5"/>
  <c r="G263" i="5"/>
  <c r="L262" i="5"/>
  <c r="G274" i="5"/>
  <c r="L271" i="5"/>
  <c r="P268" i="5"/>
  <c r="G266" i="5"/>
  <c r="H266" i="5" s="1"/>
  <c r="L263" i="5"/>
  <c r="G275" i="5"/>
  <c r="L272" i="5"/>
  <c r="P269" i="5"/>
  <c r="G267" i="5"/>
  <c r="H267" i="5" s="1"/>
  <c r="L264" i="5"/>
  <c r="P276" i="5"/>
  <c r="L261" i="5"/>
  <c r="P260" i="5"/>
  <c r="G260" i="5"/>
  <c r="L259" i="5"/>
  <c r="P258" i="5"/>
  <c r="G258" i="5"/>
  <c r="H258" i="5" s="1"/>
  <c r="L257" i="5"/>
  <c r="P256" i="5"/>
  <c r="G256" i="5"/>
  <c r="L255" i="5"/>
  <c r="P254" i="5"/>
  <c r="G254" i="5"/>
  <c r="L253" i="5"/>
  <c r="P252" i="5"/>
  <c r="G252" i="5"/>
  <c r="L251" i="5"/>
  <c r="P250" i="5"/>
  <c r="G250" i="5"/>
  <c r="H250" i="5" s="1"/>
  <c r="L249" i="5"/>
  <c r="P248" i="5"/>
  <c r="G248" i="5"/>
  <c r="L247" i="5"/>
  <c r="P246" i="5"/>
  <c r="G246" i="5"/>
  <c r="L245" i="5"/>
  <c r="P244" i="5"/>
  <c r="G244" i="5"/>
  <c r="L243" i="5"/>
  <c r="P242" i="5"/>
  <c r="G242" i="5"/>
  <c r="H242" i="5" s="1"/>
  <c r="L241" i="5"/>
  <c r="P240" i="5"/>
  <c r="G240" i="5"/>
  <c r="L239" i="5"/>
  <c r="P238" i="5"/>
  <c r="G238" i="5"/>
  <c r="L237" i="5"/>
  <c r="P236" i="5"/>
  <c r="G236" i="5"/>
  <c r="L235" i="5"/>
  <c r="P234" i="5"/>
  <c r="G234" i="5"/>
  <c r="H234" i="5" s="1"/>
  <c r="L233" i="5"/>
  <c r="P232" i="5"/>
  <c r="G232" i="5"/>
  <c r="L231" i="5"/>
  <c r="P230" i="5"/>
  <c r="G230" i="5"/>
  <c r="L229" i="5"/>
  <c r="P228" i="5"/>
  <c r="G228" i="5"/>
  <c r="L227" i="5"/>
  <c r="P226" i="5"/>
  <c r="G226" i="5"/>
  <c r="H226" i="5" s="1"/>
  <c r="L225" i="5"/>
  <c r="P224" i="5"/>
  <c r="G224" i="5"/>
  <c r="L223" i="5"/>
  <c r="P222" i="5"/>
  <c r="G222" i="5"/>
  <c r="L221" i="5"/>
  <c r="P220" i="5"/>
  <c r="G220" i="5"/>
  <c r="L219" i="5"/>
  <c r="P218" i="5"/>
  <c r="G218" i="5"/>
  <c r="L217" i="5"/>
  <c r="P216" i="5"/>
  <c r="G216" i="5"/>
  <c r="L215" i="5"/>
  <c r="P214" i="5"/>
  <c r="G214" i="5"/>
  <c r="L213" i="5"/>
  <c r="P212" i="5"/>
  <c r="G212" i="5"/>
  <c r="L211" i="5"/>
  <c r="P210" i="5"/>
  <c r="G210" i="5"/>
  <c r="L209" i="5"/>
  <c r="P208" i="5"/>
  <c r="G208" i="5"/>
  <c r="L207" i="5"/>
  <c r="P206" i="5"/>
  <c r="G206" i="5"/>
  <c r="L205" i="5"/>
  <c r="G261" i="5"/>
  <c r="L260" i="5"/>
  <c r="P259" i="5"/>
  <c r="G259" i="5"/>
  <c r="H259" i="5" s="1"/>
  <c r="L258" i="5"/>
  <c r="P257" i="5"/>
  <c r="G257" i="5"/>
  <c r="H257" i="5" s="1"/>
  <c r="L256" i="5"/>
  <c r="P255" i="5"/>
  <c r="G255" i="5"/>
  <c r="L254" i="5"/>
  <c r="P253" i="5"/>
  <c r="G253" i="5"/>
  <c r="L252" i="5"/>
  <c r="P251" i="5"/>
  <c r="G251" i="5"/>
  <c r="L250" i="5"/>
  <c r="P249" i="5"/>
  <c r="G249" i="5"/>
  <c r="H249" i="5" s="1"/>
  <c r="L248" i="5"/>
  <c r="P247" i="5"/>
  <c r="G247" i="5"/>
  <c r="L246" i="5"/>
  <c r="P245" i="5"/>
  <c r="G245" i="5"/>
  <c r="L244" i="5"/>
  <c r="P243" i="5"/>
  <c r="G243" i="5"/>
  <c r="L242" i="5"/>
  <c r="P241" i="5"/>
  <c r="G241" i="5"/>
  <c r="L240" i="5"/>
  <c r="P239" i="5"/>
  <c r="G239" i="5"/>
  <c r="L238" i="5"/>
  <c r="P237" i="5"/>
  <c r="G237" i="5"/>
  <c r="L236" i="5"/>
  <c r="P235" i="5"/>
  <c r="G235" i="5"/>
  <c r="L234" i="5"/>
  <c r="P233" i="5"/>
  <c r="G233" i="5"/>
  <c r="H233" i="5" s="1"/>
  <c r="L232" i="5"/>
  <c r="P231" i="5"/>
  <c r="G231" i="5"/>
  <c r="L230" i="5"/>
  <c r="P229" i="5"/>
  <c r="G229" i="5"/>
  <c r="L228" i="5"/>
  <c r="P227" i="5"/>
  <c r="G227" i="5"/>
  <c r="H227" i="5" s="1"/>
  <c r="L226" i="5"/>
  <c r="P225" i="5"/>
  <c r="G225" i="5"/>
  <c r="L224" i="5"/>
  <c r="P223" i="5"/>
  <c r="G223" i="5"/>
  <c r="L222" i="5"/>
  <c r="P221" i="5"/>
  <c r="G221" i="5"/>
  <c r="L220" i="5"/>
  <c r="P219" i="5"/>
  <c r="G219" i="5"/>
  <c r="H219" i="5" s="1"/>
  <c r="L218" i="5"/>
  <c r="P217" i="5"/>
  <c r="G217" i="5"/>
  <c r="H217" i="5" s="1"/>
  <c r="L216" i="5"/>
  <c r="P215" i="5"/>
  <c r="G215" i="5"/>
  <c r="L214" i="5"/>
  <c r="P213" i="5"/>
  <c r="G213" i="5"/>
  <c r="H213" i="5" s="1"/>
  <c r="L212" i="5"/>
  <c r="P211" i="5"/>
  <c r="G211" i="5"/>
  <c r="L210" i="5"/>
  <c r="P209" i="5"/>
  <c r="G209" i="5"/>
  <c r="L208" i="5"/>
  <c r="P207" i="5"/>
  <c r="G207" i="5"/>
  <c r="L206" i="5"/>
  <c r="P205" i="5"/>
  <c r="G205" i="5"/>
  <c r="L277" i="5"/>
  <c r="P204" i="5"/>
  <c r="G204" i="5"/>
  <c r="L203" i="5"/>
  <c r="P202" i="5"/>
  <c r="G202" i="5"/>
  <c r="L201" i="5"/>
  <c r="P200" i="5"/>
  <c r="G200" i="5"/>
  <c r="L199" i="5"/>
  <c r="P198" i="5"/>
  <c r="G198" i="5"/>
  <c r="L197" i="5"/>
  <c r="P196" i="5"/>
  <c r="G196" i="5"/>
  <c r="L195" i="5"/>
  <c r="P194" i="5"/>
  <c r="G194" i="5"/>
  <c r="H194" i="5" s="1"/>
  <c r="L193" i="5"/>
  <c r="P192" i="5"/>
  <c r="G192" i="5"/>
  <c r="L191" i="5"/>
  <c r="P190" i="5"/>
  <c r="G190" i="5"/>
  <c r="L189" i="5"/>
  <c r="P188" i="5"/>
  <c r="G188" i="5"/>
  <c r="L187" i="5"/>
  <c r="P186" i="5"/>
  <c r="G186" i="5"/>
  <c r="L185" i="5"/>
  <c r="P184" i="5"/>
  <c r="G184" i="5"/>
  <c r="L183" i="5"/>
  <c r="P182" i="5"/>
  <c r="G182" i="5"/>
  <c r="L181" i="5"/>
  <c r="P180" i="5"/>
  <c r="G180" i="5"/>
  <c r="L179" i="5"/>
  <c r="P178" i="5"/>
  <c r="G178" i="5"/>
  <c r="H178" i="5" s="1"/>
  <c r="L177" i="5"/>
  <c r="P176" i="5"/>
  <c r="G176" i="5"/>
  <c r="L175" i="5"/>
  <c r="P174" i="5"/>
  <c r="G174" i="5"/>
  <c r="L173" i="5"/>
  <c r="P172" i="5"/>
  <c r="G172" i="5"/>
  <c r="L171" i="5"/>
  <c r="P170" i="5"/>
  <c r="G170" i="5"/>
  <c r="L169" i="5"/>
  <c r="P168" i="5"/>
  <c r="G168" i="5"/>
  <c r="L167" i="5"/>
  <c r="P166" i="5"/>
  <c r="G166" i="5"/>
  <c r="L165" i="5"/>
  <c r="P164" i="5"/>
  <c r="G164" i="5"/>
  <c r="L163" i="5"/>
  <c r="P162" i="5"/>
  <c r="G162" i="5"/>
  <c r="L161" i="5"/>
  <c r="P160" i="5"/>
  <c r="G160" i="5"/>
  <c r="L159" i="5"/>
  <c r="P158" i="5"/>
  <c r="G158" i="5"/>
  <c r="L157" i="5"/>
  <c r="P156" i="5"/>
  <c r="G156" i="5"/>
  <c r="L155" i="5"/>
  <c r="P154" i="5"/>
  <c r="G154" i="5"/>
  <c r="L153" i="5"/>
  <c r="P152" i="5"/>
  <c r="G152" i="5"/>
  <c r="L151" i="5"/>
  <c r="P150" i="5"/>
  <c r="G150" i="5"/>
  <c r="H150" i="5" s="1"/>
  <c r="L149" i="5"/>
  <c r="P148" i="5"/>
  <c r="L204" i="5"/>
  <c r="P203" i="5"/>
  <c r="G203" i="5"/>
  <c r="L202" i="5"/>
  <c r="P201" i="5"/>
  <c r="G201" i="5"/>
  <c r="L200" i="5"/>
  <c r="P199" i="5"/>
  <c r="G199" i="5"/>
  <c r="L198" i="5"/>
  <c r="P197" i="5"/>
  <c r="G197" i="5"/>
  <c r="L196" i="5"/>
  <c r="P195" i="5"/>
  <c r="G195" i="5"/>
  <c r="L194" i="5"/>
  <c r="P193" i="5"/>
  <c r="G193" i="5"/>
  <c r="L192" i="5"/>
  <c r="P191" i="5"/>
  <c r="G191" i="5"/>
  <c r="L190" i="5"/>
  <c r="P189" i="5"/>
  <c r="G189" i="5"/>
  <c r="L188" i="5"/>
  <c r="P187" i="5"/>
  <c r="G187" i="5"/>
  <c r="L186" i="5"/>
  <c r="P185" i="5"/>
  <c r="G185" i="5"/>
  <c r="L184" i="5"/>
  <c r="P183" i="5"/>
  <c r="G183" i="5"/>
  <c r="L182" i="5"/>
  <c r="P181" i="5"/>
  <c r="G181" i="5"/>
  <c r="L180" i="5"/>
  <c r="P179" i="5"/>
  <c r="G179" i="5"/>
  <c r="L178" i="5"/>
  <c r="P177" i="5"/>
  <c r="G177" i="5"/>
  <c r="L176" i="5"/>
  <c r="P175" i="5"/>
  <c r="G175" i="5"/>
  <c r="L174" i="5"/>
  <c r="P173" i="5"/>
  <c r="G173" i="5"/>
  <c r="L172" i="5"/>
  <c r="P171" i="5"/>
  <c r="G171" i="5"/>
  <c r="L170" i="5"/>
  <c r="P169" i="5"/>
  <c r="G169" i="5"/>
  <c r="L168" i="5"/>
  <c r="P167" i="5"/>
  <c r="G167" i="5"/>
  <c r="L166" i="5"/>
  <c r="P165" i="5"/>
  <c r="G165" i="5"/>
  <c r="L164" i="5"/>
  <c r="P163" i="5"/>
  <c r="G163" i="5"/>
  <c r="L162" i="5"/>
  <c r="P161" i="5"/>
  <c r="G161" i="5"/>
  <c r="L160" i="5"/>
  <c r="P159" i="5"/>
  <c r="G159" i="5"/>
  <c r="L158" i="5"/>
  <c r="P157" i="5"/>
  <c r="G157" i="5"/>
  <c r="L156" i="5"/>
  <c r="P155" i="5"/>
  <c r="G155" i="5"/>
  <c r="L154" i="5"/>
  <c r="P153" i="5"/>
  <c r="G153" i="5"/>
  <c r="L152" i="5"/>
  <c r="P151" i="5"/>
  <c r="G151" i="5"/>
  <c r="L150" i="5"/>
  <c r="P149" i="5"/>
  <c r="G149" i="5"/>
  <c r="L148" i="5"/>
  <c r="P147" i="5"/>
  <c r="G147" i="5"/>
  <c r="L146" i="5"/>
  <c r="P145" i="5"/>
  <c r="G145" i="5"/>
  <c r="L144" i="5"/>
  <c r="P143" i="5"/>
  <c r="G143" i="5"/>
  <c r="L142" i="5"/>
  <c r="P141" i="5"/>
  <c r="G141" i="5"/>
  <c r="L140" i="5"/>
  <c r="P139" i="5"/>
  <c r="G139" i="5"/>
  <c r="L138" i="5"/>
  <c r="P137" i="5"/>
  <c r="G137" i="5"/>
  <c r="L136" i="5"/>
  <c r="P135" i="5"/>
  <c r="G135" i="5"/>
  <c r="L134" i="5"/>
  <c r="P133" i="5"/>
  <c r="G133" i="5"/>
  <c r="L132" i="5"/>
  <c r="P131" i="5"/>
  <c r="G131" i="5"/>
  <c r="L130" i="5"/>
  <c r="P129" i="5"/>
  <c r="G129" i="5"/>
  <c r="L128" i="5"/>
  <c r="P127" i="5"/>
  <c r="G127" i="5"/>
  <c r="L126" i="5"/>
  <c r="P125" i="5"/>
  <c r="G125" i="5"/>
  <c r="L124" i="5"/>
  <c r="P123" i="5"/>
  <c r="G123" i="5"/>
  <c r="L122" i="5"/>
  <c r="P121" i="5"/>
  <c r="G121" i="5"/>
  <c r="L120" i="5"/>
  <c r="P119" i="5"/>
  <c r="G119" i="5"/>
  <c r="L118" i="5"/>
  <c r="P117" i="5"/>
  <c r="G117" i="5"/>
  <c r="L116" i="5"/>
  <c r="P115" i="5"/>
  <c r="G115" i="5"/>
  <c r="L114" i="5"/>
  <c r="P113" i="5"/>
  <c r="G113" i="5"/>
  <c r="L112" i="5"/>
  <c r="P111" i="5"/>
  <c r="G111" i="5"/>
  <c r="L110" i="5"/>
  <c r="P109" i="5"/>
  <c r="G109" i="5"/>
  <c r="L108" i="5"/>
  <c r="P107" i="5"/>
  <c r="G107" i="5"/>
  <c r="L106" i="5"/>
  <c r="P105" i="5"/>
  <c r="G105" i="5"/>
  <c r="L104" i="5"/>
  <c r="P103" i="5"/>
  <c r="G103" i="5"/>
  <c r="L102" i="5"/>
  <c r="P101" i="5"/>
  <c r="G101" i="5"/>
  <c r="L100" i="5"/>
  <c r="P99" i="5"/>
  <c r="G99" i="5"/>
  <c r="L98" i="5"/>
  <c r="P97" i="5"/>
  <c r="G97" i="5"/>
  <c r="L96" i="5"/>
  <c r="P95" i="5"/>
  <c r="G95" i="5"/>
  <c r="L94" i="5"/>
  <c r="P93" i="5"/>
  <c r="G93" i="5"/>
  <c r="L92" i="5"/>
  <c r="P91" i="5"/>
  <c r="G91" i="5"/>
  <c r="L90" i="5"/>
  <c r="P89" i="5"/>
  <c r="G89" i="5"/>
  <c r="L88" i="5"/>
  <c r="P87" i="5"/>
  <c r="G87" i="5"/>
  <c r="L86" i="5"/>
  <c r="P85" i="5"/>
  <c r="G85" i="5"/>
  <c r="L84" i="5"/>
  <c r="P83" i="5"/>
  <c r="G83" i="5"/>
  <c r="L82" i="5"/>
  <c r="P81" i="5"/>
  <c r="G81" i="5"/>
  <c r="L80" i="5"/>
  <c r="P79" i="5"/>
  <c r="G79" i="5"/>
  <c r="L78" i="5"/>
  <c r="P77" i="5"/>
  <c r="G77" i="5"/>
  <c r="L76" i="5"/>
  <c r="P75" i="5"/>
  <c r="G75" i="5"/>
  <c r="L74" i="5"/>
  <c r="P73" i="5"/>
  <c r="G73" i="5"/>
  <c r="L72" i="5"/>
  <c r="P71" i="5"/>
  <c r="G71" i="5"/>
  <c r="L70" i="5"/>
  <c r="P69" i="5"/>
  <c r="G69" i="5"/>
  <c r="H69" i="5" s="1"/>
  <c r="L68" i="5"/>
  <c r="P67" i="5"/>
  <c r="G67" i="5"/>
  <c r="L66" i="5"/>
  <c r="P65" i="5"/>
  <c r="G65" i="5"/>
  <c r="L64" i="5"/>
  <c r="P63" i="5"/>
  <c r="G63" i="5"/>
  <c r="L62" i="5"/>
  <c r="P61" i="5"/>
  <c r="G61" i="5"/>
  <c r="L60" i="5"/>
  <c r="P59" i="5"/>
  <c r="G59" i="5"/>
  <c r="L58" i="5"/>
  <c r="P57" i="5"/>
  <c r="G57" i="5"/>
  <c r="L56" i="5"/>
  <c r="P55" i="5"/>
  <c r="G55" i="5"/>
  <c r="L54" i="5"/>
  <c r="P53" i="5"/>
  <c r="G53" i="5"/>
  <c r="L52" i="5"/>
  <c r="P51" i="5"/>
  <c r="G51" i="5"/>
  <c r="L50" i="5"/>
  <c r="P49" i="5"/>
  <c r="G49" i="5"/>
  <c r="L48" i="5"/>
  <c r="P47" i="5"/>
  <c r="G47" i="5"/>
  <c r="L46" i="5"/>
  <c r="P45" i="5"/>
  <c r="G45" i="5"/>
  <c r="L44" i="5"/>
  <c r="P43" i="5"/>
  <c r="G43" i="5"/>
  <c r="L42" i="5"/>
  <c r="P41" i="5"/>
  <c r="G41" i="5"/>
  <c r="L40" i="5"/>
  <c r="P39" i="5"/>
  <c r="G39" i="5"/>
  <c r="L38" i="5"/>
  <c r="P37" i="5"/>
  <c r="G37" i="5"/>
  <c r="L36" i="5"/>
  <c r="P35" i="5"/>
  <c r="G35" i="5"/>
  <c r="G148" i="5"/>
  <c r="L147" i="5"/>
  <c r="P146" i="5"/>
  <c r="G146" i="5"/>
  <c r="L145" i="5"/>
  <c r="P144" i="5"/>
  <c r="G144" i="5"/>
  <c r="L143" i="5"/>
  <c r="P142" i="5"/>
  <c r="G142" i="5"/>
  <c r="L141" i="5"/>
  <c r="P140" i="5"/>
  <c r="G140" i="5"/>
  <c r="H140" i="5" s="1"/>
  <c r="L139" i="5"/>
  <c r="P138" i="5"/>
  <c r="G138" i="5"/>
  <c r="L137" i="5"/>
  <c r="P136" i="5"/>
  <c r="G136" i="5"/>
  <c r="L135" i="5"/>
  <c r="P134" i="5"/>
  <c r="G134" i="5"/>
  <c r="L133" i="5"/>
  <c r="P132" i="5"/>
  <c r="G132" i="5"/>
  <c r="H132" i="5" s="1"/>
  <c r="L131" i="5"/>
  <c r="P130" i="5"/>
  <c r="G130" i="5"/>
  <c r="L129" i="5"/>
  <c r="P128" i="5"/>
  <c r="G128" i="5"/>
  <c r="L127" i="5"/>
  <c r="P126" i="5"/>
  <c r="G126" i="5"/>
  <c r="L125" i="5"/>
  <c r="P124" i="5"/>
  <c r="G124" i="5"/>
  <c r="L123" i="5"/>
  <c r="P122" i="5"/>
  <c r="G122" i="5"/>
  <c r="L121" i="5"/>
  <c r="P120" i="5"/>
  <c r="G120" i="5"/>
  <c r="L119" i="5"/>
  <c r="P118" i="5"/>
  <c r="G118" i="5"/>
  <c r="L117" i="5"/>
  <c r="P116" i="5"/>
  <c r="G116" i="5"/>
  <c r="L115" i="5"/>
  <c r="P114" i="5"/>
  <c r="G114" i="5"/>
  <c r="L113" i="5"/>
  <c r="P112" i="5"/>
  <c r="G112" i="5"/>
  <c r="L111" i="5"/>
  <c r="P110" i="5"/>
  <c r="G110" i="5"/>
  <c r="H110" i="5" s="1"/>
  <c r="L109" i="5"/>
  <c r="P108" i="5"/>
  <c r="G108" i="5"/>
  <c r="L107" i="5"/>
  <c r="P106" i="5"/>
  <c r="G106" i="5"/>
  <c r="L105" i="5"/>
  <c r="P104" i="5"/>
  <c r="G104" i="5"/>
  <c r="L103" i="5"/>
  <c r="P102" i="5"/>
  <c r="G102" i="5"/>
  <c r="L101" i="5"/>
  <c r="P100" i="5"/>
  <c r="G100" i="5"/>
  <c r="L99" i="5"/>
  <c r="P98" i="5"/>
  <c r="G98" i="5"/>
  <c r="L97" i="5"/>
  <c r="P96" i="5"/>
  <c r="G96" i="5"/>
  <c r="L95" i="5"/>
  <c r="P94" i="5"/>
  <c r="G94" i="5"/>
  <c r="L93" i="5"/>
  <c r="P92" i="5"/>
  <c r="G92" i="5"/>
  <c r="L91" i="5"/>
  <c r="P90" i="5"/>
  <c r="G90" i="5"/>
  <c r="L89" i="5"/>
  <c r="P88" i="5"/>
  <c r="G88" i="5"/>
  <c r="L87" i="5"/>
  <c r="P86" i="5"/>
  <c r="G86" i="5"/>
  <c r="L85" i="5"/>
  <c r="P84" i="5"/>
  <c r="G84" i="5"/>
  <c r="L83" i="5"/>
  <c r="P82" i="5"/>
  <c r="G82" i="5"/>
  <c r="L81" i="5"/>
  <c r="P80" i="5"/>
  <c r="G80" i="5"/>
  <c r="L79" i="5"/>
  <c r="P78" i="5"/>
  <c r="G78" i="5"/>
  <c r="L77" i="5"/>
  <c r="P76" i="5"/>
  <c r="G76" i="5"/>
  <c r="L75" i="5"/>
  <c r="P74" i="5"/>
  <c r="G74" i="5"/>
  <c r="L73" i="5"/>
  <c r="P72" i="5"/>
  <c r="G72" i="5"/>
  <c r="L71" i="5"/>
  <c r="P70" i="5"/>
  <c r="G70" i="5"/>
  <c r="L69" i="5"/>
  <c r="P68" i="5"/>
  <c r="G68" i="5"/>
  <c r="L67" i="5"/>
  <c r="P66" i="5"/>
  <c r="G66" i="5"/>
  <c r="L65" i="5"/>
  <c r="P64" i="5"/>
  <c r="G64" i="5"/>
  <c r="L63" i="5"/>
  <c r="P62" i="5"/>
  <c r="G62" i="5"/>
  <c r="L61" i="5"/>
  <c r="P60" i="5"/>
  <c r="G60" i="5"/>
  <c r="L59" i="5"/>
  <c r="P58" i="5"/>
  <c r="G58" i="5"/>
  <c r="L57" i="5"/>
  <c r="P56" i="5"/>
  <c r="G56" i="5"/>
  <c r="L55" i="5"/>
  <c r="P54" i="5"/>
  <c r="G54" i="5"/>
  <c r="L53" i="5"/>
  <c r="P52" i="5"/>
  <c r="G52" i="5"/>
  <c r="L51" i="5"/>
  <c r="P50" i="5"/>
  <c r="G50" i="5"/>
  <c r="L49" i="5"/>
  <c r="P48" i="5"/>
  <c r="G48" i="5"/>
  <c r="L47" i="5"/>
  <c r="P46" i="5"/>
  <c r="G46" i="5"/>
  <c r="L45" i="5"/>
  <c r="P44" i="5"/>
  <c r="G44" i="5"/>
  <c r="L43" i="5"/>
  <c r="P42" i="5"/>
  <c r="G42" i="5"/>
  <c r="L41" i="5"/>
  <c r="P40" i="5"/>
  <c r="G40" i="5"/>
  <c r="L39" i="5"/>
  <c r="P38" i="5"/>
  <c r="G38" i="5"/>
  <c r="L37" i="5"/>
  <c r="P36" i="5"/>
  <c r="G36" i="5"/>
  <c r="L35" i="5"/>
  <c r="L34" i="5"/>
  <c r="P33" i="5"/>
  <c r="G33" i="5"/>
  <c r="L32" i="5"/>
  <c r="P31" i="5"/>
  <c r="G31" i="5"/>
  <c r="L30" i="5"/>
  <c r="P29" i="5"/>
  <c r="G29" i="5"/>
  <c r="L28" i="5"/>
  <c r="P27" i="5"/>
  <c r="G27" i="5"/>
  <c r="L26" i="5"/>
  <c r="P25" i="5"/>
  <c r="G25" i="5"/>
  <c r="L24" i="5"/>
  <c r="P23" i="5"/>
  <c r="G23" i="5"/>
  <c r="L22" i="5"/>
  <c r="P21" i="5"/>
  <c r="G21" i="5"/>
  <c r="L20" i="5"/>
  <c r="P19" i="5"/>
  <c r="G19" i="5"/>
  <c r="L18" i="5"/>
  <c r="P17" i="5"/>
  <c r="G17" i="5"/>
  <c r="L16" i="5"/>
  <c r="P15" i="5"/>
  <c r="G15" i="5"/>
  <c r="L14" i="5"/>
  <c r="P13" i="5"/>
  <c r="G13" i="5"/>
  <c r="L12" i="5"/>
  <c r="P11" i="5"/>
  <c r="G11" i="5"/>
  <c r="L10" i="5"/>
  <c r="P9" i="5"/>
  <c r="G9" i="5"/>
  <c r="P34" i="5"/>
  <c r="G34" i="5"/>
  <c r="L33" i="5"/>
  <c r="P32" i="5"/>
  <c r="G32" i="5"/>
  <c r="L31" i="5"/>
  <c r="P30" i="5"/>
  <c r="G30" i="5"/>
  <c r="L29" i="5"/>
  <c r="P28" i="5"/>
  <c r="G28" i="5"/>
  <c r="L27" i="5"/>
  <c r="P26" i="5"/>
  <c r="G26" i="5"/>
  <c r="L25" i="5"/>
  <c r="P24" i="5"/>
  <c r="G24" i="5"/>
  <c r="L23" i="5"/>
  <c r="P22" i="5"/>
  <c r="G22" i="5"/>
  <c r="L21" i="5"/>
  <c r="P20" i="5"/>
  <c r="G20" i="5"/>
  <c r="L19" i="5"/>
  <c r="P18" i="5"/>
  <c r="G18" i="5"/>
  <c r="L17" i="5"/>
  <c r="P16" i="5"/>
  <c r="G16" i="5"/>
  <c r="L15" i="5"/>
  <c r="P14" i="5"/>
  <c r="G14" i="5"/>
  <c r="L13" i="5"/>
  <c r="P12" i="5"/>
  <c r="G12" i="5"/>
  <c r="L11" i="5"/>
  <c r="P10" i="5"/>
  <c r="G10" i="5"/>
  <c r="L9" i="5"/>
  <c r="P342" i="5"/>
  <c r="L342" i="5"/>
  <c r="G338" i="5"/>
  <c r="R420" i="1"/>
  <c r="R416" i="1"/>
  <c r="M421" i="1"/>
  <c r="M417" i="1"/>
  <c r="G415" i="1"/>
  <c r="P339" i="5"/>
  <c r="P343" i="5"/>
  <c r="P346" i="5"/>
  <c r="L339" i="5"/>
  <c r="L343" i="5"/>
  <c r="L346" i="5"/>
  <c r="G339" i="5"/>
  <c r="G343" i="5"/>
  <c r="G416" i="1"/>
  <c r="G420" i="1"/>
  <c r="M423" i="1"/>
  <c r="N423" i="1" s="1"/>
  <c r="P340" i="5"/>
  <c r="L340" i="5"/>
  <c r="L344" i="5"/>
  <c r="G340" i="5"/>
  <c r="R421" i="1"/>
  <c r="R417" i="1"/>
  <c r="M422" i="1"/>
  <c r="M420" i="1"/>
  <c r="M416" i="1"/>
  <c r="G417" i="1"/>
  <c r="R423" i="1"/>
  <c r="G423" i="1"/>
  <c r="I423" i="1" s="1"/>
  <c r="P344" i="5"/>
  <c r="G344" i="5"/>
  <c r="R419" i="1"/>
  <c r="R415" i="1"/>
  <c r="M418" i="1"/>
  <c r="G421" i="1"/>
  <c r="P337" i="5"/>
  <c r="P341" i="5"/>
  <c r="P345" i="5"/>
  <c r="L337" i="5"/>
  <c r="L341" i="5"/>
  <c r="L345" i="5"/>
  <c r="G337" i="5"/>
  <c r="G341" i="5"/>
  <c r="G345" i="5"/>
  <c r="G418" i="1"/>
  <c r="G422" i="1"/>
  <c r="P338" i="5"/>
  <c r="L338" i="5"/>
  <c r="G342" i="5"/>
  <c r="R422" i="1"/>
  <c r="R418" i="1"/>
  <c r="M419" i="1"/>
  <c r="M415" i="1"/>
  <c r="G419" i="1"/>
  <c r="D346" i="5"/>
  <c r="F346" i="5"/>
  <c r="G346" i="5" s="1"/>
  <c r="H76" i="5" l="1"/>
  <c r="H166" i="5"/>
  <c r="H10" i="5"/>
  <c r="H322" i="5"/>
  <c r="S423" i="1"/>
  <c r="H134" i="5"/>
  <c r="H75" i="5"/>
  <c r="H123" i="5"/>
  <c r="H265" i="5"/>
  <c r="H315" i="5"/>
  <c r="H290" i="5"/>
  <c r="I20" i="1"/>
  <c r="I52" i="1"/>
  <c r="N61" i="1"/>
  <c r="N59" i="1"/>
  <c r="N42" i="1"/>
  <c r="N74" i="1"/>
  <c r="N28" i="1"/>
  <c r="N76" i="1"/>
  <c r="N33" i="1"/>
  <c r="N65" i="1"/>
  <c r="I40" i="1"/>
  <c r="N15" i="1"/>
  <c r="N47" i="1"/>
  <c r="N30" i="1"/>
  <c r="N67" i="1"/>
  <c r="N18" i="1"/>
  <c r="N64" i="1"/>
  <c r="N411" i="1"/>
  <c r="N334" i="1"/>
  <c r="I89" i="1"/>
  <c r="I85" i="1"/>
  <c r="I81" i="1"/>
  <c r="S36" i="1"/>
  <c r="N390" i="1"/>
  <c r="N388" i="1"/>
  <c r="N386" i="1"/>
  <c r="N382" i="1"/>
  <c r="N376" i="1"/>
  <c r="N368" i="1"/>
  <c r="N360" i="1"/>
  <c r="N358" i="1"/>
  <c r="N350" i="1"/>
  <c r="N348" i="1"/>
  <c r="S85" i="1"/>
  <c r="S69" i="1"/>
  <c r="S65" i="1"/>
  <c r="S45" i="1"/>
  <c r="S25" i="1"/>
  <c r="S21" i="1"/>
  <c r="S13" i="1"/>
  <c r="N337" i="1"/>
  <c r="N329" i="1"/>
  <c r="N325" i="1"/>
  <c r="N321" i="1"/>
  <c r="I272" i="1"/>
  <c r="I268" i="1"/>
  <c r="I264" i="1"/>
  <c r="I240" i="1"/>
  <c r="I228" i="1"/>
  <c r="I224" i="1"/>
  <c r="I216" i="1"/>
  <c r="I212" i="1"/>
  <c r="I192" i="1"/>
  <c r="I176" i="1"/>
  <c r="I124" i="1"/>
  <c r="I120" i="1"/>
  <c r="I112" i="1"/>
  <c r="I108" i="1"/>
  <c r="N98" i="1"/>
  <c r="S411" i="1"/>
  <c r="S397" i="1"/>
  <c r="S396" i="1"/>
  <c r="S391" i="1"/>
  <c r="S389" i="1"/>
  <c r="S386" i="1"/>
  <c r="S384" i="1"/>
  <c r="S377" i="1"/>
  <c r="S375" i="1"/>
  <c r="S373" i="1"/>
  <c r="S370" i="1"/>
  <c r="S365" i="1"/>
  <c r="S364" i="1"/>
  <c r="S363" i="1"/>
  <c r="S362" i="1"/>
  <c r="S360" i="1"/>
  <c r="S359" i="1"/>
  <c r="S352" i="1"/>
  <c r="S351" i="1"/>
  <c r="S350" i="1"/>
  <c r="S347" i="1"/>
  <c r="I297" i="1"/>
  <c r="I293" i="1"/>
  <c r="I289" i="1"/>
  <c r="I285" i="1"/>
  <c r="I265" i="1"/>
  <c r="I261" i="1"/>
  <c r="I253" i="1"/>
  <c r="I249" i="1"/>
  <c r="I245" i="1"/>
  <c r="I237" i="1"/>
  <c r="I213" i="1"/>
  <c r="I153" i="1"/>
  <c r="I129" i="1"/>
  <c r="I125" i="1"/>
  <c r="I121" i="1"/>
  <c r="I105" i="1"/>
  <c r="I339" i="1"/>
  <c r="I338" i="1"/>
  <c r="I337" i="1"/>
  <c r="I336" i="1"/>
  <c r="I334" i="1"/>
  <c r="I329" i="1"/>
  <c r="I327" i="1"/>
  <c r="I325" i="1"/>
  <c r="I324" i="1"/>
  <c r="I323" i="1"/>
  <c r="I321" i="1"/>
  <c r="I319" i="1"/>
  <c r="I314" i="1"/>
  <c r="I306" i="1"/>
  <c r="I262" i="1"/>
  <c r="I258" i="1"/>
  <c r="I254" i="1"/>
  <c r="I250" i="1"/>
  <c r="I234" i="1"/>
  <c r="I230" i="1"/>
  <c r="I226" i="1"/>
  <c r="I190" i="1"/>
  <c r="I178" i="1"/>
  <c r="I174" i="1"/>
  <c r="I166" i="1"/>
  <c r="I158" i="1"/>
  <c r="I154" i="1"/>
  <c r="I142" i="1"/>
  <c r="I134" i="1"/>
  <c r="I126" i="1"/>
  <c r="I114" i="1"/>
  <c r="I110" i="1"/>
  <c r="I106" i="1"/>
  <c r="N94" i="1"/>
  <c r="S310" i="1"/>
  <c r="S306" i="1"/>
  <c r="S290" i="1"/>
  <c r="S270" i="1"/>
  <c r="S262" i="1"/>
  <c r="S250" i="1"/>
  <c r="S242" i="1"/>
  <c r="S230" i="1"/>
  <c r="S226" i="1"/>
  <c r="S222" i="1"/>
  <c r="S194" i="1"/>
  <c r="S190" i="1"/>
  <c r="S186" i="1"/>
  <c r="S182" i="1"/>
  <c r="S178" i="1"/>
  <c r="S174" i="1"/>
  <c r="S166" i="1"/>
  <c r="S158" i="1"/>
  <c r="S134" i="1"/>
  <c r="S126" i="1"/>
  <c r="S110" i="1"/>
  <c r="N297" i="1"/>
  <c r="N277" i="1"/>
  <c r="N275" i="1"/>
  <c r="N271" i="1"/>
  <c r="N132" i="1"/>
  <c r="N128" i="1"/>
  <c r="N122" i="1"/>
  <c r="N120" i="1"/>
  <c r="N118" i="1"/>
  <c r="N114" i="1"/>
  <c r="N108" i="1"/>
  <c r="N91" i="1"/>
  <c r="N298" i="1"/>
  <c r="N291" i="1"/>
  <c r="N281" i="1"/>
  <c r="N279" i="1"/>
  <c r="N261" i="1"/>
  <c r="N243" i="1"/>
  <c r="N233" i="1"/>
  <c r="N231" i="1"/>
  <c r="N229" i="1"/>
  <c r="N217" i="1"/>
  <c r="N215" i="1"/>
  <c r="N213" i="1"/>
  <c r="N211" i="1"/>
  <c r="N165" i="1"/>
  <c r="N161" i="1"/>
  <c r="N157" i="1"/>
  <c r="N155" i="1"/>
  <c r="N149" i="1"/>
  <c r="N147" i="1"/>
  <c r="N145" i="1"/>
  <c r="N141" i="1"/>
  <c r="I96" i="1"/>
  <c r="I94" i="1"/>
  <c r="I91" i="1"/>
  <c r="I87" i="1"/>
  <c r="I79" i="1"/>
  <c r="I71" i="1"/>
  <c r="I23" i="1"/>
  <c r="I19" i="1"/>
  <c r="I11" i="1"/>
  <c r="S87" i="1"/>
  <c r="S71" i="1"/>
  <c r="S55" i="1"/>
  <c r="S47" i="1"/>
  <c r="S7" i="1"/>
  <c r="H293" i="5"/>
  <c r="H306" i="5"/>
  <c r="H180" i="5"/>
  <c r="H11" i="5"/>
  <c r="H19" i="5"/>
  <c r="H23" i="5"/>
  <c r="H44" i="5"/>
  <c r="H151" i="5"/>
  <c r="H91" i="5"/>
  <c r="H244" i="5"/>
  <c r="H170" i="5"/>
  <c r="H158" i="5"/>
  <c r="H177" i="5"/>
  <c r="H145" i="5"/>
  <c r="H131" i="5"/>
  <c r="H317" i="5"/>
  <c r="H305" i="5"/>
  <c r="H277" i="5"/>
  <c r="H261" i="5"/>
  <c r="H245" i="5"/>
  <c r="H294" i="5"/>
  <c r="H278" i="5"/>
  <c r="H262" i="5"/>
  <c r="H246" i="5"/>
  <c r="H230" i="5"/>
  <c r="H319" i="5"/>
  <c r="H303" i="5"/>
  <c r="H271" i="5"/>
  <c r="H255" i="5"/>
  <c r="H239" i="5"/>
  <c r="H330" i="5"/>
  <c r="H335" i="5"/>
  <c r="H35" i="5"/>
  <c r="H15" i="5"/>
  <c r="H58" i="5"/>
  <c r="H124" i="5"/>
  <c r="H118" i="5"/>
  <c r="I362" i="1"/>
  <c r="H186" i="5"/>
  <c r="H142" i="5"/>
  <c r="H184" i="5"/>
  <c r="H289" i="5"/>
  <c r="H269" i="5"/>
  <c r="H253" i="5"/>
  <c r="H237" i="5"/>
  <c r="H221" i="5"/>
  <c r="H318" i="5"/>
  <c r="H286" i="5"/>
  <c r="H270" i="5"/>
  <c r="H254" i="5"/>
  <c r="H327" i="5"/>
  <c r="H311" i="5"/>
  <c r="H295" i="5"/>
  <c r="H279" i="5"/>
  <c r="H321" i="5"/>
  <c r="H103" i="5"/>
  <c r="H119" i="5"/>
  <c r="H143" i="5"/>
  <c r="H168" i="5"/>
  <c r="H146" i="5"/>
  <c r="H174" i="5"/>
  <c r="H190" i="5"/>
  <c r="H260" i="5"/>
  <c r="H324" i="5"/>
  <c r="H296" i="5"/>
  <c r="H165" i="5"/>
  <c r="H160" i="5"/>
  <c r="H163" i="5"/>
  <c r="H45" i="5"/>
  <c r="H72" i="5"/>
  <c r="H67" i="5"/>
  <c r="H112" i="5"/>
  <c r="H117" i="5"/>
  <c r="H55" i="5"/>
  <c r="H12" i="5"/>
  <c r="H161" i="5"/>
  <c r="H162" i="5"/>
  <c r="H114" i="5"/>
  <c r="H121" i="5"/>
  <c r="H128" i="5"/>
  <c r="H179" i="5"/>
  <c r="H106" i="5"/>
  <c r="H120" i="5"/>
  <c r="H135" i="5"/>
  <c r="H176" i="5"/>
  <c r="H28" i="5"/>
  <c r="H42" i="5"/>
  <c r="H212" i="5"/>
  <c r="H248" i="5"/>
  <c r="H70" i="5"/>
  <c r="H116" i="5"/>
  <c r="H139" i="5"/>
  <c r="H149" i="5"/>
  <c r="H240" i="5"/>
  <c r="H85" i="5"/>
  <c r="H122" i="5"/>
  <c r="H129" i="5"/>
  <c r="H147" i="5"/>
  <c r="H197" i="5"/>
  <c r="H280" i="5"/>
  <c r="H80" i="5"/>
  <c r="H96" i="5"/>
  <c r="H108" i="5"/>
  <c r="H157" i="5"/>
  <c r="H188" i="5"/>
  <c r="H47" i="5"/>
  <c r="H64" i="5"/>
  <c r="H21" i="5"/>
  <c r="H61" i="5"/>
  <c r="H18" i="5"/>
  <c r="H220" i="5"/>
  <c r="H59" i="5"/>
  <c r="H16" i="5"/>
  <c r="H33" i="5"/>
  <c r="H17" i="5"/>
  <c r="H57" i="5"/>
  <c r="H30" i="5"/>
  <c r="H14" i="5"/>
  <c r="H231" i="5"/>
  <c r="H334" i="5"/>
  <c r="H331" i="5"/>
  <c r="H285" i="5"/>
  <c r="H111" i="5"/>
  <c r="H127" i="5"/>
  <c r="H264" i="5"/>
  <c r="H300" i="5"/>
  <c r="H154" i="5"/>
  <c r="H182" i="5"/>
  <c r="H228" i="5"/>
  <c r="H292" i="5"/>
  <c r="H316" i="5"/>
  <c r="I7" i="1"/>
  <c r="I6" i="1"/>
  <c r="H83" i="5"/>
  <c r="H105" i="5"/>
  <c r="H153" i="5"/>
  <c r="H215" i="5"/>
  <c r="H98" i="5"/>
  <c r="H125" i="5"/>
  <c r="H201" i="5"/>
  <c r="H171" i="5"/>
  <c r="H26" i="5"/>
  <c r="H164" i="5"/>
  <c r="H71" i="5"/>
  <c r="H87" i="5"/>
  <c r="H141" i="5"/>
  <c r="H172" i="5"/>
  <c r="H288" i="5"/>
  <c r="H74" i="5"/>
  <c r="H137" i="5"/>
  <c r="H156" i="5"/>
  <c r="H89" i="5"/>
  <c r="H268" i="5"/>
  <c r="H100" i="5"/>
  <c r="H13" i="5"/>
  <c r="H224" i="5"/>
  <c r="H78" i="5"/>
  <c r="H94" i="5"/>
  <c r="H144" i="5"/>
  <c r="H216" i="5"/>
  <c r="H104" i="5"/>
  <c r="H192" i="5"/>
  <c r="H312" i="5"/>
  <c r="H63" i="5"/>
  <c r="H20" i="5"/>
  <c r="H211" i="5"/>
  <c r="H40" i="5"/>
  <c r="H24" i="5"/>
  <c r="H52" i="5"/>
  <c r="H25" i="5"/>
  <c r="H9" i="5"/>
  <c r="H65" i="5"/>
  <c r="H49" i="5"/>
  <c r="H38" i="5"/>
  <c r="H22" i="5"/>
  <c r="H6" i="5"/>
  <c r="H50" i="5"/>
  <c r="H7" i="5"/>
  <c r="N7" i="1"/>
  <c r="I68" i="1"/>
  <c r="N75" i="1"/>
  <c r="N52" i="1"/>
  <c r="N49" i="1"/>
  <c r="N63" i="1"/>
  <c r="N19" i="1"/>
  <c r="N24" i="1"/>
  <c r="N40" i="1"/>
  <c r="N89" i="1"/>
  <c r="N330" i="1"/>
  <c r="N320" i="1"/>
  <c r="S72" i="1"/>
  <c r="S68" i="1"/>
  <c r="S64" i="1"/>
  <c r="I33" i="1"/>
  <c r="N395" i="1"/>
  <c r="N393" i="1"/>
  <c r="N387" i="1"/>
  <c r="N385" i="1"/>
  <c r="N379" i="1"/>
  <c r="N373" i="1"/>
  <c r="N367" i="1"/>
  <c r="N365" i="1"/>
  <c r="N355" i="1"/>
  <c r="I78" i="1"/>
  <c r="I38" i="1"/>
  <c r="I30" i="1"/>
  <c r="I26" i="1"/>
  <c r="N343" i="1"/>
  <c r="N335" i="1"/>
  <c r="N327" i="1"/>
  <c r="S311" i="1"/>
  <c r="S283" i="1"/>
  <c r="S275" i="1"/>
  <c r="S259" i="1"/>
  <c r="S255" i="1"/>
  <c r="S231" i="1"/>
  <c r="S227" i="1"/>
  <c r="S155" i="1"/>
  <c r="S151" i="1"/>
  <c r="S143" i="1"/>
  <c r="S135" i="1"/>
  <c r="S103" i="1"/>
  <c r="I411" i="1"/>
  <c r="I397" i="1"/>
  <c r="I396" i="1"/>
  <c r="I387" i="1"/>
  <c r="I384" i="1"/>
  <c r="I382" i="1"/>
  <c r="I381" i="1"/>
  <c r="I375" i="1"/>
  <c r="I368" i="1"/>
  <c r="I363" i="1"/>
  <c r="I359" i="1"/>
  <c r="I358" i="1"/>
  <c r="I352" i="1"/>
  <c r="I350" i="1"/>
  <c r="I348" i="1"/>
  <c r="I347" i="1"/>
  <c r="S288" i="1"/>
  <c r="S272" i="1"/>
  <c r="S268" i="1"/>
  <c r="S248" i="1"/>
  <c r="S216" i="1"/>
  <c r="S208" i="1"/>
  <c r="S176" i="1"/>
  <c r="S172" i="1"/>
  <c r="S168" i="1"/>
  <c r="S156" i="1"/>
  <c r="S148" i="1"/>
  <c r="S136" i="1"/>
  <c r="S128" i="1"/>
  <c r="S116" i="1"/>
  <c r="S344" i="1"/>
  <c r="S341" i="1"/>
  <c r="S338" i="1"/>
  <c r="S337" i="1"/>
  <c r="S336" i="1"/>
  <c r="S334" i="1"/>
  <c r="S331" i="1"/>
  <c r="S330" i="1"/>
  <c r="S325" i="1"/>
  <c r="S324" i="1"/>
  <c r="S322" i="1"/>
  <c r="S321" i="1"/>
  <c r="S320" i="1"/>
  <c r="S314" i="1"/>
  <c r="S281" i="1"/>
  <c r="S269" i="1"/>
  <c r="S245" i="1"/>
  <c r="S237" i="1"/>
  <c r="S197" i="1"/>
  <c r="S177" i="1"/>
  <c r="S141" i="1"/>
  <c r="S129" i="1"/>
  <c r="S125" i="1"/>
  <c r="S121" i="1"/>
  <c r="S101" i="1"/>
  <c r="I311" i="1"/>
  <c r="I307" i="1"/>
  <c r="I303" i="1"/>
  <c r="I283" i="1"/>
  <c r="I275" i="1"/>
  <c r="I271" i="1"/>
  <c r="I267" i="1"/>
  <c r="I259" i="1"/>
  <c r="I255" i="1"/>
  <c r="I243" i="1"/>
  <c r="I239" i="1"/>
  <c r="I227" i="1"/>
  <c r="I211" i="1"/>
  <c r="I179" i="1"/>
  <c r="I171" i="1"/>
  <c r="I167" i="1"/>
  <c r="I163" i="1"/>
  <c r="I155" i="1"/>
  <c r="I131" i="1"/>
  <c r="I119" i="1"/>
  <c r="I103" i="1"/>
  <c r="N96" i="1"/>
  <c r="N296" i="1"/>
  <c r="N294" i="1"/>
  <c r="N278" i="1"/>
  <c r="N131" i="1"/>
  <c r="N129" i="1"/>
  <c r="N105" i="1"/>
  <c r="N103" i="1"/>
  <c r="N101" i="1"/>
  <c r="N313" i="1"/>
  <c r="N266" i="1"/>
  <c r="N264" i="1"/>
  <c r="N254" i="1"/>
  <c r="N240" i="1"/>
  <c r="N234" i="1"/>
  <c r="N224" i="1"/>
  <c r="N220" i="1"/>
  <c r="N212" i="1"/>
  <c r="N194" i="1"/>
  <c r="N186" i="1"/>
  <c r="N184" i="1"/>
  <c r="N178" i="1"/>
  <c r="N174" i="1"/>
  <c r="N158" i="1"/>
  <c r="N154" i="1"/>
  <c r="N152" i="1"/>
  <c r="N150" i="1"/>
  <c r="N136" i="1"/>
  <c r="N134" i="1"/>
  <c r="S91" i="1"/>
  <c r="S74" i="1"/>
  <c r="S70" i="1"/>
  <c r="S38" i="1"/>
  <c r="S22" i="1"/>
  <c r="S6" i="1"/>
  <c r="S83" i="1"/>
  <c r="S75" i="1"/>
  <c r="S67" i="1"/>
  <c r="S19" i="1"/>
  <c r="E346" i="5"/>
  <c r="H346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8E0A3A-AFC2-4515-8AA1-F105BF45DEC5}" keepAlive="1" name="Query - cgbincentives" description="Connection to the 'cgbincentives' query in the workbook." type="5" refreshedVersion="0" background="1">
    <dbPr connection="Provider=Microsoft.Mashup.OleDb.1;Data Source=$Workbook$;Location=cgbincentives;Extended Properties=&quot;&quot;" command="SELECT * FROM [cgbincentives]"/>
  </connection>
  <connection id="2" xr16:uid="{4BD01456-B2ED-4ADC-A22B-49FABF9BBC4F}" keepAlive="1" name="Query - diversity index table" description="Connection to the 'diversity index table' query in the workbook." type="5" refreshedVersion="0" background="1">
    <dbPr connection="Provider=Microsoft.Mashup.OleDb.1;Data Source=$Workbook$;Location=&quot;diversity index table&quot;;Extended Properties=&quot;&quot;" command="SELECT * FROM [diversity index table]"/>
  </connection>
  <connection id="3" xr16:uid="{B87FF2C1-D565-47F8-821C-2F723B9CDE2E}" keepAlive="1" name="Query - DivIndexCalcTable" description="Connection to the 'DivIndexCalcTable' query in the workbook." type="5" refreshedVersion="0" background="1">
    <dbPr connection="Provider=Microsoft.Mashup.OleDb.1;Data Source=$Workbook$;Location=DivIndexCalcTable;Extended Properties=&quot;&quot;" command="SELECT * FROM [DivIndexCalcTable]"/>
  </connection>
  <connection id="4" xr16:uid="{5D4F0190-824B-4121-AB48-1EEAE8858E7A}" keepAlive="1" name="Query - DivIndexTable" description="Connection to the 'DivIndexTable' query in the workbook." type="5" refreshedVersion="0" background="1">
    <dbPr connection="Provider=Microsoft.Mashup.OleDb.1;Data Source=$Workbook$;Location=DivIndexTable;Extended Properties=&quot;&quot;" command="SELECT * FROM [DivIndexTable]"/>
  </connection>
  <connection id="5" xr16:uid="{FCCC1093-2AEE-41B6-9D54-542DD9F17888}" keepAlive="1" name="Query - energy burden table" description="Connection to the 'energy burden table' query in the workbook." type="5" refreshedVersion="0" background="1">
    <dbPr connection="Provider=Microsoft.Mashup.OleDb.1;Data Source=$Workbook$;Location=&quot;energy burden table&quot;;Extended Properties=&quot;&quot;" command="SELECT * FROM [energy burden table]"/>
  </connection>
  <connection id="6" xr16:uid="{6B85A669-C08E-4348-B949-37CD40DC11EB}" keepAlive="1" name="Query - Energy Burdened tracts" description="Connection to the 'Energy Burdened tracts' query in the workbook." type="5" refreshedVersion="6" background="1" saveData="1">
    <dbPr connection="Provider=Microsoft.Mashup.OleDb.1;Data Source=$Workbook$;Location=&quot;Energy Burdened tracts&quot;;Extended Properties=&quot;&quot;" command="SELECT * FROM [Energy Burdened tracts]"/>
  </connection>
  <connection id="7" xr16:uid="{ED60CA82-00BD-4D1B-9298-F9DDBCD92F2C}" keepAlive="1" name="Query - HESReportTable" description="Connection to the 'HESReportTable' query in the workbook." type="5" refreshedVersion="0" background="1">
    <dbPr connection="Provider=Microsoft.Mashup.OleDb.1;Data Source=$Workbook$;Location=HESReportTable;Extended Properties=&quot;&quot;" command="SELECT * FROM [HESReportTable]"/>
  </connection>
  <connection id="8" xr16:uid="{FB033EB2-1E3D-45DA-8626-52A1E289BC3B}" keepAlive="1" name="Query - large load table" description="Connection to the 'large load table' query in the workbook." type="5" refreshedVersion="0" background="1">
    <dbPr connection="Provider=Microsoft.Mashup.OleDb.1;Data Source=$Workbook$;Location=&quot;large load table&quot;;Extended Properties=&quot;&quot;" command="SELECT * FROM [large load table]"/>
  </connection>
  <connection id="9" xr16:uid="{BF931F71-2993-47A7-B295-C3F9C9B39DCC}" keepAlive="1" name="Query - LargeLoadMerge" description="Connection to the 'LargeLoadMerge' query in the workbook." type="5" refreshedVersion="6" background="1" saveData="1">
    <dbPr connection="Provider=Microsoft.Mashup.OleDb.1;Data Source=$Workbook$;Location=LargeLoadMerge;Extended Properties=&quot;&quot;" command="SELECT * FROM [LargeLoadMerge]"/>
  </connection>
  <connection id="10" xr16:uid="{2097D266-A205-4A04-B66C-F771CDB6D4A6}" keepAlive="1" name="Query - Merge1" description="Connection to the 'Merge1' query in the workbook." type="5" refreshedVersion="6" background="1" saveData="1">
    <dbPr connection="Provider=Microsoft.Mashup.OleDb.1;Data Source=$Workbook$;Location=Merge1;Extended Properties=&quot;&quot;" command="SELECT * FROM [Merge1]"/>
  </connection>
  <connection id="11" xr16:uid="{C0990519-62E5-43F8-AF29-A9720FF79CCD}" keepAlive="1" name="Query - Merge2" description="Connection to the 'Merge2' query in the workbook." type="5" refreshedVersion="6" background="1" saveData="1">
    <dbPr connection="Provider=Microsoft.Mashup.OleDb.1;Data Source=$Workbook$;Location=Merge2;Extended Properties=&quot;&quot;" command="SELECT * FROM [Merge2]"/>
  </connection>
  <connection id="12" xr16:uid="{B6AEAEF6-FD88-4004-973A-41137CDF2CA8}" keepAlive="1" name="Query - Merge3" description="Connection to the 'Merge3' query in the workbook." type="5" refreshedVersion="6" background="1" saveData="1">
    <dbPr connection="Provider=Microsoft.Mashup.OleDb.1;Data Source=$Workbook$;Location=Merge3;Extended Properties=&quot;&quot;" command="SELECT * FROM [Merge3]"/>
  </connection>
  <connection id="13" xr16:uid="{3287265A-5051-49E9-B587-ED6A04AD1188}" keepAlive="1" name="Query - Merge4" description="Connection to the 'Merge4' query in the workbook." type="5" refreshedVersion="6" background="1" saveData="1">
    <dbPr connection="Provider=Microsoft.Mashup.OleDb.1;Data Source=$Workbook$;Location=Merge4;Extended Properties=&quot;&quot;" command="SELECT * FROM [Merge4]"/>
  </connection>
  <connection id="14" xr16:uid="{628C98E8-FE5E-48C7-8319-A4EA93B60C58}" keepAlive="1" name="Query - Merge5" description="Connection to the 'Merge5' query in the workbook." type="5" refreshedVersion="6" background="1" saveData="1">
    <dbPr connection="Provider=Microsoft.Mashup.OleDb.1;Data Source=$Workbook$;Location=Merge5;Extended Properties=&quot;&quot;" command="SELECT * FROM [Merge5]"/>
  </connection>
  <connection id="15" xr16:uid="{4FABBD24-0624-42F3-B248-1F45F33A1504}" keepAlive="1" name="Query - Merge6" description="Connection to the 'Merge6' query in the workbook." type="5" refreshedVersion="6" background="1" saveData="1">
    <dbPr connection="Provider=Microsoft.Mashup.OleDb.1;Data Source=$Workbook$;Location=Merge6;Extended Properties=&quot;&quot;" command="SELECT * FROM [Merge6]"/>
  </connection>
  <connection id="16" xr16:uid="{57504704-1853-4B84-84A7-D3CA0A27C43D}" keepAlive="1" name="Query - small load merge" description="Connection to the 'small load merge' query in the workbook." type="5" refreshedVersion="6" background="1" saveData="1">
    <dbPr connection="Provider=Microsoft.Mashup.OleDb.1;Data Source=$Workbook$;Location=&quot;small load merge&quot;;Extended Properties=&quot;&quot;" command="SELECT * FROM [small load merge]"/>
  </connection>
  <connection id="17" xr16:uid="{E7EC0EDA-34DA-401C-9775-C0393278F41B}" keepAlive="1" name="Query - small load table" description="Connection to the 'small load table' query in the workbook." type="5" refreshedVersion="0" background="1">
    <dbPr connection="Provider=Microsoft.Mashup.OleDb.1;Data Source=$Workbook$;Location=&quot;small load table&quot;;Extended Properties=&quot;&quot;" command="SELECT * FROM [small load table]"/>
  </connection>
</connections>
</file>

<file path=xl/sharedStrings.xml><?xml version="1.0" encoding="utf-8"?>
<sst xmlns="http://schemas.openxmlformats.org/spreadsheetml/2006/main" count="25762" uniqueCount="3076">
  <si>
    <t>EQUITABLE DISTRIBUTION OF FUNDS</t>
  </si>
  <si>
    <t>Census Tract</t>
  </si>
  <si>
    <t>Town</t>
  </si>
  <si>
    <t>Customers &lt; 100kW</t>
  </si>
  <si>
    <t>Customers &gt; 100kW</t>
  </si>
  <si>
    <t>Residential</t>
  </si>
  <si>
    <t>C&amp;I</t>
  </si>
  <si>
    <t>Residential CLM $ Collected</t>
  </si>
  <si>
    <t xml:space="preserve">CLM $ Collected </t>
  </si>
  <si>
    <t xml:space="preserve">% of Total CLM $ Collected </t>
  </si>
  <si>
    <t>Incentive Disbursements</t>
  </si>
  <si>
    <r>
      <t>Distressed Tract</t>
    </r>
    <r>
      <rPr>
        <b/>
        <vertAlign val="superscript"/>
        <sz val="12"/>
        <color theme="1"/>
        <rFont val="Calibri"/>
        <family val="2"/>
      </rPr>
      <t>1</t>
    </r>
  </si>
  <si>
    <t>Residential Incentive Disbursements</t>
  </si>
  <si>
    <t>% of Total Residential CLM $ Collected</t>
  </si>
  <si>
    <t xml:space="preserve">% of Total Residential Incentive Disbursements </t>
  </si>
  <si>
    <t>% of Total Incentive Disbursements</t>
  </si>
  <si>
    <t>C&amp;I CLM $ Collected</t>
  </si>
  <si>
    <t>% of Total C&amp;I CLM $ Collected</t>
  </si>
  <si>
    <t>C&amp;I Incentive Disbursements</t>
  </si>
  <si>
    <t xml:space="preserve">% of TotalC&amp;I Incentive Disbursements </t>
  </si>
  <si>
    <t xml:space="preserve">All Customers </t>
  </si>
  <si>
    <t>CLM Collections</t>
  </si>
  <si>
    <t>Customers &gt;100kW</t>
  </si>
  <si>
    <t xml:space="preserve">Total </t>
  </si>
  <si>
    <t>Totals</t>
  </si>
  <si>
    <t xml:space="preserve">Equitable Distribution </t>
  </si>
  <si>
    <t>CGS 16-245(m) Section 101</t>
  </si>
  <si>
    <t>C&amp;LM Compliance Items 8 and 9</t>
  </si>
  <si>
    <t>Instructions:</t>
  </si>
  <si>
    <t>1.) Please fill out the yellow highlighted sections below</t>
  </si>
  <si>
    <t xml:space="preserve">2.) Please fill out the tabs in order of occurrence </t>
  </si>
  <si>
    <t>Contact:</t>
  </si>
  <si>
    <t>Julia Dumaine</t>
  </si>
  <si>
    <t xml:space="preserve">Bureau of Energy and Technology Policy </t>
  </si>
  <si>
    <t>julia.dumaine@ct.gov</t>
  </si>
  <si>
    <t>(860)827-2869</t>
  </si>
  <si>
    <t>Company:</t>
  </si>
  <si>
    <t>Year:</t>
  </si>
  <si>
    <t>Submission Date:</t>
  </si>
  <si>
    <t>Incentives Disbursements</t>
  </si>
  <si>
    <t>Combined</t>
  </si>
  <si>
    <t>HES</t>
  </si>
  <si>
    <t>HES-IE</t>
  </si>
  <si>
    <t>Residential Customers</t>
  </si>
  <si>
    <t>Total Units</t>
  </si>
  <si>
    <t>Single Family</t>
  </si>
  <si>
    <t>2-4 Units</t>
  </si>
  <si>
    <t>&gt;4 Units</t>
  </si>
  <si>
    <t>Incentives</t>
  </si>
  <si>
    <t>Total Units2</t>
  </si>
  <si>
    <t xml:space="preserve">Single Family </t>
  </si>
  <si>
    <t>2-4 Units2</t>
  </si>
  <si>
    <t xml:space="preserve">&gt;4 Units </t>
  </si>
  <si>
    <t xml:space="preserve">Incentives </t>
  </si>
  <si>
    <t>The United Illuminating Company</t>
  </si>
  <si>
    <t>09001060100</t>
  </si>
  <si>
    <t>09001060200</t>
  </si>
  <si>
    <t>09001060300</t>
  </si>
  <si>
    <t>09001060400</t>
  </si>
  <si>
    <t>09001060500</t>
  </si>
  <si>
    <t>09001060600</t>
  </si>
  <si>
    <t>09001060700</t>
  </si>
  <si>
    <t>09001060900</t>
  </si>
  <si>
    <t>09001061000</t>
  </si>
  <si>
    <t>09001061100</t>
  </si>
  <si>
    <t>09001061300</t>
  </si>
  <si>
    <t>09001061400</t>
  </si>
  <si>
    <t>09001061500</t>
  </si>
  <si>
    <t>09001061600</t>
  </si>
  <si>
    <t>09001070100</t>
  </si>
  <si>
    <t>09001070200</t>
  </si>
  <si>
    <t>09001070300</t>
  </si>
  <si>
    <t>09001070400</t>
  </si>
  <si>
    <t>09001070500</t>
  </si>
  <si>
    <t>09001070600</t>
  </si>
  <si>
    <t>09001070900</t>
  </si>
  <si>
    <t>09001071000</t>
  </si>
  <si>
    <t>09001071100</t>
  </si>
  <si>
    <t>09001071200</t>
  </si>
  <si>
    <t>09001071300</t>
  </si>
  <si>
    <t>09001071400</t>
  </si>
  <si>
    <t>09001071900</t>
  </si>
  <si>
    <t>09001072000</t>
  </si>
  <si>
    <t>09001072100</t>
  </si>
  <si>
    <t>09001072200</t>
  </si>
  <si>
    <t>09001072300</t>
  </si>
  <si>
    <t>09001072400</t>
  </si>
  <si>
    <t>09001072500</t>
  </si>
  <si>
    <t>09001072600</t>
  </si>
  <si>
    <t>09001072700</t>
  </si>
  <si>
    <t>09001072800</t>
  </si>
  <si>
    <t>09001072900</t>
  </si>
  <si>
    <t>09001073000</t>
  </si>
  <si>
    <t>09001073100</t>
  </si>
  <si>
    <t>09001073300</t>
  </si>
  <si>
    <t>09001073400</t>
  </si>
  <si>
    <t>09001073500</t>
  </si>
  <si>
    <t>09001073600</t>
  </si>
  <si>
    <t>09001073700</t>
  </si>
  <si>
    <t>09001073800</t>
  </si>
  <si>
    <t>09001073900</t>
  </si>
  <si>
    <t>09001074000</t>
  </si>
  <si>
    <t>09001074300</t>
  </si>
  <si>
    <t>09001074400</t>
  </si>
  <si>
    <t>09001080100</t>
  </si>
  <si>
    <t>09001080200</t>
  </si>
  <si>
    <t>09001080400</t>
  </si>
  <si>
    <t>09001080500</t>
  </si>
  <si>
    <t>09001080600</t>
  </si>
  <si>
    <t>09001080700</t>
  </si>
  <si>
    <t>09001080800</t>
  </si>
  <si>
    <t>09001080900</t>
  </si>
  <si>
    <t>09001081000</t>
  </si>
  <si>
    <t>09001081100</t>
  </si>
  <si>
    <t>09001081200</t>
  </si>
  <si>
    <t>09001081300</t>
  </si>
  <si>
    <t>09001090100</t>
  </si>
  <si>
    <t>09001090200</t>
  </si>
  <si>
    <t>09001090300</t>
  </si>
  <si>
    <t>09001090400</t>
  </si>
  <si>
    <t>09001090500</t>
  </si>
  <si>
    <t>09001090600</t>
  </si>
  <si>
    <t>09001090700</t>
  </si>
  <si>
    <t>09001105100</t>
  </si>
  <si>
    <t>09001110100</t>
  </si>
  <si>
    <t>09001110201</t>
  </si>
  <si>
    <t>09001110202</t>
  </si>
  <si>
    <t>09001110301</t>
  </si>
  <si>
    <t>09001110302</t>
  </si>
  <si>
    <t>09001110500</t>
  </si>
  <si>
    <t>09001110600</t>
  </si>
  <si>
    <t>09001257200</t>
  </si>
  <si>
    <t>09009120100</t>
  </si>
  <si>
    <t>09009120200</t>
  </si>
  <si>
    <t>09009125100</t>
  </si>
  <si>
    <t>09009125200</t>
  </si>
  <si>
    <t>09009125300</t>
  </si>
  <si>
    <t>09009125400</t>
  </si>
  <si>
    <t>09009140100</t>
  </si>
  <si>
    <t>09009140200</t>
  </si>
  <si>
    <t>09009140300</t>
  </si>
  <si>
    <t>09009140400</t>
  </si>
  <si>
    <t>09009140500</t>
  </si>
  <si>
    <t>09009140600</t>
  </si>
  <si>
    <t>09009140700</t>
  </si>
  <si>
    <t>09009140800</t>
  </si>
  <si>
    <t>09009140900</t>
  </si>
  <si>
    <t>09009141000</t>
  </si>
  <si>
    <t>09009141100</t>
  </si>
  <si>
    <t>09009141200</t>
  </si>
  <si>
    <t>09009141300</t>
  </si>
  <si>
    <t>09009141400</t>
  </si>
  <si>
    <t>09009141500</t>
  </si>
  <si>
    <t>09009141600</t>
  </si>
  <si>
    <t>09009141800</t>
  </si>
  <si>
    <t>09009141900</t>
  </si>
  <si>
    <t>09009142000</t>
  </si>
  <si>
    <t>09009142100</t>
  </si>
  <si>
    <t>09009142200</t>
  </si>
  <si>
    <t>09009142300</t>
  </si>
  <si>
    <t>09009142400</t>
  </si>
  <si>
    <t>09009142500</t>
  </si>
  <si>
    <t>09009142601</t>
  </si>
  <si>
    <t>09009142603</t>
  </si>
  <si>
    <t>09009142604</t>
  </si>
  <si>
    <t>09009142700</t>
  </si>
  <si>
    <t>09009142800</t>
  </si>
  <si>
    <t>09009150100</t>
  </si>
  <si>
    <t>09009150200</t>
  </si>
  <si>
    <t>09009150300</t>
  </si>
  <si>
    <t>09009150500</t>
  </si>
  <si>
    <t>09009150600</t>
  </si>
  <si>
    <t>09009150700</t>
  </si>
  <si>
    <t>09009150800</t>
  </si>
  <si>
    <t>09009150900</t>
  </si>
  <si>
    <t>09009151000</t>
  </si>
  <si>
    <t>09009151100</t>
  </si>
  <si>
    <t>09009151200</t>
  </si>
  <si>
    <t>09009154100</t>
  </si>
  <si>
    <t>09009154200</t>
  </si>
  <si>
    <t>09009154500</t>
  </si>
  <si>
    <t>09009154600</t>
  </si>
  <si>
    <t>09009154700</t>
  </si>
  <si>
    <t>09009154900</t>
  </si>
  <si>
    <t>09009155000</t>
  </si>
  <si>
    <t>09009155100</t>
  </si>
  <si>
    <t>09009157100</t>
  </si>
  <si>
    <t>09009157200</t>
  </si>
  <si>
    <t>09009157300</t>
  </si>
  <si>
    <t>09009157400</t>
  </si>
  <si>
    <t>09009160100</t>
  </si>
  <si>
    <t>09009160200</t>
  </si>
  <si>
    <t>09009165100</t>
  </si>
  <si>
    <t>09009165200</t>
  </si>
  <si>
    <t>09009165300</t>
  </si>
  <si>
    <t>09009165400</t>
  </si>
  <si>
    <t>09009165500</t>
  </si>
  <si>
    <t>09009165600</t>
  </si>
  <si>
    <t>09009165700</t>
  </si>
  <si>
    <t>09009165801</t>
  </si>
  <si>
    <t>09009165802</t>
  </si>
  <si>
    <t>09009165900</t>
  </si>
  <si>
    <t>09009166001</t>
  </si>
  <si>
    <t>09009166002</t>
  </si>
  <si>
    <t>09009167100</t>
  </si>
  <si>
    <t>09009167201</t>
  </si>
  <si>
    <t>09009167202</t>
  </si>
  <si>
    <t>09009167300</t>
  </si>
  <si>
    <t>09009180100</t>
  </si>
  <si>
    <t>09009180200</t>
  </si>
  <si>
    <t>09009180300</t>
  </si>
  <si>
    <t>09009180400</t>
  </si>
  <si>
    <t>09009180500</t>
  </si>
  <si>
    <t>09009180601</t>
  </si>
  <si>
    <t>09009180602</t>
  </si>
  <si>
    <t>09009186100</t>
  </si>
  <si>
    <t>09009186200</t>
  </si>
  <si>
    <t>09009361401</t>
  </si>
  <si>
    <t>09009361402</t>
  </si>
  <si>
    <t>09009361500</t>
  </si>
  <si>
    <t>09001055100</t>
  </si>
  <si>
    <t>09001055200</t>
  </si>
  <si>
    <t>09001060800</t>
  </si>
  <si>
    <t>09001061200</t>
  </si>
  <si>
    <t>09001071600</t>
  </si>
  <si>
    <t>09001073200</t>
  </si>
  <si>
    <t>09001100100</t>
  </si>
  <si>
    <t>09001100200</t>
  </si>
  <si>
    <t>09001105200</t>
  </si>
  <si>
    <t>09001110400</t>
  </si>
  <si>
    <t>09001240200</t>
  </si>
  <si>
    <t>09009130101</t>
  </si>
  <si>
    <t>09009130102</t>
  </si>
  <si>
    <t>09009130200</t>
  </si>
  <si>
    <t>09009150400</t>
  </si>
  <si>
    <t>09009154800</t>
  </si>
  <si>
    <t>09009184700</t>
  </si>
  <si>
    <t>09009190302</t>
  </si>
  <si>
    <t>Easton</t>
  </si>
  <si>
    <t>No</t>
  </si>
  <si>
    <t>Bridgeport</t>
  </si>
  <si>
    <t>Fairfield</t>
  </si>
  <si>
    <t>Trumbull</t>
  </si>
  <si>
    <t>Stratford</t>
  </si>
  <si>
    <t>Yes</t>
  </si>
  <si>
    <t>Milford</t>
  </si>
  <si>
    <t>Shelton</t>
  </si>
  <si>
    <t>Ansonia</t>
  </si>
  <si>
    <t>Derby</t>
  </si>
  <si>
    <t>Orange</t>
  </si>
  <si>
    <t>Woodbridge</t>
  </si>
  <si>
    <t>New Haven</t>
  </si>
  <si>
    <t>West Haven</t>
  </si>
  <si>
    <t>Hamden</t>
  </si>
  <si>
    <t>East  Haven</t>
  </si>
  <si>
    <t>North Haven</t>
  </si>
  <si>
    <t>North Branford</t>
  </si>
  <si>
    <t>UNKNOWN</t>
  </si>
  <si>
    <t>Note</t>
  </si>
  <si>
    <t>UI 2019</t>
  </si>
  <si>
    <t>BRIDGEPORT</t>
  </si>
  <si>
    <t>TRUMBULL</t>
  </si>
  <si>
    <t>ANSONIA</t>
  </si>
  <si>
    <t>DERBY</t>
  </si>
  <si>
    <t>NEW HAVEN</t>
  </si>
  <si>
    <t>EAST HAVEN</t>
  </si>
  <si>
    <t>HAMDEN</t>
  </si>
  <si>
    <t>MILFORD</t>
  </si>
  <si>
    <t>NORTH HAVEN</t>
  </si>
  <si>
    <t>ORANGE</t>
  </si>
  <si>
    <t>SHELTON</t>
  </si>
  <si>
    <t>STRATFORD</t>
  </si>
  <si>
    <t>WEST HAVEN</t>
  </si>
  <si>
    <t>EASTON</t>
  </si>
  <si>
    <t>NORTH BRANFORD</t>
  </si>
  <si>
    <t>WOODBRIDGE</t>
  </si>
  <si>
    <t>2018: Total CLM Collections were $30M, but $11.7M of that was earmarked for the diversions to the CT General Fund.</t>
  </si>
  <si>
    <t>Column1</t>
  </si>
  <si>
    <t>Equitable</t>
  </si>
  <si>
    <t>Equitable 2</t>
  </si>
  <si>
    <t>Equitable 3</t>
  </si>
  <si>
    <t>Row Labels</t>
  </si>
  <si>
    <t>Grand Total</t>
  </si>
  <si>
    <t xml:space="preserve">Sum of CLM $ Collected </t>
  </si>
  <si>
    <t xml:space="preserve">Sum of % of Total CLM $ Collected </t>
  </si>
  <si>
    <t>Sum of Incentive Disbursements</t>
  </si>
  <si>
    <t>Distressed Tract1</t>
  </si>
  <si>
    <t>Sum of % of Total Incentive Disbursements</t>
  </si>
  <si>
    <t>Count of Census Tract</t>
  </si>
  <si>
    <t>(Multiple Items)</t>
  </si>
  <si>
    <t>N/A</t>
  </si>
  <si>
    <t>Census Tract 9073, Windham County, Connecticut</t>
  </si>
  <si>
    <t>1400000US09015907300</t>
  </si>
  <si>
    <t>Census Tract 9072, Windham County, Connecticut</t>
  </si>
  <si>
    <t>1400000US09015907200</t>
  </si>
  <si>
    <t>Census Tract 9071, Windham County, Connecticut</t>
  </si>
  <si>
    <t>1400000US09015907100</t>
  </si>
  <si>
    <t>Census Tract 9061, Windham County, Connecticut</t>
  </si>
  <si>
    <t>1400000US09015906100</t>
  </si>
  <si>
    <t>Census Tract 9051, Windham County, Connecticut</t>
  </si>
  <si>
    <t>1400000US09015905100</t>
  </si>
  <si>
    <t>Census Tract 9045, Windham County, Connecticut</t>
  </si>
  <si>
    <t>1400000US09015904500</t>
  </si>
  <si>
    <t>Census Tract 9044, Windham County, Connecticut</t>
  </si>
  <si>
    <t>1400000US09015904400</t>
  </si>
  <si>
    <t>Census Tract 9041, Windham County, Connecticut</t>
  </si>
  <si>
    <t>1400000US09015904100</t>
  </si>
  <si>
    <t>Census Tract 9032, Windham County, Connecticut</t>
  </si>
  <si>
    <t>1400000US09015903200</t>
  </si>
  <si>
    <t>Census Tract 9031, Windham County, Connecticut</t>
  </si>
  <si>
    <t>1400000US09015903100</t>
  </si>
  <si>
    <t>Census Tract 9025, Windham County, Connecticut</t>
  </si>
  <si>
    <t>1400000US09015902500</t>
  </si>
  <si>
    <t>Census Tract 9022, Windham County, Connecticut</t>
  </si>
  <si>
    <t>1400000US09015902200</t>
  </si>
  <si>
    <t>Census Tract 9011, Windham County, Connecticut</t>
  </si>
  <si>
    <t>1400000US09015901100</t>
  </si>
  <si>
    <t>Census Tract 9002, Windham County, Connecticut</t>
  </si>
  <si>
    <t>1400000US09015900200</t>
  </si>
  <si>
    <t>Census Tract 9001, Windham County, Connecticut</t>
  </si>
  <si>
    <t>1400000US09015900100</t>
  </si>
  <si>
    <t>Census Tract 8301, Windham County, Connecticut</t>
  </si>
  <si>
    <t>1400000US09015830100</t>
  </si>
  <si>
    <t>Census Tract 8250, Windham County, Connecticut</t>
  </si>
  <si>
    <t>1400000US09015825000</t>
  </si>
  <si>
    <t>Census Tract 8200, Windham County, Connecticut</t>
  </si>
  <si>
    <t>1400000US09015820000</t>
  </si>
  <si>
    <t>Census Tract 8150, Windham County, Connecticut</t>
  </si>
  <si>
    <t>1400000US09015815000</t>
  </si>
  <si>
    <t>Census Tract 8007, Windham County, Connecticut</t>
  </si>
  <si>
    <t>1400000US09015800700</t>
  </si>
  <si>
    <t>Census Tract 8006, Windham County, Connecticut</t>
  </si>
  <si>
    <t>1400000US09015800600</t>
  </si>
  <si>
    <t>Census Tract 8005, Windham County, Connecticut</t>
  </si>
  <si>
    <t>1400000US09015800500</t>
  </si>
  <si>
    <t>Census Tract 8004, Windham County, Connecticut</t>
  </si>
  <si>
    <t>1400000US09015800400</t>
  </si>
  <si>
    <t>Census Tract 8003, Windham County, Connecticut</t>
  </si>
  <si>
    <t>1400000US09015800300</t>
  </si>
  <si>
    <t>Census Tract 8902.02, Tolland County, Connecticut</t>
  </si>
  <si>
    <t>1400000US09013890202</t>
  </si>
  <si>
    <t>Census Tract 8902.01, Tolland County, Connecticut</t>
  </si>
  <si>
    <t>1400000US09013890201</t>
  </si>
  <si>
    <t>Census Tract 8901, Tolland County, Connecticut</t>
  </si>
  <si>
    <t>1400000US09013890100</t>
  </si>
  <si>
    <t>Census Tract 8815, Tolland County, Connecticut</t>
  </si>
  <si>
    <t>1400000US09013881500</t>
  </si>
  <si>
    <t>Census Tract 8813, Tolland County, Connecticut</t>
  </si>
  <si>
    <t>1400000US09013881300</t>
  </si>
  <si>
    <t>Census Tract 8812, Tolland County, Connecticut</t>
  </si>
  <si>
    <t>1400000US09013881200</t>
  </si>
  <si>
    <t>Census Tract 8811, Tolland County, Connecticut</t>
  </si>
  <si>
    <t>1400000US09013881100</t>
  </si>
  <si>
    <t>Census Tract 8601, Tolland County, Connecticut</t>
  </si>
  <si>
    <t>1400000US09013860100</t>
  </si>
  <si>
    <t>Census Tract 8502, Tolland County, Connecticut</t>
  </si>
  <si>
    <t>1400000US09013850200</t>
  </si>
  <si>
    <t>Census Tract 8501, Tolland County, Connecticut</t>
  </si>
  <si>
    <t>1400000US09013850100</t>
  </si>
  <si>
    <t>Census Tract 8401, Tolland County, Connecticut</t>
  </si>
  <si>
    <t>1400000US09013840100</t>
  </si>
  <si>
    <t>Census Tract 5382.02, Tolland County, Connecticut</t>
  </si>
  <si>
    <t>1400000US09013538202</t>
  </si>
  <si>
    <t>Census Tract 5382.01, Tolland County, Connecticut</t>
  </si>
  <si>
    <t>1400000US09013538201</t>
  </si>
  <si>
    <t>Census Tract 5352, Tolland County, Connecticut</t>
  </si>
  <si>
    <t>1400000US09013535200</t>
  </si>
  <si>
    <t>Census Tract 5351, Tolland County, Connecticut</t>
  </si>
  <si>
    <t>1400000US09013535100</t>
  </si>
  <si>
    <t>Census Tract 5331.02, Tolland County, Connecticut</t>
  </si>
  <si>
    <t>1400000US09013533102</t>
  </si>
  <si>
    <t>Census Tract 5331.01, Tolland County, Connecticut</t>
  </si>
  <si>
    <t>1400000US09013533101</t>
  </si>
  <si>
    <t>Census Tract 5306, Tolland County, Connecticut</t>
  </si>
  <si>
    <t>1400000US09013530600</t>
  </si>
  <si>
    <t>Census Tract 5305, Tolland County, Connecticut</t>
  </si>
  <si>
    <t>1400000US09013530500</t>
  </si>
  <si>
    <t>Census Tract 5304, Tolland County, Connecticut</t>
  </si>
  <si>
    <t>1400000US09013530400</t>
  </si>
  <si>
    <t>Census Tract 5303.02, Tolland County, Connecticut</t>
  </si>
  <si>
    <t>1400000US09013530302</t>
  </si>
  <si>
    <t>Census Tract 5303.01, Tolland County, Connecticut</t>
  </si>
  <si>
    <t>1400000US09013530301</t>
  </si>
  <si>
    <t>Census Tract 5302, Tolland County, Connecticut</t>
  </si>
  <si>
    <t>1400000US09013530200</t>
  </si>
  <si>
    <t>Census Tract 5301, Tolland County, Connecticut</t>
  </si>
  <si>
    <t>1400000US09013530100</t>
  </si>
  <si>
    <t>Census Tract 5291, Tolland County, Connecticut</t>
  </si>
  <si>
    <t>1400000US09013529100</t>
  </si>
  <si>
    <t>Census Tract 5281, Tolland County, Connecticut</t>
  </si>
  <si>
    <t>1400000US09013528100</t>
  </si>
  <si>
    <t>Census Tract 5261.02, Tolland County, Connecticut</t>
  </si>
  <si>
    <t>1400000US09013526102</t>
  </si>
  <si>
    <t>Census Tract 5261.01, Tolland County, Connecticut</t>
  </si>
  <si>
    <t>1400000US09013526101</t>
  </si>
  <si>
    <t>Census Tract 8707.04, New London County, Connecticut</t>
  </si>
  <si>
    <t>1400000US09011870704</t>
  </si>
  <si>
    <t>Census Tract 8707.03, New London County, Connecticut</t>
  </si>
  <si>
    <t>1400000US09011870703</t>
  </si>
  <si>
    <t>Census Tract 8707.01, New London County, Connecticut</t>
  </si>
  <si>
    <t>1400000US09011870701</t>
  </si>
  <si>
    <t>Census Tract 8705.02, New London County, Connecticut</t>
  </si>
  <si>
    <t>1400000US09011870502</t>
  </si>
  <si>
    <t>Census Tract 8705.01, New London County, Connecticut</t>
  </si>
  <si>
    <t>1400000US09011870501</t>
  </si>
  <si>
    <t>Census Tract 8703, New London County, Connecticut</t>
  </si>
  <si>
    <t>1400000US09011870300</t>
  </si>
  <si>
    <t>Census Tract 8702, New London County, Connecticut</t>
  </si>
  <si>
    <t>1400000US09011870200</t>
  </si>
  <si>
    <t>Census Tract 8701, New London County, Connecticut</t>
  </si>
  <si>
    <t>1400000US09011870100</t>
  </si>
  <si>
    <t>Census Tract 7161.02, New London County, Connecticut</t>
  </si>
  <si>
    <t>1400000US09011716102</t>
  </si>
  <si>
    <t>Census Tract 7161.01, New London County, Connecticut</t>
  </si>
  <si>
    <t>1400000US09011716101</t>
  </si>
  <si>
    <t>Census Tract 7151, New London County, Connecticut</t>
  </si>
  <si>
    <t>1400000US09011715100</t>
  </si>
  <si>
    <t>Census Tract 7141.04, New London County, Connecticut</t>
  </si>
  <si>
    <t>1400000US09011714104</t>
  </si>
  <si>
    <t>Census Tract 7141.03, New London County, Connecticut</t>
  </si>
  <si>
    <t>1400000US09011714103</t>
  </si>
  <si>
    <t>Census Tract 7141.01, New London County, Connecticut</t>
  </si>
  <si>
    <t>1400000US09011714101</t>
  </si>
  <si>
    <t>Census Tract 7131, New London County, Connecticut</t>
  </si>
  <si>
    <t>1400000US09011713100</t>
  </si>
  <si>
    <t>Census Tract 7121, New London County, Connecticut</t>
  </si>
  <si>
    <t>1400000US09011712100</t>
  </si>
  <si>
    <t>Census Tract 7111, New London County, Connecticut</t>
  </si>
  <si>
    <t>1400000US09011711100</t>
  </si>
  <si>
    <t>Census Tract 7101, New London County, Connecticut</t>
  </si>
  <si>
    <t>1400000US09011710100</t>
  </si>
  <si>
    <t>Census Tract 7092, New London County, Connecticut</t>
  </si>
  <si>
    <t>1400000US09011709200</t>
  </si>
  <si>
    <t>Census Tract 7091, New London County, Connecticut</t>
  </si>
  <si>
    <t>1400000US09011709100</t>
  </si>
  <si>
    <t>Census Tract 7081, New London County, Connecticut</t>
  </si>
  <si>
    <t>1400000US09011708100</t>
  </si>
  <si>
    <t>Census Tract 7071, New London County, Connecticut</t>
  </si>
  <si>
    <t>1400000US09011707100</t>
  </si>
  <si>
    <t>Census Tract 7054, New London County, Connecticut</t>
  </si>
  <si>
    <t>1400000US09011705400</t>
  </si>
  <si>
    <t>Census Tract 7053, New London County, Connecticut</t>
  </si>
  <si>
    <t>1400000US09011705300</t>
  </si>
  <si>
    <t>Census Tract 7052, New London County, Connecticut</t>
  </si>
  <si>
    <t>1400000US09011705200</t>
  </si>
  <si>
    <t>Census Tract 7051.02, New London County, Connecticut</t>
  </si>
  <si>
    <t>1400000US09011705102</t>
  </si>
  <si>
    <t>Census Tract 7051.01, New London County, Connecticut</t>
  </si>
  <si>
    <t>1400000US09011705101</t>
  </si>
  <si>
    <t>Census Tract 7030, New London County, Connecticut</t>
  </si>
  <si>
    <t>1400000US09011703000</t>
  </si>
  <si>
    <t>Census Tract 7029, New London County, Connecticut</t>
  </si>
  <si>
    <t>1400000US09011702900</t>
  </si>
  <si>
    <t>Census Tract 7028, New London County, Connecticut</t>
  </si>
  <si>
    <t>1400000US09011702800</t>
  </si>
  <si>
    <t>Census Tract 7027, New London County, Connecticut</t>
  </si>
  <si>
    <t>1400000US09011702700</t>
  </si>
  <si>
    <t>Census Tract 7026, New London County, Connecticut</t>
  </si>
  <si>
    <t>1400000US09011702600</t>
  </si>
  <si>
    <t>Census Tract 7025, New London County, Connecticut</t>
  </si>
  <si>
    <t>1400000US09011702500</t>
  </si>
  <si>
    <t>Census Tract 7024, New London County, Connecticut</t>
  </si>
  <si>
    <t>1400000US09011702400</t>
  </si>
  <si>
    <t>Census Tract 7023, New London County, Connecticut</t>
  </si>
  <si>
    <t>1400000US09011702300</t>
  </si>
  <si>
    <t>Census Tract 7021, New London County, Connecticut</t>
  </si>
  <si>
    <t>1400000US09011702100</t>
  </si>
  <si>
    <t>Census Tract 7012, New London County, Connecticut</t>
  </si>
  <si>
    <t>1400000US09011701200</t>
  </si>
  <si>
    <t>Census Tract 7011, New London County, Connecticut</t>
  </si>
  <si>
    <t>1400000US09011701100</t>
  </si>
  <si>
    <t>Census Tract 7001, New London County, Connecticut</t>
  </si>
  <si>
    <t>1400000US09011700100</t>
  </si>
  <si>
    <t>Census Tract 6970, New London County, Connecticut</t>
  </si>
  <si>
    <t>1400000US09011697000</t>
  </si>
  <si>
    <t>Census Tract 6968, New London County, Connecticut</t>
  </si>
  <si>
    <t>1400000US09011696800</t>
  </si>
  <si>
    <t>Census Tract 6967, New London County, Connecticut</t>
  </si>
  <si>
    <t>1400000US09011696700</t>
  </si>
  <si>
    <t>Census Tract 6966, New London County, Connecticut</t>
  </si>
  <si>
    <t>1400000US09011696600</t>
  </si>
  <si>
    <t>Census Tract 6965, New London County, Connecticut</t>
  </si>
  <si>
    <t>1400000US09011696500</t>
  </si>
  <si>
    <t>Census Tract 6964, New London County, Connecticut</t>
  </si>
  <si>
    <t>1400000US09011696400</t>
  </si>
  <si>
    <t>Census Tract 6963, New London County, Connecticut</t>
  </si>
  <si>
    <t>1400000US09011696300</t>
  </si>
  <si>
    <t>Census Tract 6962, New London County, Connecticut</t>
  </si>
  <si>
    <t>1400000US09011696200</t>
  </si>
  <si>
    <t>Census Tract 6961, New London County, Connecticut</t>
  </si>
  <si>
    <t>1400000US09011696100</t>
  </si>
  <si>
    <t>Census Tract 6952.02, New London County, Connecticut</t>
  </si>
  <si>
    <t>1400000US09011695202</t>
  </si>
  <si>
    <t>Census Tract 6952.01, New London County, Connecticut</t>
  </si>
  <si>
    <t>1400000US09011695201</t>
  </si>
  <si>
    <t>Census Tract 6937, New London County, Connecticut</t>
  </si>
  <si>
    <t>1400000US09011693700</t>
  </si>
  <si>
    <t>Census Tract 6936, New London County, Connecticut</t>
  </si>
  <si>
    <t>1400000US09011693600</t>
  </si>
  <si>
    <t>Census Tract 6935, New London County, Connecticut</t>
  </si>
  <si>
    <t>1400000US09011693500</t>
  </si>
  <si>
    <t>Census Tract 6934, New London County, Connecticut</t>
  </si>
  <si>
    <t>1400000US09011693400</t>
  </si>
  <si>
    <t>Census Tract 6933, New London County, Connecticut</t>
  </si>
  <si>
    <t>1400000US09011693300</t>
  </si>
  <si>
    <t>Census Tract 6909, New London County, Connecticut</t>
  </si>
  <si>
    <t>1400000US09011690900</t>
  </si>
  <si>
    <t>Census Tract 6908, New London County, Connecticut</t>
  </si>
  <si>
    <t>1400000US09011690800</t>
  </si>
  <si>
    <t>Census Tract 6907, New London County, Connecticut</t>
  </si>
  <si>
    <t>1400000US09011690700</t>
  </si>
  <si>
    <t>Census Tract 6905, New London County, Connecticut</t>
  </si>
  <si>
    <t>1400000US09011690500</t>
  </si>
  <si>
    <t>Census Tract 6904, New London County, Connecticut</t>
  </si>
  <si>
    <t>1400000US09011690400</t>
  </si>
  <si>
    <t>Census Tract 6903, New London County, Connecticut</t>
  </si>
  <si>
    <t>1400000US09011690300</t>
  </si>
  <si>
    <t>Census Tract 6601.02, New London County, Connecticut</t>
  </si>
  <si>
    <t>1400000US09011660102</t>
  </si>
  <si>
    <t>Census Tract 6601.01, New London County, Connecticut</t>
  </si>
  <si>
    <t>1400000US09011660101</t>
  </si>
  <si>
    <t>Census Tract 6501, New London County, Connecticut</t>
  </si>
  <si>
    <t>1400000US09011650100</t>
  </si>
  <si>
    <t>Census Tract 3615, New Haven County, Connecticut</t>
  </si>
  <si>
    <t>1400000US09009361500</t>
  </si>
  <si>
    <t>Census Tract 3614.02, New Haven County, Connecticut</t>
  </si>
  <si>
    <t>1400000US09009361402</t>
  </si>
  <si>
    <t>Census Tract 3614.01, New Haven County, Connecticut</t>
  </si>
  <si>
    <t>1400000US09009361401</t>
  </si>
  <si>
    <t>Census Tract 3613, New Haven County, Connecticut</t>
  </si>
  <si>
    <t>1400000US09009361300</t>
  </si>
  <si>
    <t>Census Tract 3612, New Haven County, Connecticut</t>
  </si>
  <si>
    <t>1400000US09009361200</t>
  </si>
  <si>
    <t>Census Tract 3611, New Haven County, Connecticut</t>
  </si>
  <si>
    <t>1400000US09009361100</t>
  </si>
  <si>
    <t>Census Tract 3528, New Haven County, Connecticut</t>
  </si>
  <si>
    <t>1400000US09009352800</t>
  </si>
  <si>
    <t>Census Tract 3527.02, New Haven County, Connecticut</t>
  </si>
  <si>
    <t>1400000US09009352702</t>
  </si>
  <si>
    <t>Census Tract 3527.01, New Haven County, Connecticut</t>
  </si>
  <si>
    <t>1400000US09009352701</t>
  </si>
  <si>
    <t>Census Tract 3526, New Haven County, Connecticut</t>
  </si>
  <si>
    <t>1400000US09009352600</t>
  </si>
  <si>
    <t>Census Tract 3525, New Haven County, Connecticut</t>
  </si>
  <si>
    <t>1400000US09009352500</t>
  </si>
  <si>
    <t>Census Tract 3524, New Haven County, Connecticut</t>
  </si>
  <si>
    <t>1400000US09009352400</t>
  </si>
  <si>
    <t>Census Tract 3523, New Haven County, Connecticut</t>
  </si>
  <si>
    <t>1400000US09009352300</t>
  </si>
  <si>
    <t>Census Tract 3522, New Haven County, Connecticut</t>
  </si>
  <si>
    <t>1400000US09009352200</t>
  </si>
  <si>
    <t>Census Tract 3521, New Haven County, Connecticut</t>
  </si>
  <si>
    <t>1400000US09009352100</t>
  </si>
  <si>
    <t>Census Tract 3520, New Haven County, Connecticut</t>
  </si>
  <si>
    <t>1400000US09009352000</t>
  </si>
  <si>
    <t>Census Tract 3519, New Haven County, Connecticut</t>
  </si>
  <si>
    <t>1400000US09009351900</t>
  </si>
  <si>
    <t>Census Tract 3518, New Haven County, Connecticut</t>
  </si>
  <si>
    <t>1400000US09009351800</t>
  </si>
  <si>
    <t>Census Tract 3517, New Haven County, Connecticut</t>
  </si>
  <si>
    <t>1400000US09009351700</t>
  </si>
  <si>
    <t>Census Tract 3516.02, New Haven County, Connecticut</t>
  </si>
  <si>
    <t>1400000US09009351602</t>
  </si>
  <si>
    <t>Census Tract 3516.01, New Haven County, Connecticut</t>
  </si>
  <si>
    <t>1400000US09009351601</t>
  </si>
  <si>
    <t>Census Tract 3515, New Haven County, Connecticut</t>
  </si>
  <si>
    <t>1400000US09009351500</t>
  </si>
  <si>
    <t>Census Tract 3514, New Haven County, Connecticut</t>
  </si>
  <si>
    <t>1400000US09009351400</t>
  </si>
  <si>
    <t>Census Tract 3513, New Haven County, Connecticut</t>
  </si>
  <si>
    <t>1400000US09009351300</t>
  </si>
  <si>
    <t>Census Tract 3512, New Haven County, Connecticut</t>
  </si>
  <si>
    <t>1400000US09009351200</t>
  </si>
  <si>
    <t>Census Tract 3511, New Haven County, Connecticut</t>
  </si>
  <si>
    <t>1400000US09009351100</t>
  </si>
  <si>
    <t>Census Tract 3510, New Haven County, Connecticut</t>
  </si>
  <si>
    <t>1400000US09009351000</t>
  </si>
  <si>
    <t>Census Tract 3509, New Haven County, Connecticut</t>
  </si>
  <si>
    <t>1400000US09009350900</t>
  </si>
  <si>
    <t>Census Tract 3508, New Haven County, Connecticut</t>
  </si>
  <si>
    <t>1400000US09009350800</t>
  </si>
  <si>
    <t>Census Tract 3505, New Haven County, Connecticut</t>
  </si>
  <si>
    <t>1400000US09009350500</t>
  </si>
  <si>
    <t>Census Tract 3504, New Haven County, Connecticut</t>
  </si>
  <si>
    <t>1400000US09009350400</t>
  </si>
  <si>
    <t>Census Tract 3503, New Haven County, Connecticut</t>
  </si>
  <si>
    <t>1400000US09009350300</t>
  </si>
  <si>
    <t>Census Tract 3502, New Haven County, Connecticut</t>
  </si>
  <si>
    <t>1400000US09009350200</t>
  </si>
  <si>
    <t>Census Tract 3501, New Haven County, Connecticut</t>
  </si>
  <si>
    <t>1400000US09009350100</t>
  </si>
  <si>
    <t>Census Tract 3481.25, New Haven County, Connecticut</t>
  </si>
  <si>
    <t>1400000US09009348125</t>
  </si>
  <si>
    <t>Census Tract 3481.24, New Haven County, Connecticut</t>
  </si>
  <si>
    <t>1400000US09009348124</t>
  </si>
  <si>
    <t>Census Tract 3481.23, New Haven County, Connecticut</t>
  </si>
  <si>
    <t>1400000US09009348123</t>
  </si>
  <si>
    <t>Census Tract 3481.22, New Haven County, Connecticut</t>
  </si>
  <si>
    <t>1400000US09009348122</t>
  </si>
  <si>
    <t>Census Tract 3481.11, New Haven County, Connecticut</t>
  </si>
  <si>
    <t>1400000US09009348111</t>
  </si>
  <si>
    <t>Census Tract 3472, New Haven County, Connecticut</t>
  </si>
  <si>
    <t>1400000US09009347200</t>
  </si>
  <si>
    <t>Census Tract 3471, New Haven County, Connecticut</t>
  </si>
  <si>
    <t>1400000US09009347100</t>
  </si>
  <si>
    <t>Census Tract 3461.02, New Haven County, Connecticut</t>
  </si>
  <si>
    <t>1400000US09009346102</t>
  </si>
  <si>
    <t>Census Tract 3461.01, New Haven County, Connecticut</t>
  </si>
  <si>
    <t>1400000US09009346101</t>
  </si>
  <si>
    <t>Census Tract 3454, New Haven County, Connecticut</t>
  </si>
  <si>
    <t>1400000US09009345400</t>
  </si>
  <si>
    <t>Census Tract 3453, New Haven County, Connecticut</t>
  </si>
  <si>
    <t>1400000US09009345300</t>
  </si>
  <si>
    <t>Census Tract 3452.02, New Haven County, Connecticut</t>
  </si>
  <si>
    <t>1400000US09009345202</t>
  </si>
  <si>
    <t>Census Tract 3452.01, New Haven County, Connecticut</t>
  </si>
  <si>
    <t>1400000US09009345201</t>
  </si>
  <si>
    <t>Census Tract 3451, New Haven County, Connecticut</t>
  </si>
  <si>
    <t>1400000US09009345100</t>
  </si>
  <si>
    <t>Census Tract 3442, New Haven County, Connecticut</t>
  </si>
  <si>
    <t>1400000US09009344200</t>
  </si>
  <si>
    <t>Census Tract 3441, New Haven County, Connecticut</t>
  </si>
  <si>
    <t>1400000US09009344100</t>
  </si>
  <si>
    <t>Census Tract 3434, New Haven County, Connecticut</t>
  </si>
  <si>
    <t>1400000US09009343400</t>
  </si>
  <si>
    <t>Census Tract 3433, New Haven County, Connecticut</t>
  </si>
  <si>
    <t>1400000US09009343300</t>
  </si>
  <si>
    <t>Census Tract 3432, New Haven County, Connecticut</t>
  </si>
  <si>
    <t>1400000US09009343200</t>
  </si>
  <si>
    <t>Census Tract 3431.02, New Haven County, Connecticut</t>
  </si>
  <si>
    <t>1400000US09009343102</t>
  </si>
  <si>
    <t>Census Tract 3431.01, New Haven County, Connecticut</t>
  </si>
  <si>
    <t>1400000US09009343101</t>
  </si>
  <si>
    <t>Census Tract 3411, New Haven County, Connecticut</t>
  </si>
  <si>
    <t>1400000US09009341100</t>
  </si>
  <si>
    <t>Census Tract 1942.02, New Haven County, Connecticut</t>
  </si>
  <si>
    <t>1400000US09009194202</t>
  </si>
  <si>
    <t>Census Tract 1942.01, New Haven County, Connecticut</t>
  </si>
  <si>
    <t>1400000US09009194201</t>
  </si>
  <si>
    <t>Census Tract 1941, New Haven County, Connecticut</t>
  </si>
  <si>
    <t>1400000US09009194100</t>
  </si>
  <si>
    <t>Census Tract 1903.03, New Haven County, Connecticut</t>
  </si>
  <si>
    <t>1400000US09009190303</t>
  </si>
  <si>
    <t>Census Tract 1903.02, New Haven County, Connecticut</t>
  </si>
  <si>
    <t>1400000US09009190302</t>
  </si>
  <si>
    <t>Census Tract 1903.01, New Haven County, Connecticut</t>
  </si>
  <si>
    <t>1400000US09009190301</t>
  </si>
  <si>
    <t>Census Tract 1902, New Haven County, Connecticut</t>
  </si>
  <si>
    <t>1400000US09009190200</t>
  </si>
  <si>
    <t>Census Tract 1901, New Haven County, Connecticut</t>
  </si>
  <si>
    <t>1400000US09009190100</t>
  </si>
  <si>
    <t>Census Tract 1862, New Haven County, Connecticut</t>
  </si>
  <si>
    <t>1400000US09009186200</t>
  </si>
  <si>
    <t>Census Tract 1861, New Haven County, Connecticut</t>
  </si>
  <si>
    <t>1400000US09009186100</t>
  </si>
  <si>
    <t>Census Tract 1847, New Haven County, Connecticut</t>
  </si>
  <si>
    <t>1400000US09009184700</t>
  </si>
  <si>
    <t>Census Tract 1846, New Haven County, Connecticut</t>
  </si>
  <si>
    <t>1400000US09009184600</t>
  </si>
  <si>
    <t>Census Tract 1845, New Haven County, Connecticut</t>
  </si>
  <si>
    <t>1400000US09009184500</t>
  </si>
  <si>
    <t>Census Tract 1844, New Haven County, Connecticut</t>
  </si>
  <si>
    <t>1400000US09009184400</t>
  </si>
  <si>
    <t>Census Tract 1843, New Haven County, Connecticut</t>
  </si>
  <si>
    <t>1400000US09009184300</t>
  </si>
  <si>
    <t>Census Tract 1842, New Haven County, Connecticut</t>
  </si>
  <si>
    <t>1400000US09009184200</t>
  </si>
  <si>
    <t>Census Tract 1841, New Haven County, Connecticut</t>
  </si>
  <si>
    <t>1400000US09009184100</t>
  </si>
  <si>
    <t>Census Tract 1806.02, New Haven County, Connecticut</t>
  </si>
  <si>
    <t>1400000US09009180602</t>
  </si>
  <si>
    <t>Census Tract 1806.01, New Haven County, Connecticut</t>
  </si>
  <si>
    <t>1400000US09009180601</t>
  </si>
  <si>
    <t>Census Tract 1805, New Haven County, Connecticut</t>
  </si>
  <si>
    <t>1400000US09009180500</t>
  </si>
  <si>
    <t>Census Tract 1804, New Haven County, Connecticut</t>
  </si>
  <si>
    <t>1400000US09009180400</t>
  </si>
  <si>
    <t>Census Tract 1803, New Haven County, Connecticut</t>
  </si>
  <si>
    <t>1400000US09009180300</t>
  </si>
  <si>
    <t>Census Tract 1802, New Haven County, Connecticut</t>
  </si>
  <si>
    <t>1400000US09009180200</t>
  </si>
  <si>
    <t>Census Tract 1801, New Haven County, Connecticut</t>
  </si>
  <si>
    <t>1400000US09009180100</t>
  </si>
  <si>
    <t>Census Tract 1760, New Haven County, Connecticut</t>
  </si>
  <si>
    <t>1400000US09009176000</t>
  </si>
  <si>
    <t>Census Tract 1759, New Haven County, Connecticut</t>
  </si>
  <si>
    <t>1400000US09009175900</t>
  </si>
  <si>
    <t>Census Tract 1758, New Haven County, Connecticut</t>
  </si>
  <si>
    <t>1400000US09009175800</t>
  </si>
  <si>
    <t>Census Tract 1757, New Haven County, Connecticut</t>
  </si>
  <si>
    <t>1400000US09009175700</t>
  </si>
  <si>
    <t>Census Tract 1756, New Haven County, Connecticut</t>
  </si>
  <si>
    <t>1400000US09009175600</t>
  </si>
  <si>
    <t>Census Tract 1755, New Haven County, Connecticut</t>
  </si>
  <si>
    <t>1400000US09009175500</t>
  </si>
  <si>
    <t>Census Tract 1754, New Haven County, Connecticut</t>
  </si>
  <si>
    <t>1400000US09009175400</t>
  </si>
  <si>
    <t>Census Tract 1753, New Haven County, Connecticut</t>
  </si>
  <si>
    <t>1400000US09009175300</t>
  </si>
  <si>
    <t>Census Tract 1752, New Haven County, Connecticut</t>
  </si>
  <si>
    <t>1400000US09009175200</t>
  </si>
  <si>
    <t>Census Tract 1751, New Haven County, Connecticut</t>
  </si>
  <si>
    <t>1400000US09009175100</t>
  </si>
  <si>
    <t>Census Tract 1717, New Haven County, Connecticut</t>
  </si>
  <si>
    <t>1400000US09009171700</t>
  </si>
  <si>
    <t>Census Tract 1716, New Haven County, Connecticut</t>
  </si>
  <si>
    <t>1400000US09009171600</t>
  </si>
  <si>
    <t>Census Tract 1715, New Haven County, Connecticut</t>
  </si>
  <si>
    <t>1400000US09009171500</t>
  </si>
  <si>
    <t>Census Tract 1714, New Haven County, Connecticut</t>
  </si>
  <si>
    <t>1400000US09009171400</t>
  </si>
  <si>
    <t>Census Tract 1713, New Haven County, Connecticut</t>
  </si>
  <si>
    <t>1400000US09009171300</t>
  </si>
  <si>
    <t>Census Tract 1712, New Haven County, Connecticut</t>
  </si>
  <si>
    <t>1400000US09009171200</t>
  </si>
  <si>
    <t>Census Tract 1711, New Haven County, Connecticut</t>
  </si>
  <si>
    <t>1400000US09009171100</t>
  </si>
  <si>
    <t>Census Tract 1710, New Haven County, Connecticut</t>
  </si>
  <si>
    <t>1400000US09009171000</t>
  </si>
  <si>
    <t>Census Tract 1709, New Haven County, Connecticut</t>
  </si>
  <si>
    <t>1400000US09009170900</t>
  </si>
  <si>
    <t>Census Tract 1708, New Haven County, Connecticut</t>
  </si>
  <si>
    <t>1400000US09009170800</t>
  </si>
  <si>
    <t>Census Tract 1707, New Haven County, Connecticut</t>
  </si>
  <si>
    <t>1400000US09009170700</t>
  </si>
  <si>
    <t>Census Tract 1706, New Haven County, Connecticut</t>
  </si>
  <si>
    <t>1400000US09009170600</t>
  </si>
  <si>
    <t>Census Tract 1705, New Haven County, Connecticut</t>
  </si>
  <si>
    <t>1400000US09009170500</t>
  </si>
  <si>
    <t>Census Tract 1704, New Haven County, Connecticut</t>
  </si>
  <si>
    <t>1400000US09009170400</t>
  </si>
  <si>
    <t>Census Tract 1703, New Haven County, Connecticut</t>
  </si>
  <si>
    <t>1400000US09009170300</t>
  </si>
  <si>
    <t>Census Tract 1702, New Haven County, Connecticut</t>
  </si>
  <si>
    <t>1400000US09009170200</t>
  </si>
  <si>
    <t>Census Tract 1701, New Haven County, Connecticut</t>
  </si>
  <si>
    <t>1400000US09009170100</t>
  </si>
  <si>
    <t>Census Tract 1673, New Haven County, Connecticut</t>
  </si>
  <si>
    <t>1400000US09009167300</t>
  </si>
  <si>
    <t>Census Tract 1672.02, New Haven County, Connecticut</t>
  </si>
  <si>
    <t>1400000US09009167202</t>
  </si>
  <si>
    <t>Census Tract 1672.01, New Haven County, Connecticut</t>
  </si>
  <si>
    <t>1400000US09009167201</t>
  </si>
  <si>
    <t>Census Tract 1671, New Haven County, Connecticut</t>
  </si>
  <si>
    <t>1400000US09009167100</t>
  </si>
  <si>
    <t>Census Tract 1660.02, New Haven County, Connecticut</t>
  </si>
  <si>
    <t>1400000US09009166002</t>
  </si>
  <si>
    <t>Census Tract 1660.01, New Haven County, Connecticut</t>
  </si>
  <si>
    <t>1400000US09009166001</t>
  </si>
  <si>
    <t>Census Tract 1659, New Haven County, Connecticut</t>
  </si>
  <si>
    <t>1400000US09009165900</t>
  </si>
  <si>
    <t>Census Tract 1658.02, New Haven County, Connecticut</t>
  </si>
  <si>
    <t>1400000US09009165802</t>
  </si>
  <si>
    <t>Census Tract 1658.01, New Haven County, Connecticut</t>
  </si>
  <si>
    <t>1400000US09009165801</t>
  </si>
  <si>
    <t>Census Tract 1657, New Haven County, Connecticut</t>
  </si>
  <si>
    <t>1400000US09009165700</t>
  </si>
  <si>
    <t>Census Tract 1656, New Haven County, Connecticut</t>
  </si>
  <si>
    <t>1400000US09009165600</t>
  </si>
  <si>
    <t>Census Tract 1655, New Haven County, Connecticut</t>
  </si>
  <si>
    <t>1400000US09009165500</t>
  </si>
  <si>
    <t>Census Tract 1654, New Haven County, Connecticut</t>
  </si>
  <si>
    <t>1400000US09009165400</t>
  </si>
  <si>
    <t>Census Tract 1653, New Haven County, Connecticut</t>
  </si>
  <si>
    <t>1400000US09009165300</t>
  </si>
  <si>
    <t>Census Tract 1652, New Haven County, Connecticut</t>
  </si>
  <si>
    <t>1400000US09009165200</t>
  </si>
  <si>
    <t>Census Tract 1651, New Haven County, Connecticut</t>
  </si>
  <si>
    <t>1400000US09009165100</t>
  </si>
  <si>
    <t>Census Tract 1611, New Haven County, Connecticut</t>
  </si>
  <si>
    <t>1400000US09009161100</t>
  </si>
  <si>
    <t>Census Tract 1602, New Haven County, Connecticut</t>
  </si>
  <si>
    <t>1400000US09009160200</t>
  </si>
  <si>
    <t>Census Tract 1601, New Haven County, Connecticut</t>
  </si>
  <si>
    <t>1400000US09009160100</t>
  </si>
  <si>
    <t>Census Tract 1574, New Haven County, Connecticut</t>
  </si>
  <si>
    <t>1400000US09009157400</t>
  </si>
  <si>
    <t>Census Tract 1573, New Haven County, Connecticut</t>
  </si>
  <si>
    <t>1400000US09009157300</t>
  </si>
  <si>
    <t>Census Tract 1572, New Haven County, Connecticut</t>
  </si>
  <si>
    <t>1400000US09009157200</t>
  </si>
  <si>
    <t>Census Tract 1571, New Haven County, Connecticut</t>
  </si>
  <si>
    <t>1400000US09009157100</t>
  </si>
  <si>
    <t>Census Tract 1551, New Haven County, Connecticut</t>
  </si>
  <si>
    <t>1400000US09009155100</t>
  </si>
  <si>
    <t>Census Tract 1550, New Haven County, Connecticut</t>
  </si>
  <si>
    <t>1400000US09009155000</t>
  </si>
  <si>
    <t>Census Tract 1549, New Haven County, Connecticut</t>
  </si>
  <si>
    <t>1400000US09009154900</t>
  </si>
  <si>
    <t>Census Tract 1548, New Haven County, Connecticut</t>
  </si>
  <si>
    <t>1400000US09009154800</t>
  </si>
  <si>
    <t>Census Tract 1547, New Haven County, Connecticut</t>
  </si>
  <si>
    <t>1400000US09009154700</t>
  </si>
  <si>
    <t>Census Tract 1546, New Haven County, Connecticut</t>
  </si>
  <si>
    <t>1400000US09009154600</t>
  </si>
  <si>
    <t>Census Tract 1545, New Haven County, Connecticut</t>
  </si>
  <si>
    <t>1400000US09009154500</t>
  </si>
  <si>
    <t>Census Tract 1542, New Haven County, Connecticut</t>
  </si>
  <si>
    <t>1400000US09009154200</t>
  </si>
  <si>
    <t>Census Tract 1541, New Haven County, Connecticut</t>
  </si>
  <si>
    <t>1400000US09009154100</t>
  </si>
  <si>
    <t>Census Tract 1512, New Haven County, Connecticut</t>
  </si>
  <si>
    <t>1400000US09009151200</t>
  </si>
  <si>
    <t>Census Tract 1511, New Haven County, Connecticut</t>
  </si>
  <si>
    <t>1400000US09009151100</t>
  </si>
  <si>
    <t>Census Tract 1510, New Haven County, Connecticut</t>
  </si>
  <si>
    <t>1400000US09009151000</t>
  </si>
  <si>
    <t>Census Tract 1509, New Haven County, Connecticut</t>
  </si>
  <si>
    <t>1400000US09009150900</t>
  </si>
  <si>
    <t>Census Tract 1508, New Haven County, Connecticut</t>
  </si>
  <si>
    <t>1400000US09009150800</t>
  </si>
  <si>
    <t>Census Tract 1507, New Haven County, Connecticut</t>
  </si>
  <si>
    <t>1400000US09009150700</t>
  </si>
  <si>
    <t>Census Tract 1506, New Haven County, Connecticut</t>
  </si>
  <si>
    <t>1400000US09009150600</t>
  </si>
  <si>
    <t>Census Tract 1505, New Haven County, Connecticut</t>
  </si>
  <si>
    <t>1400000US09009150500</t>
  </si>
  <si>
    <t>Census Tract 1504, New Haven County, Connecticut</t>
  </si>
  <si>
    <t>1400000US09009150400</t>
  </si>
  <si>
    <t>Census Tract 1503, New Haven County, Connecticut</t>
  </si>
  <si>
    <t>1400000US09009150300</t>
  </si>
  <si>
    <t>Census Tract 1502, New Haven County, Connecticut</t>
  </si>
  <si>
    <t>1400000US09009150200</t>
  </si>
  <si>
    <t>Census Tract 1501, New Haven County, Connecticut</t>
  </si>
  <si>
    <t>1400000US09009150100</t>
  </si>
  <si>
    <t>Census Tract 1428, New Haven County, Connecticut</t>
  </si>
  <si>
    <t>1400000US09009142800</t>
  </si>
  <si>
    <t>Census Tract 1427, New Haven County, Connecticut</t>
  </si>
  <si>
    <t>1400000US09009142700</t>
  </si>
  <si>
    <t>Census Tract 1426.04, New Haven County, Connecticut</t>
  </si>
  <si>
    <t>1400000US09009142604</t>
  </si>
  <si>
    <t>Census Tract 1426.03, New Haven County, Connecticut</t>
  </si>
  <si>
    <t>1400000US09009142603</t>
  </si>
  <si>
    <t>Census Tract 1426.01, New Haven County, Connecticut</t>
  </si>
  <si>
    <t>1400000US09009142601</t>
  </si>
  <si>
    <t>Census Tract 1425, New Haven County, Connecticut</t>
  </si>
  <si>
    <t>1400000US09009142500</t>
  </si>
  <si>
    <t>Census Tract 1424, New Haven County, Connecticut</t>
  </si>
  <si>
    <t>1400000US09009142400</t>
  </si>
  <si>
    <t>Census Tract 1423, New Haven County, Connecticut</t>
  </si>
  <si>
    <t>1400000US09009142300</t>
  </si>
  <si>
    <t>Census Tract 1422, New Haven County, Connecticut</t>
  </si>
  <si>
    <t>1400000US09009142200</t>
  </si>
  <si>
    <t>Census Tract 1421, New Haven County, Connecticut</t>
  </si>
  <si>
    <t>1400000US09009142100</t>
  </si>
  <si>
    <t>Census Tract 1420, New Haven County, Connecticut</t>
  </si>
  <si>
    <t>1400000US09009142000</t>
  </si>
  <si>
    <t>Census Tract 1419, New Haven County, Connecticut</t>
  </si>
  <si>
    <t>1400000US09009141900</t>
  </si>
  <si>
    <t>Census Tract 1418, New Haven County, Connecticut</t>
  </si>
  <si>
    <t>1400000US09009141800</t>
  </si>
  <si>
    <t>Census Tract 1416, New Haven County, Connecticut</t>
  </si>
  <si>
    <t>1400000US09009141600</t>
  </si>
  <si>
    <t>Census Tract 1415, New Haven County, Connecticut</t>
  </si>
  <si>
    <t>1400000US09009141500</t>
  </si>
  <si>
    <t>Census Tract 1414, New Haven County, Connecticut</t>
  </si>
  <si>
    <t>1400000US09009141400</t>
  </si>
  <si>
    <t>Census Tract 1413, New Haven County, Connecticut</t>
  </si>
  <si>
    <t>1400000US09009141300</t>
  </si>
  <si>
    <t>Census Tract 1412, New Haven County, Connecticut</t>
  </si>
  <si>
    <t>1400000US09009141200</t>
  </si>
  <si>
    <t>Census Tract 1411, New Haven County, Connecticut</t>
  </si>
  <si>
    <t>1400000US09009141100</t>
  </si>
  <si>
    <t>Census Tract 1410, New Haven County, Connecticut</t>
  </si>
  <si>
    <t>1400000US09009141000</t>
  </si>
  <si>
    <t>Census Tract 1409, New Haven County, Connecticut</t>
  </si>
  <si>
    <t>1400000US09009140900</t>
  </si>
  <si>
    <t>Census Tract 1408, New Haven County, Connecticut</t>
  </si>
  <si>
    <t>1400000US09009140800</t>
  </si>
  <si>
    <t>Census Tract 1407, New Haven County, Connecticut</t>
  </si>
  <si>
    <t>1400000US09009140700</t>
  </si>
  <si>
    <t>Census Tract 1406, New Haven County, Connecticut</t>
  </si>
  <si>
    <t>1400000US09009140600</t>
  </si>
  <si>
    <t>Census Tract 1405, New Haven County, Connecticut</t>
  </si>
  <si>
    <t>1400000US09009140500</t>
  </si>
  <si>
    <t>Census Tract 1404, New Haven County, Connecticut</t>
  </si>
  <si>
    <t>1400000US09009140400</t>
  </si>
  <si>
    <t>Census Tract 1403, New Haven County, Connecticut</t>
  </si>
  <si>
    <t>1400000US09009140300</t>
  </si>
  <si>
    <t>Census Tract 1402, New Haven County, Connecticut</t>
  </si>
  <si>
    <t>1400000US09009140200</t>
  </si>
  <si>
    <t>Census Tract 1401, New Haven County, Connecticut</t>
  </si>
  <si>
    <t>1400000US09009140100</t>
  </si>
  <si>
    <t>Census Tract 1302, New Haven County, Connecticut</t>
  </si>
  <si>
    <t>1400000US09009130200</t>
  </si>
  <si>
    <t>Census Tract 1301.02, New Haven County, Connecticut</t>
  </si>
  <si>
    <t>1400000US09009130102</t>
  </si>
  <si>
    <t>Census Tract 1301.01, New Haven County, Connecticut</t>
  </si>
  <si>
    <t>1400000US09009130101</t>
  </si>
  <si>
    <t>Census Tract 1254, New Haven County, Connecticut</t>
  </si>
  <si>
    <t>1400000US09009125400</t>
  </si>
  <si>
    <t>Census Tract 1253, New Haven County, Connecticut</t>
  </si>
  <si>
    <t>1400000US09009125300</t>
  </si>
  <si>
    <t>Census Tract 1252, New Haven County, Connecticut</t>
  </si>
  <si>
    <t>1400000US09009125200</t>
  </si>
  <si>
    <t>Census Tract 1251, New Haven County, Connecticut</t>
  </si>
  <si>
    <t>1400000US09009125100</t>
  </si>
  <si>
    <t>Census Tract 1202, New Haven County, Connecticut</t>
  </si>
  <si>
    <t>1400000US09009120200</t>
  </si>
  <si>
    <t>Census Tract 1201, New Haven County, Connecticut</t>
  </si>
  <si>
    <t>1400000US09009120100</t>
  </si>
  <si>
    <t>Census Tract 6802, Middlesex County, Connecticut</t>
  </si>
  <si>
    <t>1400000US09007680200</t>
  </si>
  <si>
    <t>Census Tract 6801, Middlesex County, Connecticut</t>
  </si>
  <si>
    <t>1400000US09007680100</t>
  </si>
  <si>
    <t>Census Tract 6702, Middlesex County, Connecticut</t>
  </si>
  <si>
    <t>1400000US09007670200</t>
  </si>
  <si>
    <t>Census Tract 6701, Middlesex County, Connecticut</t>
  </si>
  <si>
    <t>1400000US09007670100</t>
  </si>
  <si>
    <t>Census Tract 6401, Middlesex County, Connecticut</t>
  </si>
  <si>
    <t>1400000US09007640100</t>
  </si>
  <si>
    <t>Census Tract 6301, Middlesex County, Connecticut</t>
  </si>
  <si>
    <t>1400000US09007630100</t>
  </si>
  <si>
    <t>Census Tract 6201, Middlesex County, Connecticut</t>
  </si>
  <si>
    <t>1400000US09007620100</t>
  </si>
  <si>
    <t>Census Tract 6104, Middlesex County, Connecticut</t>
  </si>
  <si>
    <t>1400000US09007610400</t>
  </si>
  <si>
    <t>Census Tract 6103, Middlesex County, Connecticut</t>
  </si>
  <si>
    <t>1400000US09007610300</t>
  </si>
  <si>
    <t>Census Tract 6102, Middlesex County, Connecticut</t>
  </si>
  <si>
    <t>1400000US09007610200</t>
  </si>
  <si>
    <t>Census Tract 6101, Middlesex County, Connecticut</t>
  </si>
  <si>
    <t>1400000US09007610100</t>
  </si>
  <si>
    <t>Census Tract 6001, Middlesex County, Connecticut</t>
  </si>
  <si>
    <t>1400000US09007600100</t>
  </si>
  <si>
    <t>Census Tract 5951.02, Middlesex County, Connecticut</t>
  </si>
  <si>
    <t>1400000US09007595102</t>
  </si>
  <si>
    <t>Census Tract 5951.01, Middlesex County, Connecticut</t>
  </si>
  <si>
    <t>1400000US09007595101</t>
  </si>
  <si>
    <t>Census Tract 5901, Middlesex County, Connecticut</t>
  </si>
  <si>
    <t>1400000US09007590100</t>
  </si>
  <si>
    <t>Census Tract 5851, Middlesex County, Connecticut</t>
  </si>
  <si>
    <t>1400000US09007585100</t>
  </si>
  <si>
    <t>Census Tract 5801, Middlesex County, Connecticut</t>
  </si>
  <si>
    <t>1400000US09007580100</t>
  </si>
  <si>
    <t>Census Tract 5703, Middlesex County, Connecticut</t>
  </si>
  <si>
    <t>1400000US09007570300</t>
  </si>
  <si>
    <t>Census Tract 5702, Middlesex County, Connecticut</t>
  </si>
  <si>
    <t>1400000US09007570200</t>
  </si>
  <si>
    <t>Census Tract 5701, Middlesex County, Connecticut</t>
  </si>
  <si>
    <t>1400000US09007570100</t>
  </si>
  <si>
    <t>Census Tract 5602, Middlesex County, Connecticut</t>
  </si>
  <si>
    <t>1400000US09007560200</t>
  </si>
  <si>
    <t>Census Tract 5601, Middlesex County, Connecticut</t>
  </si>
  <si>
    <t>1400000US09007560100</t>
  </si>
  <si>
    <t>Census Tract 5502.02, Middlesex County, Connecticut</t>
  </si>
  <si>
    <t>1400000US09007550202</t>
  </si>
  <si>
    <t>Census Tract 5502.01, Middlesex County, Connecticut</t>
  </si>
  <si>
    <t>1400000US09007550201</t>
  </si>
  <si>
    <t>Census Tract 5501, Middlesex County, Connecticut</t>
  </si>
  <si>
    <t>1400000US09007550100</t>
  </si>
  <si>
    <t>Census Tract 5422, Middlesex County, Connecticut</t>
  </si>
  <si>
    <t>1400000US09007542200</t>
  </si>
  <si>
    <t>Census Tract 5421, Middlesex County, Connecticut</t>
  </si>
  <si>
    <t>1400000US09007542100</t>
  </si>
  <si>
    <t>Census Tract 5420, Middlesex County, Connecticut</t>
  </si>
  <si>
    <t>1400000US09007542000</t>
  </si>
  <si>
    <t>Census Tract 5417, Middlesex County, Connecticut</t>
  </si>
  <si>
    <t>1400000US09007541700</t>
  </si>
  <si>
    <t>Census Tract 5416, Middlesex County, Connecticut</t>
  </si>
  <si>
    <t>1400000US09007541600</t>
  </si>
  <si>
    <t>Census Tract 5415, Middlesex County, Connecticut</t>
  </si>
  <si>
    <t>1400000US09007541500</t>
  </si>
  <si>
    <t>Census Tract 5414.02, Middlesex County, Connecticut</t>
  </si>
  <si>
    <t>1400000US09007541402</t>
  </si>
  <si>
    <t>Census Tract 5414.01, Middlesex County, Connecticut</t>
  </si>
  <si>
    <t>1400000US09007541401</t>
  </si>
  <si>
    <t>Census Tract 5413, Middlesex County, Connecticut</t>
  </si>
  <si>
    <t>1400000US09007541300</t>
  </si>
  <si>
    <t>Census Tract 5412, Middlesex County, Connecticut</t>
  </si>
  <si>
    <t>1400000US09007541200</t>
  </si>
  <si>
    <t>Census Tract 5411, Middlesex County, Connecticut</t>
  </si>
  <si>
    <t>1400000US09007541100</t>
  </si>
  <si>
    <t>Census Tract 4256, Litchfield County, Connecticut</t>
  </si>
  <si>
    <t>1400000US09005425600</t>
  </si>
  <si>
    <t>Census Tract 4255, Litchfield County, Connecticut</t>
  </si>
  <si>
    <t>1400000US09005425500</t>
  </si>
  <si>
    <t>Census Tract 4254, Litchfield County, Connecticut</t>
  </si>
  <si>
    <t>1400000US09005425400</t>
  </si>
  <si>
    <t>Census Tract 4253, Litchfield County, Connecticut</t>
  </si>
  <si>
    <t>1400000US09005425300</t>
  </si>
  <si>
    <t>Census Tract 3621.02, Litchfield County, Connecticut</t>
  </si>
  <si>
    <t>1400000US09005362102</t>
  </si>
  <si>
    <t>Census Tract 3621.01, Litchfield County, Connecticut</t>
  </si>
  <si>
    <t>1400000US09005362101</t>
  </si>
  <si>
    <t>Census Tract 3604, Litchfield County, Connecticut</t>
  </si>
  <si>
    <t>1400000US09005360400</t>
  </si>
  <si>
    <t>Census Tract 3603, Litchfield County, Connecticut</t>
  </si>
  <si>
    <t>1400000US09005360300</t>
  </si>
  <si>
    <t>Census Tract 3602, Litchfield County, Connecticut</t>
  </si>
  <si>
    <t>1400000US09005360200</t>
  </si>
  <si>
    <t>Census Tract 3601, Litchfield County, Connecticut</t>
  </si>
  <si>
    <t>1400000US09005360100</t>
  </si>
  <si>
    <t>Census Tract 3492, Litchfield County, Connecticut</t>
  </si>
  <si>
    <t>1400000US09005349200</t>
  </si>
  <si>
    <t>Census Tract 3491, Litchfield County, Connecticut</t>
  </si>
  <si>
    <t>1400000US09005349100</t>
  </si>
  <si>
    <t>Census Tract 3421, Litchfield County, Connecticut</t>
  </si>
  <si>
    <t>1400000US09005342100</t>
  </si>
  <si>
    <t>Census Tract 3202, Litchfield County, Connecticut</t>
  </si>
  <si>
    <t>1400000US09005320200</t>
  </si>
  <si>
    <t>Census Tract 3201, Litchfield County, Connecticut</t>
  </si>
  <si>
    <t>1400000US09005320100</t>
  </si>
  <si>
    <t>Census Tract 3108.04, Litchfield County, Connecticut</t>
  </si>
  <si>
    <t>1400000US09005310804</t>
  </si>
  <si>
    <t>Census Tract 3108.03, Litchfield County, Connecticut</t>
  </si>
  <si>
    <t>1400000US09005310803</t>
  </si>
  <si>
    <t>Census Tract 3108.01, Litchfield County, Connecticut</t>
  </si>
  <si>
    <t>1400000US09005310801</t>
  </si>
  <si>
    <t>Census Tract 3107, Litchfield County, Connecticut</t>
  </si>
  <si>
    <t>1400000US09005310700</t>
  </si>
  <si>
    <t>Census Tract 3106.02, Litchfield County, Connecticut</t>
  </si>
  <si>
    <t>1400000US09005310602</t>
  </si>
  <si>
    <t>Census Tract 3106.01, Litchfield County, Connecticut</t>
  </si>
  <si>
    <t>1400000US09005310601</t>
  </si>
  <si>
    <t>Census Tract 3105, Litchfield County, Connecticut</t>
  </si>
  <si>
    <t>1400000US09005310500</t>
  </si>
  <si>
    <t>Census Tract 3104, Litchfield County, Connecticut</t>
  </si>
  <si>
    <t>1400000US09005310400</t>
  </si>
  <si>
    <t>Census Tract 3103, Litchfield County, Connecticut</t>
  </si>
  <si>
    <t>1400000US09005310300</t>
  </si>
  <si>
    <t>Census Tract 3102, Litchfield County, Connecticut</t>
  </si>
  <si>
    <t>1400000US09005310200</t>
  </si>
  <si>
    <t>Census Tract 3101, Litchfield County, Connecticut</t>
  </si>
  <si>
    <t>1400000US09005310100</t>
  </si>
  <si>
    <t>Census Tract 3061, Litchfield County, Connecticut</t>
  </si>
  <si>
    <t>1400000US09005306100</t>
  </si>
  <si>
    <t>Census Tract 3031, Litchfield County, Connecticut</t>
  </si>
  <si>
    <t>1400000US09005303100</t>
  </si>
  <si>
    <t>Census Tract 3005, Litchfield County, Connecticut</t>
  </si>
  <si>
    <t>1400000US09005300500</t>
  </si>
  <si>
    <t>Census Tract 3004, Litchfield County, Connecticut</t>
  </si>
  <si>
    <t>1400000US09005300400</t>
  </si>
  <si>
    <t>Census Tract 3001, Litchfield County, Connecticut</t>
  </si>
  <si>
    <t>1400000US09005300100</t>
  </si>
  <si>
    <t>Census Tract 2984, Litchfield County, Connecticut</t>
  </si>
  <si>
    <t>1400000US09005298400</t>
  </si>
  <si>
    <t>Census Tract 2983, Litchfield County, Connecticut</t>
  </si>
  <si>
    <t>1400000US09005298300</t>
  </si>
  <si>
    <t>Census Tract 2961, Litchfield County, Connecticut</t>
  </si>
  <si>
    <t>1400000US09005296100</t>
  </si>
  <si>
    <t>Census Tract 2931, Litchfield County, Connecticut</t>
  </si>
  <si>
    <t>1400000US09005293100</t>
  </si>
  <si>
    <t>Census Tract 2901, Litchfield County, Connecticut</t>
  </si>
  <si>
    <t>1400000US09005290100</t>
  </si>
  <si>
    <t>Census Tract 2681, Litchfield County, Connecticut</t>
  </si>
  <si>
    <t>1400000US09005268100</t>
  </si>
  <si>
    <t>Census Tract 2671, Litchfield County, Connecticut</t>
  </si>
  <si>
    <t>1400000US09005267100</t>
  </si>
  <si>
    <t>Census Tract 2661, Litchfield County, Connecticut</t>
  </si>
  <si>
    <t>1400000US09005266100</t>
  </si>
  <si>
    <t>Census Tract 2651, Litchfield County, Connecticut</t>
  </si>
  <si>
    <t>1400000US09005265100</t>
  </si>
  <si>
    <t>Census Tract 2632, Litchfield County, Connecticut</t>
  </si>
  <si>
    <t>1400000US09005263200</t>
  </si>
  <si>
    <t>Census Tract 2621, Litchfield County, Connecticut</t>
  </si>
  <si>
    <t>1400000US09005262100</t>
  </si>
  <si>
    <t>Census Tract 2611, Litchfield County, Connecticut</t>
  </si>
  <si>
    <t>1400000US09005261100</t>
  </si>
  <si>
    <t>Census Tract 2602, Litchfield County, Connecticut</t>
  </si>
  <si>
    <t>1400000US09005260200</t>
  </si>
  <si>
    <t>Census Tract 2536, Litchfield County, Connecticut</t>
  </si>
  <si>
    <t>1400000US09005253600</t>
  </si>
  <si>
    <t>Census Tract 2535, Litchfield County, Connecticut</t>
  </si>
  <si>
    <t>1400000US09005253500</t>
  </si>
  <si>
    <t>Census Tract 2534, Litchfield County, Connecticut</t>
  </si>
  <si>
    <t>1400000US09005253400</t>
  </si>
  <si>
    <t>Census Tract 2533, Litchfield County, Connecticut</t>
  </si>
  <si>
    <t>1400000US09005253300</t>
  </si>
  <si>
    <t>Census Tract 2532, Litchfield County, Connecticut</t>
  </si>
  <si>
    <t>1400000US09005253200</t>
  </si>
  <si>
    <t>Census Tract 2531, Litchfield County, Connecticut</t>
  </si>
  <si>
    <t>1400000US09005253100</t>
  </si>
  <si>
    <t>Census Tract 2501, Litchfield County, Connecticut</t>
  </si>
  <si>
    <t>1400000US09005250100</t>
  </si>
  <si>
    <t>Census Tract 5247, Hartford County, Connecticut</t>
  </si>
  <si>
    <t>1400000US09003524700</t>
  </si>
  <si>
    <t>Census Tract 5246, Hartford County, Connecticut</t>
  </si>
  <si>
    <t>1400000US09003524600</t>
  </si>
  <si>
    <t>Census Tract 5245.02, Hartford County, Connecticut</t>
  </si>
  <si>
    <t>1400000US09003524502</t>
  </si>
  <si>
    <t>Census Tract 5245.01, Hartford County, Connecticut</t>
  </si>
  <si>
    <t>1400000US09003524501</t>
  </si>
  <si>
    <t>Census Tract 5244, Hartford County, Connecticut</t>
  </si>
  <si>
    <t>1400000US09003524400</t>
  </si>
  <si>
    <t>Census Tract 5243, Hartford County, Connecticut</t>
  </si>
  <si>
    <t>1400000US09003524300</t>
  </si>
  <si>
    <t>Census Tract 5242, Hartford County, Connecticut</t>
  </si>
  <si>
    <t>1400000US09003524200</t>
  </si>
  <si>
    <t>Census Tract 5241, Hartford County, Connecticut</t>
  </si>
  <si>
    <t>1400000US09003524100</t>
  </si>
  <si>
    <t>Census Tract 5205.01, Hartford County, Connecticut</t>
  </si>
  <si>
    <t>1400000US09003520501</t>
  </si>
  <si>
    <t>Census Tract 5204, Hartford County, Connecticut</t>
  </si>
  <si>
    <t>1400000US09003520400</t>
  </si>
  <si>
    <t>Census Tract 5203.02, Hartford County, Connecticut</t>
  </si>
  <si>
    <t>1400000US09003520302</t>
  </si>
  <si>
    <t>Census Tract 5203.01, Hartford County, Connecticut</t>
  </si>
  <si>
    <t>1400000US09003520301</t>
  </si>
  <si>
    <t>Census Tract 5202.02, Hartford County, Connecticut</t>
  </si>
  <si>
    <t>1400000US09003520202</t>
  </si>
  <si>
    <t>Census Tract 5202.01, Hartford County, Connecticut</t>
  </si>
  <si>
    <t>1400000US09003520201</t>
  </si>
  <si>
    <t>Census Tract 5201, Hartford County, Connecticut</t>
  </si>
  <si>
    <t>1400000US09003520100</t>
  </si>
  <si>
    <t>Census Tract 5152, Hartford County, Connecticut</t>
  </si>
  <si>
    <t>1400000US09003515200</t>
  </si>
  <si>
    <t>Census Tract 5151.02, Hartford County, Connecticut</t>
  </si>
  <si>
    <t>1400000US09003515102</t>
  </si>
  <si>
    <t>Census Tract 5151.01, Hartford County, Connecticut</t>
  </si>
  <si>
    <t>1400000US09003515101</t>
  </si>
  <si>
    <t>Census Tract 5150, Hartford County, Connecticut</t>
  </si>
  <si>
    <t>1400000US09003515000</t>
  </si>
  <si>
    <t>Census Tract 5149, Hartford County, Connecticut</t>
  </si>
  <si>
    <t>1400000US09003514900</t>
  </si>
  <si>
    <t>Census Tract 5148, Hartford County, Connecticut</t>
  </si>
  <si>
    <t>1400000US09003514800</t>
  </si>
  <si>
    <t>Census Tract 5147, Hartford County, Connecticut</t>
  </si>
  <si>
    <t>1400000US09003514700</t>
  </si>
  <si>
    <t>Census Tract 5146, Hartford County, Connecticut</t>
  </si>
  <si>
    <t>1400000US09003514600</t>
  </si>
  <si>
    <t>Census Tract 5145, Hartford County, Connecticut</t>
  </si>
  <si>
    <t>1400000US09003514500</t>
  </si>
  <si>
    <t>Census Tract 5144, Hartford County, Connecticut</t>
  </si>
  <si>
    <t>1400000US09003514400</t>
  </si>
  <si>
    <t>Census Tract 5143, Hartford County, Connecticut</t>
  </si>
  <si>
    <t>1400000US09003514300</t>
  </si>
  <si>
    <t>Census Tract 5142, Hartford County, Connecticut</t>
  </si>
  <si>
    <t>1400000US09003514200</t>
  </si>
  <si>
    <t>Census Tract 5141.02, Hartford County, Connecticut</t>
  </si>
  <si>
    <t>1400000US09003514102</t>
  </si>
  <si>
    <t>Census Tract 5141.01, Hartford County, Connecticut</t>
  </si>
  <si>
    <t>1400000US09003514101</t>
  </si>
  <si>
    <t>Census Tract 5114, Hartford County, Connecticut</t>
  </si>
  <si>
    <t>1400000US09003511400</t>
  </si>
  <si>
    <t>Census Tract 5113, Hartford County, Connecticut</t>
  </si>
  <si>
    <t>1400000US09003511300</t>
  </si>
  <si>
    <t>Census Tract 5112, Hartford County, Connecticut</t>
  </si>
  <si>
    <t>1400000US09003511200</t>
  </si>
  <si>
    <t>Census Tract 5111, Hartford County, Connecticut</t>
  </si>
  <si>
    <t>1400000US09003511100</t>
  </si>
  <si>
    <t>Census Tract 5110, Hartford County, Connecticut</t>
  </si>
  <si>
    <t>1400000US09003511000</t>
  </si>
  <si>
    <t>Census Tract 5109, Hartford County, Connecticut</t>
  </si>
  <si>
    <t>1400000US09003510900</t>
  </si>
  <si>
    <t>Census Tract 5108, Hartford County, Connecticut</t>
  </si>
  <si>
    <t>1400000US09003510800</t>
  </si>
  <si>
    <t>Census Tract 5107, Hartford County, Connecticut</t>
  </si>
  <si>
    <t>1400000US09003510700</t>
  </si>
  <si>
    <t>Census Tract 5106, Hartford County, Connecticut</t>
  </si>
  <si>
    <t>1400000US09003510600</t>
  </si>
  <si>
    <t>Census Tract 5105, Hartford County, Connecticut</t>
  </si>
  <si>
    <t>1400000US09003510500</t>
  </si>
  <si>
    <t>Census Tract 5104, Hartford County, Connecticut</t>
  </si>
  <si>
    <t>1400000US09003510400</t>
  </si>
  <si>
    <t>Census Tract 5103, Hartford County, Connecticut</t>
  </si>
  <si>
    <t>1400000US09003510300</t>
  </si>
  <si>
    <t>Census Tract 5102, Hartford County, Connecticut</t>
  </si>
  <si>
    <t>1400000US09003510200</t>
  </si>
  <si>
    <t>Census Tract 5101, Hartford County, Connecticut</t>
  </si>
  <si>
    <t>1400000US09003510100</t>
  </si>
  <si>
    <t>Census Tract 5049, Hartford County, Connecticut</t>
  </si>
  <si>
    <t>1400000US09003504900</t>
  </si>
  <si>
    <t>Census Tract 5048, Hartford County, Connecticut</t>
  </si>
  <si>
    <t>1400000US09003504800</t>
  </si>
  <si>
    <t>Census Tract 5045, Hartford County, Connecticut</t>
  </si>
  <si>
    <t>1400000US09003504500</t>
  </si>
  <si>
    <t>Census Tract 5043, Hartford County, Connecticut</t>
  </si>
  <si>
    <t>1400000US09003504300</t>
  </si>
  <si>
    <t>Census Tract 5042, Hartford County, Connecticut</t>
  </si>
  <si>
    <t>1400000US09003504200</t>
  </si>
  <si>
    <t>Census Tract 5041, Hartford County, Connecticut</t>
  </si>
  <si>
    <t>1400000US09003504100</t>
  </si>
  <si>
    <t>Census Tract 5040, Hartford County, Connecticut</t>
  </si>
  <si>
    <t>1400000US09003504000</t>
  </si>
  <si>
    <t>Census Tract 5039, Hartford County, Connecticut</t>
  </si>
  <si>
    <t>1400000US09003503900</t>
  </si>
  <si>
    <t>Census Tract 5038, Hartford County, Connecticut</t>
  </si>
  <si>
    <t>1400000US09003503800</t>
  </si>
  <si>
    <t>Census Tract 5037, Hartford County, Connecticut</t>
  </si>
  <si>
    <t>1400000US09003503700</t>
  </si>
  <si>
    <t>Census Tract 5035, Hartford County, Connecticut</t>
  </si>
  <si>
    <t>1400000US09003503500</t>
  </si>
  <si>
    <t>Census Tract 5033, Hartford County, Connecticut</t>
  </si>
  <si>
    <t>1400000US09003503300</t>
  </si>
  <si>
    <t>Census Tract 5031, Hartford County, Connecticut</t>
  </si>
  <si>
    <t>1400000US09003503100</t>
  </si>
  <si>
    <t>Census Tract 5030, Hartford County, Connecticut</t>
  </si>
  <si>
    <t>1400000US09003503000</t>
  </si>
  <si>
    <t>Census Tract 5029, Hartford County, Connecticut</t>
  </si>
  <si>
    <t>1400000US09003502900</t>
  </si>
  <si>
    <t>Census Tract 5028, Hartford County, Connecticut</t>
  </si>
  <si>
    <t>1400000US09003502800</t>
  </si>
  <si>
    <t>Census Tract 5027, Hartford County, Connecticut</t>
  </si>
  <si>
    <t>1400000US09003502700</t>
  </si>
  <si>
    <t>Census Tract 5026, Hartford County, Connecticut</t>
  </si>
  <si>
    <t>1400000US09003502600</t>
  </si>
  <si>
    <t>Census Tract 5025, Hartford County, Connecticut</t>
  </si>
  <si>
    <t>1400000US09003502500</t>
  </si>
  <si>
    <t>Census Tract 5024, Hartford County, Connecticut</t>
  </si>
  <si>
    <t>1400000US09003502400</t>
  </si>
  <si>
    <t>Census Tract 5023, Hartford County, Connecticut</t>
  </si>
  <si>
    <t>1400000US09003502300</t>
  </si>
  <si>
    <t>Census Tract 5021, Hartford County, Connecticut</t>
  </si>
  <si>
    <t>1400000US09003502100</t>
  </si>
  <si>
    <t>Census Tract 5018, Hartford County, Connecticut</t>
  </si>
  <si>
    <t>1400000US09003501800</t>
  </si>
  <si>
    <t>Census Tract 5017, Hartford County, Connecticut</t>
  </si>
  <si>
    <t>1400000US09003501700</t>
  </si>
  <si>
    <t>Census Tract 5015, Hartford County, Connecticut</t>
  </si>
  <si>
    <t>1400000US09003501500</t>
  </si>
  <si>
    <t>Census Tract 5014, Hartford County, Connecticut</t>
  </si>
  <si>
    <t>1400000US09003501400</t>
  </si>
  <si>
    <t>Census Tract 5013, Hartford County, Connecticut</t>
  </si>
  <si>
    <t>1400000US09003501300</t>
  </si>
  <si>
    <t>Census Tract 5012, Hartford County, Connecticut</t>
  </si>
  <si>
    <t>1400000US09003501200</t>
  </si>
  <si>
    <t>Census Tract 5009, Hartford County, Connecticut</t>
  </si>
  <si>
    <t>1400000US09003500900</t>
  </si>
  <si>
    <t>Census Tract 5005, Hartford County, Connecticut</t>
  </si>
  <si>
    <t>1400000US09003500500</t>
  </si>
  <si>
    <t>Census Tract 5004, Hartford County, Connecticut</t>
  </si>
  <si>
    <t>1400000US09003500400</t>
  </si>
  <si>
    <t>Census Tract 5003, Hartford County, Connecticut</t>
  </si>
  <si>
    <t>1400000US09003500300</t>
  </si>
  <si>
    <t>Census Tract 5002, Hartford County, Connecticut</t>
  </si>
  <si>
    <t>1400000US09003500200</t>
  </si>
  <si>
    <t>Census Tract 5001, Hartford County, Connecticut</t>
  </si>
  <si>
    <t>1400000US09003500100</t>
  </si>
  <si>
    <t>Census Tract 4977, Hartford County, Connecticut</t>
  </si>
  <si>
    <t>1400000US09003497700</t>
  </si>
  <si>
    <t>Census Tract 4976, Hartford County, Connecticut</t>
  </si>
  <si>
    <t>1400000US09003497600</t>
  </si>
  <si>
    <t>Census Tract 4975, Hartford County, Connecticut</t>
  </si>
  <si>
    <t>1400000US09003497500</t>
  </si>
  <si>
    <t>Census Tract 4974, Hartford County, Connecticut</t>
  </si>
  <si>
    <t>1400000US09003497400</t>
  </si>
  <si>
    <t>Census Tract 4973, Hartford County, Connecticut</t>
  </si>
  <si>
    <t>1400000US09003497300</t>
  </si>
  <si>
    <t>Census Tract 4972, Hartford County, Connecticut</t>
  </si>
  <si>
    <t>1400000US09003497200</t>
  </si>
  <si>
    <t>Census Tract 4971, Hartford County, Connecticut</t>
  </si>
  <si>
    <t>1400000US09003497100</t>
  </si>
  <si>
    <t>Census Tract 4970, Hartford County, Connecticut</t>
  </si>
  <si>
    <t>1400000US09003497000</t>
  </si>
  <si>
    <t>Census Tract 4969, Hartford County, Connecticut</t>
  </si>
  <si>
    <t>1400000US09003496900</t>
  </si>
  <si>
    <t>Census Tract 4968, Hartford County, Connecticut</t>
  </si>
  <si>
    <t>1400000US09003496800</t>
  </si>
  <si>
    <t>Census Tract 4967, Hartford County, Connecticut</t>
  </si>
  <si>
    <t>1400000US09003496700</t>
  </si>
  <si>
    <t>Census Tract 4966, Hartford County, Connecticut</t>
  </si>
  <si>
    <t>1400000US09003496600</t>
  </si>
  <si>
    <t>Census Tract 4965, Hartford County, Connecticut</t>
  </si>
  <si>
    <t>1400000US09003496500</t>
  </si>
  <si>
    <t>Census Tract 4964, Hartford County, Connecticut</t>
  </si>
  <si>
    <t>1400000US09003496400</t>
  </si>
  <si>
    <t>Census Tract 4963, Hartford County, Connecticut</t>
  </si>
  <si>
    <t>1400000US09003496300</t>
  </si>
  <si>
    <t>Census Tract 4962, Hartford County, Connecticut</t>
  </si>
  <si>
    <t>1400000US09003496200</t>
  </si>
  <si>
    <t>Census Tract 4961, Hartford County, Connecticut</t>
  </si>
  <si>
    <t>1400000US09003496100</t>
  </si>
  <si>
    <t>Census Tract 4946, Hartford County, Connecticut</t>
  </si>
  <si>
    <t>1400000US09003494600</t>
  </si>
  <si>
    <t>Census Tract 4945, Hartford County, Connecticut</t>
  </si>
  <si>
    <t>1400000US09003494500</t>
  </si>
  <si>
    <t>Census Tract 4944, Hartford County, Connecticut</t>
  </si>
  <si>
    <t>1400000US09003494400</t>
  </si>
  <si>
    <t>Census Tract 4943, Hartford County, Connecticut</t>
  </si>
  <si>
    <t>1400000US09003494300</t>
  </si>
  <si>
    <t>Census Tract 4942.02, Hartford County, Connecticut</t>
  </si>
  <si>
    <t>1400000US09003494202</t>
  </si>
  <si>
    <t>Census Tract 4942.01, Hartford County, Connecticut</t>
  </si>
  <si>
    <t>1400000US09003494201</t>
  </si>
  <si>
    <t>Census Tract 4941, Hartford County, Connecticut</t>
  </si>
  <si>
    <t>1400000US09003494100</t>
  </si>
  <si>
    <t>Census Tract 4926, Hartford County, Connecticut</t>
  </si>
  <si>
    <t>1400000US09003492600</t>
  </si>
  <si>
    <t>Census Tract 4925, Hartford County, Connecticut</t>
  </si>
  <si>
    <t>1400000US09003492500</t>
  </si>
  <si>
    <t>Census Tract 4924, Hartford County, Connecticut</t>
  </si>
  <si>
    <t>1400000US09003492400</t>
  </si>
  <si>
    <t>Census Tract 4923, Hartford County, Connecticut</t>
  </si>
  <si>
    <t>1400000US09003492300</t>
  </si>
  <si>
    <t>Census Tract 4922, Hartford County, Connecticut</t>
  </si>
  <si>
    <t>1400000US09003492200</t>
  </si>
  <si>
    <t>Census Tract 4921, Hartford County, Connecticut</t>
  </si>
  <si>
    <t>1400000US09003492100</t>
  </si>
  <si>
    <t>Census Tract 4903.02, Hartford County, Connecticut</t>
  </si>
  <si>
    <t>1400000US09003490302</t>
  </si>
  <si>
    <t>Census Tract 4901, Hartford County, Connecticut</t>
  </si>
  <si>
    <t>1400000US09003490100</t>
  </si>
  <si>
    <t>Census Tract 4875, Hartford County, Connecticut</t>
  </si>
  <si>
    <t>1400000US09003487500</t>
  </si>
  <si>
    <t>Census Tract 4874, Hartford County, Connecticut</t>
  </si>
  <si>
    <t>1400000US09003487400</t>
  </si>
  <si>
    <t>Census Tract 4873, Hartford County, Connecticut</t>
  </si>
  <si>
    <t>1400000US09003487300</t>
  </si>
  <si>
    <t>Census Tract 4872.02, Hartford County, Connecticut</t>
  </si>
  <si>
    <t>1400000US09003487202</t>
  </si>
  <si>
    <t>Census Tract 4872.01, Hartford County, Connecticut</t>
  </si>
  <si>
    <t>1400000US09003487201</t>
  </si>
  <si>
    <t>Census Tract 4871, Hartford County, Connecticut</t>
  </si>
  <si>
    <t>1400000US09003487100</t>
  </si>
  <si>
    <t>Census Tract 4842, Hartford County, Connecticut</t>
  </si>
  <si>
    <t>1400000US09003484200</t>
  </si>
  <si>
    <t>Census Tract 4841, Hartford County, Connecticut</t>
  </si>
  <si>
    <t>1400000US09003484100</t>
  </si>
  <si>
    <t>Census Tract 4813, Hartford County, Connecticut</t>
  </si>
  <si>
    <t>1400000US09003481300</t>
  </si>
  <si>
    <t>Census Tract 4812, Hartford County, Connecticut</t>
  </si>
  <si>
    <t>1400000US09003481200</t>
  </si>
  <si>
    <t>Census Tract 4811, Hartford County, Connecticut</t>
  </si>
  <si>
    <t>1400000US09003481100</t>
  </si>
  <si>
    <t>Census Tract 4810, Hartford County, Connecticut</t>
  </si>
  <si>
    <t>1400000US09003481000</t>
  </si>
  <si>
    <t>Census Tract 4809, Hartford County, Connecticut</t>
  </si>
  <si>
    <t>1400000US09003480900</t>
  </si>
  <si>
    <t>Census Tract 4808, Hartford County, Connecticut</t>
  </si>
  <si>
    <t>1400000US09003480800</t>
  </si>
  <si>
    <t>Census Tract 4807, Hartford County, Connecticut</t>
  </si>
  <si>
    <t>1400000US09003480700</t>
  </si>
  <si>
    <t>Census Tract 4806, Hartford County, Connecticut</t>
  </si>
  <si>
    <t>1400000US09003480600</t>
  </si>
  <si>
    <t>Census Tract 4805, Hartford County, Connecticut</t>
  </si>
  <si>
    <t>1400000US09003480500</t>
  </si>
  <si>
    <t>Census Tract 4804, Hartford County, Connecticut</t>
  </si>
  <si>
    <t>1400000US09003480400</t>
  </si>
  <si>
    <t>Census Tract 4803, Hartford County, Connecticut</t>
  </si>
  <si>
    <t>1400000US09003480300</t>
  </si>
  <si>
    <t>Census Tract 4772, Hartford County, Connecticut</t>
  </si>
  <si>
    <t>1400000US09003477200</t>
  </si>
  <si>
    <t>Census Tract 4771.02, Hartford County, Connecticut</t>
  </si>
  <si>
    <t>1400000US09003477102</t>
  </si>
  <si>
    <t>Census Tract 4771.01, Hartford County, Connecticut</t>
  </si>
  <si>
    <t>1400000US09003477101</t>
  </si>
  <si>
    <t>Census Tract 4763, Hartford County, Connecticut</t>
  </si>
  <si>
    <t>1400000US09003476300</t>
  </si>
  <si>
    <t>Census Tract 4762, Hartford County, Connecticut</t>
  </si>
  <si>
    <t>1400000US09003476200</t>
  </si>
  <si>
    <t>Census Tract 4761, Hartford County, Connecticut</t>
  </si>
  <si>
    <t>1400000US09003476100</t>
  </si>
  <si>
    <t>Census Tract 4738, Hartford County, Connecticut</t>
  </si>
  <si>
    <t>1400000US09003473800</t>
  </si>
  <si>
    <t>Census Tract 4737, Hartford County, Connecticut</t>
  </si>
  <si>
    <t>1400000US09003473700</t>
  </si>
  <si>
    <t>Census Tract 4736.02, Hartford County, Connecticut</t>
  </si>
  <si>
    <t>1400000US09003473602</t>
  </si>
  <si>
    <t>Census Tract 4736.01, Hartford County, Connecticut</t>
  </si>
  <si>
    <t>1400000US09003473601</t>
  </si>
  <si>
    <t>Census Tract 4735.02, Hartford County, Connecticut</t>
  </si>
  <si>
    <t>1400000US09003473502</t>
  </si>
  <si>
    <t>Census Tract 4735.01, Hartford County, Connecticut</t>
  </si>
  <si>
    <t>1400000US09003473501</t>
  </si>
  <si>
    <t>Census Tract 4734, Hartford County, Connecticut</t>
  </si>
  <si>
    <t>1400000US09003473400</t>
  </si>
  <si>
    <t>Census Tract 4731, Hartford County, Connecticut</t>
  </si>
  <si>
    <t>1400000US09003473100</t>
  </si>
  <si>
    <t>Census Tract 4715, Hartford County, Connecticut</t>
  </si>
  <si>
    <t>1400000US09003471500</t>
  </si>
  <si>
    <t>Census Tract 4714, Hartford County, Connecticut</t>
  </si>
  <si>
    <t>1400000US09003471400</t>
  </si>
  <si>
    <t>Census Tract 4713, Hartford County, Connecticut</t>
  </si>
  <si>
    <t>1400000US09003471300</t>
  </si>
  <si>
    <t>Census Tract 4712, Hartford County, Connecticut</t>
  </si>
  <si>
    <t>1400000US09003471200</t>
  </si>
  <si>
    <t>Census Tract 4711, Hartford County, Connecticut</t>
  </si>
  <si>
    <t>1400000US09003471100</t>
  </si>
  <si>
    <t>Census Tract 4701, Hartford County, Connecticut</t>
  </si>
  <si>
    <t>1400000US09003470100</t>
  </si>
  <si>
    <t>Census Tract 4681.02, Hartford County, Connecticut</t>
  </si>
  <si>
    <t>1400000US09003468102</t>
  </si>
  <si>
    <t>Census Tract 4681.01, Hartford County, Connecticut</t>
  </si>
  <si>
    <t>1400000US09003468101</t>
  </si>
  <si>
    <t>Census Tract 4664, Hartford County, Connecticut</t>
  </si>
  <si>
    <t>1400000US09003466400</t>
  </si>
  <si>
    <t>Census Tract 4663, Hartford County, Connecticut</t>
  </si>
  <si>
    <t>1400000US09003466300</t>
  </si>
  <si>
    <t>Census Tract 4662.02, Hartford County, Connecticut</t>
  </si>
  <si>
    <t>1400000US09003466202</t>
  </si>
  <si>
    <t>Census Tract 4662.01, Hartford County, Connecticut</t>
  </si>
  <si>
    <t>1400000US09003466201</t>
  </si>
  <si>
    <t>Census Tract 4661.02, Hartford County, Connecticut</t>
  </si>
  <si>
    <t>1400000US09003466102</t>
  </si>
  <si>
    <t>Census Tract 4661.01, Hartford County, Connecticut</t>
  </si>
  <si>
    <t>1400000US09003466101</t>
  </si>
  <si>
    <t>Census Tract 4641.02, Hartford County, Connecticut</t>
  </si>
  <si>
    <t>1400000US09003464102</t>
  </si>
  <si>
    <t>Census Tract 4641.01, Hartford County, Connecticut</t>
  </si>
  <si>
    <t>1400000US09003464101</t>
  </si>
  <si>
    <t>Census Tract 4622.02, Hartford County, Connecticut</t>
  </si>
  <si>
    <t>1400000US09003462202</t>
  </si>
  <si>
    <t>Census Tract 4622.01, Hartford County, Connecticut</t>
  </si>
  <si>
    <t>1400000US09003462201</t>
  </si>
  <si>
    <t>Census Tract 4621.02, Hartford County, Connecticut</t>
  </si>
  <si>
    <t>1400000US09003462102</t>
  </si>
  <si>
    <t>Census Tract 4621.01, Hartford County, Connecticut</t>
  </si>
  <si>
    <t>1400000US09003462101</t>
  </si>
  <si>
    <t>Census Tract 4603.02, Hartford County, Connecticut</t>
  </si>
  <si>
    <t>1400000US09003460302</t>
  </si>
  <si>
    <t>Census Tract 4603.01, Hartford County, Connecticut</t>
  </si>
  <si>
    <t>1400000US09003460301</t>
  </si>
  <si>
    <t>Census Tract 4602.04, Hartford County, Connecticut</t>
  </si>
  <si>
    <t>1400000US09003460204</t>
  </si>
  <si>
    <t>Census Tract 4602.03, Hartford County, Connecticut</t>
  </si>
  <si>
    <t>1400000US09003460203</t>
  </si>
  <si>
    <t>Census Tract 4602.02, Hartford County, Connecticut</t>
  </si>
  <si>
    <t>1400000US09003460202</t>
  </si>
  <si>
    <t>Census Tract 4601, Hartford County, Connecticut</t>
  </si>
  <si>
    <t>1400000US09003460100</t>
  </si>
  <si>
    <t>Census Tract 4306.02, Hartford County, Connecticut</t>
  </si>
  <si>
    <t>1400000US09003430602</t>
  </si>
  <si>
    <t>Census Tract 4306.01, Hartford County, Connecticut</t>
  </si>
  <si>
    <t>1400000US09003430601</t>
  </si>
  <si>
    <t>Census Tract 4305, Hartford County, Connecticut</t>
  </si>
  <si>
    <t>1400000US09003430500</t>
  </si>
  <si>
    <t>Census Tract 4304, Hartford County, Connecticut</t>
  </si>
  <si>
    <t>1400000US09003430400</t>
  </si>
  <si>
    <t>Census Tract 4303.02, Hartford County, Connecticut</t>
  </si>
  <si>
    <t>1400000US09003430302</t>
  </si>
  <si>
    <t>Census Tract 4303.01, Hartford County, Connecticut</t>
  </si>
  <si>
    <t>1400000US09003430301</t>
  </si>
  <si>
    <t>Census Tract 4302.03, Hartford County, Connecticut</t>
  </si>
  <si>
    <t>1400000US09003430203</t>
  </si>
  <si>
    <t>Census Tract 4302.02, Hartford County, Connecticut</t>
  </si>
  <si>
    <t>1400000US09003430202</t>
  </si>
  <si>
    <t>Census Tract 4302.01, Hartford County, Connecticut</t>
  </si>
  <si>
    <t>1400000US09003430201</t>
  </si>
  <si>
    <t>Census Tract 4301, Hartford County, Connecticut</t>
  </si>
  <si>
    <t>1400000US09003430100</t>
  </si>
  <si>
    <t>Census Tract 4207, Hartford County, Connecticut</t>
  </si>
  <si>
    <t>1400000US09003420700</t>
  </si>
  <si>
    <t>Census Tract 4206, Hartford County, Connecticut</t>
  </si>
  <si>
    <t>1400000US09003420600</t>
  </si>
  <si>
    <t>Census Tract 4205, Hartford County, Connecticut</t>
  </si>
  <si>
    <t>1400000US09003420500</t>
  </si>
  <si>
    <t>Census Tract 4204, Hartford County, Connecticut</t>
  </si>
  <si>
    <t>1400000US09003420400</t>
  </si>
  <si>
    <t>Census Tract 4175, Hartford County, Connecticut</t>
  </si>
  <si>
    <t>1400000US09003417500</t>
  </si>
  <si>
    <t>Census Tract 4174, Hartford County, Connecticut</t>
  </si>
  <si>
    <t>1400000US09003417400</t>
  </si>
  <si>
    <t>Census Tract 4172, Hartford County, Connecticut</t>
  </si>
  <si>
    <t>1400000US09003417200</t>
  </si>
  <si>
    <t>Census Tract 4171, Hartford County, Connecticut</t>
  </si>
  <si>
    <t>1400000US09003417100</t>
  </si>
  <si>
    <t>Census Tract 4168, Hartford County, Connecticut</t>
  </si>
  <si>
    <t>1400000US09003416800</t>
  </si>
  <si>
    <t>Census Tract 4167, Hartford County, Connecticut</t>
  </si>
  <si>
    <t>1400000US09003416700</t>
  </si>
  <si>
    <t>Census Tract 4166, Hartford County, Connecticut</t>
  </si>
  <si>
    <t>1400000US09003416600</t>
  </si>
  <si>
    <t>Census Tract 4165, Hartford County, Connecticut</t>
  </si>
  <si>
    <t>1400000US09003416500</t>
  </si>
  <si>
    <t>Census Tract 4164, Hartford County, Connecticut</t>
  </si>
  <si>
    <t>1400000US09003416400</t>
  </si>
  <si>
    <t>Census Tract 4163, Hartford County, Connecticut</t>
  </si>
  <si>
    <t>1400000US09003416300</t>
  </si>
  <si>
    <t>Census Tract 4162, Hartford County, Connecticut</t>
  </si>
  <si>
    <t>1400000US09003416200</t>
  </si>
  <si>
    <t>Census Tract 4161, Hartford County, Connecticut</t>
  </si>
  <si>
    <t>1400000US09003416100</t>
  </si>
  <si>
    <t>Census Tract 4160, Hartford County, Connecticut</t>
  </si>
  <si>
    <t>1400000US09003416000</t>
  </si>
  <si>
    <t>Census Tract 4159, Hartford County, Connecticut</t>
  </si>
  <si>
    <t>1400000US09003415900</t>
  </si>
  <si>
    <t>Census Tract 4158, Hartford County, Connecticut</t>
  </si>
  <si>
    <t>1400000US09003415800</t>
  </si>
  <si>
    <t>Census Tract 4157, Hartford County, Connecticut</t>
  </si>
  <si>
    <t>1400000US09003415700</t>
  </si>
  <si>
    <t>Census Tract 4156, Hartford County, Connecticut</t>
  </si>
  <si>
    <t>1400000US09003415600</t>
  </si>
  <si>
    <t>Census Tract 4155, Hartford County, Connecticut</t>
  </si>
  <si>
    <t>1400000US09003415500</t>
  </si>
  <si>
    <t>Census Tract 4154, Hartford County, Connecticut</t>
  </si>
  <si>
    <t>1400000US09003415400</t>
  </si>
  <si>
    <t>Census Tract 4153, Hartford County, Connecticut</t>
  </si>
  <si>
    <t>1400000US09003415300</t>
  </si>
  <si>
    <t>Census Tract 4101.02, Hartford County, Connecticut</t>
  </si>
  <si>
    <t>1400000US09003410102</t>
  </si>
  <si>
    <t>Census Tract 4101.01, Hartford County, Connecticut</t>
  </si>
  <si>
    <t>1400000US09003410101</t>
  </si>
  <si>
    <t>Census Tract 4061, Hartford County, Connecticut</t>
  </si>
  <si>
    <t>1400000US09003406100</t>
  </si>
  <si>
    <t>Census Tract 4060.02, Hartford County, Connecticut</t>
  </si>
  <si>
    <t>1400000US09003406002</t>
  </si>
  <si>
    <t>Census Tract 4060.01, Hartford County, Connecticut</t>
  </si>
  <si>
    <t>1400000US09003406001</t>
  </si>
  <si>
    <t>Census Tract 4059, Hartford County, Connecticut</t>
  </si>
  <si>
    <t>1400000US09003405900</t>
  </si>
  <si>
    <t>Census Tract 4058, Hartford County, Connecticut</t>
  </si>
  <si>
    <t>1400000US09003405800</t>
  </si>
  <si>
    <t>Census Tract 4057, Hartford County, Connecticut</t>
  </si>
  <si>
    <t>1400000US09003405700</t>
  </si>
  <si>
    <t>Census Tract 4056, Hartford County, Connecticut</t>
  </si>
  <si>
    <t>1400000US09003405600</t>
  </si>
  <si>
    <t>Census Tract 4055, Hartford County, Connecticut</t>
  </si>
  <si>
    <t>1400000US09003405500</t>
  </si>
  <si>
    <t>Census Tract 4054.02, Hartford County, Connecticut</t>
  </si>
  <si>
    <t>1400000US09003405402</t>
  </si>
  <si>
    <t>Census Tract 4054.01, Hartford County, Connecticut</t>
  </si>
  <si>
    <t>1400000US09003405401</t>
  </si>
  <si>
    <t>Census Tract 4053, Hartford County, Connecticut</t>
  </si>
  <si>
    <t>1400000US09003405300</t>
  </si>
  <si>
    <t>Census Tract 4052, Hartford County, Connecticut</t>
  </si>
  <si>
    <t>1400000US09003405200</t>
  </si>
  <si>
    <t>Census Tract 4051, Hartford County, Connecticut</t>
  </si>
  <si>
    <t>1400000US09003405100</t>
  </si>
  <si>
    <t>Census Tract 4003, Hartford County, Connecticut</t>
  </si>
  <si>
    <t>1400000US09003400300</t>
  </si>
  <si>
    <t>Census Tract 4002, Hartford County, Connecticut</t>
  </si>
  <si>
    <t>1400000US09003400200</t>
  </si>
  <si>
    <t>Census Tract 4001, Hartford County, Connecticut</t>
  </si>
  <si>
    <t>1400000US09003400100</t>
  </si>
  <si>
    <t>Census Tract 3301, Hartford County, Connecticut</t>
  </si>
  <si>
    <t>1400000US09003330100</t>
  </si>
  <si>
    <t>Census Tract 2572, Fairfield County, Connecticut</t>
  </si>
  <si>
    <t>1400000US09001257200</t>
  </si>
  <si>
    <t>Census Tract 2571, Fairfield County, Connecticut</t>
  </si>
  <si>
    <t>1400000US09001257100</t>
  </si>
  <si>
    <t>Census Tract 2456, Fairfield County, Connecticut</t>
  </si>
  <si>
    <t>1400000US09001245600</t>
  </si>
  <si>
    <t>Census Tract 2455, Fairfield County, Connecticut</t>
  </si>
  <si>
    <t>1400000US09001245500</t>
  </si>
  <si>
    <t>Census Tract 2454, Fairfield County, Connecticut</t>
  </si>
  <si>
    <t>1400000US09001245400</t>
  </si>
  <si>
    <t>Census Tract 2453, Fairfield County, Connecticut</t>
  </si>
  <si>
    <t>1400000US09001245300</t>
  </si>
  <si>
    <t>Census Tract 2452, Fairfield County, Connecticut</t>
  </si>
  <si>
    <t>1400000US09001245200</t>
  </si>
  <si>
    <t>Census Tract 2451, Fairfield County, Connecticut</t>
  </si>
  <si>
    <t>1400000US09001245100</t>
  </si>
  <si>
    <t>Census Tract 2402, Fairfield County, Connecticut</t>
  </si>
  <si>
    <t>1400000US09001240200</t>
  </si>
  <si>
    <t>Census Tract 2401, Fairfield County, Connecticut</t>
  </si>
  <si>
    <t>1400000US09001240100</t>
  </si>
  <si>
    <t>Census Tract 2305.02, Fairfield County, Connecticut</t>
  </si>
  <si>
    <t>1400000US09001230502</t>
  </si>
  <si>
    <t>Census Tract 2305.01, Fairfield County, Connecticut</t>
  </si>
  <si>
    <t>1400000US09001230501</t>
  </si>
  <si>
    <t>Census Tract 2304, Fairfield County, Connecticut</t>
  </si>
  <si>
    <t>1400000US09001230400</t>
  </si>
  <si>
    <t>Census Tract 2303, Fairfield County, Connecticut</t>
  </si>
  <si>
    <t>1400000US09001230300</t>
  </si>
  <si>
    <t>Census Tract 2302, Fairfield County, Connecticut</t>
  </si>
  <si>
    <t>1400000US09001230200</t>
  </si>
  <si>
    <t>Census Tract 2301, Fairfield County, Connecticut</t>
  </si>
  <si>
    <t>1400000US09001230100</t>
  </si>
  <si>
    <t>Census Tract 2203, Fairfield County, Connecticut</t>
  </si>
  <si>
    <t>1400000US09001220300</t>
  </si>
  <si>
    <t>Census Tract 2202, Fairfield County, Connecticut</t>
  </si>
  <si>
    <t>1400000US09001220200</t>
  </si>
  <si>
    <t>Census Tract 2201, Fairfield County, Connecticut</t>
  </si>
  <si>
    <t>1400000US09001220100</t>
  </si>
  <si>
    <t>Census Tract 2114, Fairfield County, Connecticut</t>
  </si>
  <si>
    <t>1400000US09001211400</t>
  </si>
  <si>
    <t>Census Tract 2113, Fairfield County, Connecticut</t>
  </si>
  <si>
    <t>1400000US09001211300</t>
  </si>
  <si>
    <t>Census Tract 2112, Fairfield County, Connecticut</t>
  </si>
  <si>
    <t>1400000US09001211200</t>
  </si>
  <si>
    <t>Census Tract 2110, Fairfield County, Connecticut</t>
  </si>
  <si>
    <t>1400000US09001211000</t>
  </si>
  <si>
    <t>Census Tract 2109, Fairfield County, Connecticut</t>
  </si>
  <si>
    <t>1400000US09001210900</t>
  </si>
  <si>
    <t>Census Tract 2108, Fairfield County, Connecticut</t>
  </si>
  <si>
    <t>1400000US09001210800</t>
  </si>
  <si>
    <t>Census Tract 2107.02, Fairfield County, Connecticut</t>
  </si>
  <si>
    <t>1400000US09001210702</t>
  </si>
  <si>
    <t>Census Tract 2107.01, Fairfield County, Connecticut</t>
  </si>
  <si>
    <t>1400000US09001210701</t>
  </si>
  <si>
    <t>Census Tract 2106, Fairfield County, Connecticut</t>
  </si>
  <si>
    <t>1400000US09001210600</t>
  </si>
  <si>
    <t>Census Tract 2105, Fairfield County, Connecticut</t>
  </si>
  <si>
    <t>1400000US09001210500</t>
  </si>
  <si>
    <t>Census Tract 2104, Fairfield County, Connecticut</t>
  </si>
  <si>
    <t>1400000US09001210400</t>
  </si>
  <si>
    <t>Census Tract 2103, Fairfield County, Connecticut</t>
  </si>
  <si>
    <t>1400000US09001210300</t>
  </si>
  <si>
    <t>Census Tract 2102, Fairfield County, Connecticut</t>
  </si>
  <si>
    <t>1400000US09001210200</t>
  </si>
  <si>
    <t>Census Tract 2101, Fairfield County, Connecticut</t>
  </si>
  <si>
    <t>1400000US09001210100</t>
  </si>
  <si>
    <t>Census Tract 2053, Fairfield County, Connecticut</t>
  </si>
  <si>
    <t>1400000US09001205300</t>
  </si>
  <si>
    <t>Census Tract 2052, Fairfield County, Connecticut</t>
  </si>
  <si>
    <t>1400000US09001205200</t>
  </si>
  <si>
    <t>Census Tract 2051, Fairfield County, Connecticut</t>
  </si>
  <si>
    <t>1400000US09001205100</t>
  </si>
  <si>
    <t>Census Tract 2003.02, Fairfield County, Connecticut</t>
  </si>
  <si>
    <t>1400000US09001200302</t>
  </si>
  <si>
    <t>Census Tract 2003.01, Fairfield County, Connecticut</t>
  </si>
  <si>
    <t>1400000US09001200301</t>
  </si>
  <si>
    <t>Census Tract 2002, Fairfield County, Connecticut</t>
  </si>
  <si>
    <t>1400000US09001200200</t>
  </si>
  <si>
    <t>Census Tract 2001, Fairfield County, Connecticut</t>
  </si>
  <si>
    <t>1400000US09001200100</t>
  </si>
  <si>
    <t>Census Tract 1106, Fairfield County, Connecticut</t>
  </si>
  <si>
    <t>1400000US09001110600</t>
  </si>
  <si>
    <t>Census Tract 1105, Fairfield County, Connecticut</t>
  </si>
  <si>
    <t>1400000US09001110500</t>
  </si>
  <si>
    <t>Census Tract 1104, Fairfield County, Connecticut</t>
  </si>
  <si>
    <t>1400000US09001110400</t>
  </si>
  <si>
    <t>Census Tract 1103.02, Fairfield County, Connecticut</t>
  </si>
  <si>
    <t>1400000US09001110302</t>
  </si>
  <si>
    <t>Census Tract 1103.01, Fairfield County, Connecticut</t>
  </si>
  <si>
    <t>1400000US09001110301</t>
  </si>
  <si>
    <t>Census Tract 1102.02, Fairfield County, Connecticut</t>
  </si>
  <si>
    <t>1400000US09001110202</t>
  </si>
  <si>
    <t>Census Tract 1102.01, Fairfield County, Connecticut</t>
  </si>
  <si>
    <t>1400000US09001110201</t>
  </si>
  <si>
    <t>Census Tract 1101, Fairfield County, Connecticut</t>
  </si>
  <si>
    <t>1400000US09001110100</t>
  </si>
  <si>
    <t>Census Tract 1052, Fairfield County, Connecticut</t>
  </si>
  <si>
    <t>1400000US09001105200</t>
  </si>
  <si>
    <t>Census Tract 1051, Fairfield County, Connecticut</t>
  </si>
  <si>
    <t>1400000US09001105100</t>
  </si>
  <si>
    <t>Census Tract 1003, Fairfield County, Connecticut</t>
  </si>
  <si>
    <t>1400000US09001100300</t>
  </si>
  <si>
    <t>Census Tract 1002, Fairfield County, Connecticut</t>
  </si>
  <si>
    <t>1400000US09001100200</t>
  </si>
  <si>
    <t>Census Tract 1001, Fairfield County, Connecticut</t>
  </si>
  <si>
    <t>1400000US09001100100</t>
  </si>
  <si>
    <t>Census Tract 907, Fairfield County, Connecticut</t>
  </si>
  <si>
    <t>1400000US09001090700</t>
  </si>
  <si>
    <t>Census Tract 906, Fairfield County, Connecticut</t>
  </si>
  <si>
    <t>1400000US09001090600</t>
  </si>
  <si>
    <t>Census Tract 905, Fairfield County, Connecticut</t>
  </si>
  <si>
    <t>1400000US09001090500</t>
  </si>
  <si>
    <t>Census Tract 904, Fairfield County, Connecticut</t>
  </si>
  <si>
    <t>1400000US09001090400</t>
  </si>
  <si>
    <t>Census Tract 903, Fairfield County, Connecticut</t>
  </si>
  <si>
    <t>1400000US09001090300</t>
  </si>
  <si>
    <t>Census Tract 902, Fairfield County, Connecticut</t>
  </si>
  <si>
    <t>1400000US09001090200</t>
  </si>
  <si>
    <t>Census Tract 901, Fairfield County, Connecticut</t>
  </si>
  <si>
    <t>1400000US09001090100</t>
  </si>
  <si>
    <t>Census Tract 813, Fairfield County, Connecticut</t>
  </si>
  <si>
    <t>1400000US09001081300</t>
  </si>
  <si>
    <t>Census Tract 812, Fairfield County, Connecticut</t>
  </si>
  <si>
    <t>1400000US09001081200</t>
  </si>
  <si>
    <t>Census Tract 811, Fairfield County, Connecticut</t>
  </si>
  <si>
    <t>1400000US09001081100</t>
  </si>
  <si>
    <t>Census Tract 810, Fairfield County, Connecticut</t>
  </si>
  <si>
    <t>1400000US09001081000</t>
  </si>
  <si>
    <t>Census Tract 809, Fairfield County, Connecticut</t>
  </si>
  <si>
    <t>1400000US09001080900</t>
  </si>
  <si>
    <t>Census Tract 808, Fairfield County, Connecticut</t>
  </si>
  <si>
    <t>1400000US09001080800</t>
  </si>
  <si>
    <t>Census Tract 807, Fairfield County, Connecticut</t>
  </si>
  <si>
    <t>1400000US09001080700</t>
  </si>
  <si>
    <t>Census Tract 806, Fairfield County, Connecticut</t>
  </si>
  <si>
    <t>1400000US09001080600</t>
  </si>
  <si>
    <t>Census Tract 805, Fairfield County, Connecticut</t>
  </si>
  <si>
    <t>1400000US09001080500</t>
  </si>
  <si>
    <t>Census Tract 804, Fairfield County, Connecticut</t>
  </si>
  <si>
    <t>1400000US09001080400</t>
  </si>
  <si>
    <t>Census Tract 802, Fairfield County, Connecticut</t>
  </si>
  <si>
    <t>1400000US09001080200</t>
  </si>
  <si>
    <t>Census Tract 801, Fairfield County, Connecticut</t>
  </si>
  <si>
    <t>1400000US09001080100</t>
  </si>
  <si>
    <t>Census Tract 744, Fairfield County, Connecticut</t>
  </si>
  <si>
    <t>1400000US09001074400</t>
  </si>
  <si>
    <t>Census Tract 743, Fairfield County, Connecticut</t>
  </si>
  <si>
    <t>1400000US09001074300</t>
  </si>
  <si>
    <t>Census Tract 740, Fairfield County, Connecticut</t>
  </si>
  <si>
    <t>1400000US09001074000</t>
  </si>
  <si>
    <t>Census Tract 739, Fairfield County, Connecticut</t>
  </si>
  <si>
    <t>1400000US09001073900</t>
  </si>
  <si>
    <t>Census Tract 738, Fairfield County, Connecticut</t>
  </si>
  <si>
    <t>1400000US09001073800</t>
  </si>
  <si>
    <t>Census Tract 737, Fairfield County, Connecticut</t>
  </si>
  <si>
    <t>1400000US09001073700</t>
  </si>
  <si>
    <t>Census Tract 736, Fairfield County, Connecticut</t>
  </si>
  <si>
    <t>1400000US09001073600</t>
  </si>
  <si>
    <t>Census Tract 735, Fairfield County, Connecticut</t>
  </si>
  <si>
    <t>1400000US09001073500</t>
  </si>
  <si>
    <t>Census Tract 734, Fairfield County, Connecticut</t>
  </si>
  <si>
    <t>1400000US09001073400</t>
  </si>
  <si>
    <t>Census Tract 733, Fairfield County, Connecticut</t>
  </si>
  <si>
    <t>1400000US09001073300</t>
  </si>
  <si>
    <t>Census Tract 732, Fairfield County, Connecticut</t>
  </si>
  <si>
    <t>1400000US09001073200</t>
  </si>
  <si>
    <t>Census Tract 731, Fairfield County, Connecticut</t>
  </si>
  <si>
    <t>1400000US09001073100</t>
  </si>
  <si>
    <t>Census Tract 730, Fairfield County, Connecticut</t>
  </si>
  <si>
    <t>1400000US09001073000</t>
  </si>
  <si>
    <t>Census Tract 729, Fairfield County, Connecticut</t>
  </si>
  <si>
    <t>1400000US09001072900</t>
  </si>
  <si>
    <t>Census Tract 728, Fairfield County, Connecticut</t>
  </si>
  <si>
    <t>1400000US09001072800</t>
  </si>
  <si>
    <t>Census Tract 727, Fairfield County, Connecticut</t>
  </si>
  <si>
    <t>1400000US09001072700</t>
  </si>
  <si>
    <t>Census Tract 726, Fairfield County, Connecticut</t>
  </si>
  <si>
    <t>1400000US09001072600</t>
  </si>
  <si>
    <t>Census Tract 725, Fairfield County, Connecticut</t>
  </si>
  <si>
    <t>1400000US09001072500</t>
  </si>
  <si>
    <t>Census Tract 724, Fairfield County, Connecticut</t>
  </si>
  <si>
    <t>1400000US09001072400</t>
  </si>
  <si>
    <t>Census Tract 723, Fairfield County, Connecticut</t>
  </si>
  <si>
    <t>1400000US09001072300</t>
  </si>
  <si>
    <t>Census Tract 722, Fairfield County, Connecticut</t>
  </si>
  <si>
    <t>1400000US09001072200</t>
  </si>
  <si>
    <t>Census Tract 721, Fairfield County, Connecticut</t>
  </si>
  <si>
    <t>1400000US09001072100</t>
  </si>
  <si>
    <t>Census Tract 720, Fairfield County, Connecticut</t>
  </si>
  <si>
    <t>1400000US09001072000</t>
  </si>
  <si>
    <t>Census Tract 719, Fairfield County, Connecticut</t>
  </si>
  <si>
    <t>1400000US09001071900</t>
  </si>
  <si>
    <t>Census Tract 716, Fairfield County, Connecticut</t>
  </si>
  <si>
    <t>1400000US09001071600</t>
  </si>
  <si>
    <t>Census Tract 714, Fairfield County, Connecticut</t>
  </si>
  <si>
    <t>1400000US09001071400</t>
  </si>
  <si>
    <t>Census Tract 713, Fairfield County, Connecticut</t>
  </si>
  <si>
    <t>1400000US09001071300</t>
  </si>
  <si>
    <t>Census Tract 712, Fairfield County, Connecticut</t>
  </si>
  <si>
    <t>1400000US09001071200</t>
  </si>
  <si>
    <t>Census Tract 711, Fairfield County, Connecticut</t>
  </si>
  <si>
    <t>1400000US09001071100</t>
  </si>
  <si>
    <t>Census Tract 710, Fairfield County, Connecticut</t>
  </si>
  <si>
    <t>1400000US09001071000</t>
  </si>
  <si>
    <t>Census Tract 709, Fairfield County, Connecticut</t>
  </si>
  <si>
    <t>1400000US09001070900</t>
  </si>
  <si>
    <t>Census Tract 706, Fairfield County, Connecticut</t>
  </si>
  <si>
    <t>1400000US09001070600</t>
  </si>
  <si>
    <t>Census Tract 705, Fairfield County, Connecticut</t>
  </si>
  <si>
    <t>1400000US09001070500</t>
  </si>
  <si>
    <t>Census Tract 704, Fairfield County, Connecticut</t>
  </si>
  <si>
    <t>1400000US09001070400</t>
  </si>
  <si>
    <t>Census Tract 703, Fairfield County, Connecticut</t>
  </si>
  <si>
    <t>1400000US09001070300</t>
  </si>
  <si>
    <t>Census Tract 702, Fairfield County, Connecticut</t>
  </si>
  <si>
    <t>1400000US09001070200</t>
  </si>
  <si>
    <t>Census Tract 701, Fairfield County, Connecticut</t>
  </si>
  <si>
    <t>1400000US09001070100</t>
  </si>
  <si>
    <t>Census Tract 616, Fairfield County, Connecticut</t>
  </si>
  <si>
    <t>1400000US09001061600</t>
  </si>
  <si>
    <t>Census Tract 615, Fairfield County, Connecticut</t>
  </si>
  <si>
    <t>1400000US09001061500</t>
  </si>
  <si>
    <t>Census Tract 614, Fairfield County, Connecticut</t>
  </si>
  <si>
    <t>1400000US09001061400</t>
  </si>
  <si>
    <t>Census Tract 613, Fairfield County, Connecticut</t>
  </si>
  <si>
    <t>1400000US09001061300</t>
  </si>
  <si>
    <t>Census Tract 612, Fairfield County, Connecticut</t>
  </si>
  <si>
    <t>1400000US09001061200</t>
  </si>
  <si>
    <t>Census Tract 611, Fairfield County, Connecticut</t>
  </si>
  <si>
    <t>1400000US09001061100</t>
  </si>
  <si>
    <t>Census Tract 610, Fairfield County, Connecticut</t>
  </si>
  <si>
    <t>1400000US09001061000</t>
  </si>
  <si>
    <t>Census Tract 609, Fairfield County, Connecticut</t>
  </si>
  <si>
    <t>1400000US09001060900</t>
  </si>
  <si>
    <t>Census Tract 608, Fairfield County, Connecticut</t>
  </si>
  <si>
    <t>1400000US09001060800</t>
  </si>
  <si>
    <t>Census Tract 607, Fairfield County, Connecticut</t>
  </si>
  <si>
    <t>1400000US09001060700</t>
  </si>
  <si>
    <t>Census Tract 606, Fairfield County, Connecticut</t>
  </si>
  <si>
    <t>1400000US09001060600</t>
  </si>
  <si>
    <t>Census Tract 605, Fairfield County, Connecticut</t>
  </si>
  <si>
    <t>1400000US09001060500</t>
  </si>
  <si>
    <t>Census Tract 604, Fairfield County, Connecticut</t>
  </si>
  <si>
    <t>1400000US09001060400</t>
  </si>
  <si>
    <t>Census Tract 603, Fairfield County, Connecticut</t>
  </si>
  <si>
    <t>1400000US09001060300</t>
  </si>
  <si>
    <t>Census Tract 602, Fairfield County, Connecticut</t>
  </si>
  <si>
    <t>1400000US09001060200</t>
  </si>
  <si>
    <t>Census Tract 601, Fairfield County, Connecticut</t>
  </si>
  <si>
    <t>1400000US09001060100</t>
  </si>
  <si>
    <t>Census Tract 552, Fairfield County, Connecticut</t>
  </si>
  <si>
    <t>1400000US09001055200</t>
  </si>
  <si>
    <t>Census Tract 551, Fairfield County, Connecticut</t>
  </si>
  <si>
    <t>1400000US09001055100</t>
  </si>
  <si>
    <t>Census Tract 506, Fairfield County, Connecticut</t>
  </si>
  <si>
    <t>1400000US09001050600</t>
  </si>
  <si>
    <t>Census Tract 505, Fairfield County, Connecticut</t>
  </si>
  <si>
    <t>1400000US09001050500</t>
  </si>
  <si>
    <t>Census Tract 504, Fairfield County, Connecticut</t>
  </si>
  <si>
    <t>1400000US09001050400</t>
  </si>
  <si>
    <t>Census Tract 503, Fairfield County, Connecticut</t>
  </si>
  <si>
    <t>1400000US09001050300</t>
  </si>
  <si>
    <t>Census Tract 502, Fairfield County, Connecticut</t>
  </si>
  <si>
    <t>1400000US09001050200</t>
  </si>
  <si>
    <t>Census Tract 501, Fairfield County, Connecticut</t>
  </si>
  <si>
    <t>1400000US09001050100</t>
  </si>
  <si>
    <t>Census Tract 454, Fairfield County, Connecticut</t>
  </si>
  <si>
    <t>1400000US09001045400</t>
  </si>
  <si>
    <t>Census Tract 453, Fairfield County, Connecticut</t>
  </si>
  <si>
    <t>1400000US09001045300</t>
  </si>
  <si>
    <t>Census Tract 452, Fairfield County, Connecticut</t>
  </si>
  <si>
    <t>1400000US09001045200</t>
  </si>
  <si>
    <t>Census Tract 451.02, Fairfield County, Connecticut</t>
  </si>
  <si>
    <t>1400000US09001045102</t>
  </si>
  <si>
    <t>Census Tract 451.01, Fairfield County, Connecticut</t>
  </si>
  <si>
    <t>1400000US09001045101</t>
  </si>
  <si>
    <t>Census Tract 446, Fairfield County, Connecticut</t>
  </si>
  <si>
    <t>1400000US09001044600</t>
  </si>
  <si>
    <t>Census Tract 445, Fairfield County, Connecticut</t>
  </si>
  <si>
    <t>1400000US09001044500</t>
  </si>
  <si>
    <t>Census Tract 444, Fairfield County, Connecticut</t>
  </si>
  <si>
    <t>1400000US09001044400</t>
  </si>
  <si>
    <t>Census Tract 443, Fairfield County, Connecticut</t>
  </si>
  <si>
    <t>1400000US09001044300</t>
  </si>
  <si>
    <t>Census Tract 442, Fairfield County, Connecticut</t>
  </si>
  <si>
    <t>1400000US09001044200</t>
  </si>
  <si>
    <t>Census Tract 441, Fairfield County, Connecticut</t>
  </si>
  <si>
    <t>1400000US09001044100</t>
  </si>
  <si>
    <t>Census Tract 440, Fairfield County, Connecticut</t>
  </si>
  <si>
    <t>1400000US09001044000</t>
  </si>
  <si>
    <t>Census Tract 439, Fairfield County, Connecticut</t>
  </si>
  <si>
    <t>1400000US09001043900</t>
  </si>
  <si>
    <t>Census Tract 438, Fairfield County, Connecticut</t>
  </si>
  <si>
    <t>1400000US09001043800</t>
  </si>
  <si>
    <t>Census Tract 437, Fairfield County, Connecticut</t>
  </si>
  <si>
    <t>1400000US09001043700</t>
  </si>
  <si>
    <t>Census Tract 436, Fairfield County, Connecticut</t>
  </si>
  <si>
    <t>1400000US09001043600</t>
  </si>
  <si>
    <t>Census Tract 435, Fairfield County, Connecticut</t>
  </si>
  <si>
    <t>1400000US09001043500</t>
  </si>
  <si>
    <t>Census Tract 434, Fairfield County, Connecticut</t>
  </si>
  <si>
    <t>1400000US09001043400</t>
  </si>
  <si>
    <t>Census Tract 433, Fairfield County, Connecticut</t>
  </si>
  <si>
    <t>1400000US09001043300</t>
  </si>
  <si>
    <t>Census Tract 432, Fairfield County, Connecticut</t>
  </si>
  <si>
    <t>1400000US09001043200</t>
  </si>
  <si>
    <t>Census Tract 431, Fairfield County, Connecticut</t>
  </si>
  <si>
    <t>1400000US09001043100</t>
  </si>
  <si>
    <t>Census Tract 430, Fairfield County, Connecticut</t>
  </si>
  <si>
    <t>1400000US09001043000</t>
  </si>
  <si>
    <t>Census Tract 429, Fairfield County, Connecticut</t>
  </si>
  <si>
    <t>1400000US09001042900</t>
  </si>
  <si>
    <t>Census Tract 428, Fairfield County, Connecticut</t>
  </si>
  <si>
    <t>1400000US09001042800</t>
  </si>
  <si>
    <t>Census Tract 427, Fairfield County, Connecticut</t>
  </si>
  <si>
    <t>1400000US09001042700</t>
  </si>
  <si>
    <t>Census Tract 426, Fairfield County, Connecticut</t>
  </si>
  <si>
    <t>1400000US09001042600</t>
  </si>
  <si>
    <t>Census Tract 425, Fairfield County, Connecticut</t>
  </si>
  <si>
    <t>1400000US09001042500</t>
  </si>
  <si>
    <t>Census Tract 354, Fairfield County, Connecticut</t>
  </si>
  <si>
    <t>1400000US09001035400</t>
  </si>
  <si>
    <t>Census Tract 353, Fairfield County, Connecticut</t>
  </si>
  <si>
    <t>1400000US09001035300</t>
  </si>
  <si>
    <t>Census Tract 352, Fairfield County, Connecticut</t>
  </si>
  <si>
    <t>1400000US09001035200</t>
  </si>
  <si>
    <t>Census Tract 351, Fairfield County, Connecticut</t>
  </si>
  <si>
    <t>1400000US09001035100</t>
  </si>
  <si>
    <t>Census Tract 305, Fairfield County, Connecticut</t>
  </si>
  <si>
    <t>1400000US09001030500</t>
  </si>
  <si>
    <t>Census Tract 304, Fairfield County, Connecticut</t>
  </si>
  <si>
    <t>1400000US09001030400</t>
  </si>
  <si>
    <t>Census Tract 303, Fairfield County, Connecticut</t>
  </si>
  <si>
    <t>1400000US09001030300</t>
  </si>
  <si>
    <t>Census Tract 302, Fairfield County, Connecticut</t>
  </si>
  <si>
    <t>1400000US09001030200</t>
  </si>
  <si>
    <t>Census Tract 301, Fairfield County, Connecticut</t>
  </si>
  <si>
    <t>1400000US09001030100</t>
  </si>
  <si>
    <t>Census Tract 224, Fairfield County, Connecticut</t>
  </si>
  <si>
    <t>1400000US09001022400</t>
  </si>
  <si>
    <t>Census Tract 223, Fairfield County, Connecticut</t>
  </si>
  <si>
    <t>1400000US09001022300</t>
  </si>
  <si>
    <t>Census Tract 222, Fairfield County, Connecticut</t>
  </si>
  <si>
    <t>1400000US09001022200</t>
  </si>
  <si>
    <t>Census Tract 221, Fairfield County, Connecticut</t>
  </si>
  <si>
    <t>1400000US09001022100</t>
  </si>
  <si>
    <t>Census Tract 220, Fairfield County, Connecticut</t>
  </si>
  <si>
    <t>1400000US09001022000</t>
  </si>
  <si>
    <t>Census Tract 219, Fairfield County, Connecticut</t>
  </si>
  <si>
    <t>1400000US09001021900</t>
  </si>
  <si>
    <t>Census Tract 218.02, Fairfield County, Connecticut</t>
  </si>
  <si>
    <t>1400000US09001021802</t>
  </si>
  <si>
    <t>Census Tract 218.01, Fairfield County, Connecticut</t>
  </si>
  <si>
    <t>1400000US09001021801</t>
  </si>
  <si>
    <t>Census Tract 217, Fairfield County, Connecticut</t>
  </si>
  <si>
    <t>1400000US09001021700</t>
  </si>
  <si>
    <t>Census Tract 216, Fairfield County, Connecticut</t>
  </si>
  <si>
    <t>1400000US09001021600</t>
  </si>
  <si>
    <t>Census Tract 215, Fairfield County, Connecticut</t>
  </si>
  <si>
    <t>1400000US09001021500</t>
  </si>
  <si>
    <t>Census Tract 214, Fairfield County, Connecticut</t>
  </si>
  <si>
    <t>1400000US09001021400</t>
  </si>
  <si>
    <t>Census Tract 213, Fairfield County, Connecticut</t>
  </si>
  <si>
    <t>1400000US09001021300</t>
  </si>
  <si>
    <t>Census Tract 212, Fairfield County, Connecticut</t>
  </si>
  <si>
    <t>1400000US09001021200</t>
  </si>
  <si>
    <t>Census Tract 211, Fairfield County, Connecticut</t>
  </si>
  <si>
    <t>1400000US09001021100</t>
  </si>
  <si>
    <t>Census Tract 210, Fairfield County, Connecticut</t>
  </si>
  <si>
    <t>1400000US09001021000</t>
  </si>
  <si>
    <t>Census Tract 209, Fairfield County, Connecticut</t>
  </si>
  <si>
    <t>1400000US09001020900</t>
  </si>
  <si>
    <t>Census Tract 208, Fairfield County, Connecticut</t>
  </si>
  <si>
    <t>1400000US09001020800</t>
  </si>
  <si>
    <t>Census Tract 207, Fairfield County, Connecticut</t>
  </si>
  <si>
    <t>1400000US09001020700</t>
  </si>
  <si>
    <t>Census Tract 206, Fairfield County, Connecticut</t>
  </si>
  <si>
    <t>1400000US09001020600</t>
  </si>
  <si>
    <t>Census Tract 205, Fairfield County, Connecticut</t>
  </si>
  <si>
    <t>1400000US09001020500</t>
  </si>
  <si>
    <t>Census Tract 204, Fairfield County, Connecticut</t>
  </si>
  <si>
    <t>1400000US09001020400</t>
  </si>
  <si>
    <t>Census Tract 203, Fairfield County, Connecticut</t>
  </si>
  <si>
    <t>1400000US09001020300</t>
  </si>
  <si>
    <t>Census Tract 202, Fairfield County, Connecticut</t>
  </si>
  <si>
    <t>1400000US09001020200</t>
  </si>
  <si>
    <t>Census Tract 201, Fairfield County, Connecticut</t>
  </si>
  <si>
    <t>1400000US09001020100</t>
  </si>
  <si>
    <t>Census Tract 113, Fairfield County, Connecticut</t>
  </si>
  <si>
    <t>1400000US09001011300</t>
  </si>
  <si>
    <t>Census Tract 112, Fairfield County, Connecticut</t>
  </si>
  <si>
    <t>1400000US09001011200</t>
  </si>
  <si>
    <t>Census Tract 111, Fairfield County, Connecticut</t>
  </si>
  <si>
    <t>1400000US09001011100</t>
  </si>
  <si>
    <t>Census Tract 110, Fairfield County, Connecticut</t>
  </si>
  <si>
    <t>1400000US09001011000</t>
  </si>
  <si>
    <t>Census Tract 109, Fairfield County, Connecticut</t>
  </si>
  <si>
    <t>1400000US09001010900</t>
  </si>
  <si>
    <t>Census Tract 108, Fairfield County, Connecticut</t>
  </si>
  <si>
    <t>1400000US09001010800</t>
  </si>
  <si>
    <t>Census Tract 107, Fairfield County, Connecticut</t>
  </si>
  <si>
    <t>1400000US09001010700</t>
  </si>
  <si>
    <t>Census Tract 106, Fairfield County, Connecticut</t>
  </si>
  <si>
    <t>1400000US09001010600</t>
  </si>
  <si>
    <t>Census Tract 105, Fairfield County, Connecticut</t>
  </si>
  <si>
    <t>1400000US09001010500</t>
  </si>
  <si>
    <t>Census Tract 104, Fairfield County, Connecticut</t>
  </si>
  <si>
    <t>1400000US09001010400</t>
  </si>
  <si>
    <t>Census Tract 103, Fairfield County, Connecticut</t>
  </si>
  <si>
    <t>1400000US09001010300</t>
  </si>
  <si>
    <t>Census Tract 102.02, Fairfield County, Connecticut</t>
  </si>
  <si>
    <t>1400000US09001010202</t>
  </si>
  <si>
    <t>Census Tract 102.01, Fairfield County, Connecticut</t>
  </si>
  <si>
    <t>1400000US09001010201</t>
  </si>
  <si>
    <t>Census Tract 101.02, Fairfield County, Connecticut</t>
  </si>
  <si>
    <t>1400000US09001010102</t>
  </si>
  <si>
    <t>Census Tract 101.01, Fairfield County, Connecticut</t>
  </si>
  <si>
    <t>1400000US09001010101</t>
  </si>
  <si>
    <t>rounded composite</t>
  </si>
  <si>
    <t>composit index</t>
  </si>
  <si>
    <t>racial diversity index</t>
  </si>
  <si>
    <t>racialdiversitytable.percentile rank</t>
  </si>
  <si>
    <t>racialdiversitytable.POC % of population</t>
  </si>
  <si>
    <t>racialdiversitytable.POC population</t>
  </si>
  <si>
    <t>rural rank</t>
  </si>
  <si>
    <t>CTRUCA.Population Density (per square mile), 2010</t>
  </si>
  <si>
    <t>CTRUCA.Land Area (square miles), 2010</t>
  </si>
  <si>
    <t>CTRUCA.Tract Population, 2010</t>
  </si>
  <si>
    <t>CTRUCA.Secondary RUCA Code, 2010 (see errata)</t>
  </si>
  <si>
    <t>CTRUCA.Primary RUCA Code 2010</t>
  </si>
  <si>
    <t>Combined affluence rank</t>
  </si>
  <si>
    <t>Housing cost rank on absolute housing cost</t>
  </si>
  <si>
    <t xml:space="preserve">Housing cost percentile </t>
  </si>
  <si>
    <t>housing cost rank</t>
  </si>
  <si>
    <t>Housing cost rank as fraction of median income percentile</t>
  </si>
  <si>
    <t>housing cost as percentage of income</t>
  </si>
  <si>
    <t>median census housing cost</t>
  </si>
  <si>
    <t>REVERSE income Rank</t>
  </si>
  <si>
    <t>reverse income percentile</t>
  </si>
  <si>
    <t>Income Rank</t>
  </si>
  <si>
    <t>incomee percentile</t>
  </si>
  <si>
    <t>adjusted income (thousands of $)</t>
  </si>
  <si>
    <t>Household Size Adjusted income = (Household Income)/(Household Size)^N
N =1/2</t>
  </si>
  <si>
    <t>Estimate!!HOUSEHOLDS BY TYPE!!Total households!!Average household size</t>
  </si>
  <si>
    <t>Estimate!!Occupied housing units!!Occupied housing units!!HOUSEHOLD INCOME IN THE PAST 12 MONTHS (IN 2019 INFLATION-ADJUSTED DOLLARS)!!Median household income (dollars) 250000 = 250000+</t>
  </si>
  <si>
    <t>Geographic Area Name</t>
  </si>
  <si>
    <t>tract</t>
  </si>
  <si>
    <t>id</t>
  </si>
  <si>
    <t>NO</t>
  </si>
  <si>
    <t>YES</t>
  </si>
  <si>
    <t>diversity index table.adjusted income (thousands of $)</t>
  </si>
  <si>
    <t>diversity index table.median census housing cost</t>
  </si>
  <si>
    <t>diversity index table.Combined affluence rank</t>
  </si>
  <si>
    <t>diversity index table.rural rank</t>
  </si>
  <si>
    <t>diversity index table.racial diversity index</t>
  </si>
  <si>
    <t>diversity index table.composit index</t>
  </si>
  <si>
    <t>diversity index table.rounded composite</t>
  </si>
  <si>
    <t>Sum of Residential CLM $ Collected</t>
  </si>
  <si>
    <t>Sum of Residential Incentive Disbursements</t>
  </si>
  <si>
    <t>Sum of C&amp;I CLM $ Collected</t>
  </si>
  <si>
    <t>Sum of C&amp;I Incentive Disbursements</t>
  </si>
  <si>
    <t>Composite Index</t>
  </si>
  <si>
    <t>Collections %</t>
  </si>
  <si>
    <t>Collections Disbursement</t>
  </si>
  <si>
    <t>RES collections</t>
  </si>
  <si>
    <t>RES disbursements</t>
  </si>
  <si>
    <t>C&amp;I Collection</t>
  </si>
  <si>
    <t>C&amp;I disburse</t>
  </si>
  <si>
    <t>Affluence index</t>
  </si>
  <si>
    <t>Racial Diversity</t>
  </si>
  <si>
    <t>affluence</t>
  </si>
  <si>
    <t>Race</t>
  </si>
  <si>
    <t>Geography ID</t>
  </si>
  <si>
    <t xml:space="preserve"> Name</t>
  </si>
  <si>
    <t>County</t>
  </si>
  <si>
    <t>Tribal Areas</t>
  </si>
  <si>
    <t>Avg. Energy Burden (% income)</t>
  </si>
  <si>
    <t>EnergyBurdened</t>
  </si>
  <si>
    <t>Census Tract 1001</t>
  </si>
  <si>
    <t>Fairfield County</t>
  </si>
  <si>
    <t>Census Tract 1002</t>
  </si>
  <si>
    <t>Census Tract 101.01</t>
  </si>
  <si>
    <t>Census Tract 101.02</t>
  </si>
  <si>
    <t>Census Tract 102.01</t>
  </si>
  <si>
    <t>Census Tract 102.02</t>
  </si>
  <si>
    <t>Census Tract 103</t>
  </si>
  <si>
    <t>Census Tract 1051</t>
  </si>
  <si>
    <t>Census Tract 1052</t>
  </si>
  <si>
    <t>Census Tract 105</t>
  </si>
  <si>
    <t>Census Tract 106</t>
  </si>
  <si>
    <t>Census Tract 107</t>
  </si>
  <si>
    <t>Census Tract 108</t>
  </si>
  <si>
    <t>Census Tract 109</t>
  </si>
  <si>
    <t>Census Tract 1102.01</t>
  </si>
  <si>
    <t>Census Tract 1102.02</t>
  </si>
  <si>
    <t>Census Tract 1103.02</t>
  </si>
  <si>
    <t>Census Tract 1104</t>
  </si>
  <si>
    <t>Census Tract 1105</t>
  </si>
  <si>
    <t>Census Tract 1106</t>
  </si>
  <si>
    <t>Census Tract 110</t>
  </si>
  <si>
    <t>Census Tract 111</t>
  </si>
  <si>
    <t>Census Tract 112</t>
  </si>
  <si>
    <t>Census Tract 113</t>
  </si>
  <si>
    <t>Census Tract 1201</t>
  </si>
  <si>
    <t>New Haven County</t>
  </si>
  <si>
    <t>Census Tract 1202</t>
  </si>
  <si>
    <t>Census Tract 1301.01</t>
  </si>
  <si>
    <t>Census Tract 1301.02</t>
  </si>
  <si>
    <t>Census Tract 1501</t>
  </si>
  <si>
    <t>Census Tract 1502</t>
  </si>
  <si>
    <t>Census Tract 1510</t>
  </si>
  <si>
    <t>Census Tract 1660.01</t>
  </si>
  <si>
    <t>Census Tract 1660.02</t>
  </si>
  <si>
    <t>Census Tract 1673</t>
  </si>
  <si>
    <t>Census Tract 1702</t>
  </si>
  <si>
    <t>Census Tract 1703</t>
  </si>
  <si>
    <t>Census Tract 1704</t>
  </si>
  <si>
    <t>Census Tract 1756</t>
  </si>
  <si>
    <t>Census Tract 1757</t>
  </si>
  <si>
    <t>Census Tract 1759</t>
  </si>
  <si>
    <t>Census Tract 1802</t>
  </si>
  <si>
    <t>Census Tract 1803</t>
  </si>
  <si>
    <t>Census Tract 1804</t>
  </si>
  <si>
    <t>Census Tract 1805</t>
  </si>
  <si>
    <t>Census Tract 1806.01</t>
  </si>
  <si>
    <t>Census Tract 1806.02</t>
  </si>
  <si>
    <t>Census Tract 1841</t>
  </si>
  <si>
    <t>Census Tract 1844</t>
  </si>
  <si>
    <t>Census Tract 1845</t>
  </si>
  <si>
    <t>Census Tract 1846</t>
  </si>
  <si>
    <t>Census Tract 1847</t>
  </si>
  <si>
    <t>Census Tract 1903.03</t>
  </si>
  <si>
    <t>Census Tract 1942.02</t>
  </si>
  <si>
    <t>Census Tract 2001</t>
  </si>
  <si>
    <t>Census Tract 2002</t>
  </si>
  <si>
    <t>Census Tract 2003.01</t>
  </si>
  <si>
    <t>Census Tract 201</t>
  </si>
  <si>
    <t>Census Tract 203</t>
  </si>
  <si>
    <t>Census Tract 204</t>
  </si>
  <si>
    <t>Census Tract 2051</t>
  </si>
  <si>
    <t>Census Tract 2052</t>
  </si>
  <si>
    <t>Census Tract 2053</t>
  </si>
  <si>
    <t>Census Tract 205</t>
  </si>
  <si>
    <t>Census Tract 206</t>
  </si>
  <si>
    <t>Census Tract 208</t>
  </si>
  <si>
    <t>Census Tract 209</t>
  </si>
  <si>
    <t>Census Tract 2101</t>
  </si>
  <si>
    <t>Census Tract 2102</t>
  </si>
  <si>
    <t>Census Tract 2105</t>
  </si>
  <si>
    <t>Census Tract 2106</t>
  </si>
  <si>
    <t>Census Tract 2108</t>
  </si>
  <si>
    <t>Census Tract 2109</t>
  </si>
  <si>
    <t>Census Tract 210</t>
  </si>
  <si>
    <t>Census Tract 2110</t>
  </si>
  <si>
    <t>Census Tract 2112</t>
  </si>
  <si>
    <t>Census Tract 212</t>
  </si>
  <si>
    <t>Census Tract 214</t>
  </si>
  <si>
    <t>Census Tract 2202</t>
  </si>
  <si>
    <t>Census Tract 2301</t>
  </si>
  <si>
    <t>Census Tract 2302</t>
  </si>
  <si>
    <t>Census Tract 2303</t>
  </si>
  <si>
    <t>Census Tract 2304</t>
  </si>
  <si>
    <t>Census Tract 2305.01</t>
  </si>
  <si>
    <t>Census Tract 2305.02</t>
  </si>
  <si>
    <t>Census Tract 2401</t>
  </si>
  <si>
    <t>Census Tract 2402</t>
  </si>
  <si>
    <t>Census Tract 2451</t>
  </si>
  <si>
    <t>Census Tract 2452</t>
  </si>
  <si>
    <t>Census Tract 2454</t>
  </si>
  <si>
    <t>Census Tract 2455</t>
  </si>
  <si>
    <t>Census Tract 2456</t>
  </si>
  <si>
    <t>Census Tract 2532</t>
  </si>
  <si>
    <t>Litchfield County</t>
  </si>
  <si>
    <t>Census Tract 2534</t>
  </si>
  <si>
    <t>Census Tract 2535</t>
  </si>
  <si>
    <t>Census Tract 2571</t>
  </si>
  <si>
    <t>Census Tract 2611</t>
  </si>
  <si>
    <t>Census Tract 2632</t>
  </si>
  <si>
    <t>Census Tract 2961</t>
  </si>
  <si>
    <t>Census Tract 3001</t>
  </si>
  <si>
    <t>Census Tract 3004</t>
  </si>
  <si>
    <t>Census Tract 3005</t>
  </si>
  <si>
    <t>Census Tract 301</t>
  </si>
  <si>
    <t>Census Tract 302</t>
  </si>
  <si>
    <t>Census Tract 305</t>
  </si>
  <si>
    <t>Census Tract 3061</t>
  </si>
  <si>
    <t>Census Tract 3106.01</t>
  </si>
  <si>
    <t>Census Tract 3201</t>
  </si>
  <si>
    <t>Census Tract 3411</t>
  </si>
  <si>
    <t>Census Tract 3432</t>
  </si>
  <si>
    <t>Census Tract 3461.02</t>
  </si>
  <si>
    <t>Census Tract 3491</t>
  </si>
  <si>
    <t>Census Tract 3492</t>
  </si>
  <si>
    <t>Census Tract 3501</t>
  </si>
  <si>
    <t>Census Tract 3502</t>
  </si>
  <si>
    <t>Census Tract 3503</t>
  </si>
  <si>
    <t>Census Tract 3504</t>
  </si>
  <si>
    <t>Census Tract 3505</t>
  </si>
  <si>
    <t>Census Tract 3508</t>
  </si>
  <si>
    <t>Census Tract 3509</t>
  </si>
  <si>
    <t>Census Tract 3510</t>
  </si>
  <si>
    <t>Census Tract 3511</t>
  </si>
  <si>
    <t>Census Tract 3512</t>
  </si>
  <si>
    <t>Census Tract 3513</t>
  </si>
  <si>
    <t>Census Tract 3514</t>
  </si>
  <si>
    <t>Census Tract 3518</t>
  </si>
  <si>
    <t>Census Tract 351</t>
  </si>
  <si>
    <t>Census Tract 3527.01</t>
  </si>
  <si>
    <t>Census Tract 3527.02</t>
  </si>
  <si>
    <t>Census Tract 3528</t>
  </si>
  <si>
    <t>Census Tract 352</t>
  </si>
  <si>
    <t>Census Tract 354</t>
  </si>
  <si>
    <t>Census Tract 3615</t>
  </si>
  <si>
    <t>Census Tract 425</t>
  </si>
  <si>
    <t>Census Tract 427</t>
  </si>
  <si>
    <t>Census Tract 428</t>
  </si>
  <si>
    <t>Census Tract 431</t>
  </si>
  <si>
    <t>Census Tract 432</t>
  </si>
  <si>
    <t>Census Tract 433</t>
  </si>
  <si>
    <t>Census Tract 451.02</t>
  </si>
  <si>
    <t>Census Tract 452</t>
  </si>
  <si>
    <t>Census Tract 454</t>
  </si>
  <si>
    <t>Census Tract 4731</t>
  </si>
  <si>
    <t>Hartford County</t>
  </si>
  <si>
    <t>Census Tract 502</t>
  </si>
  <si>
    <t>Census Tract 505</t>
  </si>
  <si>
    <t>Census Tract 551</t>
  </si>
  <si>
    <t>Census Tract 552</t>
  </si>
  <si>
    <t>Census Tract 601</t>
  </si>
  <si>
    <t>Census Tract 602</t>
  </si>
  <si>
    <t>Census Tract 603</t>
  </si>
  <si>
    <t>Census Tract 604</t>
  </si>
  <si>
    <t>Census Tract 731</t>
  </si>
  <si>
    <t>Census Tract 739</t>
  </si>
  <si>
    <t>Census Tract 8003</t>
  </si>
  <si>
    <t>Windham County</t>
  </si>
  <si>
    <t>Census Tract 8004</t>
  </si>
  <si>
    <t>Census Tract 8006</t>
  </si>
  <si>
    <t>Census Tract 804</t>
  </si>
  <si>
    <t>Census Tract 810</t>
  </si>
  <si>
    <t>Census Tract 811</t>
  </si>
  <si>
    <t>Census Tract 812</t>
  </si>
  <si>
    <t>Census Tract 813</t>
  </si>
  <si>
    <t>Census Tract 8301</t>
  </si>
  <si>
    <t>Census Tract 9001</t>
  </si>
  <si>
    <t>Census Tract 9011</t>
  </si>
  <si>
    <t>Census Tract 901</t>
  </si>
  <si>
    <t>Census Tract 9025</t>
  </si>
  <si>
    <t>Census Tract 902</t>
  </si>
  <si>
    <t>Census Tract 9031</t>
  </si>
  <si>
    <t>Census Tract 9041</t>
  </si>
  <si>
    <t>Census Tract 9045</t>
  </si>
  <si>
    <t>Census Tract 904</t>
  </si>
  <si>
    <t>Census Tract 9051</t>
  </si>
  <si>
    <t>Census Tract 905</t>
  </si>
  <si>
    <t>Census Tract 906</t>
  </si>
  <si>
    <t>Golden Hill Paugussett (state) Reservation</t>
  </si>
  <si>
    <t>Census Tract 9071</t>
  </si>
  <si>
    <t>Census Tract 1003</t>
  </si>
  <si>
    <t>Census Tract 104</t>
  </si>
  <si>
    <t>Census Tract 1101</t>
  </si>
  <si>
    <t>Census Tract 1103.01</t>
  </si>
  <si>
    <t>Census Tract 1251</t>
  </si>
  <si>
    <t>Census Tract 1252</t>
  </si>
  <si>
    <t>Census Tract 1253</t>
  </si>
  <si>
    <t>Census Tract 1254</t>
  </si>
  <si>
    <t>Census Tract 1302</t>
  </si>
  <si>
    <t>Census Tract 1401</t>
  </si>
  <si>
    <t>Census Tract 1402</t>
  </si>
  <si>
    <t>Census Tract 1403</t>
  </si>
  <si>
    <t>Census Tract 1404</t>
  </si>
  <si>
    <t>Census Tract 1405</t>
  </si>
  <si>
    <t>Census Tract 1406</t>
  </si>
  <si>
    <t>Census Tract 1407</t>
  </si>
  <si>
    <t>Census Tract 1408</t>
  </si>
  <si>
    <t>Census Tract 1409</t>
  </si>
  <si>
    <t>Census Tract 1410</t>
  </si>
  <si>
    <t>Census Tract 1411</t>
  </si>
  <si>
    <t>Census Tract 1412</t>
  </si>
  <si>
    <t>Census Tract 1413</t>
  </si>
  <si>
    <t>Census Tract 1414</t>
  </si>
  <si>
    <t>Census Tract 1415</t>
  </si>
  <si>
    <t>Census Tract 1416</t>
  </si>
  <si>
    <t>Census Tract 1418</t>
  </si>
  <si>
    <t>Census Tract 1419</t>
  </si>
  <si>
    <t>Census Tract 1420</t>
  </si>
  <si>
    <t>Census Tract 1421</t>
  </si>
  <si>
    <t>Census Tract 1422</t>
  </si>
  <si>
    <t>Census Tract 1423</t>
  </si>
  <si>
    <t>Census Tract 1424</t>
  </si>
  <si>
    <t>Census Tract 1425</t>
  </si>
  <si>
    <t>Census Tract 1426.01</t>
  </si>
  <si>
    <t>Census Tract 1426.03</t>
  </si>
  <si>
    <t>Census Tract 1426.04</t>
  </si>
  <si>
    <t>Census Tract 1427</t>
  </si>
  <si>
    <t>Census Tract 1428</t>
  </si>
  <si>
    <t>Census Tract 1503</t>
  </si>
  <si>
    <t>Census Tract 1504</t>
  </si>
  <si>
    <t>Census Tract 1505</t>
  </si>
  <si>
    <t>Census Tract 1506</t>
  </si>
  <si>
    <t>Census Tract 1507</t>
  </si>
  <si>
    <t>Census Tract 1508</t>
  </si>
  <si>
    <t>Census Tract 1509</t>
  </si>
  <si>
    <t>Census Tract 1511</t>
  </si>
  <si>
    <t>Census Tract 1512</t>
  </si>
  <si>
    <t>Census Tract 1541</t>
  </si>
  <si>
    <t>Census Tract 1542</t>
  </si>
  <si>
    <t>Census Tract 1545</t>
  </si>
  <si>
    <t>Census Tract 1546</t>
  </si>
  <si>
    <t>Census Tract 1547</t>
  </si>
  <si>
    <t>Census Tract 1548</t>
  </si>
  <si>
    <t>Census Tract 1549</t>
  </si>
  <si>
    <t>Census Tract 1550</t>
  </si>
  <si>
    <t>Census Tract 1551</t>
  </si>
  <si>
    <t>Census Tract 1571</t>
  </si>
  <si>
    <t>Census Tract 1572</t>
  </si>
  <si>
    <t>Census Tract 1573</t>
  </si>
  <si>
    <t>Census Tract 1574</t>
  </si>
  <si>
    <t>Census Tract 1601</t>
  </si>
  <si>
    <t>Census Tract 1602</t>
  </si>
  <si>
    <t>Census Tract 1611</t>
  </si>
  <si>
    <t>Census Tract 1651</t>
  </si>
  <si>
    <t>Census Tract 1652</t>
  </si>
  <si>
    <t>Census Tract 1653</t>
  </si>
  <si>
    <t>Census Tract 1654</t>
  </si>
  <si>
    <t>Census Tract 1655</t>
  </si>
  <si>
    <t>Census Tract 1656</t>
  </si>
  <si>
    <t>Census Tract 1657</t>
  </si>
  <si>
    <t>Census Tract 1658.01</t>
  </si>
  <si>
    <t>Census Tract 1658.02</t>
  </si>
  <si>
    <t>Census Tract 1659</t>
  </si>
  <si>
    <t>Census Tract 1671</t>
  </si>
  <si>
    <t>Census Tract 1672.01</t>
  </si>
  <si>
    <t>Census Tract 1672.02</t>
  </si>
  <si>
    <t>Census Tract 1701</t>
  </si>
  <si>
    <t>Census Tract 1705</t>
  </si>
  <si>
    <t>Census Tract 1706</t>
  </si>
  <si>
    <t>Census Tract 1707</t>
  </si>
  <si>
    <t>Census Tract 1708</t>
  </si>
  <si>
    <t>Census Tract 1709</t>
  </si>
  <si>
    <t>Census Tract 1710</t>
  </si>
  <si>
    <t>Census Tract 1711</t>
  </si>
  <si>
    <t>Census Tract 1712</t>
  </si>
  <si>
    <t>Census Tract 1713</t>
  </si>
  <si>
    <t>Census Tract 1714</t>
  </si>
  <si>
    <t>Census Tract 1715</t>
  </si>
  <si>
    <t>Census Tract 1716</t>
  </si>
  <si>
    <t>Census Tract 1717</t>
  </si>
  <si>
    <t>Census Tract 1751</t>
  </si>
  <si>
    <t>Census Tract 1752</t>
  </si>
  <si>
    <t>Census Tract 1753</t>
  </si>
  <si>
    <t>Census Tract 1754</t>
  </si>
  <si>
    <t>Census Tract 1755</t>
  </si>
  <si>
    <t>Census Tract 1758</t>
  </si>
  <si>
    <t>Census Tract 1760</t>
  </si>
  <si>
    <t>Census Tract 1801</t>
  </si>
  <si>
    <t>Census Tract 1842</t>
  </si>
  <si>
    <t>Census Tract 1843</t>
  </si>
  <si>
    <t>Census Tract 1861</t>
  </si>
  <si>
    <t>Census Tract 1862</t>
  </si>
  <si>
    <t>Census Tract 1901</t>
  </si>
  <si>
    <t>Census Tract 1902</t>
  </si>
  <si>
    <t>Census Tract 1903.01</t>
  </si>
  <si>
    <t>Census Tract 1903.02</t>
  </si>
  <si>
    <t>Census Tract 1941</t>
  </si>
  <si>
    <t>Census Tract 1942.01</t>
  </si>
  <si>
    <t>Census Tract 2003.02</t>
  </si>
  <si>
    <t>Census Tract 202</t>
  </si>
  <si>
    <t>Census Tract 207</t>
  </si>
  <si>
    <t>Census Tract 2103</t>
  </si>
  <si>
    <t>Census Tract 2104</t>
  </si>
  <si>
    <t>Census Tract 2107.01</t>
  </si>
  <si>
    <t>Census Tract 2107.02</t>
  </si>
  <si>
    <t>Census Tract 2111</t>
  </si>
  <si>
    <t>Census Tract 2113</t>
  </si>
  <si>
    <t>Census Tract 2114</t>
  </si>
  <si>
    <t>Census Tract 211</t>
  </si>
  <si>
    <t>Census Tract 213</t>
  </si>
  <si>
    <t>Census Tract 216</t>
  </si>
  <si>
    <t>Census Tract 217</t>
  </si>
  <si>
    <t>Census Tract 218.01</t>
  </si>
  <si>
    <t>Census Tract 218.02</t>
  </si>
  <si>
    <t>Census Tract 2201</t>
  </si>
  <si>
    <t>Census Tract 2203</t>
  </si>
  <si>
    <t>Census Tract 222</t>
  </si>
  <si>
    <t>Census Tract 223</t>
  </si>
  <si>
    <t>Census Tract 224</t>
  </si>
  <si>
    <t>Census Tract 2453</t>
  </si>
  <si>
    <t>Census Tract 2501</t>
  </si>
  <si>
    <t>Census Tract 2531</t>
  </si>
  <si>
    <t>Census Tract 2533</t>
  </si>
  <si>
    <t>Census Tract 2536</t>
  </si>
  <si>
    <t>Census Tract 2602</t>
  </si>
  <si>
    <t>Census Tract 2621</t>
  </si>
  <si>
    <t>Census Tract 2651</t>
  </si>
  <si>
    <t>Census Tract 2661</t>
  </si>
  <si>
    <t>Schaghticoke (state) Reservation</t>
  </si>
  <si>
    <t>Census Tract 2671</t>
  </si>
  <si>
    <t>Census Tract 2681</t>
  </si>
  <si>
    <t>Census Tract 2901</t>
  </si>
  <si>
    <t>Census Tract 2931</t>
  </si>
  <si>
    <t>Census Tract 2983</t>
  </si>
  <si>
    <t>Census Tract 2984</t>
  </si>
  <si>
    <t>Census Tract 3031</t>
  </si>
  <si>
    <t>Census Tract 304</t>
  </si>
  <si>
    <t>Census Tract 3101</t>
  </si>
  <si>
    <t>Census Tract 3102</t>
  </si>
  <si>
    <t>Census Tract 3103</t>
  </si>
  <si>
    <t>Census Tract 3104</t>
  </si>
  <si>
    <t>Census Tract 3105</t>
  </si>
  <si>
    <t>Census Tract 3106.02</t>
  </si>
  <si>
    <t>Census Tract 3107</t>
  </si>
  <si>
    <t>Census Tract 3108.01</t>
  </si>
  <si>
    <t>Census Tract 3108.03</t>
  </si>
  <si>
    <t>Census Tract 3108.04</t>
  </si>
  <si>
    <t>Census Tract 3202</t>
  </si>
  <si>
    <t>Census Tract 3301</t>
  </si>
  <si>
    <t>Census Tract 3421</t>
  </si>
  <si>
    <t>Census Tract 3431.01</t>
  </si>
  <si>
    <t>Census Tract 3431.02</t>
  </si>
  <si>
    <t>Census Tract 3433</t>
  </si>
  <si>
    <t>Census Tract 3434</t>
  </si>
  <si>
    <t>Census Tract 3441</t>
  </si>
  <si>
    <t>Census Tract 3442</t>
  </si>
  <si>
    <t>Census Tract 3451</t>
  </si>
  <si>
    <t>Census Tract 3452.01</t>
  </si>
  <si>
    <t>Census Tract 3452.02</t>
  </si>
  <si>
    <t>Census Tract 3453</t>
  </si>
  <si>
    <t>Census Tract 3454</t>
  </si>
  <si>
    <t>Census Tract 3461.01</t>
  </si>
  <si>
    <t>Census Tract 3471</t>
  </si>
  <si>
    <t>Census Tract 3472</t>
  </si>
  <si>
    <t>Census Tract 3481.11</t>
  </si>
  <si>
    <t>Census Tract 3481.22</t>
  </si>
  <si>
    <t>Census Tract 3481.23</t>
  </si>
  <si>
    <t>Census Tract 3481.24</t>
  </si>
  <si>
    <t>Census Tract 3481.25</t>
  </si>
  <si>
    <t>Census Tract 3516.02</t>
  </si>
  <si>
    <t>Census Tract 3517</t>
  </si>
  <si>
    <t>Census Tract 3519</t>
  </si>
  <si>
    <t>Census Tract 3520</t>
  </si>
  <si>
    <t>Census Tract 3521</t>
  </si>
  <si>
    <t>Census Tract 3522</t>
  </si>
  <si>
    <t>Census Tract 3523</t>
  </si>
  <si>
    <t>Census Tract 3524</t>
  </si>
  <si>
    <t>Census Tract 3525</t>
  </si>
  <si>
    <t>Census Tract 3526</t>
  </si>
  <si>
    <t>Census Tract 3602</t>
  </si>
  <si>
    <t>Census Tract 3603</t>
  </si>
  <si>
    <t>Census Tract 3604</t>
  </si>
  <si>
    <t>Census Tract 3611</t>
  </si>
  <si>
    <t>Census Tract 3612</t>
  </si>
  <si>
    <t>Census Tract 3614.02</t>
  </si>
  <si>
    <t>Census Tract 4002</t>
  </si>
  <si>
    <t>Census Tract 4051</t>
  </si>
  <si>
    <t>Census Tract 4053</t>
  </si>
  <si>
    <t>Census Tract 4055</t>
  </si>
  <si>
    <t>Census Tract 4056</t>
  </si>
  <si>
    <t>Census Tract 4058</t>
  </si>
  <si>
    <t>Census Tract 4059</t>
  </si>
  <si>
    <t>Census Tract 4060.01</t>
  </si>
  <si>
    <t>Census Tract 4061</t>
  </si>
  <si>
    <t>Census Tract 4101.01</t>
  </si>
  <si>
    <t>Census Tract 4101.02</t>
  </si>
  <si>
    <t>Census Tract 4154</t>
  </si>
  <si>
    <t>Census Tract 4165</t>
  </si>
  <si>
    <t>Census Tract 4206</t>
  </si>
  <si>
    <t>Census Tract 4207</t>
  </si>
  <si>
    <t>Census Tract 4254</t>
  </si>
  <si>
    <t>Census Tract 4255</t>
  </si>
  <si>
    <t>Census Tract 4256</t>
  </si>
  <si>
    <t>Census Tract 426</t>
  </si>
  <si>
    <t>Census Tract 429</t>
  </si>
  <si>
    <t>Census Tract 4301</t>
  </si>
  <si>
    <t>Census Tract 4302.02</t>
  </si>
  <si>
    <t>Census Tract 4303.01</t>
  </si>
  <si>
    <t>Census Tract 4304</t>
  </si>
  <si>
    <t>Census Tract 4305</t>
  </si>
  <si>
    <t>Census Tract 4306.01</t>
  </si>
  <si>
    <t>Census Tract 430</t>
  </si>
  <si>
    <t>Census Tract 434</t>
  </si>
  <si>
    <t>Census Tract 435</t>
  </si>
  <si>
    <t>Census Tract 436</t>
  </si>
  <si>
    <t>Census Tract 437</t>
  </si>
  <si>
    <t>Census Tract 438</t>
  </si>
  <si>
    <t>Census Tract 439</t>
  </si>
  <si>
    <t>Census Tract 440</t>
  </si>
  <si>
    <t>Census Tract 441</t>
  </si>
  <si>
    <t>Census Tract 442</t>
  </si>
  <si>
    <t>Census Tract 443</t>
  </si>
  <si>
    <t>Census Tract 444</t>
  </si>
  <si>
    <t>Census Tract 445</t>
  </si>
  <si>
    <t>Census Tract 446</t>
  </si>
  <si>
    <t>Census Tract 451.01</t>
  </si>
  <si>
    <t>Census Tract 4602.02</t>
  </si>
  <si>
    <t>Census Tract 4602.04</t>
  </si>
  <si>
    <t>Census Tract 4603.02</t>
  </si>
  <si>
    <t>Census Tract 4621.01</t>
  </si>
  <si>
    <t>Census Tract 4621.02</t>
  </si>
  <si>
    <t>Census Tract 4641.01</t>
  </si>
  <si>
    <t>Census Tract 4661.02</t>
  </si>
  <si>
    <t>Census Tract 4662.02</t>
  </si>
  <si>
    <t>Census Tract 4663</t>
  </si>
  <si>
    <t>Census Tract 4681.01</t>
  </si>
  <si>
    <t>Census Tract 4681.02</t>
  </si>
  <si>
    <t>Census Tract 4701</t>
  </si>
  <si>
    <t>Census Tract 4713</t>
  </si>
  <si>
    <t>Census Tract 4714</t>
  </si>
  <si>
    <t>Census Tract 4735.01</t>
  </si>
  <si>
    <t>Census Tract 4735.02</t>
  </si>
  <si>
    <t>Census Tract 4761</t>
  </si>
  <si>
    <t>Census Tract 4763</t>
  </si>
  <si>
    <t>Census Tract 4810</t>
  </si>
  <si>
    <t>Census Tract 4811</t>
  </si>
  <si>
    <t>Census Tract 4841</t>
  </si>
  <si>
    <t>Census Tract 4871</t>
  </si>
  <si>
    <t>Census Tract 4874</t>
  </si>
  <si>
    <t>Census Tract 4964</t>
  </si>
  <si>
    <t>Census Tract 4965</t>
  </si>
  <si>
    <t>Census Tract 4966</t>
  </si>
  <si>
    <t>Census Tract 4967</t>
  </si>
  <si>
    <t>Census Tract 4968</t>
  </si>
  <si>
    <t>Census Tract 4969</t>
  </si>
  <si>
    <t>Census Tract 4970</t>
  </si>
  <si>
    <t>Census Tract 4971</t>
  </si>
  <si>
    <t>Census Tract 4972</t>
  </si>
  <si>
    <t>Census Tract 4973</t>
  </si>
  <si>
    <t>Census Tract 4974</t>
  </si>
  <si>
    <t>Census Tract 4975</t>
  </si>
  <si>
    <t>Census Tract 4976</t>
  </si>
  <si>
    <t>Census Tract 5001</t>
  </si>
  <si>
    <t>Census Tract 5005</t>
  </si>
  <si>
    <t>Census Tract 5014</t>
  </si>
  <si>
    <t>Census Tract 5018</t>
  </si>
  <si>
    <t>Census Tract 5021</t>
  </si>
  <si>
    <t>Census Tract 5025</t>
  </si>
  <si>
    <t>Census Tract 5026</t>
  </si>
  <si>
    <t>Census Tract 5027</t>
  </si>
  <si>
    <t>Census Tract 5028</t>
  </si>
  <si>
    <t>Census Tract 5029</t>
  </si>
  <si>
    <t>Census Tract 5030</t>
  </si>
  <si>
    <t>Census Tract 5031</t>
  </si>
  <si>
    <t>Census Tract 5037</t>
  </si>
  <si>
    <t>Census Tract 5038</t>
  </si>
  <si>
    <t>Census Tract 503</t>
  </si>
  <si>
    <t>Census Tract 504</t>
  </si>
  <si>
    <t>Census Tract 506</t>
  </si>
  <si>
    <t>Census Tract 5106</t>
  </si>
  <si>
    <t>Census Tract 5144</t>
  </si>
  <si>
    <t>Census Tract 5145</t>
  </si>
  <si>
    <t>Census Tract 5146</t>
  </si>
  <si>
    <t>Census Tract 5147</t>
  </si>
  <si>
    <t>Census Tract 5148</t>
  </si>
  <si>
    <t>Census Tract 5149</t>
  </si>
  <si>
    <t>Census Tract 5150</t>
  </si>
  <si>
    <t>Census Tract 5151.02</t>
  </si>
  <si>
    <t>Census Tract 5152</t>
  </si>
  <si>
    <t>Census Tract 5202.01</t>
  </si>
  <si>
    <t>Census Tract 5205.01</t>
  </si>
  <si>
    <t>Census Tract 5245.01</t>
  </si>
  <si>
    <t>Census Tract 5281</t>
  </si>
  <si>
    <t>Tolland County</t>
  </si>
  <si>
    <t>Census Tract 5306</t>
  </si>
  <si>
    <t>Census Tract 5352</t>
  </si>
  <si>
    <t>Census Tract 5382.02</t>
  </si>
  <si>
    <t>Census Tract 5801</t>
  </si>
  <si>
    <t>Middlesex County</t>
  </si>
  <si>
    <t>Census Tract 606</t>
  </si>
  <si>
    <t>Census Tract 607</t>
  </si>
  <si>
    <t>Census Tract 608</t>
  </si>
  <si>
    <t>Census Tract 609</t>
  </si>
  <si>
    <t>Census Tract 729</t>
  </si>
  <si>
    <t>Census Tract 740</t>
  </si>
  <si>
    <t>Census Tract 8200</t>
  </si>
  <si>
    <t>Census Tract 8250</t>
  </si>
  <si>
    <t>Census Tract 8401</t>
  </si>
  <si>
    <t>Census Tract 8601</t>
  </si>
  <si>
    <t>Census Tract 8812</t>
  </si>
  <si>
    <t>Census Tract 8813</t>
  </si>
  <si>
    <t>Census Tract 215</t>
  </si>
  <si>
    <t>Census Tract 219</t>
  </si>
  <si>
    <t>Census Tract 220</t>
  </si>
  <si>
    <t>Census Tract 221</t>
  </si>
  <si>
    <t>Census Tract 2572</t>
  </si>
  <si>
    <t>Census Tract 303</t>
  </si>
  <si>
    <t>Census Tract 3515</t>
  </si>
  <si>
    <t>Census Tract 3516.01</t>
  </si>
  <si>
    <t>Census Tract 353</t>
  </si>
  <si>
    <t>Census Tract 3601</t>
  </si>
  <si>
    <t>Census Tract 3613</t>
  </si>
  <si>
    <t>Census Tract 3614.01</t>
  </si>
  <si>
    <t>Census Tract 3621.01</t>
  </si>
  <si>
    <t>Census Tract 3621.02</t>
  </si>
  <si>
    <t>Census Tract 4001</t>
  </si>
  <si>
    <t>Census Tract 4003</t>
  </si>
  <si>
    <t>Census Tract 4052</t>
  </si>
  <si>
    <t>Census Tract 4054.01</t>
  </si>
  <si>
    <t>Census Tract 4054.02</t>
  </si>
  <si>
    <t>Census Tract 4057</t>
  </si>
  <si>
    <t>Census Tract 4060.02</t>
  </si>
  <si>
    <t>Census Tract 4153</t>
  </si>
  <si>
    <t>Census Tract 4155</t>
  </si>
  <si>
    <t>Census Tract 4156</t>
  </si>
  <si>
    <t>Census Tract 4157</t>
  </si>
  <si>
    <t>Census Tract 4158</t>
  </si>
  <si>
    <t>Census Tract 4159</t>
  </si>
  <si>
    <t>Census Tract 4160</t>
  </si>
  <si>
    <t>Census Tract 4161</t>
  </si>
  <si>
    <t>Census Tract 4162</t>
  </si>
  <si>
    <t>Census Tract 4163</t>
  </si>
  <si>
    <t>Census Tract 4164</t>
  </si>
  <si>
    <t>Census Tract 4166</t>
  </si>
  <si>
    <t>Census Tract 4167</t>
  </si>
  <si>
    <t>Census Tract 4168</t>
  </si>
  <si>
    <t>Census Tract 4171</t>
  </si>
  <si>
    <t>Census Tract 4172</t>
  </si>
  <si>
    <t>Census Tract 4173</t>
  </si>
  <si>
    <t>Census Tract 4174</t>
  </si>
  <si>
    <t>Census Tract 4175</t>
  </si>
  <si>
    <t>Census Tract 4204</t>
  </si>
  <si>
    <t>Census Tract 4205</t>
  </si>
  <si>
    <t>Census Tract 4253</t>
  </si>
  <si>
    <t>Census Tract 4302.01</t>
  </si>
  <si>
    <t>Census Tract 4302.03</t>
  </si>
  <si>
    <t>Census Tract 4303.02</t>
  </si>
  <si>
    <t>Census Tract 4306.02</t>
  </si>
  <si>
    <t>Census Tract 453</t>
  </si>
  <si>
    <t>Census Tract 4601</t>
  </si>
  <si>
    <t>Census Tract 4602.03</t>
  </si>
  <si>
    <t>Census Tract 4603.01</t>
  </si>
  <si>
    <t>Census Tract 4622.01</t>
  </si>
  <si>
    <t>Census Tract 4622.02</t>
  </si>
  <si>
    <t>Census Tract 4641.02</t>
  </si>
  <si>
    <t>Census Tract 4661.01</t>
  </si>
  <si>
    <t>Census Tract 4662.01</t>
  </si>
  <si>
    <t>Census Tract 4664</t>
  </si>
  <si>
    <t>Census Tract 4711</t>
  </si>
  <si>
    <t>Census Tract 4712</t>
  </si>
  <si>
    <t>Census Tract 4715</t>
  </si>
  <si>
    <t>Census Tract 4734</t>
  </si>
  <si>
    <t>Census Tract 4736.01</t>
  </si>
  <si>
    <t>Census Tract 4736.02</t>
  </si>
  <si>
    <t>Census Tract 4737</t>
  </si>
  <si>
    <t>Census Tract 4738</t>
  </si>
  <si>
    <t>Census Tract 4762</t>
  </si>
  <si>
    <t>Census Tract 4771.01</t>
  </si>
  <si>
    <t>Census Tract 4771.02</t>
  </si>
  <si>
    <t>Census Tract 4772</t>
  </si>
  <si>
    <t>Census Tract 4803</t>
  </si>
  <si>
    <t>Census Tract 4804</t>
  </si>
  <si>
    <t>Census Tract 4805</t>
  </si>
  <si>
    <t>Census Tract 4806</t>
  </si>
  <si>
    <t>Census Tract 4807</t>
  </si>
  <si>
    <t>Census Tract 4808</t>
  </si>
  <si>
    <t>Census Tract 4809</t>
  </si>
  <si>
    <t>Census Tract 4812</t>
  </si>
  <si>
    <t>Census Tract 4813</t>
  </si>
  <si>
    <t>Census Tract 4842</t>
  </si>
  <si>
    <t>Census Tract 4872.01</t>
  </si>
  <si>
    <t>Census Tract 4872.02</t>
  </si>
  <si>
    <t>Census Tract 4873</t>
  </si>
  <si>
    <t>Census Tract 4875</t>
  </si>
  <si>
    <t>Census Tract 4901</t>
  </si>
  <si>
    <t>Census Tract 4903.02</t>
  </si>
  <si>
    <t>Census Tract 4921</t>
  </si>
  <si>
    <t>Census Tract 4922</t>
  </si>
  <si>
    <t>Census Tract 4923</t>
  </si>
  <si>
    <t>Census Tract 4924</t>
  </si>
  <si>
    <t>Census Tract 4925</t>
  </si>
  <si>
    <t>Census Tract 4926</t>
  </si>
  <si>
    <t>Census Tract 4941</t>
  </si>
  <si>
    <t>Census Tract 4942.01</t>
  </si>
  <si>
    <t>Census Tract 4942.02</t>
  </si>
  <si>
    <t>Census Tract 4943</t>
  </si>
  <si>
    <t>Census Tract 4944</t>
  </si>
  <si>
    <t>Census Tract 4945</t>
  </si>
  <si>
    <t>Census Tract 4946</t>
  </si>
  <si>
    <t>Census Tract 4961</t>
  </si>
  <si>
    <t>Census Tract 4962</t>
  </si>
  <si>
    <t>Census Tract 4963</t>
  </si>
  <si>
    <t>Census Tract 4977</t>
  </si>
  <si>
    <t>Census Tract 5002</t>
  </si>
  <si>
    <t>Census Tract 5003</t>
  </si>
  <si>
    <t>Census Tract 5004</t>
  </si>
  <si>
    <t>Census Tract 5009</t>
  </si>
  <si>
    <t>Census Tract 5012</t>
  </si>
  <si>
    <t>Census Tract 5013</t>
  </si>
  <si>
    <t>Census Tract 5015</t>
  </si>
  <si>
    <t>Census Tract 5017</t>
  </si>
  <si>
    <t>Census Tract 501</t>
  </si>
  <si>
    <t>Census Tract 5023</t>
  </si>
  <si>
    <t>Census Tract 5024</t>
  </si>
  <si>
    <t>Census Tract 5033</t>
  </si>
  <si>
    <t>Census Tract 5035</t>
  </si>
  <si>
    <t>Census Tract 5039</t>
  </si>
  <si>
    <t>Census Tract 5040</t>
  </si>
  <si>
    <t>Census Tract 5041</t>
  </si>
  <si>
    <t>Census Tract 5042</t>
  </si>
  <si>
    <t>Census Tract 5043</t>
  </si>
  <si>
    <t>Census Tract 5045</t>
  </si>
  <si>
    <t>Census Tract 5048</t>
  </si>
  <si>
    <t>Census Tract 5049</t>
  </si>
  <si>
    <t>Census Tract 5101</t>
  </si>
  <si>
    <t>Census Tract 5102</t>
  </si>
  <si>
    <t>Census Tract 5103</t>
  </si>
  <si>
    <t>Census Tract 5104</t>
  </si>
  <si>
    <t>Census Tract 5105</t>
  </si>
  <si>
    <t>Census Tract 5107</t>
  </si>
  <si>
    <t>Census Tract 5108</t>
  </si>
  <si>
    <t>Census Tract 5109</t>
  </si>
  <si>
    <t>Census Tract 5110</t>
  </si>
  <si>
    <t>Census Tract 5111</t>
  </si>
  <si>
    <t>Census Tract 5112</t>
  </si>
  <si>
    <t>Census Tract 5113</t>
  </si>
  <si>
    <t>Census Tract 5114</t>
  </si>
  <si>
    <t>Census Tract 5141.01</t>
  </si>
  <si>
    <t>Census Tract 5141.02</t>
  </si>
  <si>
    <t>Census Tract 5142</t>
  </si>
  <si>
    <t>Census Tract 5143</t>
  </si>
  <si>
    <t>Census Tract 5151.01</t>
  </si>
  <si>
    <t>Census Tract 5201</t>
  </si>
  <si>
    <t>Census Tract 5202.02</t>
  </si>
  <si>
    <t>Census Tract 5203.01</t>
  </si>
  <si>
    <t>Census Tract 5203.02</t>
  </si>
  <si>
    <t>Census Tract 5204</t>
  </si>
  <si>
    <t>Census Tract 5241</t>
  </si>
  <si>
    <t>Census Tract 5242</t>
  </si>
  <si>
    <t>Census Tract 5243</t>
  </si>
  <si>
    <t>Census Tract 5244</t>
  </si>
  <si>
    <t>Census Tract 5245.02</t>
  </si>
  <si>
    <t>Census Tract 5246</t>
  </si>
  <si>
    <t>Census Tract 5247</t>
  </si>
  <si>
    <t>Census Tract 5261.01</t>
  </si>
  <si>
    <t>Census Tract 5261.02</t>
  </si>
  <si>
    <t>Census Tract 5291</t>
  </si>
  <si>
    <t>Census Tract 5301</t>
  </si>
  <si>
    <t>Census Tract 5302</t>
  </si>
  <si>
    <t>Census Tract 5303.01</t>
  </si>
  <si>
    <t>Census Tract 5303.02</t>
  </si>
  <si>
    <t>Census Tract 5304</t>
  </si>
  <si>
    <t>Census Tract 5305</t>
  </si>
  <si>
    <t>Census Tract 5331.01</t>
  </si>
  <si>
    <t>Census Tract 5331.02</t>
  </si>
  <si>
    <t>Census Tract 5351</t>
  </si>
  <si>
    <t>Census Tract 5382.01</t>
  </si>
  <si>
    <t>Census Tract 5411</t>
  </si>
  <si>
    <t>Census Tract 5412</t>
  </si>
  <si>
    <t>Census Tract 5413</t>
  </si>
  <si>
    <t>Census Tract 5414.01</t>
  </si>
  <si>
    <t>Census Tract 5414.02</t>
  </si>
  <si>
    <t>Census Tract 5415</t>
  </si>
  <si>
    <t>Census Tract 5416</t>
  </si>
  <si>
    <t>Census Tract 5417</t>
  </si>
  <si>
    <t>Census Tract 5420</t>
  </si>
  <si>
    <t>Census Tract 5421</t>
  </si>
  <si>
    <t>Census Tract 5422</t>
  </si>
  <si>
    <t>Census Tract 5501</t>
  </si>
  <si>
    <t>Census Tract 5502.01</t>
  </si>
  <si>
    <t>Census Tract 5502.02</t>
  </si>
  <si>
    <t>Census Tract 5601</t>
  </si>
  <si>
    <t>Census Tract 5602</t>
  </si>
  <si>
    <t>Census Tract 5701</t>
  </si>
  <si>
    <t>Census Tract 5702</t>
  </si>
  <si>
    <t>Census Tract 5703</t>
  </si>
  <si>
    <t>Census Tract 5851</t>
  </si>
  <si>
    <t>Census Tract 5901</t>
  </si>
  <si>
    <t>Census Tract 5951.01</t>
  </si>
  <si>
    <t>Census Tract 5951.02</t>
  </si>
  <si>
    <t>Census Tract 6001</t>
  </si>
  <si>
    <t>Census Tract 605</t>
  </si>
  <si>
    <t>Census Tract 6101</t>
  </si>
  <si>
    <t>Census Tract 6102</t>
  </si>
  <si>
    <t>Census Tract 6103</t>
  </si>
  <si>
    <t>Census Tract 6104</t>
  </si>
  <si>
    <t>Census Tract 610</t>
  </si>
  <si>
    <t>Census Tract 611</t>
  </si>
  <si>
    <t>Census Tract 612</t>
  </si>
  <si>
    <t>Census Tract 613</t>
  </si>
  <si>
    <t>Census Tract 614</t>
  </si>
  <si>
    <t>Census Tract 615</t>
  </si>
  <si>
    <t>Census Tract 616</t>
  </si>
  <si>
    <t>Census Tract 6201</t>
  </si>
  <si>
    <t>Census Tract 6301</t>
  </si>
  <si>
    <t>Census Tract 6401</t>
  </si>
  <si>
    <t>Census Tract 6501</t>
  </si>
  <si>
    <t>New London County</t>
  </si>
  <si>
    <t>Census Tract 6601.01</t>
  </si>
  <si>
    <t>Census Tract 6601.02</t>
  </si>
  <si>
    <t>Census Tract 6701</t>
  </si>
  <si>
    <t>Census Tract 6702</t>
  </si>
  <si>
    <t>Census Tract 6801</t>
  </si>
  <si>
    <t>Census Tract 6802</t>
  </si>
  <si>
    <t>Census Tract 6903</t>
  </si>
  <si>
    <t>Census Tract 6904</t>
  </si>
  <si>
    <t>Census Tract 6905</t>
  </si>
  <si>
    <t>Census Tract 6907</t>
  </si>
  <si>
    <t>Census Tract 6908</t>
  </si>
  <si>
    <t>Census Tract 6909</t>
  </si>
  <si>
    <t>Census Tract 6933</t>
  </si>
  <si>
    <t>Census Tract 6934</t>
  </si>
  <si>
    <t>Census Tract 6935</t>
  </si>
  <si>
    <t>Census Tract 6936</t>
  </si>
  <si>
    <t>Census Tract 6937</t>
  </si>
  <si>
    <t>Census Tract 6952.01</t>
  </si>
  <si>
    <t>Census Tract 6952.02</t>
  </si>
  <si>
    <t>Census Tract 6961</t>
  </si>
  <si>
    <t>Census Tract 6962</t>
  </si>
  <si>
    <t>Census Tract 6963</t>
  </si>
  <si>
    <t>Census Tract 6964</t>
  </si>
  <si>
    <t>Census Tract 6965</t>
  </si>
  <si>
    <t>Census Tract 6966</t>
  </si>
  <si>
    <t>Census Tract 6967</t>
  </si>
  <si>
    <t>Mohegan Reservation and Off-Reservation Trust Land</t>
  </si>
  <si>
    <t>Census Tract 6968</t>
  </si>
  <si>
    <t>Census Tract 6970</t>
  </si>
  <si>
    <t>Census Tract 7001</t>
  </si>
  <si>
    <t>Mashantucket Pequot Reservation and Off-Reservation Trust Land</t>
  </si>
  <si>
    <t>Census Tract 7011</t>
  </si>
  <si>
    <t>Census Tract 7012</t>
  </si>
  <si>
    <t>Census Tract 701</t>
  </si>
  <si>
    <t>Census Tract 7021</t>
  </si>
  <si>
    <t>Census Tract 7023</t>
  </si>
  <si>
    <t>Census Tract 7024</t>
  </si>
  <si>
    <t>Census Tract 7025</t>
  </si>
  <si>
    <t>Census Tract 7026</t>
  </si>
  <si>
    <t>Census Tract 7027</t>
  </si>
  <si>
    <t>Census Tract 7028</t>
  </si>
  <si>
    <t>Census Tract 7029</t>
  </si>
  <si>
    <t>Census Tract 702</t>
  </si>
  <si>
    <t>Census Tract 7030</t>
  </si>
  <si>
    <t>Census Tract 703</t>
  </si>
  <si>
    <t>Census Tract 704</t>
  </si>
  <si>
    <t>Census Tract 7051.01</t>
  </si>
  <si>
    <t>Census Tract 7051.02</t>
  </si>
  <si>
    <t>Census Tract 7052</t>
  </si>
  <si>
    <t>Census Tract 7053</t>
  </si>
  <si>
    <t>Census Tract 7054</t>
  </si>
  <si>
    <t>Census Tract 705</t>
  </si>
  <si>
    <t>Census Tract 706</t>
  </si>
  <si>
    <t>Census Tract 7071</t>
  </si>
  <si>
    <t>Paucatuck Eastern Pequot (state) Reservation</t>
  </si>
  <si>
    <t>Census Tract 7081</t>
  </si>
  <si>
    <t>Census Tract 7091</t>
  </si>
  <si>
    <t>Census Tract 7092</t>
  </si>
  <si>
    <t>Census Tract 709</t>
  </si>
  <si>
    <t>Census Tract 7101</t>
  </si>
  <si>
    <t>Census Tract 710</t>
  </si>
  <si>
    <t>Census Tract 7111</t>
  </si>
  <si>
    <t>Census Tract 711</t>
  </si>
  <si>
    <t>Census Tract 7121</t>
  </si>
  <si>
    <t>Census Tract 712</t>
  </si>
  <si>
    <t>Census Tract 7131</t>
  </si>
  <si>
    <t>Census Tract 713</t>
  </si>
  <si>
    <t>Census Tract 7141.01</t>
  </si>
  <si>
    <t>Census Tract 7141.03</t>
  </si>
  <si>
    <t>Census Tract 7141.04</t>
  </si>
  <si>
    <t>Census Tract 714</t>
  </si>
  <si>
    <t>Census Tract 7151</t>
  </si>
  <si>
    <t>Census Tract 7161.01</t>
  </si>
  <si>
    <t>Census Tract 7161.02</t>
  </si>
  <si>
    <t>Census Tract 716</t>
  </si>
  <si>
    <t>Census Tract 719</t>
  </si>
  <si>
    <t>Census Tract 720</t>
  </si>
  <si>
    <t>Census Tract 721</t>
  </si>
  <si>
    <t>Census Tract 722</t>
  </si>
  <si>
    <t>Census Tract 723</t>
  </si>
  <si>
    <t>Census Tract 724</t>
  </si>
  <si>
    <t>Census Tract 725</t>
  </si>
  <si>
    <t>Census Tract 726</t>
  </si>
  <si>
    <t>Census Tract 727</t>
  </si>
  <si>
    <t>Census Tract 728</t>
  </si>
  <si>
    <t>Census Tract 730</t>
  </si>
  <si>
    <t>Census Tract 732</t>
  </si>
  <si>
    <t>Census Tract 733</t>
  </si>
  <si>
    <t>Census Tract 734</t>
  </si>
  <si>
    <t>Census Tract 735</t>
  </si>
  <si>
    <t>Census Tract 736</t>
  </si>
  <si>
    <t>Census Tract 737</t>
  </si>
  <si>
    <t>Census Tract 738</t>
  </si>
  <si>
    <t>Census Tract 743</t>
  </si>
  <si>
    <t>Census Tract 744</t>
  </si>
  <si>
    <t>Census Tract 8005</t>
  </si>
  <si>
    <t>Census Tract 8007</t>
  </si>
  <si>
    <t>Census Tract 801</t>
  </si>
  <si>
    <t>Census Tract 802</t>
  </si>
  <si>
    <t>Census Tract 805</t>
  </si>
  <si>
    <t>Census Tract 806</t>
  </si>
  <si>
    <t>Census Tract 807</t>
  </si>
  <si>
    <t>Census Tract 808</t>
  </si>
  <si>
    <t>Census Tract 809</t>
  </si>
  <si>
    <t>Census Tract 8150</t>
  </si>
  <si>
    <t>Census Tract 8501</t>
  </si>
  <si>
    <t>Census Tract 8502</t>
  </si>
  <si>
    <t>Census Tract 8701</t>
  </si>
  <si>
    <t>Census Tract 8702</t>
  </si>
  <si>
    <t>Census Tract 8703</t>
  </si>
  <si>
    <t>Census Tract 8705.01</t>
  </si>
  <si>
    <t>Census Tract 8705.02</t>
  </si>
  <si>
    <t>Census Tract 8707.01</t>
  </si>
  <si>
    <t>Census Tract 8707.03</t>
  </si>
  <si>
    <t>Census Tract 8707.04</t>
  </si>
  <si>
    <t>Census Tract 8811</t>
  </si>
  <si>
    <t>Census Tract 8815</t>
  </si>
  <si>
    <t>Census Tract 8901</t>
  </si>
  <si>
    <t>Census Tract 8902.01</t>
  </si>
  <si>
    <t>Census Tract 8902.02</t>
  </si>
  <si>
    <t>Census Tract 9002</t>
  </si>
  <si>
    <t>Census Tract 9022</t>
  </si>
  <si>
    <t>Census Tract 9032</t>
  </si>
  <si>
    <t>Census Tract 903</t>
  </si>
  <si>
    <t>Census Tract 9044</t>
  </si>
  <si>
    <t>Census Tract 9061</t>
  </si>
  <si>
    <t>Census Tract 9072</t>
  </si>
  <si>
    <t>Census Tract 9073</t>
  </si>
  <si>
    <t>Census Tract 907</t>
  </si>
  <si>
    <t>Census Tract 9081</t>
  </si>
  <si>
    <t>energy burden table.Avg. Energy Burden (% income)</t>
  </si>
  <si>
    <t>energy burden table.EnergyBurdened</t>
  </si>
  <si>
    <t>median income &lt;= 60%SMI</t>
  </si>
  <si>
    <t>Energy burdened</t>
  </si>
  <si>
    <t>Res C&amp;I collect</t>
  </si>
  <si>
    <t>RES C&amp;I Disbersed</t>
  </si>
  <si>
    <t>%of collections</t>
  </si>
  <si>
    <t>% of disberse</t>
  </si>
  <si>
    <t>Income &lt;=60 %SMI?</t>
  </si>
  <si>
    <t>Income &lt;=80% SMI</t>
  </si>
  <si>
    <t>HES Total Units</t>
  </si>
  <si>
    <t>HES Single Family</t>
  </si>
  <si>
    <t>HES 2-4 Units</t>
  </si>
  <si>
    <t>HES &gt;4 Units</t>
  </si>
  <si>
    <t>HESIE Total Units</t>
  </si>
  <si>
    <t xml:space="preserve">HESIE Single Family </t>
  </si>
  <si>
    <t>HESIE 2-4 Units2</t>
  </si>
  <si>
    <t xml:space="preserve">HESIE &gt;4 Units </t>
  </si>
  <si>
    <t xml:space="preserve">HESIE Incentives </t>
  </si>
  <si>
    <t>Below 80% SMI</t>
  </si>
  <si>
    <t xml:space="preserve">HESReportTable.CLM $ Collected </t>
  </si>
  <si>
    <t>HESReportTable.Incentive Disbursements</t>
  </si>
  <si>
    <t>HESReportTable.HES Total Units</t>
  </si>
  <si>
    <t>HESReportTable.HES Single Family</t>
  </si>
  <si>
    <t>HESReportTable.HES 2-4 Units</t>
  </si>
  <si>
    <t>HESReportTable.HES &gt;4 Units</t>
  </si>
  <si>
    <t>HESReportTable.Incentives</t>
  </si>
  <si>
    <t>HESReportTable.HESIE Total Units</t>
  </si>
  <si>
    <t xml:space="preserve">HESReportTable.HESIE Single Family </t>
  </si>
  <si>
    <t>HESReportTable.HESIE 2-4 Units2</t>
  </si>
  <si>
    <t xml:space="preserve">HESReportTable.HESIE &gt;4 Units </t>
  </si>
  <si>
    <t xml:space="preserve">HESReportTable.HESIE Incentives </t>
  </si>
  <si>
    <t>(All)</t>
  </si>
  <si>
    <t xml:space="preserve">Sum of HESReportTable.CLM $ Collected </t>
  </si>
  <si>
    <t>Sum of HESReportTable.Incentive Disbursements</t>
  </si>
  <si>
    <t>Sum of HESReportTable.HES Total Units</t>
  </si>
  <si>
    <t>Sum of HESReportTable.Incentives</t>
  </si>
  <si>
    <t>Sum of HESReportTable.HESIE Total Units</t>
  </si>
  <si>
    <t xml:space="preserve">Sum of HESReportTable.HESIE Incentives </t>
  </si>
  <si>
    <t>BIPOC INDEX</t>
  </si>
  <si>
    <t>Income &lt;= 80% SMI</t>
  </si>
  <si>
    <t>Income &lt;= 60% SMI</t>
  </si>
  <si>
    <t>HESReportTable.Distressed Tract1</t>
  </si>
  <si>
    <t>Sum of Sum of Residential CLM $ Collected</t>
  </si>
  <si>
    <t>Sum of Sum of Residential Incentive Disbursements</t>
  </si>
  <si>
    <t>Energy bill &gt;= 6% household income</t>
  </si>
  <si>
    <t>Total</t>
  </si>
  <si>
    <t>%</t>
  </si>
  <si>
    <t>Energy Burdened Census Tracts (N = 34)</t>
  </si>
  <si>
    <t>Income &lt;= 80% SMI &gt; 60%</t>
  </si>
  <si>
    <t>cgbincent</t>
  </si>
  <si>
    <t>truncated</t>
  </si>
  <si>
    <t>9001055100</t>
  </si>
  <si>
    <t>9001055200</t>
  </si>
  <si>
    <t>9001060100</t>
  </si>
  <si>
    <t>9001060200</t>
  </si>
  <si>
    <t>9001060300</t>
  </si>
  <si>
    <t>9001060400</t>
  </si>
  <si>
    <t>9001060500</t>
  </si>
  <si>
    <t>9001060600</t>
  </si>
  <si>
    <t>9001060700</t>
  </si>
  <si>
    <t>9001060800</t>
  </si>
  <si>
    <t>9001060900</t>
  </si>
  <si>
    <t>9001061000</t>
  </si>
  <si>
    <t>9001061100</t>
  </si>
  <si>
    <t>9001061200</t>
  </si>
  <si>
    <t>9001061300</t>
  </si>
  <si>
    <t>9001061400</t>
  </si>
  <si>
    <t>9001061500</t>
  </si>
  <si>
    <t>9001061600</t>
  </si>
  <si>
    <t>9001070100</t>
  </si>
  <si>
    <t>9001070200</t>
  </si>
  <si>
    <t>9001070300</t>
  </si>
  <si>
    <t>9001070400</t>
  </si>
  <si>
    <t>9001070500</t>
  </si>
  <si>
    <t>9001070600</t>
  </si>
  <si>
    <t>9001070900</t>
  </si>
  <si>
    <t>9001071000</t>
  </si>
  <si>
    <t>9001071100</t>
  </si>
  <si>
    <t>9001071200</t>
  </si>
  <si>
    <t>9001071300</t>
  </si>
  <si>
    <t>9001071400</t>
  </si>
  <si>
    <t>9001071600</t>
  </si>
  <si>
    <t>9001071900</t>
  </si>
  <si>
    <t>9001072000</t>
  </si>
  <si>
    <t>9001072100</t>
  </si>
  <si>
    <t>9001072200</t>
  </si>
  <si>
    <t>9001072300</t>
  </si>
  <si>
    <t>9001072400</t>
  </si>
  <si>
    <t>9001072500</t>
  </si>
  <si>
    <t>9001072600</t>
  </si>
  <si>
    <t>9001072700</t>
  </si>
  <si>
    <t>9001072800</t>
  </si>
  <si>
    <t>9001072900</t>
  </si>
  <si>
    <t>9001073000</t>
  </si>
  <si>
    <t>9001073100</t>
  </si>
  <si>
    <t>9001073200</t>
  </si>
  <si>
    <t>9001073300</t>
  </si>
  <si>
    <t>9001073400</t>
  </si>
  <si>
    <t>9001073500</t>
  </si>
  <si>
    <t>9001073600</t>
  </si>
  <si>
    <t>9001073700</t>
  </si>
  <si>
    <t>9001073800</t>
  </si>
  <si>
    <t>9001073900</t>
  </si>
  <si>
    <t>9001074000</t>
  </si>
  <si>
    <t>9001074300</t>
  </si>
  <si>
    <t>9001074400</t>
  </si>
  <si>
    <t>9001080100</t>
  </si>
  <si>
    <t>9001080200</t>
  </si>
  <si>
    <t>9001080400</t>
  </si>
  <si>
    <t>9001080500</t>
  </si>
  <si>
    <t>9001080600</t>
  </si>
  <si>
    <t>9001080700</t>
  </si>
  <si>
    <t>9001080800</t>
  </si>
  <si>
    <t>9001080900</t>
  </si>
  <si>
    <t>9001081000</t>
  </si>
  <si>
    <t>9001081100</t>
  </si>
  <si>
    <t>9001081200</t>
  </si>
  <si>
    <t>9001081300</t>
  </si>
  <si>
    <t>9001090100</t>
  </si>
  <si>
    <t>9001090200</t>
  </si>
  <si>
    <t>9001090300</t>
  </si>
  <si>
    <t>9001090400</t>
  </si>
  <si>
    <t>9001090500</t>
  </si>
  <si>
    <t>9001090600</t>
  </si>
  <si>
    <t>9001090700</t>
  </si>
  <si>
    <t>9001100100</t>
  </si>
  <si>
    <t>9001100200</t>
  </si>
  <si>
    <t>9001105100</t>
  </si>
  <si>
    <t>9001105200</t>
  </si>
  <si>
    <t>9001110100</t>
  </si>
  <si>
    <t>9001110201</t>
  </si>
  <si>
    <t>9001110202</t>
  </si>
  <si>
    <t>9001110301</t>
  </si>
  <si>
    <t>9001110302</t>
  </si>
  <si>
    <t>9001110400</t>
  </si>
  <si>
    <t>9001110500</t>
  </si>
  <si>
    <t>9001110600</t>
  </si>
  <si>
    <t>9001240200</t>
  </si>
  <si>
    <t>9001257200</t>
  </si>
  <si>
    <t>9009120100</t>
  </si>
  <si>
    <t>9009120200</t>
  </si>
  <si>
    <t>9009125100</t>
  </si>
  <si>
    <t>9009125200</t>
  </si>
  <si>
    <t>9009125300</t>
  </si>
  <si>
    <t>9009125400</t>
  </si>
  <si>
    <t>9009130101</t>
  </si>
  <si>
    <t>9009130102</t>
  </si>
  <si>
    <t>9009130200</t>
  </si>
  <si>
    <t>9009140100</t>
  </si>
  <si>
    <t>9009140200</t>
  </si>
  <si>
    <t>9009140300</t>
  </si>
  <si>
    <t>9009140400</t>
  </si>
  <si>
    <t>9009140500</t>
  </si>
  <si>
    <t>9009140600</t>
  </si>
  <si>
    <t>9009140700</t>
  </si>
  <si>
    <t>9009140800</t>
  </si>
  <si>
    <t>9009140900</t>
  </si>
  <si>
    <t>9009141000</t>
  </si>
  <si>
    <t>9009141100</t>
  </si>
  <si>
    <t>9009141200</t>
  </si>
  <si>
    <t>9009141300</t>
  </si>
  <si>
    <t>9009141400</t>
  </si>
  <si>
    <t>9009141500</t>
  </si>
  <si>
    <t>9009141600</t>
  </si>
  <si>
    <t>9009141800</t>
  </si>
  <si>
    <t>9009141900</t>
  </si>
  <si>
    <t>9009142000</t>
  </si>
  <si>
    <t>9009142100</t>
  </si>
  <si>
    <t>9009142200</t>
  </si>
  <si>
    <t>9009142300</t>
  </si>
  <si>
    <t>9009142400</t>
  </si>
  <si>
    <t>9009142500</t>
  </si>
  <si>
    <t>9009142601</t>
  </si>
  <si>
    <t>9009142603</t>
  </si>
  <si>
    <t>9009142604</t>
  </si>
  <si>
    <t>9009142700</t>
  </si>
  <si>
    <t>9009142800</t>
  </si>
  <si>
    <t>9009150100</t>
  </si>
  <si>
    <t>9009150200</t>
  </si>
  <si>
    <t>9009150300</t>
  </si>
  <si>
    <t>9009150400</t>
  </si>
  <si>
    <t>9009150500</t>
  </si>
  <si>
    <t>9009150600</t>
  </si>
  <si>
    <t>9009150700</t>
  </si>
  <si>
    <t>9009150800</t>
  </si>
  <si>
    <t>9009150900</t>
  </si>
  <si>
    <t>9009151000</t>
  </si>
  <si>
    <t>9009151100</t>
  </si>
  <si>
    <t>9009151200</t>
  </si>
  <si>
    <t>9009154100</t>
  </si>
  <si>
    <t>9009154200</t>
  </si>
  <si>
    <t>9009154500</t>
  </si>
  <si>
    <t>9009154600</t>
  </si>
  <si>
    <t>9009154700</t>
  </si>
  <si>
    <t>9009154800</t>
  </si>
  <si>
    <t>9009154900</t>
  </si>
  <si>
    <t>9009155000</t>
  </si>
  <si>
    <t>9009155100</t>
  </si>
  <si>
    <t>9009157100</t>
  </si>
  <si>
    <t>9009157200</t>
  </si>
  <si>
    <t>9009157300</t>
  </si>
  <si>
    <t>9009157400</t>
  </si>
  <si>
    <t>9009160100</t>
  </si>
  <si>
    <t>9009160200</t>
  </si>
  <si>
    <t>9009165100</t>
  </si>
  <si>
    <t>9009165200</t>
  </si>
  <si>
    <t>9009165300</t>
  </si>
  <si>
    <t>9009165400</t>
  </si>
  <si>
    <t>9009165500</t>
  </si>
  <si>
    <t>9009165600</t>
  </si>
  <si>
    <t>9009165700</t>
  </si>
  <si>
    <t>9009165801</t>
  </si>
  <si>
    <t>9009165802</t>
  </si>
  <si>
    <t>9009165900</t>
  </si>
  <si>
    <t>9009166001</t>
  </si>
  <si>
    <t>9009166002</t>
  </si>
  <si>
    <t>9009167100</t>
  </si>
  <si>
    <t>9009167201</t>
  </si>
  <si>
    <t>9009167202</t>
  </si>
  <si>
    <t>9009167300</t>
  </si>
  <si>
    <t>9009180100</t>
  </si>
  <si>
    <t>9009180200</t>
  </si>
  <si>
    <t>9009180300</t>
  </si>
  <si>
    <t>9009180400</t>
  </si>
  <si>
    <t>9009180500</t>
  </si>
  <si>
    <t>9009180601</t>
  </si>
  <si>
    <t>9009180602</t>
  </si>
  <si>
    <t>9009184700</t>
  </si>
  <si>
    <t>9009186100</t>
  </si>
  <si>
    <t>9009186200</t>
  </si>
  <si>
    <t>9009190302</t>
  </si>
  <si>
    <t>9009361401</t>
  </si>
  <si>
    <t>9009361402</t>
  </si>
  <si>
    <t>9009361500</t>
  </si>
  <si>
    <t>C&amp;LM Collections</t>
  </si>
  <si>
    <t>C&amp;LM Incentives</t>
  </si>
  <si>
    <t>High arrearage municipalities (Small load)</t>
  </si>
  <si>
    <t>All C&amp;LM Collections</t>
  </si>
  <si>
    <t>All C&amp;LM disbersements</t>
  </si>
  <si>
    <t>% collections</t>
  </si>
  <si>
    <t>% Disbursements</t>
  </si>
  <si>
    <t>same towns for shutoffs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</si>
</sst>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00%"/>
    <numFmt numFmtId="166" formatCode="mm/dd/yyyy\ hh:mm"/>
    <numFmt numFmtId="167" formatCode="00"/>
    <numFmt numFmtId="168" formatCode="&quot;$&quot;#,##0.00"/>
    <numFmt numFmtId="169" formatCode="_(* #,##0_);_(* \(#,##0\);_(* &quot;-&quot;??_);_(@_)"/>
    <numFmt numFmtId="170" formatCode="0_);\(0\)"/>
  </numFmts>
  <fonts count="4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sz val="10"/>
      <name val="Verdana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b/>
      <sz val="8"/>
      <color indexed="32"/>
      <name val="Verdana"/>
      <family val="2"/>
    </font>
    <font>
      <b/>
      <sz val="8"/>
      <color indexed="9"/>
      <name val="Verdana"/>
      <family val="2"/>
    </font>
    <font>
      <sz val="8"/>
      <color indexed="31"/>
      <name val="Verdana"/>
      <family val="2"/>
    </font>
    <font>
      <sz val="8"/>
      <color indexed="32"/>
      <name val="Verdana"/>
      <family val="2"/>
    </font>
    <font>
      <b/>
      <vertAlign val="superscript"/>
      <sz val="12"/>
      <color theme="1"/>
      <name val="Calibr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2"/>
      <name val="Calibri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4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9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9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166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3" fillId="5" borderId="11" applyNumberFormat="0" applyFont="0" applyAlignment="0" applyProtection="0"/>
    <xf numFmtId="0" fontId="13" fillId="5" borderId="11" applyNumberFormat="0" applyFont="0" applyAlignment="0" applyProtection="0"/>
    <xf numFmtId="0" fontId="13" fillId="5" borderId="11" applyNumberFormat="0" applyFont="0" applyAlignment="0" applyProtection="0"/>
    <xf numFmtId="0" fontId="13" fillId="5" borderId="11" applyNumberFormat="0" applyFont="0" applyAlignment="0" applyProtection="0"/>
    <xf numFmtId="0" fontId="13" fillId="5" borderId="11" applyNumberFormat="0" applyFont="0" applyAlignment="0" applyProtection="0"/>
    <xf numFmtId="0" fontId="13" fillId="5" borderId="11" applyNumberFormat="0" applyFont="0" applyAlignment="0" applyProtection="0"/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6" fillId="7" borderId="12" applyNumberFormat="0">
      <alignment horizontal="center" wrapText="1"/>
    </xf>
    <xf numFmtId="0" fontId="17" fillId="8" borderId="0" applyNumberFormat="0" applyBorder="0" applyProtection="0">
      <alignment horizontal="left" vertical="center" wrapText="1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left" vertical="center" wrapText="1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8" fillId="8" borderId="12" applyNumberFormat="0" applyProtection="0">
      <alignment horizontal="center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0" fontId="15" fillId="6" borderId="12" applyNumberFormat="0" applyProtection="0">
      <alignment horizontal="left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8" fillId="8" borderId="12" applyProtection="0">
      <alignment horizontal="center" vertical="center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4" fontId="15" fillId="6" borderId="12" applyProtection="0">
      <alignment horizontal="center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166" fontId="18" fillId="8" borderId="12" applyProtection="0">
      <alignment horizontal="left" vertical="center" wrapText="1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8" fillId="8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38" fontId="15" fillId="6" borderId="12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8" fillId="8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0" fontId="15" fillId="6" borderId="12" applyNumberFormat="0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8" fillId="8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8" fontId="15" fillId="6" borderId="12" applyProtection="0">
      <alignment horizontal="right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8" fillId="8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167" fontId="15" fillId="6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8" fillId="8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20" fontId="15" fillId="6" borderId="12" applyProtection="0">
      <alignment horizontal="center" vertical="center"/>
    </xf>
    <xf numFmtId="0" fontId="15" fillId="8" borderId="0" applyNumberFormat="0" applyBorder="0" applyProtection="0">
      <alignment horizontal="left" vertical="center"/>
    </xf>
    <xf numFmtId="0" fontId="15" fillId="8" borderId="0" applyNumberFormat="0" applyBorder="0" applyProtection="0">
      <alignment horizontal="left" vertical="center"/>
    </xf>
    <xf numFmtId="0" fontId="15" fillId="8" borderId="0" applyNumberFormat="0" applyBorder="0" applyProtection="0">
      <alignment horizontal="left" vertical="center"/>
    </xf>
    <xf numFmtId="0" fontId="15" fillId="8" borderId="0" applyNumberFormat="0" applyBorder="0" applyProtection="0">
      <alignment horizontal="left" vertical="center"/>
    </xf>
    <xf numFmtId="0" fontId="15" fillId="8" borderId="0" applyNumberFormat="0" applyBorder="0" applyProtection="0">
      <alignment horizontal="right" vertical="center"/>
    </xf>
    <xf numFmtId="0" fontId="15" fillId="8" borderId="0" applyNumberFormat="0" applyBorder="0" applyProtection="0">
      <alignment horizontal="right" vertical="center"/>
    </xf>
    <xf numFmtId="0" fontId="15" fillId="8" borderId="0" applyNumberFormat="0" applyBorder="0" applyProtection="0">
      <alignment horizontal="right" vertical="center"/>
    </xf>
    <xf numFmtId="0" fontId="15" fillId="8" borderId="0" applyNumberFormat="0" applyBorder="0" applyProtection="0">
      <alignment horizontal="right" vertical="center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16" fillId="7" borderId="12" applyNumberFormat="0" applyProtection="0">
      <alignment horizontal="center" wrapText="1"/>
    </xf>
    <xf numFmtId="0" fontId="21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30" applyNumberFormat="0" applyFill="0" applyAlignment="0" applyProtection="0"/>
    <xf numFmtId="0" fontId="28" fillId="0" borderId="31" applyNumberFormat="0" applyFill="0" applyAlignment="0" applyProtection="0"/>
    <xf numFmtId="0" fontId="29" fillId="0" borderId="32" applyNumberFormat="0" applyFill="0" applyAlignment="0" applyProtection="0"/>
    <xf numFmtId="0" fontId="29" fillId="0" borderId="0" applyNumberFormat="0" applyFill="0" applyBorder="0" applyAlignment="0" applyProtection="0"/>
    <xf numFmtId="0" fontId="30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15" borderId="0" applyNumberFormat="0" applyBorder="0" applyAlignment="0" applyProtection="0"/>
    <xf numFmtId="0" fontId="33" fillId="16" borderId="33" applyNumberFormat="0" applyAlignment="0" applyProtection="0"/>
    <xf numFmtId="0" fontId="34" fillId="17" borderId="34" applyNumberFormat="0" applyAlignment="0" applyProtection="0"/>
    <xf numFmtId="0" fontId="35" fillId="17" borderId="33" applyNumberFormat="0" applyAlignment="0" applyProtection="0"/>
    <xf numFmtId="0" fontId="36" fillId="0" borderId="35" applyNumberFormat="0" applyFill="0" applyAlignment="0" applyProtection="0"/>
    <xf numFmtId="0" fontId="37" fillId="18" borderId="36" applyNumberFormat="0" applyAlignment="0" applyProtection="0"/>
    <xf numFmtId="0" fontId="38" fillId="0" borderId="0" applyNumberFormat="0" applyFill="0" applyBorder="0" applyAlignment="0" applyProtection="0"/>
    <xf numFmtId="0" fontId="2" fillId="19" borderId="37" applyNumberFormat="0" applyFont="0" applyAlignment="0" applyProtection="0"/>
    <xf numFmtId="0" fontId="39" fillId="0" borderId="0" applyNumberFormat="0" applyFill="0" applyBorder="0" applyAlignment="0" applyProtection="0"/>
    <xf numFmtId="0" fontId="3" fillId="0" borderId="38" applyNumberFormat="0" applyFill="0" applyAlignment="0" applyProtection="0"/>
    <xf numFmtId="0" fontId="40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40" fillId="23" borderId="0" applyNumberFormat="0" applyBorder="0" applyAlignment="0" applyProtection="0"/>
    <xf numFmtId="0" fontId="40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40" fillId="43" borderId="0" applyNumberFormat="0" applyBorder="0" applyAlignment="0" applyProtection="0"/>
    <xf numFmtId="0" fontId="1" fillId="0" borderId="0"/>
    <xf numFmtId="43" fontId="2" fillId="0" borderId="0" applyFont="0" applyFill="0" applyBorder="0" applyAlignment="0" applyProtection="0"/>
  </cellStyleXfs>
  <cellXfs count="230">
    <xf numFmtId="0" fontId="0" fillId="0" borderId="0" xfId="0"/>
    <xf numFmtId="0" fontId="0" fillId="0" borderId="0" xfId="0"/>
    <xf numFmtId="0" fontId="0" fillId="0" borderId="0" xfId="0" applyAlignment="1"/>
    <xf numFmtId="49" fontId="0" fillId="0" borderId="0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9" fontId="0" fillId="0" borderId="0" xfId="2" applyFont="1"/>
    <xf numFmtId="168" fontId="20" fillId="0" borderId="13" xfId="0" applyNumberFormat="1" applyFont="1" applyBorder="1" applyAlignment="1">
      <alignment horizontal="center" vertical="center" wrapText="1"/>
    </xf>
    <xf numFmtId="168" fontId="5" fillId="0" borderId="0" xfId="1" applyNumberFormat="1" applyFont="1" applyBorder="1" applyAlignment="1">
      <alignment horizontal="center"/>
    </xf>
    <xf numFmtId="168" fontId="0" fillId="0" borderId="0" xfId="0" applyNumberFormat="1"/>
    <xf numFmtId="168" fontId="20" fillId="0" borderId="5" xfId="0" applyNumberFormat="1" applyFont="1" applyBorder="1" applyAlignment="1">
      <alignment horizontal="center" vertical="center" wrapText="1"/>
    </xf>
    <xf numFmtId="168" fontId="5" fillId="0" borderId="7" xfId="1" applyNumberFormat="1" applyFont="1" applyBorder="1" applyAlignment="1">
      <alignment horizontal="center"/>
    </xf>
    <xf numFmtId="9" fontId="20" fillId="0" borderId="13" xfId="2" applyFont="1" applyBorder="1" applyAlignment="1">
      <alignment horizontal="center" vertical="center" wrapText="1"/>
    </xf>
    <xf numFmtId="9" fontId="5" fillId="0" borderId="0" xfId="2" applyFont="1" applyBorder="1" applyAlignment="1">
      <alignment horizontal="center"/>
    </xf>
    <xf numFmtId="0" fontId="3" fillId="0" borderId="0" xfId="0" applyFont="1" applyAlignment="1">
      <alignment horizontal="right"/>
    </xf>
    <xf numFmtId="0" fontId="0" fillId="12" borderId="0" xfId="0" applyFill="1"/>
    <xf numFmtId="0" fontId="21" fillId="0" borderId="0" xfId="1122"/>
    <xf numFmtId="0" fontId="3" fillId="12" borderId="10" xfId="0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49" fontId="0" fillId="0" borderId="8" xfId="0" applyNumberFormat="1" applyFont="1" applyBorder="1"/>
    <xf numFmtId="0" fontId="0" fillId="0" borderId="26" xfId="0" applyFont="1" applyBorder="1"/>
    <xf numFmtId="168" fontId="5" fillId="0" borderId="26" xfId="1" applyNumberFormat="1" applyFont="1" applyBorder="1" applyAlignment="1">
      <alignment horizontal="center"/>
    </xf>
    <xf numFmtId="49" fontId="0" fillId="0" borderId="1" xfId="0" applyNumberFormat="1" applyFont="1" applyBorder="1"/>
    <xf numFmtId="0" fontId="0" fillId="0" borderId="3" xfId="0" applyFont="1" applyBorder="1"/>
    <xf numFmtId="49" fontId="3" fillId="0" borderId="3" xfId="0" applyNumberFormat="1" applyFont="1" applyBorder="1" applyAlignment="1">
      <alignment horizontal="center"/>
    </xf>
    <xf numFmtId="168" fontId="5" fillId="0" borderId="29" xfId="1" applyNumberFormat="1" applyFont="1" applyBorder="1" applyAlignment="1">
      <alignment horizontal="center"/>
    </xf>
    <xf numFmtId="9" fontId="5" fillId="0" borderId="3" xfId="2" applyFont="1" applyBorder="1" applyAlignment="1">
      <alignment horizontal="center"/>
    </xf>
    <xf numFmtId="168" fontId="5" fillId="0" borderId="3" xfId="1" applyNumberFormat="1" applyFont="1" applyBorder="1" applyAlignment="1">
      <alignment horizontal="center"/>
    </xf>
    <xf numFmtId="9" fontId="5" fillId="0" borderId="2" xfId="2" applyFont="1" applyBorder="1" applyAlignment="1">
      <alignment horizontal="center"/>
    </xf>
    <xf numFmtId="49" fontId="3" fillId="0" borderId="26" xfId="0" applyNumberFormat="1" applyFont="1" applyBorder="1"/>
    <xf numFmtId="165" fontId="5" fillId="0" borderId="26" xfId="2" applyNumberFormat="1" applyFont="1" applyBorder="1" applyAlignment="1">
      <alignment horizontal="center"/>
    </xf>
    <xf numFmtId="165" fontId="0" fillId="0" borderId="26" xfId="2" applyNumberFormat="1" applyFont="1" applyBorder="1"/>
    <xf numFmtId="42" fontId="0" fillId="0" borderId="26" xfId="0" applyNumberFormat="1" applyFont="1" applyBorder="1"/>
    <xf numFmtId="0" fontId="4" fillId="0" borderId="22" xfId="0" applyFont="1" applyBorder="1" applyAlignment="1">
      <alignment horizontal="center" vertical="center" wrapText="1"/>
    </xf>
    <xf numFmtId="168" fontId="0" fillId="0" borderId="8" xfId="0" applyNumberFormat="1" applyFont="1" applyBorder="1"/>
    <xf numFmtId="168" fontId="0" fillId="0" borderId="26" xfId="0" applyNumberFormat="1" applyFont="1" applyBorder="1"/>
    <xf numFmtId="168" fontId="0" fillId="0" borderId="26" xfId="0" applyNumberFormat="1" applyFont="1" applyBorder="1" applyAlignment="1">
      <alignment horizontal="center"/>
    </xf>
    <xf numFmtId="164" fontId="25" fillId="0" borderId="1" xfId="1" applyNumberFormat="1" applyFont="1" applyFill="1" applyBorder="1" applyAlignment="1">
      <alignment horizontal="center" vertical="center"/>
    </xf>
    <xf numFmtId="164" fontId="25" fillId="0" borderId="10" xfId="1" applyNumberFormat="1" applyFont="1" applyFill="1" applyBorder="1" applyAlignment="1">
      <alignment horizontal="center" vertical="center"/>
    </xf>
    <xf numFmtId="164" fontId="25" fillId="0" borderId="3" xfId="1" applyNumberFormat="1" applyFont="1" applyFill="1" applyBorder="1" applyAlignment="1">
      <alignment horizontal="center" vertical="center"/>
    </xf>
    <xf numFmtId="164" fontId="25" fillId="0" borderId="2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right"/>
    </xf>
    <xf numFmtId="168" fontId="5" fillId="0" borderId="8" xfId="1" applyNumberFormat="1" applyFont="1" applyBorder="1" applyAlignment="1">
      <alignment horizontal="center"/>
    </xf>
    <xf numFmtId="0" fontId="0" fillId="0" borderId="0" xfId="0" applyBorder="1"/>
    <xf numFmtId="9" fontId="5" fillId="0" borderId="0" xfId="2" applyNumberFormat="1" applyFont="1" applyBorder="1" applyAlignment="1">
      <alignment horizontal="center"/>
    </xf>
    <xf numFmtId="0" fontId="0" fillId="0" borderId="0" xfId="0"/>
    <xf numFmtId="49" fontId="0" fillId="0" borderId="7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8" fontId="5" fillId="0" borderId="15" xfId="1" applyNumberFormat="1" applyFont="1" applyBorder="1" applyAlignment="1">
      <alignment horizontal="center"/>
    </xf>
    <xf numFmtId="165" fontId="5" fillId="0" borderId="16" xfId="2" applyNumberFormat="1" applyFont="1" applyBorder="1" applyAlignment="1">
      <alignment horizontal="center"/>
    </xf>
    <xf numFmtId="168" fontId="5" fillId="0" borderId="16" xfId="1" applyNumberFormat="1" applyFont="1" applyBorder="1" applyAlignment="1">
      <alignment horizontal="center"/>
    </xf>
    <xf numFmtId="42" fontId="5" fillId="0" borderId="16" xfId="2" applyNumberFormat="1" applyFont="1" applyBorder="1" applyAlignment="1">
      <alignment horizontal="center"/>
    </xf>
    <xf numFmtId="9" fontId="5" fillId="0" borderId="17" xfId="2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 wrapText="1"/>
    </xf>
    <xf numFmtId="168" fontId="20" fillId="0" borderId="40" xfId="0" applyNumberFormat="1" applyFont="1" applyBorder="1" applyAlignment="1">
      <alignment horizontal="center" vertical="center" wrapText="1"/>
    </xf>
    <xf numFmtId="168" fontId="20" fillId="0" borderId="41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6" xfId="0" applyNumberFormat="1" applyFont="1" applyBorder="1" applyAlignment="1">
      <alignment horizontal="center" vertical="center" wrapText="1"/>
    </xf>
    <xf numFmtId="49" fontId="0" fillId="0" borderId="39" xfId="0" applyNumberFormat="1" applyFont="1" applyFill="1" applyBorder="1"/>
    <xf numFmtId="0" fontId="0" fillId="0" borderId="39" xfId="0" applyFont="1" applyFill="1" applyBorder="1"/>
    <xf numFmtId="49" fontId="0" fillId="0" borderId="39" xfId="0" applyNumberFormat="1" applyFont="1" applyFill="1" applyBorder="1" applyAlignment="1">
      <alignment horizontal="center"/>
    </xf>
    <xf numFmtId="168" fontId="5" fillId="0" borderId="39" xfId="1" applyNumberFormat="1" applyFont="1" applyFill="1" applyBorder="1" applyAlignment="1">
      <alignment horizontal="center"/>
    </xf>
    <xf numFmtId="0" fontId="0" fillId="0" borderId="39" xfId="0" applyNumberFormat="1" applyFont="1" applyFill="1" applyBorder="1"/>
    <xf numFmtId="0" fontId="0" fillId="0" borderId="39" xfId="0" applyFill="1" applyBorder="1"/>
    <xf numFmtId="49" fontId="3" fillId="0" borderId="39" xfId="0" applyNumberFormat="1" applyFont="1" applyFill="1" applyBorder="1"/>
    <xf numFmtId="8" fontId="0" fillId="0" borderId="39" xfId="0" applyNumberFormat="1" applyFont="1" applyFill="1" applyBorder="1"/>
    <xf numFmtId="168" fontId="0" fillId="0" borderId="39" xfId="0" applyNumberFormat="1" applyFont="1" applyFill="1" applyBorder="1" applyAlignment="1">
      <alignment horizontal="right"/>
    </xf>
    <xf numFmtId="10" fontId="5" fillId="0" borderId="16" xfId="2" applyNumberFormat="1" applyFont="1" applyBorder="1" applyAlignment="1">
      <alignment horizontal="center"/>
    </xf>
    <xf numFmtId="10" fontId="5" fillId="0" borderId="3" xfId="2" applyNumberFormat="1" applyFont="1" applyBorder="1" applyAlignment="1">
      <alignment horizontal="center"/>
    </xf>
    <xf numFmtId="10" fontId="0" fillId="0" borderId="9" xfId="2" applyNumberFormat="1" applyFont="1" applyBorder="1"/>
    <xf numFmtId="10" fontId="0" fillId="0" borderId="25" xfId="2" applyNumberFormat="1" applyFont="1" applyBorder="1"/>
    <xf numFmtId="49" fontId="0" fillId="0" borderId="8" xfId="0" applyNumberFormat="1" applyFont="1" applyBorder="1"/>
    <xf numFmtId="0" fontId="0" fillId="0" borderId="26" xfId="0" applyFont="1" applyBorder="1"/>
    <xf numFmtId="168" fontId="5" fillId="0" borderId="26" xfId="1" applyNumberFormat="1" applyFont="1" applyBorder="1" applyAlignment="1">
      <alignment horizontal="center"/>
    </xf>
    <xf numFmtId="49" fontId="3" fillId="0" borderId="26" xfId="0" applyNumberFormat="1" applyFont="1" applyBorder="1"/>
    <xf numFmtId="168" fontId="5" fillId="0" borderId="8" xfId="1" applyNumberFormat="1" applyFont="1" applyBorder="1" applyAlignment="1">
      <alignment horizontal="center"/>
    </xf>
    <xf numFmtId="0" fontId="0" fillId="0" borderId="26" xfId="0" applyNumberFormat="1" applyFont="1" applyBorder="1"/>
    <xf numFmtId="0" fontId="0" fillId="0" borderId="8" xfId="0" applyNumberFormat="1" applyFont="1" applyBorder="1"/>
    <xf numFmtId="2" fontId="0" fillId="0" borderId="26" xfId="0" applyNumberFormat="1" applyFont="1" applyBorder="1"/>
    <xf numFmtId="8" fontId="0" fillId="0" borderId="10" xfId="1" applyNumberFormat="1" applyFont="1" applyBorder="1"/>
    <xf numFmtId="168" fontId="1" fillId="0" borderId="39" xfId="1164" applyNumberFormat="1" applyBorder="1"/>
    <xf numFmtId="1" fontId="0" fillId="0" borderId="39" xfId="0" applyNumberFormat="1" applyFont="1" applyFill="1" applyBorder="1"/>
    <xf numFmtId="0" fontId="41" fillId="0" borderId="0" xfId="0" applyFont="1"/>
    <xf numFmtId="49" fontId="42" fillId="0" borderId="7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horizontal="center" vertical="center"/>
    </xf>
    <xf numFmtId="49" fontId="42" fillId="0" borderId="0" xfId="0" applyNumberFormat="1" applyFont="1" applyBorder="1" applyAlignment="1">
      <alignment horizontal="center"/>
    </xf>
    <xf numFmtId="168" fontId="43" fillId="0" borderId="15" xfId="1" applyNumberFormat="1" applyFont="1" applyBorder="1" applyAlignment="1">
      <alignment horizontal="center"/>
    </xf>
    <xf numFmtId="165" fontId="43" fillId="0" borderId="16" xfId="2" applyNumberFormat="1" applyFont="1" applyBorder="1" applyAlignment="1">
      <alignment horizontal="center"/>
    </xf>
    <xf numFmtId="168" fontId="43" fillId="0" borderId="16" xfId="1" applyNumberFormat="1" applyFont="1" applyBorder="1" applyAlignment="1">
      <alignment horizontal="center"/>
    </xf>
    <xf numFmtId="10" fontId="43" fillId="0" borderId="16" xfId="2" applyNumberFormat="1" applyFont="1" applyBorder="1" applyAlignment="1">
      <alignment horizontal="center"/>
    </xf>
    <xf numFmtId="9" fontId="43" fillId="0" borderId="17" xfId="2" applyFont="1" applyBorder="1" applyAlignment="1">
      <alignment horizontal="center"/>
    </xf>
    <xf numFmtId="14" fontId="0" fillId="12" borderId="0" xfId="0" applyNumberFormat="1" applyFill="1"/>
    <xf numFmtId="164" fontId="7" fillId="10" borderId="0" xfId="1" applyNumberFormat="1" applyFont="1" applyFill="1" applyBorder="1" applyAlignment="1">
      <alignment horizontal="center" vertical="center"/>
    </xf>
    <xf numFmtId="164" fontId="7" fillId="4" borderId="0" xfId="1" applyNumberFormat="1" applyFont="1" applyFill="1" applyBorder="1" applyAlignment="1">
      <alignment horizontal="center" vertical="center"/>
    </xf>
    <xf numFmtId="9" fontId="20" fillId="0" borderId="0" xfId="2" applyFont="1" applyBorder="1" applyAlignment="1">
      <alignment horizontal="center" vertical="center" wrapText="1"/>
    </xf>
    <xf numFmtId="0" fontId="44" fillId="0" borderId="43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0" fillId="0" borderId="0" xfId="0" applyFont="1" applyBorder="1" applyAlignment="1">
      <alignment horizontal="center" vertical="center" wrapText="1"/>
    </xf>
    <xf numFmtId="0" fontId="0" fillId="0" borderId="44" xfId="0" applyBorder="1"/>
    <xf numFmtId="0" fontId="0" fillId="0" borderId="45" xfId="0" applyBorder="1"/>
    <xf numFmtId="0" fontId="0" fillId="44" borderId="44" xfId="0" applyFill="1" applyBorder="1"/>
    <xf numFmtId="0" fontId="0" fillId="44" borderId="45" xfId="0" applyFill="1" applyBorder="1"/>
    <xf numFmtId="0" fontId="37" fillId="45" borderId="0" xfId="0" applyFont="1" applyFill="1"/>
    <xf numFmtId="0" fontId="37" fillId="45" borderId="44" xfId="0" applyFont="1" applyFill="1" applyBorder="1"/>
    <xf numFmtId="0" fontId="37" fillId="45" borderId="45" xfId="0" applyFont="1" applyFill="1" applyBorder="1"/>
    <xf numFmtId="44" fontId="0" fillId="0" borderId="0" xfId="1" applyFont="1"/>
    <xf numFmtId="9" fontId="0" fillId="0" borderId="0" xfId="0" applyNumberFormat="1"/>
    <xf numFmtId="44" fontId="3" fillId="46" borderId="46" xfId="1" applyFont="1" applyFill="1" applyBorder="1"/>
    <xf numFmtId="0" fontId="0" fillId="0" borderId="47" xfId="0" applyBorder="1"/>
    <xf numFmtId="0" fontId="0" fillId="0" borderId="48" xfId="0" applyBorder="1"/>
    <xf numFmtId="0" fontId="37" fillId="45" borderId="49" xfId="0" applyFont="1" applyFill="1" applyBorder="1"/>
    <xf numFmtId="0" fontId="9" fillId="0" borderId="51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 wrapText="1"/>
    </xf>
    <xf numFmtId="168" fontId="20" fillId="0" borderId="50" xfId="0" applyNumberFormat="1" applyFont="1" applyBorder="1" applyAlignment="1">
      <alignment horizontal="center" vertical="center" wrapText="1"/>
    </xf>
    <xf numFmtId="168" fontId="20" fillId="0" borderId="51" xfId="0" applyNumberFormat="1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54" xfId="0" applyNumberFormat="1" applyFont="1" applyBorder="1" applyAlignment="1">
      <alignment horizontal="center" vertical="center" wrapText="1"/>
    </xf>
    <xf numFmtId="0" fontId="0" fillId="47" borderId="39" xfId="0" applyFont="1" applyFill="1" applyBorder="1"/>
    <xf numFmtId="49" fontId="0" fillId="47" borderId="39" xfId="0" applyNumberFormat="1" applyFont="1" applyFill="1" applyBorder="1" applyAlignment="1">
      <alignment horizontal="center"/>
    </xf>
    <xf numFmtId="168" fontId="5" fillId="47" borderId="39" xfId="1" applyNumberFormat="1" applyFont="1" applyFill="1" applyBorder="1" applyAlignment="1">
      <alignment horizontal="center"/>
    </xf>
    <xf numFmtId="0" fontId="0" fillId="47" borderId="39" xfId="0" applyNumberFormat="1" applyFont="1" applyFill="1" applyBorder="1"/>
    <xf numFmtId="8" fontId="0" fillId="47" borderId="39" xfId="0" applyNumberFormat="1" applyFont="1" applyFill="1" applyBorder="1"/>
    <xf numFmtId="1" fontId="0" fillId="47" borderId="39" xfId="0" applyNumberFormat="1" applyFont="1" applyFill="1" applyBorder="1"/>
    <xf numFmtId="168" fontId="0" fillId="47" borderId="39" xfId="0" applyNumberFormat="1" applyFont="1" applyFill="1" applyBorder="1" applyAlignment="1">
      <alignment horizontal="right"/>
    </xf>
    <xf numFmtId="0" fontId="0" fillId="0" borderId="39" xfId="0" applyFont="1" applyBorder="1"/>
    <xf numFmtId="49" fontId="0" fillId="0" borderId="39" xfId="0" applyNumberFormat="1" applyFont="1" applyBorder="1" applyAlignment="1">
      <alignment horizontal="center"/>
    </xf>
    <xf numFmtId="168" fontId="5" fillId="0" borderId="39" xfId="1" applyNumberFormat="1" applyFont="1" applyBorder="1" applyAlignment="1">
      <alignment horizontal="center"/>
    </xf>
    <xf numFmtId="0" fontId="0" fillId="0" borderId="39" xfId="0" applyNumberFormat="1" applyFont="1" applyBorder="1"/>
    <xf numFmtId="8" fontId="0" fillId="0" borderId="39" xfId="0" applyNumberFormat="1" applyFont="1" applyBorder="1"/>
    <xf numFmtId="1" fontId="0" fillId="0" borderId="39" xfId="0" applyNumberFormat="1" applyFont="1" applyBorder="1"/>
    <xf numFmtId="168" fontId="0" fillId="0" borderId="39" xfId="0" applyNumberFormat="1" applyFont="1" applyBorder="1" applyAlignment="1">
      <alignment horizontal="right"/>
    </xf>
    <xf numFmtId="0" fontId="9" fillId="0" borderId="56" xfId="0" applyFont="1" applyBorder="1" applyAlignment="1">
      <alignment horizontal="center" vertical="center"/>
    </xf>
    <xf numFmtId="49" fontId="0" fillId="47" borderId="2" xfId="0" applyNumberFormat="1" applyFont="1" applyFill="1" applyBorder="1"/>
    <xf numFmtId="49" fontId="0" fillId="0" borderId="2" xfId="0" applyNumberFormat="1" applyFont="1" applyBorder="1"/>
    <xf numFmtId="49" fontId="0" fillId="47" borderId="27" xfId="0" applyNumberFormat="1" applyFont="1" applyFill="1" applyBorder="1"/>
    <xf numFmtId="0" fontId="0" fillId="47" borderId="57" xfId="0" applyFont="1" applyFill="1" applyBorder="1"/>
    <xf numFmtId="49" fontId="0" fillId="47" borderId="57" xfId="0" applyNumberFormat="1" applyFont="1" applyFill="1" applyBorder="1" applyAlignment="1">
      <alignment horizontal="center"/>
    </xf>
    <xf numFmtId="168" fontId="5" fillId="47" borderId="57" xfId="1" applyNumberFormat="1" applyFont="1" applyFill="1" applyBorder="1" applyAlignment="1">
      <alignment horizontal="center"/>
    </xf>
    <xf numFmtId="0" fontId="0" fillId="47" borderId="57" xfId="0" applyNumberFormat="1" applyFont="1" applyFill="1" applyBorder="1"/>
    <xf numFmtId="8" fontId="0" fillId="47" borderId="57" xfId="0" applyNumberFormat="1" applyFont="1" applyFill="1" applyBorder="1"/>
    <xf numFmtId="1" fontId="0" fillId="47" borderId="57" xfId="0" applyNumberFormat="1" applyFont="1" applyFill="1" applyBorder="1"/>
    <xf numFmtId="168" fontId="0" fillId="47" borderId="57" xfId="0" applyNumberFormat="1" applyFont="1" applyFill="1" applyBorder="1" applyAlignment="1">
      <alignment horizontal="right"/>
    </xf>
    <xf numFmtId="0" fontId="3" fillId="46" borderId="58" xfId="0" applyFont="1" applyFill="1" applyBorder="1"/>
    <xf numFmtId="0" fontId="0" fillId="0" borderId="0" xfId="0" applyAlignment="1">
      <alignment horizontal="left" indent="1"/>
    </xf>
    <xf numFmtId="0" fontId="3" fillId="0" borderId="58" xfId="0" applyFont="1" applyBorder="1" applyAlignment="1">
      <alignment horizontal="left"/>
    </xf>
    <xf numFmtId="0" fontId="3" fillId="46" borderId="46" xfId="0" applyNumberFormat="1" applyFont="1" applyFill="1" applyBorder="1"/>
    <xf numFmtId="43" fontId="3" fillId="46" borderId="46" xfId="1165" applyFont="1" applyFill="1" applyBorder="1"/>
    <xf numFmtId="169" fontId="3" fillId="46" borderId="46" xfId="1165" applyNumberFormat="1" applyFont="1" applyFill="1" applyBorder="1"/>
    <xf numFmtId="169" fontId="3" fillId="0" borderId="58" xfId="1165" applyNumberFormat="1" applyFont="1" applyBorder="1"/>
    <xf numFmtId="169" fontId="0" fillId="0" borderId="0" xfId="0" applyNumberFormat="1"/>
    <xf numFmtId="0" fontId="3" fillId="0" borderId="0" xfId="0" applyFont="1"/>
    <xf numFmtId="0" fontId="37" fillId="45" borderId="59" xfId="0" applyFont="1" applyFill="1" applyBorder="1"/>
    <xf numFmtId="0" fontId="0" fillId="44" borderId="59" xfId="0" applyFont="1" applyFill="1" applyBorder="1"/>
    <xf numFmtId="0" fontId="0" fillId="44" borderId="45" xfId="0" applyFont="1" applyFill="1" applyBorder="1"/>
    <xf numFmtId="0" fontId="0" fillId="0" borderId="59" xfId="0" applyFont="1" applyBorder="1"/>
    <xf numFmtId="0" fontId="0" fillId="0" borderId="45" xfId="0" applyFont="1" applyBorder="1"/>
    <xf numFmtId="0" fontId="37" fillId="45" borderId="61" xfId="0" applyFont="1" applyFill="1" applyBorder="1"/>
    <xf numFmtId="0" fontId="0" fillId="46" borderId="62" xfId="0" applyFont="1" applyFill="1" applyBorder="1"/>
    <xf numFmtId="0" fontId="0" fillId="46" borderId="63" xfId="0" applyFont="1" applyFill="1" applyBorder="1"/>
    <xf numFmtId="0" fontId="0" fillId="0" borderId="60" xfId="0" applyFont="1" applyBorder="1"/>
    <xf numFmtId="0" fontId="0" fillId="46" borderId="45" xfId="0" applyFont="1" applyFill="1" applyBorder="1"/>
    <xf numFmtId="0" fontId="0" fillId="46" borderId="60" xfId="0" applyFont="1" applyFill="1" applyBorder="1"/>
    <xf numFmtId="0" fontId="0" fillId="0" borderId="64" xfId="0" applyFont="1" applyBorder="1"/>
    <xf numFmtId="0" fontId="0" fillId="0" borderId="65" xfId="0" applyFont="1" applyBorder="1"/>
    <xf numFmtId="170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23" fillId="4" borderId="3" xfId="0" applyFont="1" applyFill="1" applyBorder="1" applyAlignment="1">
      <alignment horizontal="center"/>
    </xf>
    <xf numFmtId="0" fontId="23" fillId="4" borderId="2" xfId="0" applyFont="1" applyFill="1" applyBorder="1" applyAlignment="1">
      <alignment horizontal="center"/>
    </xf>
    <xf numFmtId="164" fontId="24" fillId="2" borderId="1" xfId="1" applyNumberFormat="1" applyFont="1" applyFill="1" applyBorder="1" applyAlignment="1">
      <alignment horizontal="center" vertical="center"/>
    </xf>
    <xf numFmtId="164" fontId="24" fillId="2" borderId="3" xfId="1" applyNumberFormat="1" applyFont="1" applyFill="1" applyBorder="1" applyAlignment="1">
      <alignment horizontal="center" vertical="center"/>
    </xf>
    <xf numFmtId="164" fontId="24" fillId="3" borderId="1" xfId="1" applyNumberFormat="1" applyFont="1" applyFill="1" applyBorder="1" applyAlignment="1">
      <alignment horizontal="center" vertical="center"/>
    </xf>
    <xf numFmtId="164" fontId="24" fillId="3" borderId="3" xfId="1" applyNumberFormat="1" applyFont="1" applyFill="1" applyBorder="1" applyAlignment="1">
      <alignment horizontal="center" vertical="center"/>
    </xf>
    <xf numFmtId="164" fontId="24" fillId="3" borderId="2" xfId="1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164" fontId="9" fillId="11" borderId="21" xfId="1" applyNumberFormat="1" applyFont="1" applyFill="1" applyBorder="1" applyAlignment="1">
      <alignment horizontal="center" vertical="center"/>
    </xf>
    <xf numFmtId="164" fontId="9" fillId="11" borderId="22" xfId="1" applyNumberFormat="1" applyFont="1" applyFill="1" applyBorder="1" applyAlignment="1">
      <alignment horizontal="center" vertical="center"/>
    </xf>
    <xf numFmtId="164" fontId="9" fillId="11" borderId="20" xfId="1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164" fontId="7" fillId="9" borderId="21" xfId="1" applyNumberFormat="1" applyFont="1" applyFill="1" applyBorder="1" applyAlignment="1">
      <alignment horizontal="center" vertical="center"/>
    </xf>
    <xf numFmtId="164" fontId="7" fillId="9" borderId="22" xfId="1" applyNumberFormat="1" applyFont="1" applyFill="1" applyBorder="1" applyAlignment="1">
      <alignment horizontal="center" vertical="center"/>
    </xf>
    <xf numFmtId="164" fontId="7" fillId="9" borderId="20" xfId="1" applyNumberFormat="1" applyFont="1" applyFill="1" applyBorder="1" applyAlignment="1">
      <alignment horizontal="center" vertical="center"/>
    </xf>
    <xf numFmtId="164" fontId="7" fillId="4" borderId="8" xfId="1" applyNumberFormat="1" applyFont="1" applyFill="1" applyBorder="1" applyAlignment="1">
      <alignment horizontal="center" vertical="center"/>
    </xf>
    <xf numFmtId="164" fontId="7" fillId="4" borderId="26" xfId="1" applyNumberFormat="1" applyFont="1" applyFill="1" applyBorder="1" applyAlignment="1">
      <alignment horizontal="center" vertical="center"/>
    </xf>
    <xf numFmtId="164" fontId="7" fillId="10" borderId="7" xfId="1" applyNumberFormat="1" applyFont="1" applyFill="1" applyBorder="1" applyAlignment="1">
      <alignment horizontal="center" vertical="center"/>
    </xf>
    <xf numFmtId="164" fontId="7" fillId="10" borderId="0" xfId="1" applyNumberFormat="1" applyFont="1" applyFill="1" applyBorder="1" applyAlignment="1">
      <alignment horizontal="center" vertical="center"/>
    </xf>
    <xf numFmtId="0" fontId="8" fillId="12" borderId="14" xfId="0" applyFont="1" applyFill="1" applyBorder="1" applyAlignment="1">
      <alignment horizontal="center"/>
    </xf>
    <xf numFmtId="0" fontId="8" fillId="12" borderId="4" xfId="0" applyFont="1" applyFill="1" applyBorder="1" applyAlignment="1">
      <alignment horizontal="center"/>
    </xf>
    <xf numFmtId="0" fontId="5" fillId="0" borderId="23" xfId="0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164" fontId="9" fillId="11" borderId="16" xfId="1" applyNumberFormat="1" applyFont="1" applyFill="1" applyBorder="1" applyAlignment="1">
      <alignment horizontal="center" vertical="center"/>
    </xf>
    <xf numFmtId="164" fontId="7" fillId="10" borderId="15" xfId="1" applyNumberFormat="1" applyFont="1" applyFill="1" applyBorder="1" applyAlignment="1">
      <alignment horizontal="center" vertical="center"/>
    </xf>
    <xf numFmtId="164" fontId="7" fillId="10" borderId="16" xfId="1" applyNumberFormat="1" applyFont="1" applyFill="1" applyBorder="1" applyAlignment="1">
      <alignment horizontal="center" vertical="center"/>
    </xf>
    <xf numFmtId="164" fontId="7" fillId="10" borderId="17" xfId="1" applyNumberFormat="1" applyFont="1" applyFill="1" applyBorder="1" applyAlignment="1">
      <alignment horizontal="center" vertical="center"/>
    </xf>
    <xf numFmtId="164" fontId="7" fillId="10" borderId="21" xfId="1" applyNumberFormat="1" applyFont="1" applyFill="1" applyBorder="1" applyAlignment="1">
      <alignment horizontal="center" vertical="center"/>
    </xf>
    <xf numFmtId="164" fontId="7" fillId="10" borderId="22" xfId="1" applyNumberFormat="1" applyFont="1" applyFill="1" applyBorder="1" applyAlignment="1">
      <alignment horizontal="center" vertical="center"/>
    </xf>
    <xf numFmtId="164" fontId="7" fillId="10" borderId="20" xfId="1" applyNumberFormat="1" applyFont="1" applyFill="1" applyBorder="1" applyAlignment="1">
      <alignment horizontal="center" vertical="center"/>
    </xf>
    <xf numFmtId="168" fontId="5" fillId="47" borderId="7" xfId="1" applyNumberFormat="1" applyFont="1" applyFill="1" applyBorder="1" applyAlignment="1">
      <alignment horizontal="center"/>
    </xf>
    <xf numFmtId="168" fontId="5" fillId="47" borderId="0" xfId="1" applyNumberFormat="1" applyFont="1" applyFill="1" applyBorder="1" applyAlignment="1">
      <alignment horizontal="center"/>
    </xf>
    <xf numFmtId="168" fontId="5" fillId="0" borderId="66" xfId="1" applyNumberFormat="1" applyFont="1" applyBorder="1" applyAlignment="1">
      <alignment horizontal="center"/>
    </xf>
    <xf numFmtId="168" fontId="5" fillId="0" borderId="67" xfId="1" applyNumberFormat="1" applyFont="1" applyBorder="1" applyAlignment="1">
      <alignment horizontal="center"/>
    </xf>
  </cellXfs>
  <cellStyles count="1166">
    <cellStyle name="20% - Accent1" xfId="1141" builtinId="30" customBuiltin="1"/>
    <cellStyle name="20% - Accent2" xfId="1145" builtinId="34" customBuiltin="1"/>
    <cellStyle name="20% - Accent3" xfId="1149" builtinId="38" customBuiltin="1"/>
    <cellStyle name="20% - Accent4" xfId="1153" builtinId="42" customBuiltin="1"/>
    <cellStyle name="20% - Accent5" xfId="1157" builtinId="46" customBuiltin="1"/>
    <cellStyle name="20% - Accent6" xfId="1161" builtinId="50" customBuiltin="1"/>
    <cellStyle name="40% - Accent1" xfId="1142" builtinId="31" customBuiltin="1"/>
    <cellStyle name="40% - Accent2" xfId="1146" builtinId="35" customBuiltin="1"/>
    <cellStyle name="40% - Accent3" xfId="1150" builtinId="39" customBuiltin="1"/>
    <cellStyle name="40% - Accent4" xfId="1154" builtinId="43" customBuiltin="1"/>
    <cellStyle name="40% - Accent5" xfId="1158" builtinId="47" customBuiltin="1"/>
    <cellStyle name="40% - Accent6" xfId="1162" builtinId="51" customBuiltin="1"/>
    <cellStyle name="60% - Accent1" xfId="1143" builtinId="32" customBuiltin="1"/>
    <cellStyle name="60% - Accent2" xfId="1147" builtinId="36" customBuiltin="1"/>
    <cellStyle name="60% - Accent3" xfId="1151" builtinId="40" customBuiltin="1"/>
    <cellStyle name="60% - Accent4" xfId="1155" builtinId="44" customBuiltin="1"/>
    <cellStyle name="60% - Accent5" xfId="1159" builtinId="48" customBuiltin="1"/>
    <cellStyle name="60% - Accent6" xfId="1163" builtinId="52" customBuiltin="1"/>
    <cellStyle name="Accent1" xfId="1140" builtinId="29" customBuiltin="1"/>
    <cellStyle name="Accent2" xfId="1144" builtinId="33" customBuiltin="1"/>
    <cellStyle name="Accent3" xfId="1148" builtinId="37" customBuiltin="1"/>
    <cellStyle name="Accent4" xfId="1152" builtinId="41" customBuiltin="1"/>
    <cellStyle name="Accent5" xfId="1156" builtinId="45" customBuiltin="1"/>
    <cellStyle name="Accent6" xfId="1160" builtinId="49" customBuiltin="1"/>
    <cellStyle name="Bad" xfId="1129" builtinId="27" customBuiltin="1"/>
    <cellStyle name="Calculation" xfId="1133" builtinId="22" customBuiltin="1"/>
    <cellStyle name="Check Cell" xfId="1135" builtinId="23" customBuiltin="1"/>
    <cellStyle name="Comma" xfId="1165" builtinId="3"/>
    <cellStyle name="Comma 2" xfId="3" xr:uid="{00000000-0005-0000-0000-00001B000000}"/>
    <cellStyle name="Comma 2 2" xfId="4" xr:uid="{00000000-0005-0000-0000-00001C000000}"/>
    <cellStyle name="Comma 2 2 2" xfId="5" xr:uid="{00000000-0005-0000-0000-00001D000000}"/>
    <cellStyle name="Comma 2 3" xfId="6" xr:uid="{00000000-0005-0000-0000-00001E000000}"/>
    <cellStyle name="Comma 2 3 2" xfId="7" xr:uid="{00000000-0005-0000-0000-00001F000000}"/>
    <cellStyle name="Comma 2 4" xfId="8" xr:uid="{00000000-0005-0000-0000-000020000000}"/>
    <cellStyle name="Comma 2 4 2" xfId="9" xr:uid="{00000000-0005-0000-0000-000021000000}"/>
    <cellStyle name="Comma 2 5" xfId="10" xr:uid="{00000000-0005-0000-0000-000022000000}"/>
    <cellStyle name="Comma 2 5 2" xfId="11" xr:uid="{00000000-0005-0000-0000-000023000000}"/>
    <cellStyle name="Comma 2 6" xfId="12" xr:uid="{00000000-0005-0000-0000-000024000000}"/>
    <cellStyle name="Comma 3" xfId="13" xr:uid="{00000000-0005-0000-0000-000025000000}"/>
    <cellStyle name="Comma 4" xfId="14" xr:uid="{00000000-0005-0000-0000-000026000000}"/>
    <cellStyle name="Comma 4 2" xfId="15" xr:uid="{00000000-0005-0000-0000-000027000000}"/>
    <cellStyle name="Comma 5" xfId="16" xr:uid="{00000000-0005-0000-0000-000028000000}"/>
    <cellStyle name="Comma 6" xfId="17" xr:uid="{00000000-0005-0000-0000-000029000000}"/>
    <cellStyle name="Currency" xfId="1" builtinId="4"/>
    <cellStyle name="Currency 2" xfId="18" xr:uid="{00000000-0005-0000-0000-00002B000000}"/>
    <cellStyle name="Currency 2 2" xfId="19" xr:uid="{00000000-0005-0000-0000-00002C000000}"/>
    <cellStyle name="Currency 2 2 2" xfId="20" xr:uid="{00000000-0005-0000-0000-00002D000000}"/>
    <cellStyle name="Currency 2 3" xfId="21" xr:uid="{00000000-0005-0000-0000-00002E000000}"/>
    <cellStyle name="Currency 2 3 2" xfId="22" xr:uid="{00000000-0005-0000-0000-00002F000000}"/>
    <cellStyle name="Currency 2 4" xfId="23" xr:uid="{00000000-0005-0000-0000-000030000000}"/>
    <cellStyle name="Currency 2 4 2" xfId="24" xr:uid="{00000000-0005-0000-0000-000031000000}"/>
    <cellStyle name="Currency 2 5" xfId="25" xr:uid="{00000000-0005-0000-0000-000032000000}"/>
    <cellStyle name="Currency 2 5 2" xfId="26" xr:uid="{00000000-0005-0000-0000-000033000000}"/>
    <cellStyle name="Currency 2 6" xfId="27" xr:uid="{00000000-0005-0000-0000-000034000000}"/>
    <cellStyle name="Currency 3" xfId="28" xr:uid="{00000000-0005-0000-0000-000035000000}"/>
    <cellStyle name="Explanatory Text" xfId="1138" builtinId="53" customBuiltin="1"/>
    <cellStyle name="Good" xfId="1128" builtinId="26" customBuiltin="1"/>
    <cellStyle name="Heading 1" xfId="1124" builtinId="16" customBuiltin="1"/>
    <cellStyle name="Heading 2" xfId="1125" builtinId="17" customBuiltin="1"/>
    <cellStyle name="Heading 3" xfId="1126" builtinId="18" customBuiltin="1"/>
    <cellStyle name="Heading 4" xfId="1127" builtinId="19" customBuiltin="1"/>
    <cellStyle name="Hyperlink" xfId="1122" builtinId="8"/>
    <cellStyle name="Hyperlink 2" xfId="29" xr:uid="{00000000-0005-0000-0000-00003D000000}"/>
    <cellStyle name="Input" xfId="1131" builtinId="20" customBuiltin="1"/>
    <cellStyle name="Linked Cell" xfId="1134" builtinId="24" customBuiltin="1"/>
    <cellStyle name="Neutral" xfId="1130" builtinId="28" customBuiltin="1"/>
    <cellStyle name="Normal" xfId="0" builtinId="0"/>
    <cellStyle name="Normal 10" xfId="30" xr:uid="{00000000-0005-0000-0000-000042000000}"/>
    <cellStyle name="Normal 10 2" xfId="31" xr:uid="{00000000-0005-0000-0000-000043000000}"/>
    <cellStyle name="Normal 11" xfId="32" xr:uid="{00000000-0005-0000-0000-000044000000}"/>
    <cellStyle name="Normal 11 2" xfId="33" xr:uid="{00000000-0005-0000-0000-000045000000}"/>
    <cellStyle name="Normal 12" xfId="34" xr:uid="{00000000-0005-0000-0000-000046000000}"/>
    <cellStyle name="Normal 12 2" xfId="35" xr:uid="{00000000-0005-0000-0000-000047000000}"/>
    <cellStyle name="Normal 13" xfId="36" xr:uid="{00000000-0005-0000-0000-000048000000}"/>
    <cellStyle name="Normal 13 2" xfId="37" xr:uid="{00000000-0005-0000-0000-000049000000}"/>
    <cellStyle name="Normal 14" xfId="38" xr:uid="{00000000-0005-0000-0000-00004A000000}"/>
    <cellStyle name="Normal 15" xfId="39" xr:uid="{00000000-0005-0000-0000-00004B000000}"/>
    <cellStyle name="Normal 15 2" xfId="40" xr:uid="{00000000-0005-0000-0000-00004C000000}"/>
    <cellStyle name="Normal 16" xfId="41" xr:uid="{00000000-0005-0000-0000-00004D000000}"/>
    <cellStyle name="Normal 16 2" xfId="42" xr:uid="{00000000-0005-0000-0000-00004E000000}"/>
    <cellStyle name="Normal 16_Final CMEEC CT Leg Rpt" xfId="43" xr:uid="{00000000-0005-0000-0000-00004F000000}"/>
    <cellStyle name="Normal 17" xfId="44" xr:uid="{00000000-0005-0000-0000-000050000000}"/>
    <cellStyle name="Normal 18" xfId="45" xr:uid="{00000000-0005-0000-0000-000051000000}"/>
    <cellStyle name="Normal 19" xfId="46" xr:uid="{00000000-0005-0000-0000-000052000000}"/>
    <cellStyle name="Normal 2" xfId="47" xr:uid="{00000000-0005-0000-0000-000053000000}"/>
    <cellStyle name="Normal 2 10" xfId="48" xr:uid="{00000000-0005-0000-0000-000054000000}"/>
    <cellStyle name="Normal 2 10 2" xfId="49" xr:uid="{00000000-0005-0000-0000-000055000000}"/>
    <cellStyle name="Normal 2 11" xfId="50" xr:uid="{00000000-0005-0000-0000-000056000000}"/>
    <cellStyle name="Normal 2 11 2" xfId="51" xr:uid="{00000000-0005-0000-0000-000057000000}"/>
    <cellStyle name="Normal 2 12" xfId="52" xr:uid="{00000000-0005-0000-0000-000058000000}"/>
    <cellStyle name="Normal 2 12 2" xfId="53" xr:uid="{00000000-0005-0000-0000-000059000000}"/>
    <cellStyle name="Normal 2 13" xfId="54" xr:uid="{00000000-0005-0000-0000-00005A000000}"/>
    <cellStyle name="Normal 2 13 2" xfId="55" xr:uid="{00000000-0005-0000-0000-00005B000000}"/>
    <cellStyle name="Normal 2 14" xfId="56" xr:uid="{00000000-0005-0000-0000-00005C000000}"/>
    <cellStyle name="Normal 2 14 2" xfId="57" xr:uid="{00000000-0005-0000-0000-00005D000000}"/>
    <cellStyle name="Normal 2 15" xfId="58" xr:uid="{00000000-0005-0000-0000-00005E000000}"/>
    <cellStyle name="Normal 2 2" xfId="59" xr:uid="{00000000-0005-0000-0000-00005F000000}"/>
    <cellStyle name="Normal 2 2 2" xfId="60" xr:uid="{00000000-0005-0000-0000-000060000000}"/>
    <cellStyle name="Normal 2 3" xfId="61" xr:uid="{00000000-0005-0000-0000-000061000000}"/>
    <cellStyle name="Normal 2 3 2" xfId="62" xr:uid="{00000000-0005-0000-0000-000062000000}"/>
    <cellStyle name="Normal 2 4" xfId="63" xr:uid="{00000000-0005-0000-0000-000063000000}"/>
    <cellStyle name="Normal 2 4 2" xfId="64" xr:uid="{00000000-0005-0000-0000-000064000000}"/>
    <cellStyle name="Normal 2 5" xfId="65" xr:uid="{00000000-0005-0000-0000-000065000000}"/>
    <cellStyle name="Normal 2 5 2" xfId="66" xr:uid="{00000000-0005-0000-0000-000066000000}"/>
    <cellStyle name="Normal 2 6" xfId="67" xr:uid="{00000000-0005-0000-0000-000067000000}"/>
    <cellStyle name="Normal 2 6 2" xfId="68" xr:uid="{00000000-0005-0000-0000-000068000000}"/>
    <cellStyle name="Normal 2 6 2 2" xfId="69" xr:uid="{00000000-0005-0000-0000-000069000000}"/>
    <cellStyle name="Normal 2 6 3" xfId="70" xr:uid="{00000000-0005-0000-0000-00006A000000}"/>
    <cellStyle name="Normal 2 7" xfId="71" xr:uid="{00000000-0005-0000-0000-00006B000000}"/>
    <cellStyle name="Normal 2 7 2" xfId="72" xr:uid="{00000000-0005-0000-0000-00006C000000}"/>
    <cellStyle name="Normal 2 8" xfId="73" xr:uid="{00000000-0005-0000-0000-00006D000000}"/>
    <cellStyle name="Normal 2 8 2" xfId="74" xr:uid="{00000000-0005-0000-0000-00006E000000}"/>
    <cellStyle name="Normal 2 9" xfId="75" xr:uid="{00000000-0005-0000-0000-00006F000000}"/>
    <cellStyle name="Normal 2 9 2" xfId="76" xr:uid="{00000000-0005-0000-0000-000070000000}"/>
    <cellStyle name="Normal 20" xfId="1164" xr:uid="{00000000-0005-0000-0000-000071000000}"/>
    <cellStyle name="Normal 3" xfId="77" xr:uid="{00000000-0005-0000-0000-000072000000}"/>
    <cellStyle name="Normal 3 2" xfId="78" xr:uid="{00000000-0005-0000-0000-000073000000}"/>
    <cellStyle name="Normal 4" xfId="79" xr:uid="{00000000-0005-0000-0000-000074000000}"/>
    <cellStyle name="Normal 4 2" xfId="80" xr:uid="{00000000-0005-0000-0000-000075000000}"/>
    <cellStyle name="Normal 4 2 2" xfId="81" xr:uid="{00000000-0005-0000-0000-000076000000}"/>
    <cellStyle name="Normal 4 3" xfId="82" xr:uid="{00000000-0005-0000-0000-000077000000}"/>
    <cellStyle name="Normal 5" xfId="83" xr:uid="{00000000-0005-0000-0000-000078000000}"/>
    <cellStyle name="Normal 5 2" xfId="84" xr:uid="{00000000-0005-0000-0000-000079000000}"/>
    <cellStyle name="Normal 6" xfId="85" xr:uid="{00000000-0005-0000-0000-00007A000000}"/>
    <cellStyle name="Normal 7" xfId="86" xr:uid="{00000000-0005-0000-0000-00007B000000}"/>
    <cellStyle name="Normal 7 2" xfId="87" xr:uid="{00000000-0005-0000-0000-00007C000000}"/>
    <cellStyle name="Normal 8" xfId="88" xr:uid="{00000000-0005-0000-0000-00007D000000}"/>
    <cellStyle name="Normal 9" xfId="89" xr:uid="{00000000-0005-0000-0000-00007E000000}"/>
    <cellStyle name="Normal 9 2" xfId="90" xr:uid="{00000000-0005-0000-0000-00007F000000}"/>
    <cellStyle name="Note" xfId="1137" builtinId="10" customBuiltin="1"/>
    <cellStyle name="Note 2" xfId="91" xr:uid="{00000000-0005-0000-0000-000081000000}"/>
    <cellStyle name="Note 2 2" xfId="92" xr:uid="{00000000-0005-0000-0000-000082000000}"/>
    <cellStyle name="Note 2 2 2" xfId="93" xr:uid="{00000000-0005-0000-0000-000083000000}"/>
    <cellStyle name="Note 2 3" xfId="94" xr:uid="{00000000-0005-0000-0000-000084000000}"/>
    <cellStyle name="Note 2 4" xfId="95" xr:uid="{00000000-0005-0000-0000-000085000000}"/>
    <cellStyle name="Note 2_Final CMEEC CT Leg Rpt" xfId="96" xr:uid="{00000000-0005-0000-0000-000086000000}"/>
    <cellStyle name="Output" xfId="1132" builtinId="21" customBuiltin="1"/>
    <cellStyle name="Percent" xfId="2" builtinId="5"/>
    <cellStyle name="Style 40" xfId="97" xr:uid="{00000000-0005-0000-0000-000089000000}"/>
    <cellStyle name="Style 40 2" xfId="98" xr:uid="{00000000-0005-0000-0000-00008A000000}"/>
    <cellStyle name="Style 40 2 2" xfId="99" xr:uid="{00000000-0005-0000-0000-00008B000000}"/>
    <cellStyle name="Style 40 3" xfId="100" xr:uid="{00000000-0005-0000-0000-00008C000000}"/>
    <cellStyle name="Style 40 3 2" xfId="101" xr:uid="{00000000-0005-0000-0000-00008D000000}"/>
    <cellStyle name="Style 40 4" xfId="102" xr:uid="{00000000-0005-0000-0000-00008E000000}"/>
    <cellStyle name="Style 40 5" xfId="103" xr:uid="{00000000-0005-0000-0000-00008F000000}"/>
    <cellStyle name="Style 40 5 2" xfId="104" xr:uid="{00000000-0005-0000-0000-000090000000}"/>
    <cellStyle name="Style 40 6" xfId="105" xr:uid="{00000000-0005-0000-0000-000091000000}"/>
    <cellStyle name="Style 40 6 2" xfId="106" xr:uid="{00000000-0005-0000-0000-000092000000}"/>
    <cellStyle name="Style 40_Final CMEEC CT Leg Rpt" xfId="107" xr:uid="{00000000-0005-0000-0000-000093000000}"/>
    <cellStyle name="Style 44" xfId="108" xr:uid="{00000000-0005-0000-0000-000094000000}"/>
    <cellStyle name="Style 44 2" xfId="109" xr:uid="{00000000-0005-0000-0000-000095000000}"/>
    <cellStyle name="Style 44 2 2" xfId="110" xr:uid="{00000000-0005-0000-0000-000096000000}"/>
    <cellStyle name="Style 44 2 2 2" xfId="111" xr:uid="{00000000-0005-0000-0000-000097000000}"/>
    <cellStyle name="Style 44 2 3" xfId="112" xr:uid="{00000000-0005-0000-0000-000098000000}"/>
    <cellStyle name="Style 44 2 3 2" xfId="113" xr:uid="{00000000-0005-0000-0000-000099000000}"/>
    <cellStyle name="Style 44 2 4" xfId="114" xr:uid="{00000000-0005-0000-0000-00009A000000}"/>
    <cellStyle name="Style 44 2 5" xfId="115" xr:uid="{00000000-0005-0000-0000-00009B000000}"/>
    <cellStyle name="Style 44 2 5 2" xfId="116" xr:uid="{00000000-0005-0000-0000-00009C000000}"/>
    <cellStyle name="Style 44 2 6" xfId="117" xr:uid="{00000000-0005-0000-0000-00009D000000}"/>
    <cellStyle name="Style 44 2 6 2" xfId="118" xr:uid="{00000000-0005-0000-0000-00009E000000}"/>
    <cellStyle name="Style 44 3" xfId="119" xr:uid="{00000000-0005-0000-0000-00009F000000}"/>
    <cellStyle name="Style 44 3 2" xfId="120" xr:uid="{00000000-0005-0000-0000-0000A0000000}"/>
    <cellStyle name="Style 44 3 2 2" xfId="121" xr:uid="{00000000-0005-0000-0000-0000A1000000}"/>
    <cellStyle name="Style 44 3 3" xfId="122" xr:uid="{00000000-0005-0000-0000-0000A2000000}"/>
    <cellStyle name="Style 44 3 3 2" xfId="123" xr:uid="{00000000-0005-0000-0000-0000A3000000}"/>
    <cellStyle name="Style 44 3 4" xfId="124" xr:uid="{00000000-0005-0000-0000-0000A4000000}"/>
    <cellStyle name="Style 44 3 5" xfId="125" xr:uid="{00000000-0005-0000-0000-0000A5000000}"/>
    <cellStyle name="Style 44 3 5 2" xfId="126" xr:uid="{00000000-0005-0000-0000-0000A6000000}"/>
    <cellStyle name="Style 44 3 6" xfId="127" xr:uid="{00000000-0005-0000-0000-0000A7000000}"/>
    <cellStyle name="Style 44 3 6 2" xfId="128" xr:uid="{00000000-0005-0000-0000-0000A8000000}"/>
    <cellStyle name="Style 44 4" xfId="129" xr:uid="{00000000-0005-0000-0000-0000A9000000}"/>
    <cellStyle name="Style 44 4 2" xfId="130" xr:uid="{00000000-0005-0000-0000-0000AA000000}"/>
    <cellStyle name="Style 44 4 2 2" xfId="131" xr:uid="{00000000-0005-0000-0000-0000AB000000}"/>
    <cellStyle name="Style 44 4 3" xfId="132" xr:uid="{00000000-0005-0000-0000-0000AC000000}"/>
    <cellStyle name="Style 44 4 3 2" xfId="133" xr:uid="{00000000-0005-0000-0000-0000AD000000}"/>
    <cellStyle name="Style 44 4 4" xfId="134" xr:uid="{00000000-0005-0000-0000-0000AE000000}"/>
    <cellStyle name="Style 44 4 5" xfId="135" xr:uid="{00000000-0005-0000-0000-0000AF000000}"/>
    <cellStyle name="Style 44 4 5 2" xfId="136" xr:uid="{00000000-0005-0000-0000-0000B0000000}"/>
    <cellStyle name="Style 44 4 6" xfId="137" xr:uid="{00000000-0005-0000-0000-0000B1000000}"/>
    <cellStyle name="Style 44 4 6 2" xfId="138" xr:uid="{00000000-0005-0000-0000-0000B2000000}"/>
    <cellStyle name="Style 44 5" xfId="139" xr:uid="{00000000-0005-0000-0000-0000B3000000}"/>
    <cellStyle name="Style 44 5 2" xfId="140" xr:uid="{00000000-0005-0000-0000-0000B4000000}"/>
    <cellStyle name="Style 44 6" xfId="141" xr:uid="{00000000-0005-0000-0000-0000B5000000}"/>
    <cellStyle name="Style 44 6 2" xfId="142" xr:uid="{00000000-0005-0000-0000-0000B6000000}"/>
    <cellStyle name="Style 44 7" xfId="143" xr:uid="{00000000-0005-0000-0000-0000B7000000}"/>
    <cellStyle name="Style 44 8" xfId="144" xr:uid="{00000000-0005-0000-0000-0000B8000000}"/>
    <cellStyle name="Style 44 8 2" xfId="145" xr:uid="{00000000-0005-0000-0000-0000B9000000}"/>
    <cellStyle name="Style 44 9" xfId="146" xr:uid="{00000000-0005-0000-0000-0000BA000000}"/>
    <cellStyle name="Style 44 9 2" xfId="147" xr:uid="{00000000-0005-0000-0000-0000BB000000}"/>
    <cellStyle name="Style 66" xfId="148" xr:uid="{00000000-0005-0000-0000-0000BC000000}"/>
    <cellStyle name="Style 69" xfId="149" xr:uid="{00000000-0005-0000-0000-0000BD000000}"/>
    <cellStyle name="Style 69 10" xfId="150" xr:uid="{00000000-0005-0000-0000-0000BE000000}"/>
    <cellStyle name="Style 69 10 2" xfId="151" xr:uid="{00000000-0005-0000-0000-0000BF000000}"/>
    <cellStyle name="Style 69 2" xfId="152" xr:uid="{00000000-0005-0000-0000-0000C0000000}"/>
    <cellStyle name="Style 69 2 2" xfId="153" xr:uid="{00000000-0005-0000-0000-0000C1000000}"/>
    <cellStyle name="Style 69 2 2 2" xfId="154" xr:uid="{00000000-0005-0000-0000-0000C2000000}"/>
    <cellStyle name="Style 69 2 2 2 2" xfId="155" xr:uid="{00000000-0005-0000-0000-0000C3000000}"/>
    <cellStyle name="Style 69 2 2 3" xfId="156" xr:uid="{00000000-0005-0000-0000-0000C4000000}"/>
    <cellStyle name="Style 69 2 2 3 2" xfId="157" xr:uid="{00000000-0005-0000-0000-0000C5000000}"/>
    <cellStyle name="Style 69 2 2 4" xfId="158" xr:uid="{00000000-0005-0000-0000-0000C6000000}"/>
    <cellStyle name="Style 69 2 2 5" xfId="159" xr:uid="{00000000-0005-0000-0000-0000C7000000}"/>
    <cellStyle name="Style 69 2 2 5 2" xfId="160" xr:uid="{00000000-0005-0000-0000-0000C8000000}"/>
    <cellStyle name="Style 69 2 2 6" xfId="161" xr:uid="{00000000-0005-0000-0000-0000C9000000}"/>
    <cellStyle name="Style 69 2 2 6 2" xfId="162" xr:uid="{00000000-0005-0000-0000-0000CA000000}"/>
    <cellStyle name="Style 69 2 3" xfId="163" xr:uid="{00000000-0005-0000-0000-0000CB000000}"/>
    <cellStyle name="Style 69 2 3 2" xfId="164" xr:uid="{00000000-0005-0000-0000-0000CC000000}"/>
    <cellStyle name="Style 69 2 3 2 2" xfId="165" xr:uid="{00000000-0005-0000-0000-0000CD000000}"/>
    <cellStyle name="Style 69 2 3 3" xfId="166" xr:uid="{00000000-0005-0000-0000-0000CE000000}"/>
    <cellStyle name="Style 69 2 3 3 2" xfId="167" xr:uid="{00000000-0005-0000-0000-0000CF000000}"/>
    <cellStyle name="Style 69 2 3 4" xfId="168" xr:uid="{00000000-0005-0000-0000-0000D0000000}"/>
    <cellStyle name="Style 69 2 3 5" xfId="169" xr:uid="{00000000-0005-0000-0000-0000D1000000}"/>
    <cellStyle name="Style 69 2 3 5 2" xfId="170" xr:uid="{00000000-0005-0000-0000-0000D2000000}"/>
    <cellStyle name="Style 69 2 3 6" xfId="171" xr:uid="{00000000-0005-0000-0000-0000D3000000}"/>
    <cellStyle name="Style 69 2 3 6 2" xfId="172" xr:uid="{00000000-0005-0000-0000-0000D4000000}"/>
    <cellStyle name="Style 69 2 4" xfId="173" xr:uid="{00000000-0005-0000-0000-0000D5000000}"/>
    <cellStyle name="Style 69 2 4 2" xfId="174" xr:uid="{00000000-0005-0000-0000-0000D6000000}"/>
    <cellStyle name="Style 69 2 4 2 2" xfId="175" xr:uid="{00000000-0005-0000-0000-0000D7000000}"/>
    <cellStyle name="Style 69 2 4 3" xfId="176" xr:uid="{00000000-0005-0000-0000-0000D8000000}"/>
    <cellStyle name="Style 69 2 4 3 2" xfId="177" xr:uid="{00000000-0005-0000-0000-0000D9000000}"/>
    <cellStyle name="Style 69 2 4 4" xfId="178" xr:uid="{00000000-0005-0000-0000-0000DA000000}"/>
    <cellStyle name="Style 69 2 4 5" xfId="179" xr:uid="{00000000-0005-0000-0000-0000DB000000}"/>
    <cellStyle name="Style 69 2 4 5 2" xfId="180" xr:uid="{00000000-0005-0000-0000-0000DC000000}"/>
    <cellStyle name="Style 69 2 4 6" xfId="181" xr:uid="{00000000-0005-0000-0000-0000DD000000}"/>
    <cellStyle name="Style 69 2 4 6 2" xfId="182" xr:uid="{00000000-0005-0000-0000-0000DE000000}"/>
    <cellStyle name="Style 69 2 5" xfId="183" xr:uid="{00000000-0005-0000-0000-0000DF000000}"/>
    <cellStyle name="Style 69 2 5 2" xfId="184" xr:uid="{00000000-0005-0000-0000-0000E0000000}"/>
    <cellStyle name="Style 69 2 6" xfId="185" xr:uid="{00000000-0005-0000-0000-0000E1000000}"/>
    <cellStyle name="Style 69 2 6 2" xfId="186" xr:uid="{00000000-0005-0000-0000-0000E2000000}"/>
    <cellStyle name="Style 69 2 7" xfId="187" xr:uid="{00000000-0005-0000-0000-0000E3000000}"/>
    <cellStyle name="Style 69 2 8" xfId="188" xr:uid="{00000000-0005-0000-0000-0000E4000000}"/>
    <cellStyle name="Style 69 2 8 2" xfId="189" xr:uid="{00000000-0005-0000-0000-0000E5000000}"/>
    <cellStyle name="Style 69 2 9" xfId="190" xr:uid="{00000000-0005-0000-0000-0000E6000000}"/>
    <cellStyle name="Style 69 2 9 2" xfId="191" xr:uid="{00000000-0005-0000-0000-0000E7000000}"/>
    <cellStyle name="Style 69 3" xfId="192" xr:uid="{00000000-0005-0000-0000-0000E8000000}"/>
    <cellStyle name="Style 69 3 2" xfId="193" xr:uid="{00000000-0005-0000-0000-0000E9000000}"/>
    <cellStyle name="Style 69 3 2 2" xfId="194" xr:uid="{00000000-0005-0000-0000-0000EA000000}"/>
    <cellStyle name="Style 69 3 3" xfId="195" xr:uid="{00000000-0005-0000-0000-0000EB000000}"/>
    <cellStyle name="Style 69 3 3 2" xfId="196" xr:uid="{00000000-0005-0000-0000-0000EC000000}"/>
    <cellStyle name="Style 69 3 4" xfId="197" xr:uid="{00000000-0005-0000-0000-0000ED000000}"/>
    <cellStyle name="Style 69 3 5" xfId="198" xr:uid="{00000000-0005-0000-0000-0000EE000000}"/>
    <cellStyle name="Style 69 3 5 2" xfId="199" xr:uid="{00000000-0005-0000-0000-0000EF000000}"/>
    <cellStyle name="Style 69 3 6" xfId="200" xr:uid="{00000000-0005-0000-0000-0000F0000000}"/>
    <cellStyle name="Style 69 3 6 2" xfId="201" xr:uid="{00000000-0005-0000-0000-0000F1000000}"/>
    <cellStyle name="Style 69 4" xfId="202" xr:uid="{00000000-0005-0000-0000-0000F2000000}"/>
    <cellStyle name="Style 69 4 2" xfId="203" xr:uid="{00000000-0005-0000-0000-0000F3000000}"/>
    <cellStyle name="Style 69 4 2 2" xfId="204" xr:uid="{00000000-0005-0000-0000-0000F4000000}"/>
    <cellStyle name="Style 69 4 3" xfId="205" xr:uid="{00000000-0005-0000-0000-0000F5000000}"/>
    <cellStyle name="Style 69 4 3 2" xfId="206" xr:uid="{00000000-0005-0000-0000-0000F6000000}"/>
    <cellStyle name="Style 69 4 4" xfId="207" xr:uid="{00000000-0005-0000-0000-0000F7000000}"/>
    <cellStyle name="Style 69 4 5" xfId="208" xr:uid="{00000000-0005-0000-0000-0000F8000000}"/>
    <cellStyle name="Style 69 4 5 2" xfId="209" xr:uid="{00000000-0005-0000-0000-0000F9000000}"/>
    <cellStyle name="Style 69 4 6" xfId="210" xr:uid="{00000000-0005-0000-0000-0000FA000000}"/>
    <cellStyle name="Style 69 4 6 2" xfId="211" xr:uid="{00000000-0005-0000-0000-0000FB000000}"/>
    <cellStyle name="Style 69 5" xfId="212" xr:uid="{00000000-0005-0000-0000-0000FC000000}"/>
    <cellStyle name="Style 69 5 2" xfId="213" xr:uid="{00000000-0005-0000-0000-0000FD000000}"/>
    <cellStyle name="Style 69 5 2 2" xfId="214" xr:uid="{00000000-0005-0000-0000-0000FE000000}"/>
    <cellStyle name="Style 69 5 2 2 2" xfId="215" xr:uid="{00000000-0005-0000-0000-0000FF000000}"/>
    <cellStyle name="Style 69 5 2 3" xfId="216" xr:uid="{00000000-0005-0000-0000-000000010000}"/>
    <cellStyle name="Style 69 5 2 3 2" xfId="217" xr:uid="{00000000-0005-0000-0000-000001010000}"/>
    <cellStyle name="Style 69 5 2 4" xfId="218" xr:uid="{00000000-0005-0000-0000-000002010000}"/>
    <cellStyle name="Style 69 5 3" xfId="219" xr:uid="{00000000-0005-0000-0000-000003010000}"/>
    <cellStyle name="Style 69 5 3 2" xfId="220" xr:uid="{00000000-0005-0000-0000-000004010000}"/>
    <cellStyle name="Style 69 5 4" xfId="221" xr:uid="{00000000-0005-0000-0000-000005010000}"/>
    <cellStyle name="Style 69 5 5" xfId="222" xr:uid="{00000000-0005-0000-0000-000006010000}"/>
    <cellStyle name="Style 69 5 5 2" xfId="223" xr:uid="{00000000-0005-0000-0000-000007010000}"/>
    <cellStyle name="Style 69 5 6" xfId="224" xr:uid="{00000000-0005-0000-0000-000008010000}"/>
    <cellStyle name="Style 69 5 6 2" xfId="225" xr:uid="{00000000-0005-0000-0000-000009010000}"/>
    <cellStyle name="Style 69 6" xfId="226" xr:uid="{00000000-0005-0000-0000-00000A010000}"/>
    <cellStyle name="Style 69 6 2" xfId="227" xr:uid="{00000000-0005-0000-0000-00000B010000}"/>
    <cellStyle name="Style 69 7" xfId="228" xr:uid="{00000000-0005-0000-0000-00000C010000}"/>
    <cellStyle name="Style 69 7 2" xfId="229" xr:uid="{00000000-0005-0000-0000-00000D010000}"/>
    <cellStyle name="Style 69 8" xfId="230" xr:uid="{00000000-0005-0000-0000-00000E010000}"/>
    <cellStyle name="Style 69 9" xfId="231" xr:uid="{00000000-0005-0000-0000-00000F010000}"/>
    <cellStyle name="Style 69 9 2" xfId="232" xr:uid="{00000000-0005-0000-0000-000010010000}"/>
    <cellStyle name="Style 70" xfId="233" xr:uid="{00000000-0005-0000-0000-000011010000}"/>
    <cellStyle name="Style 70 2" xfId="234" xr:uid="{00000000-0005-0000-0000-000012010000}"/>
    <cellStyle name="Style 70 2 2" xfId="235" xr:uid="{00000000-0005-0000-0000-000013010000}"/>
    <cellStyle name="Style 70 2 2 2" xfId="236" xr:uid="{00000000-0005-0000-0000-000014010000}"/>
    <cellStyle name="Style 70 2 3" xfId="237" xr:uid="{00000000-0005-0000-0000-000015010000}"/>
    <cellStyle name="Style 70 2 3 2" xfId="238" xr:uid="{00000000-0005-0000-0000-000016010000}"/>
    <cellStyle name="Style 70 2 4" xfId="239" xr:uid="{00000000-0005-0000-0000-000017010000}"/>
    <cellStyle name="Style 70 2 5" xfId="240" xr:uid="{00000000-0005-0000-0000-000018010000}"/>
    <cellStyle name="Style 70 2 5 2" xfId="241" xr:uid="{00000000-0005-0000-0000-000019010000}"/>
    <cellStyle name="Style 70 2 6" xfId="242" xr:uid="{00000000-0005-0000-0000-00001A010000}"/>
    <cellStyle name="Style 70 2 6 2" xfId="243" xr:uid="{00000000-0005-0000-0000-00001B010000}"/>
    <cellStyle name="Style 70 3" xfId="244" xr:uid="{00000000-0005-0000-0000-00001C010000}"/>
    <cellStyle name="Style 70 3 2" xfId="245" xr:uid="{00000000-0005-0000-0000-00001D010000}"/>
    <cellStyle name="Style 70 3 2 2" xfId="246" xr:uid="{00000000-0005-0000-0000-00001E010000}"/>
    <cellStyle name="Style 70 3 3" xfId="247" xr:uid="{00000000-0005-0000-0000-00001F010000}"/>
    <cellStyle name="Style 70 3 3 2" xfId="248" xr:uid="{00000000-0005-0000-0000-000020010000}"/>
    <cellStyle name="Style 70 3 4" xfId="249" xr:uid="{00000000-0005-0000-0000-000021010000}"/>
    <cellStyle name="Style 70 3 5" xfId="250" xr:uid="{00000000-0005-0000-0000-000022010000}"/>
    <cellStyle name="Style 70 3 5 2" xfId="251" xr:uid="{00000000-0005-0000-0000-000023010000}"/>
    <cellStyle name="Style 70 3 6" xfId="252" xr:uid="{00000000-0005-0000-0000-000024010000}"/>
    <cellStyle name="Style 70 3 6 2" xfId="253" xr:uid="{00000000-0005-0000-0000-000025010000}"/>
    <cellStyle name="Style 70 4" xfId="254" xr:uid="{00000000-0005-0000-0000-000026010000}"/>
    <cellStyle name="Style 70 4 2" xfId="255" xr:uid="{00000000-0005-0000-0000-000027010000}"/>
    <cellStyle name="Style 70 4 2 2" xfId="256" xr:uid="{00000000-0005-0000-0000-000028010000}"/>
    <cellStyle name="Style 70 4 3" xfId="257" xr:uid="{00000000-0005-0000-0000-000029010000}"/>
    <cellStyle name="Style 70 4 3 2" xfId="258" xr:uid="{00000000-0005-0000-0000-00002A010000}"/>
    <cellStyle name="Style 70 4 4" xfId="259" xr:uid="{00000000-0005-0000-0000-00002B010000}"/>
    <cellStyle name="Style 70 4 5" xfId="260" xr:uid="{00000000-0005-0000-0000-00002C010000}"/>
    <cellStyle name="Style 70 4 5 2" xfId="261" xr:uid="{00000000-0005-0000-0000-00002D010000}"/>
    <cellStyle name="Style 70 4 6" xfId="262" xr:uid="{00000000-0005-0000-0000-00002E010000}"/>
    <cellStyle name="Style 70 4 6 2" xfId="263" xr:uid="{00000000-0005-0000-0000-00002F010000}"/>
    <cellStyle name="Style 70 5" xfId="264" xr:uid="{00000000-0005-0000-0000-000030010000}"/>
    <cellStyle name="Style 70 5 2" xfId="265" xr:uid="{00000000-0005-0000-0000-000031010000}"/>
    <cellStyle name="Style 70 6" xfId="266" xr:uid="{00000000-0005-0000-0000-000032010000}"/>
    <cellStyle name="Style 70 6 2" xfId="267" xr:uid="{00000000-0005-0000-0000-000033010000}"/>
    <cellStyle name="Style 70 7" xfId="268" xr:uid="{00000000-0005-0000-0000-000034010000}"/>
    <cellStyle name="Style 70 8" xfId="269" xr:uid="{00000000-0005-0000-0000-000035010000}"/>
    <cellStyle name="Style 70 8 2" xfId="270" xr:uid="{00000000-0005-0000-0000-000036010000}"/>
    <cellStyle name="Style 70 9" xfId="271" xr:uid="{00000000-0005-0000-0000-000037010000}"/>
    <cellStyle name="Style 70 9 2" xfId="272" xr:uid="{00000000-0005-0000-0000-000038010000}"/>
    <cellStyle name="Style 71" xfId="273" xr:uid="{00000000-0005-0000-0000-000039010000}"/>
    <cellStyle name="Style 71 2" xfId="274" xr:uid="{00000000-0005-0000-0000-00003A010000}"/>
    <cellStyle name="Style 71 2 2" xfId="275" xr:uid="{00000000-0005-0000-0000-00003B010000}"/>
    <cellStyle name="Style 71 2 2 2" xfId="276" xr:uid="{00000000-0005-0000-0000-00003C010000}"/>
    <cellStyle name="Style 71 2 3" xfId="277" xr:uid="{00000000-0005-0000-0000-00003D010000}"/>
    <cellStyle name="Style 71 2 3 2" xfId="278" xr:uid="{00000000-0005-0000-0000-00003E010000}"/>
    <cellStyle name="Style 71 2 4" xfId="279" xr:uid="{00000000-0005-0000-0000-00003F010000}"/>
    <cellStyle name="Style 71 2 5" xfId="280" xr:uid="{00000000-0005-0000-0000-000040010000}"/>
    <cellStyle name="Style 71 2 5 2" xfId="281" xr:uid="{00000000-0005-0000-0000-000041010000}"/>
    <cellStyle name="Style 71 2 6" xfId="282" xr:uid="{00000000-0005-0000-0000-000042010000}"/>
    <cellStyle name="Style 71 2 6 2" xfId="283" xr:uid="{00000000-0005-0000-0000-000043010000}"/>
    <cellStyle name="Style 71 3" xfId="284" xr:uid="{00000000-0005-0000-0000-000044010000}"/>
    <cellStyle name="Style 71 3 2" xfId="285" xr:uid="{00000000-0005-0000-0000-000045010000}"/>
    <cellStyle name="Style 71 3 2 2" xfId="286" xr:uid="{00000000-0005-0000-0000-000046010000}"/>
    <cellStyle name="Style 71 3 3" xfId="287" xr:uid="{00000000-0005-0000-0000-000047010000}"/>
    <cellStyle name="Style 71 3 3 2" xfId="288" xr:uid="{00000000-0005-0000-0000-000048010000}"/>
    <cellStyle name="Style 71 3 4" xfId="289" xr:uid="{00000000-0005-0000-0000-000049010000}"/>
    <cellStyle name="Style 71 3 5" xfId="290" xr:uid="{00000000-0005-0000-0000-00004A010000}"/>
    <cellStyle name="Style 71 3 5 2" xfId="291" xr:uid="{00000000-0005-0000-0000-00004B010000}"/>
    <cellStyle name="Style 71 3 6" xfId="292" xr:uid="{00000000-0005-0000-0000-00004C010000}"/>
    <cellStyle name="Style 71 3 6 2" xfId="293" xr:uid="{00000000-0005-0000-0000-00004D010000}"/>
    <cellStyle name="Style 71 4" xfId="294" xr:uid="{00000000-0005-0000-0000-00004E010000}"/>
    <cellStyle name="Style 71 4 2" xfId="295" xr:uid="{00000000-0005-0000-0000-00004F010000}"/>
    <cellStyle name="Style 71 4 2 2" xfId="296" xr:uid="{00000000-0005-0000-0000-000050010000}"/>
    <cellStyle name="Style 71 4 3" xfId="297" xr:uid="{00000000-0005-0000-0000-000051010000}"/>
    <cellStyle name="Style 71 4 3 2" xfId="298" xr:uid="{00000000-0005-0000-0000-000052010000}"/>
    <cellStyle name="Style 71 4 4" xfId="299" xr:uid="{00000000-0005-0000-0000-000053010000}"/>
    <cellStyle name="Style 71 4 5" xfId="300" xr:uid="{00000000-0005-0000-0000-000054010000}"/>
    <cellStyle name="Style 71 4 5 2" xfId="301" xr:uid="{00000000-0005-0000-0000-000055010000}"/>
    <cellStyle name="Style 71 4 6" xfId="302" xr:uid="{00000000-0005-0000-0000-000056010000}"/>
    <cellStyle name="Style 71 4 6 2" xfId="303" xr:uid="{00000000-0005-0000-0000-000057010000}"/>
    <cellStyle name="Style 71 5" xfId="304" xr:uid="{00000000-0005-0000-0000-000058010000}"/>
    <cellStyle name="Style 71 5 2" xfId="305" xr:uid="{00000000-0005-0000-0000-000059010000}"/>
    <cellStyle name="Style 71 6" xfId="306" xr:uid="{00000000-0005-0000-0000-00005A010000}"/>
    <cellStyle name="Style 71 6 2" xfId="307" xr:uid="{00000000-0005-0000-0000-00005B010000}"/>
    <cellStyle name="Style 71 7" xfId="308" xr:uid="{00000000-0005-0000-0000-00005C010000}"/>
    <cellStyle name="Style 71 8" xfId="309" xr:uid="{00000000-0005-0000-0000-00005D010000}"/>
    <cellStyle name="Style 71 8 2" xfId="310" xr:uid="{00000000-0005-0000-0000-00005E010000}"/>
    <cellStyle name="Style 71 9" xfId="311" xr:uid="{00000000-0005-0000-0000-00005F010000}"/>
    <cellStyle name="Style 71 9 2" xfId="312" xr:uid="{00000000-0005-0000-0000-000060010000}"/>
    <cellStyle name="Style 72" xfId="313" xr:uid="{00000000-0005-0000-0000-000061010000}"/>
    <cellStyle name="Style 72 2" xfId="314" xr:uid="{00000000-0005-0000-0000-000062010000}"/>
    <cellStyle name="Style 72 2 2" xfId="315" xr:uid="{00000000-0005-0000-0000-000063010000}"/>
    <cellStyle name="Style 72 2 2 2" xfId="316" xr:uid="{00000000-0005-0000-0000-000064010000}"/>
    <cellStyle name="Style 72 2 3" xfId="317" xr:uid="{00000000-0005-0000-0000-000065010000}"/>
    <cellStyle name="Style 72 2 3 2" xfId="318" xr:uid="{00000000-0005-0000-0000-000066010000}"/>
    <cellStyle name="Style 72 2 4" xfId="319" xr:uid="{00000000-0005-0000-0000-000067010000}"/>
    <cellStyle name="Style 72 2 5" xfId="320" xr:uid="{00000000-0005-0000-0000-000068010000}"/>
    <cellStyle name="Style 72 2 5 2" xfId="321" xr:uid="{00000000-0005-0000-0000-000069010000}"/>
    <cellStyle name="Style 72 2 6" xfId="322" xr:uid="{00000000-0005-0000-0000-00006A010000}"/>
    <cellStyle name="Style 72 2 6 2" xfId="323" xr:uid="{00000000-0005-0000-0000-00006B010000}"/>
    <cellStyle name="Style 72 3" xfId="324" xr:uid="{00000000-0005-0000-0000-00006C010000}"/>
    <cellStyle name="Style 72 3 2" xfId="325" xr:uid="{00000000-0005-0000-0000-00006D010000}"/>
    <cellStyle name="Style 72 3 2 2" xfId="326" xr:uid="{00000000-0005-0000-0000-00006E010000}"/>
    <cellStyle name="Style 72 3 3" xfId="327" xr:uid="{00000000-0005-0000-0000-00006F010000}"/>
    <cellStyle name="Style 72 3 3 2" xfId="328" xr:uid="{00000000-0005-0000-0000-000070010000}"/>
    <cellStyle name="Style 72 3 4" xfId="329" xr:uid="{00000000-0005-0000-0000-000071010000}"/>
    <cellStyle name="Style 72 3 5" xfId="330" xr:uid="{00000000-0005-0000-0000-000072010000}"/>
    <cellStyle name="Style 72 3 5 2" xfId="331" xr:uid="{00000000-0005-0000-0000-000073010000}"/>
    <cellStyle name="Style 72 3 6" xfId="332" xr:uid="{00000000-0005-0000-0000-000074010000}"/>
    <cellStyle name="Style 72 3 6 2" xfId="333" xr:uid="{00000000-0005-0000-0000-000075010000}"/>
    <cellStyle name="Style 72 4" xfId="334" xr:uid="{00000000-0005-0000-0000-000076010000}"/>
    <cellStyle name="Style 72 4 2" xfId="335" xr:uid="{00000000-0005-0000-0000-000077010000}"/>
    <cellStyle name="Style 72 4 2 2" xfId="336" xr:uid="{00000000-0005-0000-0000-000078010000}"/>
    <cellStyle name="Style 72 4 3" xfId="337" xr:uid="{00000000-0005-0000-0000-000079010000}"/>
    <cellStyle name="Style 72 4 3 2" xfId="338" xr:uid="{00000000-0005-0000-0000-00007A010000}"/>
    <cellStyle name="Style 72 4 4" xfId="339" xr:uid="{00000000-0005-0000-0000-00007B010000}"/>
    <cellStyle name="Style 72 4 5" xfId="340" xr:uid="{00000000-0005-0000-0000-00007C010000}"/>
    <cellStyle name="Style 72 4 5 2" xfId="341" xr:uid="{00000000-0005-0000-0000-00007D010000}"/>
    <cellStyle name="Style 72 4 6" xfId="342" xr:uid="{00000000-0005-0000-0000-00007E010000}"/>
    <cellStyle name="Style 72 4 6 2" xfId="343" xr:uid="{00000000-0005-0000-0000-00007F010000}"/>
    <cellStyle name="Style 72 5" xfId="344" xr:uid="{00000000-0005-0000-0000-000080010000}"/>
    <cellStyle name="Style 72 5 2" xfId="345" xr:uid="{00000000-0005-0000-0000-000081010000}"/>
    <cellStyle name="Style 72 6" xfId="346" xr:uid="{00000000-0005-0000-0000-000082010000}"/>
    <cellStyle name="Style 72 6 2" xfId="347" xr:uid="{00000000-0005-0000-0000-000083010000}"/>
    <cellStyle name="Style 72 7" xfId="348" xr:uid="{00000000-0005-0000-0000-000084010000}"/>
    <cellStyle name="Style 72 8" xfId="349" xr:uid="{00000000-0005-0000-0000-000085010000}"/>
    <cellStyle name="Style 72 8 2" xfId="350" xr:uid="{00000000-0005-0000-0000-000086010000}"/>
    <cellStyle name="Style 72 9" xfId="351" xr:uid="{00000000-0005-0000-0000-000087010000}"/>
    <cellStyle name="Style 72 9 2" xfId="352" xr:uid="{00000000-0005-0000-0000-000088010000}"/>
    <cellStyle name="Style 73" xfId="353" xr:uid="{00000000-0005-0000-0000-000089010000}"/>
    <cellStyle name="Style 73 2" xfId="354" xr:uid="{00000000-0005-0000-0000-00008A010000}"/>
    <cellStyle name="Style 73 2 2" xfId="355" xr:uid="{00000000-0005-0000-0000-00008B010000}"/>
    <cellStyle name="Style 73 2 2 2" xfId="356" xr:uid="{00000000-0005-0000-0000-00008C010000}"/>
    <cellStyle name="Style 73 2 3" xfId="357" xr:uid="{00000000-0005-0000-0000-00008D010000}"/>
    <cellStyle name="Style 73 2 3 2" xfId="358" xr:uid="{00000000-0005-0000-0000-00008E010000}"/>
    <cellStyle name="Style 73 2 4" xfId="359" xr:uid="{00000000-0005-0000-0000-00008F010000}"/>
    <cellStyle name="Style 73 2 5" xfId="360" xr:uid="{00000000-0005-0000-0000-000090010000}"/>
    <cellStyle name="Style 73 2 5 2" xfId="361" xr:uid="{00000000-0005-0000-0000-000091010000}"/>
    <cellStyle name="Style 73 2 6" xfId="362" xr:uid="{00000000-0005-0000-0000-000092010000}"/>
    <cellStyle name="Style 73 2 6 2" xfId="363" xr:uid="{00000000-0005-0000-0000-000093010000}"/>
    <cellStyle name="Style 73 3" xfId="364" xr:uid="{00000000-0005-0000-0000-000094010000}"/>
    <cellStyle name="Style 73 3 2" xfId="365" xr:uid="{00000000-0005-0000-0000-000095010000}"/>
    <cellStyle name="Style 73 3 2 2" xfId="366" xr:uid="{00000000-0005-0000-0000-000096010000}"/>
    <cellStyle name="Style 73 3 3" xfId="367" xr:uid="{00000000-0005-0000-0000-000097010000}"/>
    <cellStyle name="Style 73 3 3 2" xfId="368" xr:uid="{00000000-0005-0000-0000-000098010000}"/>
    <cellStyle name="Style 73 3 4" xfId="369" xr:uid="{00000000-0005-0000-0000-000099010000}"/>
    <cellStyle name="Style 73 3 5" xfId="370" xr:uid="{00000000-0005-0000-0000-00009A010000}"/>
    <cellStyle name="Style 73 3 5 2" xfId="371" xr:uid="{00000000-0005-0000-0000-00009B010000}"/>
    <cellStyle name="Style 73 3 6" xfId="372" xr:uid="{00000000-0005-0000-0000-00009C010000}"/>
    <cellStyle name="Style 73 3 6 2" xfId="373" xr:uid="{00000000-0005-0000-0000-00009D010000}"/>
    <cellStyle name="Style 73 4" xfId="374" xr:uid="{00000000-0005-0000-0000-00009E010000}"/>
    <cellStyle name="Style 73 4 2" xfId="375" xr:uid="{00000000-0005-0000-0000-00009F010000}"/>
    <cellStyle name="Style 73 4 2 2" xfId="376" xr:uid="{00000000-0005-0000-0000-0000A0010000}"/>
    <cellStyle name="Style 73 4 3" xfId="377" xr:uid="{00000000-0005-0000-0000-0000A1010000}"/>
    <cellStyle name="Style 73 4 3 2" xfId="378" xr:uid="{00000000-0005-0000-0000-0000A2010000}"/>
    <cellStyle name="Style 73 4 4" xfId="379" xr:uid="{00000000-0005-0000-0000-0000A3010000}"/>
    <cellStyle name="Style 73 4 5" xfId="380" xr:uid="{00000000-0005-0000-0000-0000A4010000}"/>
    <cellStyle name="Style 73 4 5 2" xfId="381" xr:uid="{00000000-0005-0000-0000-0000A5010000}"/>
    <cellStyle name="Style 73 4 6" xfId="382" xr:uid="{00000000-0005-0000-0000-0000A6010000}"/>
    <cellStyle name="Style 73 4 6 2" xfId="383" xr:uid="{00000000-0005-0000-0000-0000A7010000}"/>
    <cellStyle name="Style 73 5" xfId="384" xr:uid="{00000000-0005-0000-0000-0000A8010000}"/>
    <cellStyle name="Style 73 5 2" xfId="385" xr:uid="{00000000-0005-0000-0000-0000A9010000}"/>
    <cellStyle name="Style 73 6" xfId="386" xr:uid="{00000000-0005-0000-0000-0000AA010000}"/>
    <cellStyle name="Style 73 6 2" xfId="387" xr:uid="{00000000-0005-0000-0000-0000AB010000}"/>
    <cellStyle name="Style 73 7" xfId="388" xr:uid="{00000000-0005-0000-0000-0000AC010000}"/>
    <cellStyle name="Style 73 8" xfId="389" xr:uid="{00000000-0005-0000-0000-0000AD010000}"/>
    <cellStyle name="Style 73 8 2" xfId="390" xr:uid="{00000000-0005-0000-0000-0000AE010000}"/>
    <cellStyle name="Style 73 9" xfId="391" xr:uid="{00000000-0005-0000-0000-0000AF010000}"/>
    <cellStyle name="Style 73 9 2" xfId="392" xr:uid="{00000000-0005-0000-0000-0000B0010000}"/>
    <cellStyle name="Style 74" xfId="393" xr:uid="{00000000-0005-0000-0000-0000B1010000}"/>
    <cellStyle name="Style 74 2" xfId="394" xr:uid="{00000000-0005-0000-0000-0000B2010000}"/>
    <cellStyle name="Style 74 2 2" xfId="395" xr:uid="{00000000-0005-0000-0000-0000B3010000}"/>
    <cellStyle name="Style 74 2 2 2" xfId="396" xr:uid="{00000000-0005-0000-0000-0000B4010000}"/>
    <cellStyle name="Style 74 2 3" xfId="397" xr:uid="{00000000-0005-0000-0000-0000B5010000}"/>
    <cellStyle name="Style 74 2 3 2" xfId="398" xr:uid="{00000000-0005-0000-0000-0000B6010000}"/>
    <cellStyle name="Style 74 2 4" xfId="399" xr:uid="{00000000-0005-0000-0000-0000B7010000}"/>
    <cellStyle name="Style 74 2 5" xfId="400" xr:uid="{00000000-0005-0000-0000-0000B8010000}"/>
    <cellStyle name="Style 74 2 5 2" xfId="401" xr:uid="{00000000-0005-0000-0000-0000B9010000}"/>
    <cellStyle name="Style 74 2 6" xfId="402" xr:uid="{00000000-0005-0000-0000-0000BA010000}"/>
    <cellStyle name="Style 74 2 6 2" xfId="403" xr:uid="{00000000-0005-0000-0000-0000BB010000}"/>
    <cellStyle name="Style 74 3" xfId="404" xr:uid="{00000000-0005-0000-0000-0000BC010000}"/>
    <cellStyle name="Style 74 3 2" xfId="405" xr:uid="{00000000-0005-0000-0000-0000BD010000}"/>
    <cellStyle name="Style 74 3 2 2" xfId="406" xr:uid="{00000000-0005-0000-0000-0000BE010000}"/>
    <cellStyle name="Style 74 3 3" xfId="407" xr:uid="{00000000-0005-0000-0000-0000BF010000}"/>
    <cellStyle name="Style 74 3 3 2" xfId="408" xr:uid="{00000000-0005-0000-0000-0000C0010000}"/>
    <cellStyle name="Style 74 3 4" xfId="409" xr:uid="{00000000-0005-0000-0000-0000C1010000}"/>
    <cellStyle name="Style 74 3 5" xfId="410" xr:uid="{00000000-0005-0000-0000-0000C2010000}"/>
    <cellStyle name="Style 74 3 5 2" xfId="411" xr:uid="{00000000-0005-0000-0000-0000C3010000}"/>
    <cellStyle name="Style 74 3 6" xfId="412" xr:uid="{00000000-0005-0000-0000-0000C4010000}"/>
    <cellStyle name="Style 74 3 6 2" xfId="413" xr:uid="{00000000-0005-0000-0000-0000C5010000}"/>
    <cellStyle name="Style 74 4" xfId="414" xr:uid="{00000000-0005-0000-0000-0000C6010000}"/>
    <cellStyle name="Style 74 4 2" xfId="415" xr:uid="{00000000-0005-0000-0000-0000C7010000}"/>
    <cellStyle name="Style 74 4 2 2" xfId="416" xr:uid="{00000000-0005-0000-0000-0000C8010000}"/>
    <cellStyle name="Style 74 4 3" xfId="417" xr:uid="{00000000-0005-0000-0000-0000C9010000}"/>
    <cellStyle name="Style 74 4 3 2" xfId="418" xr:uid="{00000000-0005-0000-0000-0000CA010000}"/>
    <cellStyle name="Style 74 4 4" xfId="419" xr:uid="{00000000-0005-0000-0000-0000CB010000}"/>
    <cellStyle name="Style 74 4 5" xfId="420" xr:uid="{00000000-0005-0000-0000-0000CC010000}"/>
    <cellStyle name="Style 74 4 5 2" xfId="421" xr:uid="{00000000-0005-0000-0000-0000CD010000}"/>
    <cellStyle name="Style 74 4 6" xfId="422" xr:uid="{00000000-0005-0000-0000-0000CE010000}"/>
    <cellStyle name="Style 74 4 6 2" xfId="423" xr:uid="{00000000-0005-0000-0000-0000CF010000}"/>
    <cellStyle name="Style 74 5" xfId="424" xr:uid="{00000000-0005-0000-0000-0000D0010000}"/>
    <cellStyle name="Style 74 5 2" xfId="425" xr:uid="{00000000-0005-0000-0000-0000D1010000}"/>
    <cellStyle name="Style 74 6" xfId="426" xr:uid="{00000000-0005-0000-0000-0000D2010000}"/>
    <cellStyle name="Style 74 6 2" xfId="427" xr:uid="{00000000-0005-0000-0000-0000D3010000}"/>
    <cellStyle name="Style 74 7" xfId="428" xr:uid="{00000000-0005-0000-0000-0000D4010000}"/>
    <cellStyle name="Style 74 8" xfId="429" xr:uid="{00000000-0005-0000-0000-0000D5010000}"/>
    <cellStyle name="Style 74 8 2" xfId="430" xr:uid="{00000000-0005-0000-0000-0000D6010000}"/>
    <cellStyle name="Style 74 9" xfId="431" xr:uid="{00000000-0005-0000-0000-0000D7010000}"/>
    <cellStyle name="Style 74 9 2" xfId="432" xr:uid="{00000000-0005-0000-0000-0000D8010000}"/>
    <cellStyle name="Style 75" xfId="433" xr:uid="{00000000-0005-0000-0000-0000D9010000}"/>
    <cellStyle name="Style 75 2" xfId="434" xr:uid="{00000000-0005-0000-0000-0000DA010000}"/>
    <cellStyle name="Style 75 2 2" xfId="435" xr:uid="{00000000-0005-0000-0000-0000DB010000}"/>
    <cellStyle name="Style 75 2 2 2" xfId="436" xr:uid="{00000000-0005-0000-0000-0000DC010000}"/>
    <cellStyle name="Style 75 2 3" xfId="437" xr:uid="{00000000-0005-0000-0000-0000DD010000}"/>
    <cellStyle name="Style 75 2 3 2" xfId="438" xr:uid="{00000000-0005-0000-0000-0000DE010000}"/>
    <cellStyle name="Style 75 2 4" xfId="439" xr:uid="{00000000-0005-0000-0000-0000DF010000}"/>
    <cellStyle name="Style 75 2 5" xfId="440" xr:uid="{00000000-0005-0000-0000-0000E0010000}"/>
    <cellStyle name="Style 75 2 5 2" xfId="441" xr:uid="{00000000-0005-0000-0000-0000E1010000}"/>
    <cellStyle name="Style 75 2 6" xfId="442" xr:uid="{00000000-0005-0000-0000-0000E2010000}"/>
    <cellStyle name="Style 75 2 6 2" xfId="443" xr:uid="{00000000-0005-0000-0000-0000E3010000}"/>
    <cellStyle name="Style 75 3" xfId="444" xr:uid="{00000000-0005-0000-0000-0000E4010000}"/>
    <cellStyle name="Style 75 3 2" xfId="445" xr:uid="{00000000-0005-0000-0000-0000E5010000}"/>
    <cellStyle name="Style 75 3 2 2" xfId="446" xr:uid="{00000000-0005-0000-0000-0000E6010000}"/>
    <cellStyle name="Style 75 3 3" xfId="447" xr:uid="{00000000-0005-0000-0000-0000E7010000}"/>
    <cellStyle name="Style 75 3 3 2" xfId="448" xr:uid="{00000000-0005-0000-0000-0000E8010000}"/>
    <cellStyle name="Style 75 3 4" xfId="449" xr:uid="{00000000-0005-0000-0000-0000E9010000}"/>
    <cellStyle name="Style 75 3 5" xfId="450" xr:uid="{00000000-0005-0000-0000-0000EA010000}"/>
    <cellStyle name="Style 75 3 5 2" xfId="451" xr:uid="{00000000-0005-0000-0000-0000EB010000}"/>
    <cellStyle name="Style 75 3 6" xfId="452" xr:uid="{00000000-0005-0000-0000-0000EC010000}"/>
    <cellStyle name="Style 75 3 6 2" xfId="453" xr:uid="{00000000-0005-0000-0000-0000ED010000}"/>
    <cellStyle name="Style 75 4" xfId="454" xr:uid="{00000000-0005-0000-0000-0000EE010000}"/>
    <cellStyle name="Style 75 4 2" xfId="455" xr:uid="{00000000-0005-0000-0000-0000EF010000}"/>
    <cellStyle name="Style 75 4 2 2" xfId="456" xr:uid="{00000000-0005-0000-0000-0000F0010000}"/>
    <cellStyle name="Style 75 4 3" xfId="457" xr:uid="{00000000-0005-0000-0000-0000F1010000}"/>
    <cellStyle name="Style 75 4 3 2" xfId="458" xr:uid="{00000000-0005-0000-0000-0000F2010000}"/>
    <cellStyle name="Style 75 4 4" xfId="459" xr:uid="{00000000-0005-0000-0000-0000F3010000}"/>
    <cellStyle name="Style 75 4 5" xfId="460" xr:uid="{00000000-0005-0000-0000-0000F4010000}"/>
    <cellStyle name="Style 75 4 5 2" xfId="461" xr:uid="{00000000-0005-0000-0000-0000F5010000}"/>
    <cellStyle name="Style 75 4 6" xfId="462" xr:uid="{00000000-0005-0000-0000-0000F6010000}"/>
    <cellStyle name="Style 75 4 6 2" xfId="463" xr:uid="{00000000-0005-0000-0000-0000F7010000}"/>
    <cellStyle name="Style 75 5" xfId="464" xr:uid="{00000000-0005-0000-0000-0000F8010000}"/>
    <cellStyle name="Style 75 5 2" xfId="465" xr:uid="{00000000-0005-0000-0000-0000F9010000}"/>
    <cellStyle name="Style 75 6" xfId="466" xr:uid="{00000000-0005-0000-0000-0000FA010000}"/>
    <cellStyle name="Style 75 6 2" xfId="467" xr:uid="{00000000-0005-0000-0000-0000FB010000}"/>
    <cellStyle name="Style 75 7" xfId="468" xr:uid="{00000000-0005-0000-0000-0000FC010000}"/>
    <cellStyle name="Style 75 8" xfId="469" xr:uid="{00000000-0005-0000-0000-0000FD010000}"/>
    <cellStyle name="Style 75 8 2" xfId="470" xr:uid="{00000000-0005-0000-0000-0000FE010000}"/>
    <cellStyle name="Style 75 9" xfId="471" xr:uid="{00000000-0005-0000-0000-0000FF010000}"/>
    <cellStyle name="Style 75 9 2" xfId="472" xr:uid="{00000000-0005-0000-0000-000000020000}"/>
    <cellStyle name="Style 76" xfId="473" xr:uid="{00000000-0005-0000-0000-000001020000}"/>
    <cellStyle name="Style 76 2" xfId="474" xr:uid="{00000000-0005-0000-0000-000002020000}"/>
    <cellStyle name="Style 76 2 2" xfId="475" xr:uid="{00000000-0005-0000-0000-000003020000}"/>
    <cellStyle name="Style 76 2 2 2" xfId="476" xr:uid="{00000000-0005-0000-0000-000004020000}"/>
    <cellStyle name="Style 76 2 3" xfId="477" xr:uid="{00000000-0005-0000-0000-000005020000}"/>
    <cellStyle name="Style 76 2 3 2" xfId="478" xr:uid="{00000000-0005-0000-0000-000006020000}"/>
    <cellStyle name="Style 76 2 4" xfId="479" xr:uid="{00000000-0005-0000-0000-000007020000}"/>
    <cellStyle name="Style 76 2 5" xfId="480" xr:uid="{00000000-0005-0000-0000-000008020000}"/>
    <cellStyle name="Style 76 2 5 2" xfId="481" xr:uid="{00000000-0005-0000-0000-000009020000}"/>
    <cellStyle name="Style 76 2 6" xfId="482" xr:uid="{00000000-0005-0000-0000-00000A020000}"/>
    <cellStyle name="Style 76 2 6 2" xfId="483" xr:uid="{00000000-0005-0000-0000-00000B020000}"/>
    <cellStyle name="Style 76 3" xfId="484" xr:uid="{00000000-0005-0000-0000-00000C020000}"/>
    <cellStyle name="Style 76 3 2" xfId="485" xr:uid="{00000000-0005-0000-0000-00000D020000}"/>
    <cellStyle name="Style 76 3 2 2" xfId="486" xr:uid="{00000000-0005-0000-0000-00000E020000}"/>
    <cellStyle name="Style 76 3 3" xfId="487" xr:uid="{00000000-0005-0000-0000-00000F020000}"/>
    <cellStyle name="Style 76 3 3 2" xfId="488" xr:uid="{00000000-0005-0000-0000-000010020000}"/>
    <cellStyle name="Style 76 3 4" xfId="489" xr:uid="{00000000-0005-0000-0000-000011020000}"/>
    <cellStyle name="Style 76 3 5" xfId="490" xr:uid="{00000000-0005-0000-0000-000012020000}"/>
    <cellStyle name="Style 76 3 5 2" xfId="491" xr:uid="{00000000-0005-0000-0000-000013020000}"/>
    <cellStyle name="Style 76 3 6" xfId="492" xr:uid="{00000000-0005-0000-0000-000014020000}"/>
    <cellStyle name="Style 76 3 6 2" xfId="493" xr:uid="{00000000-0005-0000-0000-000015020000}"/>
    <cellStyle name="Style 76 4" xfId="494" xr:uid="{00000000-0005-0000-0000-000016020000}"/>
    <cellStyle name="Style 76 4 2" xfId="495" xr:uid="{00000000-0005-0000-0000-000017020000}"/>
    <cellStyle name="Style 76 4 2 2" xfId="496" xr:uid="{00000000-0005-0000-0000-000018020000}"/>
    <cellStyle name="Style 76 4 3" xfId="497" xr:uid="{00000000-0005-0000-0000-000019020000}"/>
    <cellStyle name="Style 76 4 3 2" xfId="498" xr:uid="{00000000-0005-0000-0000-00001A020000}"/>
    <cellStyle name="Style 76 4 4" xfId="499" xr:uid="{00000000-0005-0000-0000-00001B020000}"/>
    <cellStyle name="Style 76 4 5" xfId="500" xr:uid="{00000000-0005-0000-0000-00001C020000}"/>
    <cellStyle name="Style 76 4 5 2" xfId="501" xr:uid="{00000000-0005-0000-0000-00001D020000}"/>
    <cellStyle name="Style 76 4 6" xfId="502" xr:uid="{00000000-0005-0000-0000-00001E020000}"/>
    <cellStyle name="Style 76 4 6 2" xfId="503" xr:uid="{00000000-0005-0000-0000-00001F020000}"/>
    <cellStyle name="Style 76 5" xfId="504" xr:uid="{00000000-0005-0000-0000-000020020000}"/>
    <cellStyle name="Style 76 5 2" xfId="505" xr:uid="{00000000-0005-0000-0000-000021020000}"/>
    <cellStyle name="Style 76 6" xfId="506" xr:uid="{00000000-0005-0000-0000-000022020000}"/>
    <cellStyle name="Style 76 6 2" xfId="507" xr:uid="{00000000-0005-0000-0000-000023020000}"/>
    <cellStyle name="Style 76 7" xfId="508" xr:uid="{00000000-0005-0000-0000-000024020000}"/>
    <cellStyle name="Style 76 8" xfId="509" xr:uid="{00000000-0005-0000-0000-000025020000}"/>
    <cellStyle name="Style 76 8 2" xfId="510" xr:uid="{00000000-0005-0000-0000-000026020000}"/>
    <cellStyle name="Style 76 9" xfId="511" xr:uid="{00000000-0005-0000-0000-000027020000}"/>
    <cellStyle name="Style 76 9 2" xfId="512" xr:uid="{00000000-0005-0000-0000-000028020000}"/>
    <cellStyle name="Style 77" xfId="513" xr:uid="{00000000-0005-0000-0000-000029020000}"/>
    <cellStyle name="Style 77 2" xfId="514" xr:uid="{00000000-0005-0000-0000-00002A020000}"/>
    <cellStyle name="Style 77 2 2" xfId="515" xr:uid="{00000000-0005-0000-0000-00002B020000}"/>
    <cellStyle name="Style 77 2 2 2" xfId="516" xr:uid="{00000000-0005-0000-0000-00002C020000}"/>
    <cellStyle name="Style 77 2 3" xfId="517" xr:uid="{00000000-0005-0000-0000-00002D020000}"/>
    <cellStyle name="Style 77 2 3 2" xfId="518" xr:uid="{00000000-0005-0000-0000-00002E020000}"/>
    <cellStyle name="Style 77 2 4" xfId="519" xr:uid="{00000000-0005-0000-0000-00002F020000}"/>
    <cellStyle name="Style 77 2 5" xfId="520" xr:uid="{00000000-0005-0000-0000-000030020000}"/>
    <cellStyle name="Style 77 2 5 2" xfId="521" xr:uid="{00000000-0005-0000-0000-000031020000}"/>
    <cellStyle name="Style 77 2 6" xfId="522" xr:uid="{00000000-0005-0000-0000-000032020000}"/>
    <cellStyle name="Style 77 2 6 2" xfId="523" xr:uid="{00000000-0005-0000-0000-000033020000}"/>
    <cellStyle name="Style 77 3" xfId="524" xr:uid="{00000000-0005-0000-0000-000034020000}"/>
    <cellStyle name="Style 77 3 2" xfId="525" xr:uid="{00000000-0005-0000-0000-000035020000}"/>
    <cellStyle name="Style 77 3 2 2" xfId="526" xr:uid="{00000000-0005-0000-0000-000036020000}"/>
    <cellStyle name="Style 77 3 3" xfId="527" xr:uid="{00000000-0005-0000-0000-000037020000}"/>
    <cellStyle name="Style 77 3 3 2" xfId="528" xr:uid="{00000000-0005-0000-0000-000038020000}"/>
    <cellStyle name="Style 77 3 4" xfId="529" xr:uid="{00000000-0005-0000-0000-000039020000}"/>
    <cellStyle name="Style 77 3 5" xfId="530" xr:uid="{00000000-0005-0000-0000-00003A020000}"/>
    <cellStyle name="Style 77 3 5 2" xfId="531" xr:uid="{00000000-0005-0000-0000-00003B020000}"/>
    <cellStyle name="Style 77 3 6" xfId="532" xr:uid="{00000000-0005-0000-0000-00003C020000}"/>
    <cellStyle name="Style 77 3 6 2" xfId="533" xr:uid="{00000000-0005-0000-0000-00003D020000}"/>
    <cellStyle name="Style 77 4" xfId="534" xr:uid="{00000000-0005-0000-0000-00003E020000}"/>
    <cellStyle name="Style 77 4 2" xfId="535" xr:uid="{00000000-0005-0000-0000-00003F020000}"/>
    <cellStyle name="Style 77 4 2 2" xfId="536" xr:uid="{00000000-0005-0000-0000-000040020000}"/>
    <cellStyle name="Style 77 4 3" xfId="537" xr:uid="{00000000-0005-0000-0000-000041020000}"/>
    <cellStyle name="Style 77 4 3 2" xfId="538" xr:uid="{00000000-0005-0000-0000-000042020000}"/>
    <cellStyle name="Style 77 4 4" xfId="539" xr:uid="{00000000-0005-0000-0000-000043020000}"/>
    <cellStyle name="Style 77 4 5" xfId="540" xr:uid="{00000000-0005-0000-0000-000044020000}"/>
    <cellStyle name="Style 77 4 5 2" xfId="541" xr:uid="{00000000-0005-0000-0000-000045020000}"/>
    <cellStyle name="Style 77 4 6" xfId="542" xr:uid="{00000000-0005-0000-0000-000046020000}"/>
    <cellStyle name="Style 77 4 6 2" xfId="543" xr:uid="{00000000-0005-0000-0000-000047020000}"/>
    <cellStyle name="Style 77 5" xfId="544" xr:uid="{00000000-0005-0000-0000-000048020000}"/>
    <cellStyle name="Style 77 5 2" xfId="545" xr:uid="{00000000-0005-0000-0000-000049020000}"/>
    <cellStyle name="Style 77 6" xfId="546" xr:uid="{00000000-0005-0000-0000-00004A020000}"/>
    <cellStyle name="Style 77 6 2" xfId="547" xr:uid="{00000000-0005-0000-0000-00004B020000}"/>
    <cellStyle name="Style 77 7" xfId="548" xr:uid="{00000000-0005-0000-0000-00004C020000}"/>
    <cellStyle name="Style 77 8" xfId="549" xr:uid="{00000000-0005-0000-0000-00004D020000}"/>
    <cellStyle name="Style 77 8 2" xfId="550" xr:uid="{00000000-0005-0000-0000-00004E020000}"/>
    <cellStyle name="Style 77 9" xfId="551" xr:uid="{00000000-0005-0000-0000-00004F020000}"/>
    <cellStyle name="Style 77 9 2" xfId="552" xr:uid="{00000000-0005-0000-0000-000050020000}"/>
    <cellStyle name="Style 78" xfId="553" xr:uid="{00000000-0005-0000-0000-000051020000}"/>
    <cellStyle name="Style 78 2" xfId="554" xr:uid="{00000000-0005-0000-0000-000052020000}"/>
    <cellStyle name="Style 78 2 2" xfId="555" xr:uid="{00000000-0005-0000-0000-000053020000}"/>
    <cellStyle name="Style 78 2 2 2" xfId="556" xr:uid="{00000000-0005-0000-0000-000054020000}"/>
    <cellStyle name="Style 78 2 3" xfId="557" xr:uid="{00000000-0005-0000-0000-000055020000}"/>
    <cellStyle name="Style 78 2 3 2" xfId="558" xr:uid="{00000000-0005-0000-0000-000056020000}"/>
    <cellStyle name="Style 78 2 4" xfId="559" xr:uid="{00000000-0005-0000-0000-000057020000}"/>
    <cellStyle name="Style 78 2 5" xfId="560" xr:uid="{00000000-0005-0000-0000-000058020000}"/>
    <cellStyle name="Style 78 2 5 2" xfId="561" xr:uid="{00000000-0005-0000-0000-000059020000}"/>
    <cellStyle name="Style 78 2 6" xfId="562" xr:uid="{00000000-0005-0000-0000-00005A020000}"/>
    <cellStyle name="Style 78 2 6 2" xfId="563" xr:uid="{00000000-0005-0000-0000-00005B020000}"/>
    <cellStyle name="Style 78 3" xfId="564" xr:uid="{00000000-0005-0000-0000-00005C020000}"/>
    <cellStyle name="Style 78 3 2" xfId="565" xr:uid="{00000000-0005-0000-0000-00005D020000}"/>
    <cellStyle name="Style 78 3 2 2" xfId="566" xr:uid="{00000000-0005-0000-0000-00005E020000}"/>
    <cellStyle name="Style 78 3 3" xfId="567" xr:uid="{00000000-0005-0000-0000-00005F020000}"/>
    <cellStyle name="Style 78 3 3 2" xfId="568" xr:uid="{00000000-0005-0000-0000-000060020000}"/>
    <cellStyle name="Style 78 3 4" xfId="569" xr:uid="{00000000-0005-0000-0000-000061020000}"/>
    <cellStyle name="Style 78 3 5" xfId="570" xr:uid="{00000000-0005-0000-0000-000062020000}"/>
    <cellStyle name="Style 78 3 5 2" xfId="571" xr:uid="{00000000-0005-0000-0000-000063020000}"/>
    <cellStyle name="Style 78 3 6" xfId="572" xr:uid="{00000000-0005-0000-0000-000064020000}"/>
    <cellStyle name="Style 78 3 6 2" xfId="573" xr:uid="{00000000-0005-0000-0000-000065020000}"/>
    <cellStyle name="Style 78 4" xfId="574" xr:uid="{00000000-0005-0000-0000-000066020000}"/>
    <cellStyle name="Style 78 4 2" xfId="575" xr:uid="{00000000-0005-0000-0000-000067020000}"/>
    <cellStyle name="Style 78 4 2 2" xfId="576" xr:uid="{00000000-0005-0000-0000-000068020000}"/>
    <cellStyle name="Style 78 4 3" xfId="577" xr:uid="{00000000-0005-0000-0000-000069020000}"/>
    <cellStyle name="Style 78 4 3 2" xfId="578" xr:uid="{00000000-0005-0000-0000-00006A020000}"/>
    <cellStyle name="Style 78 4 4" xfId="579" xr:uid="{00000000-0005-0000-0000-00006B020000}"/>
    <cellStyle name="Style 78 4 5" xfId="580" xr:uid="{00000000-0005-0000-0000-00006C020000}"/>
    <cellStyle name="Style 78 4 5 2" xfId="581" xr:uid="{00000000-0005-0000-0000-00006D020000}"/>
    <cellStyle name="Style 78 4 6" xfId="582" xr:uid="{00000000-0005-0000-0000-00006E020000}"/>
    <cellStyle name="Style 78 4 6 2" xfId="583" xr:uid="{00000000-0005-0000-0000-00006F020000}"/>
    <cellStyle name="Style 78 5" xfId="584" xr:uid="{00000000-0005-0000-0000-000070020000}"/>
    <cellStyle name="Style 78 5 2" xfId="585" xr:uid="{00000000-0005-0000-0000-000071020000}"/>
    <cellStyle name="Style 78 6" xfId="586" xr:uid="{00000000-0005-0000-0000-000072020000}"/>
    <cellStyle name="Style 78 6 2" xfId="587" xr:uid="{00000000-0005-0000-0000-000073020000}"/>
    <cellStyle name="Style 78 7" xfId="588" xr:uid="{00000000-0005-0000-0000-000074020000}"/>
    <cellStyle name="Style 78 8" xfId="589" xr:uid="{00000000-0005-0000-0000-000075020000}"/>
    <cellStyle name="Style 78 8 2" xfId="590" xr:uid="{00000000-0005-0000-0000-000076020000}"/>
    <cellStyle name="Style 78 9" xfId="591" xr:uid="{00000000-0005-0000-0000-000077020000}"/>
    <cellStyle name="Style 78 9 2" xfId="592" xr:uid="{00000000-0005-0000-0000-000078020000}"/>
    <cellStyle name="Style 79" xfId="593" xr:uid="{00000000-0005-0000-0000-000079020000}"/>
    <cellStyle name="Style 79 2" xfId="594" xr:uid="{00000000-0005-0000-0000-00007A020000}"/>
    <cellStyle name="Style 79 2 2" xfId="595" xr:uid="{00000000-0005-0000-0000-00007B020000}"/>
    <cellStyle name="Style 79 2 2 2" xfId="596" xr:uid="{00000000-0005-0000-0000-00007C020000}"/>
    <cellStyle name="Style 79 2 3" xfId="597" xr:uid="{00000000-0005-0000-0000-00007D020000}"/>
    <cellStyle name="Style 79 2 3 2" xfId="598" xr:uid="{00000000-0005-0000-0000-00007E020000}"/>
    <cellStyle name="Style 79 2 4" xfId="599" xr:uid="{00000000-0005-0000-0000-00007F020000}"/>
    <cellStyle name="Style 79 2 5" xfId="600" xr:uid="{00000000-0005-0000-0000-000080020000}"/>
    <cellStyle name="Style 79 2 5 2" xfId="601" xr:uid="{00000000-0005-0000-0000-000081020000}"/>
    <cellStyle name="Style 79 2 6" xfId="602" xr:uid="{00000000-0005-0000-0000-000082020000}"/>
    <cellStyle name="Style 79 2 6 2" xfId="603" xr:uid="{00000000-0005-0000-0000-000083020000}"/>
    <cellStyle name="Style 79 3" xfId="604" xr:uid="{00000000-0005-0000-0000-000084020000}"/>
    <cellStyle name="Style 79 3 2" xfId="605" xr:uid="{00000000-0005-0000-0000-000085020000}"/>
    <cellStyle name="Style 79 3 2 2" xfId="606" xr:uid="{00000000-0005-0000-0000-000086020000}"/>
    <cellStyle name="Style 79 3 3" xfId="607" xr:uid="{00000000-0005-0000-0000-000087020000}"/>
    <cellStyle name="Style 79 3 3 2" xfId="608" xr:uid="{00000000-0005-0000-0000-000088020000}"/>
    <cellStyle name="Style 79 3 4" xfId="609" xr:uid="{00000000-0005-0000-0000-000089020000}"/>
    <cellStyle name="Style 79 3 5" xfId="610" xr:uid="{00000000-0005-0000-0000-00008A020000}"/>
    <cellStyle name="Style 79 3 5 2" xfId="611" xr:uid="{00000000-0005-0000-0000-00008B020000}"/>
    <cellStyle name="Style 79 3 6" xfId="612" xr:uid="{00000000-0005-0000-0000-00008C020000}"/>
    <cellStyle name="Style 79 3 6 2" xfId="613" xr:uid="{00000000-0005-0000-0000-00008D020000}"/>
    <cellStyle name="Style 79 4" xfId="614" xr:uid="{00000000-0005-0000-0000-00008E020000}"/>
    <cellStyle name="Style 79 4 2" xfId="615" xr:uid="{00000000-0005-0000-0000-00008F020000}"/>
    <cellStyle name="Style 79 4 2 2" xfId="616" xr:uid="{00000000-0005-0000-0000-000090020000}"/>
    <cellStyle name="Style 79 4 3" xfId="617" xr:uid="{00000000-0005-0000-0000-000091020000}"/>
    <cellStyle name="Style 79 4 3 2" xfId="618" xr:uid="{00000000-0005-0000-0000-000092020000}"/>
    <cellStyle name="Style 79 4 4" xfId="619" xr:uid="{00000000-0005-0000-0000-000093020000}"/>
    <cellStyle name="Style 79 4 5" xfId="620" xr:uid="{00000000-0005-0000-0000-000094020000}"/>
    <cellStyle name="Style 79 4 5 2" xfId="621" xr:uid="{00000000-0005-0000-0000-000095020000}"/>
    <cellStyle name="Style 79 4 6" xfId="622" xr:uid="{00000000-0005-0000-0000-000096020000}"/>
    <cellStyle name="Style 79 4 6 2" xfId="623" xr:uid="{00000000-0005-0000-0000-000097020000}"/>
    <cellStyle name="Style 79 5" xfId="624" xr:uid="{00000000-0005-0000-0000-000098020000}"/>
    <cellStyle name="Style 79 5 2" xfId="625" xr:uid="{00000000-0005-0000-0000-000099020000}"/>
    <cellStyle name="Style 79 6" xfId="626" xr:uid="{00000000-0005-0000-0000-00009A020000}"/>
    <cellStyle name="Style 79 6 2" xfId="627" xr:uid="{00000000-0005-0000-0000-00009B020000}"/>
    <cellStyle name="Style 79 7" xfId="628" xr:uid="{00000000-0005-0000-0000-00009C020000}"/>
    <cellStyle name="Style 79 8" xfId="629" xr:uid="{00000000-0005-0000-0000-00009D020000}"/>
    <cellStyle name="Style 79 8 2" xfId="630" xr:uid="{00000000-0005-0000-0000-00009E020000}"/>
    <cellStyle name="Style 79 9" xfId="631" xr:uid="{00000000-0005-0000-0000-00009F020000}"/>
    <cellStyle name="Style 79 9 2" xfId="632" xr:uid="{00000000-0005-0000-0000-0000A0020000}"/>
    <cellStyle name="Style 80" xfId="633" xr:uid="{00000000-0005-0000-0000-0000A1020000}"/>
    <cellStyle name="Style 80 10" xfId="634" xr:uid="{00000000-0005-0000-0000-0000A2020000}"/>
    <cellStyle name="Style 80 10 2" xfId="635" xr:uid="{00000000-0005-0000-0000-0000A3020000}"/>
    <cellStyle name="Style 80 10 2 2" xfId="636" xr:uid="{00000000-0005-0000-0000-0000A4020000}"/>
    <cellStyle name="Style 80 10 3" xfId="637" xr:uid="{00000000-0005-0000-0000-0000A5020000}"/>
    <cellStyle name="Style 80 10 3 2" xfId="638" xr:uid="{00000000-0005-0000-0000-0000A6020000}"/>
    <cellStyle name="Style 80 10 4" xfId="639" xr:uid="{00000000-0005-0000-0000-0000A7020000}"/>
    <cellStyle name="Style 80 10 5" xfId="640" xr:uid="{00000000-0005-0000-0000-0000A8020000}"/>
    <cellStyle name="Style 80 10 5 2" xfId="641" xr:uid="{00000000-0005-0000-0000-0000A9020000}"/>
    <cellStyle name="Style 80 10 6" xfId="642" xr:uid="{00000000-0005-0000-0000-0000AA020000}"/>
    <cellStyle name="Style 80 10 6 2" xfId="643" xr:uid="{00000000-0005-0000-0000-0000AB020000}"/>
    <cellStyle name="Style 80 11" xfId="644" xr:uid="{00000000-0005-0000-0000-0000AC020000}"/>
    <cellStyle name="Style 80 11 2" xfId="645" xr:uid="{00000000-0005-0000-0000-0000AD020000}"/>
    <cellStyle name="Style 80 11 2 2" xfId="646" xr:uid="{00000000-0005-0000-0000-0000AE020000}"/>
    <cellStyle name="Style 80 11 3" xfId="647" xr:uid="{00000000-0005-0000-0000-0000AF020000}"/>
    <cellStyle name="Style 80 11 3 2" xfId="648" xr:uid="{00000000-0005-0000-0000-0000B0020000}"/>
    <cellStyle name="Style 80 11 4" xfId="649" xr:uid="{00000000-0005-0000-0000-0000B1020000}"/>
    <cellStyle name="Style 80 11 5" xfId="650" xr:uid="{00000000-0005-0000-0000-0000B2020000}"/>
    <cellStyle name="Style 80 11 5 2" xfId="651" xr:uid="{00000000-0005-0000-0000-0000B3020000}"/>
    <cellStyle name="Style 80 11 6" xfId="652" xr:uid="{00000000-0005-0000-0000-0000B4020000}"/>
    <cellStyle name="Style 80 11 6 2" xfId="653" xr:uid="{00000000-0005-0000-0000-0000B5020000}"/>
    <cellStyle name="Style 80 12" xfId="654" xr:uid="{00000000-0005-0000-0000-0000B6020000}"/>
    <cellStyle name="Style 80 12 2" xfId="655" xr:uid="{00000000-0005-0000-0000-0000B7020000}"/>
    <cellStyle name="Style 80 12 2 2" xfId="656" xr:uid="{00000000-0005-0000-0000-0000B8020000}"/>
    <cellStyle name="Style 80 12 3" xfId="657" xr:uid="{00000000-0005-0000-0000-0000B9020000}"/>
    <cellStyle name="Style 80 12 3 2" xfId="658" xr:uid="{00000000-0005-0000-0000-0000BA020000}"/>
    <cellStyle name="Style 80 12 4" xfId="659" xr:uid="{00000000-0005-0000-0000-0000BB020000}"/>
    <cellStyle name="Style 80 12 5" xfId="660" xr:uid="{00000000-0005-0000-0000-0000BC020000}"/>
    <cellStyle name="Style 80 12 5 2" xfId="661" xr:uid="{00000000-0005-0000-0000-0000BD020000}"/>
    <cellStyle name="Style 80 12 6" xfId="662" xr:uid="{00000000-0005-0000-0000-0000BE020000}"/>
    <cellStyle name="Style 80 12 6 2" xfId="663" xr:uid="{00000000-0005-0000-0000-0000BF020000}"/>
    <cellStyle name="Style 80 13" xfId="664" xr:uid="{00000000-0005-0000-0000-0000C0020000}"/>
    <cellStyle name="Style 80 13 2" xfId="665" xr:uid="{00000000-0005-0000-0000-0000C1020000}"/>
    <cellStyle name="Style 80 13 2 2" xfId="666" xr:uid="{00000000-0005-0000-0000-0000C2020000}"/>
    <cellStyle name="Style 80 13 3" xfId="667" xr:uid="{00000000-0005-0000-0000-0000C3020000}"/>
    <cellStyle name="Style 80 13 3 2" xfId="668" xr:uid="{00000000-0005-0000-0000-0000C4020000}"/>
    <cellStyle name="Style 80 13 4" xfId="669" xr:uid="{00000000-0005-0000-0000-0000C5020000}"/>
    <cellStyle name="Style 80 13 5" xfId="670" xr:uid="{00000000-0005-0000-0000-0000C6020000}"/>
    <cellStyle name="Style 80 13 5 2" xfId="671" xr:uid="{00000000-0005-0000-0000-0000C7020000}"/>
    <cellStyle name="Style 80 13 6" xfId="672" xr:uid="{00000000-0005-0000-0000-0000C8020000}"/>
    <cellStyle name="Style 80 13 6 2" xfId="673" xr:uid="{00000000-0005-0000-0000-0000C9020000}"/>
    <cellStyle name="Style 80 14" xfId="674" xr:uid="{00000000-0005-0000-0000-0000CA020000}"/>
    <cellStyle name="Style 80 14 2" xfId="675" xr:uid="{00000000-0005-0000-0000-0000CB020000}"/>
    <cellStyle name="Style 80 14 2 2" xfId="676" xr:uid="{00000000-0005-0000-0000-0000CC020000}"/>
    <cellStyle name="Style 80 14 3" xfId="677" xr:uid="{00000000-0005-0000-0000-0000CD020000}"/>
    <cellStyle name="Style 80 14 3 2" xfId="678" xr:uid="{00000000-0005-0000-0000-0000CE020000}"/>
    <cellStyle name="Style 80 14 4" xfId="679" xr:uid="{00000000-0005-0000-0000-0000CF020000}"/>
    <cellStyle name="Style 80 14 5" xfId="680" xr:uid="{00000000-0005-0000-0000-0000D0020000}"/>
    <cellStyle name="Style 80 14 5 2" xfId="681" xr:uid="{00000000-0005-0000-0000-0000D1020000}"/>
    <cellStyle name="Style 80 14 6" xfId="682" xr:uid="{00000000-0005-0000-0000-0000D2020000}"/>
    <cellStyle name="Style 80 14 6 2" xfId="683" xr:uid="{00000000-0005-0000-0000-0000D3020000}"/>
    <cellStyle name="Style 80 15" xfId="684" xr:uid="{00000000-0005-0000-0000-0000D4020000}"/>
    <cellStyle name="Style 80 15 2" xfId="685" xr:uid="{00000000-0005-0000-0000-0000D5020000}"/>
    <cellStyle name="Style 80 15 2 2" xfId="686" xr:uid="{00000000-0005-0000-0000-0000D6020000}"/>
    <cellStyle name="Style 80 15 3" xfId="687" xr:uid="{00000000-0005-0000-0000-0000D7020000}"/>
    <cellStyle name="Style 80 15 3 2" xfId="688" xr:uid="{00000000-0005-0000-0000-0000D8020000}"/>
    <cellStyle name="Style 80 15 4" xfId="689" xr:uid="{00000000-0005-0000-0000-0000D9020000}"/>
    <cellStyle name="Style 80 15 5" xfId="690" xr:uid="{00000000-0005-0000-0000-0000DA020000}"/>
    <cellStyle name="Style 80 15 5 2" xfId="691" xr:uid="{00000000-0005-0000-0000-0000DB020000}"/>
    <cellStyle name="Style 80 15 6" xfId="692" xr:uid="{00000000-0005-0000-0000-0000DC020000}"/>
    <cellStyle name="Style 80 15 6 2" xfId="693" xr:uid="{00000000-0005-0000-0000-0000DD020000}"/>
    <cellStyle name="Style 80 16" xfId="694" xr:uid="{00000000-0005-0000-0000-0000DE020000}"/>
    <cellStyle name="Style 80 16 2" xfId="695" xr:uid="{00000000-0005-0000-0000-0000DF020000}"/>
    <cellStyle name="Style 80 16 2 2" xfId="696" xr:uid="{00000000-0005-0000-0000-0000E0020000}"/>
    <cellStyle name="Style 80 16 3" xfId="697" xr:uid="{00000000-0005-0000-0000-0000E1020000}"/>
    <cellStyle name="Style 80 16 3 2" xfId="698" xr:uid="{00000000-0005-0000-0000-0000E2020000}"/>
    <cellStyle name="Style 80 16 4" xfId="699" xr:uid="{00000000-0005-0000-0000-0000E3020000}"/>
    <cellStyle name="Style 80 16 5" xfId="700" xr:uid="{00000000-0005-0000-0000-0000E4020000}"/>
    <cellStyle name="Style 80 16 5 2" xfId="701" xr:uid="{00000000-0005-0000-0000-0000E5020000}"/>
    <cellStyle name="Style 80 16 6" xfId="702" xr:uid="{00000000-0005-0000-0000-0000E6020000}"/>
    <cellStyle name="Style 80 16 6 2" xfId="703" xr:uid="{00000000-0005-0000-0000-0000E7020000}"/>
    <cellStyle name="Style 80 17" xfId="704" xr:uid="{00000000-0005-0000-0000-0000E8020000}"/>
    <cellStyle name="Style 80 17 2" xfId="705" xr:uid="{00000000-0005-0000-0000-0000E9020000}"/>
    <cellStyle name="Style 80 17 2 2" xfId="706" xr:uid="{00000000-0005-0000-0000-0000EA020000}"/>
    <cellStyle name="Style 80 17 3" xfId="707" xr:uid="{00000000-0005-0000-0000-0000EB020000}"/>
    <cellStyle name="Style 80 17 3 2" xfId="708" xr:uid="{00000000-0005-0000-0000-0000EC020000}"/>
    <cellStyle name="Style 80 17 4" xfId="709" xr:uid="{00000000-0005-0000-0000-0000ED020000}"/>
    <cellStyle name="Style 80 17 5" xfId="710" xr:uid="{00000000-0005-0000-0000-0000EE020000}"/>
    <cellStyle name="Style 80 17 5 2" xfId="711" xr:uid="{00000000-0005-0000-0000-0000EF020000}"/>
    <cellStyle name="Style 80 17 6" xfId="712" xr:uid="{00000000-0005-0000-0000-0000F0020000}"/>
    <cellStyle name="Style 80 17 6 2" xfId="713" xr:uid="{00000000-0005-0000-0000-0000F1020000}"/>
    <cellStyle name="Style 80 18" xfId="714" xr:uid="{00000000-0005-0000-0000-0000F2020000}"/>
    <cellStyle name="Style 80 18 2" xfId="715" xr:uid="{00000000-0005-0000-0000-0000F3020000}"/>
    <cellStyle name="Style 80 18 2 2" xfId="716" xr:uid="{00000000-0005-0000-0000-0000F4020000}"/>
    <cellStyle name="Style 80 18 3" xfId="717" xr:uid="{00000000-0005-0000-0000-0000F5020000}"/>
    <cellStyle name="Style 80 18 3 2" xfId="718" xr:uid="{00000000-0005-0000-0000-0000F6020000}"/>
    <cellStyle name="Style 80 18 4" xfId="719" xr:uid="{00000000-0005-0000-0000-0000F7020000}"/>
    <cellStyle name="Style 80 18 5" xfId="720" xr:uid="{00000000-0005-0000-0000-0000F8020000}"/>
    <cellStyle name="Style 80 18 5 2" xfId="721" xr:uid="{00000000-0005-0000-0000-0000F9020000}"/>
    <cellStyle name="Style 80 18 6" xfId="722" xr:uid="{00000000-0005-0000-0000-0000FA020000}"/>
    <cellStyle name="Style 80 18 6 2" xfId="723" xr:uid="{00000000-0005-0000-0000-0000FB020000}"/>
    <cellStyle name="Style 80 19" xfId="724" xr:uid="{00000000-0005-0000-0000-0000FC020000}"/>
    <cellStyle name="Style 80 19 2" xfId="725" xr:uid="{00000000-0005-0000-0000-0000FD020000}"/>
    <cellStyle name="Style 80 19 2 2" xfId="726" xr:uid="{00000000-0005-0000-0000-0000FE020000}"/>
    <cellStyle name="Style 80 19 3" xfId="727" xr:uid="{00000000-0005-0000-0000-0000FF020000}"/>
    <cellStyle name="Style 80 19 3 2" xfId="728" xr:uid="{00000000-0005-0000-0000-000000030000}"/>
    <cellStyle name="Style 80 19 4" xfId="729" xr:uid="{00000000-0005-0000-0000-000001030000}"/>
    <cellStyle name="Style 80 19 5" xfId="730" xr:uid="{00000000-0005-0000-0000-000002030000}"/>
    <cellStyle name="Style 80 19 5 2" xfId="731" xr:uid="{00000000-0005-0000-0000-000003030000}"/>
    <cellStyle name="Style 80 19 6" xfId="732" xr:uid="{00000000-0005-0000-0000-000004030000}"/>
    <cellStyle name="Style 80 19 6 2" xfId="733" xr:uid="{00000000-0005-0000-0000-000005030000}"/>
    <cellStyle name="Style 80 2" xfId="734" xr:uid="{00000000-0005-0000-0000-000006030000}"/>
    <cellStyle name="Style 80 2 2" xfId="735" xr:uid="{00000000-0005-0000-0000-000007030000}"/>
    <cellStyle name="Style 80 2 2 2" xfId="736" xr:uid="{00000000-0005-0000-0000-000008030000}"/>
    <cellStyle name="Style 80 2 3" xfId="737" xr:uid="{00000000-0005-0000-0000-000009030000}"/>
    <cellStyle name="Style 80 2 3 2" xfId="738" xr:uid="{00000000-0005-0000-0000-00000A030000}"/>
    <cellStyle name="Style 80 2 4" xfId="739" xr:uid="{00000000-0005-0000-0000-00000B030000}"/>
    <cellStyle name="Style 80 2 5" xfId="740" xr:uid="{00000000-0005-0000-0000-00000C030000}"/>
    <cellStyle name="Style 80 2 5 2" xfId="741" xr:uid="{00000000-0005-0000-0000-00000D030000}"/>
    <cellStyle name="Style 80 2 6" xfId="742" xr:uid="{00000000-0005-0000-0000-00000E030000}"/>
    <cellStyle name="Style 80 2 6 2" xfId="743" xr:uid="{00000000-0005-0000-0000-00000F030000}"/>
    <cellStyle name="Style 80 20" xfId="744" xr:uid="{00000000-0005-0000-0000-000010030000}"/>
    <cellStyle name="Style 80 20 2" xfId="745" xr:uid="{00000000-0005-0000-0000-000011030000}"/>
    <cellStyle name="Style 80 20 2 2" xfId="746" xr:uid="{00000000-0005-0000-0000-000012030000}"/>
    <cellStyle name="Style 80 20 3" xfId="747" xr:uid="{00000000-0005-0000-0000-000013030000}"/>
    <cellStyle name="Style 80 20 3 2" xfId="748" xr:uid="{00000000-0005-0000-0000-000014030000}"/>
    <cellStyle name="Style 80 20 4" xfId="749" xr:uid="{00000000-0005-0000-0000-000015030000}"/>
    <cellStyle name="Style 80 20 5" xfId="750" xr:uid="{00000000-0005-0000-0000-000016030000}"/>
    <cellStyle name="Style 80 20 5 2" xfId="751" xr:uid="{00000000-0005-0000-0000-000017030000}"/>
    <cellStyle name="Style 80 20 6" xfId="752" xr:uid="{00000000-0005-0000-0000-000018030000}"/>
    <cellStyle name="Style 80 20 6 2" xfId="753" xr:uid="{00000000-0005-0000-0000-000019030000}"/>
    <cellStyle name="Style 80 21" xfId="754" xr:uid="{00000000-0005-0000-0000-00001A030000}"/>
    <cellStyle name="Style 80 21 2" xfId="755" xr:uid="{00000000-0005-0000-0000-00001B030000}"/>
    <cellStyle name="Style 80 21 2 2" xfId="756" xr:uid="{00000000-0005-0000-0000-00001C030000}"/>
    <cellStyle name="Style 80 21 3" xfId="757" xr:uid="{00000000-0005-0000-0000-00001D030000}"/>
    <cellStyle name="Style 80 21 3 2" xfId="758" xr:uid="{00000000-0005-0000-0000-00001E030000}"/>
    <cellStyle name="Style 80 21 4" xfId="759" xr:uid="{00000000-0005-0000-0000-00001F030000}"/>
    <cellStyle name="Style 80 21 5" xfId="760" xr:uid="{00000000-0005-0000-0000-000020030000}"/>
    <cellStyle name="Style 80 21 5 2" xfId="761" xr:uid="{00000000-0005-0000-0000-000021030000}"/>
    <cellStyle name="Style 80 21 6" xfId="762" xr:uid="{00000000-0005-0000-0000-000022030000}"/>
    <cellStyle name="Style 80 21 6 2" xfId="763" xr:uid="{00000000-0005-0000-0000-000023030000}"/>
    <cellStyle name="Style 80 22" xfId="764" xr:uid="{00000000-0005-0000-0000-000024030000}"/>
    <cellStyle name="Style 80 22 2" xfId="765" xr:uid="{00000000-0005-0000-0000-000025030000}"/>
    <cellStyle name="Style 80 22 2 2" xfId="766" xr:uid="{00000000-0005-0000-0000-000026030000}"/>
    <cellStyle name="Style 80 22 3" xfId="767" xr:uid="{00000000-0005-0000-0000-000027030000}"/>
    <cellStyle name="Style 80 22 3 2" xfId="768" xr:uid="{00000000-0005-0000-0000-000028030000}"/>
    <cellStyle name="Style 80 22 4" xfId="769" xr:uid="{00000000-0005-0000-0000-000029030000}"/>
    <cellStyle name="Style 80 22 5" xfId="770" xr:uid="{00000000-0005-0000-0000-00002A030000}"/>
    <cellStyle name="Style 80 22 5 2" xfId="771" xr:uid="{00000000-0005-0000-0000-00002B030000}"/>
    <cellStyle name="Style 80 22 6" xfId="772" xr:uid="{00000000-0005-0000-0000-00002C030000}"/>
    <cellStyle name="Style 80 22 6 2" xfId="773" xr:uid="{00000000-0005-0000-0000-00002D030000}"/>
    <cellStyle name="Style 80 23" xfId="774" xr:uid="{00000000-0005-0000-0000-00002E030000}"/>
    <cellStyle name="Style 80 23 2" xfId="775" xr:uid="{00000000-0005-0000-0000-00002F030000}"/>
    <cellStyle name="Style 80 23 2 2" xfId="776" xr:uid="{00000000-0005-0000-0000-000030030000}"/>
    <cellStyle name="Style 80 23 3" xfId="777" xr:uid="{00000000-0005-0000-0000-000031030000}"/>
    <cellStyle name="Style 80 23 3 2" xfId="778" xr:uid="{00000000-0005-0000-0000-000032030000}"/>
    <cellStyle name="Style 80 23 4" xfId="779" xr:uid="{00000000-0005-0000-0000-000033030000}"/>
    <cellStyle name="Style 80 23 5" xfId="780" xr:uid="{00000000-0005-0000-0000-000034030000}"/>
    <cellStyle name="Style 80 23 5 2" xfId="781" xr:uid="{00000000-0005-0000-0000-000035030000}"/>
    <cellStyle name="Style 80 23 6" xfId="782" xr:uid="{00000000-0005-0000-0000-000036030000}"/>
    <cellStyle name="Style 80 23 6 2" xfId="783" xr:uid="{00000000-0005-0000-0000-000037030000}"/>
    <cellStyle name="Style 80 24" xfId="784" xr:uid="{00000000-0005-0000-0000-000038030000}"/>
    <cellStyle name="Style 80 24 2" xfId="785" xr:uid="{00000000-0005-0000-0000-000039030000}"/>
    <cellStyle name="Style 80 24 2 2" xfId="786" xr:uid="{00000000-0005-0000-0000-00003A030000}"/>
    <cellStyle name="Style 80 24 3" xfId="787" xr:uid="{00000000-0005-0000-0000-00003B030000}"/>
    <cellStyle name="Style 80 24 3 2" xfId="788" xr:uid="{00000000-0005-0000-0000-00003C030000}"/>
    <cellStyle name="Style 80 24 4" xfId="789" xr:uid="{00000000-0005-0000-0000-00003D030000}"/>
    <cellStyle name="Style 80 24 5" xfId="790" xr:uid="{00000000-0005-0000-0000-00003E030000}"/>
    <cellStyle name="Style 80 24 5 2" xfId="791" xr:uid="{00000000-0005-0000-0000-00003F030000}"/>
    <cellStyle name="Style 80 24 6" xfId="792" xr:uid="{00000000-0005-0000-0000-000040030000}"/>
    <cellStyle name="Style 80 24 6 2" xfId="793" xr:uid="{00000000-0005-0000-0000-000041030000}"/>
    <cellStyle name="Style 80 25" xfId="794" xr:uid="{00000000-0005-0000-0000-000042030000}"/>
    <cellStyle name="Style 80 25 2" xfId="795" xr:uid="{00000000-0005-0000-0000-000043030000}"/>
    <cellStyle name="Style 80 26" xfId="796" xr:uid="{00000000-0005-0000-0000-000044030000}"/>
    <cellStyle name="Style 80 26 2" xfId="797" xr:uid="{00000000-0005-0000-0000-000045030000}"/>
    <cellStyle name="Style 80 27" xfId="798" xr:uid="{00000000-0005-0000-0000-000046030000}"/>
    <cellStyle name="Style 80 28" xfId="799" xr:uid="{00000000-0005-0000-0000-000047030000}"/>
    <cellStyle name="Style 80 28 2" xfId="800" xr:uid="{00000000-0005-0000-0000-000048030000}"/>
    <cellStyle name="Style 80 29" xfId="801" xr:uid="{00000000-0005-0000-0000-000049030000}"/>
    <cellStyle name="Style 80 29 2" xfId="802" xr:uid="{00000000-0005-0000-0000-00004A030000}"/>
    <cellStyle name="Style 80 3" xfId="803" xr:uid="{00000000-0005-0000-0000-00004B030000}"/>
    <cellStyle name="Style 80 3 2" xfId="804" xr:uid="{00000000-0005-0000-0000-00004C030000}"/>
    <cellStyle name="Style 80 3 2 2" xfId="805" xr:uid="{00000000-0005-0000-0000-00004D030000}"/>
    <cellStyle name="Style 80 3 3" xfId="806" xr:uid="{00000000-0005-0000-0000-00004E030000}"/>
    <cellStyle name="Style 80 3 3 2" xfId="807" xr:uid="{00000000-0005-0000-0000-00004F030000}"/>
    <cellStyle name="Style 80 3 4" xfId="808" xr:uid="{00000000-0005-0000-0000-000050030000}"/>
    <cellStyle name="Style 80 3 5" xfId="809" xr:uid="{00000000-0005-0000-0000-000051030000}"/>
    <cellStyle name="Style 80 3 5 2" xfId="810" xr:uid="{00000000-0005-0000-0000-000052030000}"/>
    <cellStyle name="Style 80 3 6" xfId="811" xr:uid="{00000000-0005-0000-0000-000053030000}"/>
    <cellStyle name="Style 80 3 6 2" xfId="812" xr:uid="{00000000-0005-0000-0000-000054030000}"/>
    <cellStyle name="Style 80 4" xfId="813" xr:uid="{00000000-0005-0000-0000-000055030000}"/>
    <cellStyle name="Style 80 4 2" xfId="814" xr:uid="{00000000-0005-0000-0000-000056030000}"/>
    <cellStyle name="Style 80 4 2 2" xfId="815" xr:uid="{00000000-0005-0000-0000-000057030000}"/>
    <cellStyle name="Style 80 4 3" xfId="816" xr:uid="{00000000-0005-0000-0000-000058030000}"/>
    <cellStyle name="Style 80 4 3 2" xfId="817" xr:uid="{00000000-0005-0000-0000-000059030000}"/>
    <cellStyle name="Style 80 4 4" xfId="818" xr:uid="{00000000-0005-0000-0000-00005A030000}"/>
    <cellStyle name="Style 80 4 5" xfId="819" xr:uid="{00000000-0005-0000-0000-00005B030000}"/>
    <cellStyle name="Style 80 4 5 2" xfId="820" xr:uid="{00000000-0005-0000-0000-00005C030000}"/>
    <cellStyle name="Style 80 4 6" xfId="821" xr:uid="{00000000-0005-0000-0000-00005D030000}"/>
    <cellStyle name="Style 80 4 6 2" xfId="822" xr:uid="{00000000-0005-0000-0000-00005E030000}"/>
    <cellStyle name="Style 80 5" xfId="823" xr:uid="{00000000-0005-0000-0000-00005F030000}"/>
    <cellStyle name="Style 80 5 2" xfId="824" xr:uid="{00000000-0005-0000-0000-000060030000}"/>
    <cellStyle name="Style 80 5 2 2" xfId="825" xr:uid="{00000000-0005-0000-0000-000061030000}"/>
    <cellStyle name="Style 80 5 3" xfId="826" xr:uid="{00000000-0005-0000-0000-000062030000}"/>
    <cellStyle name="Style 80 5 3 2" xfId="827" xr:uid="{00000000-0005-0000-0000-000063030000}"/>
    <cellStyle name="Style 80 5 4" xfId="828" xr:uid="{00000000-0005-0000-0000-000064030000}"/>
    <cellStyle name="Style 80 5 5" xfId="829" xr:uid="{00000000-0005-0000-0000-000065030000}"/>
    <cellStyle name="Style 80 5 5 2" xfId="830" xr:uid="{00000000-0005-0000-0000-000066030000}"/>
    <cellStyle name="Style 80 5 6" xfId="831" xr:uid="{00000000-0005-0000-0000-000067030000}"/>
    <cellStyle name="Style 80 5 6 2" xfId="832" xr:uid="{00000000-0005-0000-0000-000068030000}"/>
    <cellStyle name="Style 80 6" xfId="833" xr:uid="{00000000-0005-0000-0000-000069030000}"/>
    <cellStyle name="Style 80 6 2" xfId="834" xr:uid="{00000000-0005-0000-0000-00006A030000}"/>
    <cellStyle name="Style 80 6 2 2" xfId="835" xr:uid="{00000000-0005-0000-0000-00006B030000}"/>
    <cellStyle name="Style 80 6 3" xfId="836" xr:uid="{00000000-0005-0000-0000-00006C030000}"/>
    <cellStyle name="Style 80 6 3 2" xfId="837" xr:uid="{00000000-0005-0000-0000-00006D030000}"/>
    <cellStyle name="Style 80 6 4" xfId="838" xr:uid="{00000000-0005-0000-0000-00006E030000}"/>
    <cellStyle name="Style 80 6 5" xfId="839" xr:uid="{00000000-0005-0000-0000-00006F030000}"/>
    <cellStyle name="Style 80 6 5 2" xfId="840" xr:uid="{00000000-0005-0000-0000-000070030000}"/>
    <cellStyle name="Style 80 6 6" xfId="841" xr:uid="{00000000-0005-0000-0000-000071030000}"/>
    <cellStyle name="Style 80 6 6 2" xfId="842" xr:uid="{00000000-0005-0000-0000-000072030000}"/>
    <cellStyle name="Style 80 7" xfId="843" xr:uid="{00000000-0005-0000-0000-000073030000}"/>
    <cellStyle name="Style 80 7 2" xfId="844" xr:uid="{00000000-0005-0000-0000-000074030000}"/>
    <cellStyle name="Style 80 7 2 2" xfId="845" xr:uid="{00000000-0005-0000-0000-000075030000}"/>
    <cellStyle name="Style 80 7 3" xfId="846" xr:uid="{00000000-0005-0000-0000-000076030000}"/>
    <cellStyle name="Style 80 7 3 2" xfId="847" xr:uid="{00000000-0005-0000-0000-000077030000}"/>
    <cellStyle name="Style 80 7 4" xfId="848" xr:uid="{00000000-0005-0000-0000-000078030000}"/>
    <cellStyle name="Style 80 7 5" xfId="849" xr:uid="{00000000-0005-0000-0000-000079030000}"/>
    <cellStyle name="Style 80 7 5 2" xfId="850" xr:uid="{00000000-0005-0000-0000-00007A030000}"/>
    <cellStyle name="Style 80 7 6" xfId="851" xr:uid="{00000000-0005-0000-0000-00007B030000}"/>
    <cellStyle name="Style 80 7 6 2" xfId="852" xr:uid="{00000000-0005-0000-0000-00007C030000}"/>
    <cellStyle name="Style 80 8" xfId="853" xr:uid="{00000000-0005-0000-0000-00007D030000}"/>
    <cellStyle name="Style 80 8 2" xfId="854" xr:uid="{00000000-0005-0000-0000-00007E030000}"/>
    <cellStyle name="Style 80 8 2 2" xfId="855" xr:uid="{00000000-0005-0000-0000-00007F030000}"/>
    <cellStyle name="Style 80 8 3" xfId="856" xr:uid="{00000000-0005-0000-0000-000080030000}"/>
    <cellStyle name="Style 80 8 3 2" xfId="857" xr:uid="{00000000-0005-0000-0000-000081030000}"/>
    <cellStyle name="Style 80 8 4" xfId="858" xr:uid="{00000000-0005-0000-0000-000082030000}"/>
    <cellStyle name="Style 80 8 5" xfId="859" xr:uid="{00000000-0005-0000-0000-000083030000}"/>
    <cellStyle name="Style 80 8 5 2" xfId="860" xr:uid="{00000000-0005-0000-0000-000084030000}"/>
    <cellStyle name="Style 80 8 6" xfId="861" xr:uid="{00000000-0005-0000-0000-000085030000}"/>
    <cellStyle name="Style 80 8 6 2" xfId="862" xr:uid="{00000000-0005-0000-0000-000086030000}"/>
    <cellStyle name="Style 80 9" xfId="863" xr:uid="{00000000-0005-0000-0000-000087030000}"/>
    <cellStyle name="Style 80 9 2" xfId="864" xr:uid="{00000000-0005-0000-0000-000088030000}"/>
    <cellStyle name="Style 80 9 2 2" xfId="865" xr:uid="{00000000-0005-0000-0000-000089030000}"/>
    <cellStyle name="Style 80 9 3" xfId="866" xr:uid="{00000000-0005-0000-0000-00008A030000}"/>
    <cellStyle name="Style 80 9 3 2" xfId="867" xr:uid="{00000000-0005-0000-0000-00008B030000}"/>
    <cellStyle name="Style 80 9 4" xfId="868" xr:uid="{00000000-0005-0000-0000-00008C030000}"/>
    <cellStyle name="Style 80 9 5" xfId="869" xr:uid="{00000000-0005-0000-0000-00008D030000}"/>
    <cellStyle name="Style 80 9 5 2" xfId="870" xr:uid="{00000000-0005-0000-0000-00008E030000}"/>
    <cellStyle name="Style 80 9 6" xfId="871" xr:uid="{00000000-0005-0000-0000-00008F030000}"/>
    <cellStyle name="Style 80 9 6 2" xfId="872" xr:uid="{00000000-0005-0000-0000-000090030000}"/>
    <cellStyle name="Style 80_Final CMEEC CT Leg Rpt" xfId="873" xr:uid="{00000000-0005-0000-0000-000091030000}"/>
    <cellStyle name="Style 81" xfId="874" xr:uid="{00000000-0005-0000-0000-000092030000}"/>
    <cellStyle name="Style 81 2" xfId="875" xr:uid="{00000000-0005-0000-0000-000093030000}"/>
    <cellStyle name="Style 81 2 2" xfId="876" xr:uid="{00000000-0005-0000-0000-000094030000}"/>
    <cellStyle name="Style 81 2 2 2" xfId="877" xr:uid="{00000000-0005-0000-0000-000095030000}"/>
    <cellStyle name="Style 81 2 3" xfId="878" xr:uid="{00000000-0005-0000-0000-000096030000}"/>
    <cellStyle name="Style 81 2 3 2" xfId="879" xr:uid="{00000000-0005-0000-0000-000097030000}"/>
    <cellStyle name="Style 81 2 4" xfId="880" xr:uid="{00000000-0005-0000-0000-000098030000}"/>
    <cellStyle name="Style 81 2 5" xfId="881" xr:uid="{00000000-0005-0000-0000-000099030000}"/>
    <cellStyle name="Style 81 2 5 2" xfId="882" xr:uid="{00000000-0005-0000-0000-00009A030000}"/>
    <cellStyle name="Style 81 2 6" xfId="883" xr:uid="{00000000-0005-0000-0000-00009B030000}"/>
    <cellStyle name="Style 81 2 6 2" xfId="884" xr:uid="{00000000-0005-0000-0000-00009C030000}"/>
    <cellStyle name="Style 81 3" xfId="885" xr:uid="{00000000-0005-0000-0000-00009D030000}"/>
    <cellStyle name="Style 81 3 2" xfId="886" xr:uid="{00000000-0005-0000-0000-00009E030000}"/>
    <cellStyle name="Style 81 3 2 2" xfId="887" xr:uid="{00000000-0005-0000-0000-00009F030000}"/>
    <cellStyle name="Style 81 3 3" xfId="888" xr:uid="{00000000-0005-0000-0000-0000A0030000}"/>
    <cellStyle name="Style 81 3 3 2" xfId="889" xr:uid="{00000000-0005-0000-0000-0000A1030000}"/>
    <cellStyle name="Style 81 3 4" xfId="890" xr:uid="{00000000-0005-0000-0000-0000A2030000}"/>
    <cellStyle name="Style 81 3 5" xfId="891" xr:uid="{00000000-0005-0000-0000-0000A3030000}"/>
    <cellStyle name="Style 81 3 5 2" xfId="892" xr:uid="{00000000-0005-0000-0000-0000A4030000}"/>
    <cellStyle name="Style 81 3 6" xfId="893" xr:uid="{00000000-0005-0000-0000-0000A5030000}"/>
    <cellStyle name="Style 81 3 6 2" xfId="894" xr:uid="{00000000-0005-0000-0000-0000A6030000}"/>
    <cellStyle name="Style 81 4" xfId="895" xr:uid="{00000000-0005-0000-0000-0000A7030000}"/>
    <cellStyle name="Style 81 4 2" xfId="896" xr:uid="{00000000-0005-0000-0000-0000A8030000}"/>
    <cellStyle name="Style 81 4 2 2" xfId="897" xr:uid="{00000000-0005-0000-0000-0000A9030000}"/>
    <cellStyle name="Style 81 4 3" xfId="898" xr:uid="{00000000-0005-0000-0000-0000AA030000}"/>
    <cellStyle name="Style 81 4 3 2" xfId="899" xr:uid="{00000000-0005-0000-0000-0000AB030000}"/>
    <cellStyle name="Style 81 4 4" xfId="900" xr:uid="{00000000-0005-0000-0000-0000AC030000}"/>
    <cellStyle name="Style 81 4 5" xfId="901" xr:uid="{00000000-0005-0000-0000-0000AD030000}"/>
    <cellStyle name="Style 81 4 5 2" xfId="902" xr:uid="{00000000-0005-0000-0000-0000AE030000}"/>
    <cellStyle name="Style 81 4 6" xfId="903" xr:uid="{00000000-0005-0000-0000-0000AF030000}"/>
    <cellStyle name="Style 81 4 6 2" xfId="904" xr:uid="{00000000-0005-0000-0000-0000B0030000}"/>
    <cellStyle name="Style 81 5" xfId="905" xr:uid="{00000000-0005-0000-0000-0000B1030000}"/>
    <cellStyle name="Style 81 5 2" xfId="906" xr:uid="{00000000-0005-0000-0000-0000B2030000}"/>
    <cellStyle name="Style 81 6" xfId="907" xr:uid="{00000000-0005-0000-0000-0000B3030000}"/>
    <cellStyle name="Style 81 6 2" xfId="908" xr:uid="{00000000-0005-0000-0000-0000B4030000}"/>
    <cellStyle name="Style 81 7" xfId="909" xr:uid="{00000000-0005-0000-0000-0000B5030000}"/>
    <cellStyle name="Style 81 8" xfId="910" xr:uid="{00000000-0005-0000-0000-0000B6030000}"/>
    <cellStyle name="Style 81 8 2" xfId="911" xr:uid="{00000000-0005-0000-0000-0000B7030000}"/>
    <cellStyle name="Style 81 9" xfId="912" xr:uid="{00000000-0005-0000-0000-0000B8030000}"/>
    <cellStyle name="Style 81 9 2" xfId="913" xr:uid="{00000000-0005-0000-0000-0000B9030000}"/>
    <cellStyle name="Style 82" xfId="914" xr:uid="{00000000-0005-0000-0000-0000BA030000}"/>
    <cellStyle name="Style 82 2" xfId="915" xr:uid="{00000000-0005-0000-0000-0000BB030000}"/>
    <cellStyle name="Style 82 2 2" xfId="916" xr:uid="{00000000-0005-0000-0000-0000BC030000}"/>
    <cellStyle name="Style 82 2 2 2" xfId="917" xr:uid="{00000000-0005-0000-0000-0000BD030000}"/>
    <cellStyle name="Style 82 2 3" xfId="918" xr:uid="{00000000-0005-0000-0000-0000BE030000}"/>
    <cellStyle name="Style 82 2 3 2" xfId="919" xr:uid="{00000000-0005-0000-0000-0000BF030000}"/>
    <cellStyle name="Style 82 2 4" xfId="920" xr:uid="{00000000-0005-0000-0000-0000C0030000}"/>
    <cellStyle name="Style 82 2 5" xfId="921" xr:uid="{00000000-0005-0000-0000-0000C1030000}"/>
    <cellStyle name="Style 82 2 5 2" xfId="922" xr:uid="{00000000-0005-0000-0000-0000C2030000}"/>
    <cellStyle name="Style 82 2 6" xfId="923" xr:uid="{00000000-0005-0000-0000-0000C3030000}"/>
    <cellStyle name="Style 82 2 6 2" xfId="924" xr:uid="{00000000-0005-0000-0000-0000C4030000}"/>
    <cellStyle name="Style 82 3" xfId="925" xr:uid="{00000000-0005-0000-0000-0000C5030000}"/>
    <cellStyle name="Style 82 3 2" xfId="926" xr:uid="{00000000-0005-0000-0000-0000C6030000}"/>
    <cellStyle name="Style 82 3 2 2" xfId="927" xr:uid="{00000000-0005-0000-0000-0000C7030000}"/>
    <cellStyle name="Style 82 3 3" xfId="928" xr:uid="{00000000-0005-0000-0000-0000C8030000}"/>
    <cellStyle name="Style 82 3 3 2" xfId="929" xr:uid="{00000000-0005-0000-0000-0000C9030000}"/>
    <cellStyle name="Style 82 3 4" xfId="930" xr:uid="{00000000-0005-0000-0000-0000CA030000}"/>
    <cellStyle name="Style 82 3 5" xfId="931" xr:uid="{00000000-0005-0000-0000-0000CB030000}"/>
    <cellStyle name="Style 82 3 5 2" xfId="932" xr:uid="{00000000-0005-0000-0000-0000CC030000}"/>
    <cellStyle name="Style 82 3 6" xfId="933" xr:uid="{00000000-0005-0000-0000-0000CD030000}"/>
    <cellStyle name="Style 82 3 6 2" xfId="934" xr:uid="{00000000-0005-0000-0000-0000CE030000}"/>
    <cellStyle name="Style 82 4" xfId="935" xr:uid="{00000000-0005-0000-0000-0000CF030000}"/>
    <cellStyle name="Style 82 4 2" xfId="936" xr:uid="{00000000-0005-0000-0000-0000D0030000}"/>
    <cellStyle name="Style 82 4 2 2" xfId="937" xr:uid="{00000000-0005-0000-0000-0000D1030000}"/>
    <cellStyle name="Style 82 4 3" xfId="938" xr:uid="{00000000-0005-0000-0000-0000D2030000}"/>
    <cellStyle name="Style 82 4 3 2" xfId="939" xr:uid="{00000000-0005-0000-0000-0000D3030000}"/>
    <cellStyle name="Style 82 4 4" xfId="940" xr:uid="{00000000-0005-0000-0000-0000D4030000}"/>
    <cellStyle name="Style 82 4 5" xfId="941" xr:uid="{00000000-0005-0000-0000-0000D5030000}"/>
    <cellStyle name="Style 82 4 5 2" xfId="942" xr:uid="{00000000-0005-0000-0000-0000D6030000}"/>
    <cellStyle name="Style 82 4 6" xfId="943" xr:uid="{00000000-0005-0000-0000-0000D7030000}"/>
    <cellStyle name="Style 82 4 6 2" xfId="944" xr:uid="{00000000-0005-0000-0000-0000D8030000}"/>
    <cellStyle name="Style 82 5" xfId="945" xr:uid="{00000000-0005-0000-0000-0000D9030000}"/>
    <cellStyle name="Style 82 5 2" xfId="946" xr:uid="{00000000-0005-0000-0000-0000DA030000}"/>
    <cellStyle name="Style 82 6" xfId="947" xr:uid="{00000000-0005-0000-0000-0000DB030000}"/>
    <cellStyle name="Style 82 6 2" xfId="948" xr:uid="{00000000-0005-0000-0000-0000DC030000}"/>
    <cellStyle name="Style 82 7" xfId="949" xr:uid="{00000000-0005-0000-0000-0000DD030000}"/>
    <cellStyle name="Style 82 8" xfId="950" xr:uid="{00000000-0005-0000-0000-0000DE030000}"/>
    <cellStyle name="Style 82 8 2" xfId="951" xr:uid="{00000000-0005-0000-0000-0000DF030000}"/>
    <cellStyle name="Style 82 9" xfId="952" xr:uid="{00000000-0005-0000-0000-0000E0030000}"/>
    <cellStyle name="Style 82 9 2" xfId="953" xr:uid="{00000000-0005-0000-0000-0000E1030000}"/>
    <cellStyle name="Style 83" xfId="954" xr:uid="{00000000-0005-0000-0000-0000E2030000}"/>
    <cellStyle name="Style 83 2" xfId="955" xr:uid="{00000000-0005-0000-0000-0000E3030000}"/>
    <cellStyle name="Style 83 2 2" xfId="956" xr:uid="{00000000-0005-0000-0000-0000E4030000}"/>
    <cellStyle name="Style 83 2 2 2" xfId="957" xr:uid="{00000000-0005-0000-0000-0000E5030000}"/>
    <cellStyle name="Style 83 2 3" xfId="958" xr:uid="{00000000-0005-0000-0000-0000E6030000}"/>
    <cellStyle name="Style 83 2 3 2" xfId="959" xr:uid="{00000000-0005-0000-0000-0000E7030000}"/>
    <cellStyle name="Style 83 2 4" xfId="960" xr:uid="{00000000-0005-0000-0000-0000E8030000}"/>
    <cellStyle name="Style 83 2 5" xfId="961" xr:uid="{00000000-0005-0000-0000-0000E9030000}"/>
    <cellStyle name="Style 83 2 5 2" xfId="962" xr:uid="{00000000-0005-0000-0000-0000EA030000}"/>
    <cellStyle name="Style 83 2 6" xfId="963" xr:uid="{00000000-0005-0000-0000-0000EB030000}"/>
    <cellStyle name="Style 83 2 6 2" xfId="964" xr:uid="{00000000-0005-0000-0000-0000EC030000}"/>
    <cellStyle name="Style 83 3" xfId="965" xr:uid="{00000000-0005-0000-0000-0000ED030000}"/>
    <cellStyle name="Style 83 3 2" xfId="966" xr:uid="{00000000-0005-0000-0000-0000EE030000}"/>
    <cellStyle name="Style 83 3 2 2" xfId="967" xr:uid="{00000000-0005-0000-0000-0000EF030000}"/>
    <cellStyle name="Style 83 3 3" xfId="968" xr:uid="{00000000-0005-0000-0000-0000F0030000}"/>
    <cellStyle name="Style 83 3 3 2" xfId="969" xr:uid="{00000000-0005-0000-0000-0000F1030000}"/>
    <cellStyle name="Style 83 3 4" xfId="970" xr:uid="{00000000-0005-0000-0000-0000F2030000}"/>
    <cellStyle name="Style 83 3 5" xfId="971" xr:uid="{00000000-0005-0000-0000-0000F3030000}"/>
    <cellStyle name="Style 83 3 5 2" xfId="972" xr:uid="{00000000-0005-0000-0000-0000F4030000}"/>
    <cellStyle name="Style 83 3 6" xfId="973" xr:uid="{00000000-0005-0000-0000-0000F5030000}"/>
    <cellStyle name="Style 83 3 6 2" xfId="974" xr:uid="{00000000-0005-0000-0000-0000F6030000}"/>
    <cellStyle name="Style 83 4" xfId="975" xr:uid="{00000000-0005-0000-0000-0000F7030000}"/>
    <cellStyle name="Style 83 4 2" xfId="976" xr:uid="{00000000-0005-0000-0000-0000F8030000}"/>
    <cellStyle name="Style 83 4 2 2" xfId="977" xr:uid="{00000000-0005-0000-0000-0000F9030000}"/>
    <cellStyle name="Style 83 4 3" xfId="978" xr:uid="{00000000-0005-0000-0000-0000FA030000}"/>
    <cellStyle name="Style 83 4 3 2" xfId="979" xr:uid="{00000000-0005-0000-0000-0000FB030000}"/>
    <cellStyle name="Style 83 4 4" xfId="980" xr:uid="{00000000-0005-0000-0000-0000FC030000}"/>
    <cellStyle name="Style 83 4 5" xfId="981" xr:uid="{00000000-0005-0000-0000-0000FD030000}"/>
    <cellStyle name="Style 83 4 5 2" xfId="982" xr:uid="{00000000-0005-0000-0000-0000FE030000}"/>
    <cellStyle name="Style 83 4 6" xfId="983" xr:uid="{00000000-0005-0000-0000-0000FF030000}"/>
    <cellStyle name="Style 83 4 6 2" xfId="984" xr:uid="{00000000-0005-0000-0000-000000040000}"/>
    <cellStyle name="Style 83 5" xfId="985" xr:uid="{00000000-0005-0000-0000-000001040000}"/>
    <cellStyle name="Style 83 5 2" xfId="986" xr:uid="{00000000-0005-0000-0000-000002040000}"/>
    <cellStyle name="Style 83 6" xfId="987" xr:uid="{00000000-0005-0000-0000-000003040000}"/>
    <cellStyle name="Style 83 6 2" xfId="988" xr:uid="{00000000-0005-0000-0000-000004040000}"/>
    <cellStyle name="Style 83 7" xfId="989" xr:uid="{00000000-0005-0000-0000-000005040000}"/>
    <cellStyle name="Style 83 8" xfId="990" xr:uid="{00000000-0005-0000-0000-000006040000}"/>
    <cellStyle name="Style 83 8 2" xfId="991" xr:uid="{00000000-0005-0000-0000-000007040000}"/>
    <cellStyle name="Style 83 9" xfId="992" xr:uid="{00000000-0005-0000-0000-000008040000}"/>
    <cellStyle name="Style 83 9 2" xfId="993" xr:uid="{00000000-0005-0000-0000-000009040000}"/>
    <cellStyle name="Style 84" xfId="994" xr:uid="{00000000-0005-0000-0000-00000A040000}"/>
    <cellStyle name="Style 84 2" xfId="995" xr:uid="{00000000-0005-0000-0000-00000B040000}"/>
    <cellStyle name="Style 84 2 2" xfId="996" xr:uid="{00000000-0005-0000-0000-00000C040000}"/>
    <cellStyle name="Style 84 2 2 2" xfId="997" xr:uid="{00000000-0005-0000-0000-00000D040000}"/>
    <cellStyle name="Style 84 2 3" xfId="998" xr:uid="{00000000-0005-0000-0000-00000E040000}"/>
    <cellStyle name="Style 84 2 3 2" xfId="999" xr:uid="{00000000-0005-0000-0000-00000F040000}"/>
    <cellStyle name="Style 84 2 4" xfId="1000" xr:uid="{00000000-0005-0000-0000-000010040000}"/>
    <cellStyle name="Style 84 2 5" xfId="1001" xr:uid="{00000000-0005-0000-0000-000011040000}"/>
    <cellStyle name="Style 84 2 5 2" xfId="1002" xr:uid="{00000000-0005-0000-0000-000012040000}"/>
    <cellStyle name="Style 84 2 6" xfId="1003" xr:uid="{00000000-0005-0000-0000-000013040000}"/>
    <cellStyle name="Style 84 2 6 2" xfId="1004" xr:uid="{00000000-0005-0000-0000-000014040000}"/>
    <cellStyle name="Style 84 3" xfId="1005" xr:uid="{00000000-0005-0000-0000-000015040000}"/>
    <cellStyle name="Style 84 3 2" xfId="1006" xr:uid="{00000000-0005-0000-0000-000016040000}"/>
    <cellStyle name="Style 84 3 2 2" xfId="1007" xr:uid="{00000000-0005-0000-0000-000017040000}"/>
    <cellStyle name="Style 84 3 3" xfId="1008" xr:uid="{00000000-0005-0000-0000-000018040000}"/>
    <cellStyle name="Style 84 3 3 2" xfId="1009" xr:uid="{00000000-0005-0000-0000-000019040000}"/>
    <cellStyle name="Style 84 3 4" xfId="1010" xr:uid="{00000000-0005-0000-0000-00001A040000}"/>
    <cellStyle name="Style 84 3 5" xfId="1011" xr:uid="{00000000-0005-0000-0000-00001B040000}"/>
    <cellStyle name="Style 84 3 5 2" xfId="1012" xr:uid="{00000000-0005-0000-0000-00001C040000}"/>
    <cellStyle name="Style 84 3 6" xfId="1013" xr:uid="{00000000-0005-0000-0000-00001D040000}"/>
    <cellStyle name="Style 84 3 6 2" xfId="1014" xr:uid="{00000000-0005-0000-0000-00001E040000}"/>
    <cellStyle name="Style 84 4" xfId="1015" xr:uid="{00000000-0005-0000-0000-00001F040000}"/>
    <cellStyle name="Style 84 4 2" xfId="1016" xr:uid="{00000000-0005-0000-0000-000020040000}"/>
    <cellStyle name="Style 84 4 2 2" xfId="1017" xr:uid="{00000000-0005-0000-0000-000021040000}"/>
    <cellStyle name="Style 84 4 3" xfId="1018" xr:uid="{00000000-0005-0000-0000-000022040000}"/>
    <cellStyle name="Style 84 4 3 2" xfId="1019" xr:uid="{00000000-0005-0000-0000-000023040000}"/>
    <cellStyle name="Style 84 4 4" xfId="1020" xr:uid="{00000000-0005-0000-0000-000024040000}"/>
    <cellStyle name="Style 84 4 5" xfId="1021" xr:uid="{00000000-0005-0000-0000-000025040000}"/>
    <cellStyle name="Style 84 4 5 2" xfId="1022" xr:uid="{00000000-0005-0000-0000-000026040000}"/>
    <cellStyle name="Style 84 4 6" xfId="1023" xr:uid="{00000000-0005-0000-0000-000027040000}"/>
    <cellStyle name="Style 84 4 6 2" xfId="1024" xr:uid="{00000000-0005-0000-0000-000028040000}"/>
    <cellStyle name="Style 84 5" xfId="1025" xr:uid="{00000000-0005-0000-0000-000029040000}"/>
    <cellStyle name="Style 84 5 2" xfId="1026" xr:uid="{00000000-0005-0000-0000-00002A040000}"/>
    <cellStyle name="Style 84 6" xfId="1027" xr:uid="{00000000-0005-0000-0000-00002B040000}"/>
    <cellStyle name="Style 84 6 2" xfId="1028" xr:uid="{00000000-0005-0000-0000-00002C040000}"/>
    <cellStyle name="Style 84 7" xfId="1029" xr:uid="{00000000-0005-0000-0000-00002D040000}"/>
    <cellStyle name="Style 84 8" xfId="1030" xr:uid="{00000000-0005-0000-0000-00002E040000}"/>
    <cellStyle name="Style 84 8 2" xfId="1031" xr:uid="{00000000-0005-0000-0000-00002F040000}"/>
    <cellStyle name="Style 84 9" xfId="1032" xr:uid="{00000000-0005-0000-0000-000030040000}"/>
    <cellStyle name="Style 84 9 2" xfId="1033" xr:uid="{00000000-0005-0000-0000-000031040000}"/>
    <cellStyle name="Style 85" xfId="1034" xr:uid="{00000000-0005-0000-0000-000032040000}"/>
    <cellStyle name="Style 85 2" xfId="1035" xr:uid="{00000000-0005-0000-0000-000033040000}"/>
    <cellStyle name="Style 85 2 2" xfId="1036" xr:uid="{00000000-0005-0000-0000-000034040000}"/>
    <cellStyle name="Style 85 2 2 2" xfId="1037" xr:uid="{00000000-0005-0000-0000-000035040000}"/>
    <cellStyle name="Style 85 2 3" xfId="1038" xr:uid="{00000000-0005-0000-0000-000036040000}"/>
    <cellStyle name="Style 85 2 3 2" xfId="1039" xr:uid="{00000000-0005-0000-0000-000037040000}"/>
    <cellStyle name="Style 85 2 4" xfId="1040" xr:uid="{00000000-0005-0000-0000-000038040000}"/>
    <cellStyle name="Style 85 2 5" xfId="1041" xr:uid="{00000000-0005-0000-0000-000039040000}"/>
    <cellStyle name="Style 85 2 5 2" xfId="1042" xr:uid="{00000000-0005-0000-0000-00003A040000}"/>
    <cellStyle name="Style 85 2 6" xfId="1043" xr:uid="{00000000-0005-0000-0000-00003B040000}"/>
    <cellStyle name="Style 85 2 6 2" xfId="1044" xr:uid="{00000000-0005-0000-0000-00003C040000}"/>
    <cellStyle name="Style 85 3" xfId="1045" xr:uid="{00000000-0005-0000-0000-00003D040000}"/>
    <cellStyle name="Style 85 3 2" xfId="1046" xr:uid="{00000000-0005-0000-0000-00003E040000}"/>
    <cellStyle name="Style 85 3 2 2" xfId="1047" xr:uid="{00000000-0005-0000-0000-00003F040000}"/>
    <cellStyle name="Style 85 3 3" xfId="1048" xr:uid="{00000000-0005-0000-0000-000040040000}"/>
    <cellStyle name="Style 85 3 3 2" xfId="1049" xr:uid="{00000000-0005-0000-0000-000041040000}"/>
    <cellStyle name="Style 85 3 4" xfId="1050" xr:uid="{00000000-0005-0000-0000-000042040000}"/>
    <cellStyle name="Style 85 3 5" xfId="1051" xr:uid="{00000000-0005-0000-0000-000043040000}"/>
    <cellStyle name="Style 85 3 5 2" xfId="1052" xr:uid="{00000000-0005-0000-0000-000044040000}"/>
    <cellStyle name="Style 85 3 6" xfId="1053" xr:uid="{00000000-0005-0000-0000-000045040000}"/>
    <cellStyle name="Style 85 3 6 2" xfId="1054" xr:uid="{00000000-0005-0000-0000-000046040000}"/>
    <cellStyle name="Style 85 4" xfId="1055" xr:uid="{00000000-0005-0000-0000-000047040000}"/>
    <cellStyle name="Style 85 4 2" xfId="1056" xr:uid="{00000000-0005-0000-0000-000048040000}"/>
    <cellStyle name="Style 85 4 2 2" xfId="1057" xr:uid="{00000000-0005-0000-0000-000049040000}"/>
    <cellStyle name="Style 85 4 3" xfId="1058" xr:uid="{00000000-0005-0000-0000-00004A040000}"/>
    <cellStyle name="Style 85 4 3 2" xfId="1059" xr:uid="{00000000-0005-0000-0000-00004B040000}"/>
    <cellStyle name="Style 85 4 4" xfId="1060" xr:uid="{00000000-0005-0000-0000-00004C040000}"/>
    <cellStyle name="Style 85 4 5" xfId="1061" xr:uid="{00000000-0005-0000-0000-00004D040000}"/>
    <cellStyle name="Style 85 4 5 2" xfId="1062" xr:uid="{00000000-0005-0000-0000-00004E040000}"/>
    <cellStyle name="Style 85 4 6" xfId="1063" xr:uid="{00000000-0005-0000-0000-00004F040000}"/>
    <cellStyle name="Style 85 4 6 2" xfId="1064" xr:uid="{00000000-0005-0000-0000-000050040000}"/>
    <cellStyle name="Style 85 5" xfId="1065" xr:uid="{00000000-0005-0000-0000-000051040000}"/>
    <cellStyle name="Style 85 5 2" xfId="1066" xr:uid="{00000000-0005-0000-0000-000052040000}"/>
    <cellStyle name="Style 85 6" xfId="1067" xr:uid="{00000000-0005-0000-0000-000053040000}"/>
    <cellStyle name="Style 85 6 2" xfId="1068" xr:uid="{00000000-0005-0000-0000-000054040000}"/>
    <cellStyle name="Style 85 7" xfId="1069" xr:uid="{00000000-0005-0000-0000-000055040000}"/>
    <cellStyle name="Style 85 8" xfId="1070" xr:uid="{00000000-0005-0000-0000-000056040000}"/>
    <cellStyle name="Style 85 8 2" xfId="1071" xr:uid="{00000000-0005-0000-0000-000057040000}"/>
    <cellStyle name="Style 85 9" xfId="1072" xr:uid="{00000000-0005-0000-0000-000058040000}"/>
    <cellStyle name="Style 85 9 2" xfId="1073" xr:uid="{00000000-0005-0000-0000-000059040000}"/>
    <cellStyle name="Style 86" xfId="1074" xr:uid="{00000000-0005-0000-0000-00005A040000}"/>
    <cellStyle name="Style 86 2" xfId="1075" xr:uid="{00000000-0005-0000-0000-00005B040000}"/>
    <cellStyle name="Style 86 3" xfId="1076" xr:uid="{00000000-0005-0000-0000-00005C040000}"/>
    <cellStyle name="Style 86 4" xfId="1077" xr:uid="{00000000-0005-0000-0000-00005D040000}"/>
    <cellStyle name="Style 87" xfId="1078" xr:uid="{00000000-0005-0000-0000-00005E040000}"/>
    <cellStyle name="Style 87 2" xfId="1079" xr:uid="{00000000-0005-0000-0000-00005F040000}"/>
    <cellStyle name="Style 87 3" xfId="1080" xr:uid="{00000000-0005-0000-0000-000060040000}"/>
    <cellStyle name="Style 87 4" xfId="1081" xr:uid="{00000000-0005-0000-0000-000061040000}"/>
    <cellStyle name="Style 88" xfId="1082" xr:uid="{00000000-0005-0000-0000-000062040000}"/>
    <cellStyle name="Style 88 2" xfId="1083" xr:uid="{00000000-0005-0000-0000-000063040000}"/>
    <cellStyle name="Style 88 2 2" xfId="1084" xr:uid="{00000000-0005-0000-0000-000064040000}"/>
    <cellStyle name="Style 88 2 2 2" xfId="1085" xr:uid="{00000000-0005-0000-0000-000065040000}"/>
    <cellStyle name="Style 88 2 3" xfId="1086" xr:uid="{00000000-0005-0000-0000-000066040000}"/>
    <cellStyle name="Style 88 2 3 2" xfId="1087" xr:uid="{00000000-0005-0000-0000-000067040000}"/>
    <cellStyle name="Style 88 2 4" xfId="1088" xr:uid="{00000000-0005-0000-0000-000068040000}"/>
    <cellStyle name="Style 88 2 5" xfId="1089" xr:uid="{00000000-0005-0000-0000-000069040000}"/>
    <cellStyle name="Style 88 2 5 2" xfId="1090" xr:uid="{00000000-0005-0000-0000-00006A040000}"/>
    <cellStyle name="Style 88 2 6" xfId="1091" xr:uid="{00000000-0005-0000-0000-00006B040000}"/>
    <cellStyle name="Style 88 2 6 2" xfId="1092" xr:uid="{00000000-0005-0000-0000-00006C040000}"/>
    <cellStyle name="Style 88 3" xfId="1093" xr:uid="{00000000-0005-0000-0000-00006D040000}"/>
    <cellStyle name="Style 88 3 2" xfId="1094" xr:uid="{00000000-0005-0000-0000-00006E040000}"/>
    <cellStyle name="Style 88 3 2 2" xfId="1095" xr:uid="{00000000-0005-0000-0000-00006F040000}"/>
    <cellStyle name="Style 88 3 3" xfId="1096" xr:uid="{00000000-0005-0000-0000-000070040000}"/>
    <cellStyle name="Style 88 3 3 2" xfId="1097" xr:uid="{00000000-0005-0000-0000-000071040000}"/>
    <cellStyle name="Style 88 3 4" xfId="1098" xr:uid="{00000000-0005-0000-0000-000072040000}"/>
    <cellStyle name="Style 88 3 5" xfId="1099" xr:uid="{00000000-0005-0000-0000-000073040000}"/>
    <cellStyle name="Style 88 3 5 2" xfId="1100" xr:uid="{00000000-0005-0000-0000-000074040000}"/>
    <cellStyle name="Style 88 3 6" xfId="1101" xr:uid="{00000000-0005-0000-0000-000075040000}"/>
    <cellStyle name="Style 88 3 6 2" xfId="1102" xr:uid="{00000000-0005-0000-0000-000076040000}"/>
    <cellStyle name="Style 88 4" xfId="1103" xr:uid="{00000000-0005-0000-0000-000077040000}"/>
    <cellStyle name="Style 88 4 2" xfId="1104" xr:uid="{00000000-0005-0000-0000-000078040000}"/>
    <cellStyle name="Style 88 4 2 2" xfId="1105" xr:uid="{00000000-0005-0000-0000-000079040000}"/>
    <cellStyle name="Style 88 4 3" xfId="1106" xr:uid="{00000000-0005-0000-0000-00007A040000}"/>
    <cellStyle name="Style 88 4 3 2" xfId="1107" xr:uid="{00000000-0005-0000-0000-00007B040000}"/>
    <cellStyle name="Style 88 4 4" xfId="1108" xr:uid="{00000000-0005-0000-0000-00007C040000}"/>
    <cellStyle name="Style 88 4 5" xfId="1109" xr:uid="{00000000-0005-0000-0000-00007D040000}"/>
    <cellStyle name="Style 88 4 5 2" xfId="1110" xr:uid="{00000000-0005-0000-0000-00007E040000}"/>
    <cellStyle name="Style 88 4 6" xfId="1111" xr:uid="{00000000-0005-0000-0000-00007F040000}"/>
    <cellStyle name="Style 88 4 6 2" xfId="1112" xr:uid="{00000000-0005-0000-0000-000080040000}"/>
    <cellStyle name="Style 88 5" xfId="1113" xr:uid="{00000000-0005-0000-0000-000081040000}"/>
    <cellStyle name="Style 88 5 2" xfId="1114" xr:uid="{00000000-0005-0000-0000-000082040000}"/>
    <cellStyle name="Style 88 6" xfId="1115" xr:uid="{00000000-0005-0000-0000-000083040000}"/>
    <cellStyle name="Style 88 6 2" xfId="1116" xr:uid="{00000000-0005-0000-0000-000084040000}"/>
    <cellStyle name="Style 88 7" xfId="1117" xr:uid="{00000000-0005-0000-0000-000085040000}"/>
    <cellStyle name="Style 88 8" xfId="1118" xr:uid="{00000000-0005-0000-0000-000086040000}"/>
    <cellStyle name="Style 88 8 2" xfId="1119" xr:uid="{00000000-0005-0000-0000-000087040000}"/>
    <cellStyle name="Style 88 9" xfId="1120" xr:uid="{00000000-0005-0000-0000-000088040000}"/>
    <cellStyle name="Style 88 9 2" xfId="1121" xr:uid="{00000000-0005-0000-0000-000089040000}"/>
    <cellStyle name="Title" xfId="1123" builtinId="15" customBuiltin="1"/>
    <cellStyle name="Total" xfId="1139" builtinId="25" customBuiltin="1"/>
    <cellStyle name="Warning Text" xfId="1136" builtinId="11" customBuiltin="1"/>
  </cellStyles>
  <dxfs count="16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0" formatCode="0_);\(0\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&quot;$&quot;#,##0.00"/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$&quot;#,##0.00_);[Red]\(&quot;$&quot;#,##0.00\)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8" formatCode="&quot;$&quot;#,##0.00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8" formatCode="&quot;$&quot;#,##0.00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rgb="FF000000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&quot;$&quot;#,##0.00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8" formatCode="&quot;$&quot;#,##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8" formatCode="&quot;$&quot;#,##0.0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/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&quot;$&quot;#,##0.00"/>
      <alignment horizontal="center" vertical="bottom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2" formatCode="_(&quot;$&quot;* #,##0_);_(&quot;$&quot;* \(#,##0\);_(&quot;$&quot;* &quot;-&quot;_);_(@_)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&quot;$&quot;#,##0.0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00%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&quot;$&quot;#,##0.0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00%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2" formatCode="_(&quot;$&quot;* #,##0_);_(&quot;$&quot;* \(#,##0\);_(&quot;$&quot;* &quot;-&quot;_);_(@_)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0.000%"/>
      <alignment horizontal="center" vertical="bottom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8" formatCode="&quot;$&quot;#,##0.00"/>
      <alignment horizontal="center" vertical="bottom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0.000%"/>
      <alignment horizontal="center" vertical="bottom" textRotation="0" wrapText="0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8" formatCode="&quot;$&quot;#,##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8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8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0.000%"/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0.0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8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0.0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8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8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8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 xr9:uid="{00000000-0011-0000-FFFF-FFFF00000000}">
      <tableStyleElement type="wholeTable" dxfId="160"/>
      <tableStyleElement type="headerRow" dxfId="159"/>
      <tableStyleElement type="firstRowStripe" dxfId="158"/>
    </tableStyle>
    <tableStyle name="TableStyleQueryResult" pivot="0" count="3" xr9:uid="{00000000-0011-0000-FFFF-FFFF01000000}">
      <tableStyleElement type="wholeTable" dxfId="157"/>
      <tableStyleElement type="headerRow" dxfId="156"/>
      <tableStyleElement type="firstRowStripe" dxfId="15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7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6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5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openxmlformats.org/officeDocument/2006/relationships/connections" Target="connection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Malmrose" refreshedDate="44013.70102453704" createdVersion="6" refreshedVersion="6" minRefreshableVersion="3" recordCount="418" xr:uid="{00000000-000A-0000-FFFF-FFFF01000000}">
  <cacheSource type="worksheet">
    <worksheetSource name="Table3"/>
  </cacheSource>
  <cacheFields count="19">
    <cacheField name="Census Tract" numFmtId="49">
      <sharedItems containsBlank="1" count="185">
        <s v="09001055100"/>
        <s v="09001055200"/>
        <s v="09001060100"/>
        <s v="09001060200"/>
        <s v="09001060300"/>
        <s v="09001060400"/>
        <s v="09001060500"/>
        <s v="09001060600"/>
        <s v="09001060700"/>
        <s v="09001060800"/>
        <s v="09001060900"/>
        <s v="09001061000"/>
        <s v="09001061100"/>
        <s v="09001061200"/>
        <s v="09001061300"/>
        <s v="09001061400"/>
        <s v="09001061500"/>
        <s v="09001061600"/>
        <s v="09001070100"/>
        <s v="09001070200"/>
        <s v="09001070300"/>
        <s v="09001070400"/>
        <s v="09001070500"/>
        <s v="09001070600"/>
        <s v="09001070900"/>
        <s v="09001071000"/>
        <s v="09001071100"/>
        <s v="09001071200"/>
        <s v="09001071300"/>
        <s v="09001071400"/>
        <s v="09001071600"/>
        <s v="09001071900"/>
        <s v="09001072000"/>
        <s v="09001072100"/>
        <s v="09001072200"/>
        <s v="09001072300"/>
        <s v="09001072400"/>
        <s v="09001072500"/>
        <s v="09001072600"/>
        <s v="09001072700"/>
        <s v="09001072800"/>
        <s v="09001072900"/>
        <s v="09001073000"/>
        <s v="09001073100"/>
        <s v="09001073200"/>
        <s v="09001073300"/>
        <s v="09001073400"/>
        <s v="09001073500"/>
        <s v="09001073600"/>
        <s v="09001073700"/>
        <s v="09001073800"/>
        <s v="09001073900"/>
        <s v="09001074000"/>
        <s v="09001074300"/>
        <s v="09001074400"/>
        <s v="09001080100"/>
        <s v="09001080200"/>
        <s v="09001080400"/>
        <s v="09001080500"/>
        <s v="09001080600"/>
        <s v="09001080700"/>
        <s v="09001080800"/>
        <s v="09001080900"/>
        <s v="09001081000"/>
        <s v="09001081100"/>
        <s v="09001081200"/>
        <s v="09001081300"/>
        <s v="09001090100"/>
        <s v="09001090200"/>
        <s v="09001090300"/>
        <s v="09001090400"/>
        <s v="09001090500"/>
        <s v="09001090600"/>
        <s v="09001090700"/>
        <s v="09001100100"/>
        <s v="09001100200"/>
        <s v="09001105100"/>
        <s v="09001105200"/>
        <s v="09001110100"/>
        <s v="09001110201"/>
        <s v="09001110202"/>
        <s v="09001110301"/>
        <s v="09001110302"/>
        <s v="09001110400"/>
        <s v="09001110500"/>
        <s v="09001110600"/>
        <s v="09001240200"/>
        <s v="09001257200"/>
        <s v="09009120100"/>
        <s v="09009120200"/>
        <s v="09009125100"/>
        <s v="09009125200"/>
        <s v="09009125300"/>
        <s v="09009125400"/>
        <s v="09009130101"/>
        <s v="09009130102"/>
        <s v="09009130200"/>
        <s v="09009140100"/>
        <s v="09009140200"/>
        <s v="09009140300"/>
        <s v="09009140400"/>
        <s v="09009140500"/>
        <s v="09009140600"/>
        <s v="09009140700"/>
        <s v="09009140800"/>
        <s v="09009140900"/>
        <s v="09009141000"/>
        <s v="09009141100"/>
        <s v="09009141200"/>
        <s v="09009141300"/>
        <s v="09009141400"/>
        <s v="09009141500"/>
        <s v="09009141600"/>
        <s v="09009141800"/>
        <s v="09009141900"/>
        <s v="09009142000"/>
        <s v="09009142100"/>
        <s v="09009142200"/>
        <s v="09009142300"/>
        <s v="09009142400"/>
        <s v="09009142500"/>
        <s v="09009142601"/>
        <s v="09009142603"/>
        <s v="09009142604"/>
        <s v="09009142700"/>
        <s v="09009142800"/>
        <s v="09009150100"/>
        <s v="09009150200"/>
        <s v="09009150300"/>
        <s v="09009150400"/>
        <s v="09009150500"/>
        <s v="09009150600"/>
        <s v="09009150700"/>
        <s v="09009150800"/>
        <s v="09009150900"/>
        <s v="09009151000"/>
        <s v="09009151100"/>
        <s v="09009151200"/>
        <s v="09009154100"/>
        <s v="09009154200"/>
        <s v="09009154500"/>
        <s v="09009154600"/>
        <s v="09009154700"/>
        <s v="09009154800"/>
        <s v="09009154900"/>
        <s v="09009155000"/>
        <s v="09009155100"/>
        <s v="09009157100"/>
        <s v="09009157200"/>
        <s v="09009157300"/>
        <s v="09009157400"/>
        <s v="09009160100"/>
        <s v="09009160200"/>
        <s v="09009165100"/>
        <s v="09009165200"/>
        <s v="09009165300"/>
        <s v="09009165400"/>
        <s v="09009165500"/>
        <s v="09009165600"/>
        <s v="09009165700"/>
        <s v="09009165801"/>
        <s v="09009165802"/>
        <s v="09009165900"/>
        <s v="09009166001"/>
        <s v="09009166002"/>
        <s v="09009167100"/>
        <s v="09009167201"/>
        <s v="09009167202"/>
        <s v="09009167300"/>
        <s v="09009180100"/>
        <s v="09009180200"/>
        <s v="09009180300"/>
        <s v="09009180400"/>
        <s v="09009180500"/>
        <s v="09009180601"/>
        <s v="09009180602"/>
        <s v="09009184700"/>
        <s v="09009186100"/>
        <s v="09009186200"/>
        <s v="09009190302"/>
        <s v="09009361401"/>
        <s v="09009361402"/>
        <s v="09009361500"/>
        <s v="UNKNOWN"/>
        <m/>
      </sharedItems>
    </cacheField>
    <cacheField name="Town" numFmtId="0">
      <sharedItems containsBlank="1" count="19">
        <s v="Easton"/>
        <s v="Bridgeport"/>
        <s v="Fairfield"/>
        <s v="Trumbull"/>
        <s v="Stratford"/>
        <s v="ANSONIA"/>
        <s v="Milford"/>
        <s v="Shelton"/>
        <s v="Derby"/>
        <s v="Orange"/>
        <s v="Woodbridge"/>
        <s v="NEW HAVEN"/>
        <s v="EAST HAVEN"/>
        <s v="HAMDEN"/>
        <s v="NORTH HAVEN"/>
        <s v="WEST HAVEN"/>
        <s v="East  Haven"/>
        <s v="North Branford"/>
        <m/>
      </sharedItems>
    </cacheField>
    <cacheField name="Distressed Tract1" numFmtId="49">
      <sharedItems containsBlank="1" count="4">
        <s v="No"/>
        <s v="Yes"/>
        <m/>
        <s v="Totals"/>
      </sharedItems>
    </cacheField>
    <cacheField name="CLM $ Collected " numFmtId="168">
      <sharedItems containsSemiMixedTypes="0" containsString="0" containsNumber="1" minValue="0" maxValue="17547918.914700009"/>
    </cacheField>
    <cacheField name="% of Total CLM $ Collected " numFmtId="9">
      <sharedItems containsSemiMixedTypes="0" containsString="0" containsNumber="1" minValue="0" maxValue="0.6030085741673753"/>
    </cacheField>
    <cacheField name="Incentive Disbursements" numFmtId="168">
      <sharedItems containsSemiMixedTypes="0" containsString="0" containsNumber="1" minValue="-1200" maxValue="11650460.610000001"/>
    </cacheField>
    <cacheField name="% of Total Incentive Disbursements" numFmtId="9">
      <sharedItems containsSemiMixedTypes="0" containsString="0" containsNumber="1" minValue="-7.1424371122860822E-5" maxValue="0.69343901863409296"/>
    </cacheField>
    <cacheField name="Column1" numFmtId="9">
      <sharedItems/>
    </cacheField>
    <cacheField name="Equitable" numFmtId="9">
      <sharedItems count="3">
        <s v="NO"/>
        <s v="N/A"/>
        <s v="YES"/>
      </sharedItems>
    </cacheField>
    <cacheField name="Residential CLM $ Collected" numFmtId="168">
      <sharedItems containsString="0" containsBlank="1" containsNumber="1" minValue="0" maxValue="12129792.9309"/>
    </cacheField>
    <cacheField name="% of Total Residential CLM $ Collected" numFmtId="0">
      <sharedItems containsSemiMixedTypes="0" containsString="0" containsNumber="1" minValue="0" maxValue="0.6030085741673753"/>
    </cacheField>
    <cacheField name="Residential Incentive Disbursements" numFmtId="168">
      <sharedItems containsString="0" containsBlank="1" containsNumber="1" minValue="-4972.1099999999997" maxValue="8494544.290000001"/>
    </cacheField>
    <cacheField name="% of Total Residential Incentive Disbursements " numFmtId="0">
      <sharedItems containsSemiMixedTypes="0" containsString="0" containsNumber="1" minValue="-7.1424371122860822E-5" maxValue="0.69343901863409296"/>
    </cacheField>
    <cacheField name="Equitable 2" numFmtId="0">
      <sharedItems/>
    </cacheField>
    <cacheField name="C&amp;I CLM $ Collected" numFmtId="168">
      <sharedItems containsString="0" containsBlank="1" containsNumber="1" minValue="0" maxValue="5418125.9837999996"/>
    </cacheField>
    <cacheField name="% of Total C&amp;I CLM $ Collected" numFmtId="10">
      <sharedItems containsSemiMixedTypes="0" containsString="0" containsNumber="1" minValue="0" maxValue="0.6030085741673753"/>
    </cacheField>
    <cacheField name="C&amp;I Incentive Disbursements" numFmtId="168">
      <sharedItems containsString="0" containsBlank="1" containsNumber="1" minValue="-25" maxValue="3155916.3200000003"/>
    </cacheField>
    <cacheField name="% of TotalC&amp;I Incentive Disbursements " numFmtId="9">
      <sharedItems containsSemiMixedTypes="0" containsString="0" containsNumber="1" minValue="-7.1424371122860822E-5" maxValue="0.69343901863409296"/>
    </cacheField>
    <cacheField name="Equitable 3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Malmrose" refreshedDate="44035.47358784722" createdVersion="6" refreshedVersion="6" minRefreshableVersion="3" recordCount="341" xr:uid="{00000000-000A-0000-FFFF-FFFF0F000000}">
  <cacheSource type="worksheet">
    <worksheetSource name="Table32"/>
  </cacheSource>
  <cacheFields count="16">
    <cacheField name="Census Tract" numFmtId="49">
      <sharedItems containsBlank="1" count="168">
        <s v="09001060100"/>
        <s v="09001060200"/>
        <s v="09001060300"/>
        <s v="09001060400"/>
        <s v="09001060500"/>
        <s v="09001060600"/>
        <s v="09001060700"/>
        <s v="09001060900"/>
        <s v="09001061000"/>
        <s v="09001061100"/>
        <s v="09001061300"/>
        <s v="09001061400"/>
        <s v="09001061500"/>
        <s v="09001061600"/>
        <s v="09001070100"/>
        <s v="09001070200"/>
        <s v="09001070300"/>
        <s v="09001070400"/>
        <s v="09001070500"/>
        <s v="09001070600"/>
        <s v="09001070900"/>
        <s v="09001071000"/>
        <s v="09001071100"/>
        <s v="09001071200"/>
        <s v="09001071300"/>
        <s v="09001071400"/>
        <s v="09001071900"/>
        <s v="09001072000"/>
        <s v="09001072100"/>
        <s v="09001072200"/>
        <s v="09001072300"/>
        <s v="09001072400"/>
        <s v="09001072500"/>
        <s v="09001072600"/>
        <s v="09001072700"/>
        <s v="09001072800"/>
        <s v="09001072900"/>
        <s v="09001073000"/>
        <s v="09001073100"/>
        <s v="09001073300"/>
        <s v="09001073400"/>
        <s v="09001073500"/>
        <s v="09001073600"/>
        <s v="09001073700"/>
        <s v="09001073800"/>
        <s v="09001073900"/>
        <s v="09001074000"/>
        <s v="09001074300"/>
        <s v="09001074400"/>
        <s v="09001080100"/>
        <s v="09001080200"/>
        <s v="09001080400"/>
        <s v="09001080500"/>
        <s v="09001080600"/>
        <s v="09001080700"/>
        <s v="09001080800"/>
        <s v="09001080900"/>
        <s v="09001081000"/>
        <s v="09001081100"/>
        <s v="09001081200"/>
        <s v="09001081300"/>
        <s v="09001090100"/>
        <s v="09001090200"/>
        <s v="09001090300"/>
        <s v="09001090400"/>
        <s v="09001090500"/>
        <s v="09001090600"/>
        <s v="09001090700"/>
        <s v="09001105100"/>
        <s v="09001105200"/>
        <s v="09001110100"/>
        <s v="09001110201"/>
        <s v="09001110202"/>
        <s v="09001110301"/>
        <s v="09001110302"/>
        <s v="09001110500"/>
        <s v="09001110600"/>
        <s v="09001257200"/>
        <s v="09009120100"/>
        <s v="09009120200"/>
        <s v="09009125100"/>
        <s v="09009125200"/>
        <s v="09009125300"/>
        <s v="09009125400"/>
        <s v="09009140100"/>
        <s v="09009140200"/>
        <s v="09009140300"/>
        <s v="09009140400"/>
        <s v="09009140500"/>
        <s v="09009140600"/>
        <s v="09009140700"/>
        <s v="09009140800"/>
        <s v="09009140900"/>
        <s v="09009141000"/>
        <s v="09009141100"/>
        <s v="09009141200"/>
        <s v="09009141300"/>
        <s v="09009141400"/>
        <s v="09009141500"/>
        <s v="09009141600"/>
        <s v="09009141800"/>
        <s v="09009141900"/>
        <s v="09009142000"/>
        <s v="09009142100"/>
        <s v="09009142200"/>
        <s v="09009142300"/>
        <s v="09009142400"/>
        <s v="09009142500"/>
        <s v="09009142601"/>
        <s v="09009142603"/>
        <s v="09009142604"/>
        <s v="09009142700"/>
        <s v="09009142800"/>
        <s v="09009150100"/>
        <s v="09009150200"/>
        <s v="09009150300"/>
        <s v="09009150500"/>
        <s v="09009150600"/>
        <s v="09009150700"/>
        <s v="09009150800"/>
        <s v="09009150900"/>
        <s v="09009151000"/>
        <s v="09009151100"/>
        <s v="09009151200"/>
        <s v="09009154100"/>
        <s v="09009154200"/>
        <s v="09009154500"/>
        <s v="09009154600"/>
        <s v="09009154700"/>
        <s v="09009154800"/>
        <s v="09009154900"/>
        <s v="09009155000"/>
        <s v="09009155100"/>
        <s v="09009157100"/>
        <s v="09009157200"/>
        <s v="09009157300"/>
        <s v="09009157400"/>
        <s v="09009160100"/>
        <s v="09009160200"/>
        <s v="09009165100"/>
        <s v="09009165200"/>
        <s v="09009165300"/>
        <s v="09009165400"/>
        <s v="09009165500"/>
        <s v="09009165600"/>
        <s v="09009165700"/>
        <s v="09009165801"/>
        <s v="09009165802"/>
        <s v="09009165900"/>
        <s v="09009166001"/>
        <s v="09009166002"/>
        <s v="09009167100"/>
        <s v="09009167201"/>
        <s v="09009167202"/>
        <s v="09009167300"/>
        <s v="09009180100"/>
        <s v="09009180200"/>
        <s v="09009180300"/>
        <s v="09009180400"/>
        <s v="09009180500"/>
        <s v="09009180601"/>
        <s v="09009180602"/>
        <s v="09009186100"/>
        <s v="09009186200"/>
        <s v="09009361401"/>
        <s v="09009361402"/>
        <s v="09009361500"/>
        <m/>
      </sharedItems>
    </cacheField>
    <cacheField name="Town" numFmtId="0">
      <sharedItems containsBlank="1"/>
    </cacheField>
    <cacheField name="Distressed Tract1" numFmtId="49">
      <sharedItems containsBlank="1" count="4">
        <s v="No"/>
        <s v="Yes"/>
        <m/>
        <s v="Total "/>
      </sharedItems>
    </cacheField>
    <cacheField name="CLM $ Collected " numFmtId="168">
      <sharedItems containsString="0" containsBlank="1" containsNumber="1" minValue="0" maxValue="11552693.690900004" count="177">
        <n v="100227.791"/>
        <n v="73601.251600000003"/>
        <n v="37903.3364"/>
        <n v="9570.1769000000004"/>
        <n v="4850.7232000000004"/>
        <n v="33150.8917"/>
        <n v="101146.5624"/>
        <n v="2542.0457000000001"/>
        <n v="48402.934399999998"/>
        <n v="3413.4719"/>
        <n v="19307.045299999998"/>
        <n v="111401.4479"/>
        <n v="2535.1001999999999"/>
        <n v="63380.398999999998"/>
        <n v="32031.164499999999"/>
        <n v="7281.1782000000003"/>
        <n v="0"/>
        <n v="23732.358"/>
        <n v="90882.647700000001"/>
        <n v="28740.396199999999"/>
        <n v="16724.715800000002"/>
        <n v="329048.53960000002"/>
        <n v="14584.582"/>
        <n v="21101.988799999999"/>
        <n v="5250.7829000000002"/>
        <n v="26819.623799999998"/>
        <n v="33404.633399999999"/>
        <n v="17213.561799999999"/>
        <n v="30759.562900000001"/>
        <n v="17861.459299999999"/>
        <n v="87822.353399999993"/>
        <n v="9298.1455999999998"/>
        <n v="8122.7389000000003"/>
        <n v="5110.9471999999996"/>
        <n v="3329.8946000000001"/>
        <n v="29978.312300000001"/>
        <n v="4154.7861000000003"/>
        <n v="1798.4163000000001"/>
        <n v="37765.5844"/>
        <n v="14444.051799999999"/>
        <n v="43169.746700000003"/>
        <n v="11648.727500000001"/>
        <n v="11700.818600000001"/>
        <n v="2031.7844"/>
        <n v="7256.6374999999998"/>
        <n v="175607.78"/>
        <n v="46458.431499999999"/>
        <n v="7462.4552000000003"/>
        <n v="24043.608"/>
        <n v="69615.934999999998"/>
        <n v="71389.851200000005"/>
        <n v="30426.064299999998"/>
        <n v="27474.929800000002"/>
        <n v="94995.182000000001"/>
        <n v="93423.159499999994"/>
        <n v="47038.957799999996"/>
        <n v="34462.429799999998"/>
        <n v="82882.264999999999"/>
        <n v="3132.4115000000002"/>
        <n v="6311.1261999999997"/>
        <n v="31194.002799999998"/>
        <n v="16496.093799999999"/>
        <n v="167987.89379999999"/>
        <n v="64761.160300000003"/>
        <n v="33524.442799999997"/>
        <n v="91398.118099999992"/>
        <n v="82588.587100000004"/>
        <n v="262382.63909999997"/>
        <n v="21139.378799999999"/>
        <n v="46069.947800000002"/>
        <n v="31652.1731"/>
        <n v="1963.6956"/>
        <n v="48465.287400000001"/>
        <n v="11511.554400000001"/>
        <n v="476788.71539999999"/>
        <n v="61755.966899999999"/>
        <n v="392782.05839999998"/>
        <n v="11423.925499999999"/>
        <n v="19630.0101"/>
        <n v="153837.17310000001"/>
        <n v="31654.256600000001"/>
        <n v="118643.1523"/>
        <n v="30307.9912"/>
        <n v="21318.6878"/>
        <n v="48303.706700000002"/>
        <n v="19413.7742"/>
        <n v="620841.98750000005"/>
        <n v="440777.92950000003"/>
        <n v="396586.79239999998"/>
        <n v="16626.321499999998"/>
        <n v="20302.3325"/>
        <n v="62155.3321"/>
        <n v="54912.122300000003"/>
        <n v="167440.6943"/>
        <n v="3203.2554"/>
        <n v="10510.4792"/>
        <n v="16102.516600000001"/>
        <n v="36435.988100000002"/>
        <n v="68425.132500000007"/>
        <n v="107295.5113"/>
        <n v="95856.074399999998"/>
        <n v="72142.353499999997"/>
        <n v="77177.016300000003"/>
        <n v="30629.914100000002"/>
        <n v="35141.119099999996"/>
        <n v="638.05809999999997"/>
        <n v="34699.039299999997"/>
        <n v="24439.176200000002"/>
        <n v="32270.552200000002"/>
        <n v="125901.9893"/>
        <n v="42790.523500000003"/>
        <n v="51234.490700000002"/>
        <n v="38758.672400000003"/>
        <n v="203276.48869999999"/>
        <n v="21034.6178"/>
        <n v="58753.898999999998"/>
        <n v="47790.5746"/>
        <n v="22054.677199999998"/>
        <n v="11394.1178"/>
        <n v="225626.00099999999"/>
        <n v="71448.268599999996"/>
        <n v="202449.05009999999"/>
        <n v="231960.74220000001"/>
        <n v="3718.1469999999999"/>
        <n v="85261.554799999998"/>
        <n v="24946.427899999999"/>
        <n v="57891.270400000001"/>
        <n v="23658.1571"/>
        <n v="4149.2298000000001"/>
        <n v="4240.4471000000003"/>
        <n v="52236.260499999997"/>
        <n v="321864.88760000002"/>
        <n v="675.56370000000004"/>
        <n v="19853.538799999998"/>
        <n v="27257.304800000002"/>
        <n v="14796.650600000001"/>
        <n v="217387.0416"/>
        <n v="3565.3463999999999"/>
        <n v="3201.6347000000001"/>
        <n v="5578.9567999999999"/>
        <n v="5794.7875999999997"/>
        <n v="8585.7708999999995"/>
        <n v="50736.268400000001"/>
        <n v="45742.0052"/>
        <n v="5316.3019000000004"/>
        <n v="31918.416300000001"/>
        <n v="107930.2703"/>
        <n v="2886.0785000000001"/>
        <n v="16559.529200000001"/>
        <n v="19896.485000000001"/>
        <n v="25404.7137"/>
        <n v="115079.54239999999"/>
        <n v="4752.5604000000003"/>
        <n v="98957.925600000002"/>
        <n v="45290.201699999998"/>
        <n v="105298.10710000001"/>
        <n v="93146.874100000001"/>
        <n v="260614.27919999999"/>
        <n v="216707.51319999999"/>
        <n v="190974.886"/>
        <n v="24280.935099999999"/>
        <n v="22798.3066"/>
        <n v="2993.6754999999998"/>
        <n v="32315.9293"/>
        <n v="10134.6129"/>
        <n v="17417.411800000002"/>
        <n v="20826.716400000001"/>
        <n v="54047.178699999997"/>
        <n v="5063.9494999999997"/>
        <n v="11356.438599999999"/>
        <n v="118879.9354"/>
        <n v="46838.580699999999"/>
        <n v="54474.441500000001"/>
        <n v="119732.2037"/>
        <n v="214352.32990000001"/>
        <m/>
        <n v="11552693.690900004"/>
      </sharedItems>
    </cacheField>
    <cacheField name="% of Total CLM $ Collected " numFmtId="0">
      <sharedItems containsSemiMixedTypes="0" containsString="0" containsNumber="1" minValue="0" maxValue="0.51862778820318289"/>
    </cacheField>
    <cacheField name="Incentive Disbursements" numFmtId="168">
      <sharedItems containsString="0" containsBlank="1" containsNumber="1" minValue="0" maxValue="5150527.3599999994" count="101">
        <n v="0"/>
        <n v="1240"/>
        <n v="330"/>
        <n v="2245.5"/>
        <n v="79085"/>
        <n v="224266"/>
        <n v="1555"/>
        <n v="49035"/>
        <n v="85"/>
        <n v="92446"/>
        <n v="484416"/>
        <n v="49135"/>
        <n v="4617"/>
        <n v="244"/>
        <n v="10584"/>
        <n v="350"/>
        <n v="1360"/>
        <n v="2975.52"/>
        <n v="23408"/>
        <n v="7205"/>
        <n v="15529"/>
        <n v="29931"/>
        <n v="44725"/>
        <n v="84674.5"/>
        <n v="75"/>
        <n v="6890"/>
        <n v="35040"/>
        <n v="104783"/>
        <n v="79769"/>
        <n v="200"/>
        <n v="56839"/>
        <n v="146069"/>
        <n v="60"/>
        <n v="9127"/>
        <n v="502700"/>
        <n v="192127"/>
        <n v="90344"/>
        <n v="139005"/>
        <n v="39199"/>
        <n v="10957"/>
        <n v="1084"/>
        <n v="7789"/>
        <n v="150"/>
        <n v="90664"/>
        <n v="74388.570000000007"/>
        <n v="344"/>
        <n v="40"/>
        <n v="100"/>
        <n v="70"/>
        <n v="15941.24"/>
        <n v="6672"/>
        <n v="9499"/>
        <n v="1830"/>
        <n v="210"/>
        <n v="1180"/>
        <n v="44425"/>
        <n v="2254"/>
        <n v="64029"/>
        <n v="83813"/>
        <n v="90"/>
        <n v="1791"/>
        <n v="250"/>
        <n v="96057"/>
        <n v="16584"/>
        <n v="16410"/>
        <n v="850"/>
        <n v="153338.10999999999"/>
        <n v="37695"/>
        <n v="800"/>
        <n v="50"/>
        <n v="2970"/>
        <n v="360"/>
        <n v="13474"/>
        <n v="114872"/>
        <n v="1070"/>
        <n v="728"/>
        <n v="8424"/>
        <n v="595"/>
        <n v="46563"/>
        <n v="8117.9"/>
        <n v="830"/>
        <n v="28247"/>
        <n v="147584.07"/>
        <n v="1708"/>
        <n v="50057"/>
        <n v="1581.66"/>
        <n v="113338.29"/>
        <n v="507461"/>
        <n v="12866"/>
        <n v="30"/>
        <n v="500"/>
        <n v="29346"/>
        <n v="10040"/>
        <n v="1313"/>
        <n v="34728"/>
        <n v="8591"/>
        <n v="1985"/>
        <n v="648547"/>
        <n v="3517"/>
        <m/>
        <n v="5150527.3599999994"/>
      </sharedItems>
    </cacheField>
    <cacheField name="% of Total Incentive Disbursements" numFmtId="0">
      <sharedItems containsSemiMixedTypes="0" containsString="0" containsNumber="1" minValue="-7.1424371122860822E-5" maxValue="0.30656098136590715"/>
    </cacheField>
    <cacheField name="Equitable" numFmtId="0">
      <sharedItems count="3">
        <s v="NO"/>
        <s v="N/A"/>
        <s v="YES"/>
      </sharedItems>
    </cacheField>
    <cacheField name="Residential CLM $ Collected" numFmtId="168">
      <sharedItems containsString="0" containsBlank="1" containsNumber="1" minValue="0" maxValue="155286.23139999996"/>
    </cacheField>
    <cacheField name="% of Total Residential CLM $ Collected" numFmtId="165">
      <sharedItems containsSemiMixedTypes="0" containsString="0" containsNumber="1" minValue="0" maxValue="7.6856935292475585E-3"/>
    </cacheField>
    <cacheField name="Residential Incentive Disbursements" numFmtId="168">
      <sharedItems containsString="0" containsBlank="1" containsNumber="1" containsInteger="1" minValue="0" maxValue="800"/>
    </cacheField>
    <cacheField name="% of Total Residential Incentive Disbursements " numFmtId="0">
      <sharedItems containsSemiMixedTypes="0" containsString="0" containsNumber="1" minValue="-7.1424371122860822E-5" maxValue="2.7673873157353378E-2"/>
    </cacheField>
    <cacheField name="C&amp;I CLM $ Collected" numFmtId="168">
      <sharedItems containsString="0" containsBlank="1" containsNumber="1" minValue="0" maxValue="11397407.459500005"/>
    </cacheField>
    <cacheField name="% of Total C&amp;I CLM $ Collected" numFmtId="42">
      <sharedItems containsSemiMixedTypes="0" containsString="0" containsNumber="1" minValue="0" maxValue="0.39165524155689885"/>
    </cacheField>
    <cacheField name="C&amp;I Incentive Disbursements" numFmtId="168">
      <sharedItems containsString="0" containsBlank="1" containsNumber="1" minValue="0" maxValue="5149727.3599999994"/>
    </cacheField>
    <cacheField name="% of TotalC&amp;I Incentive Disbursements " numFmtId="0">
      <sharedItems containsSemiMixedTypes="0" containsString="0" containsNumber="1" minValue="-7.1424371122860822E-5" maxValue="0.306513365118491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Malmrose" refreshedDate="44403.58823090278" createdVersion="6" refreshedVersion="6" minRefreshableVersion="3" recordCount="392" xr:uid="{4FCCF3DE-D3AE-44B8-808D-EFF3470FADAF}">
  <cacheSource type="worksheet">
    <worksheetSource name="small_load_merge"/>
  </cacheSource>
  <cacheFields count="27">
    <cacheField name="Census Tract" numFmtId="0">
      <sharedItems containsSemiMixedTypes="0" containsString="0" containsNumber="1" containsInteger="1" minValue="9001055100" maxValue="9009361500" count="183">
        <n v="9001055100"/>
        <n v="9001055200"/>
        <n v="9001060100"/>
        <n v="9001060200"/>
        <n v="9001060300"/>
        <n v="9001060400"/>
        <n v="9001060500"/>
        <n v="9001060600"/>
        <n v="9001060700"/>
        <n v="9001060800"/>
        <n v="9001060900"/>
        <n v="9001061000"/>
        <n v="9001061100"/>
        <n v="9001061200"/>
        <n v="9001061300"/>
        <n v="9001061400"/>
        <n v="9001061500"/>
        <n v="9001061600"/>
        <n v="9001070100"/>
        <n v="9001070200"/>
        <n v="9001070300"/>
        <n v="9001070400"/>
        <n v="9001070500"/>
        <n v="9001070600"/>
        <n v="9001070900"/>
        <n v="9001071000"/>
        <n v="9001071100"/>
        <n v="9001071200"/>
        <n v="9001071300"/>
        <n v="9001071400"/>
        <n v="9001071600"/>
        <n v="9001071900"/>
        <n v="9001072000"/>
        <n v="9001072100"/>
        <n v="9001072200"/>
        <n v="9001072300"/>
        <n v="9001072400"/>
        <n v="9001072500"/>
        <n v="9001072600"/>
        <n v="9001072700"/>
        <n v="9001072800"/>
        <n v="9001072900"/>
        <n v="9001073000"/>
        <n v="9001073100"/>
        <n v="9001073200"/>
        <n v="9001073300"/>
        <n v="9001073400"/>
        <n v="9001073500"/>
        <n v="9001073600"/>
        <n v="9001073700"/>
        <n v="9001073800"/>
        <n v="9001073900"/>
        <n v="9001074000"/>
        <n v="9001074300"/>
        <n v="9001074400"/>
        <n v="9001080100"/>
        <n v="9001080200"/>
        <n v="9001080400"/>
        <n v="9001080500"/>
        <n v="9001080600"/>
        <n v="9001080700"/>
        <n v="9001080800"/>
        <n v="9001080900"/>
        <n v="9001081000"/>
        <n v="9001081100"/>
        <n v="9001081200"/>
        <n v="9001081300"/>
        <n v="9001090100"/>
        <n v="9001090200"/>
        <n v="9001090300"/>
        <n v="9001090400"/>
        <n v="9001090500"/>
        <n v="9001090600"/>
        <n v="9001090700"/>
        <n v="9001100100"/>
        <n v="9001100200"/>
        <n v="9001105100"/>
        <n v="9001105200"/>
        <n v="9001110100"/>
        <n v="9001110201"/>
        <n v="9001110202"/>
        <n v="9001110301"/>
        <n v="9001110302"/>
        <n v="9001110400"/>
        <n v="9001110500"/>
        <n v="9001110600"/>
        <n v="9001240200"/>
        <n v="9001257200"/>
        <n v="9009120100"/>
        <n v="9009120200"/>
        <n v="9009125100"/>
        <n v="9009125200"/>
        <n v="9009125300"/>
        <n v="9009125400"/>
        <n v="9009130101"/>
        <n v="9009130102"/>
        <n v="9009130200"/>
        <n v="9009140100"/>
        <n v="9009140200"/>
        <n v="9009140300"/>
        <n v="9009140400"/>
        <n v="9009140500"/>
        <n v="9009140600"/>
        <n v="9009140700"/>
        <n v="9009140800"/>
        <n v="9009140900"/>
        <n v="9009141000"/>
        <n v="9009141100"/>
        <n v="9009141200"/>
        <n v="9009141300"/>
        <n v="9009141400"/>
        <n v="9009141500"/>
        <n v="9009141600"/>
        <n v="9009141800"/>
        <n v="9009141900"/>
        <n v="9009142000"/>
        <n v="9009142100"/>
        <n v="9009142200"/>
        <n v="9009142300"/>
        <n v="9009142400"/>
        <n v="9009142500"/>
        <n v="9009142601"/>
        <n v="9009142603"/>
        <n v="9009142604"/>
        <n v="9009142700"/>
        <n v="9009142800"/>
        <n v="9009150100"/>
        <n v="9009150200"/>
        <n v="9009150300"/>
        <n v="9009150400"/>
        <n v="9009150500"/>
        <n v="9009150600"/>
        <n v="9009150700"/>
        <n v="9009150800"/>
        <n v="9009150900"/>
        <n v="9009151000"/>
        <n v="9009151100"/>
        <n v="9009151200"/>
        <n v="9009154100"/>
        <n v="9009154200"/>
        <n v="9009154500"/>
        <n v="9009154600"/>
        <n v="9009154700"/>
        <n v="9009154800"/>
        <n v="9009154900"/>
        <n v="9009155000"/>
        <n v="9009155100"/>
        <n v="9009157100"/>
        <n v="9009157200"/>
        <n v="9009157300"/>
        <n v="9009157400"/>
        <n v="9009160100"/>
        <n v="9009160200"/>
        <n v="9009165100"/>
        <n v="9009165200"/>
        <n v="9009165300"/>
        <n v="9009165400"/>
        <n v="9009165500"/>
        <n v="9009165600"/>
        <n v="9009165700"/>
        <n v="9009165801"/>
        <n v="9009165802"/>
        <n v="9009165900"/>
        <n v="9009166001"/>
        <n v="9009166002"/>
        <n v="9009167100"/>
        <n v="9009167201"/>
        <n v="9009167202"/>
        <n v="9009167300"/>
        <n v="9009180100"/>
        <n v="9009180200"/>
        <n v="9009180300"/>
        <n v="9009180400"/>
        <n v="9009180500"/>
        <n v="9009180601"/>
        <n v="9009180602"/>
        <n v="9009184700"/>
        <n v="9009186100"/>
        <n v="9009186200"/>
        <n v="9009190302"/>
        <n v="9009361401"/>
        <n v="9009361402"/>
        <n v="9009361500"/>
      </sharedItems>
    </cacheField>
    <cacheField name="tract" numFmtId="0">
      <sharedItems containsSemiMixedTypes="0" containsString="0" containsNumber="1" containsInteger="1" minValue="9001055100" maxValue="9009361500"/>
    </cacheField>
    <cacheField name="Town" numFmtId="0">
      <sharedItems/>
    </cacheField>
    <cacheField name="Distressed Tract1" numFmtId="0">
      <sharedItems/>
    </cacheField>
    <cacheField name="CLM $ Collected " numFmtId="0">
      <sharedItems containsSemiMixedTypes="0" containsString="0" containsNumber="1" minValue="0" maxValue="246281.63460000002"/>
    </cacheField>
    <cacheField name="% of Total CLM $ Collected " numFmtId="0">
      <sharedItems containsSemiMixedTypes="0" containsString="0" containsNumber="1" minValue="0" maxValue="8.4631082492265669E-3"/>
    </cacheField>
    <cacheField name="Incentive Disbursements" numFmtId="0">
      <sharedItems containsSemiMixedTypes="0" containsString="0" containsNumber="1" minValue="-1200" maxValue="464948.41"/>
    </cacheField>
    <cacheField name="% of Total Incentive Disbursements" numFmtId="0">
      <sharedItems containsSemiMixedTypes="0" containsString="0" containsNumber="1" minValue="-7.1424371122860822E-5" maxValue="2.7673873157353378E-2"/>
    </cacheField>
    <cacheField name="Column1" numFmtId="0">
      <sharedItems/>
    </cacheField>
    <cacheField name="Equitable" numFmtId="0">
      <sharedItems/>
    </cacheField>
    <cacheField name="Residential CLM $ Collected" numFmtId="0">
      <sharedItems containsSemiMixedTypes="0" containsString="0" containsNumber="1" minValue="0" maxValue="175927.88690000001"/>
    </cacheField>
    <cacheField name="% of Total Residential CLM $ Collected" numFmtId="0">
      <sharedItems containsSemiMixedTypes="0" containsString="0" containsNumber="1" minValue="0" maxValue="8.4631082492265669E-3"/>
    </cacheField>
    <cacheField name="Residential Incentive Disbursements" numFmtId="0">
      <sharedItems containsSemiMixedTypes="0" containsString="0" containsNumber="1" minValue="-4972.1099999999997" maxValue="301300.26"/>
    </cacheField>
    <cacheField name="% of Total Residential Incentive Disbursements " numFmtId="0">
      <sharedItems containsSemiMixedTypes="0" containsString="0" containsNumber="1" minValue="-7.1424371122860822E-5" maxValue="2.7673873157353378E-2"/>
    </cacheField>
    <cacheField name="Equitable 2" numFmtId="0">
      <sharedItems/>
    </cacheField>
    <cacheField name="C&amp;I CLM $ Collected" numFmtId="0">
      <sharedItems containsSemiMixedTypes="0" containsString="0" containsNumber="1" minValue="0" maxValue="170478.94940000001"/>
    </cacheField>
    <cacheField name="% of Total C&amp;I CLM $ Collected" numFmtId="0">
      <sharedItems containsSemiMixedTypes="0" containsString="0" containsNumber="1" minValue="0" maxValue="8.4631082492265669E-3"/>
    </cacheField>
    <cacheField name="C&amp;I Incentive Disbursements" numFmtId="0">
      <sharedItems containsSemiMixedTypes="0" containsString="0" containsNumber="1" minValue="-25" maxValue="464578"/>
    </cacheField>
    <cacheField name="% of TotalC&amp;I Incentive Disbursements " numFmtId="0">
      <sharedItems containsSemiMixedTypes="0" containsString="0" containsNumber="1" minValue="-7.1424371122860822E-5" maxValue="2.7673873157353378E-2"/>
    </cacheField>
    <cacheField name="Equitable 3" numFmtId="0">
      <sharedItems/>
    </cacheField>
    <cacheField name="diversity index table.adjusted income (thousands of $)" numFmtId="0">
      <sharedItems containsSemiMixedTypes="0" containsString="0" containsNumber="1" minValue="5.532" maxValue="146.92699999999999"/>
    </cacheField>
    <cacheField name="diversity index table.median census housing cost" numFmtId="0">
      <sharedItems containsSemiMixedTypes="0" containsString="0" containsNumber="1" containsInteger="1" minValue="433" maxValue="4000"/>
    </cacheField>
    <cacheField name="diversity index table.Combined affluence rank" numFmtId="0">
      <sharedItems containsSemiMixedTypes="0" containsString="0" containsNumber="1" containsInteger="1" minValue="1" maxValue="5" count="5">
        <n v="1"/>
        <n v="3"/>
        <n v="5"/>
        <n v="4"/>
        <n v="2"/>
      </sharedItems>
    </cacheField>
    <cacheField name="diversity index table.rural rank" numFmtId="0">
      <sharedItems containsSemiMixedTypes="0" containsString="0" containsNumber="1" containsInteger="1" minValue="1" maxValue="2"/>
    </cacheField>
    <cacheField name="diversity index table.racial diversity index" numFmtId="0">
      <sharedItems containsSemiMixedTypes="0" containsString="0" containsNumber="1" containsInteger="1" minValue="1" maxValue="5" count="5">
        <n v="4"/>
        <n v="1"/>
        <n v="2"/>
        <n v="3"/>
        <n v="5"/>
      </sharedItems>
    </cacheField>
    <cacheField name="diversity index table.composit index" numFmtId="0">
      <sharedItems containsSemiMixedTypes="0" containsString="0" containsNumber="1" minValue="1" maxValue="5"/>
    </cacheField>
    <cacheField name="diversity index table.rounded composite" numFmtId="0">
      <sharedItems containsSemiMixedTypes="0" containsString="0" containsNumber="1" containsInteger="1" minValue="1" maxValue="5" count="5">
        <n v="3"/>
        <n v="1"/>
        <n v="2"/>
        <n v="4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Malmrose" refreshedDate="44403.656191435184" createdVersion="6" refreshedVersion="6" minRefreshableVersion="3" recordCount="204" xr:uid="{D87B0716-6CBF-486F-871E-A69C369C2693}">
  <cacheSource type="worksheet">
    <worksheetSource name="Merge1"/>
  </cacheSource>
  <cacheFields count="23">
    <cacheField name="Census Tract" numFmtId="0">
      <sharedItems containsSemiMixedTypes="0" containsString="0" containsNumber="1" containsInteger="1" minValue="9001060100" maxValue="9009361500" count="167">
        <n v="9001060100"/>
        <n v="9001060200"/>
        <n v="9001060300"/>
        <n v="9001060400"/>
        <n v="9001060500"/>
        <n v="9001060600"/>
        <n v="9001060700"/>
        <n v="9001060900"/>
        <n v="9001061000"/>
        <n v="9001061100"/>
        <n v="9001061300"/>
        <n v="9001061400"/>
        <n v="9001061500"/>
        <n v="9001061600"/>
        <n v="9001070100"/>
        <n v="9001070200"/>
        <n v="9001070300"/>
        <n v="9001070400"/>
        <n v="9001070500"/>
        <n v="9001070600"/>
        <n v="9001070900"/>
        <n v="9001071000"/>
        <n v="9001071100"/>
        <n v="9001071200"/>
        <n v="9001071300"/>
        <n v="9001071400"/>
        <n v="9001071900"/>
        <n v="9001072000"/>
        <n v="9001072100"/>
        <n v="9001072200"/>
        <n v="9001072300"/>
        <n v="9001072400"/>
        <n v="9001072500"/>
        <n v="9001072600"/>
        <n v="9001072700"/>
        <n v="9001072800"/>
        <n v="9001072900"/>
        <n v="9001073000"/>
        <n v="9001073100"/>
        <n v="9001073300"/>
        <n v="9001073400"/>
        <n v="9001073500"/>
        <n v="9001073600"/>
        <n v="9001073700"/>
        <n v="9001073800"/>
        <n v="9001073900"/>
        <n v="9001074000"/>
        <n v="9001074300"/>
        <n v="9001074400"/>
        <n v="9001080100"/>
        <n v="9001080200"/>
        <n v="9001080400"/>
        <n v="9001080500"/>
        <n v="9001080600"/>
        <n v="9001080700"/>
        <n v="9001080800"/>
        <n v="9001080900"/>
        <n v="9001081000"/>
        <n v="9001081100"/>
        <n v="9001081200"/>
        <n v="9001081300"/>
        <n v="9001090100"/>
        <n v="9001090200"/>
        <n v="9001090300"/>
        <n v="9001090400"/>
        <n v="9001090500"/>
        <n v="9001090600"/>
        <n v="9001090700"/>
        <n v="9001105100"/>
        <n v="9001105200"/>
        <n v="9001110100"/>
        <n v="9001110201"/>
        <n v="9001110202"/>
        <n v="9001110301"/>
        <n v="9001110302"/>
        <n v="9001110500"/>
        <n v="9001110600"/>
        <n v="9001257200"/>
        <n v="9009120100"/>
        <n v="9009120200"/>
        <n v="9009125100"/>
        <n v="9009125200"/>
        <n v="9009125300"/>
        <n v="9009125400"/>
        <n v="9009140100"/>
        <n v="9009140200"/>
        <n v="9009140300"/>
        <n v="9009140400"/>
        <n v="9009140500"/>
        <n v="9009140600"/>
        <n v="9009140700"/>
        <n v="9009140800"/>
        <n v="9009140900"/>
        <n v="9009141000"/>
        <n v="9009141100"/>
        <n v="9009141200"/>
        <n v="9009141300"/>
        <n v="9009141400"/>
        <n v="9009141500"/>
        <n v="9009141600"/>
        <n v="9009141800"/>
        <n v="9009141900"/>
        <n v="9009142000"/>
        <n v="9009142100"/>
        <n v="9009142200"/>
        <n v="9009142300"/>
        <n v="9009142400"/>
        <n v="9009142500"/>
        <n v="9009142601"/>
        <n v="9009142603"/>
        <n v="9009142604"/>
        <n v="9009142700"/>
        <n v="9009142800"/>
        <n v="9009150100"/>
        <n v="9009150200"/>
        <n v="9009150300"/>
        <n v="9009150500"/>
        <n v="9009150600"/>
        <n v="9009150700"/>
        <n v="9009150800"/>
        <n v="9009150900"/>
        <n v="9009151000"/>
        <n v="9009151100"/>
        <n v="9009151200"/>
        <n v="9009154100"/>
        <n v="9009154200"/>
        <n v="9009154500"/>
        <n v="9009154600"/>
        <n v="9009154700"/>
        <n v="9009154800"/>
        <n v="9009154900"/>
        <n v="9009155000"/>
        <n v="9009155100"/>
        <n v="9009157100"/>
        <n v="9009157200"/>
        <n v="9009157300"/>
        <n v="9009157400"/>
        <n v="9009160100"/>
        <n v="9009160200"/>
        <n v="9009165100"/>
        <n v="9009165200"/>
        <n v="9009165300"/>
        <n v="9009165400"/>
        <n v="9009165500"/>
        <n v="9009165600"/>
        <n v="9009165700"/>
        <n v="9009165801"/>
        <n v="9009165802"/>
        <n v="9009165900"/>
        <n v="9009166001"/>
        <n v="9009166002"/>
        <n v="9009167100"/>
        <n v="9009167201"/>
        <n v="9009167202"/>
        <n v="9009167300"/>
        <n v="9009180100"/>
        <n v="9009180200"/>
        <n v="9009180300"/>
        <n v="9009180400"/>
        <n v="9009180500"/>
        <n v="9009180601"/>
        <n v="9009180602"/>
        <n v="9009186100"/>
        <n v="9009186200"/>
        <n v="9009361401"/>
        <n v="9009361402"/>
        <n v="9009361500"/>
      </sharedItems>
    </cacheField>
    <cacheField name="Town" numFmtId="0">
      <sharedItems/>
    </cacheField>
    <cacheField name="Distressed Tract1" numFmtId="0">
      <sharedItems/>
    </cacheField>
    <cacheField name="CLM $ Collected " numFmtId="0">
      <sharedItems containsSemiMixedTypes="0" containsString="0" containsNumber="1" minValue="0" maxValue="620841.98750000005"/>
    </cacheField>
    <cacheField name="% of Total CLM $ Collected " numFmtId="0">
      <sharedItems containsSemiMixedTypes="0" containsString="0" containsNumber="1" minValue="0" maxValue="7.6856935292475585E-3"/>
    </cacheField>
    <cacheField name="Incentive Disbursements" numFmtId="0">
      <sharedItems containsSemiMixedTypes="0" containsString="0" containsNumber="1" minValue="0" maxValue="648547"/>
    </cacheField>
    <cacheField name="% of Total Incentive Disbursements" numFmtId="0">
      <sharedItems containsSemiMixedTypes="0" containsString="0" containsNumber="1" minValue="-7.1424371122860822E-5" maxValue="2.7673873157353378E-2"/>
    </cacheField>
    <cacheField name="Equitable" numFmtId="0">
      <sharedItems/>
    </cacheField>
    <cacheField name="Residential CLM $ Collected" numFmtId="0">
      <sharedItems containsSemiMixedTypes="0" containsString="0" containsNumber="1" minValue="0" maxValue="51234.490700000002"/>
    </cacheField>
    <cacheField name="% of Total Residential CLM $ Collected" numFmtId="0">
      <sharedItems containsSemiMixedTypes="0" containsString="0" containsNumber="1" minValue="0" maxValue="7.6856935292475585E-3"/>
    </cacheField>
    <cacheField name="Residential Incentive Disbursements" numFmtId="0">
      <sharedItems containsSemiMixedTypes="0" containsString="0" containsNumber="1" containsInteger="1" minValue="0" maxValue="800"/>
    </cacheField>
    <cacheField name="% of Total Residential Incentive Disbursements " numFmtId="0">
      <sharedItems containsSemiMixedTypes="0" containsString="0" containsNumber="1" minValue="-7.1424371122860822E-5" maxValue="2.7673873157353378E-2"/>
    </cacheField>
    <cacheField name="C&amp;I CLM $ Collected" numFmtId="0">
      <sharedItems containsSemiMixedTypes="0" containsString="0" containsNumber="1" minValue="0" maxValue="620841.98750000005"/>
    </cacheField>
    <cacheField name="% of Total C&amp;I CLM $ Collected" numFmtId="0">
      <sharedItems containsSemiMixedTypes="0" containsString="0" containsNumber="1" minValue="0" maxValue="7.6856935292475585E-3"/>
    </cacheField>
    <cacheField name="C&amp;I Incentive Disbursements" numFmtId="0">
      <sharedItems containsSemiMixedTypes="0" containsString="0" containsNumber="1" minValue="0" maxValue="648547"/>
    </cacheField>
    <cacheField name="% of TotalC&amp;I Incentive Disbursements " numFmtId="0">
      <sharedItems containsSemiMixedTypes="0" containsString="0" containsNumber="1" minValue="-7.1424371122860822E-5" maxValue="2.7673873157353378E-2"/>
    </cacheField>
    <cacheField name="diversity index table.adjusted income (thousands of $)" numFmtId="0">
      <sharedItems containsSemiMixedTypes="0" containsString="0" containsNumber="1" minValue="5.532" maxValue="146.92699999999999"/>
    </cacheField>
    <cacheField name="diversity index table.median census housing cost" numFmtId="0">
      <sharedItems containsSemiMixedTypes="0" containsString="0" containsNumber="1" containsInteger="1" minValue="433" maxValue="3810"/>
    </cacheField>
    <cacheField name="diversity index table.Combined affluence rank" numFmtId="0">
      <sharedItems containsSemiMixedTypes="0" containsString="0" containsNumber="1" containsInteger="1" minValue="1" maxValue="5" count="5">
        <n v="1"/>
        <n v="3"/>
        <n v="5"/>
        <n v="4"/>
        <n v="2"/>
      </sharedItems>
    </cacheField>
    <cacheField name="diversity index table.rural rank" numFmtId="0">
      <sharedItems containsSemiMixedTypes="0" containsString="0" containsNumber="1" containsInteger="1" minValue="1" maxValue="2"/>
    </cacheField>
    <cacheField name="diversity index table.racial diversity index" numFmtId="0">
      <sharedItems containsSemiMixedTypes="0" containsString="0" containsNumber="1" containsInteger="1" minValue="1" maxValue="5" count="5">
        <n v="2"/>
        <n v="3"/>
        <n v="1"/>
        <n v="4"/>
        <n v="5"/>
      </sharedItems>
    </cacheField>
    <cacheField name="diversity index table.composit index" numFmtId="0">
      <sharedItems containsSemiMixedTypes="0" containsString="0" containsNumber="1" minValue="1" maxValue="5" count="9">
        <n v="1.5"/>
        <n v="2"/>
        <n v="1"/>
        <n v="3"/>
        <n v="3.5"/>
        <n v="4"/>
        <n v="2.5"/>
        <n v="4.5"/>
        <n v="5"/>
      </sharedItems>
    </cacheField>
    <cacheField name="diversity index table.rounded composite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Malmrose" refreshedDate="44432.706636111114" createdVersion="6" refreshedVersion="6" minRefreshableVersion="3" recordCount="392" xr:uid="{ABFD20B2-FF3F-49F9-8E59-0DD07D604829}">
  <cacheSource type="worksheet">
    <worksheetSource name="Merge2"/>
  </cacheSource>
  <cacheFields count="30">
    <cacheField name="Census Tract" numFmtId="0">
      <sharedItems containsSemiMixedTypes="0" containsString="0" containsNumber="1" containsInteger="1" minValue="9001055100" maxValue="9009361500" count="183">
        <n v="9001055100"/>
        <n v="9001100100"/>
        <n v="9001055200"/>
        <n v="9001100200"/>
        <n v="9001060100"/>
        <n v="9001060200"/>
        <n v="9001060300"/>
        <n v="9001060400"/>
        <n v="9001105100"/>
        <n v="9001105200"/>
        <n v="9001110201"/>
        <n v="9001110202"/>
        <n v="9001110302"/>
        <n v="9001110400"/>
        <n v="9001110500"/>
        <n v="9001110600"/>
        <n v="9009120100"/>
        <n v="9009120200"/>
        <n v="9009130101"/>
        <n v="9009130102"/>
        <n v="9009150100"/>
        <n v="9009150200"/>
        <n v="9009151000"/>
        <n v="9009166001"/>
        <n v="9009166002"/>
        <n v="9009167300"/>
        <n v="9009180200"/>
        <n v="9009180300"/>
        <n v="9009180400"/>
        <n v="9009180500"/>
        <n v="9009180601"/>
        <n v="9009180602"/>
        <n v="9009184700"/>
        <n v="9001073100"/>
        <n v="9001240200"/>
        <n v="9001073900"/>
        <n v="9001080400"/>
        <n v="9001081000"/>
        <n v="9001081100"/>
        <n v="9001081200"/>
        <n v="9001081300"/>
        <n v="9001090100"/>
        <n v="9001090200"/>
        <n v="9001090400"/>
        <n v="9001090500"/>
        <n v="9001090600"/>
        <n v="9009361500"/>
        <n v="9001110100"/>
        <n v="9001110301"/>
        <n v="9009125100"/>
        <n v="9009125200"/>
        <n v="9009125300"/>
        <n v="9009125400"/>
        <n v="9009130200"/>
        <n v="9009140100"/>
        <n v="9009140200"/>
        <n v="9009140300"/>
        <n v="9009140400"/>
        <n v="9009140500"/>
        <n v="9009140600"/>
        <n v="9009140700"/>
        <n v="9009140800"/>
        <n v="9009140900"/>
        <n v="9009141000"/>
        <n v="9009141100"/>
        <n v="9009141200"/>
        <n v="9009141300"/>
        <n v="9009141400"/>
        <n v="9009141500"/>
        <n v="9009141600"/>
        <n v="9009141800"/>
        <n v="9009141900"/>
        <n v="9009142000"/>
        <n v="9009142100"/>
        <n v="9009142200"/>
        <n v="9009142300"/>
        <n v="9009142400"/>
        <n v="9009142500"/>
        <n v="9009142601"/>
        <n v="9009142603"/>
        <n v="9009142604"/>
        <n v="9009142700"/>
        <n v="9009142800"/>
        <n v="9009150300"/>
        <n v="9009150400"/>
        <n v="9009150500"/>
        <n v="9009150600"/>
        <n v="9009150700"/>
        <n v="9009150800"/>
        <n v="9009150900"/>
        <n v="9009151100"/>
        <n v="9009151200"/>
        <n v="9009154100"/>
        <n v="9009154200"/>
        <n v="9009154500"/>
        <n v="9009154600"/>
        <n v="9009154700"/>
        <n v="9009154800"/>
        <n v="9009154900"/>
        <n v="9009155000"/>
        <n v="9009155100"/>
        <n v="9009157100"/>
        <n v="9009157200"/>
        <n v="9009157300"/>
        <n v="9009157400"/>
        <n v="9009160100"/>
        <n v="9009160200"/>
        <n v="9009165100"/>
        <n v="9009165200"/>
        <n v="9009165300"/>
        <n v="9009165400"/>
        <n v="9009165500"/>
        <n v="9009165600"/>
        <n v="9009165700"/>
        <n v="9009165801"/>
        <n v="9009165802"/>
        <n v="9009165900"/>
        <n v="9009167100"/>
        <n v="9009167201"/>
        <n v="9009167202"/>
        <n v="9009180100"/>
        <n v="9009186100"/>
        <n v="9009186200"/>
        <n v="9009190302"/>
        <n v="9009361402"/>
        <n v="9001060600"/>
        <n v="9001060700"/>
        <n v="9001060800"/>
        <n v="9001060900"/>
        <n v="9001072900"/>
        <n v="9001074000"/>
        <n v="9001257200"/>
        <n v="9009361401"/>
        <n v="9001060500"/>
        <n v="9001061000"/>
        <n v="9001061100"/>
        <n v="9001061200"/>
        <n v="9001061300"/>
        <n v="9001061400"/>
        <n v="9001061500"/>
        <n v="9001061600"/>
        <n v="9001070100"/>
        <n v="9001070200"/>
        <n v="9001070300"/>
        <n v="9001070400"/>
        <n v="9001070500"/>
        <n v="9001070600"/>
        <n v="9001070900"/>
        <n v="9001071000"/>
        <n v="9001071100"/>
        <n v="9001071200"/>
        <n v="9001071300"/>
        <n v="9001071400"/>
        <n v="9001071600"/>
        <n v="9001071900"/>
        <n v="9001072000"/>
        <n v="9001072100"/>
        <n v="9001072200"/>
        <n v="9001072300"/>
        <n v="9001072400"/>
        <n v="9001072500"/>
        <n v="9001072600"/>
        <n v="9001072700"/>
        <n v="9001072800"/>
        <n v="9001073000"/>
        <n v="9001073200"/>
        <n v="9001073300"/>
        <n v="9001073400"/>
        <n v="9001073500"/>
        <n v="9001073600"/>
        <n v="9001073700"/>
        <n v="9001073800"/>
        <n v="9001074300"/>
        <n v="9001074400"/>
        <n v="9001080100"/>
        <n v="9001080200"/>
        <n v="9001080500"/>
        <n v="9001080600"/>
        <n v="9001080700"/>
        <n v="9001080800"/>
        <n v="9001080900"/>
        <n v="9001090300"/>
        <n v="9001090700"/>
      </sharedItems>
    </cacheField>
    <cacheField name="tract" numFmtId="0">
      <sharedItems containsSemiMixedTypes="0" containsString="0" containsNumber="1" containsInteger="1" minValue="9001055100" maxValue="9009361500"/>
    </cacheField>
    <cacheField name="Town" numFmtId="0">
      <sharedItems/>
    </cacheField>
    <cacheField name="Distressed Tract1" numFmtId="0">
      <sharedItems/>
    </cacheField>
    <cacheField name="CLM $ Collected " numFmtId="0">
      <sharedItems containsSemiMixedTypes="0" containsString="0" containsNumber="1" minValue="0" maxValue="246281.63460000002"/>
    </cacheField>
    <cacheField name="% of Total CLM $ Collected " numFmtId="0">
      <sharedItems containsSemiMixedTypes="0" containsString="0" containsNumber="1" minValue="0" maxValue="8.4631082492265669E-3"/>
    </cacheField>
    <cacheField name="Incentive Disbursements" numFmtId="0">
      <sharedItems containsSemiMixedTypes="0" containsString="0" containsNumber="1" minValue="-1200" maxValue="464948.41"/>
    </cacheField>
    <cacheField name="% of Total Incentive Disbursements" numFmtId="0">
      <sharedItems containsSemiMixedTypes="0" containsString="0" containsNumber="1" minValue="-7.1424371122860822E-5" maxValue="2.7673873157353378E-2"/>
    </cacheField>
    <cacheField name="Column1" numFmtId="0">
      <sharedItems/>
    </cacheField>
    <cacheField name="Equitable" numFmtId="0">
      <sharedItems/>
    </cacheField>
    <cacheField name="Residential CLM $ Collected" numFmtId="0">
      <sharedItems containsSemiMixedTypes="0" containsString="0" containsNumber="1" minValue="0" maxValue="175927.88690000001"/>
    </cacheField>
    <cacheField name="% of Total Residential CLM $ Collected" numFmtId="0">
      <sharedItems containsSemiMixedTypes="0" containsString="0" containsNumber="1" minValue="0" maxValue="8.4631082492265669E-3"/>
    </cacheField>
    <cacheField name="Residential Incentive Disbursements" numFmtId="0">
      <sharedItems containsSemiMixedTypes="0" containsString="0" containsNumber="1" minValue="-4972.1099999999997" maxValue="301300.26"/>
    </cacheField>
    <cacheField name="% of Total Residential Incentive Disbursements " numFmtId="0">
      <sharedItems containsSemiMixedTypes="0" containsString="0" containsNumber="1" minValue="-7.1424371122860822E-5" maxValue="2.7673873157353378E-2"/>
    </cacheField>
    <cacheField name="Equitable 2" numFmtId="0">
      <sharedItems/>
    </cacheField>
    <cacheField name="C&amp;I CLM $ Collected" numFmtId="0">
      <sharedItems containsSemiMixedTypes="0" containsString="0" containsNumber="1" minValue="0" maxValue="170478.94940000001"/>
    </cacheField>
    <cacheField name="% of Total C&amp;I CLM $ Collected" numFmtId="0">
      <sharedItems containsSemiMixedTypes="0" containsString="0" containsNumber="1" minValue="0" maxValue="8.4631082492265669E-3"/>
    </cacheField>
    <cacheField name="C&amp;I Incentive Disbursements" numFmtId="0">
      <sharedItems containsSemiMixedTypes="0" containsString="0" containsNumber="1" minValue="-25" maxValue="464578"/>
    </cacheField>
    <cacheField name="% of TotalC&amp;I Incentive Disbursements " numFmtId="0">
      <sharedItems containsSemiMixedTypes="0" containsString="0" containsNumber="1" minValue="-7.1424371122860822E-5" maxValue="2.7673873157353378E-2"/>
    </cacheField>
    <cacheField name="Equitable 3" numFmtId="0">
      <sharedItems/>
    </cacheField>
    <cacheField name="diversity index table.adjusted income (thousands of $)" numFmtId="0">
      <sharedItems containsSemiMixedTypes="0" containsString="0" containsNumber="1" minValue="5.532" maxValue="146.92699999999999"/>
    </cacheField>
    <cacheField name="diversity index table.median census housing cost" numFmtId="0">
      <sharedItems containsSemiMixedTypes="0" containsString="0" containsNumber="1" containsInteger="1" minValue="433" maxValue="4000"/>
    </cacheField>
    <cacheField name="diversity index table.Combined affluence rank" numFmtId="0">
      <sharedItems containsSemiMixedTypes="0" containsString="0" containsNumber="1" containsInteger="1" minValue="1" maxValue="5"/>
    </cacheField>
    <cacheField name="diversity index table.rural rank" numFmtId="0">
      <sharedItems containsSemiMixedTypes="0" containsString="0" containsNumber="1" containsInteger="1" minValue="1" maxValue="2"/>
    </cacheField>
    <cacheField name="diversity index table.racial diversity index" numFmtId="0">
      <sharedItems containsSemiMixedTypes="0" containsString="0" containsNumber="1" containsInteger="1" minValue="1" maxValue="5"/>
    </cacheField>
    <cacheField name="diversity index table.composit index" numFmtId="0">
      <sharedItems containsSemiMixedTypes="0" containsString="0" containsNumber="1" minValue="1" maxValue="5"/>
    </cacheField>
    <cacheField name="diversity index table.rounded composite" numFmtId="0">
      <sharedItems containsSemiMixedTypes="0" containsString="0" containsNumber="1" containsInteger="1" minValue="1" maxValue="5"/>
    </cacheField>
    <cacheField name="energy burden table.Avg. Energy Burden (% income)" numFmtId="0">
      <sharedItems containsSemiMixedTypes="0" containsString="0" containsNumber="1" containsInteger="1" minValue="1" maxValue="15"/>
    </cacheField>
    <cacheField name="energy burden table.EnergyBurdened" numFmtId="0">
      <sharedItems count="2">
        <s v="No"/>
        <s v="Yes"/>
      </sharedItems>
    </cacheField>
    <cacheField name="median income &lt;= 60%SMI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Malmrose" refreshedDate="44435.514600810187" createdVersion="6" refreshedVersion="6" minRefreshableVersion="3" recordCount="392" xr:uid="{6C5AD28D-848D-47CC-80B9-45E76BC53EA3}">
  <cacheSource type="worksheet">
    <worksheetSource name="Merge3"/>
  </cacheSource>
  <cacheFields count="44">
    <cacheField name="id" numFmtId="0">
      <sharedItems count="183">
        <s v="1400000US09001055100"/>
        <s v="1400000US09001055200"/>
        <s v="1400000US09001060100"/>
        <s v="1400000US09001060200"/>
        <s v="1400000US09001060300"/>
        <s v="1400000US09001060400"/>
        <s v="1400000US09001060500"/>
        <s v="1400000US09001060600"/>
        <s v="1400000US09001060700"/>
        <s v="1400000US09001060800"/>
        <s v="1400000US09001060900"/>
        <s v="1400000US09001061000"/>
        <s v="1400000US09001061100"/>
        <s v="1400000US09001061200"/>
        <s v="1400000US09001061300"/>
        <s v="1400000US09001061400"/>
        <s v="1400000US09001061500"/>
        <s v="1400000US09001061600"/>
        <s v="1400000US09001070100"/>
        <s v="1400000US09001070200"/>
        <s v="1400000US09001070300"/>
        <s v="1400000US09001070400"/>
        <s v="1400000US09001070500"/>
        <s v="1400000US09001070600"/>
        <s v="1400000US09001070900"/>
        <s v="1400000US09001071000"/>
        <s v="1400000US09001071100"/>
        <s v="1400000US09001071200"/>
        <s v="1400000US09001071300"/>
        <s v="1400000US09001071400"/>
        <s v="1400000US09001071600"/>
        <s v="1400000US09001071900"/>
        <s v="1400000US09001072000"/>
        <s v="1400000US09001072100"/>
        <s v="1400000US09001072200"/>
        <s v="1400000US09001072300"/>
        <s v="1400000US09001072400"/>
        <s v="1400000US09001072500"/>
        <s v="1400000US09001072600"/>
        <s v="1400000US09001072700"/>
        <s v="1400000US09001072800"/>
        <s v="1400000US09001072900"/>
        <s v="1400000US09001073000"/>
        <s v="1400000US09001073100"/>
        <s v="1400000US09001073200"/>
        <s v="1400000US09001073300"/>
        <s v="1400000US09001073400"/>
        <s v="1400000US09001073500"/>
        <s v="1400000US09001073600"/>
        <s v="1400000US09001073700"/>
        <s v="1400000US09001073800"/>
        <s v="1400000US09001073900"/>
        <s v="1400000US09001074000"/>
        <s v="1400000US09001074300"/>
        <s v="1400000US09001074400"/>
        <s v="1400000US09001080100"/>
        <s v="1400000US09001080200"/>
        <s v="1400000US09001080400"/>
        <s v="1400000US09001080500"/>
        <s v="1400000US09001080600"/>
        <s v="1400000US09001080700"/>
        <s v="1400000US09001080800"/>
        <s v="1400000US09001080900"/>
        <s v="1400000US09001081000"/>
        <s v="1400000US09001081100"/>
        <s v="1400000US09001081200"/>
        <s v="1400000US09001081300"/>
        <s v="1400000US09001090100"/>
        <s v="1400000US09001090200"/>
        <s v="1400000US09001090300"/>
        <s v="1400000US09001090400"/>
        <s v="1400000US09001090500"/>
        <s v="1400000US09001090600"/>
        <s v="1400000US09001090700"/>
        <s v="1400000US09001100100"/>
        <s v="1400000US09001100200"/>
        <s v="1400000US09001105100"/>
        <s v="1400000US09001105200"/>
        <s v="1400000US09001110100"/>
        <s v="1400000US09001110201"/>
        <s v="1400000US09001110202"/>
        <s v="1400000US09001110301"/>
        <s v="1400000US09001110302"/>
        <s v="1400000US09001110400"/>
        <s v="1400000US09001110500"/>
        <s v="1400000US09001110600"/>
        <s v="1400000US09001240200"/>
        <s v="1400000US09001257200"/>
        <s v="1400000US09009120100"/>
        <s v="1400000US09009120200"/>
        <s v="1400000US09009125100"/>
        <s v="1400000US09009125200"/>
        <s v="1400000US09009125300"/>
        <s v="1400000US09009125400"/>
        <s v="1400000US09009130101"/>
        <s v="1400000US09009130102"/>
        <s v="1400000US09009130200"/>
        <s v="1400000US09009140100"/>
        <s v="1400000US09009140200"/>
        <s v="1400000US09009140300"/>
        <s v="1400000US09009140400"/>
        <s v="1400000US09009140500"/>
        <s v="1400000US09009140600"/>
        <s v="1400000US09009140700"/>
        <s v="1400000US09009140800"/>
        <s v="1400000US09009140900"/>
        <s v="1400000US09009141000"/>
        <s v="1400000US09009141100"/>
        <s v="1400000US09009141200"/>
        <s v="1400000US09009141300"/>
        <s v="1400000US09009141400"/>
        <s v="1400000US09009141500"/>
        <s v="1400000US09009141600"/>
        <s v="1400000US09009141800"/>
        <s v="1400000US09009141900"/>
        <s v="1400000US09009142000"/>
        <s v="1400000US09009142100"/>
        <s v="1400000US09009142200"/>
        <s v="1400000US09009142300"/>
        <s v="1400000US09009142400"/>
        <s v="1400000US09009142500"/>
        <s v="1400000US09009142601"/>
        <s v="1400000US09009142603"/>
        <s v="1400000US09009142604"/>
        <s v="1400000US09009142700"/>
        <s v="1400000US09009142800"/>
        <s v="1400000US09009150100"/>
        <s v="1400000US09009150200"/>
        <s v="1400000US09009150300"/>
        <s v="1400000US09009150400"/>
        <s v="1400000US09009150500"/>
        <s v="1400000US09009150600"/>
        <s v="1400000US09009150700"/>
        <s v="1400000US09009150800"/>
        <s v="1400000US09009150900"/>
        <s v="1400000US09009151000"/>
        <s v="1400000US09009151100"/>
        <s v="1400000US09009151200"/>
        <s v="1400000US09009154100"/>
        <s v="1400000US09009154200"/>
        <s v="1400000US09009154500"/>
        <s v="1400000US09009154600"/>
        <s v="1400000US09009154700"/>
        <s v="1400000US09009154800"/>
        <s v="1400000US09009154900"/>
        <s v="1400000US09009155000"/>
        <s v="1400000US09009155100"/>
        <s v="1400000US09009157100"/>
        <s v="1400000US09009157200"/>
        <s v="1400000US09009157300"/>
        <s v="1400000US09009157400"/>
        <s v="1400000US09009160100"/>
        <s v="1400000US09009160200"/>
        <s v="1400000US09009165100"/>
        <s v="1400000US09009165200"/>
        <s v="1400000US09009165300"/>
        <s v="1400000US09009165400"/>
        <s v="1400000US09009165500"/>
        <s v="1400000US09009165600"/>
        <s v="1400000US09009165700"/>
        <s v="1400000US09009165801"/>
        <s v="1400000US09009165802"/>
        <s v="1400000US09009165900"/>
        <s v="1400000US09009166001"/>
        <s v="1400000US09009166002"/>
        <s v="1400000US09009167100"/>
        <s v="1400000US09009167201"/>
        <s v="1400000US09009167202"/>
        <s v="1400000US09009167300"/>
        <s v="1400000US09009180100"/>
        <s v="1400000US09009180200"/>
        <s v="1400000US09009180300"/>
        <s v="1400000US09009180400"/>
        <s v="1400000US09009180500"/>
        <s v="1400000US09009180601"/>
        <s v="1400000US09009180602"/>
        <s v="1400000US09009184700"/>
        <s v="1400000US09009186100"/>
        <s v="1400000US09009186200"/>
        <s v="1400000US09009190302"/>
        <s v="1400000US09009361401"/>
        <s v="1400000US09009361402"/>
        <s v="1400000US09009361500"/>
      </sharedItems>
    </cacheField>
    <cacheField name="tract" numFmtId="0">
      <sharedItems containsSemiMixedTypes="0" containsString="0" containsNumber="1" containsInteger="1" minValue="9001055100" maxValue="9009361500" count="183">
        <n v="9001055100"/>
        <n v="9001055200"/>
        <n v="9001060100"/>
        <n v="9001060200"/>
        <n v="9001060300"/>
        <n v="9001060400"/>
        <n v="9001060500"/>
        <n v="9001060600"/>
        <n v="9001060700"/>
        <n v="9001060800"/>
        <n v="9001060900"/>
        <n v="9001061000"/>
        <n v="9001061100"/>
        <n v="9001061200"/>
        <n v="9001061300"/>
        <n v="9001061400"/>
        <n v="9001061500"/>
        <n v="9001061600"/>
        <n v="9001070100"/>
        <n v="9001070200"/>
        <n v="9001070300"/>
        <n v="9001070400"/>
        <n v="9001070500"/>
        <n v="9001070600"/>
        <n v="9001070900"/>
        <n v="9001071000"/>
        <n v="9001071100"/>
        <n v="9001071200"/>
        <n v="9001071300"/>
        <n v="9001071400"/>
        <n v="9001071600"/>
        <n v="9001071900"/>
        <n v="9001072000"/>
        <n v="9001072100"/>
        <n v="9001072200"/>
        <n v="9001072300"/>
        <n v="9001072400"/>
        <n v="9001072500"/>
        <n v="9001072600"/>
        <n v="9001072700"/>
        <n v="9001072800"/>
        <n v="9001072900"/>
        <n v="9001073000"/>
        <n v="9001073100"/>
        <n v="9001073200"/>
        <n v="9001073300"/>
        <n v="9001073400"/>
        <n v="9001073500"/>
        <n v="9001073600"/>
        <n v="9001073700"/>
        <n v="9001073800"/>
        <n v="9001073900"/>
        <n v="9001074000"/>
        <n v="9001074300"/>
        <n v="9001074400"/>
        <n v="9001080100"/>
        <n v="9001080200"/>
        <n v="9001080400"/>
        <n v="9001080500"/>
        <n v="9001080600"/>
        <n v="9001080700"/>
        <n v="9001080800"/>
        <n v="9001080900"/>
        <n v="9001081000"/>
        <n v="9001081100"/>
        <n v="9001081200"/>
        <n v="9001081300"/>
        <n v="9001090100"/>
        <n v="9001090200"/>
        <n v="9001090300"/>
        <n v="9001090400"/>
        <n v="9001090500"/>
        <n v="9001090600"/>
        <n v="9001090700"/>
        <n v="9001100100"/>
        <n v="9001100200"/>
        <n v="9001105100"/>
        <n v="9001105200"/>
        <n v="9001110100"/>
        <n v="9001110201"/>
        <n v="9001110202"/>
        <n v="9001110301"/>
        <n v="9001110302"/>
        <n v="9001110400"/>
        <n v="9001110500"/>
        <n v="9001110600"/>
        <n v="9001240200"/>
        <n v="9001257200"/>
        <n v="9009120100"/>
        <n v="9009120200"/>
        <n v="9009125100"/>
        <n v="9009125200"/>
        <n v="9009125300"/>
        <n v="9009125400"/>
        <n v="9009130101"/>
        <n v="9009130102"/>
        <n v="9009130200"/>
        <n v="9009140100"/>
        <n v="9009140200"/>
        <n v="9009140300"/>
        <n v="9009140400"/>
        <n v="9009140500"/>
        <n v="9009140600"/>
        <n v="9009140700"/>
        <n v="9009140800"/>
        <n v="9009140900"/>
        <n v="9009141000"/>
        <n v="9009141100"/>
        <n v="9009141200"/>
        <n v="9009141300"/>
        <n v="9009141400"/>
        <n v="9009141500"/>
        <n v="9009141600"/>
        <n v="9009141800"/>
        <n v="9009141900"/>
        <n v="9009142000"/>
        <n v="9009142100"/>
        <n v="9009142200"/>
        <n v="9009142300"/>
        <n v="9009142400"/>
        <n v="9009142500"/>
        <n v="9009142601"/>
        <n v="9009142603"/>
        <n v="9009142604"/>
        <n v="9009142700"/>
        <n v="9009142800"/>
        <n v="9009150100"/>
        <n v="9009150200"/>
        <n v="9009150300"/>
        <n v="9009150400"/>
        <n v="9009150500"/>
        <n v="9009150600"/>
        <n v="9009150700"/>
        <n v="9009150800"/>
        <n v="9009150900"/>
        <n v="9009151000"/>
        <n v="9009151100"/>
        <n v="9009151200"/>
        <n v="9009154100"/>
        <n v="9009154200"/>
        <n v="9009154500"/>
        <n v="9009154600"/>
        <n v="9009154700"/>
        <n v="9009154800"/>
        <n v="9009154900"/>
        <n v="9009155000"/>
        <n v="9009155100"/>
        <n v="9009157100"/>
        <n v="9009157200"/>
        <n v="9009157300"/>
        <n v="9009157400"/>
        <n v="9009160100"/>
        <n v="9009160200"/>
        <n v="9009165100"/>
        <n v="9009165200"/>
        <n v="9009165300"/>
        <n v="9009165400"/>
        <n v="9009165500"/>
        <n v="9009165600"/>
        <n v="9009165700"/>
        <n v="9009165801"/>
        <n v="9009165802"/>
        <n v="9009165900"/>
        <n v="9009166001"/>
        <n v="9009166002"/>
        <n v="9009167100"/>
        <n v="9009167201"/>
        <n v="9009167202"/>
        <n v="9009167300"/>
        <n v="9009180100"/>
        <n v="9009180200"/>
        <n v="9009180300"/>
        <n v="9009180400"/>
        <n v="9009180500"/>
        <n v="9009180601"/>
        <n v="9009180602"/>
        <n v="9009184700"/>
        <n v="9009186100"/>
        <n v="9009186200"/>
        <n v="9009190302"/>
        <n v="9009361401"/>
        <n v="9009361402"/>
        <n v="9009361500"/>
      </sharedItems>
    </cacheField>
    <cacheField name="Geographic Area Name" numFmtId="0">
      <sharedItems/>
    </cacheField>
    <cacheField name="Estimate!!Occupied housing units!!Occupied housing units!!HOUSEHOLD INCOME IN THE PAST 12 MONTHS (IN 2019 INFLATION-ADJUSTED DOLLARS)!!Median household income (dollars) 250000 = 250000+" numFmtId="0">
      <sharedItems containsSemiMixedTypes="0" containsString="0" containsNumber="1" containsInteger="1" minValue="9958" maxValue="247361"/>
    </cacheField>
    <cacheField name="Estimate!!HOUSEHOLDS BY TYPE!!Total households!!Average household size" numFmtId="0">
      <sharedItems containsSemiMixedTypes="0" containsString="0" containsNumber="1" minValue="1.4" maxValue="3.58"/>
    </cacheField>
    <cacheField name="Household Size Adjusted income = (Household Income)/(Household Size)^N_x000a_N =1/2" numFmtId="0">
      <sharedItems containsSemiMixedTypes="0" containsString="0" containsNumber="1" minValue="5532.2222220000003" maxValue="146926.71969999999"/>
    </cacheField>
    <cacheField name="adjusted income (thousands of $)" numFmtId="0">
      <sharedItems containsSemiMixedTypes="0" containsString="0" containsNumber="1" minValue="5.532" maxValue="146.92699999999999"/>
    </cacheField>
    <cacheField name="incomee percentile" numFmtId="0">
      <sharedItems containsSemiMixedTypes="0" containsString="0" containsNumber="1" minValue="1E-3" maxValue="1"/>
    </cacheField>
    <cacheField name="Income Rank" numFmtId="0">
      <sharedItems containsSemiMixedTypes="0" containsString="0" containsNumber="1" containsInteger="1" minValue="1" maxValue="5"/>
    </cacheField>
    <cacheField name="reverse income percentile" numFmtId="0">
      <sharedItems containsSemiMixedTypes="0" containsString="0" containsNumber="1" minValue="0" maxValue="0.999"/>
    </cacheField>
    <cacheField name="REVERSE income Rank" numFmtId="0">
      <sharedItems containsSemiMixedTypes="0" containsString="0" containsNumber="1" containsInteger="1" minValue="0" maxValue="5"/>
    </cacheField>
    <cacheField name="median census housing cost" numFmtId="0">
      <sharedItems containsSemiMixedTypes="0" containsString="0" containsNumber="1" containsInteger="1" minValue="433" maxValue="4000"/>
    </cacheField>
    <cacheField name="housing cost as percentage of income" numFmtId="0">
      <sharedItems containsSemiMixedTypes="0" containsString="0" containsNumber="1" minValue="0.25956366788894825" maxValue="1.052092787393188"/>
    </cacheField>
    <cacheField name="Housing cost rank as fraction of median income percentile" numFmtId="0">
      <sharedItems containsSemiMixedTypes="0" containsString="0" containsNumber="1" minValue="3.2000000000000001E-2" maxValue="0.998"/>
    </cacheField>
    <cacheField name="housing cost rank" numFmtId="0">
      <sharedItems containsSemiMixedTypes="0" containsString="0" containsNumber="1" containsInteger="1" minValue="1" maxValue="5"/>
    </cacheField>
    <cacheField name="Housing cost percentile " numFmtId="0">
      <sharedItems containsSemiMixedTypes="0" containsString="0" containsNumber="1" minValue="1.100000000000001E-2" maxValue="1"/>
    </cacheField>
    <cacheField name="Housing cost rank on absolute housing cost" numFmtId="0">
      <sharedItems containsSemiMixedTypes="0" containsString="0" containsNumber="1" containsInteger="1" minValue="1" maxValue="5"/>
    </cacheField>
    <cacheField name="Combined affluence rank" numFmtId="0">
      <sharedItems containsSemiMixedTypes="0" containsString="0" containsNumber="1" containsInteger="1" minValue="1" maxValue="5"/>
    </cacheField>
    <cacheField name="CTRUCA.Primary RUCA Code 2010" numFmtId="0">
      <sharedItems containsSemiMixedTypes="0" containsString="0" containsNumber="1" containsInteger="1" minValue="1" maxValue="2"/>
    </cacheField>
    <cacheField name="CTRUCA.Secondary RUCA Code, 2010 (see errata)" numFmtId="0">
      <sharedItems containsSemiMixedTypes="0" containsString="0" containsNumber="1" containsInteger="1" minValue="1" maxValue="2"/>
    </cacheField>
    <cacheField name="CTRUCA.Tract Population, 2010" numFmtId="0">
      <sharedItems containsSemiMixedTypes="0" containsString="0" containsNumber="1" containsInteger="1" minValue="1297" maxValue="8516"/>
    </cacheField>
    <cacheField name="CTRUCA.Land Area (square miles), 2010" numFmtId="0">
      <sharedItems containsSemiMixedTypes="0" containsString="0" containsNumber="1" minValue="6.6529651874834894E-2" maxValue="18.126484369811799"/>
    </cacheField>
    <cacheField name="CTRUCA.Population Density (per square mile), 2010" numFmtId="0">
      <sharedItems containsSemiMixedTypes="0" containsString="0" containsNumber="1" minValue="225.70410000999999" maxValue="36795.623169999999"/>
    </cacheField>
    <cacheField name="rural rank" numFmtId="0">
      <sharedItems containsSemiMixedTypes="0" containsString="0" containsNumber="1" containsInteger="1" minValue="1" maxValue="2"/>
    </cacheField>
    <cacheField name="racialdiversitytable.POC population" numFmtId="0">
      <sharedItems containsSemiMixedTypes="0" containsString="0" containsNumber="1" containsInteger="1" minValue="38" maxValue="3104"/>
    </cacheField>
    <cacheField name="racialdiversitytable.POC % of population" numFmtId="0">
      <sharedItems containsSemiMixedTypes="0" containsString="0" containsNumber="1" minValue="1.3384994716449454" maxValue="44.738041002277903"/>
    </cacheField>
    <cacheField name="racialdiversitytable.percentile rank" numFmtId="0">
      <sharedItems containsSemiMixedTypes="0" containsString="0" containsNumber="1" minValue="0.01" maxValue="0.99199999999999999"/>
    </cacheField>
    <cacheField name="racial diversity index" numFmtId="0">
      <sharedItems containsSemiMixedTypes="0" containsString="0" containsNumber="1" containsInteger="1" minValue="1" maxValue="5" count="5">
        <n v="4"/>
        <n v="1"/>
        <n v="2"/>
        <n v="3"/>
        <n v="5"/>
      </sharedItems>
    </cacheField>
    <cacheField name="composit index" numFmtId="0">
      <sharedItems containsSemiMixedTypes="0" containsString="0" containsNumber="1" minValue="1" maxValue="5"/>
    </cacheField>
    <cacheField name="rounded composite" numFmtId="0">
      <sharedItems containsSemiMixedTypes="0" containsString="0" containsNumber="1" containsInteger="1" minValue="1" maxValue="5"/>
    </cacheField>
    <cacheField name="Income &lt;=60 %SMI?" numFmtId="0">
      <sharedItems count="2">
        <s v="No"/>
        <s v="Yes"/>
      </sharedItems>
    </cacheField>
    <cacheField name="Income &lt;=80% SMI" numFmtId="0">
      <sharedItems count="2">
        <s v="No"/>
        <s v="Yes"/>
      </sharedItems>
    </cacheField>
    <cacheField name="HESReportTable.CLM $ Collected " numFmtId="0">
      <sharedItems containsSemiMixedTypes="0" containsString="0" containsNumber="1" minValue="0" maxValue="175927.88690000001"/>
    </cacheField>
    <cacheField name="HESReportTable.Incentive Disbursements" numFmtId="0">
      <sharedItems containsSemiMixedTypes="0" containsString="0" containsNumber="1" minValue="-4972.1099999999997" maxValue="301300.26"/>
    </cacheField>
    <cacheField name="HESReportTable.HES Total Units" numFmtId="0">
      <sharedItems containsSemiMixedTypes="0" containsString="0" containsNumber="1" containsInteger="1" minValue="0" maxValue="71"/>
    </cacheField>
    <cacheField name="HESReportTable.HES Single Family" numFmtId="0">
      <sharedItems containsString="0" containsBlank="1" containsNumber="1" containsInteger="1" minValue="0" maxValue="71"/>
    </cacheField>
    <cacheField name="HESReportTable.HES 2-4 Units" numFmtId="0">
      <sharedItems containsString="0" containsBlank="1" containsNumber="1" containsInteger="1" minValue="0" maxValue="11"/>
    </cacheField>
    <cacheField name="HESReportTable.HES &gt;4 Units" numFmtId="0">
      <sharedItems containsString="0" containsBlank="1" containsNumber="1" containsInteger="1" minValue="0" maxValue="15"/>
    </cacheField>
    <cacheField name="HESReportTable.Incentives" numFmtId="0">
      <sharedItems containsSemiMixedTypes="0" containsString="0" containsNumber="1" minValue="0" maxValue="85224.95"/>
    </cacheField>
    <cacheField name="HESReportTable.HESIE Total Units" numFmtId="0">
      <sharedItems containsSemiMixedTypes="0" containsString="0" containsNumber="1" containsInteger="1" minValue="0" maxValue="53"/>
    </cacheField>
    <cacheField name="HESReportTable.HESIE Single Family " numFmtId="0">
      <sharedItems containsString="0" containsBlank="1" containsNumber="1" containsInteger="1" minValue="0" maxValue="23"/>
    </cacheField>
    <cacheField name="HESReportTable.HESIE 2-4 Units2" numFmtId="0">
      <sharedItems containsString="0" containsBlank="1" containsNumber="1" containsInteger="1" minValue="0" maxValue="34"/>
    </cacheField>
    <cacheField name="HESReportTable.HESIE &gt;4 Units " numFmtId="0">
      <sharedItems containsString="0" containsBlank="1" containsNumber="1" containsInteger="1" minValue="0" maxValue="2"/>
    </cacheField>
    <cacheField name="HESReportTable.HESIE Incentives " numFmtId="0">
      <sharedItems containsSemiMixedTypes="0" containsString="0" containsNumber="1" minValue="0" maxValue="289508.71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Malmrose" refreshedDate="44435.582531018517" createdVersion="6" refreshedVersion="6" minRefreshableVersion="3" recordCount="75" xr:uid="{C77DE5CE-39AD-4917-BDDA-79B9A5184E9B}">
  <cacheSource type="worksheet">
    <worksheetSource name="Merge4"/>
  </cacheSource>
  <cacheFields count="16">
    <cacheField name="Row Labels" numFmtId="0">
      <sharedItems containsSemiMixedTypes="0" containsString="0" containsNumber="1" containsInteger="1" minValue="9001070300" maxValue="9009165500" count="34">
        <n v="9001070300"/>
        <n v="9001070400"/>
        <n v="9001070500"/>
        <n v="9001070900"/>
        <n v="9001071000"/>
        <n v="9001071100"/>
        <n v="9001071200"/>
        <n v="9001071300"/>
        <n v="9001071400"/>
        <n v="9001071600"/>
        <n v="9001071900"/>
        <n v="9001073300"/>
        <n v="9001073400"/>
        <n v="9001073500"/>
        <n v="9001073600"/>
        <n v="9001073700"/>
        <n v="9001073800"/>
        <n v="9001073900"/>
        <n v="9001074000"/>
        <n v="9001074300"/>
        <n v="9001074400"/>
        <n v="9001257200"/>
        <n v="9009120200"/>
        <n v="9009140200"/>
        <n v="9009140300"/>
        <n v="9009140500"/>
        <n v="9009140600"/>
        <n v="9009141500"/>
        <n v="9009141600"/>
        <n v="9009142300"/>
        <n v="9009142400"/>
        <n v="9009142500"/>
        <n v="9009142700"/>
        <n v="9009165500"/>
      </sharedItems>
    </cacheField>
    <cacheField name="Sum of Residential CLM $ Collected" numFmtId="0">
      <sharedItems containsSemiMixedTypes="0" containsString="0" containsNumber="1" minValue="5569.7996999999996" maxValue="98996.496400000105"/>
    </cacheField>
    <cacheField name="Sum of Residential Incentive Disbursements" numFmtId="0">
      <sharedItems containsSemiMixedTypes="0" containsString="0" containsNumber="1" minValue="0" maxValue="202635.3"/>
    </cacheField>
    <cacheField name="HESReportTable.Distressed Tract1" numFmtId="0">
      <sharedItems/>
    </cacheField>
    <cacheField name="HESReportTable.CLM $ Collected " numFmtId="0">
      <sharedItems containsSemiMixedTypes="0" containsString="0" containsNumber="1" minValue="0" maxValue="98942.964099999997"/>
    </cacheField>
    <cacheField name="HESReportTable.Incentive Disbursements" numFmtId="0">
      <sharedItems containsSemiMixedTypes="0" containsString="0" containsNumber="1" minValue="0" maxValue="202635.3"/>
    </cacheField>
    <cacheField name="HESReportTable.HES Total Units" numFmtId="0">
      <sharedItems containsSemiMixedTypes="0" containsString="0" containsNumber="1" containsInteger="1" minValue="0" maxValue="15"/>
    </cacheField>
    <cacheField name="HESReportTable.HES Single Family" numFmtId="0">
      <sharedItems containsString="0" containsBlank="1" containsNumber="1" containsInteger="1" minValue="0" maxValue="10"/>
    </cacheField>
    <cacheField name="HESReportTable.HES 2-4 Units" numFmtId="0">
      <sharedItems containsString="0" containsBlank="1" containsNumber="1" containsInteger="1" minValue="0" maxValue="7"/>
    </cacheField>
    <cacheField name="HESReportTable.HES &gt;4 Units" numFmtId="0">
      <sharedItems containsString="0" containsBlank="1" containsNumber="1" containsInteger="1" minValue="0" maxValue="0"/>
    </cacheField>
    <cacheField name="HESReportTable.Incentives" numFmtId="0">
      <sharedItems containsSemiMixedTypes="0" containsString="0" containsNumber="1" minValue="0" maxValue="9749.84"/>
    </cacheField>
    <cacheField name="HESReportTable.HESIE Total Units" numFmtId="0">
      <sharedItems containsSemiMixedTypes="0" containsString="0" containsNumber="1" containsInteger="1" minValue="0" maxValue="53"/>
    </cacheField>
    <cacheField name="HESReportTable.HESIE Single Family " numFmtId="0">
      <sharedItems containsString="0" containsBlank="1" containsNumber="1" containsInteger="1" minValue="0" maxValue="19"/>
    </cacheField>
    <cacheField name="HESReportTable.HESIE 2-4 Units2" numFmtId="0">
      <sharedItems containsString="0" containsBlank="1" containsNumber="1" containsInteger="1" minValue="0" maxValue="34"/>
    </cacheField>
    <cacheField name="HESReportTable.HESIE &gt;4 Units " numFmtId="0">
      <sharedItems containsString="0" containsBlank="1" containsNumber="1" containsInteger="1" minValue="0" maxValue="2"/>
    </cacheField>
    <cacheField name="HESReportTable.HESIE Incentives " numFmtId="0">
      <sharedItems containsSemiMixedTypes="0" containsString="0" containsNumber="1" minValue="0" maxValue="202635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8">
  <r>
    <x v="0"/>
    <x v="0"/>
    <x v="0"/>
    <n v="394.428"/>
    <n v="1.3553941470087741E-5"/>
    <n v="0"/>
    <n v="0"/>
    <s v="N/A"/>
    <x v="0"/>
    <n v="394.428"/>
    <n v="1.3553941470087741E-5"/>
    <n v="0"/>
    <n v="0"/>
    <s v="NO"/>
    <n v="0"/>
    <n v="1.3553941470087741E-5"/>
    <n v="0"/>
    <n v="0"/>
    <s v="NO"/>
  </r>
  <r>
    <x v="1"/>
    <x v="0"/>
    <x v="0"/>
    <n v="887.51059999999995"/>
    <n v="3.049800401209461E-5"/>
    <n v="0"/>
    <n v="0"/>
    <s v="N/A"/>
    <x v="0"/>
    <n v="887.51059999999995"/>
    <n v="3.049800401209461E-5"/>
    <n v="0"/>
    <n v="0"/>
    <s v="NO"/>
    <n v="0"/>
    <n v="3.049800401209461E-5"/>
    <n v="0"/>
    <n v="0"/>
    <s v="NO"/>
  </r>
  <r>
    <x v="2"/>
    <x v="1"/>
    <x v="0"/>
    <n v="0.90290000000000004"/>
    <n v="3.1026838240039302E-8"/>
    <n v="0"/>
    <n v="0"/>
    <s v="N/A"/>
    <x v="1"/>
    <n v="0"/>
    <n v="3.1026838240039302E-8"/>
    <n v="0"/>
    <n v="0"/>
    <s v="N/A"/>
    <n v="0.90290000000000004"/>
    <n v="3.1026838240039302E-8"/>
    <n v="0"/>
    <n v="0"/>
    <s v="N/A"/>
  </r>
  <r>
    <x v="2"/>
    <x v="2"/>
    <x v="0"/>
    <n v="71392.777199999895"/>
    <n v="2.453308394829508E-3"/>
    <n v="20104.8"/>
    <n v="1.1966439137924103E-3"/>
    <s v="NO"/>
    <x v="0"/>
    <n v="58128.328499999901"/>
    <n v="2.453308394829508E-3"/>
    <n v="19857.8"/>
    <n v="1.1966439137924103E-3"/>
    <s v="NO"/>
    <n v="13264.448700000001"/>
    <n v="2.453308394829508E-3"/>
    <n v="247"/>
    <n v="1.1966439137924103E-3"/>
    <s v="NO"/>
  </r>
  <r>
    <x v="2"/>
    <x v="3"/>
    <x v="0"/>
    <n v="106.00539999999999"/>
    <n v="3.642720565257129E-6"/>
    <n v="0"/>
    <n v="0"/>
    <s v="N/A"/>
    <x v="1"/>
    <n v="0"/>
    <n v="3.642720565257129E-6"/>
    <n v="0"/>
    <n v="0"/>
    <s v="N/A"/>
    <n v="106.00539999999999"/>
    <n v="3.642720565257129E-6"/>
    <n v="0"/>
    <n v="0"/>
    <s v="N/A"/>
  </r>
  <r>
    <x v="3"/>
    <x v="2"/>
    <x v="0"/>
    <n v="96972.011800000007"/>
    <n v="3.3323013887803549E-3"/>
    <n v="31534.58"/>
    <n v="1.8769479542696205E-3"/>
    <s v="NO"/>
    <x v="0"/>
    <n v="78630.955100000006"/>
    <n v="3.3323013887803549E-3"/>
    <n v="29656.58"/>
    <n v="1.8769479542696205E-3"/>
    <s v="NO"/>
    <n v="18341.056700000001"/>
    <n v="3.3323013887803549E-3"/>
    <n v="1878"/>
    <n v="1.8769479542696205E-3"/>
    <s v="NO"/>
  </r>
  <r>
    <x v="4"/>
    <x v="2"/>
    <x v="0"/>
    <n v="100651.4894000003"/>
    <n v="3.4587412562109197E-3"/>
    <n v="19540.71"/>
    <n v="1.1630691025368313E-3"/>
    <s v="NO"/>
    <x v="0"/>
    <n v="92872.916500000298"/>
    <n v="3.4587412562109197E-3"/>
    <n v="19540.71"/>
    <n v="1.1630691025368313E-3"/>
    <s v="NO"/>
    <n v="7778.5729000000001"/>
    <n v="3.4587412562109197E-3"/>
    <n v="0"/>
    <n v="1.1630691025368313E-3"/>
    <s v="NO"/>
  </r>
  <r>
    <x v="5"/>
    <x v="2"/>
    <x v="0"/>
    <n v="167953.6121"/>
    <n v="5.7714802906822541E-3"/>
    <n v="16361.63"/>
    <n v="9.738492777457777E-4"/>
    <s v="NO"/>
    <x v="0"/>
    <n v="158569.57990000001"/>
    <n v="5.7714802906822541E-3"/>
    <n v="16361.63"/>
    <n v="9.738492777457777E-4"/>
    <s v="NO"/>
    <n v="9384.0321999999996"/>
    <n v="5.7714802906822541E-3"/>
    <n v="0"/>
    <n v="9.738492777457777E-4"/>
    <s v="NO"/>
  </r>
  <r>
    <x v="6"/>
    <x v="2"/>
    <x v="0"/>
    <n v="77707.489599999899"/>
    <n v="2.6703042528062166E-3"/>
    <n v="7351.8"/>
    <n v="4.3758140968420684E-4"/>
    <s v="NO"/>
    <x v="0"/>
    <n v="71345.134499999898"/>
    <n v="2.6703042528062166E-3"/>
    <n v="7351.8"/>
    <n v="4.3758140968420684E-4"/>
    <s v="NO"/>
    <n v="6362.3550999999998"/>
    <n v="2.6703042528062166E-3"/>
    <n v="0"/>
    <n v="4.3758140968420684E-4"/>
    <s v="NO"/>
  </r>
  <r>
    <x v="7"/>
    <x v="2"/>
    <x v="0"/>
    <n v="122971.57519999982"/>
    <n v="4.2257383673199944E-3"/>
    <n v="95807"/>
    <n v="5.7024622701399392E-3"/>
    <s v="YES"/>
    <x v="2"/>
    <n v="73188.417499999807"/>
    <n v="4.2257383673199944E-3"/>
    <n v="6296"/>
    <n v="5.7024622701399392E-3"/>
    <s v="YES"/>
    <n v="49783.157700000003"/>
    <n v="4.2257383673199944E-3"/>
    <n v="89511"/>
    <n v="5.7024622701399392E-3"/>
    <s v="YES"/>
  </r>
  <r>
    <x v="8"/>
    <x v="2"/>
    <x v="0"/>
    <n v="117727.4436"/>
    <n v="4.0455314530851143E-3"/>
    <n v="8336.0400000000009"/>
    <n v="4.9616367887917736E-4"/>
    <s v="NO"/>
    <x v="0"/>
    <n v="98856.620699999999"/>
    <n v="4.0455314530851143E-3"/>
    <n v="8336.0400000000009"/>
    <n v="4.9616367887917736E-4"/>
    <s v="NO"/>
    <n v="18870.822899999999"/>
    <n v="4.0455314530851143E-3"/>
    <n v="0"/>
    <n v="4.9616367887917736E-4"/>
    <s v="NO"/>
  </r>
  <r>
    <x v="9"/>
    <x v="2"/>
    <x v="0"/>
    <n v="41183.171700000006"/>
    <n v="1.4151994756314813E-3"/>
    <n v="4387.5200000000004"/>
    <n v="2.6114654732414528E-4"/>
    <s v="NO"/>
    <x v="0"/>
    <n v="39085.891300000003"/>
    <n v="1.4151994756314813E-3"/>
    <n v="4387.5200000000004"/>
    <n v="2.6114654732414528E-4"/>
    <s v="NO"/>
    <n v="2097.2804000000001"/>
    <n v="1.4151994756314813E-3"/>
    <n v="0"/>
    <n v="2.6114654732414528E-4"/>
    <s v="NO"/>
  </r>
  <r>
    <x v="10"/>
    <x v="2"/>
    <x v="0"/>
    <n v="49269.364099999999"/>
    <n v="1.693069653472477E-3"/>
    <n v="30036.3"/>
    <n v="1.7877698652979872E-3"/>
    <s v="YES"/>
    <x v="2"/>
    <n v="48889.4"/>
    <n v="1.693069653472477E-3"/>
    <n v="30036.3"/>
    <n v="1.7877698652979872E-3"/>
    <s v="YES"/>
    <n v="379.96409999999997"/>
    <n v="1.693069653472477E-3"/>
    <n v="0"/>
    <n v="1.7877698652979872E-3"/>
    <s v="YES"/>
  </r>
  <r>
    <x v="11"/>
    <x v="2"/>
    <x v="0"/>
    <n v="141435.50439999992"/>
    <n v="4.8602242955113123E-3"/>
    <n v="84443.99"/>
    <n v="5.0261324007126237E-3"/>
    <s v="YES"/>
    <x v="2"/>
    <n v="73580.641299999901"/>
    <n v="4.8602242955113123E-3"/>
    <n v="75486.320000000007"/>
    <n v="5.0261324007126237E-3"/>
    <s v="YES"/>
    <n v="67854.863100000002"/>
    <n v="4.8602242955113123E-3"/>
    <n v="8957.67"/>
    <n v="5.0261324007126237E-3"/>
    <s v="YES"/>
  </r>
  <r>
    <x v="12"/>
    <x v="2"/>
    <x v="0"/>
    <n v="72876.102700000003"/>
    <n v="2.5042807066534404E-3"/>
    <n v="4473.07"/>
    <n v="2.6623850978211254E-4"/>
    <s v="NO"/>
    <x v="0"/>
    <n v="67549.058600000004"/>
    <n v="2.5042807066534404E-3"/>
    <n v="4173.07"/>
    <n v="2.6623850978211254E-4"/>
    <s v="NO"/>
    <n v="5327.0441000000001"/>
    <n v="2.5042807066534404E-3"/>
    <n v="300"/>
    <n v="2.6623850978211254E-4"/>
    <s v="NO"/>
  </r>
  <r>
    <x v="13"/>
    <x v="2"/>
    <x v="0"/>
    <n v="37465.910400000001"/>
    <n v="1.2874612265994087E-3"/>
    <n v="19703.03"/>
    <n v="1.1727304391373837E-3"/>
    <s v="YES"/>
    <x v="0"/>
    <n v="35405.151700000002"/>
    <n v="1.2874612265994087E-3"/>
    <n v="19213.03"/>
    <n v="1.1727304391373837E-3"/>
    <s v="NO"/>
    <n v="2060.7586999999999"/>
    <n v="1.2874612265994087E-3"/>
    <n v="490"/>
    <n v="1.1727304391373837E-3"/>
    <s v="NO"/>
  </r>
  <r>
    <x v="14"/>
    <x v="2"/>
    <x v="0"/>
    <n v="75361.948199999999"/>
    <n v="2.5897031523486776E-3"/>
    <n v="35125.230000000003"/>
    <n v="2.0906645527465372E-3"/>
    <s v="NO"/>
    <x v="0"/>
    <n v="51750.383699999998"/>
    <n v="2.5897031523486776E-3"/>
    <n v="7224.19"/>
    <n v="2.0906645527465372E-3"/>
    <s v="NO"/>
    <n v="23611.5645"/>
    <n v="2.5897031523486776E-3"/>
    <n v="27901.040000000001"/>
    <n v="2.0906645527465372E-3"/>
    <s v="NO"/>
  </r>
  <r>
    <x v="15"/>
    <x v="2"/>
    <x v="0"/>
    <n v="118695.17509999999"/>
    <n v="4.0787861310231923E-3"/>
    <n v="8852.1899999999987"/>
    <n v="5.2688508650839772E-4"/>
    <s v="NO"/>
    <x v="0"/>
    <n v="47281.252"/>
    <n v="4.0787861310231923E-3"/>
    <n v="5299.19"/>
    <n v="5.2688508650839772E-4"/>
    <s v="NO"/>
    <n v="71413.9231"/>
    <n v="4.0787861310231923E-3"/>
    <n v="3553"/>
    <n v="5.2688508650839772E-4"/>
    <s v="NO"/>
  </r>
  <r>
    <x v="16"/>
    <x v="1"/>
    <x v="0"/>
    <n v="539.35699999999997"/>
    <n v="1.8534214633550644E-5"/>
    <n v="0"/>
    <n v="0"/>
    <s v="N/A"/>
    <x v="0"/>
    <n v="0"/>
    <n v="1.8534214633550644E-5"/>
    <n v="0"/>
    <n v="0"/>
    <s v="NO"/>
    <n v="539.35699999999997"/>
    <n v="1.8534214633550644E-5"/>
    <n v="0"/>
    <n v="0"/>
    <s v="NO"/>
  </r>
  <r>
    <x v="16"/>
    <x v="2"/>
    <x v="0"/>
    <n v="188421.01179999998"/>
    <n v="6.4748125530436768E-3"/>
    <n v="34700.67"/>
    <n v="2.065394610243269E-3"/>
    <s v="NO"/>
    <x v="0"/>
    <n v="104123.3682"/>
    <n v="6.4748125530436768E-3"/>
    <n v="13917.12"/>
    <n v="2.065394610243269E-3"/>
    <s v="NO"/>
    <n v="84297.643599999996"/>
    <n v="6.4748125530436768E-3"/>
    <n v="20783.55"/>
    <n v="2.065394610243269E-3"/>
    <s v="NO"/>
  </r>
  <r>
    <x v="17"/>
    <x v="2"/>
    <x v="0"/>
    <n v="182195.8941"/>
    <n v="6.2608954859231705E-3"/>
    <n v="24755.48"/>
    <n v="1.473453825703799E-3"/>
    <s v="NO"/>
    <x v="0"/>
    <n v="114122.9146"/>
    <n v="6.2608954859231705E-3"/>
    <n v="10431.48"/>
    <n v="1.473453825703799E-3"/>
    <s v="NO"/>
    <n v="68072.979500000001"/>
    <n v="6.2608954859231705E-3"/>
    <n v="14324"/>
    <n v="1.473453825703799E-3"/>
    <s v="NO"/>
  </r>
  <r>
    <x v="18"/>
    <x v="1"/>
    <x v="0"/>
    <n v="0"/>
    <n v="0"/>
    <n v="11586.15"/>
    <n v="6.8961123123761155E-4"/>
    <s v="YES"/>
    <x v="1"/>
    <n v="0"/>
    <n v="0"/>
    <n v="11088.15"/>
    <n v="6.8961123123761155E-4"/>
    <s v="N/A"/>
    <n v="0"/>
    <n v="0"/>
    <n v="498"/>
    <n v="6.8961123123761155E-4"/>
    <s v="N/A"/>
  </r>
  <r>
    <x v="18"/>
    <x v="1"/>
    <x v="1"/>
    <n v="118414.09310000039"/>
    <n v="4.0691271591036283E-3"/>
    <n v="0"/>
    <n v="0"/>
    <s v="N/A"/>
    <x v="0"/>
    <n v="87876.710500000394"/>
    <n v="4.0691271591036283E-3"/>
    <n v="0"/>
    <n v="0"/>
    <s v="NO"/>
    <n v="30537.382600000001"/>
    <n v="4.0691271591036283E-3"/>
    <n v="0"/>
    <n v="0"/>
    <s v="NO"/>
  </r>
  <r>
    <x v="19"/>
    <x v="1"/>
    <x v="0"/>
    <n v="0"/>
    <n v="0"/>
    <n v="8670.73"/>
    <n v="5.1608453118843578E-4"/>
    <s v="YES"/>
    <x v="1"/>
    <n v="0"/>
    <n v="0"/>
    <n v="2227.9299999999998"/>
    <n v="5.1608453118843578E-4"/>
    <s v="N/A"/>
    <n v="0"/>
    <n v="0"/>
    <n v="6442.8"/>
    <n v="5.1608453118843578E-4"/>
    <s v="N/A"/>
  </r>
  <r>
    <x v="19"/>
    <x v="1"/>
    <x v="1"/>
    <n v="67503.344800000006"/>
    <n v="2.3196537377020692E-3"/>
    <n v="0"/>
    <n v="0"/>
    <s v="N/A"/>
    <x v="0"/>
    <n v="45704.852400000003"/>
    <n v="2.3196537377020692E-3"/>
    <n v="0"/>
    <n v="0"/>
    <s v="NO"/>
    <n v="21798.492399999999"/>
    <n v="2.3196537377020692E-3"/>
    <n v="0"/>
    <n v="0"/>
    <s v="NO"/>
  </r>
  <r>
    <x v="19"/>
    <x v="3"/>
    <x v="0"/>
    <n v="0"/>
    <n v="0"/>
    <n v="749.66"/>
    <n v="4.4619995046636532E-5"/>
    <s v="YES"/>
    <x v="1"/>
    <n v="0"/>
    <n v="0"/>
    <n v="749.66"/>
    <n v="4.4619995046636532E-5"/>
    <s v="N/A"/>
    <n v="0"/>
    <n v="0"/>
    <n v="0"/>
    <n v="4.4619995046636532E-5"/>
    <s v="N/A"/>
  </r>
  <r>
    <x v="20"/>
    <x v="1"/>
    <x v="0"/>
    <n v="0"/>
    <n v="0"/>
    <n v="213519.3"/>
    <n v="1.2708734770911213E-2"/>
    <s v="YES"/>
    <x v="1"/>
    <n v="0"/>
    <n v="0"/>
    <n v="202635.3"/>
    <n v="1.2708734770911213E-2"/>
    <s v="N/A"/>
    <n v="0"/>
    <n v="0"/>
    <n v="10884"/>
    <n v="1.2708734770911213E-2"/>
    <s v="N/A"/>
  </r>
  <r>
    <x v="20"/>
    <x v="1"/>
    <x v="1"/>
    <n v="52641.309099999999"/>
    <n v="1.808941612791681E-3"/>
    <n v="0"/>
    <n v="0"/>
    <s v="N/A"/>
    <x v="0"/>
    <n v="16956.723999999998"/>
    <n v="1.808941612791681E-3"/>
    <n v="0"/>
    <n v="0"/>
    <s v="NO"/>
    <n v="35684.585099999997"/>
    <n v="1.808941612791681E-3"/>
    <n v="0"/>
    <n v="0"/>
    <s v="NO"/>
  </r>
  <r>
    <x v="21"/>
    <x v="1"/>
    <x v="0"/>
    <n v="0"/>
    <n v="0"/>
    <n v="2503.5299999999997"/>
    <n v="1.4901087986434646E-4"/>
    <s v="YES"/>
    <x v="1"/>
    <n v="0"/>
    <n v="0"/>
    <n v="1029.53"/>
    <n v="1.4901087986434646E-4"/>
    <s v="N/A"/>
    <n v="0"/>
    <n v="0"/>
    <n v="1474"/>
    <n v="1.4901087986434646E-4"/>
    <s v="N/A"/>
  </r>
  <r>
    <x v="21"/>
    <x v="1"/>
    <x v="1"/>
    <n v="23919.493000000002"/>
    <n v="8.2195840081376946E-4"/>
    <n v="0"/>
    <n v="0"/>
    <s v="N/A"/>
    <x v="0"/>
    <n v="17866.1715"/>
    <n v="8.2195840081376946E-4"/>
    <n v="0"/>
    <n v="0"/>
    <s v="NO"/>
    <n v="6053.3215"/>
    <n v="8.2195840081376946E-4"/>
    <n v="0"/>
    <n v="0"/>
    <s v="NO"/>
  </r>
  <r>
    <x v="21"/>
    <x v="4"/>
    <x v="1"/>
    <n v="50.864100000000001"/>
    <n v="1.7478704207832351E-6"/>
    <n v="0"/>
    <n v="0"/>
    <s v="N/A"/>
    <x v="1"/>
    <n v="50.864100000000001"/>
    <n v="1.7478704207832351E-6"/>
    <n v="0"/>
    <n v="0"/>
    <s v="N/A"/>
    <n v="0"/>
    <n v="1.7478704207832351E-6"/>
    <n v="0"/>
    <n v="0"/>
    <s v="N/A"/>
  </r>
  <r>
    <x v="22"/>
    <x v="1"/>
    <x v="0"/>
    <n v="0"/>
    <n v="0"/>
    <n v="16596.989999999998"/>
    <n v="9.8785797773534145E-4"/>
    <s v="YES"/>
    <x v="1"/>
    <n v="0"/>
    <n v="0"/>
    <n v="359.75"/>
    <n v="9.8785797773534145E-4"/>
    <s v="N/A"/>
    <n v="0"/>
    <n v="0"/>
    <n v="16237.24"/>
    <n v="9.8785797773534145E-4"/>
    <s v="N/A"/>
  </r>
  <r>
    <x v="22"/>
    <x v="1"/>
    <x v="1"/>
    <n v="29086.940599999998"/>
    <n v="9.995301815193616E-4"/>
    <n v="0"/>
    <n v="0"/>
    <s v="N/A"/>
    <x v="0"/>
    <n v="23101.568599999999"/>
    <n v="9.995301815193616E-4"/>
    <n v="0"/>
    <n v="0"/>
    <s v="NO"/>
    <n v="5985.3720000000003"/>
    <n v="9.995301815193616E-4"/>
    <n v="0"/>
    <n v="0"/>
    <s v="NO"/>
  </r>
  <r>
    <x v="23"/>
    <x v="1"/>
    <x v="0"/>
    <n v="0"/>
    <n v="0"/>
    <n v="110631.34"/>
    <n v="6.584811571649498E-3"/>
    <s v="YES"/>
    <x v="1"/>
    <n v="0"/>
    <n v="0"/>
    <n v="96774.69"/>
    <n v="6.584811571649498E-3"/>
    <s v="N/A"/>
    <n v="0"/>
    <n v="0"/>
    <n v="13856.65"/>
    <n v="6.584811571649498E-3"/>
    <s v="N/A"/>
  </r>
  <r>
    <x v="23"/>
    <x v="1"/>
    <x v="1"/>
    <n v="144313.22889999999"/>
    <n v="4.9591130900188997E-3"/>
    <n v="0"/>
    <n v="0"/>
    <s v="N/A"/>
    <x v="0"/>
    <n v="35967.757299999997"/>
    <n v="4.9591130900188997E-3"/>
    <n v="0"/>
    <n v="0"/>
    <s v="NO"/>
    <n v="108345.4716"/>
    <n v="4.9591130900188997E-3"/>
    <n v="0"/>
    <n v="0"/>
    <s v="NO"/>
  </r>
  <r>
    <x v="24"/>
    <x v="1"/>
    <x v="0"/>
    <n v="0"/>
    <n v="0"/>
    <n v="30327.010000000002"/>
    <n v="1.805073014405593E-3"/>
    <s v="YES"/>
    <x v="1"/>
    <n v="0"/>
    <n v="0"/>
    <n v="4170.01"/>
    <n v="1.805073014405593E-3"/>
    <s v="N/A"/>
    <n v="0"/>
    <n v="0"/>
    <n v="26157"/>
    <n v="1.805073014405593E-3"/>
    <s v="N/A"/>
  </r>
  <r>
    <x v="24"/>
    <x v="1"/>
    <x v="1"/>
    <n v="40068.741500000004"/>
    <n v="1.3769037113771734E-3"/>
    <n v="0"/>
    <n v="0"/>
    <s v="N/A"/>
    <x v="0"/>
    <n v="29174.958600000002"/>
    <n v="1.3769037113771734E-3"/>
    <n v="0"/>
    <n v="0"/>
    <s v="NO"/>
    <n v="10893.7829"/>
    <n v="1.3769037113771734E-3"/>
    <n v="0"/>
    <n v="0"/>
    <s v="NO"/>
  </r>
  <r>
    <x v="25"/>
    <x v="1"/>
    <x v="0"/>
    <n v="0"/>
    <n v="0"/>
    <n v="17169.5"/>
    <n v="1.0219339499949658E-3"/>
    <s v="YES"/>
    <x v="1"/>
    <n v="0"/>
    <n v="0"/>
    <n v="14379.5"/>
    <n v="1.0219339499949658E-3"/>
    <s v="N/A"/>
    <n v="0"/>
    <n v="0"/>
    <n v="2790"/>
    <n v="1.0219339499949658E-3"/>
    <s v="N/A"/>
  </r>
  <r>
    <x v="25"/>
    <x v="1"/>
    <x v="1"/>
    <n v="63545.393400000001"/>
    <n v="2.1836445253311122E-3"/>
    <n v="0"/>
    <n v="0"/>
    <s v="N/A"/>
    <x v="0"/>
    <n v="37249.348899999997"/>
    <n v="2.1836445253311122E-3"/>
    <n v="0"/>
    <n v="0"/>
    <s v="NO"/>
    <n v="26296.0445"/>
    <n v="2.1836445253311122E-3"/>
    <n v="0"/>
    <n v="0"/>
    <s v="NO"/>
  </r>
  <r>
    <x v="26"/>
    <x v="1"/>
    <x v="0"/>
    <n v="66899.110799999995"/>
    <n v="2.2988901198295114E-3"/>
    <n v="29836.83"/>
    <n v="1.7758973492080898E-3"/>
    <s v="NO"/>
    <x v="0"/>
    <n v="51783.790099999998"/>
    <n v="2.2988901198295114E-3"/>
    <n v="21423.83"/>
    <n v="1.7758973492080898E-3"/>
    <s v="NO"/>
    <n v="15115.3207"/>
    <n v="2.2988901198295114E-3"/>
    <n v="8413"/>
    <n v="1.7758973492080898E-3"/>
    <s v="NO"/>
  </r>
  <r>
    <x v="27"/>
    <x v="1"/>
    <x v="0"/>
    <n v="0"/>
    <n v="0"/>
    <n v="20104.86"/>
    <n v="1.1966474850109664E-3"/>
    <s v="YES"/>
    <x v="1"/>
    <n v="0"/>
    <n v="0"/>
    <n v="4593.8599999999997"/>
    <n v="1.1966474850109664E-3"/>
    <s v="N/A"/>
    <n v="0"/>
    <n v="0"/>
    <n v="15511"/>
    <n v="1.1966474850109664E-3"/>
    <s v="N/A"/>
  </r>
  <r>
    <x v="27"/>
    <x v="1"/>
    <x v="1"/>
    <n v="65667.876300000004"/>
    <n v="2.256580546602072E-3"/>
    <n v="0"/>
    <n v="0"/>
    <s v="N/A"/>
    <x v="0"/>
    <n v="45169.658199999998"/>
    <n v="2.256580546602072E-3"/>
    <n v="0"/>
    <n v="0"/>
    <s v="NO"/>
    <n v="20498.218099999998"/>
    <n v="2.256580546602072E-3"/>
    <n v="0"/>
    <n v="0"/>
    <s v="NO"/>
  </r>
  <r>
    <x v="28"/>
    <x v="1"/>
    <x v="0"/>
    <n v="0"/>
    <n v="0"/>
    <n v="2772.3199999999997"/>
    <n v="1.6500934379277458E-4"/>
    <s v="YES"/>
    <x v="1"/>
    <n v="0"/>
    <n v="0"/>
    <n v="1572.32"/>
    <n v="1.6500934379277458E-4"/>
    <s v="N/A"/>
    <n v="0"/>
    <n v="0"/>
    <n v="1200"/>
    <n v="1.6500934379277458E-4"/>
    <s v="N/A"/>
  </r>
  <r>
    <x v="28"/>
    <x v="1"/>
    <x v="1"/>
    <n v="54252.862399999998"/>
    <n v="1.8643202854622997E-3"/>
    <n v="0"/>
    <n v="0"/>
    <s v="N/A"/>
    <x v="0"/>
    <n v="34389.4211"/>
    <n v="1.8643202854622997E-3"/>
    <n v="0"/>
    <n v="0"/>
    <s v="NO"/>
    <n v="19863.441299999999"/>
    <n v="1.8643202854622997E-3"/>
    <n v="0"/>
    <n v="0"/>
    <s v="NO"/>
  </r>
  <r>
    <x v="29"/>
    <x v="1"/>
    <x v="0"/>
    <n v="68350.4467"/>
    <n v="2.3487631558260363E-3"/>
    <n v="10239.369999999999"/>
    <n v="6.094504691202395E-4"/>
    <s v="NO"/>
    <x v="0"/>
    <n v="38432.275500000003"/>
    <n v="2.3487631558260363E-3"/>
    <n v="3327.16"/>
    <n v="6.094504691202395E-4"/>
    <s v="NO"/>
    <n v="29918.171200000001"/>
    <n v="2.3487631558260363E-3"/>
    <n v="6912.21"/>
    <n v="6.094504691202395E-4"/>
    <s v="NO"/>
  </r>
  <r>
    <x v="30"/>
    <x v="1"/>
    <x v="0"/>
    <n v="0"/>
    <n v="0"/>
    <n v="1330.85"/>
    <n v="7.9212603590716105E-5"/>
    <s v="YES"/>
    <x v="1"/>
    <n v="0"/>
    <n v="0"/>
    <n v="1330.85"/>
    <n v="7.9212603590716105E-5"/>
    <s v="N/A"/>
    <n v="0"/>
    <n v="0"/>
    <n v="0"/>
    <n v="7.9212603590716105E-5"/>
    <s v="N/A"/>
  </r>
  <r>
    <x v="30"/>
    <x v="1"/>
    <x v="1"/>
    <n v="31813.543699999998"/>
    <n v="1.0932259100922819E-3"/>
    <n v="0"/>
    <n v="0"/>
    <s v="N/A"/>
    <x v="0"/>
    <n v="24529.813099999999"/>
    <n v="1.0932259100922819E-3"/>
    <n v="0"/>
    <n v="0"/>
    <s v="NO"/>
    <n v="7283.7305999999999"/>
    <n v="1.0932259100922819E-3"/>
    <n v="0"/>
    <n v="0"/>
    <s v="NO"/>
  </r>
  <r>
    <x v="31"/>
    <x v="5"/>
    <x v="0"/>
    <n v="0"/>
    <n v="0"/>
    <n v="230"/>
    <n v="1.3689671131881657E-5"/>
    <s v="YES"/>
    <x v="1"/>
    <n v="0"/>
    <n v="0"/>
    <n v="230"/>
    <n v="1.3689671131881657E-5"/>
    <s v="N/A"/>
    <n v="0"/>
    <n v="0"/>
    <n v="0"/>
    <n v="1.3689671131881657E-5"/>
    <s v="N/A"/>
  </r>
  <r>
    <x v="31"/>
    <x v="1"/>
    <x v="0"/>
    <n v="0"/>
    <n v="0"/>
    <n v="8360.09"/>
    <n v="4.9759514231709798E-4"/>
    <s v="YES"/>
    <x v="1"/>
    <n v="0"/>
    <n v="0"/>
    <n v="3390.23"/>
    <n v="4.9759514231709798E-4"/>
    <s v="N/A"/>
    <n v="0"/>
    <n v="0"/>
    <n v="4969.8599999999997"/>
    <n v="4.9759514231709798E-4"/>
    <s v="N/A"/>
  </r>
  <r>
    <x v="31"/>
    <x v="1"/>
    <x v="1"/>
    <n v="64668.711600000104"/>
    <n v="2.2222457127090002E-3"/>
    <n v="0"/>
    <n v="0"/>
    <s v="N/A"/>
    <x v="0"/>
    <n v="46534.635900000103"/>
    <n v="2.2222457127090002E-3"/>
    <n v="0"/>
    <n v="0"/>
    <s v="NO"/>
    <n v="18134.075700000001"/>
    <n v="2.2222457127090002E-3"/>
    <n v="0"/>
    <n v="0"/>
    <s v="NO"/>
  </r>
  <r>
    <x v="32"/>
    <x v="1"/>
    <x v="0"/>
    <n v="0"/>
    <n v="0"/>
    <n v="19104.27"/>
    <n v="1.1370920587594469E-3"/>
    <s v="YES"/>
    <x v="1"/>
    <n v="0"/>
    <n v="0"/>
    <n v="19032.27"/>
    <n v="1.1370920587594469E-3"/>
    <s v="N/A"/>
    <n v="0"/>
    <n v="0"/>
    <n v="72"/>
    <n v="1.1370920587594469E-3"/>
    <s v="N/A"/>
  </r>
  <r>
    <x v="32"/>
    <x v="1"/>
    <x v="1"/>
    <n v="52439.411500000002"/>
    <n v="1.8020036969912025E-3"/>
    <n v="0"/>
    <n v="0"/>
    <s v="N/A"/>
    <x v="0"/>
    <n v="43927.019899999999"/>
    <n v="1.8020036969912025E-3"/>
    <n v="0"/>
    <n v="0"/>
    <s v="NO"/>
    <n v="8512.3916000000008"/>
    <n v="1.8020036969912025E-3"/>
    <n v="0"/>
    <n v="0"/>
    <s v="NO"/>
  </r>
  <r>
    <x v="33"/>
    <x v="1"/>
    <x v="0"/>
    <n v="147726.3769"/>
    <n v="5.0764009301842716E-3"/>
    <n v="46711.47"/>
    <n v="2.7802811408119831E-3"/>
    <s v="NO"/>
    <x v="0"/>
    <n v="119833.8798"/>
    <n v="5.0764009301842716E-3"/>
    <n v="44620.47"/>
    <n v="2.7802811408119831E-3"/>
    <s v="NO"/>
    <n v="27892.497100000001"/>
    <n v="5.0764009301842716E-3"/>
    <n v="2091"/>
    <n v="2.7802811408119831E-3"/>
    <s v="NO"/>
  </r>
  <r>
    <x v="33"/>
    <x v="2"/>
    <x v="0"/>
    <n v="383.21100000000001"/>
    <n v="1.3168485667076864E-5"/>
    <n v="0"/>
    <n v="0"/>
    <s v="N/A"/>
    <x v="0"/>
    <n v="302.35410000000002"/>
    <n v="1.3168485667076864E-5"/>
    <n v="0"/>
    <n v="0"/>
    <s v="NO"/>
    <n v="80.856899999999996"/>
    <n v="1.3168485667076864E-5"/>
    <n v="0"/>
    <n v="0"/>
    <s v="NO"/>
  </r>
  <r>
    <x v="34"/>
    <x v="1"/>
    <x v="0"/>
    <n v="0"/>
    <n v="0"/>
    <n v="74220.17"/>
    <n v="4.4176074724015177E-3"/>
    <s v="YES"/>
    <x v="1"/>
    <n v="0"/>
    <n v="0"/>
    <n v="23077.93"/>
    <n v="4.4176074724015177E-3"/>
    <s v="N/A"/>
    <n v="0"/>
    <n v="0"/>
    <n v="51142.239999999998"/>
    <n v="4.4176074724015177E-3"/>
    <s v="N/A"/>
  </r>
  <r>
    <x v="34"/>
    <x v="1"/>
    <x v="1"/>
    <n v="48370.034999999996"/>
    <n v="1.6621655239894111E-3"/>
    <n v="0"/>
    <n v="0"/>
    <s v="N/A"/>
    <x v="0"/>
    <n v="41166.362699999998"/>
    <n v="1.6621655239894111E-3"/>
    <n v="0"/>
    <n v="0"/>
    <s v="NO"/>
    <n v="7203.6723000000002"/>
    <n v="1.6621655239894111E-3"/>
    <n v="0"/>
    <n v="0"/>
    <s v="NO"/>
  </r>
  <r>
    <x v="34"/>
    <x v="2"/>
    <x v="1"/>
    <n v="1.5974999999999999"/>
    <n v="5.4895751565469905E-8"/>
    <n v="0"/>
    <n v="0"/>
    <s v="N/A"/>
    <x v="1"/>
    <n v="0"/>
    <n v="5.4895751565469905E-8"/>
    <n v="0"/>
    <n v="0"/>
    <s v="N/A"/>
    <n v="1.5974999999999999"/>
    <n v="5.4895751565469905E-8"/>
    <n v="0"/>
    <n v="0"/>
    <s v="N/A"/>
  </r>
  <r>
    <x v="35"/>
    <x v="1"/>
    <x v="0"/>
    <n v="71996.736900000105"/>
    <n v="2.4740625867836659E-3"/>
    <n v="18750.489999999998"/>
    <n v="1.116034963746242E-3"/>
    <s v="NO"/>
    <x v="0"/>
    <n v="62912.309300000103"/>
    <n v="2.4740625867836659E-3"/>
    <n v="15404.49"/>
    <n v="1.116034963746242E-3"/>
    <s v="NO"/>
    <n v="9084.4276000000009"/>
    <n v="2.4740625867836659E-3"/>
    <n v="3346"/>
    <n v="1.116034963746242E-3"/>
    <s v="NO"/>
  </r>
  <r>
    <x v="36"/>
    <x v="1"/>
    <x v="0"/>
    <n v="46883.466399999998"/>
    <n v="1.6110817677761852E-3"/>
    <n v="33071.410000000003"/>
    <n v="1.968420551163576E-3"/>
    <s v="YES"/>
    <x v="2"/>
    <n v="38727.082199999997"/>
    <n v="1.6110817677761852E-3"/>
    <n v="29244.41"/>
    <n v="1.968420551163576E-3"/>
    <s v="YES"/>
    <n v="8156.3842000000004"/>
    <n v="1.6110817677761852E-3"/>
    <n v="3827"/>
    <n v="1.968420551163576E-3"/>
    <s v="YES"/>
  </r>
  <r>
    <x v="37"/>
    <x v="1"/>
    <x v="0"/>
    <n v="93619.371000000305"/>
    <n v="3.2170927900667138E-3"/>
    <n v="19820.64"/>
    <n v="1.1797306227105168E-3"/>
    <s v="NO"/>
    <x v="0"/>
    <n v="78001.035200000304"/>
    <n v="3.2170927900667138E-3"/>
    <n v="18716.64"/>
    <n v="1.1797306227105168E-3"/>
    <s v="NO"/>
    <n v="15618.335800000001"/>
    <n v="3.2170927900667138E-3"/>
    <n v="1104"/>
    <n v="1.1797306227105168E-3"/>
    <s v="NO"/>
  </r>
  <r>
    <x v="37"/>
    <x v="2"/>
    <x v="0"/>
    <n v="55.980600000000003"/>
    <n v="1.9236914617126416E-6"/>
    <n v="0"/>
    <n v="0"/>
    <s v="N/A"/>
    <x v="1"/>
    <n v="0"/>
    <n v="1.9236914617126416E-6"/>
    <n v="0"/>
    <n v="0"/>
    <s v="N/A"/>
    <n v="55.980600000000003"/>
    <n v="1.9236914617126416E-6"/>
    <n v="0"/>
    <n v="0"/>
    <s v="N/A"/>
  </r>
  <r>
    <x v="38"/>
    <x v="1"/>
    <x v="0"/>
    <n v="150867.26629999999"/>
    <n v="5.1843330016691017E-3"/>
    <n v="51595.67"/>
    <n v="3.0709902353438802E-3"/>
    <s v="NO"/>
    <x v="0"/>
    <n v="118351.0931"/>
    <n v="5.1843330016691017E-3"/>
    <n v="43073.09"/>
    <n v="3.0709902353438802E-3"/>
    <s v="NO"/>
    <n v="32516.173200000001"/>
    <n v="5.1843330016691017E-3"/>
    <n v="8522.58"/>
    <n v="3.0709902353438802E-3"/>
    <s v="NO"/>
  </r>
  <r>
    <x v="38"/>
    <x v="3"/>
    <x v="0"/>
    <n v="41.979599999999998"/>
    <n v="1.4425675695886076E-6"/>
    <n v="0"/>
    <n v="0"/>
    <s v="N/A"/>
    <x v="1"/>
    <n v="41.979599999999998"/>
    <n v="1.4425675695886076E-6"/>
    <n v="0"/>
    <n v="0"/>
    <s v="N/A"/>
    <n v="0"/>
    <n v="1.4425675695886076E-6"/>
    <n v="0"/>
    <n v="0"/>
    <s v="N/A"/>
  </r>
  <r>
    <x v="39"/>
    <x v="1"/>
    <x v="0"/>
    <n v="78752.083299999998"/>
    <n v="2.70620018785602E-3"/>
    <n v="53438.03"/>
    <n v="3.1806480723288086E-3"/>
    <s v="YES"/>
    <x v="2"/>
    <n v="59967.633300000001"/>
    <n v="2.70620018785602E-3"/>
    <n v="47344.93"/>
    <n v="3.1806480723288086E-3"/>
    <s v="YES"/>
    <n v="18784.45"/>
    <n v="2.70620018785602E-3"/>
    <n v="6093.1"/>
    <n v="3.1806480723288086E-3"/>
    <s v="YES"/>
  </r>
  <r>
    <x v="39"/>
    <x v="3"/>
    <x v="0"/>
    <n v="284.05279999999999"/>
    <n v="9.761059117543731E-6"/>
    <n v="0"/>
    <n v="0"/>
    <s v="N/A"/>
    <x v="0"/>
    <n v="284.05279999999999"/>
    <n v="9.761059117543731E-6"/>
    <n v="0"/>
    <n v="0"/>
    <s v="NO"/>
    <n v="0"/>
    <n v="9.761059117543731E-6"/>
    <n v="0"/>
    <n v="0"/>
    <s v="NO"/>
  </r>
  <r>
    <x v="40"/>
    <x v="1"/>
    <x v="0"/>
    <n v="77117.696200000093"/>
    <n v="2.6500368650369879E-3"/>
    <n v="239893.12"/>
    <n v="1.4278512693917488E-2"/>
    <s v="YES"/>
    <x v="2"/>
    <n v="67221.614200000098"/>
    <n v="2.6500368650369879E-3"/>
    <n v="239893.12"/>
    <n v="1.4278512693917488E-2"/>
    <s v="YES"/>
    <n v="9896.0820000000003"/>
    <n v="2.6500368650369879E-3"/>
    <n v="0"/>
    <n v="1.4278512693917488E-2"/>
    <s v="YES"/>
  </r>
  <r>
    <x v="41"/>
    <x v="1"/>
    <x v="0"/>
    <n v="78484.064900000099"/>
    <n v="2.696990127448277E-3"/>
    <n v="67359.210000000006"/>
    <n v="4.0092410113189321E-3"/>
    <s v="YES"/>
    <x v="2"/>
    <n v="67436.167800000097"/>
    <n v="2.696990127448277E-3"/>
    <n v="53807.48"/>
    <n v="4.0092410113189321E-3"/>
    <s v="YES"/>
    <n v="11047.8971"/>
    <n v="2.696990127448277E-3"/>
    <n v="13551.73"/>
    <n v="4.0092410113189321E-3"/>
    <s v="YES"/>
  </r>
  <r>
    <x v="41"/>
    <x v="4"/>
    <x v="0"/>
    <n v="18.556000000000001"/>
    <n v="6.376498066033551E-7"/>
    <n v="0"/>
    <n v="0"/>
    <s v="N/A"/>
    <x v="1"/>
    <n v="18.556000000000001"/>
    <n v="6.376498066033551E-7"/>
    <n v="0"/>
    <n v="0"/>
    <s v="N/A"/>
    <n v="0"/>
    <n v="6.376498066033551E-7"/>
    <n v="0"/>
    <n v="0"/>
    <s v="N/A"/>
  </r>
  <r>
    <x v="41"/>
    <x v="3"/>
    <x v="0"/>
    <n v="150.16140000000001"/>
    <n v="5.1600769384182496E-6"/>
    <n v="0"/>
    <n v="0"/>
    <s v="N/A"/>
    <x v="0"/>
    <n v="78.866"/>
    <n v="5.1600769384182496E-6"/>
    <n v="0"/>
    <n v="0"/>
    <s v="NO"/>
    <n v="71.295400000000001"/>
    <n v="5.1600769384182496E-6"/>
    <n v="0"/>
    <n v="0"/>
    <s v="NO"/>
  </r>
  <r>
    <x v="42"/>
    <x v="1"/>
    <x v="0"/>
    <n v="44439.523699999998"/>
    <n v="1.527099250530837E-3"/>
    <n v="18098.66"/>
    <n v="1.077237840555397E-3"/>
    <s v="NO"/>
    <x v="0"/>
    <n v="27045.101699999999"/>
    <n v="1.527099250530837E-3"/>
    <n v="17678.66"/>
    <n v="1.077237840555397E-3"/>
    <s v="NO"/>
    <n v="17394.421999999999"/>
    <n v="1.527099250530837E-3"/>
    <n v="420"/>
    <n v="1.077237840555397E-3"/>
    <s v="NO"/>
  </r>
  <r>
    <x v="42"/>
    <x v="3"/>
    <x v="0"/>
    <n v="118.6635"/>
    <n v="4.0776976625284123E-6"/>
    <n v="0"/>
    <n v="0"/>
    <s v="N/A"/>
    <x v="1"/>
    <n v="118.6635"/>
    <n v="4.0776976625284123E-6"/>
    <n v="0"/>
    <n v="0"/>
    <s v="N/A"/>
    <n v="0"/>
    <n v="4.0776976625284123E-6"/>
    <n v="0"/>
    <n v="0"/>
    <s v="N/A"/>
  </r>
  <r>
    <x v="43"/>
    <x v="1"/>
    <x v="0"/>
    <n v="0"/>
    <n v="0"/>
    <n v="52814.18"/>
    <n v="3.1435163273913114E-3"/>
    <s v="YES"/>
    <x v="1"/>
    <n v="0"/>
    <n v="0"/>
    <n v="34954.18"/>
    <n v="3.1435163273913114E-3"/>
    <s v="N/A"/>
    <n v="0"/>
    <n v="0"/>
    <n v="17860"/>
    <n v="3.1435163273913114E-3"/>
    <s v="N/A"/>
  </r>
  <r>
    <x v="43"/>
    <x v="1"/>
    <x v="1"/>
    <n v="94334.927800000005"/>
    <n v="3.2416818531801825E-3"/>
    <n v="0"/>
    <n v="0"/>
    <s v="N/A"/>
    <x v="0"/>
    <n v="69620.792000000001"/>
    <n v="3.2416818531801825E-3"/>
    <n v="0"/>
    <n v="0"/>
    <s v="NO"/>
    <n v="24714.1358"/>
    <n v="3.2416818531801825E-3"/>
    <n v="0"/>
    <n v="0"/>
    <s v="NO"/>
  </r>
  <r>
    <x v="43"/>
    <x v="3"/>
    <x v="1"/>
    <n v="99.9512"/>
    <n v="3.4346768349737689E-6"/>
    <n v="0"/>
    <n v="0"/>
    <s v="N/A"/>
    <x v="1"/>
    <n v="99.9512"/>
    <n v="3.4346768349737689E-6"/>
    <n v="0"/>
    <n v="0"/>
    <s v="N/A"/>
    <n v="0"/>
    <n v="3.4346768349737689E-6"/>
    <n v="0"/>
    <n v="0"/>
    <s v="N/A"/>
  </r>
  <r>
    <x v="44"/>
    <x v="1"/>
    <x v="0"/>
    <n v="26440.300999999999"/>
    <n v="9.0858228169780637E-4"/>
    <n v="3053.03"/>
    <n v="1.8171728980768983E-4"/>
    <s v="NO"/>
    <x v="0"/>
    <n v="24172.335500000001"/>
    <n v="9.0858228169780637E-4"/>
    <n v="3053.03"/>
    <n v="1.8171728980768983E-4"/>
    <s v="NO"/>
    <n v="2267.9654999999998"/>
    <n v="9.0858228169780637E-4"/>
    <n v="0"/>
    <n v="1.8171728980768983E-4"/>
    <s v="NO"/>
  </r>
  <r>
    <x v="44"/>
    <x v="4"/>
    <x v="0"/>
    <n v="37.274000000000001"/>
    <n v="1.2808665063232084E-6"/>
    <n v="0"/>
    <n v="0"/>
    <s v="N/A"/>
    <x v="1"/>
    <n v="37.274000000000001"/>
    <n v="1.2808665063232084E-6"/>
    <n v="0"/>
    <n v="0"/>
    <s v="N/A"/>
    <n v="0"/>
    <n v="1.2808665063232084E-6"/>
    <n v="0"/>
    <n v="0"/>
    <s v="N/A"/>
  </r>
  <r>
    <x v="45"/>
    <x v="1"/>
    <x v="0"/>
    <n v="0"/>
    <n v="0"/>
    <n v="23786.65"/>
    <n v="1.4157887644746646E-3"/>
    <s v="YES"/>
    <x v="1"/>
    <n v="0"/>
    <n v="0"/>
    <n v="21408.65"/>
    <n v="1.4157887644746646E-3"/>
    <s v="N/A"/>
    <n v="0"/>
    <n v="0"/>
    <n v="2378"/>
    <n v="1.4157887644746646E-3"/>
    <s v="N/A"/>
  </r>
  <r>
    <x v="45"/>
    <x v="1"/>
    <x v="1"/>
    <n v="72877.155399999901"/>
    <n v="2.5043168811496328E-3"/>
    <n v="0"/>
    <n v="0"/>
    <s v="N/A"/>
    <x v="0"/>
    <n v="49786.050399999898"/>
    <n v="2.5043168811496328E-3"/>
    <n v="0"/>
    <n v="0"/>
    <s v="NO"/>
    <n v="23091.105"/>
    <n v="2.5043168811496328E-3"/>
    <n v="0"/>
    <n v="0"/>
    <s v="NO"/>
  </r>
  <r>
    <x v="46"/>
    <x v="1"/>
    <x v="0"/>
    <n v="0"/>
    <n v="0"/>
    <n v="56114.62"/>
    <n v="3.339959536915257E-3"/>
    <s v="YES"/>
    <x v="1"/>
    <n v="0"/>
    <n v="0"/>
    <n v="48424.62"/>
    <n v="3.339959536915257E-3"/>
    <s v="N/A"/>
    <n v="0"/>
    <n v="0"/>
    <n v="7690"/>
    <n v="3.339959536915257E-3"/>
    <s v="N/A"/>
  </r>
  <r>
    <x v="46"/>
    <x v="1"/>
    <x v="1"/>
    <n v="79920.725000000006"/>
    <n v="2.7463588510373963E-3"/>
    <n v="0"/>
    <n v="0"/>
    <s v="N/A"/>
    <x v="0"/>
    <n v="53978.008699999998"/>
    <n v="2.7463588510373963E-3"/>
    <n v="0"/>
    <n v="0"/>
    <s v="NO"/>
    <n v="25942.7163"/>
    <n v="2.7463588510373963E-3"/>
    <n v="0"/>
    <n v="0"/>
    <s v="NO"/>
  </r>
  <r>
    <x v="47"/>
    <x v="1"/>
    <x v="0"/>
    <n v="0"/>
    <n v="0"/>
    <n v="8303.2200000000012"/>
    <n v="4.9421022232896711E-4"/>
    <s v="YES"/>
    <x v="1"/>
    <n v="0"/>
    <n v="0"/>
    <n v="7178.22"/>
    <n v="4.9421022232896711E-4"/>
    <s v="N/A"/>
    <n v="0"/>
    <n v="0"/>
    <n v="1125"/>
    <n v="4.9421022232896711E-4"/>
    <s v="N/A"/>
  </r>
  <r>
    <x v="47"/>
    <x v="1"/>
    <x v="1"/>
    <n v="48863.655799999993"/>
    <n v="1.6791280809874381E-3"/>
    <n v="0"/>
    <n v="0"/>
    <s v="N/A"/>
    <x v="0"/>
    <n v="38030.339099999997"/>
    <n v="1.6791280809874381E-3"/>
    <n v="0"/>
    <n v="0"/>
    <s v="NO"/>
    <n v="10833.316699999999"/>
    <n v="1.6791280809874381E-3"/>
    <n v="0"/>
    <n v="0"/>
    <s v="NO"/>
  </r>
  <r>
    <x v="48"/>
    <x v="1"/>
    <x v="0"/>
    <n v="0"/>
    <n v="0"/>
    <n v="2163.37"/>
    <n v="1.2876445146338617E-4"/>
    <s v="YES"/>
    <x v="1"/>
    <n v="0"/>
    <n v="0"/>
    <n v="846.37"/>
    <n v="1.2876445146338617E-4"/>
    <s v="N/A"/>
    <n v="0"/>
    <n v="0"/>
    <n v="1317"/>
    <n v="1.2876445146338617E-4"/>
    <s v="N/A"/>
  </r>
  <r>
    <x v="48"/>
    <x v="1"/>
    <x v="1"/>
    <n v="31308.570500000002"/>
    <n v="1.0758732444682317E-3"/>
    <n v="0"/>
    <n v="0"/>
    <s v="N/A"/>
    <x v="0"/>
    <n v="24351.613000000001"/>
    <n v="1.0758732444682317E-3"/>
    <n v="0"/>
    <n v="0"/>
    <s v="NO"/>
    <n v="6956.9575000000004"/>
    <n v="1.0758732444682317E-3"/>
    <n v="0"/>
    <n v="0"/>
    <s v="NO"/>
  </r>
  <r>
    <x v="49"/>
    <x v="1"/>
    <x v="0"/>
    <n v="0"/>
    <n v="0"/>
    <n v="30385.83"/>
    <n v="1.8085739989967984E-3"/>
    <s v="YES"/>
    <x v="1"/>
    <n v="0"/>
    <n v="0"/>
    <n v="24518.83"/>
    <n v="1.8085739989967984E-3"/>
    <s v="N/A"/>
    <n v="0"/>
    <n v="0"/>
    <n v="5867"/>
    <n v="1.8085739989967984E-3"/>
    <s v="N/A"/>
  </r>
  <r>
    <x v="49"/>
    <x v="1"/>
    <x v="1"/>
    <n v="87517.255000000092"/>
    <n v="3.0074024965082219E-3"/>
    <n v="0"/>
    <n v="0"/>
    <s v="N/A"/>
    <x v="0"/>
    <n v="64008.1363000001"/>
    <n v="3.0074024965082219E-3"/>
    <n v="0"/>
    <n v="0"/>
    <s v="NO"/>
    <n v="23509.118699999999"/>
    <n v="3.0074024965082219E-3"/>
    <n v="0"/>
    <n v="0"/>
    <s v="NO"/>
  </r>
  <r>
    <x v="49"/>
    <x v="4"/>
    <x v="1"/>
    <n v="0.98970000000000002"/>
    <n v="3.400959331727422E-8"/>
    <n v="0"/>
    <n v="0"/>
    <s v="N/A"/>
    <x v="1"/>
    <n v="0"/>
    <n v="3.400959331727422E-8"/>
    <n v="0"/>
    <n v="0"/>
    <s v="N/A"/>
    <n v="0.98970000000000002"/>
    <n v="3.400959331727422E-8"/>
    <n v="0"/>
    <n v="0"/>
    <s v="N/A"/>
  </r>
  <r>
    <x v="50"/>
    <x v="1"/>
    <x v="0"/>
    <n v="0"/>
    <n v="0"/>
    <n v="5184.29"/>
    <n v="3.0857054414044677E-4"/>
    <s v="YES"/>
    <x v="1"/>
    <n v="0"/>
    <n v="0"/>
    <n v="2512.29"/>
    <n v="3.0857054414044677E-4"/>
    <s v="N/A"/>
    <n v="0"/>
    <n v="0"/>
    <n v="2672"/>
    <n v="3.0857054414044677E-4"/>
    <s v="N/A"/>
  </r>
  <r>
    <x v="50"/>
    <x v="1"/>
    <x v="1"/>
    <n v="44125.629799999995"/>
    <n v="1.5163127456467578E-3"/>
    <n v="0"/>
    <n v="0"/>
    <s v="N/A"/>
    <x v="0"/>
    <n v="25510.301599999999"/>
    <n v="1.5163127456467578E-3"/>
    <n v="0"/>
    <n v="0"/>
    <s v="NO"/>
    <n v="18615.3282"/>
    <n v="1.5163127456467578E-3"/>
    <n v="0"/>
    <n v="0"/>
    <s v="NO"/>
  </r>
  <r>
    <x v="51"/>
    <x v="1"/>
    <x v="0"/>
    <n v="0"/>
    <n v="0"/>
    <n v="111274.86"/>
    <n v="6.6231140810703174E-3"/>
    <s v="YES"/>
    <x v="1"/>
    <n v="0"/>
    <n v="0"/>
    <n v="106775.64"/>
    <n v="6.6231140810703174E-3"/>
    <s v="N/A"/>
    <n v="0"/>
    <n v="0"/>
    <n v="4499.22"/>
    <n v="6.6231140810703174E-3"/>
    <s v="N/A"/>
  </r>
  <r>
    <x v="51"/>
    <x v="1"/>
    <x v="1"/>
    <n v="51179.499300000003"/>
    <n v="1.7587086565370525E-3"/>
    <n v="0"/>
    <n v="0"/>
    <s v="N/A"/>
    <x v="0"/>
    <n v="35070.078800000003"/>
    <n v="1.7587086565370525E-3"/>
    <n v="0"/>
    <n v="0"/>
    <s v="NO"/>
    <n v="16109.4205"/>
    <n v="1.7587086565370525E-3"/>
    <n v="0"/>
    <n v="0"/>
    <s v="NO"/>
  </r>
  <r>
    <x v="52"/>
    <x v="1"/>
    <x v="0"/>
    <n v="0"/>
    <n v="0"/>
    <n v="15337.06"/>
    <n v="9.1286655447798644E-4"/>
    <s v="YES"/>
    <x v="1"/>
    <n v="0"/>
    <n v="0"/>
    <n v="13413.06"/>
    <n v="9.1286655447798644E-4"/>
    <s v="N/A"/>
    <n v="0"/>
    <n v="0"/>
    <n v="1924"/>
    <n v="9.1286655447798644E-4"/>
    <s v="N/A"/>
  </r>
  <r>
    <x v="52"/>
    <x v="1"/>
    <x v="1"/>
    <n v="45335.883000000002"/>
    <n v="1.5579013271794747E-3"/>
    <n v="0"/>
    <n v="0"/>
    <s v="N/A"/>
    <x v="0"/>
    <n v="26942.261399999999"/>
    <n v="1.5579013271794747E-3"/>
    <n v="0"/>
    <n v="0"/>
    <s v="NO"/>
    <n v="18393.621599999999"/>
    <n v="1.5579013271794747E-3"/>
    <n v="0"/>
    <n v="0"/>
    <s v="NO"/>
  </r>
  <r>
    <x v="53"/>
    <x v="1"/>
    <x v="0"/>
    <n v="0"/>
    <n v="0"/>
    <n v="19368.77"/>
    <n v="1.1528351805611108E-3"/>
    <s v="YES"/>
    <x v="1"/>
    <n v="0"/>
    <n v="0"/>
    <n v="8289.77"/>
    <n v="1.1528351805611108E-3"/>
    <s v="N/A"/>
    <n v="0"/>
    <n v="0"/>
    <n v="11079"/>
    <n v="1.1528351805611108E-3"/>
    <s v="N/A"/>
  </r>
  <r>
    <x v="53"/>
    <x v="1"/>
    <x v="1"/>
    <n v="99612.751599999901"/>
    <n v="3.4230465506018531E-3"/>
    <n v="0"/>
    <n v="0"/>
    <s v="N/A"/>
    <x v="0"/>
    <n v="51549.295899999903"/>
    <n v="3.4230465506018531E-3"/>
    <n v="0"/>
    <n v="0"/>
    <s v="NO"/>
    <n v="48063.455699999999"/>
    <n v="3.4230465506018531E-3"/>
    <n v="0"/>
    <n v="0"/>
    <s v="NO"/>
  </r>
  <r>
    <x v="53"/>
    <x v="4"/>
    <x v="1"/>
    <n v="78.454899999999995"/>
    <n v="2.6959879183059687E-6"/>
    <n v="0"/>
    <n v="0"/>
    <s v="N/A"/>
    <x v="1"/>
    <n v="69.194299999999998"/>
    <n v="2.6959879183059687E-6"/>
    <n v="0"/>
    <n v="0"/>
    <s v="N/A"/>
    <n v="9.2606000000000002"/>
    <n v="2.6959879183059687E-6"/>
    <n v="0"/>
    <n v="0"/>
    <s v="N/A"/>
  </r>
  <r>
    <x v="54"/>
    <x v="1"/>
    <x v="0"/>
    <n v="0"/>
    <n v="0"/>
    <n v="47388.399999999994"/>
    <n v="2.8205722237654813E-3"/>
    <s v="YES"/>
    <x v="1"/>
    <n v="0"/>
    <n v="0"/>
    <n v="20133.349999999999"/>
    <n v="2.8205722237654813E-3"/>
    <s v="N/A"/>
    <n v="0"/>
    <n v="0"/>
    <n v="27255.05"/>
    <n v="2.8205722237654813E-3"/>
    <s v="N/A"/>
  </r>
  <r>
    <x v="54"/>
    <x v="1"/>
    <x v="1"/>
    <n v="89778.143799999903"/>
    <n v="3.0850946341495007E-3"/>
    <n v="0"/>
    <n v="0"/>
    <s v="N/A"/>
    <x v="0"/>
    <n v="54299.358399999903"/>
    <n v="3.0850946341495007E-3"/>
    <n v="0"/>
    <n v="0"/>
    <s v="NO"/>
    <n v="35478.785400000001"/>
    <n v="3.0850946341495007E-3"/>
    <n v="0"/>
    <n v="0"/>
    <s v="NO"/>
  </r>
  <r>
    <x v="55"/>
    <x v="1"/>
    <x v="0"/>
    <n v="259.25740000000002"/>
    <n v="8.9090014534645754E-6"/>
    <n v="0"/>
    <n v="0"/>
    <s v="N/A"/>
    <x v="0"/>
    <n v="255.44900000000001"/>
    <n v="8.9090014534645754E-6"/>
    <n v="0"/>
    <n v="0"/>
    <s v="NO"/>
    <n v="3.8083999999999998"/>
    <n v="8.9090014534645754E-6"/>
    <n v="0"/>
    <n v="0"/>
    <s v="NO"/>
  </r>
  <r>
    <x v="55"/>
    <x v="4"/>
    <x v="0"/>
    <n v="77396.962000000101"/>
    <n v="2.6596334258992931E-3"/>
    <n v="25362.32"/>
    <n v="1.5095731301806297E-3"/>
    <s v="NO"/>
    <x v="0"/>
    <n v="59251.9010000001"/>
    <n v="2.6596334258992931E-3"/>
    <n v="22394.32"/>
    <n v="1.5095731301806297E-3"/>
    <s v="NO"/>
    <n v="18145.061000000002"/>
    <n v="2.6596334258992931E-3"/>
    <n v="2968"/>
    <n v="1.5095731301806297E-3"/>
    <s v="NO"/>
  </r>
  <r>
    <x v="56"/>
    <x v="4"/>
    <x v="0"/>
    <n v="85393.182599999898"/>
    <n v="2.9344118543939922E-3"/>
    <n v="33661.599999999999"/>
    <n v="2.0035488424910764E-3"/>
    <s v="NO"/>
    <x v="0"/>
    <n v="57737.786099999903"/>
    <n v="2.9344118543939922E-3"/>
    <n v="32132.799999999999"/>
    <n v="2.0035488424910764E-3"/>
    <s v="NO"/>
    <n v="27655.396499999999"/>
    <n v="2.9344118543939922E-3"/>
    <n v="1528.8"/>
    <n v="2.0035488424910764E-3"/>
    <s v="NO"/>
  </r>
  <r>
    <x v="57"/>
    <x v="1"/>
    <x v="0"/>
    <n v="29.934999999999999"/>
    <n v="1.0286725027307304E-6"/>
    <n v="0"/>
    <n v="0"/>
    <s v="N/A"/>
    <x v="1"/>
    <n v="0"/>
    <n v="1.0286725027307304E-6"/>
    <n v="0"/>
    <n v="0"/>
    <s v="N/A"/>
    <n v="29.934999999999999"/>
    <n v="1.0286725027307304E-6"/>
    <n v="0"/>
    <n v="0"/>
    <s v="N/A"/>
  </r>
  <r>
    <x v="57"/>
    <x v="4"/>
    <x v="0"/>
    <n v="165136.2267"/>
    <n v="5.6746649611156925E-3"/>
    <n v="36568.28"/>
    <n v="2.1765553350372407E-3"/>
    <s v="NO"/>
    <x v="0"/>
    <n v="78832.451199999996"/>
    <n v="5.6746649611156925E-3"/>
    <n v="18104.68"/>
    <n v="2.1765553350372407E-3"/>
    <s v="NO"/>
    <n v="86303.775500000003"/>
    <n v="5.6746649611156925E-3"/>
    <n v="18463.599999999999"/>
    <n v="2.1765553350372407E-3"/>
    <s v="NO"/>
  </r>
  <r>
    <x v="58"/>
    <x v="1"/>
    <x v="0"/>
    <n v="1.0708"/>
    <n v="3.6796476229299019E-8"/>
    <n v="0"/>
    <n v="0"/>
    <s v="N/A"/>
    <x v="1"/>
    <n v="0"/>
    <n v="3.6796476229299019E-8"/>
    <n v="0"/>
    <n v="0"/>
    <s v="N/A"/>
    <n v="1.0708"/>
    <n v="3.6796476229299019E-8"/>
    <n v="0"/>
    <n v="0"/>
    <s v="N/A"/>
  </r>
  <r>
    <x v="58"/>
    <x v="4"/>
    <x v="0"/>
    <n v="108865.58459999991"/>
    <n v="3.7410066267488215E-3"/>
    <n v="18949.27"/>
    <n v="1.127866410822744E-3"/>
    <s v="NO"/>
    <x v="0"/>
    <n v="67513.527999999904"/>
    <n v="3.7410066267488215E-3"/>
    <n v="10850.27"/>
    <n v="1.127866410822744E-3"/>
    <s v="NO"/>
    <n v="41352.056600000004"/>
    <n v="3.7410066267488215E-3"/>
    <n v="8099"/>
    <n v="1.127866410822744E-3"/>
    <s v="NO"/>
  </r>
  <r>
    <x v="59"/>
    <x v="4"/>
    <x v="0"/>
    <n v="63605.251900000098"/>
    <n v="2.1857014751558925E-3"/>
    <n v="11195.38"/>
    <n v="6.6635247998454467E-4"/>
    <s v="NO"/>
    <x v="0"/>
    <n v="43535.777800000098"/>
    <n v="2.1857014751558925E-3"/>
    <n v="10265.379999999999"/>
    <n v="6.6635247998454467E-4"/>
    <s v="NO"/>
    <n v="20069.474099999999"/>
    <n v="2.1857014751558925E-3"/>
    <n v="930"/>
    <n v="6.6635247998454467E-4"/>
    <s v="NO"/>
  </r>
  <r>
    <x v="60"/>
    <x v="4"/>
    <x v="0"/>
    <n v="87244.379400000107"/>
    <n v="2.9980255255248867E-3"/>
    <n v="99105.439999999988"/>
    <n v="5.8987864390453457E-3"/>
    <s v="YES"/>
    <x v="2"/>
    <n v="36457.738700000104"/>
    <n v="2.9980255255248867E-3"/>
    <n v="3191.4"/>
    <n v="5.8987864390453457E-3"/>
    <s v="YES"/>
    <n v="50786.640700000004"/>
    <n v="2.9980255255248867E-3"/>
    <n v="95914.04"/>
    <n v="5.8987864390453457E-3"/>
    <s v="YES"/>
  </r>
  <r>
    <x v="61"/>
    <x v="6"/>
    <x v="0"/>
    <n v="4.7055999999999996"/>
    <n v="1.6170106326539918E-7"/>
    <n v="0"/>
    <n v="0"/>
    <s v="N/A"/>
    <x v="1"/>
    <n v="0"/>
    <n v="1.6170106326539918E-7"/>
    <n v="0"/>
    <n v="0"/>
    <s v="N/A"/>
    <n v="4.7055999999999996"/>
    <n v="1.6170106326539918E-7"/>
    <n v="0"/>
    <n v="0"/>
    <s v="N/A"/>
  </r>
  <r>
    <x v="61"/>
    <x v="4"/>
    <x v="0"/>
    <n v="121063.7563999999"/>
    <n v="4.1601789639542797E-3"/>
    <n v="18364.759999999998"/>
    <n v="1.0930761948518912E-3"/>
    <s v="NO"/>
    <x v="0"/>
    <n v="81784.641399999906"/>
    <n v="4.1601789639542797E-3"/>
    <n v="18364.759999999998"/>
    <n v="1.0930761948518912E-3"/>
    <s v="NO"/>
    <n v="39279.114999999998"/>
    <n v="4.1601789639542797E-3"/>
    <n v="0"/>
    <n v="1.0930761948518912E-3"/>
    <s v="NO"/>
  </r>
  <r>
    <x v="62"/>
    <x v="1"/>
    <x v="0"/>
    <n v="10.1404"/>
    <n v="3.4846001826259223E-7"/>
    <n v="0"/>
    <n v="0"/>
    <s v="N/A"/>
    <x v="1"/>
    <n v="0"/>
    <n v="3.4846001826259223E-7"/>
    <n v="0"/>
    <n v="0"/>
    <s v="N/A"/>
    <n v="10.1404"/>
    <n v="3.4846001826259223E-7"/>
    <n v="0"/>
    <n v="0"/>
    <s v="N/A"/>
  </r>
  <r>
    <x v="62"/>
    <x v="4"/>
    <x v="0"/>
    <n v="99349.360500000097"/>
    <n v="3.4139955005923722E-3"/>
    <n v="57893.05"/>
    <n v="3.4458122405286152E-3"/>
    <s v="YES"/>
    <x v="2"/>
    <n v="79381.614400000093"/>
    <n v="3.4139955005923722E-3"/>
    <n v="46203.07"/>
    <n v="3.4458122405286152E-3"/>
    <s v="YES"/>
    <n v="19967.7461"/>
    <n v="3.4139955005923722E-3"/>
    <n v="11689.98"/>
    <n v="3.4458122405286152E-3"/>
    <s v="YES"/>
  </r>
  <r>
    <x v="63"/>
    <x v="1"/>
    <x v="0"/>
    <n v="201.1875"/>
    <n v="6.9135142523179825E-6"/>
    <n v="1039.02"/>
    <n v="6.1842791736729043E-5"/>
    <s v="YES"/>
    <x v="2"/>
    <n v="71.845299999999995"/>
    <n v="6.9135142523179825E-6"/>
    <n v="0"/>
    <n v="6.1842791736729043E-5"/>
    <s v="YES"/>
    <n v="129.34219999999999"/>
    <n v="6.9135142523179825E-6"/>
    <n v="1039.02"/>
    <n v="6.1842791736729043E-5"/>
    <s v="YES"/>
  </r>
  <r>
    <x v="63"/>
    <x v="4"/>
    <x v="0"/>
    <n v="73983.143899999894"/>
    <n v="2.5423225587272642E-3"/>
    <n v="32052.07"/>
    <n v="1.9077491191132614E-3"/>
    <s v="NO"/>
    <x v="0"/>
    <n v="69046.922199999899"/>
    <n v="2.5423225587272642E-3"/>
    <n v="32052.07"/>
    <n v="1.9077491191132614E-3"/>
    <s v="NO"/>
    <n v="4936.2217000000001"/>
    <n v="2.5423225587272642E-3"/>
    <n v="0"/>
    <n v="1.9077491191132614E-3"/>
    <s v="NO"/>
  </r>
  <r>
    <x v="64"/>
    <x v="4"/>
    <x v="0"/>
    <n v="100324.87719999999"/>
    <n v="3.4475177055445861E-3"/>
    <n v="43808.35"/>
    <n v="2.6074865405668166E-3"/>
    <s v="NO"/>
    <x v="0"/>
    <n v="77966.711299999995"/>
    <n v="3.4475177055445861E-3"/>
    <n v="38688.35"/>
    <n v="2.6074865405668166E-3"/>
    <s v="NO"/>
    <n v="22358.1659"/>
    <n v="3.4475177055445861E-3"/>
    <n v="5120"/>
    <n v="2.6074865405668166E-3"/>
    <s v="NO"/>
  </r>
  <r>
    <x v="64"/>
    <x v="3"/>
    <x v="0"/>
    <n v="354.03429999999997"/>
    <n v="1.2165871035026631E-5"/>
    <n v="302.25"/>
    <n v="1.799001347657057E-5"/>
    <s v="YES"/>
    <x v="2"/>
    <n v="354.03429999999997"/>
    <n v="1.2165871035026631E-5"/>
    <n v="302.25"/>
    <n v="1.799001347657057E-5"/>
    <s v="YES"/>
    <n v="0"/>
    <n v="1.2165871035026631E-5"/>
    <n v="0"/>
    <n v="1.799001347657057E-5"/>
    <s v="YES"/>
  </r>
  <r>
    <x v="65"/>
    <x v="1"/>
    <x v="0"/>
    <n v="876.92470000000003"/>
    <n v="3.013423503776165E-5"/>
    <n v="0"/>
    <n v="0"/>
    <s v="N/A"/>
    <x v="0"/>
    <n v="120.8455"/>
    <n v="3.013423503776165E-5"/>
    <n v="0"/>
    <n v="0"/>
    <s v="NO"/>
    <n v="756.07920000000001"/>
    <n v="3.013423503776165E-5"/>
    <n v="0"/>
    <n v="0"/>
    <s v="NO"/>
  </r>
  <r>
    <x v="65"/>
    <x v="4"/>
    <x v="0"/>
    <n v="120023.7007"/>
    <n v="4.1244389706388213E-3"/>
    <n v="48139.41"/>
    <n v="2.8652725712296316E-3"/>
    <s v="NO"/>
    <x v="0"/>
    <n v="102590.0885"/>
    <n v="4.1244389706388213E-3"/>
    <n v="41624.550000000003"/>
    <n v="2.8652725712296316E-3"/>
    <s v="NO"/>
    <n v="17433.6122"/>
    <n v="4.1244389706388213E-3"/>
    <n v="6514.86"/>
    <n v="2.8652725712296316E-3"/>
    <s v="NO"/>
  </r>
  <r>
    <x v="66"/>
    <x v="4"/>
    <x v="0"/>
    <n v="113193.0867"/>
    <n v="3.8897149085520477E-3"/>
    <n v="21977.66"/>
    <n v="1.3081171202100445E-3"/>
    <s v="NO"/>
    <x v="0"/>
    <n v="100014.4032"/>
    <n v="3.8897149085520477E-3"/>
    <n v="16907.099999999999"/>
    <n v="1.3081171202100445E-3"/>
    <s v="NO"/>
    <n v="13178.683499999999"/>
    <n v="3.8897149085520477E-3"/>
    <n v="5070.5600000000004"/>
    <n v="1.3081171202100445E-3"/>
    <s v="NO"/>
  </r>
  <r>
    <x v="67"/>
    <x v="2"/>
    <x v="0"/>
    <n v="462.76580000000001"/>
    <n v="1.5902270040560837E-5"/>
    <n v="0"/>
    <n v="0"/>
    <s v="N/A"/>
    <x v="0"/>
    <n v="462.76580000000001"/>
    <n v="1.5902270040560837E-5"/>
    <n v="0"/>
    <n v="0"/>
    <s v="NO"/>
    <n v="0"/>
    <n v="1.5902270040560837E-5"/>
    <n v="0"/>
    <n v="0"/>
    <s v="NO"/>
  </r>
  <r>
    <x v="67"/>
    <x v="3"/>
    <x v="0"/>
    <n v="86625.2886"/>
    <n v="2.9767513754445901E-3"/>
    <n v="15400.41"/>
    <n v="9.1663716607018092E-4"/>
    <s v="NO"/>
    <x v="0"/>
    <n v="71254.085099999997"/>
    <n v="2.9767513754445901E-3"/>
    <n v="15275.41"/>
    <n v="9.1663716607018092E-4"/>
    <s v="NO"/>
    <n v="15371.2035"/>
    <n v="2.9767513754445901E-3"/>
    <n v="125"/>
    <n v="9.1663716607018092E-4"/>
    <s v="NO"/>
  </r>
  <r>
    <x v="68"/>
    <x v="1"/>
    <x v="0"/>
    <n v="62.474600000000002"/>
    <n v="2.1468482759011624E-6"/>
    <n v="0"/>
    <n v="0"/>
    <s v="N/A"/>
    <x v="1"/>
    <n v="0"/>
    <n v="2.1468482759011624E-6"/>
    <n v="0"/>
    <n v="0"/>
    <s v="N/A"/>
    <n v="62.474600000000002"/>
    <n v="2.1468482759011624E-6"/>
    <n v="0"/>
    <n v="0"/>
    <s v="N/A"/>
  </r>
  <r>
    <x v="68"/>
    <x v="3"/>
    <x v="0"/>
    <n v="164245.96470000001"/>
    <n v="5.6440724092658165E-3"/>
    <n v="38024.18"/>
    <n v="2.2632109533020518E-3"/>
    <s v="NO"/>
    <x v="0"/>
    <n v="141902.04870000001"/>
    <n v="5.6440724092658165E-3"/>
    <n v="33204.18"/>
    <n v="2.2632109533020518E-3"/>
    <s v="NO"/>
    <n v="22343.916000000001"/>
    <n v="5.6440724092658165E-3"/>
    <n v="4820"/>
    <n v="2.2632109533020518E-3"/>
    <s v="NO"/>
  </r>
  <r>
    <x v="69"/>
    <x v="1"/>
    <x v="0"/>
    <n v="190.06890000000001"/>
    <n v="6.531439821422313E-6"/>
    <n v="0"/>
    <n v="0"/>
    <s v="N/A"/>
    <x v="0"/>
    <n v="190.06890000000001"/>
    <n v="6.531439821422313E-6"/>
    <n v="0"/>
    <n v="0"/>
    <s v="NO"/>
    <n v="0"/>
    <n v="6.531439821422313E-6"/>
    <n v="0"/>
    <n v="0"/>
    <s v="NO"/>
  </r>
  <r>
    <x v="69"/>
    <x v="3"/>
    <x v="0"/>
    <n v="147312.39360000001"/>
    <n v="5.0621749994243003E-3"/>
    <n v="40817.300000000003"/>
    <n v="2.4294583195276229E-3"/>
    <s v="NO"/>
    <x v="0"/>
    <n v="88643.617499999993"/>
    <n v="5.0621749994243003E-3"/>
    <n v="37237.230000000003"/>
    <n v="2.4294583195276229E-3"/>
    <s v="NO"/>
    <n v="58668.776100000003"/>
    <n v="5.0621749994243003E-3"/>
    <n v="3580.07"/>
    <n v="2.4294583195276229E-3"/>
    <s v="NO"/>
  </r>
  <r>
    <x v="70"/>
    <x v="1"/>
    <x v="0"/>
    <n v="5.79E-2"/>
    <n v="1.9896488360818202E-9"/>
    <n v="0"/>
    <n v="0"/>
    <s v="N/A"/>
    <x v="1"/>
    <n v="0"/>
    <n v="1.9896488360818202E-9"/>
    <n v="0"/>
    <n v="0"/>
    <s v="N/A"/>
    <n v="5.79E-2"/>
    <n v="1.9896488360818202E-9"/>
    <n v="0"/>
    <n v="0"/>
    <s v="N/A"/>
  </r>
  <r>
    <x v="70"/>
    <x v="3"/>
    <x v="0"/>
    <n v="153834.68300000002"/>
    <n v="5.2863039374778211E-3"/>
    <n v="63291.130000000005"/>
    <n v="3.7671076315876923E-3"/>
    <s v="NO"/>
    <x v="0"/>
    <n v="107562.7838"/>
    <n v="5.2863039374778211E-3"/>
    <n v="26510.74"/>
    <n v="3.7671076315876923E-3"/>
    <s v="NO"/>
    <n v="46271.8992"/>
    <n v="5.2863039374778211E-3"/>
    <n v="36780.39"/>
    <n v="3.7671076315876923E-3"/>
    <s v="NO"/>
  </r>
  <r>
    <x v="71"/>
    <x v="1"/>
    <x v="0"/>
    <n v="338.9221"/>
    <n v="1.1646562379747949E-5"/>
    <n v="5570.37"/>
    <n v="3.3155014514304185E-4"/>
    <s v="YES"/>
    <x v="2"/>
    <n v="338.9221"/>
    <n v="1.1646562379747949E-5"/>
    <n v="5570.37"/>
    <n v="3.3155014514304185E-4"/>
    <s v="YES"/>
    <n v="0"/>
    <n v="1.1646562379747949E-5"/>
    <n v="0"/>
    <n v="3.3155014514304185E-4"/>
    <s v="YES"/>
  </r>
  <r>
    <x v="71"/>
    <x v="7"/>
    <x v="0"/>
    <n v="43.634999999999998"/>
    <n v="1.4994529699901592E-6"/>
    <n v="0"/>
    <n v="0"/>
    <s v="N/A"/>
    <x v="1"/>
    <n v="0"/>
    <n v="1.4994529699901592E-6"/>
    <n v="0"/>
    <n v="0"/>
    <s v="N/A"/>
    <n v="43.634999999999998"/>
    <n v="1.4994529699901592E-6"/>
    <n v="0"/>
    <n v="0"/>
    <s v="N/A"/>
  </r>
  <r>
    <x v="71"/>
    <x v="4"/>
    <x v="0"/>
    <n v="183.69639999999998"/>
    <n v="6.3124581770711647E-6"/>
    <n v="0"/>
    <n v="0"/>
    <s v="N/A"/>
    <x v="0"/>
    <n v="171.0093"/>
    <n v="6.3124581770711647E-6"/>
    <n v="0"/>
    <n v="0"/>
    <s v="NO"/>
    <n v="12.687099999999999"/>
    <n v="6.3124581770711647E-6"/>
    <n v="0"/>
    <n v="0"/>
    <s v="NO"/>
  </r>
  <r>
    <x v="71"/>
    <x v="3"/>
    <x v="0"/>
    <n v="112896.4971000001"/>
    <n v="3.8795230406343658E-3"/>
    <n v="47987.56"/>
    <n v="2.8562344122671258E-3"/>
    <s v="NO"/>
    <x v="0"/>
    <n v="87751.845200000098"/>
    <n v="3.8795230406343658E-3"/>
    <n v="41902.559999999998"/>
    <n v="2.8562344122671258E-3"/>
    <s v="NO"/>
    <n v="25144.651900000001"/>
    <n v="3.8795230406343658E-3"/>
    <n v="6085"/>
    <n v="2.8562344122671258E-3"/>
    <s v="NO"/>
  </r>
  <r>
    <x v="72"/>
    <x v="7"/>
    <x v="0"/>
    <n v="46.748899999999999"/>
    <n v="1.6064575902090743E-6"/>
    <n v="690.47"/>
    <n v="4.1096987941001428E-5"/>
    <s v="YES"/>
    <x v="1"/>
    <n v="46.748899999999999"/>
    <n v="1.6064575902090743E-6"/>
    <n v="690.47"/>
    <n v="4.1096987941001428E-5"/>
    <s v="N/A"/>
    <n v="0"/>
    <n v="1.6064575902090743E-6"/>
    <n v="0"/>
    <n v="4.1096987941001428E-5"/>
    <s v="N/A"/>
  </r>
  <r>
    <x v="72"/>
    <x v="3"/>
    <x v="0"/>
    <n v="79421.60430000021"/>
    <n v="2.7292072980180711E-3"/>
    <n v="29909.49"/>
    <n v="1.7802220948795789E-3"/>
    <s v="NO"/>
    <x v="0"/>
    <n v="74716.111200000203"/>
    <n v="2.7292072980180711E-3"/>
    <n v="29909.49"/>
    <n v="1.7802220948795789E-3"/>
    <s v="NO"/>
    <n v="4705.4930999999997"/>
    <n v="2.7292072980180711E-3"/>
    <n v="0"/>
    <n v="1.7802220948795789E-3"/>
    <s v="NO"/>
  </r>
  <r>
    <x v="73"/>
    <x v="1"/>
    <x v="0"/>
    <n v="34.380099999999999"/>
    <n v="1.1814218644106491E-6"/>
    <n v="0"/>
    <n v="0"/>
    <s v="N/A"/>
    <x v="1"/>
    <n v="0"/>
    <n v="1.1814218644106491E-6"/>
    <n v="0"/>
    <n v="0"/>
    <s v="N/A"/>
    <n v="34.380099999999999"/>
    <n v="1.1814218644106491E-6"/>
    <n v="0"/>
    <n v="0"/>
    <s v="N/A"/>
  </r>
  <r>
    <x v="73"/>
    <x v="7"/>
    <x v="0"/>
    <n v="415.14870000000002"/>
    <n v="1.4265978026871861E-5"/>
    <n v="-1200"/>
    <n v="-7.1424371122860822E-5"/>
    <s v="N/A"/>
    <x v="0"/>
    <n v="415.14870000000002"/>
    <n v="1.4265978026871861E-5"/>
    <n v="-1200"/>
    <n v="-7.1424371122860822E-5"/>
    <s v="NO"/>
    <n v="0"/>
    <n v="1.4265978026871861E-5"/>
    <n v="0"/>
    <n v="-7.1424371122860822E-5"/>
    <s v="NO"/>
  </r>
  <r>
    <x v="73"/>
    <x v="3"/>
    <x v="0"/>
    <n v="134792.9963"/>
    <n v="4.6319642176213486E-3"/>
    <n v="44452.04"/>
    <n v="2.6457991684402118E-3"/>
    <s v="NO"/>
    <x v="0"/>
    <n v="109772.8824"/>
    <n v="4.6319642176213486E-3"/>
    <n v="36474.04"/>
    <n v="2.6457991684402118E-3"/>
    <s v="NO"/>
    <n v="25020.1139"/>
    <n v="4.6319642176213486E-3"/>
    <n v="7978"/>
    <n v="2.6457991684402118E-3"/>
    <s v="NO"/>
  </r>
  <r>
    <x v="74"/>
    <x v="7"/>
    <x v="0"/>
    <n v="278.06810000000002"/>
    <n v="9.5554036531344254E-6"/>
    <n v="0"/>
    <n v="0"/>
    <s v="N/A"/>
    <x v="0"/>
    <n v="278.06810000000002"/>
    <n v="9.5554036531344254E-6"/>
    <n v="0"/>
    <n v="0"/>
    <s v="NO"/>
    <n v="0"/>
    <n v="9.5554036531344254E-6"/>
    <n v="0"/>
    <n v="0"/>
    <s v="NO"/>
  </r>
  <r>
    <x v="74"/>
    <x v="3"/>
    <x v="0"/>
    <n v="601.6232"/>
    <n v="2.0673901548183421E-5"/>
    <n v="0"/>
    <n v="0"/>
    <s v="N/A"/>
    <x v="0"/>
    <n v="84.520700000000005"/>
    <n v="2.0673901548183421E-5"/>
    <n v="0"/>
    <n v="0"/>
    <s v="NO"/>
    <n v="517.10249999999996"/>
    <n v="2.0673901548183421E-5"/>
    <n v="0"/>
    <n v="0"/>
    <s v="NO"/>
  </r>
  <r>
    <x v="75"/>
    <x v="7"/>
    <x v="0"/>
    <n v="569.35"/>
    <n v="1.9564880221471233E-5"/>
    <n v="0"/>
    <n v="0"/>
    <s v="N/A"/>
    <x v="0"/>
    <n v="569.35"/>
    <n v="1.9564880221471233E-5"/>
    <n v="0"/>
    <n v="0"/>
    <s v="NO"/>
    <n v="0"/>
    <n v="1.9564880221471233E-5"/>
    <n v="0"/>
    <n v="0"/>
    <s v="NO"/>
  </r>
  <r>
    <x v="76"/>
    <x v="0"/>
    <x v="0"/>
    <n v="113043.8214"/>
    <n v="3.8845856247798128E-3"/>
    <n v="42489.84"/>
    <n v="2.5290084175924803E-3"/>
    <s v="NO"/>
    <x v="0"/>
    <n v="107348.76489999999"/>
    <n v="3.8845856247798128E-3"/>
    <n v="42369.84"/>
    <n v="2.5290084175924803E-3"/>
    <s v="NO"/>
    <n v="5695.0564999999997"/>
    <n v="3.8845856247798128E-3"/>
    <n v="120"/>
    <n v="2.5290084175924803E-3"/>
    <s v="NO"/>
  </r>
  <r>
    <x v="76"/>
    <x v="2"/>
    <x v="0"/>
    <n v="155.9145"/>
    <n v="5.3577738074832291E-6"/>
    <n v="0"/>
    <n v="0"/>
    <s v="N/A"/>
    <x v="0"/>
    <n v="155.9145"/>
    <n v="5.3577738074832291E-6"/>
    <n v="0"/>
    <n v="0"/>
    <s v="NO"/>
    <n v="0"/>
    <n v="5.3577738074832291E-6"/>
    <n v="0"/>
    <n v="0"/>
    <s v="NO"/>
  </r>
  <r>
    <x v="76"/>
    <x v="3"/>
    <x v="0"/>
    <n v="416.27140000000003"/>
    <n v="1.4304557970710706E-5"/>
    <n v="0"/>
    <n v="0"/>
    <s v="N/A"/>
    <x v="0"/>
    <n v="416.27140000000003"/>
    <n v="1.4304557970710706E-5"/>
    <n v="0"/>
    <n v="0"/>
    <s v="NO"/>
    <n v="0"/>
    <n v="1.4304557970710706E-5"/>
    <n v="0"/>
    <n v="0"/>
    <s v="NO"/>
  </r>
  <r>
    <x v="77"/>
    <x v="0"/>
    <x v="0"/>
    <n v="103477.73060000001"/>
    <n v="3.5558609023951327E-3"/>
    <n v="26179.83"/>
    <n v="1.5582315782111714E-3"/>
    <s v="NO"/>
    <x v="0"/>
    <n v="95201.057400000005"/>
    <n v="3.5558609023951327E-3"/>
    <n v="23739.83"/>
    <n v="1.5582315782111714E-3"/>
    <s v="NO"/>
    <n v="8276.6731999999993"/>
    <n v="3.5558609023951327E-3"/>
    <n v="2440"/>
    <n v="1.5582315782111714E-3"/>
    <s v="NO"/>
  </r>
  <r>
    <x v="77"/>
    <x v="3"/>
    <x v="0"/>
    <n v="85.672499999999999"/>
    <n v="2.9440101884148486E-6"/>
    <n v="0"/>
    <n v="0"/>
    <s v="N/A"/>
    <x v="1"/>
    <n v="85.672499999999999"/>
    <n v="2.9440101884148486E-6"/>
    <n v="0"/>
    <n v="0"/>
    <s v="N/A"/>
    <n v="0"/>
    <n v="2.9440101884148486E-6"/>
    <n v="0"/>
    <n v="0"/>
    <s v="N/A"/>
  </r>
  <r>
    <x v="78"/>
    <x v="7"/>
    <x v="0"/>
    <n v="76802.463000000003"/>
    <n v="2.639204337066789E-3"/>
    <n v="1501.1600000000008"/>
    <n v="8.9349507462328168E-5"/>
    <s v="NO"/>
    <x v="0"/>
    <n v="47814.0262"/>
    <n v="2.639204337066789E-3"/>
    <n v="-4972.1099999999997"/>
    <n v="8.9349507462328168E-5"/>
    <s v="NO"/>
    <n v="28988.436799999999"/>
    <n v="2.639204337066789E-3"/>
    <n v="6473.27"/>
    <n v="8.9349507462328168E-5"/>
    <s v="NO"/>
  </r>
  <r>
    <x v="79"/>
    <x v="7"/>
    <x v="0"/>
    <n v="100583.50819999989"/>
    <n v="3.4564051816779969E-3"/>
    <n v="53772.12"/>
    <n v="3.2005332124525059E-3"/>
    <s v="YES"/>
    <x v="0"/>
    <n v="91460.939399999901"/>
    <n v="3.4564051816779969E-3"/>
    <n v="53772.12"/>
    <n v="3.2005332124525059E-3"/>
    <s v="NO"/>
    <n v="9122.5687999999991"/>
    <n v="3.4564051816779969E-3"/>
    <n v="0"/>
    <n v="3.2005332124525059E-3"/>
    <s v="NO"/>
  </r>
  <r>
    <x v="80"/>
    <x v="7"/>
    <x v="0"/>
    <n v="150544.62339999981"/>
    <n v="5.1732458501931875E-3"/>
    <n v="67803.7"/>
    <n v="4.0356971935859316E-3"/>
    <s v="NO"/>
    <x v="0"/>
    <n v="88933.272799999802"/>
    <n v="5.1732458501931875E-3"/>
    <n v="62510.7"/>
    <n v="4.0356971935859316E-3"/>
    <s v="NO"/>
    <n v="61611.350599999998"/>
    <n v="5.1732458501931875E-3"/>
    <n v="5293"/>
    <n v="4.0356971935859316E-3"/>
    <s v="NO"/>
  </r>
  <r>
    <x v="80"/>
    <x v="4"/>
    <x v="0"/>
    <n v="112.0247"/>
    <n v="3.8495650080727996E-6"/>
    <n v="0"/>
    <n v="0"/>
    <s v="N/A"/>
    <x v="1"/>
    <n v="112.0247"/>
    <n v="3.8495650080727996E-6"/>
    <n v="0"/>
    <n v="0"/>
    <s v="N/A"/>
    <n v="0"/>
    <n v="3.8495650080727996E-6"/>
    <n v="0"/>
    <n v="0"/>
    <s v="N/A"/>
  </r>
  <r>
    <x v="81"/>
    <x v="7"/>
    <x v="0"/>
    <n v="155648.57490000001"/>
    <n v="5.3486356802690677E-3"/>
    <n v="33246.5"/>
    <n v="1.9788419621134938E-3"/>
    <s v="NO"/>
    <x v="0"/>
    <n v="119372.9991"/>
    <n v="5.3486356802690677E-3"/>
    <n v="26013.5"/>
    <n v="1.9788419621134938E-3"/>
    <s v="NO"/>
    <n v="36275.575799999999"/>
    <n v="5.3486356802690677E-3"/>
    <n v="7233"/>
    <n v="1.9788419621134938E-3"/>
    <s v="NO"/>
  </r>
  <r>
    <x v="82"/>
    <x v="7"/>
    <x v="0"/>
    <n v="161465.7861"/>
    <n v="5.5485356369758404E-3"/>
    <n v="42956.18"/>
    <n v="2.5567651186170098E-3"/>
    <s v="NO"/>
    <x v="0"/>
    <n v="65182.709900000002"/>
    <n v="5.5485356369758404E-3"/>
    <n v="23476.27"/>
    <n v="2.5567651186170098E-3"/>
    <s v="NO"/>
    <n v="96283.076199999996"/>
    <n v="5.5485356369758404E-3"/>
    <n v="19479.91"/>
    <n v="2.5567651186170098E-3"/>
    <s v="NO"/>
  </r>
  <r>
    <x v="82"/>
    <x v="4"/>
    <x v="0"/>
    <n v="92.837900000000005"/>
    <n v="3.1902386818528571E-6"/>
    <n v="0"/>
    <n v="0"/>
    <s v="N/A"/>
    <x v="1"/>
    <n v="92.837900000000005"/>
    <n v="3.1902386818528571E-6"/>
    <n v="0"/>
    <n v="0"/>
    <s v="N/A"/>
    <n v="0"/>
    <n v="3.1902386818528571E-6"/>
    <n v="0"/>
    <n v="0"/>
    <s v="N/A"/>
  </r>
  <r>
    <x v="82"/>
    <x v="3"/>
    <x v="0"/>
    <n v="146.7696"/>
    <n v="5.0435226910568964E-6"/>
    <n v="0"/>
    <n v="0"/>
    <s v="N/A"/>
    <x v="0"/>
    <n v="146.7696"/>
    <n v="5.0435226910568964E-6"/>
    <n v="0"/>
    <n v="0"/>
    <s v="NO"/>
    <n v="0"/>
    <n v="5.0435226910568964E-6"/>
    <n v="0"/>
    <n v="0"/>
    <s v="NO"/>
  </r>
  <r>
    <x v="83"/>
    <x v="7"/>
    <x v="0"/>
    <n v="106295.3988"/>
    <n v="3.6526859499701712E-3"/>
    <n v="30417.33"/>
    <n v="1.8104488887387736E-3"/>
    <s v="NO"/>
    <x v="0"/>
    <n v="94505.718299999993"/>
    <n v="3.6526859499701712E-3"/>
    <n v="30417.33"/>
    <n v="1.8104488887387736E-3"/>
    <s v="NO"/>
    <n v="11789.6805"/>
    <n v="3.6526859499701712E-3"/>
    <n v="0"/>
    <n v="1.8104488887387736E-3"/>
    <s v="NO"/>
  </r>
  <r>
    <x v="84"/>
    <x v="7"/>
    <x v="0"/>
    <n v="126502.59270000001"/>
    <n v="4.3470766204989223E-3"/>
    <n v="41721.480000000003"/>
    <n v="2.4832753927625131E-3"/>
    <s v="NO"/>
    <x v="0"/>
    <n v="117735.0469"/>
    <n v="4.3470766204989223E-3"/>
    <n v="41521.480000000003"/>
    <n v="2.4832753927625131E-3"/>
    <s v="NO"/>
    <n v="8767.5457999999999"/>
    <n v="4.3470766204989223E-3"/>
    <n v="200"/>
    <n v="2.4832753927625131E-3"/>
    <s v="NO"/>
  </r>
  <r>
    <x v="84"/>
    <x v="3"/>
    <x v="0"/>
    <n v="63.001300000000001"/>
    <n v="2.1649475512373332E-6"/>
    <n v="0"/>
    <n v="0"/>
    <s v="N/A"/>
    <x v="1"/>
    <n v="63.001300000000001"/>
    <n v="2.1649475512373332E-6"/>
    <n v="0"/>
    <n v="0"/>
    <s v="N/A"/>
    <n v="0"/>
    <n v="2.1649475512373332E-6"/>
    <n v="0"/>
    <n v="0"/>
    <s v="N/A"/>
  </r>
  <r>
    <x v="85"/>
    <x v="2"/>
    <x v="0"/>
    <n v="729.55909999999994"/>
    <n v="2.5070231678202077E-5"/>
    <n v="0"/>
    <n v="0"/>
    <s v="N/A"/>
    <x v="0"/>
    <n v="729.55909999999994"/>
    <n v="2.5070231678202077E-5"/>
    <n v="0"/>
    <n v="0"/>
    <s v="NO"/>
    <n v="0"/>
    <n v="2.5070231678202077E-5"/>
    <n v="0"/>
    <n v="0"/>
    <s v="NO"/>
  </r>
  <r>
    <x v="85"/>
    <x v="7"/>
    <x v="0"/>
    <n v="165474.9019"/>
    <n v="5.6863030391379682E-3"/>
    <n v="60951.54"/>
    <n v="3.6278545112249138E-3"/>
    <s v="NO"/>
    <x v="0"/>
    <n v="151887.48259999999"/>
    <n v="5.6863030391379682E-3"/>
    <n v="38865.54"/>
    <n v="3.6278545112249138E-3"/>
    <s v="NO"/>
    <n v="13587.4193"/>
    <n v="5.6863030391379682E-3"/>
    <n v="22086"/>
    <n v="3.6278545112249138E-3"/>
    <s v="NO"/>
  </r>
  <r>
    <x v="86"/>
    <x v="0"/>
    <x v="0"/>
    <n v="1626.9322999999999"/>
    <n v="5.5907149517770613E-5"/>
    <n v="0"/>
    <n v="0"/>
    <s v="N/A"/>
    <x v="0"/>
    <n v="1588.1765"/>
    <n v="5.5907149517770613E-5"/>
    <n v="0"/>
    <n v="0"/>
    <s v="NO"/>
    <n v="38.755800000000001"/>
    <n v="5.5907149517770613E-5"/>
    <n v="0"/>
    <n v="0"/>
    <s v="NO"/>
  </r>
  <r>
    <x v="87"/>
    <x v="1"/>
    <x v="0"/>
    <n v="114172.0988999999"/>
    <n v="3.9233572312504881E-3"/>
    <n v="65899.740000000005"/>
    <n v="3.9223729055500303E-3"/>
    <s v="YES"/>
    <x v="2"/>
    <n v="46248.605099999899"/>
    <n v="3.9233572312504881E-3"/>
    <n v="7200.74"/>
    <n v="3.9223729055500303E-3"/>
    <s v="YES"/>
    <n v="67923.493799999997"/>
    <n v="3.9233572312504881E-3"/>
    <n v="58699"/>
    <n v="3.9223729055500303E-3"/>
    <s v="YES"/>
  </r>
  <r>
    <x v="88"/>
    <x v="5"/>
    <x v="0"/>
    <n v="735.65949999999998"/>
    <n v="2.5279863003929773E-5"/>
    <n v="0"/>
    <n v="0"/>
    <s v="N/A"/>
    <x v="0"/>
    <n v="185.57749999999999"/>
    <n v="2.5279863003929773E-5"/>
    <n v="0"/>
    <n v="0"/>
    <s v="NO"/>
    <n v="550.08199999999999"/>
    <n v="2.5279863003929773E-5"/>
    <n v="0"/>
    <n v="0"/>
    <s v="NO"/>
  </r>
  <r>
    <x v="88"/>
    <x v="8"/>
    <x v="0"/>
    <n v="148041.85739999998"/>
    <n v="5.0872419562573538E-3"/>
    <n v="44710.98"/>
    <n v="2.6612113573223403E-3"/>
    <s v="NO"/>
    <x v="0"/>
    <n v="113942.43889999999"/>
    <n v="5.0872419562573538E-3"/>
    <n v="39504.980000000003"/>
    <n v="2.6612113573223403E-3"/>
    <s v="NO"/>
    <n v="34099.4185"/>
    <n v="5.0872419562573538E-3"/>
    <n v="5206"/>
    <n v="2.6612113573223403E-3"/>
    <s v="NO"/>
  </r>
  <r>
    <x v="88"/>
    <x v="9"/>
    <x v="0"/>
    <n v="106.81569999999999"/>
    <n v="3.6705653399009477E-6"/>
    <n v="0"/>
    <n v="0"/>
    <s v="N/A"/>
    <x v="1"/>
    <n v="94.284899999999993"/>
    <n v="3.6705653399009477E-6"/>
    <n v="0"/>
    <n v="0"/>
    <s v="N/A"/>
    <n v="12.530799999999999"/>
    <n v="3.6705653399009477E-6"/>
    <n v="0"/>
    <n v="0"/>
    <s v="N/A"/>
  </r>
  <r>
    <x v="89"/>
    <x v="5"/>
    <x v="0"/>
    <n v="53.532299999999999"/>
    <n v="1.8395592122242285E-6"/>
    <n v="95.74"/>
    <n v="5.6984744094189124E-6"/>
    <s v="YES"/>
    <x v="1"/>
    <n v="53.532299999999999"/>
    <n v="1.8395592122242285E-6"/>
    <n v="95.74"/>
    <n v="5.6984744094189124E-6"/>
    <s v="N/A"/>
    <n v="0"/>
    <n v="1.8395592122242285E-6"/>
    <n v="0"/>
    <n v="5.6984744094189124E-6"/>
    <s v="N/A"/>
  </r>
  <r>
    <x v="89"/>
    <x v="8"/>
    <x v="0"/>
    <n v="162530.9524000001"/>
    <n v="5.5851385193424856E-3"/>
    <n v="40637.49"/>
    <n v="2.4187559727179547E-3"/>
    <s v="NO"/>
    <x v="0"/>
    <n v="98942.964100000099"/>
    <n v="5.5851385193424856E-3"/>
    <n v="18608.64"/>
    <n v="2.4187559727179547E-3"/>
    <s v="NO"/>
    <n v="63587.988299999997"/>
    <n v="5.5851385193424856E-3"/>
    <n v="22028.85"/>
    <n v="2.4187559727179547E-3"/>
    <s v="NO"/>
  </r>
  <r>
    <x v="89"/>
    <x v="7"/>
    <x v="0"/>
    <n v="4.3757000000000001"/>
    <n v="1.5036453215964113E-7"/>
    <n v="0"/>
    <n v="0"/>
    <s v="N/A"/>
    <x v="1"/>
    <n v="0"/>
    <n v="1.5036453215964113E-7"/>
    <n v="0"/>
    <n v="0"/>
    <s v="N/A"/>
    <n v="4.3757000000000001"/>
    <n v="1.5036453215964113E-7"/>
    <n v="0"/>
    <n v="0"/>
    <s v="N/A"/>
  </r>
  <r>
    <x v="90"/>
    <x v="5"/>
    <x v="0"/>
    <n v="77782.796199999997"/>
    <n v="2.6728920539986082E-3"/>
    <n v="37210.910000000003"/>
    <n v="2.2148048713828109E-3"/>
    <s v="NO"/>
    <x v="0"/>
    <n v="74097.026599999997"/>
    <n v="2.6728920539986082E-3"/>
    <n v="37210.910000000003"/>
    <n v="2.2148048713828109E-3"/>
    <s v="NO"/>
    <n v="3685.7696000000001"/>
    <n v="2.6728920539986082E-3"/>
    <n v="0"/>
    <n v="2.2148048713828109E-3"/>
    <s v="NO"/>
  </r>
  <r>
    <x v="90"/>
    <x v="8"/>
    <x v="0"/>
    <n v="727.59120000000007"/>
    <n v="2.5002607672251726E-5"/>
    <n v="0"/>
    <n v="0"/>
    <s v="N/A"/>
    <x v="0"/>
    <n v="700.05820000000006"/>
    <n v="2.5002607672251726E-5"/>
    <n v="0"/>
    <n v="0"/>
    <s v="NO"/>
    <n v="27.533000000000001"/>
    <n v="2.5002607672251726E-5"/>
    <n v="0"/>
    <n v="0"/>
    <s v="NO"/>
  </r>
  <r>
    <x v="91"/>
    <x v="5"/>
    <x v="0"/>
    <n v="130296.8024"/>
    <n v="4.4774590887796707E-3"/>
    <n v="28569.48"/>
    <n v="1.7004642852559582E-3"/>
    <s v="NO"/>
    <x v="0"/>
    <n v="85166.804499999998"/>
    <n v="4.4774590887796707E-3"/>
    <n v="22374.48"/>
    <n v="1.7004642852559582E-3"/>
    <s v="NO"/>
    <n v="45129.997900000002"/>
    <n v="4.4774590887796707E-3"/>
    <n v="6195"/>
    <n v="1.7004642852559582E-3"/>
    <s v="NO"/>
  </r>
  <r>
    <x v="92"/>
    <x v="5"/>
    <x v="0"/>
    <n v="0"/>
    <n v="0"/>
    <n v="24495.21"/>
    <n v="1.4579624748103431E-3"/>
    <s v="YES"/>
    <x v="1"/>
    <n v="0"/>
    <n v="0"/>
    <n v="19066.36"/>
    <n v="1.4579624748103431E-3"/>
    <s v="N/A"/>
    <n v="0"/>
    <n v="0"/>
    <n v="5428.85"/>
    <n v="1.4579624748103431E-3"/>
    <s v="N/A"/>
  </r>
  <r>
    <x v="92"/>
    <x v="5"/>
    <x v="1"/>
    <n v="109179.47779999999"/>
    <n v="3.7517931075784269E-3"/>
    <n v="0"/>
    <n v="0"/>
    <s v="N/A"/>
    <x v="0"/>
    <n v="72329.1342"/>
    <n v="3.7517931075784269E-3"/>
    <n v="0"/>
    <n v="0"/>
    <s v="NO"/>
    <n v="36850.3436"/>
    <n v="3.7517931075784269E-3"/>
    <n v="0"/>
    <n v="0"/>
    <s v="NO"/>
  </r>
  <r>
    <x v="92"/>
    <x v="8"/>
    <x v="0"/>
    <n v="0"/>
    <n v="0"/>
    <n v="250"/>
    <n v="1.4880077317262672E-5"/>
    <s v="YES"/>
    <x v="1"/>
    <n v="0"/>
    <n v="0"/>
    <n v="250"/>
    <n v="1.4880077317262672E-5"/>
    <s v="N/A"/>
    <n v="0"/>
    <n v="0"/>
    <n v="0"/>
    <n v="1.4880077317262672E-5"/>
    <s v="N/A"/>
  </r>
  <r>
    <x v="93"/>
    <x v="5"/>
    <x v="0"/>
    <n v="56573.526800000102"/>
    <n v="1.9440665241910859E-3"/>
    <n v="19599.37"/>
    <n v="1.166560563878554E-3"/>
    <s v="NO"/>
    <x v="0"/>
    <n v="50934.988800000101"/>
    <n v="1.9440665241910859E-3"/>
    <n v="19181.37"/>
    <n v="1.166560563878554E-3"/>
    <s v="NO"/>
    <n v="5638.5379999999996"/>
    <n v="1.9440665241910859E-3"/>
    <n v="418"/>
    <n v="1.166560563878554E-3"/>
    <s v="NO"/>
  </r>
  <r>
    <x v="94"/>
    <x v="10"/>
    <x v="0"/>
    <n v="226.78720000000001"/>
    <n v="7.7932105098144223E-6"/>
    <n v="0"/>
    <n v="0"/>
    <s v="N/A"/>
    <x v="0"/>
    <n v="226.78720000000001"/>
    <n v="7.7932105098144223E-6"/>
    <n v="0"/>
    <n v="0"/>
    <s v="NO"/>
    <n v="0"/>
    <n v="7.7932105098144223E-6"/>
    <n v="0"/>
    <n v="0"/>
    <s v="NO"/>
  </r>
  <r>
    <x v="95"/>
    <x v="5"/>
    <x v="0"/>
    <n v="151.18"/>
    <n v="5.1950796379766766E-6"/>
    <n v="0"/>
    <n v="0"/>
    <s v="N/A"/>
    <x v="0"/>
    <n v="151.18"/>
    <n v="5.1950796379766766E-6"/>
    <n v="0"/>
    <n v="0"/>
    <s v="NO"/>
    <n v="0"/>
    <n v="5.1950796379766766E-6"/>
    <n v="0"/>
    <n v="0"/>
    <s v="NO"/>
  </r>
  <r>
    <x v="96"/>
    <x v="5"/>
    <x v="0"/>
    <n v="622.11829999999998"/>
    <n v="2.1378185690849752E-5"/>
    <n v="0"/>
    <n v="0"/>
    <s v="N/A"/>
    <x v="0"/>
    <n v="65.553799999999995"/>
    <n v="2.1378185690849752E-5"/>
    <n v="0"/>
    <n v="0"/>
    <s v="NO"/>
    <n v="556.56449999999995"/>
    <n v="2.1378185690849752E-5"/>
    <n v="0"/>
    <n v="0"/>
    <s v="NO"/>
  </r>
  <r>
    <x v="96"/>
    <x v="8"/>
    <x v="0"/>
    <n v="128.1962"/>
    <n v="4.4052749588965844E-6"/>
    <n v="0"/>
    <n v="0"/>
    <s v="N/A"/>
    <x v="1"/>
    <n v="128.1962"/>
    <n v="4.4052749588965844E-6"/>
    <n v="0"/>
    <n v="0"/>
    <s v="N/A"/>
    <n v="0"/>
    <n v="4.4052749588965844E-6"/>
    <n v="0"/>
    <n v="0"/>
    <s v="N/A"/>
  </r>
  <r>
    <x v="97"/>
    <x v="11"/>
    <x v="0"/>
    <n v="0"/>
    <n v="0"/>
    <n v="464948.41"/>
    <n v="2.7673873157353378E-2"/>
    <s v="YES"/>
    <x v="1"/>
    <n v="0"/>
    <n v="0"/>
    <n v="370.41"/>
    <n v="2.7673873157353378E-2"/>
    <s v="N/A"/>
    <n v="0"/>
    <n v="0"/>
    <n v="464578"/>
    <n v="2.7673873157353378E-2"/>
    <s v="N/A"/>
  </r>
  <r>
    <x v="97"/>
    <x v="11"/>
    <x v="1"/>
    <n v="223658.3899999999"/>
    <n v="7.6856935292475585E-3"/>
    <n v="0"/>
    <n v="0"/>
    <s v="N/A"/>
    <x v="0"/>
    <n v="53179.4405999999"/>
    <n v="7.6856935292475585E-3"/>
    <n v="0"/>
    <n v="0"/>
    <s v="NO"/>
    <n v="170478.94940000001"/>
    <n v="7.6856935292475585E-3"/>
    <n v="0"/>
    <n v="0"/>
    <s v="NO"/>
  </r>
  <r>
    <x v="98"/>
    <x v="11"/>
    <x v="0"/>
    <n v="0"/>
    <n v="0"/>
    <n v="5050"/>
    <n v="3.0057756180870595E-4"/>
    <s v="YES"/>
    <x v="1"/>
    <n v="0"/>
    <n v="0"/>
    <n v="0"/>
    <n v="3.0057756180870595E-4"/>
    <s v="N/A"/>
    <n v="0"/>
    <n v="0"/>
    <n v="5050"/>
    <n v="3.0057756180870595E-4"/>
    <s v="N/A"/>
  </r>
  <r>
    <x v="98"/>
    <x v="11"/>
    <x v="1"/>
    <n v="64359.294299999994"/>
    <n v="2.2116130396380366E-3"/>
    <n v="0"/>
    <n v="0"/>
    <s v="N/A"/>
    <x v="0"/>
    <n v="5569.7996999999996"/>
    <n v="2.2116130396380366E-3"/>
    <n v="0"/>
    <n v="0"/>
    <s v="NO"/>
    <n v="58789.494599999998"/>
    <n v="2.2116130396380366E-3"/>
    <n v="0"/>
    <n v="0"/>
    <s v="NO"/>
  </r>
  <r>
    <x v="99"/>
    <x v="11"/>
    <x v="0"/>
    <n v="0"/>
    <n v="0"/>
    <n v="5299.45"/>
    <n v="3.1542490295587063E-4"/>
    <s v="YES"/>
    <x v="1"/>
    <n v="0"/>
    <n v="0"/>
    <n v="2174.4499999999998"/>
    <n v="3.1542490295587063E-4"/>
    <s v="N/A"/>
    <n v="0"/>
    <n v="0"/>
    <n v="3125"/>
    <n v="3.1542490295587063E-4"/>
    <s v="N/A"/>
  </r>
  <r>
    <x v="99"/>
    <x v="11"/>
    <x v="1"/>
    <n v="53310.823499999999"/>
    <n v="1.8319484961543755E-3"/>
    <n v="0"/>
    <n v="0"/>
    <s v="N/A"/>
    <x v="0"/>
    <n v="27566.794900000001"/>
    <n v="1.8319484961543755E-3"/>
    <n v="0"/>
    <n v="0"/>
    <s v="NO"/>
    <n v="25744.028600000001"/>
    <n v="1.8319484961543755E-3"/>
    <n v="0"/>
    <n v="0"/>
    <s v="NO"/>
  </r>
  <r>
    <x v="100"/>
    <x v="11"/>
    <x v="0"/>
    <n v="0"/>
    <n v="0"/>
    <n v="7578.48"/>
    <n v="4.5107347338931524E-4"/>
    <s v="YES"/>
    <x v="1"/>
    <n v="0"/>
    <n v="0"/>
    <n v="1533.48"/>
    <n v="4.5107347338931524E-4"/>
    <s v="N/A"/>
    <n v="0"/>
    <n v="0"/>
    <n v="6045"/>
    <n v="4.5107347338931524E-4"/>
    <s v="N/A"/>
  </r>
  <r>
    <x v="100"/>
    <x v="11"/>
    <x v="1"/>
    <n v="59717.657400000098"/>
    <n v="2.0521099747744923E-3"/>
    <n v="0"/>
    <n v="0"/>
    <s v="N/A"/>
    <x v="0"/>
    <n v="41243.352400000098"/>
    <n v="2.0521099747744923E-3"/>
    <n v="0"/>
    <n v="0"/>
    <s v="NO"/>
    <n v="18474.305"/>
    <n v="2.0521099747744923E-3"/>
    <n v="0"/>
    <n v="0"/>
    <s v="NO"/>
  </r>
  <r>
    <x v="101"/>
    <x v="11"/>
    <x v="0"/>
    <n v="0"/>
    <n v="0"/>
    <n v="9221.9500000000007"/>
    <n v="5.4889331606372202E-4"/>
    <s v="YES"/>
    <x v="1"/>
    <n v="0"/>
    <n v="0"/>
    <n v="2256.9499999999998"/>
    <n v="5.4889331606372202E-4"/>
    <s v="N/A"/>
    <n v="0"/>
    <n v="0"/>
    <n v="6965"/>
    <n v="5.4889331606372202E-4"/>
    <s v="N/A"/>
  </r>
  <r>
    <x v="101"/>
    <x v="11"/>
    <x v="1"/>
    <n v="65779.7380999999"/>
    <n v="2.2604245137898406E-3"/>
    <n v="0"/>
    <n v="0"/>
    <s v="N/A"/>
    <x v="0"/>
    <n v="40619.569599999901"/>
    <n v="2.2604245137898406E-3"/>
    <n v="0"/>
    <n v="0"/>
    <s v="NO"/>
    <n v="25160.1685"/>
    <n v="2.2604245137898406E-3"/>
    <n v="0"/>
    <n v="0"/>
    <s v="NO"/>
  </r>
  <r>
    <x v="102"/>
    <x v="11"/>
    <x v="0"/>
    <n v="0"/>
    <n v="0"/>
    <n v="28049.65"/>
    <n v="1.6695238428886276E-3"/>
    <s v="YES"/>
    <x v="1"/>
    <n v="0"/>
    <n v="0"/>
    <n v="3999.65"/>
    <n v="1.6695238428886276E-3"/>
    <s v="N/A"/>
    <n v="0"/>
    <n v="0"/>
    <n v="24050"/>
    <n v="1.6695238428886276E-3"/>
    <s v="N/A"/>
  </r>
  <r>
    <x v="102"/>
    <x v="11"/>
    <x v="1"/>
    <n v="78663.046799999895"/>
    <n v="2.7031405787265898E-3"/>
    <n v="0"/>
    <n v="0"/>
    <s v="N/A"/>
    <x v="0"/>
    <n v="52288.773399999904"/>
    <n v="2.7031405787265898E-3"/>
    <n v="0"/>
    <n v="0"/>
    <s v="NO"/>
    <n v="26374.273399999998"/>
    <n v="2.7031405787265898E-3"/>
    <n v="0"/>
    <n v="0"/>
    <s v="NO"/>
  </r>
  <r>
    <x v="103"/>
    <x v="11"/>
    <x v="0"/>
    <n v="0"/>
    <n v="0"/>
    <n v="11814.03"/>
    <n v="7.0317471931384296E-4"/>
    <s v="YES"/>
    <x v="1"/>
    <n v="0"/>
    <n v="0"/>
    <n v="2774.03"/>
    <n v="7.0317471931384296E-4"/>
    <s v="N/A"/>
    <n v="0"/>
    <n v="0"/>
    <n v="9040"/>
    <n v="7.0317471931384296E-4"/>
    <s v="N/A"/>
  </r>
  <r>
    <x v="103"/>
    <x v="11"/>
    <x v="1"/>
    <n v="77617.0153999998"/>
    <n v="2.6671952392185549E-3"/>
    <n v="0"/>
    <n v="0"/>
    <s v="N/A"/>
    <x v="0"/>
    <n v="46744.9413999998"/>
    <n v="2.6671952392185549E-3"/>
    <n v="0"/>
    <n v="0"/>
    <s v="NO"/>
    <n v="30872.074000000001"/>
    <n v="2.6671952392185549E-3"/>
    <n v="0"/>
    <n v="0"/>
    <s v="NO"/>
  </r>
  <r>
    <x v="104"/>
    <x v="1"/>
    <x v="0"/>
    <n v="0"/>
    <n v="0"/>
    <n v="275"/>
    <n v="1.6368085048988939E-5"/>
    <s v="YES"/>
    <x v="1"/>
    <n v="0"/>
    <n v="0"/>
    <n v="275"/>
    <n v="1.6368085048988939E-5"/>
    <s v="N/A"/>
    <n v="0"/>
    <n v="0"/>
    <n v="0"/>
    <n v="1.6368085048988939E-5"/>
    <s v="N/A"/>
  </r>
  <r>
    <x v="104"/>
    <x v="12"/>
    <x v="0"/>
    <n v="0"/>
    <n v="0"/>
    <n v="110"/>
    <n v="6.5472340195955756E-6"/>
    <s v="YES"/>
    <x v="1"/>
    <n v="0"/>
    <n v="0"/>
    <n v="110"/>
    <n v="6.5472340195955756E-6"/>
    <s v="N/A"/>
    <n v="0"/>
    <n v="0"/>
    <n v="0"/>
    <n v="6.5472340195955756E-6"/>
    <s v="N/A"/>
  </r>
  <r>
    <x v="104"/>
    <x v="2"/>
    <x v="0"/>
    <n v="739.49120000000005"/>
    <n v="2.5411533771550063E-5"/>
    <n v="860"/>
    <n v="5.1187465971383593E-5"/>
    <s v="YES"/>
    <x v="2"/>
    <n v="0"/>
    <n v="2.5411533771550063E-5"/>
    <n v="860"/>
    <n v="5.1187465971383593E-5"/>
    <s v="YES"/>
    <n v="739.49120000000005"/>
    <n v="2.5411533771550063E-5"/>
    <n v="0"/>
    <n v="5.1187465971383593E-5"/>
    <s v="YES"/>
  </r>
  <r>
    <x v="104"/>
    <x v="13"/>
    <x v="0"/>
    <n v="0"/>
    <n v="0"/>
    <n v="155"/>
    <n v="9.2256479367028557E-6"/>
    <s v="YES"/>
    <x v="1"/>
    <n v="0"/>
    <n v="0"/>
    <n v="155"/>
    <n v="9.2256479367028557E-6"/>
    <s v="N/A"/>
    <n v="0"/>
    <n v="0"/>
    <n v="0"/>
    <n v="9.2256479367028557E-6"/>
    <s v="N/A"/>
  </r>
  <r>
    <x v="104"/>
    <x v="6"/>
    <x v="0"/>
    <n v="0"/>
    <n v="0"/>
    <n v="95"/>
    <n v="5.654429380559815E-6"/>
    <s v="YES"/>
    <x v="1"/>
    <n v="0"/>
    <n v="0"/>
    <n v="95"/>
    <n v="5.654429380559815E-6"/>
    <s v="N/A"/>
    <n v="0"/>
    <n v="0"/>
    <n v="0"/>
    <n v="5.654429380559815E-6"/>
    <s v="N/A"/>
  </r>
  <r>
    <x v="104"/>
    <x v="11"/>
    <x v="0"/>
    <n v="0"/>
    <n v="0"/>
    <n v="5663.71"/>
    <n v="3.3710577081021506E-4"/>
    <s v="YES"/>
    <x v="1"/>
    <n v="0"/>
    <n v="0"/>
    <n v="3852.71"/>
    <n v="3.3710577081021506E-4"/>
    <s v="N/A"/>
    <n v="0"/>
    <n v="0"/>
    <n v="1811"/>
    <n v="3.3710577081021506E-4"/>
    <s v="N/A"/>
  </r>
  <r>
    <x v="104"/>
    <x v="11"/>
    <x v="1"/>
    <n v="79702.388000000006"/>
    <n v="2.7388560192943292E-3"/>
    <n v="0"/>
    <n v="0"/>
    <s v="N/A"/>
    <x v="0"/>
    <n v="50564.050300000003"/>
    <n v="2.7388560192943292E-3"/>
    <n v="0"/>
    <n v="0"/>
    <s v="NO"/>
    <n v="29138.3377"/>
    <n v="2.7388560192943292E-3"/>
    <n v="0"/>
    <n v="0"/>
    <s v="NO"/>
  </r>
  <r>
    <x v="104"/>
    <x v="14"/>
    <x v="0"/>
    <n v="0"/>
    <n v="0"/>
    <n v="25"/>
    <n v="1.4880077317262672E-6"/>
    <s v="YES"/>
    <x v="1"/>
    <n v="0"/>
    <n v="0"/>
    <n v="25"/>
    <n v="1.4880077317262672E-6"/>
    <s v="N/A"/>
    <n v="0"/>
    <n v="0"/>
    <n v="0"/>
    <n v="1.4880077317262672E-6"/>
    <s v="N/A"/>
  </r>
  <r>
    <x v="104"/>
    <x v="9"/>
    <x v="0"/>
    <n v="0"/>
    <n v="0"/>
    <n v="275"/>
    <n v="1.6368085048988939E-5"/>
    <s v="YES"/>
    <x v="1"/>
    <n v="0"/>
    <n v="0"/>
    <n v="275"/>
    <n v="1.6368085048988939E-5"/>
    <s v="N/A"/>
    <n v="0"/>
    <n v="0"/>
    <n v="0"/>
    <n v="1.6368085048988939E-5"/>
    <s v="N/A"/>
  </r>
  <r>
    <x v="104"/>
    <x v="7"/>
    <x v="0"/>
    <n v="0"/>
    <n v="0"/>
    <n v="595"/>
    <n v="3.5414584015085156E-5"/>
    <s v="YES"/>
    <x v="1"/>
    <n v="0"/>
    <n v="0"/>
    <n v="595"/>
    <n v="3.5414584015085156E-5"/>
    <s v="N/A"/>
    <n v="0"/>
    <n v="0"/>
    <n v="0"/>
    <n v="3.5414584015085156E-5"/>
    <s v="N/A"/>
  </r>
  <r>
    <x v="104"/>
    <x v="4"/>
    <x v="0"/>
    <n v="0"/>
    <n v="0"/>
    <n v="25"/>
    <n v="1.4880077317262672E-6"/>
    <s v="YES"/>
    <x v="1"/>
    <n v="0"/>
    <n v="0"/>
    <n v="25"/>
    <n v="1.4880077317262672E-6"/>
    <s v="N/A"/>
    <n v="0"/>
    <n v="0"/>
    <n v="0"/>
    <n v="1.4880077317262672E-6"/>
    <s v="N/A"/>
  </r>
  <r>
    <x v="104"/>
    <x v="3"/>
    <x v="0"/>
    <n v="0"/>
    <n v="0"/>
    <n v="320"/>
    <n v="1.9046498966096221E-5"/>
    <s v="YES"/>
    <x v="1"/>
    <n v="0"/>
    <n v="0"/>
    <n v="320"/>
    <n v="1.9046498966096221E-5"/>
    <s v="N/A"/>
    <n v="0"/>
    <n v="0"/>
    <n v="0"/>
    <n v="1.9046498966096221E-5"/>
    <s v="N/A"/>
  </r>
  <r>
    <x v="104"/>
    <x v="15"/>
    <x v="0"/>
    <n v="0"/>
    <n v="0"/>
    <n v="350"/>
    <n v="2.0832108244167739E-5"/>
    <s v="YES"/>
    <x v="1"/>
    <n v="0"/>
    <n v="0"/>
    <n v="350"/>
    <n v="2.0832108244167739E-5"/>
    <s v="N/A"/>
    <n v="0"/>
    <n v="0"/>
    <n v="0"/>
    <n v="2.0832108244167739E-5"/>
    <s v="N/A"/>
  </r>
  <r>
    <x v="104"/>
    <x v="15"/>
    <x v="1"/>
    <n v="43.247199999999999"/>
    <n v="1.4861267900483195E-6"/>
    <n v="0"/>
    <n v="0"/>
    <s v="N/A"/>
    <x v="1"/>
    <n v="43.247199999999999"/>
    <n v="1.4861267900483195E-6"/>
    <n v="0"/>
    <n v="0"/>
    <s v="N/A"/>
    <n v="0"/>
    <n v="1.4861267900483195E-6"/>
    <n v="0"/>
    <n v="0"/>
    <s v="N/A"/>
  </r>
  <r>
    <x v="105"/>
    <x v="13"/>
    <x v="0"/>
    <n v="0"/>
    <n v="0"/>
    <n v="97.04"/>
    <n v="5.775850811468679E-6"/>
    <s v="YES"/>
    <x v="1"/>
    <n v="0"/>
    <n v="0"/>
    <n v="97.04"/>
    <n v="5.775850811468679E-6"/>
    <s v="N/A"/>
    <n v="0"/>
    <n v="0"/>
    <n v="0"/>
    <n v="5.775850811468679E-6"/>
    <s v="N/A"/>
  </r>
  <r>
    <x v="105"/>
    <x v="11"/>
    <x v="0"/>
    <n v="0"/>
    <n v="0"/>
    <n v="11883.67"/>
    <n v="7.0731971365133961E-4"/>
    <s v="YES"/>
    <x v="1"/>
    <n v="0"/>
    <n v="0"/>
    <n v="5327.67"/>
    <n v="7.0731971365133961E-4"/>
    <s v="N/A"/>
    <n v="0"/>
    <n v="0"/>
    <n v="6556"/>
    <n v="7.0731971365133961E-4"/>
    <s v="N/A"/>
  </r>
  <r>
    <x v="105"/>
    <x v="11"/>
    <x v="1"/>
    <n v="67556.210999999894"/>
    <n v="2.3214704073617901E-3"/>
    <n v="0"/>
    <n v="0"/>
    <s v="N/A"/>
    <x v="0"/>
    <n v="55064.527799999902"/>
    <n v="2.3214704073617901E-3"/>
    <n v="0"/>
    <n v="0"/>
    <s v="NO"/>
    <n v="12491.683199999999"/>
    <n v="2.3214704073617901E-3"/>
    <n v="0"/>
    <n v="0"/>
    <s v="NO"/>
  </r>
  <r>
    <x v="106"/>
    <x v="11"/>
    <x v="0"/>
    <n v="65807.797799999898"/>
    <n v="2.2613887443502169E-3"/>
    <n v="10094.89"/>
    <n v="6.0085097483704702E-4"/>
    <s v="NO"/>
    <x v="0"/>
    <n v="59341.469599999902"/>
    <n v="2.2613887443502169E-3"/>
    <n v="8974.89"/>
    <n v="6.0085097483704702E-4"/>
    <s v="NO"/>
    <n v="6466.3281999999999"/>
    <n v="2.2613887443502169E-3"/>
    <n v="1120"/>
    <n v="6.0085097483704702E-4"/>
    <s v="NO"/>
  </r>
  <r>
    <x v="107"/>
    <x v="11"/>
    <x v="0"/>
    <n v="51563.689100000003"/>
    <n v="1.7719107772348852E-3"/>
    <n v="26111.11"/>
    <n v="1.5541413425582021E-3"/>
    <s v="YES"/>
    <x v="0"/>
    <n v="50898.5147"/>
    <n v="1.7719107772348852E-3"/>
    <n v="26111.11"/>
    <n v="1.5541413425582021E-3"/>
    <s v="NO"/>
    <n v="665.17439999999999"/>
    <n v="1.7719107772348852E-3"/>
    <n v="0"/>
    <n v="1.5541413425582021E-3"/>
    <s v="NO"/>
  </r>
  <r>
    <x v="107"/>
    <x v="15"/>
    <x v="0"/>
    <n v="27.741399999999999"/>
    <n v="9.5329264630881185E-7"/>
    <n v="0"/>
    <n v="0"/>
    <s v="N/A"/>
    <x v="1"/>
    <n v="0"/>
    <n v="9.5329264630881185E-7"/>
    <n v="0"/>
    <n v="0"/>
    <s v="N/A"/>
    <n v="27.741399999999999"/>
    <n v="9.5329264630881185E-7"/>
    <n v="0"/>
    <n v="0"/>
    <s v="N/A"/>
  </r>
  <r>
    <x v="108"/>
    <x v="11"/>
    <x v="0"/>
    <n v="111323.1893999999"/>
    <n v="3.8254586220833478E-3"/>
    <n v="28964.71"/>
    <n v="1.7239884970883651E-3"/>
    <s v="NO"/>
    <x v="0"/>
    <n v="62230.979699999902"/>
    <n v="3.8254586220833478E-3"/>
    <n v="18001.45"/>
    <n v="1.7239884970883651E-3"/>
    <s v="NO"/>
    <n v="49092.209699999999"/>
    <n v="3.8254586220833478E-3"/>
    <n v="10963.26"/>
    <n v="1.7239884970883651E-3"/>
    <s v="NO"/>
  </r>
  <r>
    <x v="108"/>
    <x v="10"/>
    <x v="0"/>
    <n v="710.14639999999997"/>
    <n v="2.4403142628803018E-5"/>
    <n v="0"/>
    <n v="0"/>
    <s v="N/A"/>
    <x v="0"/>
    <n v="0"/>
    <n v="2.4403142628803018E-5"/>
    <n v="0"/>
    <n v="0"/>
    <s v="NO"/>
    <n v="710.14639999999997"/>
    <n v="2.4403142628803018E-5"/>
    <n v="0"/>
    <n v="0"/>
    <s v="NO"/>
  </r>
  <r>
    <x v="109"/>
    <x v="13"/>
    <x v="1"/>
    <n v="168.33519999999999"/>
    <n v="5.7845930008911986E-6"/>
    <n v="0"/>
    <n v="0"/>
    <s v="N/A"/>
    <x v="0"/>
    <n v="143.75399999999999"/>
    <n v="5.7845930008911986E-6"/>
    <n v="0"/>
    <n v="0"/>
    <s v="NO"/>
    <n v="24.581199999999999"/>
    <n v="5.7845930008911986E-6"/>
    <n v="0"/>
    <n v="0"/>
    <s v="NO"/>
  </r>
  <r>
    <x v="109"/>
    <x v="11"/>
    <x v="0"/>
    <n v="0"/>
    <n v="0"/>
    <n v="44071.01"/>
    <n v="2.6231201449994257E-3"/>
    <s v="YES"/>
    <x v="1"/>
    <n v="0"/>
    <n v="0"/>
    <n v="5178.01"/>
    <n v="2.6231201449994257E-3"/>
    <s v="N/A"/>
    <n v="0"/>
    <n v="0"/>
    <n v="38893"/>
    <n v="2.6231201449994257E-3"/>
    <s v="N/A"/>
  </r>
  <r>
    <x v="109"/>
    <x v="11"/>
    <x v="1"/>
    <n v="122039.11440000001"/>
    <n v="4.1936957154130594E-3"/>
    <n v="0"/>
    <n v="0"/>
    <s v="N/A"/>
    <x v="0"/>
    <n v="76079.437600000005"/>
    <n v="4.1936957154130594E-3"/>
    <n v="0"/>
    <n v="0"/>
    <s v="NO"/>
    <n v="45959.676800000001"/>
    <n v="4.1936957154130594E-3"/>
    <n v="0"/>
    <n v="0"/>
    <s v="NO"/>
  </r>
  <r>
    <x v="110"/>
    <x v="13"/>
    <x v="0"/>
    <n v="152.922"/>
    <n v="5.254940920747912E-6"/>
    <n v="0"/>
    <n v="0"/>
    <s v="N/A"/>
    <x v="0"/>
    <n v="152.922"/>
    <n v="5.254940920747912E-6"/>
    <n v="0"/>
    <n v="0"/>
    <s v="NO"/>
    <n v="0"/>
    <n v="5.254940920747912E-6"/>
    <n v="0"/>
    <n v="0"/>
    <s v="NO"/>
  </r>
  <r>
    <x v="110"/>
    <x v="11"/>
    <x v="0"/>
    <n v="82482.437299999991"/>
    <n v="2.8343883483788719E-3"/>
    <n v="17788.36"/>
    <n v="1.0587686885892105E-3"/>
    <s v="NO"/>
    <x v="0"/>
    <n v="67783.353199999998"/>
    <n v="2.8343883483788719E-3"/>
    <n v="12592.36"/>
    <n v="1.0587686885892105E-3"/>
    <s v="NO"/>
    <n v="14699.0841"/>
    <n v="2.8343883483788719E-3"/>
    <n v="5196"/>
    <n v="1.0587686885892105E-3"/>
    <s v="NO"/>
  </r>
  <r>
    <x v="111"/>
    <x v="13"/>
    <x v="1"/>
    <n v="94.991"/>
    <n v="3.2642268149956509E-6"/>
    <n v="0"/>
    <n v="0"/>
    <s v="N/A"/>
    <x v="1"/>
    <n v="94.991"/>
    <n v="3.2642268149956509E-6"/>
    <n v="0"/>
    <n v="0"/>
    <s v="N/A"/>
    <n v="0"/>
    <n v="3.2642268149956509E-6"/>
    <n v="0"/>
    <n v="0"/>
    <s v="N/A"/>
  </r>
  <r>
    <x v="111"/>
    <x v="11"/>
    <x v="0"/>
    <n v="0"/>
    <n v="0"/>
    <n v="49058.57"/>
    <n v="2.919981258697372E-3"/>
    <s v="YES"/>
    <x v="1"/>
    <n v="0"/>
    <n v="0"/>
    <n v="47450.57"/>
    <n v="2.919981258697372E-3"/>
    <s v="N/A"/>
    <n v="0"/>
    <n v="0"/>
    <n v="1608"/>
    <n v="2.919981258697372E-3"/>
    <s v="N/A"/>
  </r>
  <r>
    <x v="111"/>
    <x v="11"/>
    <x v="1"/>
    <n v="103988.89869999999"/>
    <n v="3.5734264466992277E-3"/>
    <n v="0"/>
    <n v="0"/>
    <s v="N/A"/>
    <x v="0"/>
    <n v="89500.176099999997"/>
    <n v="3.5734264466992277E-3"/>
    <n v="0"/>
    <n v="0"/>
    <s v="NO"/>
    <n v="14488.722599999999"/>
    <n v="3.5734264466992277E-3"/>
    <n v="0"/>
    <n v="0"/>
    <s v="NO"/>
  </r>
  <r>
    <x v="112"/>
    <x v="11"/>
    <x v="0"/>
    <n v="0"/>
    <n v="0"/>
    <n v="20225.870000000003"/>
    <n v="1.2038500376356143E-3"/>
    <s v="YES"/>
    <x v="1"/>
    <n v="0"/>
    <n v="0"/>
    <n v="10815.87"/>
    <n v="1.2038500376356143E-3"/>
    <s v="N/A"/>
    <n v="0"/>
    <n v="0"/>
    <n v="9410"/>
    <n v="1.2038500376356143E-3"/>
    <s v="N/A"/>
  </r>
  <r>
    <x v="112"/>
    <x v="11"/>
    <x v="1"/>
    <n v="92860.256100000101"/>
    <n v="3.1910069165392908E-3"/>
    <n v="0"/>
    <n v="0"/>
    <s v="N/A"/>
    <x v="0"/>
    <n v="59212.536800000104"/>
    <n v="3.1910069165392908E-3"/>
    <n v="0"/>
    <n v="0"/>
    <s v="NO"/>
    <n v="33647.719299999997"/>
    <n v="3.1910069165392908E-3"/>
    <n v="0"/>
    <n v="0"/>
    <s v="NO"/>
  </r>
  <r>
    <x v="113"/>
    <x v="13"/>
    <x v="0"/>
    <n v="182.3767"/>
    <n v="6.2671086162943579E-6"/>
    <n v="0"/>
    <n v="0"/>
    <s v="N/A"/>
    <x v="0"/>
    <n v="177.19649999999999"/>
    <n v="6.2671086162943579E-6"/>
    <n v="0"/>
    <n v="0"/>
    <s v="NO"/>
    <n v="5.1802000000000001"/>
    <n v="6.2671086162943579E-6"/>
    <n v="0"/>
    <n v="0"/>
    <s v="NO"/>
  </r>
  <r>
    <x v="113"/>
    <x v="11"/>
    <x v="0"/>
    <n v="77768.583400000003"/>
    <n v="2.6724036519091879E-3"/>
    <n v="18564.900000000001"/>
    <n v="1.1049885895489991E-3"/>
    <s v="NO"/>
    <x v="0"/>
    <n v="54159.681900000003"/>
    <n v="2.6724036519091879E-3"/>
    <n v="6368.9"/>
    <n v="1.1049885895489991E-3"/>
    <s v="NO"/>
    <n v="23608.9015"/>
    <n v="2.6724036519091879E-3"/>
    <n v="12196"/>
    <n v="1.1049885895489991E-3"/>
    <s v="NO"/>
  </r>
  <r>
    <x v="114"/>
    <x v="13"/>
    <x v="0"/>
    <n v="41.586100000000002"/>
    <n v="1.4290455174815578E-6"/>
    <n v="0"/>
    <n v="0"/>
    <s v="N/A"/>
    <x v="1"/>
    <n v="41.586100000000002"/>
    <n v="1.4290455174815578E-6"/>
    <n v="0"/>
    <n v="0"/>
    <s v="N/A"/>
    <n v="0"/>
    <n v="1.4290455174815578E-6"/>
    <n v="0"/>
    <n v="0"/>
    <s v="N/A"/>
  </r>
  <r>
    <x v="114"/>
    <x v="11"/>
    <x v="0"/>
    <n v="91913.4742999999"/>
    <n v="3.1584721444081363E-3"/>
    <n v="9862.59"/>
    <n v="5.8702440699384662E-4"/>
    <s v="NO"/>
    <x v="0"/>
    <n v="72665.771399999896"/>
    <n v="3.1584721444081363E-3"/>
    <n v="9616.59"/>
    <n v="5.8702440699384662E-4"/>
    <s v="NO"/>
    <n v="19247.7029"/>
    <n v="3.1584721444081363E-3"/>
    <n v="246"/>
    <n v="5.8702440699384662E-4"/>
    <s v="NO"/>
  </r>
  <r>
    <x v="115"/>
    <x v="11"/>
    <x v="0"/>
    <n v="111628.7067000001"/>
    <n v="3.8359572773570653E-3"/>
    <n v="4006.46"/>
    <n v="2.3846573827408083E-4"/>
    <s v="NO"/>
    <x v="0"/>
    <n v="47650.880900000098"/>
    <n v="3.8359572773570653E-3"/>
    <n v="2599.46"/>
    <n v="2.3846573827408083E-4"/>
    <s v="NO"/>
    <n v="63977.825799999999"/>
    <n v="3.8359572773570653E-3"/>
    <n v="1407"/>
    <n v="2.3846573827408083E-4"/>
    <s v="NO"/>
  </r>
  <r>
    <x v="116"/>
    <x v="11"/>
    <x v="0"/>
    <n v="0"/>
    <n v="0"/>
    <n v="4781.9799999999996"/>
    <n v="2.8462492851841496E-4"/>
    <s v="YES"/>
    <x v="1"/>
    <n v="0"/>
    <n v="0"/>
    <n v="26.98"/>
    <n v="2.8462492851841496E-4"/>
    <s v="N/A"/>
    <n v="0"/>
    <n v="0"/>
    <n v="4755"/>
    <n v="2.8462492851841496E-4"/>
    <s v="N/A"/>
  </r>
  <r>
    <x v="116"/>
    <x v="11"/>
    <x v="1"/>
    <n v="43050.957000000002"/>
    <n v="1.4793831863084369E-3"/>
    <n v="0"/>
    <n v="0"/>
    <s v="N/A"/>
    <x v="0"/>
    <n v="14835.8009"/>
    <n v="1.4793831863084369E-3"/>
    <n v="0"/>
    <n v="0"/>
    <s v="NO"/>
    <n v="28215.1561"/>
    <n v="1.4793831863084369E-3"/>
    <n v="0"/>
    <n v="0"/>
    <s v="NO"/>
  </r>
  <r>
    <x v="117"/>
    <x v="11"/>
    <x v="0"/>
    <n v="65092.286600000007"/>
    <n v="2.2368012482140635E-3"/>
    <n v="49701.1"/>
    <n v="2.958224843012015E-3"/>
    <s v="YES"/>
    <x v="2"/>
    <n v="31597.2291"/>
    <n v="2.2368012482140635E-3"/>
    <n v="3747.81"/>
    <n v="2.958224843012015E-3"/>
    <s v="YES"/>
    <n v="33495.057500000003"/>
    <n v="2.2368012482140635E-3"/>
    <n v="45953.29"/>
    <n v="2.958224843012015E-3"/>
    <s v="YES"/>
  </r>
  <r>
    <x v="118"/>
    <x v="16"/>
    <x v="1"/>
    <n v="27.602499999999999"/>
    <n v="9.4851955091448089E-7"/>
    <n v="0"/>
    <n v="0"/>
    <s v="N/A"/>
    <x v="1"/>
    <n v="0"/>
    <n v="9.4851955091448089E-7"/>
    <n v="0"/>
    <n v="0"/>
    <s v="N/A"/>
    <n v="27.602499999999999"/>
    <n v="9.4851955091448089E-7"/>
    <n v="0"/>
    <n v="0"/>
    <s v="N/A"/>
  </r>
  <r>
    <x v="118"/>
    <x v="11"/>
    <x v="0"/>
    <n v="0"/>
    <n v="0"/>
    <n v="33023.97"/>
    <n v="1.9655969076918518E-3"/>
    <s v="YES"/>
    <x v="1"/>
    <n v="0"/>
    <n v="0"/>
    <n v="10400.34"/>
    <n v="1.9655969076918518E-3"/>
    <s v="N/A"/>
    <n v="0"/>
    <n v="0"/>
    <n v="22623.63"/>
    <n v="1.9655969076918518E-3"/>
    <s v="N/A"/>
  </r>
  <r>
    <x v="118"/>
    <x v="11"/>
    <x v="1"/>
    <n v="87668.701799999893"/>
    <n v="3.0126067443380653E-3"/>
    <n v="0"/>
    <n v="0"/>
    <s v="N/A"/>
    <x v="0"/>
    <n v="53392.115599999903"/>
    <n v="3.0126067443380653E-3"/>
    <n v="0"/>
    <n v="0"/>
    <s v="NO"/>
    <n v="34276.586199999998"/>
    <n v="3.0126067443380653E-3"/>
    <n v="0"/>
    <n v="0"/>
    <s v="NO"/>
  </r>
  <r>
    <x v="119"/>
    <x v="11"/>
    <x v="0"/>
    <n v="0"/>
    <n v="0"/>
    <n v="18440.37"/>
    <n v="1.0975765254357241E-3"/>
    <s v="YES"/>
    <x v="1"/>
    <n v="0"/>
    <n v="0"/>
    <n v="6815.37"/>
    <n v="1.0975765254357241E-3"/>
    <s v="N/A"/>
    <n v="0"/>
    <n v="0"/>
    <n v="11625"/>
    <n v="1.0975765254357241E-3"/>
    <s v="N/A"/>
  </r>
  <r>
    <x v="119"/>
    <x v="11"/>
    <x v="1"/>
    <n v="90482.525799999901"/>
    <n v="3.1092996916012622E-3"/>
    <n v="0"/>
    <n v="0"/>
    <s v="N/A"/>
    <x v="0"/>
    <n v="54491.1928999999"/>
    <n v="3.1092996916012622E-3"/>
    <n v="0"/>
    <n v="0"/>
    <s v="NO"/>
    <n v="35991.332900000001"/>
    <n v="3.1092996916012622E-3"/>
    <n v="0"/>
    <n v="0"/>
    <s v="NO"/>
  </r>
  <r>
    <x v="120"/>
    <x v="13"/>
    <x v="1"/>
    <n v="682.77530000000002"/>
    <n v="2.3462574800525313E-5"/>
    <n v="0"/>
    <n v="0"/>
    <s v="N/A"/>
    <x v="0"/>
    <n v="231.15710000000001"/>
    <n v="2.3462574800525313E-5"/>
    <n v="0"/>
    <n v="0"/>
    <s v="NO"/>
    <n v="451.6182"/>
    <n v="2.3462574800525313E-5"/>
    <n v="0"/>
    <n v="0"/>
    <s v="NO"/>
  </r>
  <r>
    <x v="120"/>
    <x v="11"/>
    <x v="0"/>
    <n v="0"/>
    <n v="0"/>
    <n v="10257.39"/>
    <n v="6.1052302509326782E-4"/>
    <s v="YES"/>
    <x v="1"/>
    <n v="0"/>
    <n v="0"/>
    <n v="7352.41"/>
    <n v="6.1052302509326782E-4"/>
    <s v="N/A"/>
    <n v="0"/>
    <n v="0"/>
    <n v="2904.98"/>
    <n v="6.1052302509326782E-4"/>
    <s v="N/A"/>
  </r>
  <r>
    <x v="120"/>
    <x v="11"/>
    <x v="1"/>
    <n v="86699.675800000099"/>
    <n v="2.9793075828003688E-3"/>
    <n v="0"/>
    <n v="0"/>
    <s v="N/A"/>
    <x v="0"/>
    <n v="64777.257400000097"/>
    <n v="2.9793075828003688E-3"/>
    <n v="0"/>
    <n v="0"/>
    <s v="NO"/>
    <n v="21922.418399999999"/>
    <n v="2.9793075828003688E-3"/>
    <n v="0"/>
    <n v="0"/>
    <s v="NO"/>
  </r>
  <r>
    <x v="121"/>
    <x v="16"/>
    <x v="0"/>
    <n v="67.625799999999998"/>
    <n v="2.3238617315907073E-6"/>
    <n v="0"/>
    <n v="0"/>
    <s v="N/A"/>
    <x v="1"/>
    <n v="67.625799999999998"/>
    <n v="2.3238617315907073E-6"/>
    <n v="0"/>
    <n v="0"/>
    <s v="N/A"/>
    <n v="0"/>
    <n v="2.3238617315907073E-6"/>
    <n v="0"/>
    <n v="0"/>
    <s v="N/A"/>
  </r>
  <r>
    <x v="121"/>
    <x v="11"/>
    <x v="0"/>
    <n v="118628.3470000001"/>
    <n v="4.0764896810856731E-3"/>
    <n v="33793.160000000003"/>
    <n v="2.0113793343785129E-3"/>
    <s v="NO"/>
    <x v="0"/>
    <n v="92154.619600000093"/>
    <n v="4.0764896810856731E-3"/>
    <n v="25570.16"/>
    <n v="2.0113793343785129E-3"/>
    <s v="NO"/>
    <n v="26473.7274"/>
    <n v="4.0764896810856731E-3"/>
    <n v="8223"/>
    <n v="2.0113793343785129E-3"/>
    <s v="NO"/>
  </r>
  <r>
    <x v="121"/>
    <x v="14"/>
    <x v="0"/>
    <n v="529.9402"/>
    <n v="1.8210620071208413E-5"/>
    <n v="0"/>
    <n v="0"/>
    <s v="N/A"/>
    <x v="0"/>
    <n v="529.9402"/>
    <n v="1.8210620071208413E-5"/>
    <n v="0"/>
    <n v="0"/>
    <s v="NO"/>
    <n v="0"/>
    <n v="1.8210620071208413E-5"/>
    <n v="0"/>
    <n v="0"/>
    <s v="NO"/>
  </r>
  <r>
    <x v="122"/>
    <x v="16"/>
    <x v="1"/>
    <n v="258.6438"/>
    <n v="8.8879159866973938E-6"/>
    <n v="0"/>
    <n v="0"/>
    <s v="N/A"/>
    <x v="0"/>
    <n v="0"/>
    <n v="8.8879159866973938E-6"/>
    <n v="0"/>
    <n v="0"/>
    <s v="NO"/>
    <n v="258.6438"/>
    <n v="8.8879159866973938E-6"/>
    <n v="0"/>
    <n v="0"/>
    <s v="NO"/>
  </r>
  <r>
    <x v="122"/>
    <x v="11"/>
    <x v="0"/>
    <n v="0"/>
    <n v="0"/>
    <n v="24238.39"/>
    <n v="1.4426764689838654E-3"/>
    <s v="YES"/>
    <x v="1"/>
    <n v="0"/>
    <n v="0"/>
    <n v="14190.36"/>
    <n v="1.4426764689838654E-3"/>
    <s v="N/A"/>
    <n v="0"/>
    <n v="0"/>
    <n v="10048.030000000001"/>
    <n v="1.4426764689838654E-3"/>
    <s v="N/A"/>
  </r>
  <r>
    <x v="122"/>
    <x v="11"/>
    <x v="1"/>
    <n v="54462.847300000001"/>
    <n v="1.8715361095016738E-3"/>
    <n v="0"/>
    <n v="0"/>
    <s v="N/A"/>
    <x v="0"/>
    <n v="45179.0501"/>
    <n v="1.8715361095016738E-3"/>
    <n v="0"/>
    <n v="0"/>
    <s v="NO"/>
    <n v="9283.7972000000009"/>
    <n v="1.8715361095016738E-3"/>
    <n v="0"/>
    <n v="0"/>
    <s v="NO"/>
  </r>
  <r>
    <x v="123"/>
    <x v="16"/>
    <x v="0"/>
    <n v="588.71630000000005"/>
    <n v="2.0230374802718407E-5"/>
    <n v="0"/>
    <n v="0"/>
    <s v="N/A"/>
    <x v="0"/>
    <n v="588.71630000000005"/>
    <n v="2.0230374802718407E-5"/>
    <n v="0"/>
    <n v="0"/>
    <s v="NO"/>
    <n v="0"/>
    <n v="2.0230374802718407E-5"/>
    <n v="0"/>
    <n v="0"/>
    <s v="NO"/>
  </r>
  <r>
    <x v="123"/>
    <x v="11"/>
    <x v="0"/>
    <n v="47275.427100000001"/>
    <n v="1.6245509240895672E-3"/>
    <n v="17477.72"/>
    <n v="1.0402792997178726E-3"/>
    <s v="NO"/>
    <x v="0"/>
    <n v="40066.7255"/>
    <n v="1.6245509240895672E-3"/>
    <n v="16767.72"/>
    <n v="1.0402792997178726E-3"/>
    <s v="NO"/>
    <n v="7208.7016000000003"/>
    <n v="1.6245509240895672E-3"/>
    <n v="710"/>
    <n v="1.0402792997178726E-3"/>
    <s v="NO"/>
  </r>
  <r>
    <x v="123"/>
    <x v="14"/>
    <x v="0"/>
    <n v="8.3750999999999998"/>
    <n v="2.8779806506163821E-7"/>
    <n v="0"/>
    <n v="0"/>
    <s v="N/A"/>
    <x v="1"/>
    <n v="8.3750999999999998"/>
    <n v="2.8779806506163821E-7"/>
    <n v="0"/>
    <n v="0"/>
    <s v="N/A"/>
    <n v="0"/>
    <n v="2.8779806506163821E-7"/>
    <n v="0"/>
    <n v="0"/>
    <s v="N/A"/>
  </r>
  <r>
    <x v="123"/>
    <x v="15"/>
    <x v="0"/>
    <n v="0"/>
    <n v="0"/>
    <n v="3171.78"/>
    <n v="1.8878532653338959E-4"/>
    <s v="YES"/>
    <x v="1"/>
    <n v="0"/>
    <n v="0"/>
    <n v="3171.78"/>
    <n v="1.8878532653338959E-4"/>
    <s v="N/A"/>
    <n v="0"/>
    <n v="0"/>
    <n v="0"/>
    <n v="1.8878532653338959E-4"/>
    <s v="N/A"/>
  </r>
  <r>
    <x v="124"/>
    <x v="16"/>
    <x v="0"/>
    <n v="828.46839999999997"/>
    <n v="2.84691051431877E-5"/>
    <n v="0"/>
    <n v="0"/>
    <s v="N/A"/>
    <x v="0"/>
    <n v="752.1549"/>
    <n v="2.84691051431877E-5"/>
    <n v="0"/>
    <n v="0"/>
    <s v="NO"/>
    <n v="76.313500000000005"/>
    <n v="2.84691051431877E-5"/>
    <n v="0"/>
    <n v="0"/>
    <s v="NO"/>
  </r>
  <r>
    <x v="124"/>
    <x v="11"/>
    <x v="0"/>
    <n v="121562.99810000011"/>
    <n v="4.1773346749616885E-3"/>
    <n v="47158.96"/>
    <n v="2.8069158840067906E-3"/>
    <s v="NO"/>
    <x v="0"/>
    <n v="83322.580300000103"/>
    <n v="4.1773346749616885E-3"/>
    <n v="29975.46"/>
    <n v="2.8069158840067906E-3"/>
    <s v="NO"/>
    <n v="38240.417800000003"/>
    <n v="4.1773346749616885E-3"/>
    <n v="17183.5"/>
    <n v="2.8069158840067906E-3"/>
    <s v="NO"/>
  </r>
  <r>
    <x v="125"/>
    <x v="16"/>
    <x v="0"/>
    <n v="1088.9469999999999"/>
    <n v="3.7420071348960097E-5"/>
    <n v="0"/>
    <n v="0"/>
    <s v="N/A"/>
    <x v="0"/>
    <n v="897.51229999999998"/>
    <n v="3.7420071348960097E-5"/>
    <n v="0"/>
    <n v="0"/>
    <s v="NO"/>
    <n v="191.43469999999999"/>
    <n v="3.7420071348960097E-5"/>
    <n v="0"/>
    <n v="0"/>
    <s v="NO"/>
  </r>
  <r>
    <x v="125"/>
    <x v="12"/>
    <x v="0"/>
    <n v="0"/>
    <n v="0"/>
    <n v="490.74"/>
    <n v="2.9208996570693934E-5"/>
    <s v="YES"/>
    <x v="1"/>
    <n v="0"/>
    <n v="0"/>
    <n v="490.74"/>
    <n v="2.9208996570693934E-5"/>
    <s v="N/A"/>
    <n v="0"/>
    <n v="0"/>
    <n v="0"/>
    <n v="2.9208996570693934E-5"/>
    <s v="N/A"/>
  </r>
  <r>
    <x v="125"/>
    <x v="11"/>
    <x v="0"/>
    <n v="88958.958700000105"/>
    <n v="3.0569445360363718E-3"/>
    <n v="68373.72"/>
    <n v="4.0696249602754763E-3"/>
    <s v="YES"/>
    <x v="2"/>
    <n v="77725.744400000098"/>
    <n v="3.0569445360363718E-3"/>
    <n v="67092.72"/>
    <n v="4.0696249602754763E-3"/>
    <s v="YES"/>
    <n v="11233.2143"/>
    <n v="3.0569445360363718E-3"/>
    <n v="1281"/>
    <n v="4.0696249602754763E-3"/>
    <s v="YES"/>
  </r>
  <r>
    <x v="126"/>
    <x v="6"/>
    <x v="0"/>
    <n v="179186.3455"/>
    <n v="6.1574767489780639E-3"/>
    <n v="14849.91"/>
    <n v="8.8387123581756843E-4"/>
    <s v="NO"/>
    <x v="0"/>
    <n v="88019.366599999994"/>
    <n v="6.1574767489780639E-3"/>
    <n v="10986.41"/>
    <n v="8.8387123581756843E-4"/>
    <s v="NO"/>
    <n v="91166.978900000002"/>
    <n v="6.1574767489780639E-3"/>
    <n v="3863.5"/>
    <n v="8.8387123581756843E-4"/>
    <s v="NO"/>
  </r>
  <r>
    <x v="127"/>
    <x v="6"/>
    <x v="0"/>
    <n v="76832.7527999999"/>
    <n v="2.640245201752712E-3"/>
    <n v="304163.26"/>
    <n v="1.8103891303482673E-2"/>
    <s v="YES"/>
    <x v="2"/>
    <n v="58587.509199999899"/>
    <n v="2.640245201752712E-3"/>
    <n v="301300.26"/>
    <n v="1.8103891303482673E-2"/>
    <s v="YES"/>
    <n v="18245.243600000002"/>
    <n v="2.640245201752712E-3"/>
    <n v="2863"/>
    <n v="1.8103891303482673E-2"/>
    <s v="YES"/>
  </r>
  <r>
    <x v="128"/>
    <x v="6"/>
    <x v="0"/>
    <n v="125257.4150000001"/>
    <n v="4.3042879095918432E-3"/>
    <n v="29667.52"/>
    <n v="1.7658199656457466E-3"/>
    <s v="NO"/>
    <x v="0"/>
    <n v="70907.985900000102"/>
    <n v="4.3042879095918432E-3"/>
    <n v="9897.52"/>
    <n v="1.7658199656457466E-3"/>
    <s v="NO"/>
    <n v="54349.429100000001"/>
    <n v="4.3042879095918432E-3"/>
    <n v="19770"/>
    <n v="1.7658199656457466E-3"/>
    <s v="NO"/>
  </r>
  <r>
    <x v="129"/>
    <x v="6"/>
    <x v="0"/>
    <n v="81023.231900000013"/>
    <n v="2.7842448885219764E-3"/>
    <n v="15749.52"/>
    <n v="9.3741630123909915E-4"/>
    <s v="NO"/>
    <x v="0"/>
    <n v="72449.754100000006"/>
    <n v="2.7842448885219764E-3"/>
    <n v="15589.52"/>
    <n v="9.3741630123909915E-4"/>
    <s v="NO"/>
    <n v="8573.4778000000006"/>
    <n v="2.7842448885219764E-3"/>
    <n v="160"/>
    <n v="9.3741630123909915E-4"/>
    <s v="NO"/>
  </r>
  <r>
    <x v="130"/>
    <x v="6"/>
    <x v="0"/>
    <n v="108858.66749999981"/>
    <n v="3.7407689307218045E-3"/>
    <n v="23082.76"/>
    <n v="1.3738930139832724E-3"/>
    <s v="NO"/>
    <x v="0"/>
    <n v="76013.063599999805"/>
    <n v="3.7407689307218045E-3"/>
    <n v="23082.76"/>
    <n v="1.3738930139832724E-3"/>
    <s v="NO"/>
    <n v="32845.603900000002"/>
    <n v="3.7407689307218045E-3"/>
    <n v="0"/>
    <n v="1.3738930139832724E-3"/>
    <s v="NO"/>
  </r>
  <r>
    <x v="130"/>
    <x v="7"/>
    <x v="0"/>
    <n v="0"/>
    <n v="0"/>
    <n v="181.36"/>
    <n v="1.0794603289035033E-5"/>
    <s v="YES"/>
    <x v="1"/>
    <n v="0"/>
    <n v="0"/>
    <n v="181.36"/>
    <n v="1.0794603289035033E-5"/>
    <s v="N/A"/>
    <n v="0"/>
    <n v="0"/>
    <n v="0"/>
    <n v="1.0794603289035033E-5"/>
    <s v="N/A"/>
  </r>
  <r>
    <x v="131"/>
    <x v="6"/>
    <x v="0"/>
    <n v="172473.5906"/>
    <n v="5.9268027425240476E-3"/>
    <n v="204525.41999999998"/>
    <n v="1.2173416251782483E-2"/>
    <s v="YES"/>
    <x v="2"/>
    <n v="118660.9953"/>
    <n v="5.9268027425240476E-3"/>
    <n v="120779.61"/>
    <n v="1.2173416251782483E-2"/>
    <s v="YES"/>
    <n v="53812.595300000001"/>
    <n v="5.9268027425240476E-3"/>
    <n v="83745.81"/>
    <n v="1.2173416251782483E-2"/>
    <s v="YES"/>
  </r>
  <r>
    <x v="132"/>
    <x v="2"/>
    <x v="0"/>
    <n v="454.1302"/>
    <n v="1.5605520273913717E-5"/>
    <n v="0"/>
    <n v="0"/>
    <s v="N/A"/>
    <x v="0"/>
    <n v="454.1302"/>
    <n v="1.5605520273913717E-5"/>
    <n v="0"/>
    <n v="0"/>
    <s v="NO"/>
    <n v="0"/>
    <n v="1.5605520273913717E-5"/>
    <n v="0"/>
    <n v="0"/>
    <s v="NO"/>
  </r>
  <r>
    <x v="132"/>
    <x v="6"/>
    <x v="0"/>
    <n v="107368.7398999998"/>
    <n v="3.6895697473852554E-3"/>
    <n v="19090.919999999998"/>
    <n v="1.1362974626307051E-3"/>
    <s v="NO"/>
    <x v="0"/>
    <n v="83005.870799999801"/>
    <n v="3.6895697473852554E-3"/>
    <n v="19090.919999999998"/>
    <n v="1.1362974626307051E-3"/>
    <s v="NO"/>
    <n v="24362.8691"/>
    <n v="3.6895697473852554E-3"/>
    <n v="0"/>
    <n v="1.1362974626307051E-3"/>
    <s v="NO"/>
  </r>
  <r>
    <x v="132"/>
    <x v="9"/>
    <x v="0"/>
    <n v="728.59849999999994"/>
    <n v="2.5037222063833506E-5"/>
    <n v="1151.49"/>
    <n v="6.853704092021917E-5"/>
    <s v="YES"/>
    <x v="2"/>
    <n v="728.59849999999994"/>
    <n v="2.5037222063833506E-5"/>
    <n v="1151.49"/>
    <n v="6.853704092021917E-5"/>
    <s v="YES"/>
    <n v="0"/>
    <n v="2.5037222063833506E-5"/>
    <n v="0"/>
    <n v="6.853704092021917E-5"/>
    <s v="YES"/>
  </r>
  <r>
    <x v="133"/>
    <x v="6"/>
    <x v="0"/>
    <n v="190234.08669999999"/>
    <n v="6.5371162208245782E-3"/>
    <n v="118095.83"/>
    <n v="7.029100324985234E-3"/>
    <s v="YES"/>
    <x v="2"/>
    <n v="69671.752900000007"/>
    <n v="6.5371162208245782E-3"/>
    <n v="9704.3799999999992"/>
    <n v="7.029100324985234E-3"/>
    <s v="YES"/>
    <n v="120562.33379999999"/>
    <n v="6.5371162208245782E-3"/>
    <n v="108391.45"/>
    <n v="7.029100324985234E-3"/>
    <s v="YES"/>
  </r>
  <r>
    <x v="134"/>
    <x v="6"/>
    <x v="0"/>
    <n v="124130.36009999999"/>
    <n v="4.2655583159824217E-3"/>
    <n v="22622.400000000001"/>
    <n v="1.3464922444081724E-3"/>
    <s v="NO"/>
    <x v="0"/>
    <n v="80824.2261"/>
    <n v="4.2655583159824217E-3"/>
    <n v="18168.400000000001"/>
    <n v="1.3464922444081724E-3"/>
    <s v="NO"/>
    <n v="43306.133999999998"/>
    <n v="4.2655583159824217E-3"/>
    <n v="4454"/>
    <n v="1.3464922444081724E-3"/>
    <s v="NO"/>
  </r>
  <r>
    <x v="135"/>
    <x v="6"/>
    <x v="0"/>
    <n v="80815.845700000093"/>
    <n v="2.777118365008172E-3"/>
    <n v="11692.4"/>
    <n v="6.9593526409744819E-4"/>
    <s v="NO"/>
    <x v="0"/>
    <n v="77262.277400000094"/>
    <n v="2.777118365008172E-3"/>
    <n v="11582.4"/>
    <n v="6.9593526409744819E-4"/>
    <s v="NO"/>
    <n v="3553.5682999999999"/>
    <n v="2.777118365008172E-3"/>
    <n v="110"/>
    <n v="6.9593526409744819E-4"/>
    <s v="NO"/>
  </r>
  <r>
    <x v="136"/>
    <x v="6"/>
    <x v="0"/>
    <n v="167726.98670000001"/>
    <n v="5.7636926401928492E-3"/>
    <n v="32483.33"/>
    <n v="1.9334178476886324E-3"/>
    <s v="NO"/>
    <x v="0"/>
    <n v="116407.5059"/>
    <n v="5.7636926401928492E-3"/>
    <n v="22949.33"/>
    <n v="1.9334178476886324E-3"/>
    <s v="NO"/>
    <n v="51319.480799999998"/>
    <n v="5.7636926401928492E-3"/>
    <n v="9534"/>
    <n v="1.9334178476886324E-3"/>
    <s v="NO"/>
  </r>
  <r>
    <x v="137"/>
    <x v="6"/>
    <x v="0"/>
    <n v="100733.4038000001"/>
    <n v="3.4615561247880867E-3"/>
    <n v="23223.09"/>
    <n v="1.3822454989829984E-3"/>
    <s v="NO"/>
    <x v="0"/>
    <n v="55146.045800000102"/>
    <n v="3.4615561247880867E-3"/>
    <n v="21109.09"/>
    <n v="1.3822454989829984E-3"/>
    <s v="NO"/>
    <n v="45587.358"/>
    <n v="3.4615561247880867E-3"/>
    <n v="2114"/>
    <n v="1.3822454989829984E-3"/>
    <s v="NO"/>
  </r>
  <r>
    <x v="137"/>
    <x v="9"/>
    <x v="0"/>
    <n v="10.418200000000001"/>
    <n v="3.5800620905125425E-7"/>
    <n v="0"/>
    <n v="0"/>
    <s v="N/A"/>
    <x v="1"/>
    <n v="0"/>
    <n v="3.5800620905125425E-7"/>
    <n v="0"/>
    <n v="0"/>
    <s v="N/A"/>
    <n v="10.418200000000001"/>
    <n v="3.5800620905125425E-7"/>
    <n v="0"/>
    <n v="0"/>
    <s v="N/A"/>
  </r>
  <r>
    <x v="137"/>
    <x v="15"/>
    <x v="0"/>
    <n v="43.496099999999998"/>
    <n v="1.4946798745958283E-6"/>
    <n v="0"/>
    <n v="0"/>
    <s v="N/A"/>
    <x v="1"/>
    <n v="43.496099999999998"/>
    <n v="1.4946798745958283E-6"/>
    <n v="0"/>
    <n v="0"/>
    <s v="N/A"/>
    <n v="0"/>
    <n v="1.4946798745958283E-6"/>
    <n v="0"/>
    <n v="0"/>
    <s v="N/A"/>
  </r>
  <r>
    <x v="138"/>
    <x v="16"/>
    <x v="0"/>
    <n v="88.630099999999999"/>
    <n v="3.0456437876824754E-6"/>
    <n v="0"/>
    <n v="0"/>
    <s v="N/A"/>
    <x v="1"/>
    <n v="88.630099999999999"/>
    <n v="3.0456437876824754E-6"/>
    <n v="0"/>
    <n v="0"/>
    <s v="N/A"/>
    <n v="0"/>
    <n v="3.0456437876824754E-6"/>
    <n v="0"/>
    <n v="0"/>
    <s v="N/A"/>
  </r>
  <r>
    <x v="138"/>
    <x v="11"/>
    <x v="0"/>
    <n v="138.0009"/>
    <n v="4.7421991375344327E-6"/>
    <n v="0"/>
    <n v="0"/>
    <s v="N/A"/>
    <x v="1"/>
    <n v="138.0009"/>
    <n v="4.7421991375344327E-6"/>
    <n v="0"/>
    <n v="0"/>
    <s v="N/A"/>
    <n v="0"/>
    <n v="4.7421991375344327E-6"/>
    <n v="0"/>
    <n v="0"/>
    <s v="N/A"/>
  </r>
  <r>
    <x v="138"/>
    <x v="15"/>
    <x v="0"/>
    <n v="198882.78960000002"/>
    <n v="6.8343162494705631E-3"/>
    <n v="140493.75"/>
    <n v="8.3622314503686897E-3"/>
    <s v="YES"/>
    <x v="2"/>
    <n v="140097.96650000001"/>
    <n v="6.8343162494705631E-3"/>
    <n v="129756.75"/>
    <n v="8.3622314503686897E-3"/>
    <s v="YES"/>
    <n v="58784.823100000001"/>
    <n v="6.8343162494705631E-3"/>
    <n v="10737"/>
    <n v="8.3622314503686897E-3"/>
    <s v="YES"/>
  </r>
  <r>
    <x v="139"/>
    <x v="16"/>
    <x v="0"/>
    <n v="546.85829999999999"/>
    <n v="1.8791985839320947E-5"/>
    <n v="0"/>
    <n v="0"/>
    <s v="N/A"/>
    <x v="0"/>
    <n v="546.85829999999999"/>
    <n v="1.8791985839320947E-5"/>
    <n v="0"/>
    <n v="0"/>
    <s v="NO"/>
    <n v="0"/>
    <n v="1.8791985839320947E-5"/>
    <n v="0"/>
    <n v="0"/>
    <s v="NO"/>
  </r>
  <r>
    <x v="139"/>
    <x v="14"/>
    <x v="0"/>
    <n v="495.87259999999998"/>
    <n v="1.7039936812346563E-5"/>
    <n v="1460.87"/>
    <n v="8.6951434201878067E-5"/>
    <s v="YES"/>
    <x v="2"/>
    <n v="476.2285"/>
    <n v="1.7039936812346563E-5"/>
    <n v="1460.87"/>
    <n v="8.6951434201878067E-5"/>
    <s v="YES"/>
    <n v="19.644100000000002"/>
    <n v="1.7039936812346563E-5"/>
    <n v="0"/>
    <n v="8.6951434201878067E-5"/>
    <s v="YES"/>
  </r>
  <r>
    <x v="139"/>
    <x v="15"/>
    <x v="0"/>
    <n v="158777.90529999998"/>
    <n v="5.4561705436209753E-3"/>
    <n v="33646.18"/>
    <n v="2.0026310393221479E-3"/>
    <s v="NO"/>
    <x v="0"/>
    <n v="124643.2671"/>
    <n v="5.4561705436209753E-3"/>
    <n v="33276.18"/>
    <n v="2.0026310393221479E-3"/>
    <s v="NO"/>
    <n v="34134.638200000001"/>
    <n v="5.4561705436209753E-3"/>
    <n v="370"/>
    <n v="2.0026310393221479E-3"/>
    <s v="NO"/>
  </r>
  <r>
    <x v="140"/>
    <x v="16"/>
    <x v="1"/>
    <n v="1968.8759"/>
    <n v="6.7657541326848818E-5"/>
    <n v="0"/>
    <n v="0"/>
    <s v="N/A"/>
    <x v="0"/>
    <n v="645.16579999999999"/>
    <n v="6.7657541326848818E-5"/>
    <n v="0"/>
    <n v="0"/>
    <s v="NO"/>
    <n v="1323.7101"/>
    <n v="6.7657541326848818E-5"/>
    <n v="0"/>
    <n v="0"/>
    <s v="NO"/>
  </r>
  <r>
    <x v="140"/>
    <x v="11"/>
    <x v="1"/>
    <n v="7.0670000000000002"/>
    <n v="2.4284712132280179E-7"/>
    <n v="0"/>
    <n v="0"/>
    <s v="N/A"/>
    <x v="1"/>
    <n v="0"/>
    <n v="2.4284712132280179E-7"/>
    <n v="0"/>
    <n v="0"/>
    <s v="N/A"/>
    <n v="7.0670000000000002"/>
    <n v="2.4284712132280179E-7"/>
    <n v="0"/>
    <n v="0"/>
    <s v="N/A"/>
  </r>
  <r>
    <x v="140"/>
    <x v="14"/>
    <x v="1"/>
    <n v="36.828400000000002"/>
    <n v="1.2655541138990625E-6"/>
    <n v="0"/>
    <n v="0"/>
    <s v="N/A"/>
    <x v="1"/>
    <n v="0"/>
    <n v="1.2655541138990625E-6"/>
    <n v="0"/>
    <n v="0"/>
    <s v="N/A"/>
    <n v="36.828400000000002"/>
    <n v="1.2655541138990625E-6"/>
    <n v="0"/>
    <n v="0"/>
    <s v="N/A"/>
  </r>
  <r>
    <x v="140"/>
    <x v="15"/>
    <x v="0"/>
    <n v="0"/>
    <n v="0"/>
    <n v="15384.05"/>
    <n v="9.1566341381053916E-4"/>
    <s v="YES"/>
    <x v="1"/>
    <n v="0"/>
    <n v="0"/>
    <n v="6856.05"/>
    <n v="9.1566341381053916E-4"/>
    <s v="N/A"/>
    <n v="0"/>
    <n v="0"/>
    <n v="8528"/>
    <n v="9.1566341381053916E-4"/>
    <s v="N/A"/>
  </r>
  <r>
    <x v="140"/>
    <x v="15"/>
    <x v="1"/>
    <n v="102170.4350999998"/>
    <n v="3.5109376041224136E-3"/>
    <n v="0"/>
    <n v="0"/>
    <s v="N/A"/>
    <x v="0"/>
    <n v="67239.908799999801"/>
    <n v="3.5109376041224136E-3"/>
    <n v="0"/>
    <n v="0"/>
    <s v="NO"/>
    <n v="34930.526299999998"/>
    <n v="3.5109376041224136E-3"/>
    <n v="0"/>
    <n v="0"/>
    <s v="NO"/>
  </r>
  <r>
    <x v="141"/>
    <x v="16"/>
    <x v="0"/>
    <n v="716.68090000000007"/>
    <n v="2.4627691166270667E-5"/>
    <n v="0"/>
    <n v="0"/>
    <s v="N/A"/>
    <x v="0"/>
    <n v="123.0565"/>
    <n v="2.4627691166270667E-5"/>
    <n v="0"/>
    <n v="0"/>
    <s v="NO"/>
    <n v="593.62440000000004"/>
    <n v="2.4627691166270667E-5"/>
    <n v="0"/>
    <n v="0"/>
    <s v="NO"/>
  </r>
  <r>
    <x v="141"/>
    <x v="11"/>
    <x v="0"/>
    <n v="9.6715999999999998"/>
    <n v="3.3235039176250316E-7"/>
    <n v="0"/>
    <n v="0"/>
    <s v="N/A"/>
    <x v="1"/>
    <n v="9.6715999999999998"/>
    <n v="3.3235039176250316E-7"/>
    <n v="0"/>
    <n v="0"/>
    <s v="N/A"/>
    <n v="0"/>
    <n v="3.3235039176250316E-7"/>
    <n v="0"/>
    <n v="0"/>
    <s v="N/A"/>
  </r>
  <r>
    <x v="141"/>
    <x v="14"/>
    <x v="0"/>
    <n v="174.66720000000001"/>
    <n v="6.0021829219632214E-6"/>
    <n v="0"/>
    <n v="0"/>
    <s v="N/A"/>
    <x v="0"/>
    <n v="174.66720000000001"/>
    <n v="6.0021829219632214E-6"/>
    <n v="0"/>
    <n v="0"/>
    <s v="NO"/>
    <n v="0"/>
    <n v="6.0021829219632214E-6"/>
    <n v="0"/>
    <n v="0"/>
    <s v="NO"/>
  </r>
  <r>
    <x v="141"/>
    <x v="15"/>
    <x v="0"/>
    <n v="124524.1572999999"/>
    <n v="4.2790905809328896E-3"/>
    <n v="23862.09"/>
    <n v="1.4202789766059216E-3"/>
    <s v="NO"/>
    <x v="0"/>
    <n v="74841.980299999894"/>
    <n v="4.2790905809328896E-3"/>
    <n v="16304.8"/>
    <n v="1.4202789766059216E-3"/>
    <s v="NO"/>
    <n v="49682.177000000003"/>
    <n v="4.2790905809328896E-3"/>
    <n v="7557.29"/>
    <n v="1.4202789766059216E-3"/>
    <s v="NO"/>
  </r>
  <r>
    <x v="142"/>
    <x v="14"/>
    <x v="0"/>
    <n v="313.58850000000001"/>
    <n v="1.0776010259648426E-5"/>
    <n v="0"/>
    <n v="0"/>
    <s v="N/A"/>
    <x v="0"/>
    <n v="313.58850000000001"/>
    <n v="1.0776010259648426E-5"/>
    <n v="0"/>
    <n v="0"/>
    <s v="NO"/>
    <n v="0"/>
    <n v="1.0776010259648426E-5"/>
    <n v="0"/>
    <n v="0"/>
    <s v="NO"/>
  </r>
  <r>
    <x v="142"/>
    <x v="15"/>
    <x v="0"/>
    <n v="134719.53969999999"/>
    <n v="4.629439988973809E-3"/>
    <n v="69735.48000000001"/>
    <n v="4.1506773366256997E-3"/>
    <s v="YES"/>
    <x v="0"/>
    <n v="110784.84239999999"/>
    <n v="4.629439988973809E-3"/>
    <n v="34515.480000000003"/>
    <n v="4.1506773366256997E-3"/>
    <s v="NO"/>
    <n v="23934.6973"/>
    <n v="4.629439988973809E-3"/>
    <n v="35220"/>
    <n v="4.1506773366256997E-3"/>
    <s v="NO"/>
  </r>
  <r>
    <x v="143"/>
    <x v="16"/>
    <x v="0"/>
    <n v="529.83010000000002"/>
    <n v="1.8206836645701457E-5"/>
    <n v="0"/>
    <n v="0"/>
    <s v="N/A"/>
    <x v="0"/>
    <n v="147.84030000000001"/>
    <n v="1.8206836645701457E-5"/>
    <n v="0"/>
    <n v="0"/>
    <s v="NO"/>
    <n v="381.9898"/>
    <n v="1.8206836645701457E-5"/>
    <n v="0"/>
    <n v="0"/>
    <s v="NO"/>
  </r>
  <r>
    <x v="143"/>
    <x v="14"/>
    <x v="0"/>
    <n v="110.60680000000001"/>
    <n v="3.8008409478883365E-6"/>
    <n v="980.87"/>
    <n v="5.8381685752733748E-5"/>
    <s v="YES"/>
    <x v="1"/>
    <n v="110.60680000000001"/>
    <n v="3.8008409478883365E-6"/>
    <n v="980.87"/>
    <n v="5.8381685752733748E-5"/>
    <s v="N/A"/>
    <n v="0"/>
    <n v="3.8008409478883365E-6"/>
    <n v="0"/>
    <n v="5.8381685752733748E-5"/>
    <s v="N/A"/>
  </r>
  <r>
    <x v="143"/>
    <x v="15"/>
    <x v="0"/>
    <n v="94170.673299999995"/>
    <n v="3.2360374874678124E-3"/>
    <n v="35812.9"/>
    <n v="2.1315948838215855E-3"/>
    <s v="NO"/>
    <x v="0"/>
    <n v="88384.266499999998"/>
    <n v="3.2360374874678124E-3"/>
    <n v="33572.9"/>
    <n v="2.1315948838215855E-3"/>
    <s v="NO"/>
    <n v="5786.4067999999997"/>
    <n v="3.2360374874678124E-3"/>
    <n v="2240"/>
    <n v="2.1315948838215855E-3"/>
    <s v="NO"/>
  </r>
  <r>
    <x v="144"/>
    <x v="16"/>
    <x v="0"/>
    <n v="621.81140000000005"/>
    <n v="2.1367639521112388E-5"/>
    <n v="0"/>
    <n v="0"/>
    <s v="N/A"/>
    <x v="0"/>
    <n v="40.914700000000003"/>
    <n v="2.1367639521112388E-5"/>
    <n v="0"/>
    <n v="0"/>
    <s v="NO"/>
    <n v="580.89670000000001"/>
    <n v="2.1367639521112388E-5"/>
    <n v="0"/>
    <n v="0"/>
    <s v="NO"/>
  </r>
  <r>
    <x v="144"/>
    <x v="15"/>
    <x v="0"/>
    <n v="79701.9739999999"/>
    <n v="2.7388417927896942E-3"/>
    <n v="16260.45"/>
    <n v="9.6782701285393524E-4"/>
    <s v="NO"/>
    <x v="0"/>
    <n v="60957.443399999902"/>
    <n v="2.7388417927896942E-3"/>
    <n v="11480.45"/>
    <n v="9.6782701285393524E-4"/>
    <s v="NO"/>
    <n v="18744.530599999998"/>
    <n v="2.7388417927896942E-3"/>
    <n v="4780"/>
    <n v="9.6782701285393524E-4"/>
    <s v="NO"/>
  </r>
  <r>
    <x v="145"/>
    <x v="16"/>
    <x v="0"/>
    <n v="310.54989999999998"/>
    <n v="1.067159321382255E-5"/>
    <n v="0"/>
    <n v="0"/>
    <s v="N/A"/>
    <x v="0"/>
    <n v="151.34780000000001"/>
    <n v="1.067159321382255E-5"/>
    <n v="0"/>
    <n v="0"/>
    <s v="NO"/>
    <n v="159.2021"/>
    <n v="1.067159321382255E-5"/>
    <n v="0"/>
    <n v="0"/>
    <s v="NO"/>
  </r>
  <r>
    <x v="145"/>
    <x v="14"/>
    <x v="0"/>
    <n v="975.27269999999999"/>
    <n v="3.3513820249004734E-5"/>
    <n v="0"/>
    <n v="0"/>
    <s v="N/A"/>
    <x v="0"/>
    <n v="7.1828000000000003"/>
    <n v="3.3513820249004734E-5"/>
    <n v="0"/>
    <n v="0"/>
    <s v="NO"/>
    <n v="968.08989999999994"/>
    <n v="3.3513820249004734E-5"/>
    <n v="0"/>
    <n v="0"/>
    <s v="NO"/>
  </r>
  <r>
    <x v="145"/>
    <x v="15"/>
    <x v="0"/>
    <n v="89677.704299999896"/>
    <n v="3.0816431775990403E-3"/>
    <n v="16873.419999999998"/>
    <n v="1.0043111768265852E-3"/>
    <s v="NO"/>
    <x v="0"/>
    <n v="74234.418299999903"/>
    <n v="3.0816431775990403E-3"/>
    <n v="15127.42"/>
    <n v="1.0043111768265852E-3"/>
    <s v="NO"/>
    <n v="15443.286"/>
    <n v="3.0816431775990403E-3"/>
    <n v="1746"/>
    <n v="1.0043111768265852E-3"/>
    <s v="NO"/>
  </r>
  <r>
    <x v="146"/>
    <x v="16"/>
    <x v="1"/>
    <n v="851.66629999999998"/>
    <n v="2.9266267055701386E-5"/>
    <n v="0"/>
    <n v="0"/>
    <s v="N/A"/>
    <x v="0"/>
    <n v="102.4053"/>
    <n v="2.9266267055701386E-5"/>
    <n v="0"/>
    <n v="0"/>
    <s v="NO"/>
    <n v="749.26099999999997"/>
    <n v="2.9266267055701386E-5"/>
    <n v="0"/>
    <n v="0"/>
    <s v="NO"/>
  </r>
  <r>
    <x v="146"/>
    <x v="12"/>
    <x v="0"/>
    <n v="0"/>
    <n v="0"/>
    <n v="60"/>
    <n v="3.5712185561430412E-6"/>
    <s v="YES"/>
    <x v="1"/>
    <n v="0"/>
    <n v="0"/>
    <n v="0"/>
    <n v="3.5712185561430412E-6"/>
    <s v="N/A"/>
    <n v="0"/>
    <n v="0"/>
    <n v="60"/>
    <n v="3.5712185561430412E-6"/>
    <s v="N/A"/>
  </r>
  <r>
    <x v="146"/>
    <x v="14"/>
    <x v="0"/>
    <n v="0"/>
    <n v="0"/>
    <n v="4790"/>
    <n v="2.8510228139875279E-4"/>
    <s v="YES"/>
    <x v="1"/>
    <n v="0"/>
    <n v="0"/>
    <n v="0"/>
    <n v="2.8510228139875279E-4"/>
    <s v="N/A"/>
    <n v="0"/>
    <n v="0"/>
    <n v="4790"/>
    <n v="2.8510228139875279E-4"/>
    <s v="N/A"/>
  </r>
  <r>
    <x v="146"/>
    <x v="14"/>
    <x v="1"/>
    <n v="2413.5888999999997"/>
    <n v="8.2939453293005182E-5"/>
    <n v="0"/>
    <n v="0"/>
    <s v="N/A"/>
    <x v="0"/>
    <n v="231.11080000000001"/>
    <n v="8.2939453293005182E-5"/>
    <n v="0"/>
    <n v="0"/>
    <s v="NO"/>
    <n v="2182.4780999999998"/>
    <n v="8.2939453293005182E-5"/>
    <n v="0"/>
    <n v="0"/>
    <s v="NO"/>
  </r>
  <r>
    <x v="146"/>
    <x v="15"/>
    <x v="0"/>
    <n v="0"/>
    <n v="0"/>
    <n v="5543.92"/>
    <n v="3.2997583296287547E-4"/>
    <s v="YES"/>
    <x v="1"/>
    <n v="0"/>
    <n v="0"/>
    <n v="3513.67"/>
    <n v="3.2997583296287547E-4"/>
    <s v="N/A"/>
    <n v="0"/>
    <n v="0"/>
    <n v="2030.25"/>
    <n v="3.2997583296287547E-4"/>
    <s v="N/A"/>
  </r>
  <r>
    <x v="146"/>
    <x v="15"/>
    <x v="1"/>
    <n v="67787.651499999891"/>
    <n v="2.3294235217218452E-3"/>
    <n v="0"/>
    <n v="0"/>
    <s v="N/A"/>
    <x v="0"/>
    <n v="52121.565699999897"/>
    <n v="2.3294235217218452E-3"/>
    <n v="0"/>
    <n v="0"/>
    <s v="NO"/>
    <n v="15666.085800000001"/>
    <n v="2.3294235217218452E-3"/>
    <n v="0"/>
    <n v="0"/>
    <s v="NO"/>
  </r>
  <r>
    <x v="147"/>
    <x v="6"/>
    <x v="0"/>
    <n v="104.54689999999999"/>
    <n v="3.5926013454397658E-6"/>
    <n v="0"/>
    <n v="0"/>
    <s v="N/A"/>
    <x v="1"/>
    <n v="104.54689999999999"/>
    <n v="3.5926013454397658E-6"/>
    <n v="0"/>
    <n v="0"/>
    <s v="N/A"/>
    <n v="0"/>
    <n v="3.5926013454397658E-6"/>
    <n v="0"/>
    <n v="0"/>
    <s v="N/A"/>
  </r>
  <r>
    <x v="147"/>
    <x v="9"/>
    <x v="0"/>
    <n v="217535.91900000011"/>
    <n v="7.4753037658780545E-3"/>
    <n v="79009.16"/>
    <n v="4.7026496382879092E-3"/>
    <s v="NO"/>
    <x v="0"/>
    <n v="54371.503700000103"/>
    <n v="7.4753037658780545E-3"/>
    <n v="14309.76"/>
    <n v="4.7026496382879092E-3"/>
    <s v="NO"/>
    <n v="163164.41529999999"/>
    <n v="7.4753037658780545E-3"/>
    <n v="64699.4"/>
    <n v="4.7026496382879092E-3"/>
    <s v="NO"/>
  </r>
  <r>
    <x v="147"/>
    <x v="15"/>
    <x v="0"/>
    <n v="7.5473999999999997"/>
    <n v="2.5935536486086233E-7"/>
    <n v="0"/>
    <n v="0"/>
    <s v="N/A"/>
    <x v="1"/>
    <n v="0"/>
    <n v="2.5935536486086233E-7"/>
    <n v="0"/>
    <n v="0"/>
    <s v="N/A"/>
    <n v="7.5473999999999997"/>
    <n v="2.5935536486086233E-7"/>
    <n v="0"/>
    <n v="0"/>
    <s v="N/A"/>
  </r>
  <r>
    <x v="148"/>
    <x v="13"/>
    <x v="0"/>
    <n v="0"/>
    <n v="0"/>
    <n v="121.71"/>
    <n v="7.2442168411361585E-6"/>
    <s v="YES"/>
    <x v="1"/>
    <n v="0"/>
    <n v="0"/>
    <n v="121.71"/>
    <n v="7.2442168411361585E-6"/>
    <s v="N/A"/>
    <n v="0"/>
    <n v="0"/>
    <n v="0"/>
    <n v="7.2442168411361585E-6"/>
    <s v="N/A"/>
  </r>
  <r>
    <x v="148"/>
    <x v="6"/>
    <x v="0"/>
    <n v="71.1738"/>
    <n v="2.4457835635495725E-6"/>
    <n v="0"/>
    <n v="0"/>
    <s v="N/A"/>
    <x v="1"/>
    <n v="71.1738"/>
    <n v="2.4457835635495725E-6"/>
    <n v="0"/>
    <n v="0"/>
    <s v="N/A"/>
    <n v="0"/>
    <n v="2.4457835635495725E-6"/>
    <n v="0"/>
    <n v="0"/>
    <s v="N/A"/>
  </r>
  <r>
    <x v="148"/>
    <x v="9"/>
    <x v="0"/>
    <n v="101114.48050000009"/>
    <n v="3.4746512683565302E-3"/>
    <n v="62612.52"/>
    <n v="3.7267165545146214E-3"/>
    <s v="YES"/>
    <x v="2"/>
    <n v="81277.952100000097"/>
    <n v="3.4746512683565302E-3"/>
    <n v="62612.52"/>
    <n v="3.7267165545146214E-3"/>
    <s v="YES"/>
    <n v="19836.528399999999"/>
    <n v="3.4746512683565302E-3"/>
    <n v="0"/>
    <n v="3.7267165545146214E-3"/>
    <s v="YES"/>
  </r>
  <r>
    <x v="149"/>
    <x v="8"/>
    <x v="0"/>
    <n v="12793.3539"/>
    <n v="4.3962489977060129E-4"/>
    <n v="7125.33"/>
    <n v="4.2410184524404492E-4"/>
    <s v="YES"/>
    <x v="0"/>
    <n v="7500.3773000000001"/>
    <n v="4.3962489977060129E-4"/>
    <n v="6065.33"/>
    <n v="4.2410184524404492E-4"/>
    <s v="NO"/>
    <n v="5292.9766"/>
    <n v="4.3962489977060129E-4"/>
    <n v="1060"/>
    <n v="4.2410184524404492E-4"/>
    <s v="NO"/>
  </r>
  <r>
    <x v="149"/>
    <x v="9"/>
    <x v="0"/>
    <n v="82969.595099999904"/>
    <n v="2.8511288138323783E-3"/>
    <n v="44691.62"/>
    <n v="2.6600590441348913E-3"/>
    <s v="YES"/>
    <x v="0"/>
    <n v="77580.580099999905"/>
    <n v="2.8511288138323783E-3"/>
    <n v="44691.62"/>
    <n v="2.6600590441348913E-3"/>
    <s v="NO"/>
    <n v="5389.0150000000003"/>
    <n v="2.8511288138323783E-3"/>
    <n v="0"/>
    <n v="2.6600590441348913E-3"/>
    <s v="NO"/>
  </r>
  <r>
    <x v="150"/>
    <x v="9"/>
    <x v="0"/>
    <n v="107625.53199999999"/>
    <n v="3.6983940324090965E-3"/>
    <n v="99254.12"/>
    <n v="5.9076359186274689E-3"/>
    <s v="YES"/>
    <x v="2"/>
    <n v="93459.739199999996"/>
    <n v="3.6983940324090965E-3"/>
    <n v="63453.120000000003"/>
    <n v="5.9076359186274689E-3"/>
    <s v="YES"/>
    <n v="14165.792799999999"/>
    <n v="3.6983940324090965E-3"/>
    <n v="35801"/>
    <n v="5.9076359186274689E-3"/>
    <s v="YES"/>
  </r>
  <r>
    <x v="151"/>
    <x v="5"/>
    <x v="0"/>
    <n v="364.3947"/>
    <n v="1.2521891031595579E-5"/>
    <n v="0"/>
    <n v="0"/>
    <s v="N/A"/>
    <x v="0"/>
    <n v="364.3947"/>
    <n v="1.2521891031595579E-5"/>
    <n v="0"/>
    <n v="0"/>
    <s v="NO"/>
    <n v="0"/>
    <n v="1.2521891031595579E-5"/>
    <n v="0"/>
    <n v="0"/>
    <s v="NO"/>
  </r>
  <r>
    <x v="151"/>
    <x v="10"/>
    <x v="0"/>
    <n v="94425.923599999907"/>
    <n v="3.2448087907891313E-3"/>
    <n v="35951.83"/>
    <n v="2.1398640403883346E-3"/>
    <s v="NO"/>
    <x v="0"/>
    <n v="88447.433699999907"/>
    <n v="3.2448087907891313E-3"/>
    <n v="35951.83"/>
    <n v="2.1398640403883346E-3"/>
    <s v="NO"/>
    <n v="5978.4898999999996"/>
    <n v="3.2448087907891313E-3"/>
    <n v="0"/>
    <n v="2.1398640403883346E-3"/>
    <s v="NO"/>
  </r>
  <r>
    <x v="152"/>
    <x v="11"/>
    <x v="0"/>
    <n v="161.4941"/>
    <n v="5.5495086027475147E-6"/>
    <n v="0"/>
    <n v="0"/>
    <s v="N/A"/>
    <x v="0"/>
    <n v="38.472200000000001"/>
    <n v="5.5495086027475147E-6"/>
    <n v="0"/>
    <n v="0"/>
    <s v="NO"/>
    <n v="123.0219"/>
    <n v="5.5495086027475147E-6"/>
    <n v="0"/>
    <n v="0"/>
    <s v="NO"/>
  </r>
  <r>
    <x v="152"/>
    <x v="10"/>
    <x v="0"/>
    <n v="176689.11550000001"/>
    <n v="6.0716630915872427E-3"/>
    <n v="43838.21"/>
    <n v="2.6092638170015906E-3"/>
    <s v="NO"/>
    <x v="0"/>
    <n v="127202.5885"/>
    <n v="6.0716630915872427E-3"/>
    <n v="40561.25"/>
    <n v="2.6092638170015906E-3"/>
    <s v="NO"/>
    <n v="49486.527000000002"/>
    <n v="6.0716630915872427E-3"/>
    <n v="3276.96"/>
    <n v="2.6092638170015906E-3"/>
    <s v="NO"/>
  </r>
  <r>
    <x v="153"/>
    <x v="13"/>
    <x v="0"/>
    <n v="88673.902800000098"/>
    <n v="3.0471490068541044E-3"/>
    <n v="54862.47"/>
    <n v="3.2654311816640151E-3"/>
    <s v="YES"/>
    <x v="2"/>
    <n v="60626.775900000102"/>
    <n v="3.0471490068541044E-3"/>
    <n v="29109.47"/>
    <n v="3.2654311816640151E-3"/>
    <s v="YES"/>
    <n v="28047.126899999999"/>
    <n v="3.0471490068541044E-3"/>
    <n v="25753"/>
    <n v="3.2654311816640151E-3"/>
    <s v="YES"/>
  </r>
  <r>
    <x v="153"/>
    <x v="14"/>
    <x v="0"/>
    <n v="154.1491"/>
    <n v="5.2971084179284997E-6"/>
    <n v="0"/>
    <n v="0"/>
    <s v="N/A"/>
    <x v="0"/>
    <n v="0"/>
    <n v="5.2971084179284997E-6"/>
    <n v="0"/>
    <n v="0"/>
    <s v="NO"/>
    <n v="154.1491"/>
    <n v="5.2971084179284997E-6"/>
    <n v="0"/>
    <n v="0"/>
    <s v="NO"/>
  </r>
  <r>
    <x v="154"/>
    <x v="13"/>
    <x v="0"/>
    <n v="59173.9615999999"/>
    <n v="2.0334266636233183E-3"/>
    <n v="16705.620000000003"/>
    <n v="9.9432366893123861E-4"/>
    <s v="NO"/>
    <x v="0"/>
    <n v="48468.042599999899"/>
    <n v="2.0334266636233183E-3"/>
    <n v="13366.62"/>
    <n v="9.9432366893123861E-4"/>
    <s v="NO"/>
    <n v="10705.919"/>
    <n v="2.0334266636233183E-3"/>
    <n v="3339"/>
    <n v="9.9432366893123861E-4"/>
    <s v="NO"/>
  </r>
  <r>
    <x v="154"/>
    <x v="14"/>
    <x v="0"/>
    <n v="132.12629999999999"/>
    <n v="4.5403270986320791E-6"/>
    <n v="0"/>
    <n v="0"/>
    <s v="N/A"/>
    <x v="1"/>
    <n v="0"/>
    <n v="4.5403270986320791E-6"/>
    <n v="0"/>
    <n v="0"/>
    <s v="N/A"/>
    <n v="132.12629999999999"/>
    <n v="4.5403270986320791E-6"/>
    <n v="0"/>
    <n v="0"/>
    <s v="N/A"/>
  </r>
  <r>
    <x v="155"/>
    <x v="13"/>
    <x v="0"/>
    <n v="48786.757100000003"/>
    <n v="1.6764855696065886E-3"/>
    <n v="14148.03"/>
    <n v="8.4209512114780723E-4"/>
    <s v="NO"/>
    <x v="0"/>
    <n v="34716.817999999999"/>
    <n v="1.6764855696065886E-3"/>
    <n v="13678.03"/>
    <n v="8.4209512114780723E-4"/>
    <s v="NO"/>
    <n v="14069.9391"/>
    <n v="1.6764855696065886E-3"/>
    <n v="470"/>
    <n v="8.4209512114780723E-4"/>
    <s v="NO"/>
  </r>
  <r>
    <x v="156"/>
    <x v="13"/>
    <x v="0"/>
    <n v="103157.10000000021"/>
    <n v="3.5448429006662585E-3"/>
    <n v="134567.1"/>
    <n v="8.009475409439271E-3"/>
    <s v="YES"/>
    <x v="2"/>
    <n v="82247.570100000201"/>
    <n v="3.5448429006662585E-3"/>
    <n v="93458.42"/>
    <n v="8.009475409439271E-3"/>
    <s v="YES"/>
    <n v="20909.529900000001"/>
    <n v="3.5448429006662585E-3"/>
    <n v="41108.68"/>
    <n v="8.009475409439271E-3"/>
    <s v="YES"/>
  </r>
  <r>
    <x v="156"/>
    <x v="11"/>
    <x v="0"/>
    <n v="427.53480000000002"/>
    <n v="1.4691608241873469E-5"/>
    <n v="0"/>
    <n v="0"/>
    <s v="N/A"/>
    <x v="0"/>
    <n v="0"/>
    <n v="1.4691608241873469E-5"/>
    <n v="0"/>
    <n v="0"/>
    <s v="NO"/>
    <n v="427.53480000000002"/>
    <n v="1.4691608241873469E-5"/>
    <n v="0"/>
    <n v="0"/>
    <s v="NO"/>
  </r>
  <r>
    <x v="157"/>
    <x v="13"/>
    <x v="0"/>
    <n v="0"/>
    <n v="0"/>
    <n v="92839.35"/>
    <n v="5.5258268243376409E-3"/>
    <s v="YES"/>
    <x v="1"/>
    <n v="0"/>
    <n v="0"/>
    <n v="42110.68"/>
    <n v="5.5258268243376409E-3"/>
    <s v="N/A"/>
    <n v="0"/>
    <n v="0"/>
    <n v="50728.67"/>
    <n v="5.5258268243376409E-3"/>
    <s v="N/A"/>
  </r>
  <r>
    <x v="157"/>
    <x v="13"/>
    <x v="1"/>
    <n v="107105.2402"/>
    <n v="3.6805149654955747E-3"/>
    <n v="0"/>
    <n v="0"/>
    <s v="N/A"/>
    <x v="0"/>
    <n v="67465.568400000004"/>
    <n v="3.6805149654955747E-3"/>
    <n v="0"/>
    <n v="0"/>
    <s v="NO"/>
    <n v="39639.671799999996"/>
    <n v="3.6805149654955747E-3"/>
    <n v="0"/>
    <n v="0"/>
    <s v="NO"/>
  </r>
  <r>
    <x v="157"/>
    <x v="11"/>
    <x v="0"/>
    <n v="0"/>
    <n v="0"/>
    <n v="1.370000000000001"/>
    <n v="8.15428236985995E-8"/>
    <s v="YES"/>
    <x v="1"/>
    <n v="0"/>
    <n v="0"/>
    <n v="26.37"/>
    <n v="8.15428236985995E-8"/>
    <s v="N/A"/>
    <n v="0"/>
    <n v="0"/>
    <n v="-25"/>
    <n v="8.15428236985995E-8"/>
    <s v="N/A"/>
  </r>
  <r>
    <x v="157"/>
    <x v="11"/>
    <x v="1"/>
    <n v="1290.6613"/>
    <n v="4.4351688312968033E-5"/>
    <n v="0"/>
    <n v="0"/>
    <s v="N/A"/>
    <x v="0"/>
    <n v="766.12699999999995"/>
    <n v="4.4351688312968033E-5"/>
    <n v="0"/>
    <n v="0"/>
    <s v="NO"/>
    <n v="524.53430000000003"/>
    <n v="4.4351688312968033E-5"/>
    <n v="0"/>
    <n v="0"/>
    <s v="NO"/>
  </r>
  <r>
    <x v="158"/>
    <x v="13"/>
    <x v="0"/>
    <n v="139055.67680000019"/>
    <n v="4.778444999925564E-3"/>
    <n v="63384.259999999995"/>
    <n v="3.7726507579899184E-3"/>
    <s v="NO"/>
    <x v="0"/>
    <n v="85902.613000000201"/>
    <n v="4.778444999925564E-3"/>
    <n v="29461.26"/>
    <n v="3.7726507579899184E-3"/>
    <s v="NO"/>
    <n v="53153.063800000004"/>
    <n v="4.778444999925564E-3"/>
    <n v="33923"/>
    <n v="3.7726507579899184E-3"/>
    <s v="NO"/>
  </r>
  <r>
    <x v="159"/>
    <x v="13"/>
    <x v="0"/>
    <n v="70767.650900000008"/>
    <n v="2.4318268436170913E-3"/>
    <n v="53703"/>
    <n v="3.1964191686758292E-3"/>
    <s v="YES"/>
    <x v="2"/>
    <n v="67016.043900000004"/>
    <n v="2.4318268436170913E-3"/>
    <n v="53703"/>
    <n v="3.1964191686758292E-3"/>
    <s v="YES"/>
    <n v="3751.607"/>
    <n v="2.4318268436170913E-3"/>
    <n v="0"/>
    <n v="3.1964191686758292E-3"/>
    <s v="YES"/>
  </r>
  <r>
    <x v="159"/>
    <x v="11"/>
    <x v="0"/>
    <n v="8.9306999999999999"/>
    <n v="3.0689044663896221E-7"/>
    <n v="0"/>
    <n v="0"/>
    <s v="N/A"/>
    <x v="1"/>
    <n v="0"/>
    <n v="3.0689044663896221E-7"/>
    <n v="0"/>
    <n v="0"/>
    <s v="N/A"/>
    <n v="8.9306999999999999"/>
    <n v="3.0689044663896221E-7"/>
    <n v="0"/>
    <n v="0"/>
    <s v="N/A"/>
  </r>
  <r>
    <x v="159"/>
    <x v="14"/>
    <x v="0"/>
    <n v="0"/>
    <n v="0"/>
    <n v="924.07"/>
    <n v="5.5000932186251667E-5"/>
    <s v="YES"/>
    <x v="1"/>
    <n v="0"/>
    <n v="0"/>
    <n v="924.07"/>
    <n v="5.5000932186251667E-5"/>
    <s v="N/A"/>
    <n v="0"/>
    <n v="0"/>
    <n v="0"/>
    <n v="5.5000932186251667E-5"/>
    <s v="N/A"/>
  </r>
  <r>
    <x v="160"/>
    <x v="13"/>
    <x v="0"/>
    <n v="144128.05559999999"/>
    <n v="4.9527498803329162E-3"/>
    <n v="73665.38"/>
    <n v="4.3845862000221414E-3"/>
    <s v="YES"/>
    <x v="0"/>
    <n v="77328.733099999998"/>
    <n v="4.9527498803329162E-3"/>
    <n v="12576.38"/>
    <n v="4.3845862000221414E-3"/>
    <s v="NO"/>
    <n v="66799.322499999995"/>
    <n v="4.9527498803329162E-3"/>
    <n v="61089"/>
    <n v="4.3845862000221414E-3"/>
    <s v="NO"/>
  </r>
  <r>
    <x v="161"/>
    <x v="13"/>
    <x v="0"/>
    <n v="84035.247599999901"/>
    <n v="2.8877484037510776E-3"/>
    <n v="53663.18"/>
    <n v="3.1940490699607356E-3"/>
    <s v="YES"/>
    <x v="2"/>
    <n v="76841.958499999906"/>
    <n v="2.8877484037510776E-3"/>
    <n v="50093.18"/>
    <n v="3.1940490699607356E-3"/>
    <s v="YES"/>
    <n v="7193.2891"/>
    <n v="2.8877484037510776E-3"/>
    <n v="3570"/>
    <n v="3.1940490699607356E-3"/>
    <s v="YES"/>
  </r>
  <r>
    <x v="161"/>
    <x v="11"/>
    <x v="0"/>
    <n v="218.60890000000001"/>
    <n v="7.5121751889831961E-6"/>
    <n v="0"/>
    <n v="0"/>
    <s v="N/A"/>
    <x v="0"/>
    <n v="0"/>
    <n v="7.5121751889831961E-6"/>
    <n v="0"/>
    <n v="0"/>
    <s v="NO"/>
    <n v="218.60890000000001"/>
    <n v="7.5121751889831961E-6"/>
    <n v="0"/>
    <n v="0"/>
    <s v="NO"/>
  </r>
  <r>
    <x v="162"/>
    <x v="13"/>
    <x v="0"/>
    <n v="205920.86439999999"/>
    <n v="7.0761693985910588E-3"/>
    <n v="76798.03"/>
    <n v="4.5710424968538324E-3"/>
    <s v="NO"/>
    <x v="0"/>
    <n v="144930.68359999999"/>
    <n v="7.0761693985910588E-3"/>
    <n v="65336.89"/>
    <n v="4.5710424968538324E-3"/>
    <s v="NO"/>
    <n v="60990.180800000002"/>
    <n v="7.0761693985910588E-3"/>
    <n v="11461.14"/>
    <n v="4.5710424968538324E-3"/>
    <s v="NO"/>
  </r>
  <r>
    <x v="163"/>
    <x v="13"/>
    <x v="0"/>
    <n v="167033.9798"/>
    <n v="5.7398784714194177E-3"/>
    <n v="87662.760000000009"/>
    <n v="5.2177145865785661E-3"/>
    <s v="YES"/>
    <x v="0"/>
    <n v="103220.78479999999"/>
    <n v="5.7398784714194177E-3"/>
    <n v="63414.76"/>
    <n v="5.2177145865785661E-3"/>
    <s v="NO"/>
    <n v="63813.195"/>
    <n v="5.7398784714194177E-3"/>
    <n v="24248"/>
    <n v="5.2177145865785661E-3"/>
    <s v="NO"/>
  </r>
  <r>
    <x v="164"/>
    <x v="13"/>
    <x v="0"/>
    <n v="128871.69100000011"/>
    <n v="4.4284872193790367E-3"/>
    <n v="36273.01"/>
    <n v="2.1589807733193682E-3"/>
    <s v="NO"/>
    <x v="0"/>
    <n v="88585.424700000105"/>
    <n v="4.4284872193790367E-3"/>
    <n v="25722.63"/>
    <n v="2.1589807733193682E-3"/>
    <s v="NO"/>
    <n v="40286.266300000003"/>
    <n v="4.4284872193790367E-3"/>
    <n v="10550.38"/>
    <n v="2.1589807733193682E-3"/>
    <s v="NO"/>
  </r>
  <r>
    <x v="164"/>
    <x v="11"/>
    <x v="0"/>
    <n v="459.02100000000002"/>
    <n v="1.5773585464371559E-5"/>
    <n v="0"/>
    <n v="0"/>
    <s v="N/A"/>
    <x v="0"/>
    <n v="0"/>
    <n v="1.5773585464371559E-5"/>
    <n v="0"/>
    <n v="0"/>
    <s v="NO"/>
    <n v="459.02100000000002"/>
    <n v="1.5773585464371559E-5"/>
    <n v="0"/>
    <n v="0"/>
    <s v="NO"/>
  </r>
  <r>
    <x v="164"/>
    <x v="14"/>
    <x v="0"/>
    <n v="227.32550000000001"/>
    <n v="7.8117084021885638E-6"/>
    <n v="0"/>
    <n v="0"/>
    <s v="N/A"/>
    <x v="0"/>
    <n v="227.32550000000001"/>
    <n v="7.8117084021885638E-6"/>
    <n v="0"/>
    <n v="0"/>
    <s v="NO"/>
    <n v="0"/>
    <n v="7.8117084021885638E-6"/>
    <n v="0"/>
    <n v="0"/>
    <s v="NO"/>
  </r>
  <r>
    <x v="165"/>
    <x v="13"/>
    <x v="0"/>
    <n v="940.88679999999999"/>
    <n v="3.2332199076075105E-5"/>
    <n v="0"/>
    <n v="0"/>
    <s v="N/A"/>
    <x v="0"/>
    <n v="695.01679999999999"/>
    <n v="3.2332199076075105E-5"/>
    <n v="0"/>
    <n v="0"/>
    <s v="NO"/>
    <n v="245.87"/>
    <n v="3.2332199076075105E-5"/>
    <n v="0"/>
    <n v="0"/>
    <s v="NO"/>
  </r>
  <r>
    <x v="165"/>
    <x v="14"/>
    <x v="0"/>
    <n v="246281.63460000002"/>
    <n v="8.4631082492265669E-3"/>
    <n v="163233.22"/>
    <n v="9.71569173738299E-3"/>
    <s v="YES"/>
    <x v="2"/>
    <n v="175927.88690000001"/>
    <n v="8.4631082492265669E-3"/>
    <n v="93222.22"/>
    <n v="9.71569173738299E-3"/>
    <s v="YES"/>
    <n v="70353.747700000007"/>
    <n v="8.4631082492265669E-3"/>
    <n v="70011"/>
    <n v="9.71569173738299E-3"/>
    <s v="YES"/>
  </r>
  <r>
    <x v="166"/>
    <x v="16"/>
    <x v="0"/>
    <n v="82.957800000000006"/>
    <n v="2.8507234924681942E-6"/>
    <n v="0"/>
    <n v="0"/>
    <s v="N/A"/>
    <x v="1"/>
    <n v="0"/>
    <n v="2.8507234924681942E-6"/>
    <n v="0"/>
    <n v="0"/>
    <s v="N/A"/>
    <n v="82.957800000000006"/>
    <n v="2.8507234924681942E-6"/>
    <n v="0"/>
    <n v="0"/>
    <s v="N/A"/>
  </r>
  <r>
    <x v="166"/>
    <x v="13"/>
    <x v="0"/>
    <n v="0"/>
    <n v="0"/>
    <n v="481.11"/>
    <n v="2.8635815992432975E-5"/>
    <s v="YES"/>
    <x v="1"/>
    <n v="0"/>
    <n v="0"/>
    <n v="481.11"/>
    <n v="2.8635815992432975E-5"/>
    <s v="N/A"/>
    <n v="0"/>
    <n v="0"/>
    <n v="0"/>
    <n v="2.8635815992432975E-5"/>
    <s v="N/A"/>
  </r>
  <r>
    <x v="166"/>
    <x v="14"/>
    <x v="0"/>
    <n v="149986.28679999991"/>
    <n v="5.1540594293584437E-3"/>
    <n v="71909.149999999994"/>
    <n v="4.2800548472745562E-3"/>
    <s v="NO"/>
    <x v="0"/>
    <n v="81742.303499999907"/>
    <n v="5.1540594293584437E-3"/>
    <n v="33941.129999999997"/>
    <n v="4.2800548472745562E-3"/>
    <s v="NO"/>
    <n v="68243.983300000007"/>
    <n v="5.1540594293584437E-3"/>
    <n v="37968.019999999997"/>
    <n v="4.2800548472745562E-3"/>
    <s v="NO"/>
  </r>
  <r>
    <x v="166"/>
    <x v="15"/>
    <x v="0"/>
    <n v="896.29680000000008"/>
    <n v="3.0799928927527809E-5"/>
    <n v="0"/>
    <n v="0"/>
    <s v="N/A"/>
    <x v="0"/>
    <n v="565.22900000000004"/>
    <n v="3.0799928927527809E-5"/>
    <n v="0"/>
    <n v="0"/>
    <s v="NO"/>
    <n v="331.06779999999998"/>
    <n v="3.0799928927527809E-5"/>
    <n v="0"/>
    <n v="0"/>
    <s v="NO"/>
  </r>
  <r>
    <x v="167"/>
    <x v="16"/>
    <x v="0"/>
    <n v="82.199700000000007"/>
    <n v="2.8246724944952472E-6"/>
    <n v="0"/>
    <n v="0"/>
    <s v="N/A"/>
    <x v="1"/>
    <n v="34.721600000000002"/>
    <n v="2.8246724944952472E-6"/>
    <n v="0"/>
    <n v="0"/>
    <s v="N/A"/>
    <n v="47.478099999999998"/>
    <n v="2.8246724944952472E-6"/>
    <n v="0"/>
    <n v="0"/>
    <s v="N/A"/>
  </r>
  <r>
    <x v="167"/>
    <x v="11"/>
    <x v="0"/>
    <n v="0.1389"/>
    <n v="4.7730953943309985E-9"/>
    <n v="0"/>
    <n v="0"/>
    <s v="N/A"/>
    <x v="1"/>
    <n v="0.1389"/>
    <n v="4.7730953943309985E-9"/>
    <n v="0"/>
    <n v="0"/>
    <s v="N/A"/>
    <n v="0"/>
    <n v="4.7730953943309985E-9"/>
    <n v="0"/>
    <n v="0"/>
    <s v="N/A"/>
  </r>
  <r>
    <x v="167"/>
    <x v="14"/>
    <x v="0"/>
    <n v="179562.57229999988"/>
    <n v="6.1704052328247407E-3"/>
    <n v="72155.41"/>
    <n v="4.294712318635153E-3"/>
    <s v="NO"/>
    <x v="0"/>
    <n v="87141.806999999899"/>
    <n v="6.1704052328247407E-3"/>
    <n v="38271.480000000003"/>
    <n v="4.294712318635153E-3"/>
    <s v="NO"/>
    <n v="92420.765299999999"/>
    <n v="6.1704052328247407E-3"/>
    <n v="33883.93"/>
    <n v="4.294712318635153E-3"/>
    <s v="NO"/>
  </r>
  <r>
    <x v="167"/>
    <x v="15"/>
    <x v="0"/>
    <n v="789.17419999999993"/>
    <n v="2.711881741788949E-5"/>
    <n v="0"/>
    <n v="0"/>
    <s v="N/A"/>
    <x v="0"/>
    <n v="764.91129999999998"/>
    <n v="2.711881741788949E-5"/>
    <n v="0"/>
    <n v="0"/>
    <s v="NO"/>
    <n v="24.262899999999998"/>
    <n v="2.711881741788949E-5"/>
    <n v="0"/>
    <n v="0"/>
    <s v="NO"/>
  </r>
  <r>
    <x v="168"/>
    <x v="16"/>
    <x v="0"/>
    <n v="442.22449999999998"/>
    <n v="1.519639830245017E-5"/>
    <n v="0"/>
    <n v="0"/>
    <s v="N/A"/>
    <x v="0"/>
    <n v="442.22449999999998"/>
    <n v="1.519639830245017E-5"/>
    <n v="0"/>
    <n v="0"/>
    <s v="NO"/>
    <n v="0"/>
    <n v="1.519639830245017E-5"/>
    <n v="0"/>
    <n v="0"/>
    <s v="NO"/>
  </r>
  <r>
    <x v="168"/>
    <x v="11"/>
    <x v="0"/>
    <n v="19.053799999999999"/>
    <n v="6.5475597569837277E-7"/>
    <n v="0"/>
    <n v="0"/>
    <s v="N/A"/>
    <x v="1"/>
    <n v="19.053799999999999"/>
    <n v="6.5475597569837277E-7"/>
    <n v="0"/>
    <n v="0"/>
    <s v="N/A"/>
    <n v="0"/>
    <n v="6.5475597569837277E-7"/>
    <n v="0"/>
    <n v="0"/>
    <s v="N/A"/>
  </r>
  <r>
    <x v="168"/>
    <x v="14"/>
    <x v="0"/>
    <n v="198502.89509999999"/>
    <n v="6.8212617304764531E-3"/>
    <n v="76697.72"/>
    <n v="4.5650720146310541E-3"/>
    <s v="NO"/>
    <x v="0"/>
    <n v="148627.13149999999"/>
    <n v="6.8212617304764531E-3"/>
    <n v="68371.47"/>
    <n v="4.5650720146310541E-3"/>
    <s v="NO"/>
    <n v="49875.763599999998"/>
    <n v="6.8212617304764531E-3"/>
    <n v="8326.25"/>
    <n v="4.5650720146310541E-3"/>
    <s v="NO"/>
  </r>
  <r>
    <x v="169"/>
    <x v="16"/>
    <x v="0"/>
    <n v="142873.6575"/>
    <n v="4.909644323862308E-3"/>
    <n v="0"/>
    <n v="0"/>
    <s v="N/A"/>
    <x v="0"/>
    <n v="115517.04399999999"/>
    <n v="4.909644323862308E-3"/>
    <n v="0"/>
    <n v="0"/>
    <s v="NO"/>
    <n v="27356.613499999999"/>
    <n v="4.909644323862308E-3"/>
    <n v="0"/>
    <n v="0"/>
    <s v="NO"/>
  </r>
  <r>
    <x v="169"/>
    <x v="12"/>
    <x v="0"/>
    <n v="0"/>
    <n v="0"/>
    <n v="31919.03"/>
    <n v="1.8998305371681068E-3"/>
    <s v="YES"/>
    <x v="1"/>
    <n v="0"/>
    <n v="0"/>
    <n v="23509.03"/>
    <n v="1.8998305371681068E-3"/>
    <s v="N/A"/>
    <n v="0"/>
    <n v="0"/>
    <n v="8410"/>
    <n v="1.8998305371681068E-3"/>
    <s v="N/A"/>
  </r>
  <r>
    <x v="169"/>
    <x v="11"/>
    <x v="0"/>
    <n v="41.904400000000003"/>
    <n v="1.4399834315493442E-6"/>
    <n v="0"/>
    <n v="0"/>
    <s v="N/A"/>
    <x v="1"/>
    <n v="0"/>
    <n v="1.4399834315493442E-6"/>
    <n v="0"/>
    <n v="0"/>
    <s v="N/A"/>
    <n v="41.904400000000003"/>
    <n v="1.4399834315493442E-6"/>
    <n v="0"/>
    <n v="0"/>
    <s v="N/A"/>
  </r>
  <r>
    <x v="169"/>
    <x v="14"/>
    <x v="0"/>
    <n v="54.371499999999997"/>
    <n v="1.8683970931092E-6"/>
    <n v="0"/>
    <n v="0"/>
    <s v="N/A"/>
    <x v="1"/>
    <n v="54.371499999999997"/>
    <n v="1.8683970931092E-6"/>
    <n v="0"/>
    <n v="0"/>
    <s v="N/A"/>
    <n v="0"/>
    <n v="1.8683970931092E-6"/>
    <n v="0"/>
    <n v="0"/>
    <s v="N/A"/>
  </r>
  <r>
    <x v="169"/>
    <x v="15"/>
    <x v="0"/>
    <n v="264.08440000000002"/>
    <n v="9.0748742502135723E-6"/>
    <n v="0"/>
    <n v="0"/>
    <s v="N/A"/>
    <x v="0"/>
    <n v="264.08440000000002"/>
    <n v="9.0748742502135723E-6"/>
    <n v="0"/>
    <n v="0"/>
    <s v="NO"/>
    <n v="0"/>
    <n v="9.0748742502135723E-6"/>
    <n v="0"/>
    <n v="0"/>
    <s v="NO"/>
  </r>
  <r>
    <x v="170"/>
    <x v="16"/>
    <x v="0"/>
    <n v="143926.6531999998"/>
    <n v="4.945828981356328E-3"/>
    <n v="0"/>
    <n v="0"/>
    <s v="N/A"/>
    <x v="0"/>
    <n v="93038.672899999801"/>
    <n v="4.945828981356328E-3"/>
    <n v="0"/>
    <n v="0"/>
    <s v="NO"/>
    <n v="50887.980300000003"/>
    <n v="4.945828981356328E-3"/>
    <n v="0"/>
    <n v="0"/>
    <s v="NO"/>
  </r>
  <r>
    <x v="170"/>
    <x v="12"/>
    <x v="0"/>
    <n v="0"/>
    <n v="0"/>
    <n v="58804.58"/>
    <n v="3.5000667880366325E-3"/>
    <s v="YES"/>
    <x v="1"/>
    <n v="0"/>
    <n v="0"/>
    <n v="39022.559999999998"/>
    <n v="3.5000667880366325E-3"/>
    <s v="N/A"/>
    <n v="0"/>
    <n v="0"/>
    <n v="19782.02"/>
    <n v="3.5000667880366325E-3"/>
    <s v="N/A"/>
  </r>
  <r>
    <x v="170"/>
    <x v="11"/>
    <x v="0"/>
    <n v="2792.2855"/>
    <n v="9.5952808205235638E-5"/>
    <n v="8.5"/>
    <n v="5.059226287869308E-7"/>
    <s v="NO"/>
    <x v="0"/>
    <n v="174.75399999999999"/>
    <n v="9.5952808205235638E-5"/>
    <n v="8.5"/>
    <n v="5.059226287869308E-7"/>
    <s v="NO"/>
    <n v="2617.5315000000001"/>
    <n v="9.5952808205235638E-5"/>
    <n v="0"/>
    <n v="5.059226287869308E-7"/>
    <s v="NO"/>
  </r>
  <r>
    <x v="170"/>
    <x v="14"/>
    <x v="0"/>
    <n v="312.34399999999999"/>
    <n v="1.0733244836910881E-5"/>
    <n v="0"/>
    <n v="0"/>
    <s v="N/A"/>
    <x v="0"/>
    <n v="137.0864"/>
    <n v="1.0733244836910881E-5"/>
    <n v="0"/>
    <n v="0"/>
    <s v="NO"/>
    <n v="175.2576"/>
    <n v="1.0733244836910881E-5"/>
    <n v="0"/>
    <n v="0"/>
    <s v="NO"/>
  </r>
  <r>
    <x v="170"/>
    <x v="15"/>
    <x v="0"/>
    <n v="991.60609999999997"/>
    <n v="3.4075093656591246E-5"/>
    <n v="0"/>
    <n v="0"/>
    <s v="N/A"/>
    <x v="0"/>
    <n v="94.562600000000003"/>
    <n v="3.4075093656591246E-5"/>
    <n v="0"/>
    <n v="0"/>
    <s v="NO"/>
    <n v="897.04349999999999"/>
    <n v="3.4075093656591246E-5"/>
    <n v="0"/>
    <n v="0"/>
    <s v="NO"/>
  </r>
  <r>
    <x v="171"/>
    <x v="16"/>
    <x v="0"/>
    <n v="61658.203399999999"/>
    <n v="2.118794000513059E-3"/>
    <n v="0"/>
    <n v="0"/>
    <s v="N/A"/>
    <x v="0"/>
    <n v="39263.134100000003"/>
    <n v="2.118794000513059E-3"/>
    <n v="0"/>
    <n v="0"/>
    <s v="NO"/>
    <n v="22395.069299999999"/>
    <n v="2.118794000513059E-3"/>
    <n v="0"/>
    <n v="0"/>
    <s v="NO"/>
  </r>
  <r>
    <x v="171"/>
    <x v="12"/>
    <x v="0"/>
    <n v="0"/>
    <n v="0"/>
    <n v="21467.85"/>
    <n v="1.2777730713415896E-3"/>
    <s v="YES"/>
    <x v="1"/>
    <n v="0"/>
    <n v="0"/>
    <n v="5787.8"/>
    <n v="1.2777730713415896E-3"/>
    <s v="N/A"/>
    <n v="0"/>
    <n v="0"/>
    <n v="15680.05"/>
    <n v="1.2777730713415896E-3"/>
    <s v="N/A"/>
  </r>
  <r>
    <x v="171"/>
    <x v="11"/>
    <x v="0"/>
    <n v="958.25630000000001"/>
    <n v="3.2929076545130771E-5"/>
    <n v="0"/>
    <n v="0"/>
    <s v="N/A"/>
    <x v="0"/>
    <n v="541.58529999999996"/>
    <n v="3.2929076545130771E-5"/>
    <n v="0"/>
    <n v="0"/>
    <s v="NO"/>
    <n v="416.67099999999999"/>
    <n v="3.2929076545130771E-5"/>
    <n v="0"/>
    <n v="0"/>
    <s v="NO"/>
  </r>
  <r>
    <x v="171"/>
    <x v="14"/>
    <x v="0"/>
    <n v="186.86240000000001"/>
    <n v="6.4212531376071765E-6"/>
    <n v="0"/>
    <n v="0"/>
    <s v="N/A"/>
    <x v="0"/>
    <n v="0"/>
    <n v="6.4212531376071765E-6"/>
    <n v="0"/>
    <n v="0"/>
    <s v="NO"/>
    <n v="186.86240000000001"/>
    <n v="6.4212531376071765E-6"/>
    <n v="0"/>
    <n v="0"/>
    <s v="NO"/>
  </r>
  <r>
    <x v="171"/>
    <x v="15"/>
    <x v="0"/>
    <n v="18.827999999999999"/>
    <n v="6.4699668887303131E-7"/>
    <n v="0"/>
    <n v="0"/>
    <s v="N/A"/>
    <x v="1"/>
    <n v="18.827999999999999"/>
    <n v="6.4699668887303131E-7"/>
    <n v="0"/>
    <n v="0"/>
    <s v="N/A"/>
    <n v="0"/>
    <n v="6.4699668887303131E-7"/>
    <n v="0"/>
    <n v="0"/>
    <s v="N/A"/>
  </r>
  <r>
    <x v="172"/>
    <x v="16"/>
    <x v="0"/>
    <n v="59107.457199999997"/>
    <n v="2.0311413371629705E-3"/>
    <n v="0"/>
    <n v="0"/>
    <s v="N/A"/>
    <x v="0"/>
    <n v="44023.715199999999"/>
    <n v="2.0311413371629705E-3"/>
    <n v="0"/>
    <n v="0"/>
    <s v="NO"/>
    <n v="15083.742"/>
    <n v="2.0311413371629705E-3"/>
    <n v="0"/>
    <n v="0"/>
    <s v="NO"/>
  </r>
  <r>
    <x v="172"/>
    <x v="12"/>
    <x v="0"/>
    <n v="0"/>
    <n v="0"/>
    <n v="46638.11"/>
    <n v="2.7759147309240053E-3"/>
    <s v="YES"/>
    <x v="1"/>
    <n v="0"/>
    <n v="0"/>
    <n v="25336.11"/>
    <n v="2.7759147309240053E-3"/>
    <s v="N/A"/>
    <n v="0"/>
    <n v="0"/>
    <n v="21302"/>
    <n v="2.7759147309240053E-3"/>
    <s v="N/A"/>
  </r>
  <r>
    <x v="172"/>
    <x v="15"/>
    <x v="0"/>
    <n v="31.1447"/>
    <n v="1.0702420743543603E-6"/>
    <n v="0"/>
    <n v="0"/>
    <s v="N/A"/>
    <x v="1"/>
    <n v="0"/>
    <n v="1.0702420743543603E-6"/>
    <n v="0"/>
    <n v="0"/>
    <s v="N/A"/>
    <n v="31.1447"/>
    <n v="1.0702420743543603E-6"/>
    <n v="0"/>
    <n v="0"/>
    <s v="N/A"/>
  </r>
  <r>
    <x v="173"/>
    <x v="16"/>
    <x v="0"/>
    <n v="100665.45049999999"/>
    <n v="3.4592210089978768E-3"/>
    <n v="0"/>
    <n v="0"/>
    <s v="N/A"/>
    <x v="0"/>
    <n v="82435.041299999997"/>
    <n v="3.4592210089978768E-3"/>
    <n v="0"/>
    <n v="0"/>
    <s v="NO"/>
    <n v="18230.409199999998"/>
    <n v="3.4592210089978768E-3"/>
    <n v="0"/>
    <n v="0"/>
    <s v="NO"/>
  </r>
  <r>
    <x v="173"/>
    <x v="12"/>
    <x v="0"/>
    <n v="0"/>
    <n v="0"/>
    <n v="43872.23"/>
    <n v="2.6112886979229237E-3"/>
    <s v="YES"/>
    <x v="1"/>
    <n v="0"/>
    <n v="0"/>
    <n v="36318.230000000003"/>
    <n v="2.6112886979229237E-3"/>
    <s v="N/A"/>
    <n v="0"/>
    <n v="0"/>
    <n v="7554"/>
    <n v="2.6112886979229237E-3"/>
    <s v="N/A"/>
  </r>
  <r>
    <x v="173"/>
    <x v="11"/>
    <x v="0"/>
    <n v="3387.4261999999999"/>
    <n v="1.1640394811991474E-4"/>
    <n v="0"/>
    <n v="0"/>
    <s v="N/A"/>
    <x v="0"/>
    <n v="433.71039999999999"/>
    <n v="1.1640394811991474E-4"/>
    <n v="0"/>
    <n v="0"/>
    <s v="NO"/>
    <n v="2953.7157999999999"/>
    <n v="1.1640394811991474E-4"/>
    <n v="0"/>
    <n v="0"/>
    <s v="NO"/>
  </r>
  <r>
    <x v="173"/>
    <x v="15"/>
    <x v="0"/>
    <n v="70.126199999999997"/>
    <n v="2.4097843213962166E-6"/>
    <n v="0"/>
    <n v="0"/>
    <s v="N/A"/>
    <x v="1"/>
    <n v="70.126199999999997"/>
    <n v="2.4097843213962166E-6"/>
    <n v="0"/>
    <n v="0"/>
    <s v="N/A"/>
    <n v="0"/>
    <n v="2.4097843213962166E-6"/>
    <n v="0"/>
    <n v="0"/>
    <s v="N/A"/>
  </r>
  <r>
    <x v="174"/>
    <x v="16"/>
    <x v="0"/>
    <n v="64963.1441000001"/>
    <n v="2.2323634550393914E-3"/>
    <n v="0"/>
    <n v="0"/>
    <s v="N/A"/>
    <x v="0"/>
    <n v="52661.118400000101"/>
    <n v="2.2323634550393914E-3"/>
    <n v="0"/>
    <n v="0"/>
    <s v="NO"/>
    <n v="12302.0257"/>
    <n v="2.2323634550393914E-3"/>
    <n v="0"/>
    <n v="0"/>
    <s v="NO"/>
  </r>
  <r>
    <x v="174"/>
    <x v="12"/>
    <x v="0"/>
    <n v="0"/>
    <n v="0"/>
    <n v="39953.97"/>
    <n v="2.3780726509263733E-3"/>
    <s v="YES"/>
    <x v="1"/>
    <n v="0"/>
    <n v="0"/>
    <n v="36834.97"/>
    <n v="2.3780726509263733E-3"/>
    <s v="N/A"/>
    <n v="0"/>
    <n v="0"/>
    <n v="3119"/>
    <n v="2.3780726509263733E-3"/>
    <s v="N/A"/>
  </r>
  <r>
    <x v="174"/>
    <x v="11"/>
    <x v="0"/>
    <n v="1589.913"/>
    <n v="5.4635035404513903E-5"/>
    <n v="0"/>
    <n v="0"/>
    <s v="N/A"/>
    <x v="0"/>
    <n v="0"/>
    <n v="5.4635035404513903E-5"/>
    <n v="0"/>
    <n v="0"/>
    <s v="NO"/>
    <n v="1589.913"/>
    <n v="5.4635035404513903E-5"/>
    <n v="0"/>
    <n v="0"/>
    <s v="NO"/>
  </r>
  <r>
    <x v="174"/>
    <x v="17"/>
    <x v="0"/>
    <n v="95.268799999999999"/>
    <n v="3.2737730057843128E-6"/>
    <n v="0"/>
    <n v="0"/>
    <s v="N/A"/>
    <x v="1"/>
    <n v="0"/>
    <n v="3.2737730057843128E-6"/>
    <n v="0"/>
    <n v="0"/>
    <s v="N/A"/>
    <n v="95.268799999999999"/>
    <n v="3.2737730057843128E-6"/>
    <n v="0"/>
    <n v="0"/>
    <s v="N/A"/>
  </r>
  <r>
    <x v="174"/>
    <x v="14"/>
    <x v="0"/>
    <n v="55.563800000000001"/>
    <n v="1.9093687391758729E-6"/>
    <n v="0"/>
    <n v="0"/>
    <s v="N/A"/>
    <x v="1"/>
    <n v="55.563800000000001"/>
    <n v="1.9093687391758729E-6"/>
    <n v="0"/>
    <n v="0"/>
    <s v="N/A"/>
    <n v="0"/>
    <n v="1.9093687391758729E-6"/>
    <n v="0"/>
    <n v="0"/>
    <s v="N/A"/>
  </r>
  <r>
    <x v="175"/>
    <x v="16"/>
    <x v="0"/>
    <n v="76522.197599999898"/>
    <n v="2.6295734264121392E-3"/>
    <n v="0"/>
    <n v="0"/>
    <s v="N/A"/>
    <x v="0"/>
    <n v="71853.173799999902"/>
    <n v="2.6295734264121392E-3"/>
    <n v="0"/>
    <n v="0"/>
    <s v="NO"/>
    <n v="4669.0237999999999"/>
    <n v="2.6295734264121392E-3"/>
    <n v="0"/>
    <n v="0"/>
    <s v="NO"/>
  </r>
  <r>
    <x v="175"/>
    <x v="12"/>
    <x v="0"/>
    <n v="0"/>
    <n v="0"/>
    <n v="40590.32"/>
    <n v="2.4159483997297335E-3"/>
    <s v="YES"/>
    <x v="1"/>
    <n v="0"/>
    <n v="0"/>
    <n v="38316.32"/>
    <n v="2.4159483997297335E-3"/>
    <s v="N/A"/>
    <n v="0"/>
    <n v="0"/>
    <n v="2274"/>
    <n v="2.4159483997297335E-3"/>
    <s v="N/A"/>
  </r>
  <r>
    <x v="175"/>
    <x v="11"/>
    <x v="0"/>
    <n v="1251.5754999999999"/>
    <n v="4.3008561948938207E-5"/>
    <n v="0"/>
    <n v="0"/>
    <s v="N/A"/>
    <x v="0"/>
    <n v="0"/>
    <n v="4.3008561948938207E-5"/>
    <n v="0"/>
    <n v="0"/>
    <s v="NO"/>
    <n v="1251.5754999999999"/>
    <n v="4.3008561948938207E-5"/>
    <n v="0"/>
    <n v="0"/>
    <s v="NO"/>
  </r>
  <r>
    <x v="175"/>
    <x v="14"/>
    <x v="0"/>
    <n v="1282.3207"/>
    <n v="4.4065075789958977E-5"/>
    <n v="0"/>
    <n v="0"/>
    <s v="N/A"/>
    <x v="0"/>
    <n v="1270.8086000000001"/>
    <n v="4.4065075789958977E-5"/>
    <n v="0"/>
    <n v="0"/>
    <s v="NO"/>
    <n v="11.5121"/>
    <n v="4.4065075789958977E-5"/>
    <n v="0"/>
    <n v="0"/>
    <s v="NO"/>
  </r>
  <r>
    <x v="176"/>
    <x v="17"/>
    <x v="0"/>
    <n v="2855.0379000000003"/>
    <n v="9.8109202671925472E-5"/>
    <n v="1454.35"/>
    <n v="8.6563361785443866E-5"/>
    <s v="YES"/>
    <x v="0"/>
    <n v="2754.6410000000001"/>
    <n v="9.8109202671925472E-5"/>
    <n v="1454.35"/>
    <n v="8.6563361785443866E-5"/>
    <s v="NO"/>
    <n v="100.3969"/>
    <n v="9.8109202671925472E-5"/>
    <n v="0"/>
    <n v="8.6563361785443866E-5"/>
    <s v="NO"/>
  </r>
  <r>
    <x v="177"/>
    <x v="16"/>
    <x v="0"/>
    <n v="70.791799999999995"/>
    <n v="2.4326566921267183E-6"/>
    <n v="0"/>
    <n v="0"/>
    <s v="N/A"/>
    <x v="1"/>
    <n v="70.791799999999995"/>
    <n v="2.4326566921267183E-6"/>
    <n v="0"/>
    <n v="0"/>
    <s v="N/A"/>
    <n v="0"/>
    <n v="2.4326566921267183E-6"/>
    <n v="0"/>
    <n v="0"/>
    <s v="N/A"/>
  </r>
  <r>
    <x v="177"/>
    <x v="17"/>
    <x v="0"/>
    <n v="187335.72399999999"/>
    <n v="6.4375182247520743E-3"/>
    <n v="69768.209999999992"/>
    <n v="4.1526254363480741E-3"/>
    <s v="NO"/>
    <x v="0"/>
    <n v="137173.78909999999"/>
    <n v="6.4375182247520743E-3"/>
    <n v="50849.24"/>
    <n v="4.1526254363480741E-3"/>
    <s v="NO"/>
    <n v="50161.9349"/>
    <n v="6.4375182247520743E-3"/>
    <n v="18918.97"/>
    <n v="4.1526254363480741E-3"/>
    <s v="NO"/>
  </r>
  <r>
    <x v="178"/>
    <x v="17"/>
    <x v="0"/>
    <n v="11969.2673"/>
    <n v="4.1130636877715357E-4"/>
    <n v="4833.62"/>
    <n v="2.8769855728906876E-4"/>
    <s v="NO"/>
    <x v="0"/>
    <n v="10810.026099999999"/>
    <n v="4.1130636877715357E-4"/>
    <n v="4833.62"/>
    <n v="2.8769855728906876E-4"/>
    <s v="NO"/>
    <n v="1159.2411999999999"/>
    <n v="4.1130636877715357E-4"/>
    <n v="0"/>
    <n v="2.8769855728906876E-4"/>
    <s v="NO"/>
  </r>
  <r>
    <x v="178"/>
    <x v="14"/>
    <x v="0"/>
    <n v="75.867800000000003"/>
    <n v="2.6070860097770006E-6"/>
    <n v="0"/>
    <n v="0"/>
    <s v="N/A"/>
    <x v="1"/>
    <n v="75.867800000000003"/>
    <n v="2.6070860097770006E-6"/>
    <n v="0"/>
    <n v="0"/>
    <s v="N/A"/>
    <n v="0"/>
    <n v="2.6070860097770006E-6"/>
    <n v="0"/>
    <n v="0"/>
    <s v="N/A"/>
  </r>
  <r>
    <x v="179"/>
    <x v="17"/>
    <x v="0"/>
    <n v="283.57240000000002"/>
    <n v="9.744550874005671E-6"/>
    <n v="0"/>
    <n v="0"/>
    <s v="N/A"/>
    <x v="0"/>
    <n v="283.57240000000002"/>
    <n v="9.744550874005671E-6"/>
    <n v="0"/>
    <n v="0"/>
    <s v="NO"/>
    <n v="0"/>
    <n v="9.744550874005671E-6"/>
    <n v="0"/>
    <n v="0"/>
    <s v="NO"/>
  </r>
  <r>
    <x v="180"/>
    <x v="11"/>
    <x v="0"/>
    <n v="0"/>
    <n v="0"/>
    <n v="10001.75"/>
    <n v="5.9530725323172769E-4"/>
    <s v="YES"/>
    <x v="1"/>
    <n v="0"/>
    <n v="0"/>
    <n v="0"/>
    <n v="5.9530725323172769E-4"/>
    <s v="N/A"/>
    <n v="0"/>
    <n v="0"/>
    <n v="10001.75"/>
    <n v="5.9530725323172769E-4"/>
    <s v="N/A"/>
  </r>
  <r>
    <x v="180"/>
    <x v="11"/>
    <x v="1"/>
    <n v="110617.02419999999"/>
    <n v="3.8011922875710626E-3"/>
    <n v="0"/>
    <n v="0"/>
    <s v="N/A"/>
    <x v="0"/>
    <n v="22608.335299999999"/>
    <n v="3.8011922875710626E-3"/>
    <n v="0"/>
    <n v="0"/>
    <s v="NO"/>
    <n v="88008.688899999994"/>
    <n v="3.8011922875710626E-3"/>
    <n v="0"/>
    <n v="0"/>
    <s v="NO"/>
  </r>
  <r>
    <x v="181"/>
    <x v="11"/>
    <x v="0"/>
    <n v="0"/>
    <n v="0"/>
    <n v="5108.62"/>
    <n v="3.0406664233805772E-4"/>
    <s v="YES"/>
    <x v="1"/>
    <n v="0"/>
    <n v="0"/>
    <n v="2918.62"/>
    <n v="3.0406664233805772E-4"/>
    <s v="N/A"/>
    <n v="0"/>
    <n v="0"/>
    <n v="2190"/>
    <n v="3.0406664233805772E-4"/>
    <s v="N/A"/>
  </r>
  <r>
    <x v="181"/>
    <x v="11"/>
    <x v="1"/>
    <n v="40495.7889"/>
    <n v="1.3915785708307443E-3"/>
    <n v="0"/>
    <n v="0"/>
    <s v="N/A"/>
    <x v="0"/>
    <n v="4781.3608999999997"/>
    <n v="1.3915785708307443E-3"/>
    <n v="0"/>
    <n v="0"/>
    <s v="NO"/>
    <n v="35714.428"/>
    <n v="1.3915785708307443E-3"/>
    <n v="0"/>
    <n v="0"/>
    <s v="NO"/>
  </r>
  <r>
    <x v="182"/>
    <x v="16"/>
    <x v="0"/>
    <n v="192.12350000000001"/>
    <n v="6.6020431460961248E-6"/>
    <n v="0"/>
    <n v="0"/>
    <s v="N/A"/>
    <x v="0"/>
    <n v="192.12350000000001"/>
    <n v="6.6020431460961248E-6"/>
    <n v="0"/>
    <n v="0"/>
    <s v="NO"/>
    <n v="0"/>
    <n v="6.6020431460961248E-6"/>
    <n v="0"/>
    <n v="0"/>
    <s v="NO"/>
  </r>
  <r>
    <x v="182"/>
    <x v="15"/>
    <x v="0"/>
    <n v="149377.58500000011"/>
    <n v="5.1331422820719069E-3"/>
    <n v="43604.06"/>
    <n v="2.595327136586242E-3"/>
    <s v="NO"/>
    <x v="0"/>
    <n v="88395.970500000098"/>
    <n v="5.1331422820719069E-3"/>
    <n v="17211.07"/>
    <n v="2.595327136586242E-3"/>
    <s v="NO"/>
    <n v="60981.614500000003"/>
    <n v="5.1331422820719069E-3"/>
    <n v="26392.99"/>
    <n v="2.595327136586242E-3"/>
    <s v="NO"/>
  </r>
  <r>
    <x v="183"/>
    <x v="5"/>
    <x v="0"/>
    <n v="0"/>
    <n v="0"/>
    <n v="62913.355929077901"/>
    <n v="3.7446224020525804E-3"/>
    <s v="YES"/>
    <x v="1"/>
    <n v="0"/>
    <n v="0"/>
    <n v="62913.355929077901"/>
    <n v="3.7446224020525804E-3"/>
    <s v="N/A"/>
    <n v="0"/>
    <n v="0"/>
    <n v="0"/>
    <n v="3.7446224020525804E-3"/>
    <s v="N/A"/>
  </r>
  <r>
    <x v="183"/>
    <x v="1"/>
    <x v="0"/>
    <n v="0"/>
    <n v="0"/>
    <n v="999602.06950161594"/>
    <n v="5.949662432271928E-2"/>
    <s v="YES"/>
    <x v="1"/>
    <n v="0"/>
    <n v="0"/>
    <n v="913038.08950161596"/>
    <n v="5.949662432271928E-2"/>
    <s v="N/A"/>
    <n v="0"/>
    <n v="0"/>
    <n v="86563.98"/>
    <n v="5.949662432271928E-2"/>
    <s v="N/A"/>
  </r>
  <r>
    <x v="183"/>
    <x v="8"/>
    <x v="0"/>
    <n v="0"/>
    <n v="0"/>
    <n v="103594.88494640309"/>
    <n v="6.1659995907016353E-3"/>
    <s v="YES"/>
    <x v="1"/>
    <n v="0"/>
    <n v="0"/>
    <n v="41045.884946403101"/>
    <n v="6.1659995907016353E-3"/>
    <s v="N/A"/>
    <n v="0"/>
    <n v="0"/>
    <n v="62549"/>
    <n v="6.1659995907016353E-3"/>
    <s v="N/A"/>
  </r>
  <r>
    <x v="183"/>
    <x v="12"/>
    <x v="0"/>
    <n v="0"/>
    <n v="0"/>
    <n v="144323.13116241901"/>
    <n v="8.5901574014649457E-3"/>
    <s v="YES"/>
    <x v="1"/>
    <n v="0"/>
    <n v="0"/>
    <n v="142818.13116241901"/>
    <n v="8.5901574014649457E-3"/>
    <s v="N/A"/>
    <n v="0"/>
    <n v="0"/>
    <n v="1505"/>
    <n v="8.5901574014649457E-3"/>
    <s v="N/A"/>
  </r>
  <r>
    <x v="183"/>
    <x v="0"/>
    <x v="0"/>
    <n v="0"/>
    <n v="0"/>
    <n v="21832.469643990698"/>
    <n v="1.2994753453174873E-3"/>
    <s v="YES"/>
    <x v="1"/>
    <n v="0"/>
    <n v="0"/>
    <n v="21832.469643990698"/>
    <n v="1.2994753453174873E-3"/>
    <s v="N/A"/>
    <n v="0"/>
    <n v="0"/>
    <n v="0"/>
    <n v="1.2994753453174873E-3"/>
    <s v="N/A"/>
  </r>
  <r>
    <x v="183"/>
    <x v="2"/>
    <x v="0"/>
    <n v="4670.2506000000003"/>
    <n v="1.6048633282384151E-4"/>
    <n v="297923.43658669299"/>
    <n v="1.7732495084138378E-2"/>
    <s v="YES"/>
    <x v="2"/>
    <n v="0"/>
    <n v="1.6048633282384151E-4"/>
    <n v="253603.43658669299"/>
    <n v="1.7732495084138378E-2"/>
    <s v="YES"/>
    <n v="4670.2506000000003"/>
    <n v="1.6048633282384151E-4"/>
    <n v="44320"/>
    <n v="1.7732495084138378E-2"/>
    <s v="YES"/>
  </r>
  <r>
    <x v="183"/>
    <x v="13"/>
    <x v="0"/>
    <n v="0"/>
    <n v="0"/>
    <n v="215352.97852310099"/>
    <n v="1.2817875883706201E-2"/>
    <s v="YES"/>
    <x v="1"/>
    <n v="0"/>
    <n v="0"/>
    <n v="207187.97852310099"/>
    <n v="1.2817875883706201E-2"/>
    <s v="N/A"/>
    <n v="0"/>
    <n v="0"/>
    <n v="8165"/>
    <n v="1.2817875883706201E-2"/>
    <s v="N/A"/>
  </r>
  <r>
    <x v="183"/>
    <x v="6"/>
    <x v="0"/>
    <n v="0"/>
    <n v="0"/>
    <n v="366220.00002887001"/>
    <n v="2.1797527662230094E-2"/>
    <s v="YES"/>
    <x v="1"/>
    <n v="0"/>
    <n v="0"/>
    <n v="289565.00002887001"/>
    <n v="2.1797527662230094E-2"/>
    <s v="N/A"/>
    <n v="0"/>
    <n v="0"/>
    <n v="76655"/>
    <n v="2.1797527662230094E-2"/>
    <s v="N/A"/>
  </r>
  <r>
    <x v="183"/>
    <x v="11"/>
    <x v="0"/>
    <n v="0"/>
    <n v="0"/>
    <n v="763511.09776377899"/>
    <n v="4.5444416669252516E-2"/>
    <s v="YES"/>
    <x v="1"/>
    <n v="0"/>
    <n v="0"/>
    <n v="540039.09776377899"/>
    <n v="4.5444416669252516E-2"/>
    <s v="N/A"/>
    <n v="0"/>
    <n v="0"/>
    <n v="223472"/>
    <n v="4.5444416669252516E-2"/>
    <s v="N/A"/>
  </r>
  <r>
    <x v="183"/>
    <x v="17"/>
    <x v="0"/>
    <n v="0"/>
    <n v="0"/>
    <n v="103712.27223399721"/>
    <n v="6.172986518363492E-3"/>
    <s v="YES"/>
    <x v="1"/>
    <n v="0"/>
    <n v="0"/>
    <n v="38853.272233997202"/>
    <n v="6.172986518363492E-3"/>
    <s v="N/A"/>
    <n v="0"/>
    <n v="0"/>
    <n v="64859"/>
    <n v="6.172986518363492E-3"/>
    <s v="N/A"/>
  </r>
  <r>
    <x v="183"/>
    <x v="14"/>
    <x v="0"/>
    <n v="0"/>
    <n v="0"/>
    <n v="120917.5186292905"/>
    <n v="7.1970481048615684E-3"/>
    <s v="YES"/>
    <x v="1"/>
    <n v="0"/>
    <n v="0"/>
    <n v="92942.518629290498"/>
    <n v="7.1970481048615684E-3"/>
    <s v="N/A"/>
    <n v="0"/>
    <n v="0"/>
    <n v="27975"/>
    <n v="7.1970481048615684E-3"/>
    <s v="N/A"/>
  </r>
  <r>
    <x v="183"/>
    <x v="9"/>
    <x v="0"/>
    <n v="0"/>
    <n v="0"/>
    <n v="215711.382322363"/>
    <n v="1.283920818868148E-2"/>
    <s v="YES"/>
    <x v="1"/>
    <n v="0"/>
    <n v="0"/>
    <n v="212361.382322363"/>
    <n v="1.283920818868148E-2"/>
    <s v="N/A"/>
    <n v="0"/>
    <n v="0"/>
    <n v="3350"/>
    <n v="1.283920818868148E-2"/>
    <s v="N/A"/>
  </r>
  <r>
    <x v="183"/>
    <x v="7"/>
    <x v="0"/>
    <n v="0"/>
    <n v="0"/>
    <n v="140645.628274285"/>
    <n v="8.3712712922253824E-3"/>
    <s v="YES"/>
    <x v="1"/>
    <n v="0"/>
    <n v="0"/>
    <n v="140475.628274285"/>
    <n v="8.3712712922253824E-3"/>
    <s v="N/A"/>
    <n v="0"/>
    <n v="0"/>
    <n v="170"/>
    <n v="8.3712712922253824E-3"/>
    <s v="N/A"/>
  </r>
  <r>
    <x v="183"/>
    <x v="4"/>
    <x v="0"/>
    <n v="4389.6823000000004"/>
    <n v="1.5084501345360914E-4"/>
    <n v="206136.43335628501"/>
    <n v="1.226930426498514E-2"/>
    <s v="YES"/>
    <x v="2"/>
    <n v="0"/>
    <n v="1.5084501345360914E-4"/>
    <n v="189956.43335628501"/>
    <n v="1.226930426498514E-2"/>
    <s v="YES"/>
    <n v="4389.6823000000004"/>
    <n v="1.5084501345360914E-4"/>
    <n v="16180"/>
    <n v="1.226930426498514E-2"/>
    <s v="YES"/>
  </r>
  <r>
    <x v="183"/>
    <x v="3"/>
    <x v="0"/>
    <n v="0"/>
    <n v="0"/>
    <n v="113161.117743087"/>
    <n v="6.7353847252999977E-3"/>
    <s v="YES"/>
    <x v="1"/>
    <n v="0"/>
    <n v="0"/>
    <n v="113161.117743087"/>
    <n v="6.7353847252999977E-3"/>
    <s v="N/A"/>
    <n v="0"/>
    <n v="0"/>
    <n v="0"/>
    <n v="6.7353847252999977E-3"/>
    <s v="N/A"/>
  </r>
  <r>
    <x v="183"/>
    <x v="15"/>
    <x v="0"/>
    <n v="0"/>
    <n v="0"/>
    <n v="197582.24219178699"/>
    <n v="1.1760156161327638E-2"/>
    <s v="YES"/>
    <x v="1"/>
    <n v="0"/>
    <n v="0"/>
    <n v="196062.24219178699"/>
    <n v="1.1760156161327638E-2"/>
    <s v="N/A"/>
    <n v="0"/>
    <n v="0"/>
    <n v="1520"/>
    <n v="1.1760156161327638E-2"/>
    <s v="N/A"/>
  </r>
  <r>
    <x v="183"/>
    <x v="10"/>
    <x v="0"/>
    <n v="0"/>
    <n v="0"/>
    <n v="21933.9211629567"/>
    <n v="1.3055137711021586E-3"/>
    <s v="YES"/>
    <x v="1"/>
    <n v="0"/>
    <n v="0"/>
    <n v="21933.9211629567"/>
    <n v="1.3055137711021586E-3"/>
    <s v="N/A"/>
    <n v="0"/>
    <n v="0"/>
    <n v="0"/>
    <n v="1.3055137711021586E-3"/>
    <s v="N/A"/>
  </r>
  <r>
    <x v="184"/>
    <x v="18"/>
    <x v="2"/>
    <n v="0"/>
    <n v="0"/>
    <n v="0"/>
    <n v="0"/>
    <s v="YES"/>
    <x v="1"/>
    <m/>
    <n v="0"/>
    <m/>
    <n v="0"/>
    <s v="N/A"/>
    <m/>
    <n v="0"/>
    <m/>
    <n v="0"/>
    <s v="N/A"/>
  </r>
  <r>
    <x v="184"/>
    <x v="18"/>
    <x v="2"/>
    <n v="0"/>
    <n v="0"/>
    <n v="0"/>
    <n v="0"/>
    <s v="YES"/>
    <x v="1"/>
    <m/>
    <n v="0"/>
    <m/>
    <n v="0"/>
    <s v="N/A"/>
    <m/>
    <n v="0"/>
    <m/>
    <n v="0"/>
    <s v="N/A"/>
  </r>
  <r>
    <x v="184"/>
    <x v="18"/>
    <x v="2"/>
    <n v="0"/>
    <n v="0"/>
    <n v="0"/>
    <n v="0"/>
    <s v="YES"/>
    <x v="1"/>
    <m/>
    <n v="0"/>
    <m/>
    <n v="0"/>
    <s v="N/A"/>
    <m/>
    <n v="0"/>
    <m/>
    <n v="0"/>
    <s v="N/A"/>
  </r>
  <r>
    <x v="184"/>
    <x v="18"/>
    <x v="2"/>
    <n v="0"/>
    <n v="0"/>
    <n v="0"/>
    <n v="0"/>
    <s v="YES"/>
    <x v="1"/>
    <m/>
    <n v="0"/>
    <m/>
    <n v="0"/>
    <s v="N/A"/>
    <m/>
    <n v="0"/>
    <m/>
    <n v="0"/>
    <s v="N/A"/>
  </r>
  <r>
    <x v="184"/>
    <x v="18"/>
    <x v="2"/>
    <n v="0"/>
    <n v="0"/>
    <n v="0"/>
    <n v="0"/>
    <s v="YES"/>
    <x v="1"/>
    <m/>
    <n v="0"/>
    <m/>
    <n v="0"/>
    <s v="N/A"/>
    <m/>
    <n v="0"/>
    <m/>
    <n v="0"/>
    <s v="N/A"/>
  </r>
  <r>
    <x v="184"/>
    <x v="18"/>
    <x v="2"/>
    <n v="0"/>
    <n v="0"/>
    <n v="0"/>
    <n v="0"/>
    <s v="YES"/>
    <x v="1"/>
    <m/>
    <n v="0"/>
    <m/>
    <n v="0"/>
    <s v="N/A"/>
    <m/>
    <n v="0"/>
    <m/>
    <n v="0"/>
    <s v="N/A"/>
  </r>
  <r>
    <x v="184"/>
    <x v="18"/>
    <x v="2"/>
    <n v="0"/>
    <n v="0"/>
    <n v="0"/>
    <n v="0"/>
    <s v="YES"/>
    <x v="1"/>
    <m/>
    <n v="0"/>
    <m/>
    <n v="0"/>
    <s v="N/A"/>
    <m/>
    <n v="0"/>
    <m/>
    <n v="0"/>
    <s v="N/A"/>
  </r>
  <r>
    <x v="184"/>
    <x v="18"/>
    <x v="2"/>
    <n v="0"/>
    <n v="0"/>
    <n v="0"/>
    <n v="0"/>
    <s v="YES"/>
    <x v="1"/>
    <m/>
    <n v="0"/>
    <m/>
    <n v="0"/>
    <s v="N/A"/>
    <m/>
    <n v="0"/>
    <m/>
    <n v="0"/>
    <s v="N/A"/>
  </r>
  <r>
    <x v="184"/>
    <x v="18"/>
    <x v="3"/>
    <n v="17547918.914700009"/>
    <n v="0.6030085741673753"/>
    <n v="11650460.610000001"/>
    <n v="0.69343901863409296"/>
    <s v="YES"/>
    <x v="2"/>
    <n v="12129792.9309"/>
    <n v="0.6030085741673753"/>
    <n v="8494544.290000001"/>
    <n v="0.69343901863409296"/>
    <s v="YES"/>
    <n v="5418125.9837999996"/>
    <n v="0.6030085741673753"/>
    <n v="3155916.3200000003"/>
    <n v="0.69343901863409296"/>
    <s v="Y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41">
  <r>
    <x v="0"/>
    <s v="Fairfield"/>
    <x v="0"/>
    <x v="0"/>
    <n v="1.3553941470087741E-5"/>
    <x v="0"/>
    <n v="0"/>
    <x v="0"/>
    <n v="0"/>
    <n v="1.3553941470087741E-5"/>
    <n v="0"/>
    <n v="0"/>
    <n v="100227.791"/>
    <n v="1.3553941470087741E-5"/>
    <n v="0"/>
    <n v="0"/>
  </r>
  <r>
    <x v="1"/>
    <s v="Fairfield"/>
    <x v="0"/>
    <x v="1"/>
    <n v="3.049800401209461E-5"/>
    <x v="0"/>
    <n v="0"/>
    <x v="0"/>
    <n v="0"/>
    <n v="3.049800401209461E-5"/>
    <n v="0"/>
    <n v="0"/>
    <n v="73601.251600000003"/>
    <n v="3.049800401209461E-5"/>
    <n v="0"/>
    <n v="0"/>
  </r>
  <r>
    <x v="2"/>
    <s v="Fairfield"/>
    <x v="0"/>
    <x v="2"/>
    <n v="3.1026838240039302E-8"/>
    <x v="1"/>
    <n v="0"/>
    <x v="1"/>
    <n v="0"/>
    <n v="3.1026838240039302E-8"/>
    <n v="0"/>
    <n v="0"/>
    <n v="37903.3364"/>
    <n v="3.1026838240039302E-8"/>
    <n v="1240"/>
    <n v="0"/>
  </r>
  <r>
    <x v="3"/>
    <s v="Fairfield"/>
    <x v="0"/>
    <x v="3"/>
    <n v="2.453308394829508E-3"/>
    <x v="0"/>
    <n v="1.1966439137924103E-3"/>
    <x v="0"/>
    <n v="0"/>
    <n v="2.453308394829508E-3"/>
    <n v="0"/>
    <n v="1.1966439137924103E-3"/>
    <n v="9570.1769000000004"/>
    <n v="2.453308394829508E-3"/>
    <n v="0"/>
    <n v="1.1966439137924103E-3"/>
  </r>
  <r>
    <x v="4"/>
    <s v="Fairfield"/>
    <x v="0"/>
    <x v="4"/>
    <n v="3.642720565257129E-6"/>
    <x v="2"/>
    <n v="0"/>
    <x v="1"/>
    <n v="0"/>
    <n v="3.642720565257129E-6"/>
    <n v="0"/>
    <n v="0"/>
    <n v="4850.7232000000004"/>
    <n v="3.642720565257129E-6"/>
    <n v="330"/>
    <n v="0"/>
  </r>
  <r>
    <x v="5"/>
    <s v="Fairfield"/>
    <x v="0"/>
    <x v="5"/>
    <n v="3.3323013887803549E-3"/>
    <x v="0"/>
    <n v="1.8769479542696205E-3"/>
    <x v="0"/>
    <n v="0"/>
    <n v="3.3323013887803549E-3"/>
    <n v="0"/>
    <n v="1.8769479542696205E-3"/>
    <n v="33150.8917"/>
    <n v="3.3323013887803549E-3"/>
    <n v="0"/>
    <n v="1.8769479542696205E-3"/>
  </r>
  <r>
    <x v="6"/>
    <s v="Fairfield"/>
    <x v="0"/>
    <x v="6"/>
    <n v="3.4587412562109197E-3"/>
    <x v="3"/>
    <n v="1.1630691025368313E-3"/>
    <x v="0"/>
    <n v="0"/>
    <n v="3.4587412562109197E-3"/>
    <n v="0"/>
    <n v="1.1630691025368313E-3"/>
    <n v="101146.5624"/>
    <n v="3.4587412562109197E-3"/>
    <n v="2245.5"/>
    <n v="1.1630691025368313E-3"/>
  </r>
  <r>
    <x v="7"/>
    <s v="Fairfield"/>
    <x v="0"/>
    <x v="7"/>
    <n v="5.7714802906822541E-3"/>
    <x v="0"/>
    <n v="9.738492777457777E-4"/>
    <x v="0"/>
    <n v="0"/>
    <n v="5.7714802906822541E-3"/>
    <n v="0"/>
    <n v="9.738492777457777E-4"/>
    <n v="2542.0457000000001"/>
    <n v="5.7714802906822541E-3"/>
    <n v="0"/>
    <n v="9.738492777457777E-4"/>
  </r>
  <r>
    <x v="8"/>
    <s v="Fairfield"/>
    <x v="0"/>
    <x v="8"/>
    <n v="2.6703042528062166E-3"/>
    <x v="4"/>
    <n v="4.3758140968420684E-4"/>
    <x v="0"/>
    <n v="0"/>
    <n v="2.6703042528062166E-3"/>
    <n v="0"/>
    <n v="4.3758140968420684E-4"/>
    <n v="48402.934399999998"/>
    <n v="2.6703042528062166E-3"/>
    <n v="79085"/>
    <n v="4.3758140968420684E-4"/>
  </r>
  <r>
    <x v="9"/>
    <s v="Fairfield"/>
    <x v="0"/>
    <x v="9"/>
    <n v="4.2257383673199944E-3"/>
    <x v="0"/>
    <n v="5.7024622701399392E-3"/>
    <x v="2"/>
    <n v="0"/>
    <n v="4.2257383673199944E-3"/>
    <n v="0"/>
    <n v="5.7024622701399392E-3"/>
    <n v="3413.4719"/>
    <n v="4.2257383673199944E-3"/>
    <n v="0"/>
    <n v="5.7024622701399392E-3"/>
  </r>
  <r>
    <x v="10"/>
    <s v="Fairfield"/>
    <x v="0"/>
    <x v="10"/>
    <n v="4.0455314530851143E-3"/>
    <x v="0"/>
    <n v="4.9616367887917736E-4"/>
    <x v="0"/>
    <n v="1395.1153999999999"/>
    <n v="4.0455314530851143E-3"/>
    <n v="0"/>
    <n v="4.9616367887917736E-4"/>
    <n v="17911.929899999999"/>
    <n v="4.0455314530851143E-3"/>
    <n v="0"/>
    <n v="4.9616367887917736E-4"/>
  </r>
  <r>
    <x v="11"/>
    <s v="Fairfield"/>
    <x v="0"/>
    <x v="11"/>
    <n v="1.4151994756314813E-3"/>
    <x v="5"/>
    <n v="2.6114654732414528E-4"/>
    <x v="0"/>
    <n v="0"/>
    <n v="1.4151994756314813E-3"/>
    <n v="0"/>
    <n v="2.6114654732414528E-4"/>
    <n v="111401.4479"/>
    <n v="1.4151994756314813E-3"/>
    <n v="224266"/>
    <n v="2.6114654732414528E-4"/>
  </r>
  <r>
    <x v="12"/>
    <s v="Bridgeport"/>
    <x v="0"/>
    <x v="12"/>
    <n v="1.693069653472477E-3"/>
    <x v="0"/>
    <n v="1.7877698652979872E-3"/>
    <x v="2"/>
    <n v="0"/>
    <n v="1.693069653472477E-3"/>
    <n v="0"/>
    <n v="1.7877698652979872E-3"/>
    <n v="2535.1001999999999"/>
    <n v="1.693069653472477E-3"/>
    <n v="0"/>
    <n v="1.7877698652979872E-3"/>
  </r>
  <r>
    <x v="12"/>
    <s v="Fairfield"/>
    <x v="0"/>
    <x v="13"/>
    <n v="4.8602242955113123E-3"/>
    <x v="6"/>
    <n v="5.0261324007126237E-3"/>
    <x v="2"/>
    <n v="0"/>
    <n v="4.8602242955113123E-3"/>
    <n v="0"/>
    <n v="5.0261324007126237E-3"/>
    <n v="63380.398999999998"/>
    <n v="4.8602242955113123E-3"/>
    <n v="1555"/>
    <n v="5.0261324007126237E-3"/>
  </r>
  <r>
    <x v="13"/>
    <s v="Fairfield"/>
    <x v="0"/>
    <x v="14"/>
    <n v="2.5042807066534404E-3"/>
    <x v="7"/>
    <n v="2.6623850978211254E-4"/>
    <x v="0"/>
    <n v="2121.6125999999999"/>
    <n v="2.5042807066534404E-3"/>
    <n v="0"/>
    <n v="2.6623850978211254E-4"/>
    <n v="29909.551899999999"/>
    <n v="2.5042807066534404E-3"/>
    <n v="49035"/>
    <n v="2.6623850978211254E-4"/>
  </r>
  <r>
    <x v="14"/>
    <s v="Bridgeport"/>
    <x v="1"/>
    <x v="15"/>
    <n v="1.2874612265994087E-3"/>
    <x v="0"/>
    <n v="1.1727304391373837E-3"/>
    <x v="0"/>
    <n v="0"/>
    <n v="1.2874612265994087E-3"/>
    <n v="0"/>
    <n v="1.1727304391373837E-3"/>
    <n v="7281.1782000000003"/>
    <n v="1.2874612265994087E-3"/>
    <n v="0"/>
    <n v="1.1727304391373837E-3"/>
  </r>
  <r>
    <x v="15"/>
    <s v="Bridgeport"/>
    <x v="0"/>
    <x v="16"/>
    <n v="2.5897031523486776E-3"/>
    <x v="8"/>
    <n v="2.0906645527465372E-3"/>
    <x v="0"/>
    <n v="0"/>
    <n v="2.5897031523486776E-3"/>
    <n v="0"/>
    <n v="2.0906645527465372E-3"/>
    <n v="0"/>
    <n v="2.5897031523486776E-3"/>
    <n v="85"/>
    <n v="2.0906645527465372E-3"/>
  </r>
  <r>
    <x v="15"/>
    <s v="Bridgeport"/>
    <x v="1"/>
    <x v="17"/>
    <n v="4.0787861310231923E-3"/>
    <x v="0"/>
    <n v="5.2688508650839772E-4"/>
    <x v="0"/>
    <n v="0"/>
    <n v="4.0787861310231923E-3"/>
    <n v="0"/>
    <n v="5.2688508650839772E-4"/>
    <n v="23732.358"/>
    <n v="4.0787861310231923E-3"/>
    <n v="0"/>
    <n v="5.2688508650839772E-4"/>
  </r>
  <r>
    <x v="16"/>
    <s v="Bridgeport"/>
    <x v="0"/>
    <x v="16"/>
    <n v="1.8534214633550644E-5"/>
    <x v="9"/>
    <n v="0"/>
    <x v="0"/>
    <n v="0"/>
    <n v="1.8534214633550644E-5"/>
    <n v="0"/>
    <n v="0"/>
    <n v="0"/>
    <n v="1.8534214633550644E-5"/>
    <n v="92446"/>
    <n v="0"/>
  </r>
  <r>
    <x v="16"/>
    <s v="Bridgeport"/>
    <x v="1"/>
    <x v="18"/>
    <n v="6.4748125530436768E-3"/>
    <x v="0"/>
    <n v="2.065394610243269E-3"/>
    <x v="0"/>
    <n v="0"/>
    <n v="6.4748125530436768E-3"/>
    <n v="0"/>
    <n v="2.065394610243269E-3"/>
    <n v="90882.647700000001"/>
    <n v="6.4748125530436768E-3"/>
    <n v="0"/>
    <n v="2.065394610243269E-3"/>
  </r>
  <r>
    <x v="17"/>
    <s v="Bridgeport"/>
    <x v="0"/>
    <x v="16"/>
    <n v="6.2608954859231705E-3"/>
    <x v="10"/>
    <n v="1.473453825703799E-3"/>
    <x v="0"/>
    <n v="0"/>
    <n v="6.2608954859231705E-3"/>
    <n v="0"/>
    <n v="1.473453825703799E-3"/>
    <n v="0"/>
    <n v="6.2608954859231705E-3"/>
    <n v="484416"/>
    <n v="1.473453825703799E-3"/>
  </r>
  <r>
    <x v="17"/>
    <s v="Bridgeport"/>
    <x v="1"/>
    <x v="19"/>
    <n v="0"/>
    <x v="0"/>
    <n v="6.8961123123761155E-4"/>
    <x v="1"/>
    <n v="0"/>
    <n v="0"/>
    <n v="0"/>
    <n v="6.8961123123761155E-4"/>
    <n v="28740.396199999999"/>
    <n v="0"/>
    <n v="0"/>
    <n v="6.8961123123761155E-4"/>
  </r>
  <r>
    <x v="18"/>
    <s v="Bridgeport"/>
    <x v="1"/>
    <x v="20"/>
    <n v="4.0691271591036283E-3"/>
    <x v="0"/>
    <n v="0"/>
    <x v="0"/>
    <n v="0"/>
    <n v="4.0691271591036283E-3"/>
    <n v="0"/>
    <n v="0"/>
    <n v="16724.715800000002"/>
    <n v="4.0691271591036283E-3"/>
    <n v="0"/>
    <n v="0"/>
  </r>
  <r>
    <x v="19"/>
    <s v="Bridgeport"/>
    <x v="0"/>
    <x v="16"/>
    <n v="0"/>
    <x v="11"/>
    <n v="5.1608453118843578E-4"/>
    <x v="1"/>
    <n v="0"/>
    <n v="0"/>
    <n v="0"/>
    <n v="5.1608453118843578E-4"/>
    <n v="0"/>
    <n v="0"/>
    <n v="49135"/>
    <n v="5.1608453118843578E-4"/>
  </r>
  <r>
    <x v="19"/>
    <s v="Bridgeport"/>
    <x v="1"/>
    <x v="21"/>
    <n v="2.3196537377020692E-3"/>
    <x v="0"/>
    <n v="0"/>
    <x v="0"/>
    <n v="0"/>
    <n v="2.3196537377020692E-3"/>
    <n v="0"/>
    <n v="0"/>
    <n v="329048.53960000002"/>
    <n v="2.3196537377020692E-3"/>
    <n v="0"/>
    <n v="0"/>
  </r>
  <r>
    <x v="20"/>
    <s v="Bridgeport"/>
    <x v="1"/>
    <x v="22"/>
    <n v="0"/>
    <x v="0"/>
    <n v="4.4619995046636532E-5"/>
    <x v="1"/>
    <n v="0"/>
    <n v="0"/>
    <n v="0"/>
    <n v="4.4619995046636532E-5"/>
    <n v="14584.582"/>
    <n v="0"/>
    <n v="0"/>
    <n v="4.4619995046636532E-5"/>
  </r>
  <r>
    <x v="21"/>
    <s v="Bridgeport"/>
    <x v="1"/>
    <x v="23"/>
    <n v="0"/>
    <x v="0"/>
    <n v="1.2708734770911213E-2"/>
    <x v="1"/>
    <n v="0"/>
    <n v="0"/>
    <n v="0"/>
    <n v="1.2708734770911213E-2"/>
    <n v="21101.988799999999"/>
    <n v="0"/>
    <n v="0"/>
    <n v="1.2708734770911213E-2"/>
  </r>
  <r>
    <x v="22"/>
    <s v="Bridgeport"/>
    <x v="0"/>
    <x v="24"/>
    <n v="1.808941612791681E-3"/>
    <x v="0"/>
    <n v="0"/>
    <x v="0"/>
    <n v="0"/>
    <n v="1.808941612791681E-3"/>
    <n v="0"/>
    <n v="0"/>
    <n v="5250.7829000000002"/>
    <n v="1.808941612791681E-3"/>
    <n v="0"/>
    <n v="0"/>
  </r>
  <r>
    <x v="23"/>
    <s v="Bridgeport"/>
    <x v="0"/>
    <x v="16"/>
    <n v="0"/>
    <x v="12"/>
    <n v="1.4901087986434646E-4"/>
    <x v="1"/>
    <n v="0"/>
    <n v="0"/>
    <n v="0"/>
    <n v="1.4901087986434646E-4"/>
    <n v="0"/>
    <n v="0"/>
    <n v="4617"/>
    <n v="1.4901087986434646E-4"/>
  </r>
  <r>
    <x v="23"/>
    <s v="Bridgeport"/>
    <x v="1"/>
    <x v="25"/>
    <n v="8.2195840081376946E-4"/>
    <x v="0"/>
    <n v="0"/>
    <x v="0"/>
    <n v="1014.0401000000001"/>
    <n v="8.2195840081376946E-4"/>
    <n v="0"/>
    <n v="0"/>
    <n v="25805.583699999999"/>
    <n v="8.2195840081376946E-4"/>
    <n v="0"/>
    <n v="0"/>
  </r>
  <r>
    <x v="24"/>
    <s v="Bridgeport"/>
    <x v="1"/>
    <x v="26"/>
    <n v="1.7478704207832351E-6"/>
    <x v="0"/>
    <n v="0"/>
    <x v="1"/>
    <n v="0"/>
    <n v="1.7478704207832351E-6"/>
    <n v="0"/>
    <n v="0"/>
    <n v="33404.633399999999"/>
    <n v="1.7478704207832351E-6"/>
    <n v="0"/>
    <n v="0"/>
  </r>
  <r>
    <x v="25"/>
    <s v="Bridgeport"/>
    <x v="0"/>
    <x v="27"/>
    <n v="0"/>
    <x v="0"/>
    <n v="9.8785797773534145E-4"/>
    <x v="1"/>
    <n v="0"/>
    <n v="0"/>
    <n v="0"/>
    <n v="9.8785797773534145E-4"/>
    <n v="17213.561799999999"/>
    <n v="0"/>
    <n v="0"/>
    <n v="9.8785797773534145E-4"/>
  </r>
  <r>
    <x v="26"/>
    <s v="Bridgeport"/>
    <x v="0"/>
    <x v="16"/>
    <n v="9.995301815193616E-4"/>
    <x v="13"/>
    <n v="0"/>
    <x v="0"/>
    <n v="0"/>
    <n v="9.995301815193616E-4"/>
    <n v="0"/>
    <n v="0"/>
    <n v="0"/>
    <n v="9.995301815193616E-4"/>
    <n v="244"/>
    <n v="0"/>
  </r>
  <r>
    <x v="26"/>
    <s v="Bridgeport"/>
    <x v="1"/>
    <x v="28"/>
    <n v="0"/>
    <x v="0"/>
    <n v="6.584811571649498E-3"/>
    <x v="1"/>
    <n v="0"/>
    <n v="0"/>
    <n v="0"/>
    <n v="6.584811571649498E-3"/>
    <n v="30759.562900000001"/>
    <n v="0"/>
    <n v="0"/>
    <n v="6.584811571649498E-3"/>
  </r>
  <r>
    <x v="27"/>
    <s v="Bridgeport"/>
    <x v="1"/>
    <x v="29"/>
    <n v="4.9591130900188997E-3"/>
    <x v="0"/>
    <n v="0"/>
    <x v="0"/>
    <n v="0"/>
    <n v="4.9591130900188997E-3"/>
    <n v="0"/>
    <n v="0"/>
    <n v="17861.459299999999"/>
    <n v="4.9591130900188997E-3"/>
    <n v="0"/>
    <n v="0"/>
  </r>
  <r>
    <x v="28"/>
    <s v="Bridgeport"/>
    <x v="0"/>
    <x v="30"/>
    <n v="0"/>
    <x v="14"/>
    <n v="1.805073014405593E-3"/>
    <x v="1"/>
    <n v="3855.4358999999999"/>
    <n v="0"/>
    <n v="0"/>
    <n v="1.805073014405593E-3"/>
    <n v="83966.917499999996"/>
    <n v="0"/>
    <n v="10584"/>
    <n v="1.805073014405593E-3"/>
  </r>
  <r>
    <x v="29"/>
    <s v="Bridgeport"/>
    <x v="1"/>
    <x v="31"/>
    <n v="1.3769037113771734E-3"/>
    <x v="0"/>
    <n v="0"/>
    <x v="0"/>
    <n v="0"/>
    <n v="1.3769037113771734E-3"/>
    <n v="0"/>
    <n v="0"/>
    <n v="9298.1455999999998"/>
    <n v="1.3769037113771734E-3"/>
    <n v="0"/>
    <n v="0"/>
  </r>
  <r>
    <x v="30"/>
    <s v="Bridgeport"/>
    <x v="0"/>
    <x v="32"/>
    <n v="0"/>
    <x v="0"/>
    <n v="1.0219339499949658E-3"/>
    <x v="1"/>
    <n v="0"/>
    <n v="0"/>
    <n v="0"/>
    <n v="1.0219339499949658E-3"/>
    <n v="8122.7389000000003"/>
    <n v="0"/>
    <n v="0"/>
    <n v="1.0219339499949658E-3"/>
  </r>
  <r>
    <x v="31"/>
    <s v="Bridgeport"/>
    <x v="0"/>
    <x v="33"/>
    <n v="2.1836445253311122E-3"/>
    <x v="0"/>
    <n v="0"/>
    <x v="0"/>
    <n v="0"/>
    <n v="2.1836445253311122E-3"/>
    <n v="0"/>
    <n v="0"/>
    <n v="5110.9471999999996"/>
    <n v="2.1836445253311122E-3"/>
    <n v="0"/>
    <n v="0"/>
  </r>
  <r>
    <x v="32"/>
    <s v="Bridgeport"/>
    <x v="0"/>
    <x v="34"/>
    <n v="2.2988901198295114E-3"/>
    <x v="0"/>
    <n v="1.7758973492080898E-3"/>
    <x v="0"/>
    <n v="0"/>
    <n v="2.2988901198295114E-3"/>
    <n v="0"/>
    <n v="1.7758973492080898E-3"/>
    <n v="3329.8946000000001"/>
    <n v="2.2988901198295114E-3"/>
    <n v="0"/>
    <n v="1.7758973492080898E-3"/>
  </r>
  <r>
    <x v="33"/>
    <s v="Bridgeport"/>
    <x v="0"/>
    <x v="35"/>
    <n v="0"/>
    <x v="15"/>
    <n v="1.1966474850109664E-3"/>
    <x v="1"/>
    <n v="0"/>
    <n v="0"/>
    <n v="0"/>
    <n v="1.1966474850109664E-3"/>
    <n v="29978.312300000001"/>
    <n v="0"/>
    <n v="350"/>
    <n v="1.1966474850109664E-3"/>
  </r>
  <r>
    <x v="34"/>
    <s v="Bridgeport"/>
    <x v="0"/>
    <x v="36"/>
    <n v="2.256580546602072E-3"/>
    <x v="0"/>
    <n v="0"/>
    <x v="0"/>
    <n v="0"/>
    <n v="2.256580546602072E-3"/>
    <n v="0"/>
    <n v="0"/>
    <n v="4154.7861000000003"/>
    <n v="2.256580546602072E-3"/>
    <n v="0"/>
    <n v="0"/>
  </r>
  <r>
    <x v="35"/>
    <s v="Bridgeport"/>
    <x v="0"/>
    <x v="37"/>
    <n v="0"/>
    <x v="0"/>
    <n v="1.6500934379277458E-4"/>
    <x v="1"/>
    <n v="0"/>
    <n v="0"/>
    <n v="0"/>
    <n v="1.6500934379277458E-4"/>
    <n v="1798.4163000000001"/>
    <n v="0"/>
    <n v="0"/>
    <n v="1.6500934379277458E-4"/>
  </r>
  <r>
    <x v="36"/>
    <s v="Bridgeport"/>
    <x v="0"/>
    <x v="38"/>
    <n v="1.8643202854622997E-3"/>
    <x v="0"/>
    <n v="0"/>
    <x v="0"/>
    <n v="0"/>
    <n v="1.8643202854622997E-3"/>
    <n v="0"/>
    <n v="0"/>
    <n v="37765.5844"/>
    <n v="1.8643202854622997E-3"/>
    <n v="0"/>
    <n v="0"/>
  </r>
  <r>
    <x v="37"/>
    <s v="Bridgeport"/>
    <x v="0"/>
    <x v="39"/>
    <n v="2.3487631558260363E-3"/>
    <x v="16"/>
    <n v="6.094504691202395E-4"/>
    <x v="0"/>
    <n v="0"/>
    <n v="2.3487631558260363E-3"/>
    <n v="0"/>
    <n v="6.094504691202395E-4"/>
    <n v="14444.051799999999"/>
    <n v="2.3487631558260363E-3"/>
    <n v="1360"/>
    <n v="6.094504691202395E-4"/>
  </r>
  <r>
    <x v="38"/>
    <s v="Bridgeport"/>
    <x v="1"/>
    <x v="40"/>
    <n v="0"/>
    <x v="0"/>
    <n v="7.9212603590716105E-5"/>
    <x v="1"/>
    <n v="0"/>
    <n v="0"/>
    <n v="0"/>
    <n v="7.9212603590716105E-5"/>
    <n v="43169.746700000003"/>
    <n v="0"/>
    <n v="0"/>
    <n v="7.9212603590716105E-5"/>
  </r>
  <r>
    <x v="39"/>
    <s v="Bridgeport"/>
    <x v="1"/>
    <x v="41"/>
    <n v="1.0932259100922819E-3"/>
    <x v="0"/>
    <n v="0"/>
    <x v="0"/>
    <n v="0"/>
    <n v="1.0932259100922819E-3"/>
    <n v="0"/>
    <n v="0"/>
    <n v="11648.727500000001"/>
    <n v="1.0932259100922819E-3"/>
    <n v="0"/>
    <n v="0"/>
  </r>
  <r>
    <x v="40"/>
    <s v="Bridgeport"/>
    <x v="1"/>
    <x v="42"/>
    <n v="0"/>
    <x v="0"/>
    <n v="1.3689671131881657E-5"/>
    <x v="1"/>
    <n v="0"/>
    <n v="0"/>
    <n v="0"/>
    <n v="1.3689671131881657E-5"/>
    <n v="11700.818600000001"/>
    <n v="0"/>
    <n v="0"/>
    <n v="1.3689671131881657E-5"/>
  </r>
  <r>
    <x v="41"/>
    <s v="Bridgeport"/>
    <x v="1"/>
    <x v="43"/>
    <n v="0"/>
    <x v="0"/>
    <n v="4.9759514231709798E-4"/>
    <x v="1"/>
    <n v="0"/>
    <n v="0"/>
    <n v="0"/>
    <n v="4.9759514231709798E-4"/>
    <n v="2031.7844"/>
    <n v="0"/>
    <n v="0"/>
    <n v="4.9759514231709798E-4"/>
  </r>
  <r>
    <x v="42"/>
    <s v="Bridgeport"/>
    <x v="1"/>
    <x v="44"/>
    <n v="2.2222457127090002E-3"/>
    <x v="0"/>
    <n v="0"/>
    <x v="0"/>
    <n v="0"/>
    <n v="2.2222457127090002E-3"/>
    <n v="0"/>
    <n v="0"/>
    <n v="7256.6374999999998"/>
    <n v="2.2222457127090002E-3"/>
    <n v="0"/>
    <n v="0"/>
  </r>
  <r>
    <x v="43"/>
    <s v="Bridgeport"/>
    <x v="0"/>
    <x v="16"/>
    <n v="0"/>
    <x v="17"/>
    <n v="1.1370920587594469E-3"/>
    <x v="1"/>
    <n v="0"/>
    <n v="0"/>
    <n v="0"/>
    <n v="1.1370920587594469E-3"/>
    <n v="0"/>
    <n v="0"/>
    <n v="2975.52"/>
    <n v="1.1370920587594469E-3"/>
  </r>
  <r>
    <x v="43"/>
    <s v="Bridgeport"/>
    <x v="1"/>
    <x v="45"/>
    <n v="1.8020036969912025E-3"/>
    <x v="0"/>
    <n v="0"/>
    <x v="0"/>
    <n v="0"/>
    <n v="1.8020036969912025E-3"/>
    <n v="0"/>
    <n v="0"/>
    <n v="175607.78"/>
    <n v="1.8020036969912025E-3"/>
    <n v="0"/>
    <n v="0"/>
  </r>
  <r>
    <x v="44"/>
    <s v="Bridgeport"/>
    <x v="0"/>
    <x v="16"/>
    <n v="5.0764009301842716E-3"/>
    <x v="18"/>
    <n v="2.7802811408119831E-3"/>
    <x v="0"/>
    <n v="0"/>
    <n v="5.0764009301842716E-3"/>
    <n v="0"/>
    <n v="2.7802811408119831E-3"/>
    <n v="0"/>
    <n v="5.0764009301842716E-3"/>
    <n v="23408"/>
    <n v="2.7802811408119831E-3"/>
  </r>
  <r>
    <x v="44"/>
    <s v="Bridgeport"/>
    <x v="1"/>
    <x v="46"/>
    <n v="1.3168485667076864E-5"/>
    <x v="0"/>
    <n v="0"/>
    <x v="0"/>
    <n v="0"/>
    <n v="1.3168485667076864E-5"/>
    <n v="0"/>
    <n v="0"/>
    <n v="46458.431499999999"/>
    <n v="1.3168485667076864E-5"/>
    <n v="0"/>
    <n v="0"/>
  </r>
  <r>
    <x v="45"/>
    <s v="Bridgeport"/>
    <x v="1"/>
    <x v="47"/>
    <n v="0"/>
    <x v="0"/>
    <n v="4.4176074724015177E-3"/>
    <x v="1"/>
    <n v="5912.9186"/>
    <n v="0"/>
    <n v="0"/>
    <n v="4.4176074724015177E-3"/>
    <n v="1549.5365999999999"/>
    <n v="0"/>
    <n v="0"/>
    <n v="4.4176074724015177E-3"/>
  </r>
  <r>
    <x v="46"/>
    <s v="Bridgeport"/>
    <x v="1"/>
    <x v="48"/>
    <n v="1.6621655239894111E-3"/>
    <x v="0"/>
    <n v="0"/>
    <x v="0"/>
    <n v="0"/>
    <n v="1.6621655239894111E-3"/>
    <n v="0"/>
    <n v="0"/>
    <n v="24043.608"/>
    <n v="1.6621655239894111E-3"/>
    <n v="0"/>
    <n v="0"/>
  </r>
  <r>
    <x v="47"/>
    <s v="Bridgeport"/>
    <x v="0"/>
    <x v="16"/>
    <n v="5.4895751565469905E-8"/>
    <x v="19"/>
    <n v="0"/>
    <x v="1"/>
    <n v="0"/>
    <n v="5.4895751565469905E-8"/>
    <n v="0"/>
    <n v="0"/>
    <n v="0"/>
    <n v="5.4895751565469905E-8"/>
    <n v="7205"/>
    <n v="0"/>
  </r>
  <r>
    <x v="47"/>
    <s v="Bridgeport"/>
    <x v="1"/>
    <x v="49"/>
    <n v="2.4740625867836659E-3"/>
    <x v="0"/>
    <n v="1.116034963746242E-3"/>
    <x v="0"/>
    <n v="0"/>
    <n v="2.4740625867836659E-3"/>
    <n v="0"/>
    <n v="1.116034963746242E-3"/>
    <n v="69615.934999999998"/>
    <n v="2.4740625867836659E-3"/>
    <n v="0"/>
    <n v="1.116034963746242E-3"/>
  </r>
  <r>
    <x v="48"/>
    <s v="Bridgeport"/>
    <x v="0"/>
    <x v="16"/>
    <n v="1.6110817677761852E-3"/>
    <x v="20"/>
    <n v="1.968420551163576E-3"/>
    <x v="2"/>
    <n v="0"/>
    <n v="1.6110817677761852E-3"/>
    <n v="0"/>
    <n v="1.968420551163576E-3"/>
    <n v="0"/>
    <n v="1.6110817677761852E-3"/>
    <n v="15529"/>
    <n v="1.968420551163576E-3"/>
  </r>
  <r>
    <x v="48"/>
    <s v="Bridgeport"/>
    <x v="1"/>
    <x v="50"/>
    <n v="3.2170927900667138E-3"/>
    <x v="0"/>
    <n v="1.1797306227105168E-3"/>
    <x v="0"/>
    <n v="0"/>
    <n v="3.2170927900667138E-3"/>
    <n v="0"/>
    <n v="1.1797306227105168E-3"/>
    <n v="71389.851200000005"/>
    <n v="3.2170927900667138E-3"/>
    <n v="0"/>
    <n v="1.1797306227105168E-3"/>
  </r>
  <r>
    <x v="49"/>
    <s v="Stratford"/>
    <x v="0"/>
    <x v="51"/>
    <n v="1.9236914617126416E-6"/>
    <x v="21"/>
    <n v="0"/>
    <x v="1"/>
    <n v="0"/>
    <n v="1.9236914617126416E-6"/>
    <n v="0"/>
    <n v="0"/>
    <n v="30426.064299999998"/>
    <n v="1.9236914617126416E-6"/>
    <n v="29931"/>
    <n v="0"/>
  </r>
  <r>
    <x v="50"/>
    <s v="Stratford"/>
    <x v="0"/>
    <x v="52"/>
    <n v="5.1843330016691017E-3"/>
    <x v="0"/>
    <n v="3.0709902353438802E-3"/>
    <x v="0"/>
    <n v="0"/>
    <n v="5.1843330016691017E-3"/>
    <n v="0"/>
    <n v="3.0709902353438802E-3"/>
    <n v="27474.929800000002"/>
    <n v="5.1843330016691017E-3"/>
    <n v="0"/>
    <n v="3.0709902353438802E-3"/>
  </r>
  <r>
    <x v="51"/>
    <s v="Stratford"/>
    <x v="0"/>
    <x v="53"/>
    <n v="1.4425675695886076E-6"/>
    <x v="22"/>
    <n v="0"/>
    <x v="1"/>
    <n v="0"/>
    <n v="1.4425675695886076E-6"/>
    <n v="0"/>
    <n v="0"/>
    <n v="94995.182000000001"/>
    <n v="1.4425675695886076E-6"/>
    <n v="44725"/>
    <n v="0"/>
  </r>
  <r>
    <x v="52"/>
    <s v="Stratford"/>
    <x v="0"/>
    <x v="54"/>
    <n v="2.70620018785602E-3"/>
    <x v="23"/>
    <n v="3.1806480723288086E-3"/>
    <x v="2"/>
    <n v="0"/>
    <n v="2.70620018785602E-3"/>
    <n v="0"/>
    <n v="3.1806480723288086E-3"/>
    <n v="93423.159499999994"/>
    <n v="2.70620018785602E-3"/>
    <n v="84674.5"/>
    <n v="3.1806480723288086E-3"/>
  </r>
  <r>
    <x v="53"/>
    <s v="Stratford"/>
    <x v="0"/>
    <x v="55"/>
    <n v="9.761059117543731E-6"/>
    <x v="24"/>
    <n v="0"/>
    <x v="0"/>
    <n v="0"/>
    <n v="9.761059117543731E-6"/>
    <n v="0"/>
    <n v="0"/>
    <n v="47038.957799999996"/>
    <n v="9.761059117543731E-6"/>
    <n v="75"/>
    <n v="0"/>
  </r>
  <r>
    <x v="54"/>
    <s v="Stratford"/>
    <x v="0"/>
    <x v="56"/>
    <n v="2.6500368650369879E-3"/>
    <x v="25"/>
    <n v="1.4278512693917488E-2"/>
    <x v="2"/>
    <n v="0"/>
    <n v="2.6500368650369879E-3"/>
    <n v="0"/>
    <n v="1.4278512693917488E-2"/>
    <n v="34462.429799999998"/>
    <n v="2.6500368650369879E-3"/>
    <n v="6890"/>
    <n v="1.4278512693917488E-2"/>
  </r>
  <r>
    <x v="55"/>
    <s v="Stratford"/>
    <x v="0"/>
    <x v="57"/>
    <n v="2.696990127448277E-3"/>
    <x v="26"/>
    <n v="4.0092410113189321E-3"/>
    <x v="2"/>
    <n v="0"/>
    <n v="2.696990127448277E-3"/>
    <n v="0"/>
    <n v="4.0092410113189321E-3"/>
    <n v="82882.264999999999"/>
    <n v="2.696990127448277E-3"/>
    <n v="35040"/>
    <n v="4.0092410113189321E-3"/>
  </r>
  <r>
    <x v="56"/>
    <s v="Stratford"/>
    <x v="0"/>
    <x v="58"/>
    <n v="6.376498066033551E-7"/>
    <x v="0"/>
    <n v="0"/>
    <x v="1"/>
    <n v="0"/>
    <n v="6.376498066033551E-7"/>
    <n v="0"/>
    <n v="0"/>
    <n v="3132.4115000000002"/>
    <n v="6.376498066033551E-7"/>
    <n v="0"/>
    <n v="0"/>
  </r>
  <r>
    <x v="57"/>
    <s v="Stratford"/>
    <x v="0"/>
    <x v="59"/>
    <n v="5.1600769384182496E-6"/>
    <x v="0"/>
    <n v="0"/>
    <x v="0"/>
    <n v="0"/>
    <n v="5.1600769384182496E-6"/>
    <n v="0"/>
    <n v="0"/>
    <n v="6311.1261999999997"/>
    <n v="5.1600769384182496E-6"/>
    <n v="0"/>
    <n v="0"/>
  </r>
  <r>
    <x v="58"/>
    <s v="Stratford"/>
    <x v="0"/>
    <x v="60"/>
    <n v="1.527099250530837E-3"/>
    <x v="27"/>
    <n v="1.077237840555397E-3"/>
    <x v="0"/>
    <n v="0"/>
    <n v="1.527099250530837E-3"/>
    <n v="0"/>
    <n v="1.077237840555397E-3"/>
    <n v="31194.002799999998"/>
    <n v="1.527099250530837E-3"/>
    <n v="104783"/>
    <n v="1.077237840555397E-3"/>
  </r>
  <r>
    <x v="59"/>
    <s v="Stratford"/>
    <x v="0"/>
    <x v="61"/>
    <n v="4.0776976625284123E-6"/>
    <x v="0"/>
    <n v="0"/>
    <x v="1"/>
    <n v="0"/>
    <n v="4.0776976625284123E-6"/>
    <n v="0"/>
    <n v="0"/>
    <n v="16496.093799999999"/>
    <n v="4.0776976625284123E-6"/>
    <n v="0"/>
    <n v="0"/>
  </r>
  <r>
    <x v="60"/>
    <s v="Stratford"/>
    <x v="0"/>
    <x v="62"/>
    <n v="0"/>
    <x v="28"/>
    <n v="3.1435163273913114E-3"/>
    <x v="1"/>
    <n v="6526.4359999999997"/>
    <n v="0"/>
    <n v="0"/>
    <n v="3.1435163273913114E-3"/>
    <n v="161461.4578"/>
    <n v="0"/>
    <n v="79769"/>
    <n v="3.1435163273913114E-3"/>
  </r>
  <r>
    <x v="61"/>
    <s v="Trumbull"/>
    <x v="0"/>
    <x v="63"/>
    <n v="3.2416818531801825E-3"/>
    <x v="29"/>
    <n v="0"/>
    <x v="0"/>
    <n v="0"/>
    <n v="3.2416818531801825E-3"/>
    <n v="0"/>
    <n v="0"/>
    <n v="64761.160300000003"/>
    <n v="3.2416818531801825E-3"/>
    <n v="200"/>
    <n v="0"/>
  </r>
  <r>
    <x v="62"/>
    <s v="Trumbull"/>
    <x v="0"/>
    <x v="64"/>
    <n v="3.4346768349737689E-6"/>
    <x v="0"/>
    <n v="0"/>
    <x v="1"/>
    <n v="0"/>
    <n v="3.4346768349737689E-6"/>
    <n v="0"/>
    <n v="0"/>
    <n v="33524.442799999997"/>
    <n v="3.4346768349737689E-6"/>
    <n v="0"/>
    <n v="0"/>
  </r>
  <r>
    <x v="63"/>
    <s v="Trumbull"/>
    <x v="0"/>
    <x v="65"/>
    <n v="9.0858228169780637E-4"/>
    <x v="0"/>
    <n v="1.8171728980768983E-4"/>
    <x v="0"/>
    <n v="2789.9992999999999"/>
    <n v="9.0858228169780637E-4"/>
    <n v="0"/>
    <n v="1.8171728980768983E-4"/>
    <n v="88608.118799999997"/>
    <n v="9.0858228169780637E-4"/>
    <n v="0"/>
    <n v="1.8171728980768983E-4"/>
  </r>
  <r>
    <x v="64"/>
    <s v="Trumbull"/>
    <x v="0"/>
    <x v="66"/>
    <n v="1.2808665063232084E-6"/>
    <x v="30"/>
    <n v="0"/>
    <x v="1"/>
    <n v="0"/>
    <n v="1.2808665063232084E-6"/>
    <n v="0"/>
    <n v="0"/>
    <n v="82588.587100000004"/>
    <n v="1.2808665063232084E-6"/>
    <n v="56839"/>
    <n v="0"/>
  </r>
  <r>
    <x v="65"/>
    <s v="Trumbull"/>
    <x v="0"/>
    <x v="67"/>
    <n v="0"/>
    <x v="31"/>
    <n v="1.4157887644746646E-3"/>
    <x v="1"/>
    <n v="0"/>
    <n v="0"/>
    <n v="0"/>
    <n v="1.4157887644746646E-3"/>
    <n v="262382.63909999997"/>
    <n v="0"/>
    <n v="146069"/>
    <n v="1.4157887644746646E-3"/>
  </r>
  <r>
    <x v="66"/>
    <s v="Trumbull"/>
    <x v="0"/>
    <x v="68"/>
    <n v="2.5043168811496328E-3"/>
    <x v="0"/>
    <n v="0"/>
    <x v="0"/>
    <n v="0"/>
    <n v="2.5043168811496328E-3"/>
    <n v="0"/>
    <n v="0"/>
    <n v="21139.378799999999"/>
    <n v="2.5043168811496328E-3"/>
    <n v="0"/>
    <n v="0"/>
  </r>
  <r>
    <x v="67"/>
    <s v="Trumbull"/>
    <x v="0"/>
    <x v="69"/>
    <n v="0"/>
    <x v="0"/>
    <n v="3.339959536915257E-3"/>
    <x v="1"/>
    <n v="1844.7194999999999"/>
    <n v="0"/>
    <n v="0"/>
    <n v="3.339959536915257E-3"/>
    <n v="44225.228300000002"/>
    <n v="0"/>
    <n v="0"/>
    <n v="3.339959536915257E-3"/>
  </r>
  <r>
    <x v="68"/>
    <s v="Easton"/>
    <x v="0"/>
    <x v="70"/>
    <n v="2.7463588510373963E-3"/>
    <x v="32"/>
    <n v="0"/>
    <x v="0"/>
    <n v="0"/>
    <n v="2.7463588510373963E-3"/>
    <n v="0"/>
    <n v="0"/>
    <n v="31652.1731"/>
    <n v="2.7463588510373963E-3"/>
    <n v="60"/>
    <n v="0"/>
  </r>
  <r>
    <x v="69"/>
    <s v="Easton"/>
    <x v="0"/>
    <x v="71"/>
    <n v="0"/>
    <x v="0"/>
    <n v="4.9421022232896711E-4"/>
    <x v="1"/>
    <n v="0"/>
    <n v="0"/>
    <n v="0"/>
    <n v="4.9421022232896711E-4"/>
    <n v="1963.6956"/>
    <n v="0"/>
    <n v="0"/>
    <n v="4.9421022232896711E-4"/>
  </r>
  <r>
    <x v="70"/>
    <s v="Shelton"/>
    <x v="0"/>
    <x v="72"/>
    <n v="1.6791280809874381E-3"/>
    <x v="33"/>
    <n v="0"/>
    <x v="0"/>
    <n v="0"/>
    <n v="1.6791280809874381E-3"/>
    <n v="0"/>
    <n v="0"/>
    <n v="48465.287400000001"/>
    <n v="1.6791280809874381E-3"/>
    <n v="9127"/>
    <n v="0"/>
  </r>
  <r>
    <x v="71"/>
    <s v="Shelton"/>
    <x v="0"/>
    <x v="73"/>
    <n v="0"/>
    <x v="34"/>
    <n v="1.2876445146338617E-4"/>
    <x v="1"/>
    <n v="0"/>
    <n v="0"/>
    <n v="0"/>
    <n v="1.2876445146338617E-4"/>
    <n v="11511.554400000001"/>
    <n v="0"/>
    <n v="502700"/>
    <n v="1.2876445146338617E-4"/>
  </r>
  <r>
    <x v="72"/>
    <s v="Shelton"/>
    <x v="0"/>
    <x v="74"/>
    <n v="1.0758732444682317E-3"/>
    <x v="35"/>
    <n v="0"/>
    <x v="0"/>
    <n v="6043.2620999999999"/>
    <n v="1.0758732444682317E-3"/>
    <n v="0"/>
    <n v="0"/>
    <n v="470745.45329999999"/>
    <n v="1.0758732444682317E-3"/>
    <n v="192127"/>
    <n v="0"/>
  </r>
  <r>
    <x v="73"/>
    <s v="Shelton"/>
    <x v="0"/>
    <x v="75"/>
    <n v="0"/>
    <x v="0"/>
    <n v="1.8085739989967984E-3"/>
    <x v="1"/>
    <n v="0"/>
    <n v="0"/>
    <n v="0"/>
    <n v="1.8085739989967984E-3"/>
    <n v="61755.966899999999"/>
    <n v="0"/>
    <n v="0"/>
    <n v="1.8085739989967984E-3"/>
  </r>
  <r>
    <x v="74"/>
    <s v="Shelton"/>
    <x v="0"/>
    <x v="76"/>
    <n v="3.0074024965082219E-3"/>
    <x v="36"/>
    <n v="0"/>
    <x v="0"/>
    <n v="0"/>
    <n v="3.0074024965082219E-3"/>
    <n v="0"/>
    <n v="0"/>
    <n v="392782.05839999998"/>
    <n v="3.0074024965082219E-3"/>
    <n v="90344"/>
    <n v="0"/>
  </r>
  <r>
    <x v="75"/>
    <s v="Shelton"/>
    <x v="0"/>
    <x v="77"/>
    <n v="3.400959331727422E-8"/>
    <x v="0"/>
    <n v="0"/>
    <x v="1"/>
    <n v="0"/>
    <n v="3.400959331727422E-8"/>
    <n v="0"/>
    <n v="0"/>
    <n v="11423.925499999999"/>
    <n v="3.400959331727422E-8"/>
    <n v="0"/>
    <n v="0"/>
  </r>
  <r>
    <x v="76"/>
    <s v="Shelton"/>
    <x v="0"/>
    <x v="78"/>
    <n v="0"/>
    <x v="37"/>
    <n v="3.0857054414044677E-4"/>
    <x v="1"/>
    <n v="0"/>
    <n v="0"/>
    <n v="0"/>
    <n v="3.0857054414044677E-4"/>
    <n v="19630.0101"/>
    <n v="0"/>
    <n v="139005"/>
    <n v="3.0857054414044677E-4"/>
  </r>
  <r>
    <x v="77"/>
    <s v="Bridgeport"/>
    <x v="0"/>
    <x v="79"/>
    <n v="1.5163127456467578E-3"/>
    <x v="38"/>
    <n v="0"/>
    <x v="0"/>
    <n v="0"/>
    <n v="1.5163127456467578E-3"/>
    <n v="0"/>
    <n v="0"/>
    <n v="153837.17310000001"/>
    <n v="1.5163127456467578E-3"/>
    <n v="39199"/>
    <n v="0"/>
  </r>
  <r>
    <x v="78"/>
    <s v="Derby"/>
    <x v="0"/>
    <x v="80"/>
    <n v="0"/>
    <x v="39"/>
    <n v="6.6231140810703174E-3"/>
    <x v="1"/>
    <n v="0"/>
    <n v="0"/>
    <n v="0"/>
    <n v="6.6231140810703174E-3"/>
    <n v="31654.256600000001"/>
    <n v="0"/>
    <n v="10957"/>
    <n v="6.6231140810703174E-3"/>
  </r>
  <r>
    <x v="79"/>
    <s v="Derby"/>
    <x v="0"/>
    <x v="81"/>
    <n v="1.7587086565370525E-3"/>
    <x v="40"/>
    <n v="0"/>
    <x v="0"/>
    <n v="0"/>
    <n v="1.7587086565370525E-3"/>
    <n v="0"/>
    <n v="0"/>
    <n v="118643.1523"/>
    <n v="1.7587086565370525E-3"/>
    <n v="1084"/>
    <n v="0"/>
  </r>
  <r>
    <x v="80"/>
    <s v="Ansonia"/>
    <x v="0"/>
    <x v="82"/>
    <n v="0"/>
    <x v="0"/>
    <n v="9.1286655447798644E-4"/>
    <x v="1"/>
    <n v="0"/>
    <n v="0"/>
    <n v="0"/>
    <n v="9.1286655447798644E-4"/>
    <n v="30307.9912"/>
    <n v="0"/>
    <n v="0"/>
    <n v="9.1286655447798644E-4"/>
  </r>
  <r>
    <x v="81"/>
    <s v="Ansonia"/>
    <x v="0"/>
    <x v="83"/>
    <n v="1.5579013271794747E-3"/>
    <x v="0"/>
    <n v="0"/>
    <x v="0"/>
    <n v="0"/>
    <n v="1.5579013271794747E-3"/>
    <n v="0"/>
    <n v="0"/>
    <n v="21318.6878"/>
    <n v="1.5579013271794747E-3"/>
    <n v="0"/>
    <n v="0"/>
  </r>
  <r>
    <x v="82"/>
    <s v="Ansonia"/>
    <x v="0"/>
    <x v="16"/>
    <n v="0"/>
    <x v="41"/>
    <n v="1.1528351805611108E-3"/>
    <x v="1"/>
    <n v="0"/>
    <n v="0"/>
    <n v="0"/>
    <n v="1.1528351805611108E-3"/>
    <n v="0"/>
    <n v="0"/>
    <n v="7789"/>
    <n v="1.1528351805611108E-3"/>
  </r>
  <r>
    <x v="82"/>
    <s v="Ansonia"/>
    <x v="1"/>
    <x v="84"/>
    <n v="3.4230465506018531E-3"/>
    <x v="0"/>
    <n v="0"/>
    <x v="0"/>
    <n v="0"/>
    <n v="3.4230465506018531E-3"/>
    <n v="0"/>
    <n v="0"/>
    <n v="48303.706700000002"/>
    <n v="3.4230465506018531E-3"/>
    <n v="0"/>
    <n v="0"/>
  </r>
  <r>
    <x v="83"/>
    <s v="Ansonia"/>
    <x v="0"/>
    <x v="85"/>
    <n v="2.6959879183059687E-6"/>
    <x v="42"/>
    <n v="0"/>
    <x v="1"/>
    <n v="0"/>
    <n v="2.6959879183059687E-6"/>
    <n v="0"/>
    <n v="0"/>
    <n v="19413.7742"/>
    <n v="2.6959879183059687E-6"/>
    <n v="150"/>
    <n v="0"/>
  </r>
  <r>
    <x v="84"/>
    <s v="NEW HAVEN"/>
    <x v="0"/>
    <x v="16"/>
    <n v="0"/>
    <x v="43"/>
    <n v="2.8205722237654813E-3"/>
    <x v="1"/>
    <n v="0"/>
    <n v="0"/>
    <n v="0"/>
    <n v="2.8205722237654813E-3"/>
    <n v="0"/>
    <n v="0"/>
    <n v="90664"/>
    <n v="2.8205722237654813E-3"/>
  </r>
  <r>
    <x v="84"/>
    <s v="NEW HAVEN"/>
    <x v="1"/>
    <x v="86"/>
    <n v="3.0850946341495007E-3"/>
    <x v="0"/>
    <n v="0"/>
    <x v="0"/>
    <n v="0"/>
    <n v="3.0850946341495007E-3"/>
    <n v="0"/>
    <n v="0"/>
    <n v="620841.98750000005"/>
    <n v="3.0850946341495007E-3"/>
    <n v="0"/>
    <n v="0"/>
  </r>
  <r>
    <x v="85"/>
    <s v="NEW HAVEN"/>
    <x v="0"/>
    <x v="16"/>
    <n v="8.9090014534645754E-6"/>
    <x v="44"/>
    <n v="0"/>
    <x v="0"/>
    <n v="0"/>
    <n v="8.9090014534645754E-6"/>
    <n v="0"/>
    <n v="0"/>
    <n v="0"/>
    <n v="8.9090014534645754E-6"/>
    <n v="74388.570000000007"/>
    <n v="0"/>
  </r>
  <r>
    <x v="85"/>
    <s v="NEW HAVEN"/>
    <x v="1"/>
    <x v="87"/>
    <n v="2.6596334258992931E-3"/>
    <x v="0"/>
    <n v="1.5095731301806297E-3"/>
    <x v="0"/>
    <n v="18545.705000000002"/>
    <n v="2.6596334258992931E-3"/>
    <n v="0"/>
    <n v="1.5095731301806297E-3"/>
    <n v="422232.22450000001"/>
    <n v="2.6596334258992931E-3"/>
    <n v="0"/>
    <n v="1.5095731301806297E-3"/>
  </r>
  <r>
    <x v="86"/>
    <s v="NEW HAVEN"/>
    <x v="0"/>
    <x v="16"/>
    <n v="2.9344118543939922E-3"/>
    <x v="45"/>
    <n v="2.0035488424910764E-3"/>
    <x v="0"/>
    <n v="0"/>
    <n v="2.9344118543939922E-3"/>
    <n v="0"/>
    <n v="2.0035488424910764E-3"/>
    <n v="0"/>
    <n v="2.9344118543939922E-3"/>
    <n v="344"/>
    <n v="2.0035488424910764E-3"/>
  </r>
  <r>
    <x v="86"/>
    <s v="NEW HAVEN"/>
    <x v="1"/>
    <x v="88"/>
    <n v="1.0286725027307304E-6"/>
    <x v="0"/>
    <n v="0"/>
    <x v="1"/>
    <n v="0"/>
    <n v="1.0286725027307304E-6"/>
    <n v="0"/>
    <n v="0"/>
    <n v="396586.79239999998"/>
    <n v="1.0286725027307304E-6"/>
    <n v="0"/>
    <n v="0"/>
  </r>
  <r>
    <x v="87"/>
    <s v="NEW HAVEN"/>
    <x v="0"/>
    <x v="16"/>
    <n v="5.6746649611156925E-3"/>
    <x v="46"/>
    <n v="2.1765553350372407E-3"/>
    <x v="0"/>
    <n v="0"/>
    <n v="5.6746649611156925E-3"/>
    <n v="0"/>
    <n v="2.1765553350372407E-3"/>
    <n v="0"/>
    <n v="5.6746649611156925E-3"/>
    <n v="40"/>
    <n v="2.1765553350372407E-3"/>
  </r>
  <r>
    <x v="87"/>
    <s v="NEW HAVEN"/>
    <x v="1"/>
    <x v="89"/>
    <n v="3.6796476229299019E-8"/>
    <x v="0"/>
    <n v="0"/>
    <x v="1"/>
    <n v="0"/>
    <n v="3.6796476229299019E-8"/>
    <n v="0"/>
    <n v="0"/>
    <n v="16626.321499999998"/>
    <n v="3.6796476229299019E-8"/>
    <n v="0"/>
    <n v="0"/>
  </r>
  <r>
    <x v="88"/>
    <s v="NEW HAVEN"/>
    <x v="0"/>
    <x v="16"/>
    <n v="3.7410066267488215E-3"/>
    <x v="47"/>
    <n v="1.127866410822744E-3"/>
    <x v="0"/>
    <n v="0"/>
    <n v="3.7410066267488215E-3"/>
    <n v="0"/>
    <n v="1.127866410822744E-3"/>
    <n v="0"/>
    <n v="3.7410066267488215E-3"/>
    <n v="100"/>
    <n v="1.127866410822744E-3"/>
  </r>
  <r>
    <x v="88"/>
    <s v="NEW HAVEN"/>
    <x v="1"/>
    <x v="90"/>
    <n v="2.1857014751558925E-3"/>
    <x v="0"/>
    <n v="6.6635247998454467E-4"/>
    <x v="0"/>
    <n v="0"/>
    <n v="2.1857014751558925E-3"/>
    <n v="0"/>
    <n v="6.6635247998454467E-4"/>
    <n v="20302.3325"/>
    <n v="2.1857014751558925E-3"/>
    <n v="0"/>
    <n v="6.6635247998454467E-4"/>
  </r>
  <r>
    <x v="89"/>
    <s v="NEW HAVEN"/>
    <x v="1"/>
    <x v="91"/>
    <n v="2.9980255255248867E-3"/>
    <x v="0"/>
    <n v="5.8987864390453457E-3"/>
    <x v="2"/>
    <n v="0"/>
    <n v="2.9980255255248867E-3"/>
    <n v="0"/>
    <n v="5.8987864390453457E-3"/>
    <n v="62155.3321"/>
    <n v="2.9980255255248867E-3"/>
    <n v="0"/>
    <n v="5.8987864390453457E-3"/>
  </r>
  <r>
    <x v="90"/>
    <s v="NEW HAVEN"/>
    <x v="1"/>
    <x v="92"/>
    <n v="1.6170106326539918E-7"/>
    <x v="0"/>
    <n v="0"/>
    <x v="1"/>
    <n v="0"/>
    <n v="1.6170106326539918E-7"/>
    <n v="0"/>
    <n v="0"/>
    <n v="54912.122300000003"/>
    <n v="1.6170106326539918E-7"/>
    <n v="0"/>
    <n v="0"/>
  </r>
  <r>
    <x v="91"/>
    <s v="NEW HAVEN"/>
    <x v="1"/>
    <x v="93"/>
    <n v="4.1601789639542797E-3"/>
    <x v="0"/>
    <n v="1.0930761948518912E-3"/>
    <x v="0"/>
    <n v="618.14779999999996"/>
    <n v="4.1601789639542797E-3"/>
    <n v="0"/>
    <n v="1.0930761948518912E-3"/>
    <n v="166822.5465"/>
    <n v="4.1601789639542797E-3"/>
    <n v="0"/>
    <n v="1.0930761948518912E-3"/>
  </r>
  <r>
    <x v="92"/>
    <s v="NEW HAVEN"/>
    <x v="1"/>
    <x v="94"/>
    <n v="3.4846001826259223E-7"/>
    <x v="0"/>
    <n v="0"/>
    <x v="1"/>
    <n v="0"/>
    <n v="3.4846001826259223E-7"/>
    <n v="0"/>
    <n v="0"/>
    <n v="3203.2554"/>
    <n v="3.4846001826259223E-7"/>
    <n v="0"/>
    <n v="0"/>
  </r>
  <r>
    <x v="93"/>
    <s v="NEW HAVEN"/>
    <x v="0"/>
    <x v="95"/>
    <n v="3.4139955005923722E-3"/>
    <x v="48"/>
    <n v="3.4458122405286152E-3"/>
    <x v="2"/>
    <n v="0"/>
    <n v="3.4139955005923722E-3"/>
    <n v="0"/>
    <n v="3.4458122405286152E-3"/>
    <n v="10510.4792"/>
    <n v="3.4139955005923722E-3"/>
    <n v="70"/>
    <n v="3.4458122405286152E-3"/>
  </r>
  <r>
    <x v="94"/>
    <s v="NEW HAVEN"/>
    <x v="0"/>
    <x v="96"/>
    <n v="6.9135142523179825E-6"/>
    <x v="0"/>
    <n v="6.1842791736729043E-5"/>
    <x v="2"/>
    <n v="0"/>
    <n v="6.9135142523179825E-6"/>
    <n v="0"/>
    <n v="6.1842791736729043E-5"/>
    <n v="16102.516600000001"/>
    <n v="6.9135142523179825E-6"/>
    <n v="0"/>
    <n v="6.1842791736729043E-5"/>
  </r>
  <r>
    <x v="95"/>
    <s v="NEW HAVEN"/>
    <x v="0"/>
    <x v="97"/>
    <n v="2.5423225587272642E-3"/>
    <x v="49"/>
    <n v="1.9077491191132614E-3"/>
    <x v="0"/>
    <n v="0"/>
    <n v="2.5423225587272642E-3"/>
    <n v="0"/>
    <n v="1.9077491191132614E-3"/>
    <n v="36435.988100000002"/>
    <n v="2.5423225587272642E-3"/>
    <n v="15941.24"/>
    <n v="1.9077491191132614E-3"/>
  </r>
  <r>
    <x v="96"/>
    <s v="NEW HAVEN"/>
    <x v="1"/>
    <x v="98"/>
    <n v="3.4475177055445861E-3"/>
    <x v="0"/>
    <n v="2.6074865405668166E-3"/>
    <x v="0"/>
    <n v="0"/>
    <n v="3.4475177055445861E-3"/>
    <n v="0"/>
    <n v="2.6074865405668166E-3"/>
    <n v="68425.132500000007"/>
    <n v="3.4475177055445861E-3"/>
    <n v="0"/>
    <n v="2.6074865405668166E-3"/>
  </r>
  <r>
    <x v="97"/>
    <s v="NEW HAVEN"/>
    <x v="0"/>
    <x v="99"/>
    <n v="1.2165871035026631E-5"/>
    <x v="50"/>
    <n v="1.799001347657057E-5"/>
    <x v="2"/>
    <n v="0"/>
    <n v="1.2165871035026631E-5"/>
    <n v="0"/>
    <n v="1.799001347657057E-5"/>
    <n v="107295.5113"/>
    <n v="1.2165871035026631E-5"/>
    <n v="6672"/>
    <n v="1.799001347657057E-5"/>
  </r>
  <r>
    <x v="98"/>
    <s v="NEW HAVEN"/>
    <x v="0"/>
    <x v="16"/>
    <n v="3.013423503776165E-5"/>
    <x v="51"/>
    <n v="0"/>
    <x v="0"/>
    <n v="0"/>
    <n v="3.013423503776165E-5"/>
    <n v="0"/>
    <n v="0"/>
    <n v="0"/>
    <n v="3.013423503776165E-5"/>
    <n v="9499"/>
    <n v="0"/>
  </r>
  <r>
    <x v="98"/>
    <s v="NEW HAVEN"/>
    <x v="1"/>
    <x v="100"/>
    <n v="4.1244389706388213E-3"/>
    <x v="0"/>
    <n v="2.8652725712296316E-3"/>
    <x v="0"/>
    <n v="0"/>
    <n v="4.1244389706388213E-3"/>
    <n v="0"/>
    <n v="2.8652725712296316E-3"/>
    <n v="95856.074399999998"/>
    <n v="4.1244389706388213E-3"/>
    <n v="0"/>
    <n v="2.8652725712296316E-3"/>
  </r>
  <r>
    <x v="99"/>
    <s v="NEW HAVEN"/>
    <x v="0"/>
    <x v="16"/>
    <n v="3.8897149085520477E-3"/>
    <x v="32"/>
    <n v="1.3081171202100445E-3"/>
    <x v="0"/>
    <n v="0"/>
    <n v="3.8897149085520477E-3"/>
    <n v="0"/>
    <n v="1.3081171202100445E-3"/>
    <n v="0"/>
    <n v="3.8897149085520477E-3"/>
    <n v="60"/>
    <n v="1.3081171202100445E-3"/>
  </r>
  <r>
    <x v="99"/>
    <s v="NEW HAVEN"/>
    <x v="1"/>
    <x v="101"/>
    <n v="1.5902270040560837E-5"/>
    <x v="0"/>
    <n v="0"/>
    <x v="0"/>
    <n v="6964.5801000000001"/>
    <n v="1.5902270040560837E-5"/>
    <n v="0"/>
    <n v="0"/>
    <n v="65177.773399999998"/>
    <n v="1.5902270040560837E-5"/>
    <n v="0"/>
    <n v="0"/>
  </r>
  <r>
    <x v="100"/>
    <s v="NEW HAVEN"/>
    <x v="0"/>
    <x v="102"/>
    <n v="2.9767513754445901E-3"/>
    <x v="52"/>
    <n v="9.1663716607018092E-4"/>
    <x v="0"/>
    <n v="0"/>
    <n v="2.9767513754445901E-3"/>
    <n v="0"/>
    <n v="9.1663716607018092E-4"/>
    <n v="77177.016300000003"/>
    <n v="2.9767513754445901E-3"/>
    <n v="1830"/>
    <n v="9.1663716607018092E-4"/>
  </r>
  <r>
    <x v="101"/>
    <s v="NEW HAVEN"/>
    <x v="0"/>
    <x v="103"/>
    <n v="2.1468482759011624E-6"/>
    <x v="0"/>
    <n v="0"/>
    <x v="1"/>
    <n v="0"/>
    <n v="2.1468482759011624E-6"/>
    <n v="0"/>
    <n v="0"/>
    <n v="30629.914100000002"/>
    <n v="2.1468482759011624E-6"/>
    <n v="0"/>
    <n v="0"/>
  </r>
  <r>
    <x v="102"/>
    <s v="NEW HAVEN"/>
    <x v="0"/>
    <x v="104"/>
    <n v="5.6440724092658165E-3"/>
    <x v="53"/>
    <n v="2.2632109533020518E-3"/>
    <x v="0"/>
    <n v="8758.2502999999997"/>
    <n v="5.6440724092658165E-3"/>
    <n v="0"/>
    <n v="2.2632109533020518E-3"/>
    <n v="26382.8688"/>
    <n v="5.6440724092658165E-3"/>
    <n v="210"/>
    <n v="2.2632109533020518E-3"/>
  </r>
  <r>
    <x v="103"/>
    <s v="NEW HAVEN"/>
    <x v="0"/>
    <x v="16"/>
    <n v="6.531439821422313E-6"/>
    <x v="54"/>
    <n v="0"/>
    <x v="0"/>
    <n v="0"/>
    <n v="6.531439821422313E-6"/>
    <n v="0"/>
    <n v="0"/>
    <n v="0"/>
    <n v="6.531439821422313E-6"/>
    <n v="1180"/>
    <n v="0"/>
  </r>
  <r>
    <x v="103"/>
    <s v="NEW HAVEN"/>
    <x v="1"/>
    <x v="105"/>
    <n v="5.0621749994243003E-3"/>
    <x v="0"/>
    <n v="2.4294583195276229E-3"/>
    <x v="0"/>
    <n v="0"/>
    <n v="5.0621749994243003E-3"/>
    <n v="0"/>
    <n v="2.4294583195276229E-3"/>
    <n v="638.05809999999997"/>
    <n v="5.0621749994243003E-3"/>
    <n v="0"/>
    <n v="2.4294583195276229E-3"/>
  </r>
  <r>
    <x v="104"/>
    <s v="NEW HAVEN"/>
    <x v="0"/>
    <x v="106"/>
    <n v="1.9896488360818202E-9"/>
    <x v="55"/>
    <n v="0"/>
    <x v="1"/>
    <n v="0"/>
    <n v="1.9896488360818202E-9"/>
    <n v="0"/>
    <n v="0"/>
    <n v="34699.039299999997"/>
    <n v="1.9896488360818202E-9"/>
    <n v="44425"/>
    <n v="0"/>
  </r>
  <r>
    <x v="105"/>
    <s v="NEW HAVEN"/>
    <x v="0"/>
    <x v="16"/>
    <n v="5.2863039374778211E-3"/>
    <x v="56"/>
    <n v="3.7671076315876923E-3"/>
    <x v="0"/>
    <n v="0"/>
    <n v="5.2863039374778211E-3"/>
    <n v="0"/>
    <n v="3.7671076315876923E-3"/>
    <n v="0"/>
    <n v="5.2863039374778211E-3"/>
    <n v="2254"/>
    <n v="3.7671076315876923E-3"/>
  </r>
  <r>
    <x v="105"/>
    <s v="NEW HAVEN"/>
    <x v="1"/>
    <x v="107"/>
    <n v="1.1646562379747949E-5"/>
    <x v="0"/>
    <n v="3.3155014514304185E-4"/>
    <x v="2"/>
    <n v="0"/>
    <n v="1.1646562379747949E-5"/>
    <n v="0"/>
    <n v="3.3155014514304185E-4"/>
    <n v="24439.176200000002"/>
    <n v="1.1646562379747949E-5"/>
    <n v="0"/>
    <n v="3.3155014514304185E-4"/>
  </r>
  <r>
    <x v="106"/>
    <s v="NEW HAVEN"/>
    <x v="1"/>
    <x v="108"/>
    <n v="1.4994529699901592E-6"/>
    <x v="0"/>
    <n v="0"/>
    <x v="1"/>
    <n v="7242.7465000000002"/>
    <n v="1.4994529699901592E-6"/>
    <n v="0"/>
    <n v="0"/>
    <n v="25027.805700000001"/>
    <n v="1.4994529699901592E-6"/>
    <n v="0"/>
    <n v="0"/>
  </r>
  <r>
    <x v="107"/>
    <s v="NEW HAVEN"/>
    <x v="1"/>
    <x v="109"/>
    <n v="6.3124581770711647E-6"/>
    <x v="0"/>
    <n v="0"/>
    <x v="0"/>
    <n v="0"/>
    <n v="6.3124581770711647E-6"/>
    <n v="0"/>
    <n v="0"/>
    <n v="125901.9893"/>
    <n v="6.3124581770711647E-6"/>
    <n v="0"/>
    <n v="0"/>
  </r>
  <r>
    <x v="108"/>
    <s v="NEW HAVEN"/>
    <x v="0"/>
    <x v="110"/>
    <n v="3.8795230406343658E-3"/>
    <x v="57"/>
    <n v="2.8562344122671258E-3"/>
    <x v="0"/>
    <n v="0"/>
    <n v="3.8795230406343658E-3"/>
    <n v="800"/>
    <n v="2.8562344122671258E-3"/>
    <n v="42790.523500000003"/>
    <n v="3.8795230406343658E-3"/>
    <n v="63229"/>
    <n v="2.8562344122671258E-3"/>
  </r>
  <r>
    <x v="109"/>
    <s v="NEW HAVEN"/>
    <x v="1"/>
    <x v="111"/>
    <n v="1.6064575902090743E-6"/>
    <x v="0"/>
    <n v="4.1096987941001428E-5"/>
    <x v="1"/>
    <n v="51234.490700000002"/>
    <n v="1.6064575902090743E-6"/>
    <n v="0"/>
    <n v="4.1096987941001428E-5"/>
    <n v="0"/>
    <n v="1.6064575902090743E-6"/>
    <n v="0"/>
    <n v="4.1096987941001428E-5"/>
  </r>
  <r>
    <x v="110"/>
    <s v="NEW HAVEN"/>
    <x v="0"/>
    <x v="112"/>
    <n v="2.7292072980180711E-3"/>
    <x v="0"/>
    <n v="1.7802220948795789E-3"/>
    <x v="0"/>
    <n v="0"/>
    <n v="2.7292072980180711E-3"/>
    <n v="0"/>
    <n v="1.7802220948795789E-3"/>
    <n v="38758.672400000003"/>
    <n v="2.7292072980180711E-3"/>
    <n v="0"/>
    <n v="1.7802220948795789E-3"/>
  </r>
  <r>
    <x v="111"/>
    <s v="NEW HAVEN"/>
    <x v="0"/>
    <x v="113"/>
    <n v="1.1814218644106491E-6"/>
    <x v="58"/>
    <n v="0"/>
    <x v="1"/>
    <n v="0"/>
    <n v="1.1814218644106491E-6"/>
    <n v="0"/>
    <n v="0"/>
    <n v="203276.48869999999"/>
    <n v="1.1814218644106491E-6"/>
    <n v="83813"/>
    <n v="0"/>
  </r>
  <r>
    <x v="112"/>
    <s v="NEW HAVEN"/>
    <x v="0"/>
    <x v="114"/>
    <n v="1.4265978026871861E-5"/>
    <x v="59"/>
    <n v="-7.1424371122860822E-5"/>
    <x v="0"/>
    <n v="0"/>
    <n v="1.4265978026871861E-5"/>
    <n v="0"/>
    <n v="-7.1424371122860822E-5"/>
    <n v="21034.6178"/>
    <n v="1.4265978026871861E-5"/>
    <n v="90"/>
    <n v="-7.1424371122860822E-5"/>
  </r>
  <r>
    <x v="113"/>
    <s v="Milford"/>
    <x v="0"/>
    <x v="115"/>
    <n v="4.6319642176213486E-3"/>
    <x v="60"/>
    <n v="2.6457991684402118E-3"/>
    <x v="0"/>
    <n v="0"/>
    <n v="4.6319642176213486E-3"/>
    <n v="0"/>
    <n v="2.6457991684402118E-3"/>
    <n v="58753.898999999998"/>
    <n v="4.6319642176213486E-3"/>
    <n v="1791"/>
    <n v="2.6457991684402118E-3"/>
  </r>
  <r>
    <x v="114"/>
    <s v="Milford"/>
    <x v="0"/>
    <x v="116"/>
    <n v="9.5554036531344254E-6"/>
    <x v="0"/>
    <n v="0"/>
    <x v="0"/>
    <n v="0"/>
    <n v="9.5554036531344254E-6"/>
    <n v="0"/>
    <n v="0"/>
    <n v="47790.5746"/>
    <n v="9.5554036531344254E-6"/>
    <n v="0"/>
    <n v="0"/>
  </r>
  <r>
    <x v="115"/>
    <s v="Milford"/>
    <x v="0"/>
    <x v="117"/>
    <n v="2.0673901548183421E-5"/>
    <x v="61"/>
    <n v="0"/>
    <x v="0"/>
    <n v="0"/>
    <n v="2.0673901548183421E-5"/>
    <n v="0"/>
    <n v="0"/>
    <n v="22054.677199999998"/>
    <n v="2.0673901548183421E-5"/>
    <n v="250"/>
    <n v="0"/>
  </r>
  <r>
    <x v="116"/>
    <s v="Milford"/>
    <x v="0"/>
    <x v="118"/>
    <n v="1.9564880221471233E-5"/>
    <x v="0"/>
    <n v="0"/>
    <x v="0"/>
    <n v="0"/>
    <n v="1.9564880221471233E-5"/>
    <n v="0"/>
    <n v="0"/>
    <n v="11394.1178"/>
    <n v="1.9564880221471233E-5"/>
    <n v="0"/>
    <n v="0"/>
  </r>
  <r>
    <x v="117"/>
    <s v="Milford"/>
    <x v="0"/>
    <x v="119"/>
    <n v="3.8845856247798128E-3"/>
    <x v="62"/>
    <n v="2.5290084175924803E-3"/>
    <x v="0"/>
    <n v="0"/>
    <n v="3.8845856247798128E-3"/>
    <n v="0"/>
    <n v="2.5290084175924803E-3"/>
    <n v="225626.00099999999"/>
    <n v="3.8845856247798128E-3"/>
    <n v="96057"/>
    <n v="2.5290084175924803E-3"/>
  </r>
  <r>
    <x v="118"/>
    <s v="Milford"/>
    <x v="0"/>
    <x v="120"/>
    <n v="5.3577738074832291E-6"/>
    <x v="63"/>
    <n v="0"/>
    <x v="0"/>
    <n v="0"/>
    <n v="5.3577738074832291E-6"/>
    <n v="0"/>
    <n v="0"/>
    <n v="71448.268599999996"/>
    <n v="5.3577738074832291E-6"/>
    <n v="16584"/>
    <n v="0"/>
  </r>
  <r>
    <x v="119"/>
    <s v="Milford"/>
    <x v="0"/>
    <x v="121"/>
    <n v="1.4304557970710706E-5"/>
    <x v="64"/>
    <n v="0"/>
    <x v="0"/>
    <n v="0"/>
    <n v="1.4304557970710706E-5"/>
    <n v="0"/>
    <n v="0"/>
    <n v="202449.05009999999"/>
    <n v="1.4304557970710706E-5"/>
    <n v="16410"/>
    <n v="0"/>
  </r>
  <r>
    <x v="120"/>
    <s v="Milford"/>
    <x v="0"/>
    <x v="122"/>
    <n v="3.5558609023951327E-3"/>
    <x v="65"/>
    <n v="1.5582315782111714E-3"/>
    <x v="0"/>
    <n v="0"/>
    <n v="3.5558609023951327E-3"/>
    <n v="0"/>
    <n v="1.5582315782111714E-3"/>
    <n v="231960.74220000001"/>
    <n v="3.5558609023951327E-3"/>
    <n v="850"/>
    <n v="1.5582315782111714E-3"/>
  </r>
  <r>
    <x v="121"/>
    <s v="Milford"/>
    <x v="0"/>
    <x v="123"/>
    <n v="2.9440101884148486E-6"/>
    <x v="0"/>
    <n v="0"/>
    <x v="1"/>
    <n v="0"/>
    <n v="2.9440101884148486E-6"/>
    <n v="0"/>
    <n v="0"/>
    <n v="3718.1469999999999"/>
    <n v="2.9440101884148486E-6"/>
    <n v="0"/>
    <n v="0"/>
  </r>
  <r>
    <x v="122"/>
    <s v="Milford"/>
    <x v="0"/>
    <x v="124"/>
    <n v="2.639204337066789E-3"/>
    <x v="66"/>
    <n v="8.9349507462328168E-5"/>
    <x v="0"/>
    <n v="0"/>
    <n v="2.639204337066789E-3"/>
    <n v="0"/>
    <n v="8.9349507462328168E-5"/>
    <n v="85261.554799999998"/>
    <n v="2.639204337066789E-3"/>
    <n v="153338.10999999999"/>
    <n v="8.9349507462328168E-5"/>
  </r>
  <r>
    <x v="123"/>
    <s v="Milford"/>
    <x v="0"/>
    <x v="125"/>
    <n v="3.4564051816779969E-3"/>
    <x v="67"/>
    <n v="3.2005332124525059E-3"/>
    <x v="0"/>
    <n v="0"/>
    <n v="3.4564051816779969E-3"/>
    <n v="0"/>
    <n v="3.2005332124525059E-3"/>
    <n v="24946.427899999999"/>
    <n v="3.4564051816779969E-3"/>
    <n v="37695"/>
    <n v="3.2005332124525059E-3"/>
  </r>
  <r>
    <x v="124"/>
    <s v="West Haven"/>
    <x v="0"/>
    <x v="126"/>
    <n v="5.1732458501931875E-3"/>
    <x v="68"/>
    <n v="4.0356971935859316E-3"/>
    <x v="0"/>
    <n v="1038.3493000000001"/>
    <n v="5.1732458501931875E-3"/>
    <n v="0"/>
    <n v="4.0356971935859316E-3"/>
    <n v="56852.9211"/>
    <n v="5.1732458501931875E-3"/>
    <n v="800"/>
    <n v="4.0356971935859316E-3"/>
  </r>
  <r>
    <x v="125"/>
    <s v="West Haven"/>
    <x v="0"/>
    <x v="127"/>
    <n v="3.8495650080727996E-6"/>
    <x v="0"/>
    <n v="0"/>
    <x v="1"/>
    <n v="0"/>
    <n v="3.8495650080727996E-6"/>
    <n v="0"/>
    <n v="0"/>
    <n v="23658.1571"/>
    <n v="3.8495650080727996E-6"/>
    <n v="0"/>
    <n v="0"/>
  </r>
  <r>
    <x v="126"/>
    <s v="NORTH HAVEN"/>
    <x v="0"/>
    <x v="16"/>
    <n v="5.3486356802690677E-3"/>
    <x v="69"/>
    <n v="1.9788419621134938E-3"/>
    <x v="0"/>
    <n v="0"/>
    <n v="5.3486356802690677E-3"/>
    <n v="0"/>
    <n v="1.9788419621134938E-3"/>
    <n v="0"/>
    <n v="5.3486356802690677E-3"/>
    <n v="50"/>
    <n v="1.9788419621134938E-3"/>
  </r>
  <r>
    <x v="126"/>
    <s v="NORTH HAVEN"/>
    <x v="1"/>
    <x v="128"/>
    <n v="5.5485356369758404E-3"/>
    <x v="0"/>
    <n v="2.5567651186170098E-3"/>
    <x v="0"/>
    <n v="0"/>
    <n v="5.5485356369758404E-3"/>
    <n v="0"/>
    <n v="2.5567651186170098E-3"/>
    <n v="4149.2298000000001"/>
    <n v="5.5485356369758404E-3"/>
    <n v="0"/>
    <n v="2.5567651186170098E-3"/>
  </r>
  <r>
    <x v="126"/>
    <s v="West Haven"/>
    <x v="0"/>
    <x v="16"/>
    <n v="3.1902386818528571E-6"/>
    <x v="70"/>
    <n v="0"/>
    <x v="1"/>
    <n v="0"/>
    <n v="3.1902386818528571E-6"/>
    <n v="0"/>
    <n v="0"/>
    <n v="0"/>
    <n v="3.1902386818528571E-6"/>
    <n v="2970"/>
    <n v="0"/>
  </r>
  <r>
    <x v="126"/>
    <s v="West Haven"/>
    <x v="1"/>
    <x v="129"/>
    <n v="5.0435226910568964E-6"/>
    <x v="0"/>
    <n v="0"/>
    <x v="0"/>
    <n v="0"/>
    <n v="5.0435226910568964E-6"/>
    <n v="0"/>
    <n v="0"/>
    <n v="4240.4471000000003"/>
    <n v="5.0435226910568964E-6"/>
    <n v="0"/>
    <n v="0"/>
  </r>
  <r>
    <x v="127"/>
    <s v="West Haven"/>
    <x v="0"/>
    <x v="130"/>
    <n v="3.6526859499701712E-3"/>
    <x v="71"/>
    <n v="1.8104488887387736E-3"/>
    <x v="0"/>
    <n v="0"/>
    <n v="3.6526859499701712E-3"/>
    <n v="0"/>
    <n v="1.8104488887387736E-3"/>
    <n v="52236.260499999997"/>
    <n v="3.6526859499701712E-3"/>
    <n v="360"/>
    <n v="1.8104488887387736E-3"/>
  </r>
  <r>
    <x v="128"/>
    <s v="West Haven"/>
    <x v="0"/>
    <x v="131"/>
    <n v="4.3470766204989223E-3"/>
    <x v="72"/>
    <n v="2.4832753927625131E-3"/>
    <x v="0"/>
    <n v="0"/>
    <n v="4.3470766204989223E-3"/>
    <n v="0"/>
    <n v="2.4832753927625131E-3"/>
    <n v="321864.88760000002"/>
    <n v="4.3470766204989223E-3"/>
    <n v="13474"/>
    <n v="2.4832753927625131E-3"/>
  </r>
  <r>
    <x v="129"/>
    <s v="West Haven"/>
    <x v="0"/>
    <x v="132"/>
    <n v="2.1649475512373332E-6"/>
    <x v="0"/>
    <n v="0"/>
    <x v="1"/>
    <n v="0"/>
    <n v="2.1649475512373332E-6"/>
    <n v="0"/>
    <n v="0"/>
    <n v="675.56370000000004"/>
    <n v="2.1649475512373332E-6"/>
    <n v="0"/>
    <n v="0"/>
  </r>
  <r>
    <x v="130"/>
    <s v="West Haven"/>
    <x v="0"/>
    <x v="133"/>
    <n v="2.5070231678202077E-5"/>
    <x v="0"/>
    <n v="0"/>
    <x v="0"/>
    <n v="0"/>
    <n v="2.5070231678202077E-5"/>
    <n v="0"/>
    <n v="0"/>
    <n v="19853.538799999998"/>
    <n v="2.5070231678202077E-5"/>
    <n v="0"/>
    <n v="0"/>
  </r>
  <r>
    <x v="131"/>
    <s v="West Haven"/>
    <x v="0"/>
    <x v="134"/>
    <n v="5.6863030391379682E-3"/>
    <x v="0"/>
    <n v="3.6278545112249138E-3"/>
    <x v="0"/>
    <n v="0"/>
    <n v="5.6863030391379682E-3"/>
    <n v="0"/>
    <n v="3.6278545112249138E-3"/>
    <n v="27257.304800000002"/>
    <n v="5.6863030391379682E-3"/>
    <n v="0"/>
    <n v="3.6278545112249138E-3"/>
  </r>
  <r>
    <x v="132"/>
    <s v="West Haven"/>
    <x v="1"/>
    <x v="135"/>
    <n v="5.5907149517770613E-5"/>
    <x v="0"/>
    <n v="0"/>
    <x v="0"/>
    <n v="6202.3136000000004"/>
    <n v="5.5907149517770613E-5"/>
    <n v="0"/>
    <n v="0"/>
    <n v="8594.3369999999995"/>
    <n v="5.5907149517770613E-5"/>
    <n v="0"/>
    <n v="0"/>
  </r>
  <r>
    <x v="133"/>
    <s v="Orange"/>
    <x v="0"/>
    <x v="136"/>
    <n v="3.9233572312504881E-3"/>
    <x v="73"/>
    <n v="3.9223729055500303E-3"/>
    <x v="2"/>
    <n v="602.17309999999998"/>
    <n v="3.9233572312504881E-3"/>
    <n v="0"/>
    <n v="3.9223729055500303E-3"/>
    <n v="216784.86850000001"/>
    <n v="3.9233572312504881E-3"/>
    <n v="114872"/>
    <n v="3.9223729055500303E-3"/>
  </r>
  <r>
    <x v="134"/>
    <s v="Orange"/>
    <x v="0"/>
    <x v="137"/>
    <n v="2.5279863003929773E-5"/>
    <x v="0"/>
    <n v="0"/>
    <x v="0"/>
    <n v="0"/>
    <n v="2.5279863003929773E-5"/>
    <n v="0"/>
    <n v="0"/>
    <n v="3565.3463999999999"/>
    <n v="2.5279863003929773E-5"/>
    <n v="0"/>
    <n v="0"/>
  </r>
  <r>
    <x v="135"/>
    <s v="Derby"/>
    <x v="0"/>
    <x v="138"/>
    <n v="5.0872419562573538E-3"/>
    <x v="0"/>
    <n v="2.6612113573223403E-3"/>
    <x v="0"/>
    <n v="0"/>
    <n v="5.0872419562573538E-3"/>
    <n v="0"/>
    <n v="2.6612113573223403E-3"/>
    <n v="3201.6347000000001"/>
    <n v="5.0872419562573538E-3"/>
    <n v="0"/>
    <n v="2.6612113573223403E-3"/>
  </r>
  <r>
    <x v="135"/>
    <s v="Orange"/>
    <x v="0"/>
    <x v="139"/>
    <n v="3.6705653399009477E-6"/>
    <x v="74"/>
    <n v="0"/>
    <x v="1"/>
    <n v="0"/>
    <n v="3.6705653399009477E-6"/>
    <n v="0"/>
    <n v="0"/>
    <n v="5578.9567999999999"/>
    <n v="3.6705653399009477E-6"/>
    <n v="1070"/>
    <n v="0"/>
  </r>
  <r>
    <x v="136"/>
    <s v="Orange"/>
    <x v="0"/>
    <x v="140"/>
    <n v="1.8395592122242285E-6"/>
    <x v="0"/>
    <n v="5.6984744094189124E-6"/>
    <x v="1"/>
    <n v="0"/>
    <n v="1.8395592122242285E-6"/>
    <n v="0"/>
    <n v="5.6984744094189124E-6"/>
    <n v="5794.7875999999997"/>
    <n v="1.8395592122242285E-6"/>
    <n v="0"/>
    <n v="5.6984744094189124E-6"/>
  </r>
  <r>
    <x v="137"/>
    <s v="Woodbridge"/>
    <x v="0"/>
    <x v="141"/>
    <n v="5.5851385193424856E-3"/>
    <x v="0"/>
    <n v="2.4187559727179547E-3"/>
    <x v="0"/>
    <n v="0"/>
    <n v="5.5851385193424856E-3"/>
    <n v="0"/>
    <n v="2.4187559727179547E-3"/>
    <n v="8585.7708999999995"/>
    <n v="5.5851385193424856E-3"/>
    <n v="0"/>
    <n v="2.4187559727179547E-3"/>
  </r>
  <r>
    <x v="138"/>
    <s v="Woodbridge"/>
    <x v="0"/>
    <x v="142"/>
    <n v="1.5036453215964113E-7"/>
    <x v="75"/>
    <n v="0"/>
    <x v="1"/>
    <n v="0"/>
    <n v="1.5036453215964113E-7"/>
    <n v="0"/>
    <n v="0"/>
    <n v="50736.268400000001"/>
    <n v="1.5036453215964113E-7"/>
    <n v="728"/>
    <n v="0"/>
  </r>
  <r>
    <x v="139"/>
    <s v="Hamden"/>
    <x v="0"/>
    <x v="143"/>
    <n v="2.6728920539986082E-3"/>
    <x v="76"/>
    <n v="2.2148048713828109E-3"/>
    <x v="0"/>
    <n v="0"/>
    <n v="2.6728920539986082E-3"/>
    <n v="0"/>
    <n v="2.2148048713828109E-3"/>
    <n v="45742.0052"/>
    <n v="2.6728920539986082E-3"/>
    <n v="8424"/>
    <n v="2.2148048713828109E-3"/>
  </r>
  <r>
    <x v="140"/>
    <s v="Hamden"/>
    <x v="0"/>
    <x v="144"/>
    <n v="2.5002607672251726E-5"/>
    <x v="77"/>
    <n v="0"/>
    <x v="0"/>
    <n v="1504.854"/>
    <n v="2.5002607672251726E-5"/>
    <n v="0"/>
    <n v="0"/>
    <n v="3811.4479000000001"/>
    <n v="2.5002607672251726E-5"/>
    <n v="595"/>
    <n v="0"/>
  </r>
  <r>
    <x v="141"/>
    <s v="Hamden"/>
    <x v="0"/>
    <x v="145"/>
    <n v="4.4774590887796707E-3"/>
    <x v="78"/>
    <n v="1.7004642852559582E-3"/>
    <x v="0"/>
    <n v="0"/>
    <n v="4.4774590887796707E-3"/>
    <n v="0"/>
    <n v="1.7004642852559582E-3"/>
    <n v="31918.416300000001"/>
    <n v="4.4774590887796707E-3"/>
    <n v="46563"/>
    <n v="1.7004642852559582E-3"/>
  </r>
  <r>
    <x v="142"/>
    <s v="Hamden"/>
    <x v="0"/>
    <x v="146"/>
    <n v="0"/>
    <x v="79"/>
    <n v="1.4579624748103431E-3"/>
    <x v="1"/>
    <n v="7557.6082999999999"/>
    <n v="0"/>
    <n v="0"/>
    <n v="1.4579624748103431E-3"/>
    <n v="100372.662"/>
    <n v="0"/>
    <n v="8117.9"/>
    <n v="1.4579624748103431E-3"/>
  </r>
  <r>
    <x v="142"/>
    <s v="NEW HAVEN"/>
    <x v="0"/>
    <x v="147"/>
    <n v="3.7517931075784269E-3"/>
    <x v="0"/>
    <n v="0"/>
    <x v="0"/>
    <n v="0"/>
    <n v="3.7517931075784269E-3"/>
    <n v="0"/>
    <n v="0"/>
    <n v="2886.0785000000001"/>
    <n v="3.7517931075784269E-3"/>
    <n v="0"/>
    <n v="0"/>
  </r>
  <r>
    <x v="143"/>
    <s v="Hamden"/>
    <x v="0"/>
    <x v="16"/>
    <n v="0"/>
    <x v="80"/>
    <n v="1.4880077317262672E-5"/>
    <x v="1"/>
    <n v="0"/>
    <n v="0"/>
    <n v="0"/>
    <n v="1.4880077317262672E-5"/>
    <n v="0"/>
    <n v="0"/>
    <n v="830"/>
    <n v="1.4880077317262672E-5"/>
  </r>
  <r>
    <x v="143"/>
    <s v="Hamden"/>
    <x v="1"/>
    <x v="148"/>
    <n v="1.9440665241910859E-3"/>
    <x v="0"/>
    <n v="1.166560563878554E-3"/>
    <x v="0"/>
    <n v="0"/>
    <n v="1.9440665241910859E-3"/>
    <n v="0"/>
    <n v="1.166560563878554E-3"/>
    <n v="16559.529200000001"/>
    <n v="1.9440665241910859E-3"/>
    <n v="0"/>
    <n v="1.166560563878554E-3"/>
  </r>
  <r>
    <x v="144"/>
    <s v="Hamden"/>
    <x v="0"/>
    <x v="149"/>
    <n v="7.7932105098144223E-6"/>
    <x v="81"/>
    <n v="0"/>
    <x v="0"/>
    <n v="2069.29"/>
    <n v="7.7932105098144223E-6"/>
    <n v="0"/>
    <n v="0"/>
    <n v="17827.195"/>
    <n v="7.7932105098144223E-6"/>
    <n v="28247"/>
    <n v="0"/>
  </r>
  <r>
    <x v="145"/>
    <s v="Hamden"/>
    <x v="0"/>
    <x v="150"/>
    <n v="5.1950796379766766E-6"/>
    <x v="0"/>
    <n v="0"/>
    <x v="0"/>
    <n v="0"/>
    <n v="5.1950796379766766E-6"/>
    <n v="0"/>
    <n v="0"/>
    <n v="25404.7137"/>
    <n v="5.1950796379766766E-6"/>
    <n v="0"/>
    <n v="0"/>
  </r>
  <r>
    <x v="146"/>
    <s v="Hamden"/>
    <x v="0"/>
    <x v="151"/>
    <n v="2.1378185690849752E-5"/>
    <x v="82"/>
    <n v="0"/>
    <x v="0"/>
    <n v="5634.5207"/>
    <n v="2.1378185690849752E-5"/>
    <n v="0"/>
    <n v="0"/>
    <n v="109445.0217"/>
    <n v="2.1378185690849752E-5"/>
    <n v="147584.07"/>
    <n v="0"/>
  </r>
  <r>
    <x v="147"/>
    <s v="Hamden"/>
    <x v="0"/>
    <x v="152"/>
    <n v="4.4052749588965844E-6"/>
    <x v="0"/>
    <n v="0"/>
    <x v="1"/>
    <n v="0"/>
    <n v="4.4052749588965844E-6"/>
    <n v="0"/>
    <n v="0"/>
    <n v="4752.5604000000003"/>
    <n v="4.4052749588965844E-6"/>
    <n v="0"/>
    <n v="0"/>
  </r>
  <r>
    <x v="148"/>
    <s v="Hamden"/>
    <x v="0"/>
    <x v="153"/>
    <n v="0"/>
    <x v="83"/>
    <n v="2.7673873157353378E-2"/>
    <x v="1"/>
    <n v="0"/>
    <n v="0"/>
    <n v="0"/>
    <n v="2.7673873157353378E-2"/>
    <n v="98957.925600000002"/>
    <n v="0"/>
    <n v="1708"/>
    <n v="2.7673873157353378E-2"/>
  </r>
  <r>
    <x v="149"/>
    <s v="Hamden"/>
    <x v="0"/>
    <x v="154"/>
    <n v="7.6856935292475585E-3"/>
    <x v="84"/>
    <n v="0"/>
    <x v="0"/>
    <n v="0"/>
    <n v="7.6856935292475585E-3"/>
    <n v="0"/>
    <n v="0"/>
    <n v="45290.201699999998"/>
    <n v="7.6856935292475585E-3"/>
    <n v="50057"/>
    <n v="0"/>
  </r>
  <r>
    <x v="150"/>
    <s v="Hamden"/>
    <x v="0"/>
    <x v="155"/>
    <n v="0"/>
    <x v="0"/>
    <n v="3.0057756180870595E-4"/>
    <x v="1"/>
    <n v="2121.1496000000002"/>
    <n v="0"/>
    <n v="0"/>
    <n v="3.0057756180870595E-4"/>
    <n v="103176.9575"/>
    <n v="0"/>
    <n v="0"/>
    <n v="3.0057756180870595E-4"/>
  </r>
  <r>
    <x v="151"/>
    <s v="NORTH HAVEN"/>
    <x v="0"/>
    <x v="156"/>
    <n v="2.2116130396380366E-3"/>
    <x v="85"/>
    <n v="0"/>
    <x v="0"/>
    <n v="0"/>
    <n v="2.2116130396380366E-3"/>
    <n v="0"/>
    <n v="0"/>
    <n v="93146.874100000001"/>
    <n v="2.2116130396380366E-3"/>
    <n v="1581.66"/>
    <n v="0"/>
  </r>
  <r>
    <x v="152"/>
    <s v="NORTH HAVEN"/>
    <x v="0"/>
    <x v="157"/>
    <n v="0"/>
    <x v="86"/>
    <n v="3.1542490295587063E-4"/>
    <x v="1"/>
    <n v="0"/>
    <n v="0"/>
    <n v="0"/>
    <n v="3.1542490295587063E-4"/>
    <n v="260614.27919999999"/>
    <n v="0"/>
    <n v="113338.29"/>
    <n v="3.1542490295587063E-4"/>
  </r>
  <r>
    <x v="153"/>
    <s v="NORTH HAVEN"/>
    <x v="0"/>
    <x v="158"/>
    <n v="1.8319484961543755E-3"/>
    <x v="87"/>
    <n v="0"/>
    <x v="0"/>
    <n v="0"/>
    <n v="1.8319484961543755E-3"/>
    <n v="0"/>
    <n v="0"/>
    <n v="216707.51319999999"/>
    <n v="1.8319484961543755E-3"/>
    <n v="507461"/>
    <n v="0"/>
  </r>
  <r>
    <x v="154"/>
    <s v="NORTH HAVEN"/>
    <x v="0"/>
    <x v="159"/>
    <n v="0"/>
    <x v="0"/>
    <n v="4.5107347338931524E-4"/>
    <x v="1"/>
    <n v="0"/>
    <n v="0"/>
    <n v="0"/>
    <n v="4.5107347338931524E-4"/>
    <n v="190974.886"/>
    <n v="0"/>
    <n v="0"/>
    <n v="4.5107347338931524E-4"/>
  </r>
  <r>
    <x v="155"/>
    <s v="East  Haven"/>
    <x v="0"/>
    <x v="160"/>
    <n v="2.0521099747744923E-3"/>
    <x v="0"/>
    <n v="0"/>
    <x v="0"/>
    <n v="0"/>
    <n v="2.0521099747744923E-3"/>
    <n v="0"/>
    <n v="0"/>
    <n v="24280.935099999999"/>
    <n v="2.0521099747744923E-3"/>
    <n v="0"/>
    <n v="0"/>
  </r>
  <r>
    <x v="155"/>
    <s v="EAST HAVEN"/>
    <x v="0"/>
    <x v="16"/>
    <n v="0"/>
    <x v="88"/>
    <n v="5.4889331606372202E-4"/>
    <x v="1"/>
    <n v="0"/>
    <n v="0"/>
    <n v="0"/>
    <n v="5.4889331606372202E-4"/>
    <n v="0"/>
    <n v="0"/>
    <n v="12866"/>
    <n v="5.4889331606372202E-4"/>
  </r>
  <r>
    <x v="156"/>
    <s v="East  Haven"/>
    <x v="0"/>
    <x v="161"/>
    <n v="2.2604245137898406E-3"/>
    <x v="0"/>
    <n v="0"/>
    <x v="0"/>
    <n v="0"/>
    <n v="2.2604245137898406E-3"/>
    <n v="0"/>
    <n v="0"/>
    <n v="22798.3066"/>
    <n v="2.2604245137898406E-3"/>
    <n v="0"/>
    <n v="0"/>
  </r>
  <r>
    <x v="156"/>
    <s v="EAST HAVEN"/>
    <x v="0"/>
    <x v="16"/>
    <n v="0"/>
    <x v="89"/>
    <n v="1.6695238428886276E-3"/>
    <x v="1"/>
    <n v="0"/>
    <n v="0"/>
    <n v="0"/>
    <n v="1.6695238428886276E-3"/>
    <n v="0"/>
    <n v="0"/>
    <n v="30"/>
    <n v="1.6695238428886276E-3"/>
  </r>
  <r>
    <x v="156"/>
    <s v="NEW HAVEN"/>
    <x v="0"/>
    <x v="162"/>
    <n v="2.7031405787265898E-3"/>
    <x v="0"/>
    <n v="0"/>
    <x v="0"/>
    <n v="0"/>
    <n v="2.7031405787265898E-3"/>
    <n v="0"/>
    <n v="0"/>
    <n v="2993.6754999999998"/>
    <n v="2.7031405787265898E-3"/>
    <n v="0"/>
    <n v="0"/>
  </r>
  <r>
    <x v="157"/>
    <s v="East  Haven"/>
    <x v="0"/>
    <x v="163"/>
    <n v="0"/>
    <x v="0"/>
    <n v="7.0317471931384296E-4"/>
    <x v="1"/>
    <n v="0"/>
    <n v="0"/>
    <n v="0"/>
    <n v="7.0317471931384296E-4"/>
    <n v="32315.9293"/>
    <n v="0"/>
    <n v="0"/>
    <n v="7.0317471931384296E-4"/>
  </r>
  <r>
    <x v="157"/>
    <s v="NORTH HAVEN"/>
    <x v="0"/>
    <x v="164"/>
    <n v="2.6671952392185549E-3"/>
    <x v="90"/>
    <n v="0"/>
    <x v="0"/>
    <n v="0"/>
    <n v="2.6671952392185549E-3"/>
    <n v="0"/>
    <n v="0"/>
    <n v="10134.6129"/>
    <n v="2.6671952392185549E-3"/>
    <n v="500"/>
    <n v="0"/>
  </r>
  <r>
    <x v="158"/>
    <s v="East  Haven"/>
    <x v="0"/>
    <x v="165"/>
    <n v="0"/>
    <x v="0"/>
    <n v="1.6368085048988939E-5"/>
    <x v="1"/>
    <n v="0"/>
    <n v="0"/>
    <n v="0"/>
    <n v="1.6368085048988939E-5"/>
    <n v="17417.411800000002"/>
    <n v="0"/>
    <n v="0"/>
    <n v="1.6368085048988939E-5"/>
  </r>
  <r>
    <x v="158"/>
    <s v="EAST HAVEN"/>
    <x v="0"/>
    <x v="16"/>
    <n v="0"/>
    <x v="91"/>
    <n v="6.5472340195955756E-6"/>
    <x v="1"/>
    <n v="0"/>
    <n v="0"/>
    <n v="0"/>
    <n v="6.5472340195955756E-6"/>
    <n v="0"/>
    <n v="0"/>
    <n v="29346"/>
    <n v="6.5472340195955756E-6"/>
  </r>
  <r>
    <x v="159"/>
    <s v="East  Haven"/>
    <x v="0"/>
    <x v="166"/>
    <n v="2.5411533771550063E-5"/>
    <x v="0"/>
    <n v="5.1187465971383593E-5"/>
    <x v="2"/>
    <n v="0"/>
    <n v="2.5411533771550063E-5"/>
    <n v="0"/>
    <n v="5.1187465971383593E-5"/>
    <n v="20826.716400000001"/>
    <n v="2.5411533771550063E-5"/>
    <n v="0"/>
    <n v="5.1187465971383593E-5"/>
  </r>
  <r>
    <x v="159"/>
    <s v="EAST HAVEN"/>
    <x v="0"/>
    <x v="16"/>
    <n v="0"/>
    <x v="92"/>
    <n v="9.2256479367028557E-6"/>
    <x v="1"/>
    <n v="0"/>
    <n v="0"/>
    <n v="0"/>
    <n v="9.2256479367028557E-6"/>
    <n v="0"/>
    <n v="0"/>
    <n v="10040"/>
    <n v="9.2256479367028557E-6"/>
  </r>
  <r>
    <x v="159"/>
    <s v="NEW HAVEN"/>
    <x v="0"/>
    <x v="167"/>
    <n v="0"/>
    <x v="0"/>
    <n v="5.654429380559815E-6"/>
    <x v="1"/>
    <n v="0"/>
    <n v="0"/>
    <n v="0"/>
    <n v="5.654429380559815E-6"/>
    <n v="54047.178699999997"/>
    <n v="0"/>
    <n v="0"/>
    <n v="5.654429380559815E-6"/>
  </r>
  <r>
    <x v="160"/>
    <s v="East  Haven"/>
    <x v="0"/>
    <x v="168"/>
    <n v="0"/>
    <x v="0"/>
    <n v="3.3710577081021506E-4"/>
    <x v="1"/>
    <n v="0"/>
    <n v="0"/>
    <n v="0"/>
    <n v="3.3710577081021506E-4"/>
    <n v="5063.9494999999997"/>
    <n v="0"/>
    <n v="0"/>
    <n v="3.3710577081021506E-4"/>
  </r>
  <r>
    <x v="160"/>
    <s v="EAST HAVEN"/>
    <x v="0"/>
    <x v="16"/>
    <n v="2.7388560192943292E-3"/>
    <x v="93"/>
    <n v="0"/>
    <x v="0"/>
    <n v="0"/>
    <n v="2.7388560192943292E-3"/>
    <n v="0"/>
    <n v="0"/>
    <n v="0"/>
    <n v="2.7388560192943292E-3"/>
    <n v="1313"/>
    <n v="0"/>
  </r>
  <r>
    <x v="161"/>
    <s v="East  Haven"/>
    <x v="0"/>
    <x v="169"/>
    <n v="0"/>
    <x v="0"/>
    <n v="1.4880077317262672E-6"/>
    <x v="1"/>
    <n v="0"/>
    <n v="0"/>
    <n v="0"/>
    <n v="1.4880077317262672E-6"/>
    <n v="11356.438599999999"/>
    <n v="0"/>
    <n v="0"/>
    <n v="1.4880077317262672E-6"/>
  </r>
  <r>
    <x v="162"/>
    <s v="North Branford"/>
    <x v="0"/>
    <x v="170"/>
    <n v="0"/>
    <x v="94"/>
    <n v="1.6368085048988939E-5"/>
    <x v="1"/>
    <n v="0"/>
    <n v="0"/>
    <n v="0"/>
    <n v="1.6368085048988939E-5"/>
    <n v="118879.9354"/>
    <n v="0"/>
    <n v="34728"/>
    <n v="1.6368085048988939E-5"/>
  </r>
  <r>
    <x v="163"/>
    <s v="North Branford"/>
    <x v="0"/>
    <x v="171"/>
    <n v="0"/>
    <x v="95"/>
    <n v="3.5414584015085156E-5"/>
    <x v="1"/>
    <n v="0"/>
    <n v="0"/>
    <n v="0"/>
    <n v="3.5414584015085156E-5"/>
    <n v="46838.580699999999"/>
    <n v="0"/>
    <n v="8591"/>
    <n v="3.5414584015085156E-5"/>
  </r>
  <r>
    <x v="164"/>
    <s v="NEW HAVEN"/>
    <x v="0"/>
    <x v="16"/>
    <n v="0"/>
    <x v="96"/>
    <n v="1.4880077317262672E-6"/>
    <x v="1"/>
    <n v="0"/>
    <n v="0"/>
    <n v="0"/>
    <n v="1.4880077317262672E-6"/>
    <n v="0"/>
    <n v="0"/>
    <n v="1985"/>
    <n v="1.4880077317262672E-6"/>
  </r>
  <r>
    <x v="164"/>
    <s v="NEW HAVEN"/>
    <x v="1"/>
    <x v="172"/>
    <n v="0"/>
    <x v="0"/>
    <n v="1.9046498966096221E-5"/>
    <x v="1"/>
    <n v="3688.5129000000002"/>
    <n v="0"/>
    <n v="0"/>
    <n v="1.9046498966096221E-5"/>
    <n v="50785.928599999999"/>
    <n v="0"/>
    <n v="0"/>
    <n v="1.9046498966096221E-5"/>
  </r>
  <r>
    <x v="165"/>
    <s v="NEW HAVEN"/>
    <x v="0"/>
    <x v="16"/>
    <n v="0"/>
    <x v="97"/>
    <n v="2.0832108244167739E-5"/>
    <x v="1"/>
    <n v="0"/>
    <n v="0"/>
    <n v="0"/>
    <n v="2.0832108244167739E-5"/>
    <n v="0"/>
    <n v="0"/>
    <n v="648547"/>
    <n v="2.0832108244167739E-5"/>
  </r>
  <r>
    <x v="165"/>
    <s v="NEW HAVEN"/>
    <x v="1"/>
    <x v="173"/>
    <n v="1.4861267900483195E-6"/>
    <x v="0"/>
    <n v="0"/>
    <x v="1"/>
    <n v="0"/>
    <n v="1.4861267900483195E-6"/>
    <n v="0"/>
    <n v="0"/>
    <n v="119732.2037"/>
    <n v="1.4861267900483195E-6"/>
    <n v="0"/>
    <n v="0"/>
  </r>
  <r>
    <x v="166"/>
    <s v="West Haven"/>
    <x v="0"/>
    <x v="174"/>
    <n v="0"/>
    <x v="98"/>
    <n v="5.775850811468679E-6"/>
    <x v="1"/>
    <n v="0"/>
    <n v="0"/>
    <n v="0"/>
    <n v="5.775850811468679E-6"/>
    <n v="214352.32990000001"/>
    <n v="0"/>
    <n v="3517"/>
    <n v="5.775850811468679E-6"/>
  </r>
  <r>
    <x v="167"/>
    <m/>
    <x v="2"/>
    <x v="16"/>
    <n v="0"/>
    <x v="0"/>
    <n v="7.0731971365133961E-4"/>
    <x v="1"/>
    <m/>
    <n v="0"/>
    <m/>
    <n v="7.0731971365133961E-4"/>
    <m/>
    <n v="0"/>
    <m/>
    <n v="7.0731971365133961E-4"/>
  </r>
  <r>
    <x v="167"/>
    <m/>
    <x v="2"/>
    <x v="16"/>
    <n v="2.3214704073617901E-3"/>
    <x v="0"/>
    <n v="0"/>
    <x v="0"/>
    <m/>
    <n v="2.3214704073617901E-3"/>
    <m/>
    <n v="0"/>
    <m/>
    <n v="2.3214704073617901E-3"/>
    <m/>
    <n v="0"/>
  </r>
  <r>
    <x v="167"/>
    <m/>
    <x v="2"/>
    <x v="16"/>
    <n v="2.2613887443502169E-3"/>
    <x v="0"/>
    <n v="6.0085097483704702E-4"/>
    <x v="0"/>
    <m/>
    <n v="2.2613887443502169E-3"/>
    <m/>
    <n v="6.0085097483704702E-4"/>
    <m/>
    <n v="2.2613887443502169E-3"/>
    <m/>
    <n v="6.0085097483704702E-4"/>
  </r>
  <r>
    <x v="167"/>
    <m/>
    <x v="2"/>
    <x v="16"/>
    <n v="1.7719107772348852E-3"/>
    <x v="0"/>
    <n v="1.5541413425582021E-3"/>
    <x v="0"/>
    <m/>
    <n v="1.7719107772348852E-3"/>
    <m/>
    <n v="1.5541413425582021E-3"/>
    <m/>
    <n v="1.7719107772348852E-3"/>
    <m/>
    <n v="1.5541413425582021E-3"/>
  </r>
  <r>
    <x v="167"/>
    <m/>
    <x v="2"/>
    <x v="16"/>
    <n v="9.5329264630881185E-7"/>
    <x v="0"/>
    <n v="0"/>
    <x v="1"/>
    <m/>
    <n v="9.5329264630881185E-7"/>
    <m/>
    <n v="0"/>
    <m/>
    <n v="9.5329264630881185E-7"/>
    <m/>
    <n v="0"/>
  </r>
  <r>
    <x v="167"/>
    <m/>
    <x v="2"/>
    <x v="16"/>
    <n v="3.8254586220833478E-3"/>
    <x v="0"/>
    <n v="1.7239884970883651E-3"/>
    <x v="0"/>
    <m/>
    <n v="3.8254586220833478E-3"/>
    <m/>
    <n v="1.7239884970883651E-3"/>
    <m/>
    <n v="3.8254586220833478E-3"/>
    <m/>
    <n v="1.7239884970883651E-3"/>
  </r>
  <r>
    <x v="167"/>
    <m/>
    <x v="2"/>
    <x v="16"/>
    <n v="2.4403142628803018E-5"/>
    <x v="0"/>
    <n v="0"/>
    <x v="0"/>
    <m/>
    <n v="2.4403142628803018E-5"/>
    <m/>
    <n v="0"/>
    <m/>
    <n v="2.4403142628803018E-5"/>
    <m/>
    <n v="0"/>
  </r>
  <r>
    <x v="167"/>
    <m/>
    <x v="2"/>
    <x v="16"/>
    <n v="5.7845930008911986E-6"/>
    <x v="0"/>
    <n v="0"/>
    <x v="0"/>
    <m/>
    <n v="5.7845930008911986E-6"/>
    <m/>
    <n v="0"/>
    <m/>
    <n v="5.7845930008911986E-6"/>
    <m/>
    <n v="0"/>
  </r>
  <r>
    <x v="167"/>
    <m/>
    <x v="2"/>
    <x v="16"/>
    <n v="0"/>
    <x v="0"/>
    <n v="2.6231201449994257E-3"/>
    <x v="1"/>
    <m/>
    <n v="0"/>
    <m/>
    <n v="2.6231201449994257E-3"/>
    <m/>
    <n v="0"/>
    <m/>
    <n v="2.6231201449994257E-3"/>
  </r>
  <r>
    <x v="167"/>
    <m/>
    <x v="2"/>
    <x v="16"/>
    <n v="4.1936957154130594E-3"/>
    <x v="0"/>
    <n v="0"/>
    <x v="0"/>
    <m/>
    <n v="4.1936957154130594E-3"/>
    <m/>
    <n v="0"/>
    <m/>
    <n v="4.1936957154130594E-3"/>
    <m/>
    <n v="0"/>
  </r>
  <r>
    <x v="167"/>
    <m/>
    <x v="2"/>
    <x v="16"/>
    <n v="5.254940920747912E-6"/>
    <x v="0"/>
    <n v="0"/>
    <x v="0"/>
    <m/>
    <n v="5.254940920747912E-6"/>
    <m/>
    <n v="0"/>
    <m/>
    <n v="5.254940920747912E-6"/>
    <m/>
    <n v="0"/>
  </r>
  <r>
    <x v="167"/>
    <m/>
    <x v="2"/>
    <x v="16"/>
    <n v="2.8343883483788719E-3"/>
    <x v="0"/>
    <n v="1.0587686885892105E-3"/>
    <x v="0"/>
    <m/>
    <n v="2.8343883483788719E-3"/>
    <m/>
    <n v="1.0587686885892105E-3"/>
    <m/>
    <n v="2.8343883483788719E-3"/>
    <m/>
    <n v="1.0587686885892105E-3"/>
  </r>
  <r>
    <x v="167"/>
    <m/>
    <x v="2"/>
    <x v="16"/>
    <n v="3.2642268149956509E-6"/>
    <x v="0"/>
    <n v="0"/>
    <x v="1"/>
    <m/>
    <n v="3.2642268149956509E-6"/>
    <m/>
    <n v="0"/>
    <m/>
    <n v="3.2642268149956509E-6"/>
    <m/>
    <n v="0"/>
  </r>
  <r>
    <x v="167"/>
    <m/>
    <x v="2"/>
    <x v="16"/>
    <n v="0"/>
    <x v="0"/>
    <n v="2.919981258697372E-3"/>
    <x v="1"/>
    <m/>
    <n v="0"/>
    <m/>
    <n v="2.919981258697372E-3"/>
    <m/>
    <n v="0"/>
    <m/>
    <n v="2.919981258697372E-3"/>
  </r>
  <r>
    <x v="167"/>
    <m/>
    <x v="2"/>
    <x v="16"/>
    <n v="3.5734264466992277E-3"/>
    <x v="0"/>
    <n v="0"/>
    <x v="0"/>
    <m/>
    <n v="3.5734264466992277E-3"/>
    <m/>
    <n v="0"/>
    <m/>
    <n v="3.5734264466992277E-3"/>
    <m/>
    <n v="0"/>
  </r>
  <r>
    <x v="167"/>
    <m/>
    <x v="2"/>
    <x v="16"/>
    <n v="0"/>
    <x v="0"/>
    <n v="1.2038500376356143E-3"/>
    <x v="1"/>
    <m/>
    <n v="0"/>
    <m/>
    <n v="1.2038500376356143E-3"/>
    <m/>
    <n v="0"/>
    <m/>
    <n v="1.2038500376356143E-3"/>
  </r>
  <r>
    <x v="167"/>
    <m/>
    <x v="2"/>
    <x v="16"/>
    <n v="3.1910069165392908E-3"/>
    <x v="0"/>
    <n v="0"/>
    <x v="0"/>
    <m/>
    <n v="3.1910069165392908E-3"/>
    <m/>
    <n v="0"/>
    <m/>
    <n v="3.1910069165392908E-3"/>
    <m/>
    <n v="0"/>
  </r>
  <r>
    <x v="167"/>
    <m/>
    <x v="2"/>
    <x v="16"/>
    <n v="6.2671086162943579E-6"/>
    <x v="0"/>
    <n v="0"/>
    <x v="0"/>
    <m/>
    <n v="6.2671086162943579E-6"/>
    <m/>
    <n v="0"/>
    <m/>
    <n v="6.2671086162943579E-6"/>
    <m/>
    <n v="0"/>
  </r>
  <r>
    <x v="167"/>
    <m/>
    <x v="2"/>
    <x v="16"/>
    <n v="2.6724036519091879E-3"/>
    <x v="0"/>
    <n v="1.1049885895489991E-3"/>
    <x v="0"/>
    <m/>
    <n v="2.6724036519091879E-3"/>
    <m/>
    <n v="1.1049885895489991E-3"/>
    <m/>
    <n v="2.6724036519091879E-3"/>
    <m/>
    <n v="1.1049885895489991E-3"/>
  </r>
  <r>
    <x v="167"/>
    <m/>
    <x v="2"/>
    <x v="16"/>
    <n v="1.4290455174815578E-6"/>
    <x v="0"/>
    <n v="0"/>
    <x v="1"/>
    <m/>
    <n v="1.4290455174815578E-6"/>
    <m/>
    <n v="0"/>
    <m/>
    <n v="1.4290455174815578E-6"/>
    <m/>
    <n v="0"/>
  </r>
  <r>
    <x v="167"/>
    <m/>
    <x v="2"/>
    <x v="16"/>
    <n v="3.1584721444081363E-3"/>
    <x v="0"/>
    <n v="5.8702440699384662E-4"/>
    <x v="0"/>
    <m/>
    <n v="3.1584721444081363E-3"/>
    <m/>
    <n v="5.8702440699384662E-4"/>
    <m/>
    <n v="3.1584721444081363E-3"/>
    <m/>
    <n v="5.8702440699384662E-4"/>
  </r>
  <r>
    <x v="167"/>
    <m/>
    <x v="2"/>
    <x v="16"/>
    <n v="3.8359572773570653E-3"/>
    <x v="0"/>
    <n v="2.3846573827408083E-4"/>
    <x v="0"/>
    <m/>
    <n v="3.8359572773570653E-3"/>
    <m/>
    <n v="2.3846573827408083E-4"/>
    <m/>
    <n v="3.8359572773570653E-3"/>
    <m/>
    <n v="2.3846573827408083E-4"/>
  </r>
  <r>
    <x v="167"/>
    <m/>
    <x v="2"/>
    <x v="16"/>
    <n v="0"/>
    <x v="0"/>
    <n v="2.8462492851841496E-4"/>
    <x v="1"/>
    <m/>
    <n v="0"/>
    <m/>
    <n v="2.8462492851841496E-4"/>
    <m/>
    <n v="0"/>
    <m/>
    <n v="2.8462492851841496E-4"/>
  </r>
  <r>
    <x v="167"/>
    <m/>
    <x v="2"/>
    <x v="16"/>
    <n v="1.4793831863084369E-3"/>
    <x v="0"/>
    <n v="0"/>
    <x v="0"/>
    <m/>
    <n v="1.4793831863084369E-3"/>
    <m/>
    <n v="0"/>
    <m/>
    <n v="1.4793831863084369E-3"/>
    <m/>
    <n v="0"/>
  </r>
  <r>
    <x v="167"/>
    <m/>
    <x v="2"/>
    <x v="16"/>
    <n v="2.2368012482140635E-3"/>
    <x v="0"/>
    <n v="2.958224843012015E-3"/>
    <x v="2"/>
    <m/>
    <n v="2.2368012482140635E-3"/>
    <m/>
    <n v="2.958224843012015E-3"/>
    <m/>
    <n v="2.2368012482140635E-3"/>
    <m/>
    <n v="2.958224843012015E-3"/>
  </r>
  <r>
    <x v="167"/>
    <m/>
    <x v="2"/>
    <x v="16"/>
    <n v="9.4851955091448089E-7"/>
    <x v="0"/>
    <n v="0"/>
    <x v="1"/>
    <m/>
    <n v="9.4851955091448089E-7"/>
    <m/>
    <n v="0"/>
    <m/>
    <n v="9.4851955091448089E-7"/>
    <m/>
    <n v="0"/>
  </r>
  <r>
    <x v="167"/>
    <m/>
    <x v="2"/>
    <x v="16"/>
    <n v="0"/>
    <x v="0"/>
    <n v="1.9655969076918518E-3"/>
    <x v="1"/>
    <m/>
    <n v="0"/>
    <m/>
    <n v="1.9655969076918518E-3"/>
    <m/>
    <n v="0"/>
    <m/>
    <n v="1.9655969076918518E-3"/>
  </r>
  <r>
    <x v="167"/>
    <m/>
    <x v="2"/>
    <x v="16"/>
    <n v="3.0126067443380653E-3"/>
    <x v="0"/>
    <n v="0"/>
    <x v="0"/>
    <m/>
    <n v="3.0126067443380653E-3"/>
    <m/>
    <n v="0"/>
    <m/>
    <n v="3.0126067443380653E-3"/>
    <m/>
    <n v="0"/>
  </r>
  <r>
    <x v="167"/>
    <m/>
    <x v="2"/>
    <x v="16"/>
    <n v="0"/>
    <x v="0"/>
    <n v="1.0975765254357241E-3"/>
    <x v="1"/>
    <m/>
    <n v="0"/>
    <m/>
    <n v="1.0975765254357241E-3"/>
    <m/>
    <n v="0"/>
    <m/>
    <n v="1.0975765254357241E-3"/>
  </r>
  <r>
    <x v="167"/>
    <m/>
    <x v="2"/>
    <x v="16"/>
    <n v="3.1092996916012622E-3"/>
    <x v="0"/>
    <n v="0"/>
    <x v="0"/>
    <m/>
    <n v="3.1092996916012622E-3"/>
    <m/>
    <n v="0"/>
    <m/>
    <n v="3.1092996916012622E-3"/>
    <m/>
    <n v="0"/>
  </r>
  <r>
    <x v="167"/>
    <m/>
    <x v="2"/>
    <x v="16"/>
    <n v="2.3462574800525313E-5"/>
    <x v="0"/>
    <n v="0"/>
    <x v="0"/>
    <m/>
    <n v="2.3462574800525313E-5"/>
    <m/>
    <n v="0"/>
    <m/>
    <n v="2.3462574800525313E-5"/>
    <m/>
    <n v="0"/>
  </r>
  <r>
    <x v="167"/>
    <m/>
    <x v="2"/>
    <x v="16"/>
    <n v="0"/>
    <x v="0"/>
    <n v="6.1052302509326782E-4"/>
    <x v="1"/>
    <m/>
    <n v="0"/>
    <m/>
    <n v="6.1052302509326782E-4"/>
    <m/>
    <n v="0"/>
    <m/>
    <n v="6.1052302509326782E-4"/>
  </r>
  <r>
    <x v="167"/>
    <m/>
    <x v="2"/>
    <x v="16"/>
    <n v="2.9793075828003688E-3"/>
    <x v="0"/>
    <n v="0"/>
    <x v="0"/>
    <m/>
    <n v="2.9793075828003688E-3"/>
    <m/>
    <n v="0"/>
    <m/>
    <n v="2.9793075828003688E-3"/>
    <m/>
    <n v="0"/>
  </r>
  <r>
    <x v="167"/>
    <m/>
    <x v="2"/>
    <x v="16"/>
    <n v="2.3238617315907073E-6"/>
    <x v="0"/>
    <n v="0"/>
    <x v="1"/>
    <m/>
    <n v="2.3238617315907073E-6"/>
    <m/>
    <n v="0"/>
    <m/>
    <n v="2.3238617315907073E-6"/>
    <m/>
    <n v="0"/>
  </r>
  <r>
    <x v="167"/>
    <m/>
    <x v="2"/>
    <x v="16"/>
    <n v="4.0764896810856731E-3"/>
    <x v="0"/>
    <n v="2.0113793343785129E-3"/>
    <x v="0"/>
    <m/>
    <n v="4.0764896810856731E-3"/>
    <m/>
    <n v="2.0113793343785129E-3"/>
    <m/>
    <n v="4.0764896810856731E-3"/>
    <m/>
    <n v="2.0113793343785129E-3"/>
  </r>
  <r>
    <x v="167"/>
    <m/>
    <x v="2"/>
    <x v="16"/>
    <n v="1.8210620071208413E-5"/>
    <x v="0"/>
    <n v="0"/>
    <x v="0"/>
    <m/>
    <n v="1.8210620071208413E-5"/>
    <m/>
    <n v="0"/>
    <m/>
    <n v="1.8210620071208413E-5"/>
    <m/>
    <n v="0"/>
  </r>
  <r>
    <x v="167"/>
    <m/>
    <x v="2"/>
    <x v="16"/>
    <n v="8.8879159866973938E-6"/>
    <x v="0"/>
    <n v="0"/>
    <x v="0"/>
    <m/>
    <n v="8.8879159866973938E-6"/>
    <m/>
    <n v="0"/>
    <m/>
    <n v="8.8879159866973938E-6"/>
    <m/>
    <n v="0"/>
  </r>
  <r>
    <x v="167"/>
    <m/>
    <x v="2"/>
    <x v="16"/>
    <n v="0"/>
    <x v="0"/>
    <n v="1.4426764689838654E-3"/>
    <x v="1"/>
    <m/>
    <n v="0"/>
    <m/>
    <n v="1.4426764689838654E-3"/>
    <m/>
    <n v="0"/>
    <m/>
    <n v="1.4426764689838654E-3"/>
  </r>
  <r>
    <x v="167"/>
    <m/>
    <x v="2"/>
    <x v="16"/>
    <n v="1.8715361095016738E-3"/>
    <x v="0"/>
    <n v="0"/>
    <x v="0"/>
    <m/>
    <n v="1.8715361095016738E-3"/>
    <m/>
    <n v="0"/>
    <m/>
    <n v="1.8715361095016738E-3"/>
    <m/>
    <n v="0"/>
  </r>
  <r>
    <x v="167"/>
    <m/>
    <x v="2"/>
    <x v="16"/>
    <n v="2.0230374802718407E-5"/>
    <x v="0"/>
    <n v="0"/>
    <x v="0"/>
    <m/>
    <n v="2.0230374802718407E-5"/>
    <m/>
    <n v="0"/>
    <m/>
    <n v="2.0230374802718407E-5"/>
    <m/>
    <n v="0"/>
  </r>
  <r>
    <x v="167"/>
    <m/>
    <x v="2"/>
    <x v="16"/>
    <n v="1.6245509240895672E-3"/>
    <x v="0"/>
    <n v="1.0402792997178726E-3"/>
    <x v="0"/>
    <m/>
    <n v="1.6245509240895672E-3"/>
    <m/>
    <n v="1.0402792997178726E-3"/>
    <m/>
    <n v="1.6245509240895672E-3"/>
    <m/>
    <n v="1.0402792997178726E-3"/>
  </r>
  <r>
    <x v="167"/>
    <m/>
    <x v="2"/>
    <x v="16"/>
    <n v="2.8779806506163821E-7"/>
    <x v="0"/>
    <n v="0"/>
    <x v="1"/>
    <m/>
    <n v="2.8779806506163821E-7"/>
    <m/>
    <n v="0"/>
    <m/>
    <n v="2.8779806506163821E-7"/>
    <m/>
    <n v="0"/>
  </r>
  <r>
    <x v="167"/>
    <m/>
    <x v="2"/>
    <x v="16"/>
    <n v="0"/>
    <x v="0"/>
    <n v="1.8878532653338959E-4"/>
    <x v="1"/>
    <m/>
    <n v="0"/>
    <m/>
    <n v="1.8878532653338959E-4"/>
    <m/>
    <n v="0"/>
    <m/>
    <n v="1.8878532653338959E-4"/>
  </r>
  <r>
    <x v="167"/>
    <m/>
    <x v="2"/>
    <x v="16"/>
    <n v="2.84691051431877E-5"/>
    <x v="0"/>
    <n v="0"/>
    <x v="0"/>
    <m/>
    <n v="2.84691051431877E-5"/>
    <m/>
    <n v="0"/>
    <m/>
    <n v="2.84691051431877E-5"/>
    <m/>
    <n v="0"/>
  </r>
  <r>
    <x v="167"/>
    <m/>
    <x v="2"/>
    <x v="16"/>
    <n v="4.1773346749616885E-3"/>
    <x v="0"/>
    <n v="2.8069158840067906E-3"/>
    <x v="0"/>
    <m/>
    <n v="4.1773346749616885E-3"/>
    <m/>
    <n v="2.8069158840067906E-3"/>
    <m/>
    <n v="4.1773346749616885E-3"/>
    <m/>
    <n v="2.8069158840067906E-3"/>
  </r>
  <r>
    <x v="167"/>
    <m/>
    <x v="2"/>
    <x v="16"/>
    <n v="3.7420071348960097E-5"/>
    <x v="0"/>
    <n v="0"/>
    <x v="0"/>
    <m/>
    <n v="3.7420071348960097E-5"/>
    <m/>
    <n v="0"/>
    <m/>
    <n v="3.7420071348960097E-5"/>
    <m/>
    <n v="0"/>
  </r>
  <r>
    <x v="167"/>
    <m/>
    <x v="2"/>
    <x v="16"/>
    <n v="0"/>
    <x v="0"/>
    <n v="2.9208996570693934E-5"/>
    <x v="1"/>
    <m/>
    <n v="0"/>
    <m/>
    <n v="2.9208996570693934E-5"/>
    <m/>
    <n v="0"/>
    <m/>
    <n v="2.9208996570693934E-5"/>
  </r>
  <r>
    <x v="167"/>
    <m/>
    <x v="2"/>
    <x v="16"/>
    <n v="3.0569445360363718E-3"/>
    <x v="0"/>
    <n v="4.0696249602754763E-3"/>
    <x v="2"/>
    <m/>
    <n v="3.0569445360363718E-3"/>
    <m/>
    <n v="4.0696249602754763E-3"/>
    <m/>
    <n v="3.0569445360363718E-3"/>
    <m/>
    <n v="4.0696249602754763E-3"/>
  </r>
  <r>
    <x v="167"/>
    <m/>
    <x v="2"/>
    <x v="16"/>
    <n v="6.1574767489780639E-3"/>
    <x v="0"/>
    <n v="8.8387123581756843E-4"/>
    <x v="0"/>
    <m/>
    <n v="6.1574767489780639E-3"/>
    <m/>
    <n v="8.8387123581756843E-4"/>
    <m/>
    <n v="6.1574767489780639E-3"/>
    <m/>
    <n v="8.8387123581756843E-4"/>
  </r>
  <r>
    <x v="167"/>
    <m/>
    <x v="2"/>
    <x v="16"/>
    <n v="2.640245201752712E-3"/>
    <x v="0"/>
    <n v="1.8103891303482673E-2"/>
    <x v="2"/>
    <m/>
    <n v="2.640245201752712E-3"/>
    <m/>
    <n v="1.8103891303482673E-2"/>
    <m/>
    <n v="2.640245201752712E-3"/>
    <m/>
    <n v="1.8103891303482673E-2"/>
  </r>
  <r>
    <x v="167"/>
    <m/>
    <x v="2"/>
    <x v="16"/>
    <n v="4.3042879095918432E-3"/>
    <x v="0"/>
    <n v="1.7658199656457466E-3"/>
    <x v="0"/>
    <m/>
    <n v="4.3042879095918432E-3"/>
    <m/>
    <n v="1.7658199656457466E-3"/>
    <m/>
    <n v="4.3042879095918432E-3"/>
    <m/>
    <n v="1.7658199656457466E-3"/>
  </r>
  <r>
    <x v="167"/>
    <m/>
    <x v="2"/>
    <x v="16"/>
    <n v="2.7842448885219764E-3"/>
    <x v="0"/>
    <n v="9.3741630123909915E-4"/>
    <x v="0"/>
    <m/>
    <n v="2.7842448885219764E-3"/>
    <m/>
    <n v="9.3741630123909915E-4"/>
    <m/>
    <n v="2.7842448885219764E-3"/>
    <m/>
    <n v="9.3741630123909915E-4"/>
  </r>
  <r>
    <x v="167"/>
    <m/>
    <x v="2"/>
    <x v="16"/>
    <n v="3.7407689307218045E-3"/>
    <x v="0"/>
    <n v="1.3738930139832724E-3"/>
    <x v="0"/>
    <m/>
    <n v="3.7407689307218045E-3"/>
    <m/>
    <n v="1.3738930139832724E-3"/>
    <m/>
    <n v="3.7407689307218045E-3"/>
    <m/>
    <n v="1.3738930139832724E-3"/>
  </r>
  <r>
    <x v="167"/>
    <m/>
    <x v="2"/>
    <x v="16"/>
    <n v="0"/>
    <x v="0"/>
    <n v="1.0794603289035033E-5"/>
    <x v="1"/>
    <m/>
    <n v="0"/>
    <m/>
    <n v="1.0794603289035033E-5"/>
    <m/>
    <n v="0"/>
    <m/>
    <n v="1.0794603289035033E-5"/>
  </r>
  <r>
    <x v="167"/>
    <m/>
    <x v="2"/>
    <x v="16"/>
    <n v="5.9268027425240476E-3"/>
    <x v="0"/>
    <n v="1.2173416251782483E-2"/>
    <x v="2"/>
    <m/>
    <n v="5.9268027425240476E-3"/>
    <m/>
    <n v="1.2173416251782483E-2"/>
    <m/>
    <n v="5.9268027425240476E-3"/>
    <m/>
    <n v="1.2173416251782483E-2"/>
  </r>
  <r>
    <x v="167"/>
    <m/>
    <x v="2"/>
    <x v="16"/>
    <n v="1.5605520273913717E-5"/>
    <x v="0"/>
    <n v="0"/>
    <x v="0"/>
    <m/>
    <n v="1.5605520273913717E-5"/>
    <m/>
    <n v="0"/>
    <m/>
    <n v="1.5605520273913717E-5"/>
    <m/>
    <n v="0"/>
  </r>
  <r>
    <x v="167"/>
    <m/>
    <x v="2"/>
    <x v="16"/>
    <n v="3.6895697473852554E-3"/>
    <x v="0"/>
    <n v="1.1362974626307051E-3"/>
    <x v="0"/>
    <m/>
    <n v="3.6895697473852554E-3"/>
    <m/>
    <n v="1.1362974626307051E-3"/>
    <m/>
    <n v="3.6895697473852554E-3"/>
    <m/>
    <n v="1.1362974626307051E-3"/>
  </r>
  <r>
    <x v="167"/>
    <m/>
    <x v="2"/>
    <x v="16"/>
    <n v="2.5037222063833506E-5"/>
    <x v="0"/>
    <n v="6.853704092021917E-5"/>
    <x v="2"/>
    <m/>
    <n v="2.5037222063833506E-5"/>
    <m/>
    <n v="6.853704092021917E-5"/>
    <m/>
    <n v="2.5037222063833506E-5"/>
    <m/>
    <n v="6.853704092021917E-5"/>
  </r>
  <r>
    <x v="167"/>
    <m/>
    <x v="2"/>
    <x v="16"/>
    <n v="6.5371162208245782E-3"/>
    <x v="0"/>
    <n v="7.029100324985234E-3"/>
    <x v="2"/>
    <m/>
    <n v="6.5371162208245782E-3"/>
    <m/>
    <n v="7.029100324985234E-3"/>
    <m/>
    <n v="6.5371162208245782E-3"/>
    <m/>
    <n v="7.029100324985234E-3"/>
  </r>
  <r>
    <x v="167"/>
    <m/>
    <x v="2"/>
    <x v="16"/>
    <n v="4.2655583159824217E-3"/>
    <x v="0"/>
    <n v="1.3464922444081724E-3"/>
    <x v="0"/>
    <m/>
    <n v="4.2655583159824217E-3"/>
    <m/>
    <n v="1.3464922444081724E-3"/>
    <m/>
    <n v="4.2655583159824217E-3"/>
    <m/>
    <n v="1.3464922444081724E-3"/>
  </r>
  <r>
    <x v="167"/>
    <m/>
    <x v="2"/>
    <x v="16"/>
    <n v="2.777118365008172E-3"/>
    <x v="0"/>
    <n v="6.9593526409744819E-4"/>
    <x v="0"/>
    <m/>
    <n v="2.777118365008172E-3"/>
    <m/>
    <n v="6.9593526409744819E-4"/>
    <m/>
    <n v="2.777118365008172E-3"/>
    <m/>
    <n v="6.9593526409744819E-4"/>
  </r>
  <r>
    <x v="167"/>
    <m/>
    <x v="2"/>
    <x v="16"/>
    <n v="5.7636926401928492E-3"/>
    <x v="0"/>
    <n v="1.9334178476886324E-3"/>
    <x v="0"/>
    <m/>
    <n v="5.7636926401928492E-3"/>
    <m/>
    <n v="1.9334178476886324E-3"/>
    <m/>
    <n v="5.7636926401928492E-3"/>
    <m/>
    <n v="1.9334178476886324E-3"/>
  </r>
  <r>
    <x v="167"/>
    <m/>
    <x v="2"/>
    <x v="16"/>
    <n v="3.4615561247880867E-3"/>
    <x v="0"/>
    <n v="1.3822454989829984E-3"/>
    <x v="0"/>
    <m/>
    <n v="3.4615561247880867E-3"/>
    <m/>
    <n v="1.3822454989829984E-3"/>
    <m/>
    <n v="3.4615561247880867E-3"/>
    <m/>
    <n v="1.3822454989829984E-3"/>
  </r>
  <r>
    <x v="167"/>
    <m/>
    <x v="2"/>
    <x v="16"/>
    <n v="3.5800620905125425E-7"/>
    <x v="0"/>
    <n v="0"/>
    <x v="1"/>
    <m/>
    <n v="3.5800620905125425E-7"/>
    <m/>
    <n v="0"/>
    <m/>
    <n v="3.5800620905125425E-7"/>
    <m/>
    <n v="0"/>
  </r>
  <r>
    <x v="167"/>
    <m/>
    <x v="2"/>
    <x v="16"/>
    <n v="1.4946798745958283E-6"/>
    <x v="0"/>
    <n v="0"/>
    <x v="1"/>
    <m/>
    <n v="1.4946798745958283E-6"/>
    <m/>
    <n v="0"/>
    <m/>
    <n v="1.4946798745958283E-6"/>
    <m/>
    <n v="0"/>
  </r>
  <r>
    <x v="167"/>
    <m/>
    <x v="2"/>
    <x v="16"/>
    <n v="3.0456437876824754E-6"/>
    <x v="0"/>
    <n v="0"/>
    <x v="1"/>
    <m/>
    <n v="3.0456437876824754E-6"/>
    <m/>
    <n v="0"/>
    <m/>
    <n v="3.0456437876824754E-6"/>
    <m/>
    <n v="0"/>
  </r>
  <r>
    <x v="167"/>
    <m/>
    <x v="2"/>
    <x v="16"/>
    <n v="4.7421991375344327E-6"/>
    <x v="0"/>
    <n v="0"/>
    <x v="1"/>
    <m/>
    <n v="4.7421991375344327E-6"/>
    <m/>
    <n v="0"/>
    <m/>
    <n v="4.7421991375344327E-6"/>
    <m/>
    <n v="0"/>
  </r>
  <r>
    <x v="167"/>
    <m/>
    <x v="2"/>
    <x v="16"/>
    <n v="6.8343162494705631E-3"/>
    <x v="0"/>
    <n v="8.3622314503686897E-3"/>
    <x v="2"/>
    <m/>
    <n v="6.8343162494705631E-3"/>
    <m/>
    <n v="8.3622314503686897E-3"/>
    <m/>
    <n v="6.8343162494705631E-3"/>
    <m/>
    <n v="8.3622314503686897E-3"/>
  </r>
  <r>
    <x v="167"/>
    <m/>
    <x v="2"/>
    <x v="16"/>
    <n v="1.8791985839320947E-5"/>
    <x v="0"/>
    <n v="0"/>
    <x v="0"/>
    <m/>
    <n v="1.8791985839320947E-5"/>
    <m/>
    <n v="0"/>
    <m/>
    <n v="1.8791985839320947E-5"/>
    <m/>
    <n v="0"/>
  </r>
  <r>
    <x v="167"/>
    <m/>
    <x v="2"/>
    <x v="16"/>
    <n v="1.7039936812346563E-5"/>
    <x v="0"/>
    <n v="8.6951434201878067E-5"/>
    <x v="2"/>
    <m/>
    <n v="1.7039936812346563E-5"/>
    <m/>
    <n v="8.6951434201878067E-5"/>
    <m/>
    <n v="1.7039936812346563E-5"/>
    <m/>
    <n v="8.6951434201878067E-5"/>
  </r>
  <r>
    <x v="167"/>
    <m/>
    <x v="2"/>
    <x v="16"/>
    <n v="5.4561705436209753E-3"/>
    <x v="0"/>
    <n v="2.0026310393221479E-3"/>
    <x v="0"/>
    <m/>
    <n v="5.4561705436209753E-3"/>
    <m/>
    <n v="2.0026310393221479E-3"/>
    <m/>
    <n v="5.4561705436209753E-3"/>
    <m/>
    <n v="2.0026310393221479E-3"/>
  </r>
  <r>
    <x v="167"/>
    <m/>
    <x v="2"/>
    <x v="16"/>
    <n v="6.7657541326848818E-5"/>
    <x v="0"/>
    <n v="0"/>
    <x v="0"/>
    <m/>
    <n v="6.7657541326848818E-5"/>
    <m/>
    <n v="0"/>
    <m/>
    <n v="6.7657541326848818E-5"/>
    <m/>
    <n v="0"/>
  </r>
  <r>
    <x v="167"/>
    <m/>
    <x v="2"/>
    <x v="16"/>
    <n v="2.4284712132280179E-7"/>
    <x v="0"/>
    <n v="0"/>
    <x v="1"/>
    <m/>
    <n v="2.4284712132280179E-7"/>
    <m/>
    <n v="0"/>
    <m/>
    <n v="2.4284712132280179E-7"/>
    <m/>
    <n v="0"/>
  </r>
  <r>
    <x v="167"/>
    <m/>
    <x v="2"/>
    <x v="16"/>
    <n v="1.2655541138990625E-6"/>
    <x v="0"/>
    <n v="0"/>
    <x v="1"/>
    <m/>
    <n v="1.2655541138990625E-6"/>
    <m/>
    <n v="0"/>
    <m/>
    <n v="1.2655541138990625E-6"/>
    <m/>
    <n v="0"/>
  </r>
  <r>
    <x v="167"/>
    <m/>
    <x v="2"/>
    <x v="16"/>
    <n v="0"/>
    <x v="0"/>
    <n v="9.1566341381053916E-4"/>
    <x v="1"/>
    <m/>
    <n v="0"/>
    <m/>
    <n v="9.1566341381053916E-4"/>
    <m/>
    <n v="0"/>
    <m/>
    <n v="9.1566341381053916E-4"/>
  </r>
  <r>
    <x v="167"/>
    <m/>
    <x v="2"/>
    <x v="16"/>
    <n v="3.5109376041224136E-3"/>
    <x v="0"/>
    <n v="0"/>
    <x v="0"/>
    <m/>
    <n v="3.5109376041224136E-3"/>
    <m/>
    <n v="0"/>
    <m/>
    <n v="3.5109376041224136E-3"/>
    <m/>
    <n v="0"/>
  </r>
  <r>
    <x v="167"/>
    <m/>
    <x v="2"/>
    <x v="16"/>
    <n v="2.4627691166270667E-5"/>
    <x v="0"/>
    <n v="0"/>
    <x v="0"/>
    <m/>
    <n v="2.4627691166270667E-5"/>
    <m/>
    <n v="0"/>
    <m/>
    <n v="2.4627691166270667E-5"/>
    <m/>
    <n v="0"/>
  </r>
  <r>
    <x v="167"/>
    <m/>
    <x v="2"/>
    <x v="16"/>
    <n v="3.3235039176250316E-7"/>
    <x v="0"/>
    <n v="0"/>
    <x v="1"/>
    <m/>
    <n v="3.3235039176250316E-7"/>
    <m/>
    <n v="0"/>
    <m/>
    <n v="3.3235039176250316E-7"/>
    <m/>
    <n v="0"/>
  </r>
  <r>
    <x v="167"/>
    <m/>
    <x v="2"/>
    <x v="16"/>
    <n v="6.0021829219632214E-6"/>
    <x v="0"/>
    <n v="0"/>
    <x v="0"/>
    <m/>
    <n v="6.0021829219632214E-6"/>
    <m/>
    <n v="0"/>
    <m/>
    <n v="6.0021829219632214E-6"/>
    <m/>
    <n v="0"/>
  </r>
  <r>
    <x v="167"/>
    <m/>
    <x v="2"/>
    <x v="16"/>
    <n v="4.2790905809328896E-3"/>
    <x v="0"/>
    <n v="1.4202789766059216E-3"/>
    <x v="0"/>
    <m/>
    <n v="4.2790905809328896E-3"/>
    <m/>
    <n v="1.4202789766059216E-3"/>
    <m/>
    <n v="4.2790905809328896E-3"/>
    <m/>
    <n v="1.4202789766059216E-3"/>
  </r>
  <r>
    <x v="167"/>
    <m/>
    <x v="2"/>
    <x v="16"/>
    <n v="1.0776010259648426E-5"/>
    <x v="0"/>
    <n v="0"/>
    <x v="0"/>
    <m/>
    <n v="1.0776010259648426E-5"/>
    <m/>
    <n v="0"/>
    <m/>
    <n v="1.0776010259648426E-5"/>
    <m/>
    <n v="0"/>
  </r>
  <r>
    <x v="167"/>
    <m/>
    <x v="2"/>
    <x v="16"/>
    <n v="4.629439988973809E-3"/>
    <x v="0"/>
    <n v="4.1506773366256997E-3"/>
    <x v="0"/>
    <m/>
    <n v="4.629439988973809E-3"/>
    <m/>
    <n v="4.1506773366256997E-3"/>
    <m/>
    <n v="4.629439988973809E-3"/>
    <m/>
    <n v="4.1506773366256997E-3"/>
  </r>
  <r>
    <x v="167"/>
    <m/>
    <x v="2"/>
    <x v="16"/>
    <n v="1.8206836645701457E-5"/>
    <x v="0"/>
    <n v="0"/>
    <x v="0"/>
    <m/>
    <n v="1.8206836645701457E-5"/>
    <m/>
    <n v="0"/>
    <m/>
    <n v="1.8206836645701457E-5"/>
    <m/>
    <n v="0"/>
  </r>
  <r>
    <x v="167"/>
    <m/>
    <x v="2"/>
    <x v="16"/>
    <n v="3.8008409478883365E-6"/>
    <x v="0"/>
    <n v="5.8381685752733748E-5"/>
    <x v="1"/>
    <m/>
    <n v="3.8008409478883365E-6"/>
    <m/>
    <n v="5.8381685752733748E-5"/>
    <m/>
    <n v="3.8008409478883365E-6"/>
    <m/>
    <n v="5.8381685752733748E-5"/>
  </r>
  <r>
    <x v="167"/>
    <m/>
    <x v="2"/>
    <x v="16"/>
    <n v="3.2360374874678124E-3"/>
    <x v="0"/>
    <n v="2.1315948838215855E-3"/>
    <x v="0"/>
    <m/>
    <n v="3.2360374874678124E-3"/>
    <m/>
    <n v="2.1315948838215855E-3"/>
    <m/>
    <n v="3.2360374874678124E-3"/>
    <m/>
    <n v="2.1315948838215855E-3"/>
  </r>
  <r>
    <x v="167"/>
    <m/>
    <x v="2"/>
    <x v="16"/>
    <n v="2.1367639521112388E-5"/>
    <x v="0"/>
    <n v="0"/>
    <x v="0"/>
    <m/>
    <n v="2.1367639521112388E-5"/>
    <m/>
    <n v="0"/>
    <m/>
    <n v="2.1367639521112388E-5"/>
    <m/>
    <n v="0"/>
  </r>
  <r>
    <x v="167"/>
    <m/>
    <x v="2"/>
    <x v="16"/>
    <n v="2.7388417927896942E-3"/>
    <x v="0"/>
    <n v="9.6782701285393524E-4"/>
    <x v="0"/>
    <m/>
    <n v="2.7388417927896942E-3"/>
    <m/>
    <n v="9.6782701285393524E-4"/>
    <m/>
    <n v="2.7388417927896942E-3"/>
    <m/>
    <n v="9.6782701285393524E-4"/>
  </r>
  <r>
    <x v="167"/>
    <m/>
    <x v="2"/>
    <x v="16"/>
    <n v="1.067159321382255E-5"/>
    <x v="0"/>
    <n v="0"/>
    <x v="0"/>
    <m/>
    <n v="1.067159321382255E-5"/>
    <m/>
    <n v="0"/>
    <m/>
    <n v="1.067159321382255E-5"/>
    <m/>
    <n v="0"/>
  </r>
  <r>
    <x v="167"/>
    <m/>
    <x v="2"/>
    <x v="16"/>
    <n v="3.3513820249004734E-5"/>
    <x v="0"/>
    <n v="0"/>
    <x v="0"/>
    <m/>
    <n v="3.3513820249004734E-5"/>
    <m/>
    <n v="0"/>
    <m/>
    <n v="3.3513820249004734E-5"/>
    <m/>
    <n v="0"/>
  </r>
  <r>
    <x v="167"/>
    <m/>
    <x v="2"/>
    <x v="16"/>
    <n v="3.0816431775990403E-3"/>
    <x v="0"/>
    <n v="1.0043111768265852E-3"/>
    <x v="0"/>
    <m/>
    <n v="3.0816431775990403E-3"/>
    <m/>
    <n v="1.0043111768265852E-3"/>
    <m/>
    <n v="3.0816431775990403E-3"/>
    <m/>
    <n v="1.0043111768265852E-3"/>
  </r>
  <r>
    <x v="167"/>
    <m/>
    <x v="2"/>
    <x v="16"/>
    <n v="2.9266267055701386E-5"/>
    <x v="0"/>
    <n v="0"/>
    <x v="0"/>
    <m/>
    <n v="2.9266267055701386E-5"/>
    <m/>
    <n v="0"/>
    <m/>
    <n v="2.9266267055701386E-5"/>
    <m/>
    <n v="0"/>
  </r>
  <r>
    <x v="167"/>
    <m/>
    <x v="2"/>
    <x v="16"/>
    <n v="0"/>
    <x v="0"/>
    <n v="3.5712185561430412E-6"/>
    <x v="1"/>
    <m/>
    <n v="0"/>
    <m/>
    <n v="3.5712185561430412E-6"/>
    <m/>
    <n v="0"/>
    <m/>
    <n v="3.5712185561430412E-6"/>
  </r>
  <r>
    <x v="167"/>
    <m/>
    <x v="2"/>
    <x v="16"/>
    <n v="0"/>
    <x v="0"/>
    <n v="2.8510228139875279E-4"/>
    <x v="1"/>
    <m/>
    <n v="0"/>
    <m/>
    <n v="2.8510228139875279E-4"/>
    <m/>
    <n v="0"/>
    <m/>
    <n v="2.8510228139875279E-4"/>
  </r>
  <r>
    <x v="167"/>
    <m/>
    <x v="2"/>
    <x v="16"/>
    <n v="8.2939453293005182E-5"/>
    <x v="0"/>
    <n v="0"/>
    <x v="0"/>
    <m/>
    <n v="8.2939453293005182E-5"/>
    <m/>
    <n v="0"/>
    <m/>
    <n v="8.2939453293005182E-5"/>
    <m/>
    <n v="0"/>
  </r>
  <r>
    <x v="167"/>
    <m/>
    <x v="2"/>
    <x v="16"/>
    <n v="0"/>
    <x v="0"/>
    <n v="3.2997583296287547E-4"/>
    <x v="1"/>
    <m/>
    <n v="0"/>
    <m/>
    <n v="3.2997583296287547E-4"/>
    <m/>
    <n v="0"/>
    <m/>
    <n v="3.2997583296287547E-4"/>
  </r>
  <r>
    <x v="167"/>
    <m/>
    <x v="2"/>
    <x v="16"/>
    <n v="2.3294235217218452E-3"/>
    <x v="0"/>
    <n v="0"/>
    <x v="0"/>
    <m/>
    <n v="2.3294235217218452E-3"/>
    <m/>
    <n v="0"/>
    <m/>
    <n v="2.3294235217218452E-3"/>
    <m/>
    <n v="0"/>
  </r>
  <r>
    <x v="167"/>
    <m/>
    <x v="2"/>
    <x v="16"/>
    <n v="3.5926013454397658E-6"/>
    <x v="0"/>
    <n v="0"/>
    <x v="1"/>
    <m/>
    <n v="3.5926013454397658E-6"/>
    <m/>
    <n v="0"/>
    <m/>
    <n v="3.5926013454397658E-6"/>
    <m/>
    <n v="0"/>
  </r>
  <r>
    <x v="167"/>
    <m/>
    <x v="2"/>
    <x v="16"/>
    <n v="7.4753037658780545E-3"/>
    <x v="0"/>
    <n v="4.7026496382879092E-3"/>
    <x v="0"/>
    <m/>
    <n v="7.4753037658780545E-3"/>
    <m/>
    <n v="4.7026496382879092E-3"/>
    <m/>
    <n v="7.4753037658780545E-3"/>
    <m/>
    <n v="4.7026496382879092E-3"/>
  </r>
  <r>
    <x v="167"/>
    <m/>
    <x v="2"/>
    <x v="16"/>
    <n v="2.5935536486086233E-7"/>
    <x v="0"/>
    <n v="0"/>
    <x v="1"/>
    <m/>
    <n v="2.5935536486086233E-7"/>
    <m/>
    <n v="0"/>
    <m/>
    <n v="2.5935536486086233E-7"/>
    <m/>
    <n v="0"/>
  </r>
  <r>
    <x v="167"/>
    <m/>
    <x v="2"/>
    <x v="16"/>
    <n v="0"/>
    <x v="0"/>
    <n v="7.2442168411361585E-6"/>
    <x v="1"/>
    <m/>
    <n v="0"/>
    <m/>
    <n v="7.2442168411361585E-6"/>
    <m/>
    <n v="0"/>
    <m/>
    <n v="7.2442168411361585E-6"/>
  </r>
  <r>
    <x v="167"/>
    <m/>
    <x v="2"/>
    <x v="16"/>
    <n v="2.4457835635495725E-6"/>
    <x v="0"/>
    <n v="0"/>
    <x v="1"/>
    <m/>
    <n v="2.4457835635495725E-6"/>
    <m/>
    <n v="0"/>
    <m/>
    <n v="2.4457835635495725E-6"/>
    <m/>
    <n v="0"/>
  </r>
  <r>
    <x v="167"/>
    <m/>
    <x v="2"/>
    <x v="16"/>
    <n v="3.4746512683565302E-3"/>
    <x v="0"/>
    <n v="3.7267165545146214E-3"/>
    <x v="2"/>
    <m/>
    <n v="3.4746512683565302E-3"/>
    <m/>
    <n v="3.7267165545146214E-3"/>
    <m/>
    <n v="3.4746512683565302E-3"/>
    <m/>
    <n v="3.7267165545146214E-3"/>
  </r>
  <r>
    <x v="167"/>
    <m/>
    <x v="2"/>
    <x v="16"/>
    <n v="4.3962489977060129E-4"/>
    <x v="0"/>
    <n v="4.2410184524404492E-4"/>
    <x v="0"/>
    <m/>
    <n v="4.3962489977060129E-4"/>
    <m/>
    <n v="4.2410184524404492E-4"/>
    <m/>
    <n v="4.3962489977060129E-4"/>
    <m/>
    <n v="4.2410184524404492E-4"/>
  </r>
  <r>
    <x v="167"/>
    <m/>
    <x v="2"/>
    <x v="16"/>
    <n v="2.8511288138323783E-3"/>
    <x v="0"/>
    <n v="2.6600590441348913E-3"/>
    <x v="0"/>
    <m/>
    <n v="2.8511288138323783E-3"/>
    <m/>
    <n v="2.6600590441348913E-3"/>
    <m/>
    <n v="2.8511288138323783E-3"/>
    <m/>
    <n v="2.6600590441348913E-3"/>
  </r>
  <r>
    <x v="167"/>
    <m/>
    <x v="2"/>
    <x v="16"/>
    <n v="3.6983940324090965E-3"/>
    <x v="0"/>
    <n v="5.9076359186274689E-3"/>
    <x v="2"/>
    <m/>
    <n v="3.6983940324090965E-3"/>
    <m/>
    <n v="5.9076359186274689E-3"/>
    <m/>
    <n v="3.6983940324090965E-3"/>
    <m/>
    <n v="5.9076359186274689E-3"/>
  </r>
  <r>
    <x v="167"/>
    <m/>
    <x v="2"/>
    <x v="16"/>
    <n v="1.2521891031595579E-5"/>
    <x v="0"/>
    <n v="0"/>
    <x v="0"/>
    <m/>
    <n v="1.2521891031595579E-5"/>
    <m/>
    <n v="0"/>
    <m/>
    <n v="1.2521891031595579E-5"/>
    <m/>
    <n v="0"/>
  </r>
  <r>
    <x v="167"/>
    <m/>
    <x v="2"/>
    <x v="16"/>
    <n v="3.2448087907891313E-3"/>
    <x v="0"/>
    <n v="2.1398640403883346E-3"/>
    <x v="0"/>
    <m/>
    <n v="3.2448087907891313E-3"/>
    <m/>
    <n v="2.1398640403883346E-3"/>
    <m/>
    <n v="3.2448087907891313E-3"/>
    <m/>
    <n v="2.1398640403883346E-3"/>
  </r>
  <r>
    <x v="167"/>
    <m/>
    <x v="2"/>
    <x v="16"/>
    <n v="5.5495086027475147E-6"/>
    <x v="0"/>
    <n v="0"/>
    <x v="0"/>
    <m/>
    <n v="5.5495086027475147E-6"/>
    <m/>
    <n v="0"/>
    <m/>
    <n v="5.5495086027475147E-6"/>
    <m/>
    <n v="0"/>
  </r>
  <r>
    <x v="167"/>
    <m/>
    <x v="2"/>
    <x v="16"/>
    <n v="6.0716630915872427E-3"/>
    <x v="0"/>
    <n v="2.6092638170015906E-3"/>
    <x v="0"/>
    <m/>
    <n v="6.0716630915872427E-3"/>
    <m/>
    <n v="2.6092638170015906E-3"/>
    <m/>
    <n v="6.0716630915872427E-3"/>
    <m/>
    <n v="2.6092638170015906E-3"/>
  </r>
  <r>
    <x v="167"/>
    <m/>
    <x v="2"/>
    <x v="16"/>
    <n v="3.0471490068541044E-3"/>
    <x v="0"/>
    <n v="3.2654311816640151E-3"/>
    <x v="2"/>
    <m/>
    <n v="3.0471490068541044E-3"/>
    <m/>
    <n v="3.2654311816640151E-3"/>
    <m/>
    <n v="3.0471490068541044E-3"/>
    <m/>
    <n v="3.2654311816640151E-3"/>
  </r>
  <r>
    <x v="167"/>
    <m/>
    <x v="2"/>
    <x v="16"/>
    <n v="5.2971084179284997E-6"/>
    <x v="0"/>
    <n v="0"/>
    <x v="0"/>
    <m/>
    <n v="5.2971084179284997E-6"/>
    <m/>
    <n v="0"/>
    <m/>
    <n v="5.2971084179284997E-6"/>
    <m/>
    <n v="0"/>
  </r>
  <r>
    <x v="167"/>
    <m/>
    <x v="2"/>
    <x v="16"/>
    <n v="2.0334266636233183E-3"/>
    <x v="0"/>
    <n v="9.9432366893123861E-4"/>
    <x v="0"/>
    <m/>
    <n v="2.0334266636233183E-3"/>
    <m/>
    <n v="9.9432366893123861E-4"/>
    <m/>
    <n v="2.0334266636233183E-3"/>
    <m/>
    <n v="9.9432366893123861E-4"/>
  </r>
  <r>
    <x v="167"/>
    <m/>
    <x v="2"/>
    <x v="16"/>
    <n v="4.5403270986320791E-6"/>
    <x v="0"/>
    <n v="0"/>
    <x v="1"/>
    <m/>
    <n v="4.5403270986320791E-6"/>
    <m/>
    <n v="0"/>
    <m/>
    <n v="4.5403270986320791E-6"/>
    <m/>
    <n v="0"/>
  </r>
  <r>
    <x v="167"/>
    <m/>
    <x v="2"/>
    <x v="16"/>
    <n v="1.6764855696065886E-3"/>
    <x v="0"/>
    <n v="8.4209512114780723E-4"/>
    <x v="0"/>
    <m/>
    <n v="1.6764855696065886E-3"/>
    <m/>
    <n v="8.4209512114780723E-4"/>
    <m/>
    <n v="1.6764855696065886E-3"/>
    <m/>
    <n v="8.4209512114780723E-4"/>
  </r>
  <r>
    <x v="167"/>
    <m/>
    <x v="2"/>
    <x v="16"/>
    <n v="3.5448429006662585E-3"/>
    <x v="0"/>
    <n v="8.009475409439271E-3"/>
    <x v="2"/>
    <m/>
    <n v="3.5448429006662585E-3"/>
    <m/>
    <n v="8.009475409439271E-3"/>
    <m/>
    <n v="3.5448429006662585E-3"/>
    <m/>
    <n v="8.009475409439271E-3"/>
  </r>
  <r>
    <x v="167"/>
    <m/>
    <x v="2"/>
    <x v="16"/>
    <n v="1.4691608241873469E-5"/>
    <x v="0"/>
    <n v="0"/>
    <x v="0"/>
    <m/>
    <n v="1.4691608241873469E-5"/>
    <m/>
    <n v="0"/>
    <m/>
    <n v="1.4691608241873469E-5"/>
    <m/>
    <n v="0"/>
  </r>
  <r>
    <x v="167"/>
    <m/>
    <x v="2"/>
    <x v="16"/>
    <n v="0"/>
    <x v="0"/>
    <n v="5.5258268243376409E-3"/>
    <x v="1"/>
    <m/>
    <n v="0"/>
    <m/>
    <n v="5.5258268243376409E-3"/>
    <m/>
    <n v="0"/>
    <m/>
    <n v="5.5258268243376409E-3"/>
  </r>
  <r>
    <x v="167"/>
    <m/>
    <x v="2"/>
    <x v="16"/>
    <n v="3.6805149654955747E-3"/>
    <x v="0"/>
    <n v="0"/>
    <x v="0"/>
    <m/>
    <n v="3.6805149654955747E-3"/>
    <m/>
    <n v="0"/>
    <m/>
    <n v="3.6805149654955747E-3"/>
    <m/>
    <n v="0"/>
  </r>
  <r>
    <x v="167"/>
    <m/>
    <x v="2"/>
    <x v="16"/>
    <n v="0"/>
    <x v="0"/>
    <n v="8.15428236985995E-8"/>
    <x v="1"/>
    <m/>
    <n v="0"/>
    <m/>
    <n v="8.15428236985995E-8"/>
    <m/>
    <n v="0"/>
    <m/>
    <n v="8.15428236985995E-8"/>
  </r>
  <r>
    <x v="167"/>
    <m/>
    <x v="2"/>
    <x v="16"/>
    <n v="4.4351688312968033E-5"/>
    <x v="0"/>
    <n v="0"/>
    <x v="0"/>
    <m/>
    <n v="4.4351688312968033E-5"/>
    <m/>
    <n v="0"/>
    <m/>
    <n v="4.4351688312968033E-5"/>
    <m/>
    <n v="0"/>
  </r>
  <r>
    <x v="167"/>
    <m/>
    <x v="2"/>
    <x v="16"/>
    <n v="4.778444999925564E-3"/>
    <x v="0"/>
    <n v="3.7726507579899184E-3"/>
    <x v="0"/>
    <m/>
    <n v="4.778444999925564E-3"/>
    <m/>
    <n v="3.7726507579899184E-3"/>
    <m/>
    <n v="4.778444999925564E-3"/>
    <m/>
    <n v="3.7726507579899184E-3"/>
  </r>
  <r>
    <x v="167"/>
    <m/>
    <x v="2"/>
    <x v="16"/>
    <n v="2.4318268436170913E-3"/>
    <x v="0"/>
    <n v="3.1964191686758292E-3"/>
    <x v="2"/>
    <m/>
    <n v="2.4318268436170913E-3"/>
    <m/>
    <n v="3.1964191686758292E-3"/>
    <m/>
    <n v="2.4318268436170913E-3"/>
    <m/>
    <n v="3.1964191686758292E-3"/>
  </r>
  <r>
    <x v="167"/>
    <m/>
    <x v="2"/>
    <x v="16"/>
    <n v="3.0689044663896221E-7"/>
    <x v="0"/>
    <n v="0"/>
    <x v="1"/>
    <m/>
    <n v="3.0689044663896221E-7"/>
    <m/>
    <n v="0"/>
    <m/>
    <n v="3.0689044663896221E-7"/>
    <m/>
    <n v="0"/>
  </r>
  <r>
    <x v="167"/>
    <m/>
    <x v="2"/>
    <x v="16"/>
    <n v="0"/>
    <x v="0"/>
    <n v="5.5000932186251667E-5"/>
    <x v="1"/>
    <m/>
    <n v="0"/>
    <m/>
    <n v="5.5000932186251667E-5"/>
    <m/>
    <n v="0"/>
    <m/>
    <n v="5.5000932186251667E-5"/>
  </r>
  <r>
    <x v="167"/>
    <m/>
    <x v="2"/>
    <x v="175"/>
    <n v="4.9527498803329162E-3"/>
    <x v="0"/>
    <n v="4.3845862000221414E-3"/>
    <x v="0"/>
    <m/>
    <n v="4.9527498803329162E-3"/>
    <m/>
    <n v="4.3845862000221414E-3"/>
    <m/>
    <n v="4.9527498803329162E-3"/>
    <m/>
    <n v="4.3845862000221414E-3"/>
  </r>
  <r>
    <x v="167"/>
    <m/>
    <x v="2"/>
    <x v="175"/>
    <n v="2.8877484037510776E-3"/>
    <x v="0"/>
    <n v="3.1940490699607356E-3"/>
    <x v="2"/>
    <m/>
    <n v="2.8877484037510776E-3"/>
    <m/>
    <n v="3.1940490699607356E-3"/>
    <m/>
    <n v="2.8877484037510776E-3"/>
    <m/>
    <n v="3.1940490699607356E-3"/>
  </r>
  <r>
    <x v="167"/>
    <m/>
    <x v="2"/>
    <x v="175"/>
    <n v="7.5121751889831961E-6"/>
    <x v="0"/>
    <n v="0"/>
    <x v="0"/>
    <m/>
    <n v="7.5121751889831961E-6"/>
    <m/>
    <n v="0"/>
    <m/>
    <n v="7.5121751889831961E-6"/>
    <m/>
    <n v="0"/>
  </r>
  <r>
    <x v="167"/>
    <m/>
    <x v="2"/>
    <x v="175"/>
    <n v="0"/>
    <x v="0"/>
    <n v="0"/>
    <x v="1"/>
    <m/>
    <n v="0"/>
    <m/>
    <n v="0"/>
    <m/>
    <n v="0"/>
    <m/>
    <n v="0"/>
  </r>
  <r>
    <x v="167"/>
    <m/>
    <x v="2"/>
    <x v="175"/>
    <n v="0"/>
    <x v="0"/>
    <n v="0"/>
    <x v="1"/>
    <m/>
    <n v="0"/>
    <m/>
    <n v="0"/>
    <m/>
    <n v="0"/>
    <m/>
    <n v="0"/>
  </r>
  <r>
    <x v="167"/>
    <m/>
    <x v="2"/>
    <x v="175"/>
    <n v="0"/>
    <x v="0"/>
    <n v="0"/>
    <x v="1"/>
    <m/>
    <n v="0"/>
    <m/>
    <n v="0"/>
    <m/>
    <n v="0"/>
    <m/>
    <n v="0"/>
  </r>
  <r>
    <x v="167"/>
    <m/>
    <x v="2"/>
    <x v="175"/>
    <n v="0"/>
    <x v="0"/>
    <n v="0"/>
    <x v="1"/>
    <m/>
    <n v="0"/>
    <m/>
    <n v="0"/>
    <m/>
    <n v="0"/>
    <m/>
    <n v="0"/>
  </r>
  <r>
    <x v="167"/>
    <m/>
    <x v="2"/>
    <x v="175"/>
    <n v="0"/>
    <x v="0"/>
    <n v="0"/>
    <x v="1"/>
    <m/>
    <n v="0"/>
    <m/>
    <n v="0"/>
    <m/>
    <n v="0"/>
    <m/>
    <n v="0"/>
  </r>
  <r>
    <x v="167"/>
    <m/>
    <x v="2"/>
    <x v="175"/>
    <n v="0"/>
    <x v="99"/>
    <n v="0"/>
    <x v="1"/>
    <m/>
    <n v="0"/>
    <m/>
    <n v="0"/>
    <m/>
    <n v="0"/>
    <m/>
    <n v="0"/>
  </r>
  <r>
    <x v="167"/>
    <m/>
    <x v="2"/>
    <x v="175"/>
    <n v="0"/>
    <x v="99"/>
    <n v="0"/>
    <x v="1"/>
    <m/>
    <n v="0"/>
    <m/>
    <n v="0"/>
    <m/>
    <n v="0"/>
    <m/>
    <n v="0"/>
  </r>
  <r>
    <x v="167"/>
    <m/>
    <x v="2"/>
    <x v="175"/>
    <n v="0"/>
    <x v="99"/>
    <n v="0"/>
    <x v="1"/>
    <m/>
    <n v="0"/>
    <m/>
    <n v="0"/>
    <m/>
    <n v="0"/>
    <m/>
    <n v="0"/>
  </r>
  <r>
    <x v="167"/>
    <m/>
    <x v="2"/>
    <x v="175"/>
    <n v="0"/>
    <x v="99"/>
    <n v="0"/>
    <x v="1"/>
    <m/>
    <n v="0"/>
    <m/>
    <n v="0"/>
    <m/>
    <n v="0"/>
    <m/>
    <n v="0"/>
  </r>
  <r>
    <x v="167"/>
    <m/>
    <x v="3"/>
    <x v="176"/>
    <n v="0.51862778820318289"/>
    <x v="100"/>
    <n v="0.30656098136590715"/>
    <x v="0"/>
    <n v="155286.23139999996"/>
    <n v="5.3361842757261163E-3"/>
    <n v="800"/>
    <n v="4.761624741524055E-5"/>
    <n v="11397407.459500005"/>
    <n v="0.39165524155689885"/>
    <n v="5149727.3599999994"/>
    <n v="0.3065133651184918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">
  <r>
    <x v="0"/>
    <n v="9001055100"/>
    <s v="Easton"/>
    <s v="No"/>
    <n v="394.428"/>
    <n v="1.3553941470087741E-5"/>
    <n v="0"/>
    <n v="0"/>
    <s v="N/A"/>
    <s v="NO"/>
    <n v="394.428"/>
    <n v="1.3553941470087741E-5"/>
    <n v="0"/>
    <n v="0"/>
    <s v="NO"/>
    <n v="0"/>
    <n v="1.3553941470087741E-5"/>
    <n v="0"/>
    <n v="0"/>
    <s v="NO"/>
    <n v="118.30200000000001"/>
    <n v="4000"/>
    <x v="0"/>
    <n v="1"/>
    <x v="0"/>
    <n v="2.5"/>
    <x v="0"/>
  </r>
  <r>
    <x v="1"/>
    <n v="9001055200"/>
    <s v="Easton"/>
    <s v="No"/>
    <n v="887.51059999999995"/>
    <n v="3.049800401209461E-5"/>
    <n v="0"/>
    <n v="0"/>
    <s v="N/A"/>
    <s v="NO"/>
    <n v="887.51059999999995"/>
    <n v="3.049800401209461E-5"/>
    <n v="0"/>
    <n v="0"/>
    <s v="NO"/>
    <n v="0"/>
    <n v="3.049800401209461E-5"/>
    <n v="0"/>
    <n v="0"/>
    <s v="NO"/>
    <n v="141.63800000000001"/>
    <n v="3750"/>
    <x v="0"/>
    <n v="1"/>
    <x v="1"/>
    <n v="1"/>
    <x v="1"/>
  </r>
  <r>
    <x v="2"/>
    <n v="9001060100"/>
    <s v="Bridgeport"/>
    <s v="No"/>
    <n v="0.90290000000000004"/>
    <n v="3.1026838240039302E-8"/>
    <n v="0"/>
    <n v="0"/>
    <s v="N/A"/>
    <s v="N/A"/>
    <n v="0"/>
    <n v="3.1026838240039302E-8"/>
    <n v="0"/>
    <n v="0"/>
    <s v="N/A"/>
    <n v="0.90290000000000004"/>
    <n v="3.1026838240039302E-8"/>
    <n v="0"/>
    <n v="0"/>
    <s v="N/A"/>
    <n v="85.387"/>
    <n v="2313"/>
    <x v="0"/>
    <n v="1"/>
    <x v="2"/>
    <n v="1.5"/>
    <x v="2"/>
  </r>
  <r>
    <x v="2"/>
    <n v="9001060100"/>
    <s v="Fairfield"/>
    <s v="No"/>
    <n v="71392.777199999895"/>
    <n v="2.453308394829508E-3"/>
    <n v="20104.8"/>
    <n v="1.1966439137924103E-3"/>
    <s v="NO"/>
    <s v="NO"/>
    <n v="58128.328499999901"/>
    <n v="2.453308394829508E-3"/>
    <n v="19857.8"/>
    <n v="1.1966439137924103E-3"/>
    <s v="NO"/>
    <n v="13264.448700000001"/>
    <n v="2.453308394829508E-3"/>
    <n v="247"/>
    <n v="1.1966439137924103E-3"/>
    <s v="NO"/>
    <n v="85.387"/>
    <n v="2313"/>
    <x v="0"/>
    <n v="1"/>
    <x v="2"/>
    <n v="1.5"/>
    <x v="2"/>
  </r>
  <r>
    <x v="2"/>
    <n v="9001060100"/>
    <s v="Trumbull"/>
    <s v="No"/>
    <n v="106.00539999999999"/>
    <n v="3.642720565257129E-6"/>
    <n v="0"/>
    <n v="0"/>
    <s v="N/A"/>
    <s v="N/A"/>
    <n v="0"/>
    <n v="3.642720565257129E-6"/>
    <n v="0"/>
    <n v="0"/>
    <s v="N/A"/>
    <n v="106.00539999999999"/>
    <n v="3.642720565257129E-6"/>
    <n v="0"/>
    <n v="0"/>
    <s v="N/A"/>
    <n v="85.387"/>
    <n v="2313"/>
    <x v="0"/>
    <n v="1"/>
    <x v="2"/>
    <n v="1.5"/>
    <x v="2"/>
  </r>
  <r>
    <x v="3"/>
    <n v="9001060200"/>
    <s v="Fairfield"/>
    <s v="No"/>
    <n v="96972.011800000007"/>
    <n v="3.3323013887803549E-3"/>
    <n v="31534.58"/>
    <n v="1.8769479542696205E-3"/>
    <s v="NO"/>
    <s v="NO"/>
    <n v="78630.955100000006"/>
    <n v="3.3323013887803549E-3"/>
    <n v="29656.58"/>
    <n v="1.8769479542696205E-3"/>
    <s v="NO"/>
    <n v="18341.056700000001"/>
    <n v="3.3323013887803549E-3"/>
    <n v="1878"/>
    <n v="1.8769479542696205E-3"/>
    <s v="NO"/>
    <n v="75.665000000000006"/>
    <n v="2452"/>
    <x v="0"/>
    <n v="1"/>
    <x v="3"/>
    <n v="2"/>
    <x v="2"/>
  </r>
  <r>
    <x v="4"/>
    <n v="9001060300"/>
    <s v="Fairfield"/>
    <s v="No"/>
    <n v="100651.4894000003"/>
    <n v="3.4587412562109197E-3"/>
    <n v="19540.71"/>
    <n v="1.1630691025368313E-3"/>
    <s v="NO"/>
    <s v="NO"/>
    <n v="92872.916500000298"/>
    <n v="3.4587412562109197E-3"/>
    <n v="19540.71"/>
    <n v="1.1630691025368313E-3"/>
    <s v="NO"/>
    <n v="7778.5729000000001"/>
    <n v="3.4587412562109197E-3"/>
    <n v="0"/>
    <n v="1.1630691025368313E-3"/>
    <s v="NO"/>
    <n v="114.261"/>
    <n v="3341"/>
    <x v="0"/>
    <n v="1"/>
    <x v="2"/>
    <n v="1.5"/>
    <x v="2"/>
  </r>
  <r>
    <x v="5"/>
    <n v="9001060400"/>
    <s v="Fairfield"/>
    <s v="No"/>
    <n v="167953.6121"/>
    <n v="5.7714802906822541E-3"/>
    <n v="16361.63"/>
    <n v="9.738492777457777E-4"/>
    <s v="NO"/>
    <s v="NO"/>
    <n v="158569.57990000001"/>
    <n v="5.7714802906822541E-3"/>
    <n v="16361.63"/>
    <n v="9.738492777457777E-4"/>
    <s v="NO"/>
    <n v="9384.0321999999996"/>
    <n v="5.7714802906822541E-3"/>
    <n v="0"/>
    <n v="9.738492777457777E-4"/>
    <s v="NO"/>
    <n v="146.92699999999999"/>
    <n v="3810"/>
    <x v="0"/>
    <n v="1"/>
    <x v="1"/>
    <n v="1"/>
    <x v="1"/>
  </r>
  <r>
    <x v="6"/>
    <n v="9001060500"/>
    <s v="Fairfield"/>
    <s v="No"/>
    <n v="77707.489599999899"/>
    <n v="2.6703042528062166E-3"/>
    <n v="7351.8"/>
    <n v="4.3758140968420684E-4"/>
    <s v="NO"/>
    <s v="NO"/>
    <n v="71345.134499999898"/>
    <n v="2.6703042528062166E-3"/>
    <n v="7351.8"/>
    <n v="4.3758140968420684E-4"/>
    <s v="NO"/>
    <n v="6362.3550999999998"/>
    <n v="2.6703042528062166E-3"/>
    <n v="0"/>
    <n v="4.3758140968420684E-4"/>
    <s v="NO"/>
    <n v="121.599"/>
    <n v="3418"/>
    <x v="0"/>
    <n v="1"/>
    <x v="1"/>
    <n v="1"/>
    <x v="1"/>
  </r>
  <r>
    <x v="7"/>
    <n v="9001060600"/>
    <s v="Fairfield"/>
    <s v="No"/>
    <n v="122971.57519999982"/>
    <n v="4.2257383673199944E-3"/>
    <n v="95807"/>
    <n v="5.7024622701399392E-3"/>
    <s v="YES"/>
    <s v="YES"/>
    <n v="73188.417499999807"/>
    <n v="4.2257383673199944E-3"/>
    <n v="6296"/>
    <n v="5.7024622701399392E-3"/>
    <s v="YES"/>
    <n v="49783.157700000003"/>
    <n v="4.2257383673199944E-3"/>
    <n v="89511"/>
    <n v="5.7024622701399392E-3"/>
    <s v="YES"/>
    <n v="116.73399999999999"/>
    <n v="2525"/>
    <x v="0"/>
    <n v="1"/>
    <x v="2"/>
    <n v="1.5"/>
    <x v="2"/>
  </r>
  <r>
    <x v="8"/>
    <n v="9001060700"/>
    <s v="Fairfield"/>
    <s v="No"/>
    <n v="117727.4436"/>
    <n v="4.0455314530851143E-3"/>
    <n v="8336.0400000000009"/>
    <n v="4.9616367887917736E-4"/>
    <s v="NO"/>
    <s v="NO"/>
    <n v="98856.620699999999"/>
    <n v="4.0455314530851143E-3"/>
    <n v="8336.0400000000009"/>
    <n v="4.9616367887917736E-4"/>
    <s v="NO"/>
    <n v="18870.822899999999"/>
    <n v="4.0455314530851143E-3"/>
    <n v="0"/>
    <n v="4.9616367887917736E-4"/>
    <s v="NO"/>
    <n v="104.15"/>
    <n v="2864"/>
    <x v="0"/>
    <n v="1"/>
    <x v="2"/>
    <n v="1.5"/>
    <x v="2"/>
  </r>
  <r>
    <x v="9"/>
    <n v="9001060800"/>
    <s v="Fairfield"/>
    <s v="No"/>
    <n v="41183.171700000006"/>
    <n v="1.4151994756314813E-3"/>
    <n v="4387.5200000000004"/>
    <n v="2.6114654732414528E-4"/>
    <s v="NO"/>
    <s v="NO"/>
    <n v="39085.891300000003"/>
    <n v="1.4151994756314813E-3"/>
    <n v="4387.5200000000004"/>
    <n v="2.6114654732414528E-4"/>
    <s v="NO"/>
    <n v="2097.2804000000001"/>
    <n v="1.4151994756314813E-3"/>
    <n v="0"/>
    <n v="2.6114654732414528E-4"/>
    <s v="NO"/>
    <n v="103.645"/>
    <n v="3043"/>
    <x v="0"/>
    <n v="1"/>
    <x v="2"/>
    <n v="1.5"/>
    <x v="2"/>
  </r>
  <r>
    <x v="10"/>
    <n v="9001060900"/>
    <s v="Fairfield"/>
    <s v="No"/>
    <n v="49269.364099999999"/>
    <n v="1.693069653472477E-3"/>
    <n v="30036.3"/>
    <n v="1.7877698652979872E-3"/>
    <s v="YES"/>
    <s v="YES"/>
    <n v="48889.4"/>
    <n v="1.693069653472477E-3"/>
    <n v="30036.3"/>
    <n v="1.7877698652979872E-3"/>
    <s v="YES"/>
    <n v="379.96409999999997"/>
    <n v="1.693069653472477E-3"/>
    <n v="0"/>
    <n v="1.7877698652979872E-3"/>
    <s v="YES"/>
    <n v="82.66"/>
    <n v="2698"/>
    <x v="0"/>
    <n v="1"/>
    <x v="1"/>
    <n v="1"/>
    <x v="1"/>
  </r>
  <r>
    <x v="11"/>
    <n v="9001061000"/>
    <s v="Fairfield"/>
    <s v="No"/>
    <n v="141435.50439999992"/>
    <n v="4.8602242955113123E-3"/>
    <n v="84443.99"/>
    <n v="5.0261324007126237E-3"/>
    <s v="YES"/>
    <s v="YES"/>
    <n v="73580.641299999901"/>
    <n v="4.8602242955113123E-3"/>
    <n v="75486.320000000007"/>
    <n v="5.0261324007126237E-3"/>
    <s v="YES"/>
    <n v="67854.863100000002"/>
    <n v="4.8602242955113123E-3"/>
    <n v="8957.67"/>
    <n v="5.0261324007126237E-3"/>
    <s v="YES"/>
    <n v="49.470999999999997"/>
    <n v="1741"/>
    <x v="1"/>
    <n v="1"/>
    <x v="3"/>
    <n v="3"/>
    <x v="0"/>
  </r>
  <r>
    <x v="12"/>
    <n v="9001061100"/>
    <s v="Fairfield"/>
    <s v="No"/>
    <n v="72876.102700000003"/>
    <n v="2.5042807066534404E-3"/>
    <n v="4473.07"/>
    <n v="2.6623850978211254E-4"/>
    <s v="NO"/>
    <s v="NO"/>
    <n v="67549.058600000004"/>
    <n v="2.5042807066534404E-3"/>
    <n v="4173.07"/>
    <n v="2.6623850978211254E-4"/>
    <s v="NO"/>
    <n v="5327.0441000000001"/>
    <n v="2.5042807066534404E-3"/>
    <n v="300"/>
    <n v="2.6623850978211254E-4"/>
    <s v="NO"/>
    <n v="94.519000000000005"/>
    <n v="2692"/>
    <x v="0"/>
    <n v="1"/>
    <x v="1"/>
    <n v="1"/>
    <x v="1"/>
  </r>
  <r>
    <x v="13"/>
    <n v="9001061200"/>
    <s v="Fairfield"/>
    <s v="No"/>
    <n v="37465.910400000001"/>
    <n v="1.2874612265994087E-3"/>
    <n v="19703.03"/>
    <n v="1.1727304391373837E-3"/>
    <s v="YES"/>
    <s v="NO"/>
    <n v="35405.151700000002"/>
    <n v="1.2874612265994087E-3"/>
    <n v="19213.03"/>
    <n v="1.1727304391373837E-3"/>
    <s v="NO"/>
    <n v="2060.7586999999999"/>
    <n v="1.2874612265994087E-3"/>
    <n v="490"/>
    <n v="1.1727304391373837E-3"/>
    <s v="NO"/>
    <n v="48.122999999999998"/>
    <n v="1853"/>
    <x v="1"/>
    <n v="1"/>
    <x v="4"/>
    <n v="4"/>
    <x v="3"/>
  </r>
  <r>
    <x v="14"/>
    <n v="9001061300"/>
    <s v="Fairfield"/>
    <s v="No"/>
    <n v="75361.948199999999"/>
    <n v="2.5897031523486776E-3"/>
    <n v="35125.230000000003"/>
    <n v="2.0906645527465372E-3"/>
    <s v="NO"/>
    <s v="NO"/>
    <n v="51750.383699999998"/>
    <n v="2.5897031523486776E-3"/>
    <n v="7224.19"/>
    <n v="2.0906645527465372E-3"/>
    <s v="NO"/>
    <n v="23611.5645"/>
    <n v="2.5897031523486776E-3"/>
    <n v="27901.040000000001"/>
    <n v="2.0906645527465372E-3"/>
    <s v="NO"/>
    <n v="54.923000000000002"/>
    <n v="1857"/>
    <x v="1"/>
    <n v="1"/>
    <x v="0"/>
    <n v="3.5"/>
    <x v="3"/>
  </r>
  <r>
    <x v="15"/>
    <n v="9001061400"/>
    <s v="Fairfield"/>
    <s v="No"/>
    <n v="118695.17509999999"/>
    <n v="4.0787861310231923E-3"/>
    <n v="8852.1899999999987"/>
    <n v="5.2688508650839772E-4"/>
    <s v="NO"/>
    <s v="NO"/>
    <n v="47281.252"/>
    <n v="4.0787861310231923E-3"/>
    <n v="5299.19"/>
    <n v="5.2688508650839772E-4"/>
    <s v="NO"/>
    <n v="71413.9231"/>
    <n v="4.0787861310231923E-3"/>
    <n v="3553"/>
    <n v="5.2688508650839772E-4"/>
    <s v="NO"/>
    <n v="56.725000000000001"/>
    <n v="1873"/>
    <x v="1"/>
    <n v="1"/>
    <x v="4"/>
    <n v="4"/>
    <x v="3"/>
  </r>
  <r>
    <x v="16"/>
    <n v="9001061500"/>
    <s v="Bridgeport"/>
    <s v="No"/>
    <n v="539.35699999999997"/>
    <n v="1.8534214633550644E-5"/>
    <n v="0"/>
    <n v="0"/>
    <s v="N/A"/>
    <s v="NO"/>
    <n v="0"/>
    <n v="1.8534214633550644E-5"/>
    <n v="0"/>
    <n v="0"/>
    <s v="NO"/>
    <n v="539.35699999999997"/>
    <n v="1.8534214633550644E-5"/>
    <n v="0"/>
    <n v="0"/>
    <s v="NO"/>
    <n v="89.569000000000003"/>
    <n v="2670"/>
    <x v="0"/>
    <n v="1"/>
    <x v="0"/>
    <n v="2.5"/>
    <x v="0"/>
  </r>
  <r>
    <x v="16"/>
    <n v="9001061500"/>
    <s v="Fairfield"/>
    <s v="No"/>
    <n v="188421.01179999998"/>
    <n v="6.4748125530436768E-3"/>
    <n v="34700.67"/>
    <n v="2.065394610243269E-3"/>
    <s v="NO"/>
    <s v="NO"/>
    <n v="104123.3682"/>
    <n v="6.4748125530436768E-3"/>
    <n v="13917.12"/>
    <n v="2.065394610243269E-3"/>
    <s v="NO"/>
    <n v="84297.643599999996"/>
    <n v="6.4748125530436768E-3"/>
    <n v="20783.55"/>
    <n v="2.065394610243269E-3"/>
    <s v="NO"/>
    <n v="89.569000000000003"/>
    <n v="2670"/>
    <x v="0"/>
    <n v="1"/>
    <x v="0"/>
    <n v="2.5"/>
    <x v="0"/>
  </r>
  <r>
    <x v="17"/>
    <n v="9001061600"/>
    <s v="Fairfield"/>
    <s v="No"/>
    <n v="182195.8941"/>
    <n v="6.2608954859231705E-3"/>
    <n v="24755.48"/>
    <n v="1.473453825703799E-3"/>
    <s v="NO"/>
    <s v="NO"/>
    <n v="114122.9146"/>
    <n v="6.2608954859231705E-3"/>
    <n v="10431.48"/>
    <n v="1.473453825703799E-3"/>
    <s v="NO"/>
    <n v="68072.979500000001"/>
    <n v="6.2608954859231705E-3"/>
    <n v="14324"/>
    <n v="1.473453825703799E-3"/>
    <s v="NO"/>
    <n v="80.623999999999995"/>
    <n v="2370"/>
    <x v="0"/>
    <n v="1"/>
    <x v="1"/>
    <n v="1"/>
    <x v="1"/>
  </r>
  <r>
    <x v="18"/>
    <n v="9001070100"/>
    <s v="Bridgeport"/>
    <s v="No"/>
    <n v="0"/>
    <n v="0"/>
    <n v="11586.15"/>
    <n v="6.8961123123761155E-4"/>
    <s v="YES"/>
    <s v="N/A"/>
    <n v="0"/>
    <n v="0"/>
    <n v="11088.15"/>
    <n v="6.8961123123761155E-4"/>
    <s v="N/A"/>
    <n v="0"/>
    <n v="0"/>
    <n v="498"/>
    <n v="6.8961123123761155E-4"/>
    <s v="N/A"/>
    <n v="59.890999999999998"/>
    <n v="1489"/>
    <x v="1"/>
    <n v="1"/>
    <x v="0"/>
    <n v="3.5"/>
    <x v="3"/>
  </r>
  <r>
    <x v="18"/>
    <n v="9001070100"/>
    <s v="Bridgeport"/>
    <s v="Yes"/>
    <n v="118414.09310000039"/>
    <n v="4.0691271591036283E-3"/>
    <n v="0"/>
    <n v="0"/>
    <s v="N/A"/>
    <s v="NO"/>
    <n v="87876.710500000394"/>
    <n v="4.0691271591036283E-3"/>
    <n v="0"/>
    <n v="0"/>
    <s v="NO"/>
    <n v="30537.382600000001"/>
    <n v="4.0691271591036283E-3"/>
    <n v="0"/>
    <n v="0"/>
    <s v="NO"/>
    <n v="59.890999999999998"/>
    <n v="1489"/>
    <x v="1"/>
    <n v="1"/>
    <x v="0"/>
    <n v="3.5"/>
    <x v="3"/>
  </r>
  <r>
    <x v="19"/>
    <n v="9001070200"/>
    <s v="Bridgeport"/>
    <s v="No"/>
    <n v="0"/>
    <n v="0"/>
    <n v="8670.73"/>
    <n v="5.1608453118843578E-4"/>
    <s v="YES"/>
    <s v="N/A"/>
    <n v="0"/>
    <n v="0"/>
    <n v="2227.9299999999998"/>
    <n v="5.1608453118843578E-4"/>
    <s v="N/A"/>
    <n v="0"/>
    <n v="0"/>
    <n v="6442.8"/>
    <n v="5.1608453118843578E-4"/>
    <s v="N/A"/>
    <n v="27.728999999999999"/>
    <n v="1292"/>
    <x v="2"/>
    <n v="1"/>
    <x v="0"/>
    <n v="4.5"/>
    <x v="4"/>
  </r>
  <r>
    <x v="19"/>
    <n v="9001070200"/>
    <s v="Bridgeport"/>
    <s v="Yes"/>
    <n v="67503.344800000006"/>
    <n v="2.3196537377020692E-3"/>
    <n v="0"/>
    <n v="0"/>
    <s v="N/A"/>
    <s v="NO"/>
    <n v="45704.852400000003"/>
    <n v="2.3196537377020692E-3"/>
    <n v="0"/>
    <n v="0"/>
    <s v="NO"/>
    <n v="21798.492399999999"/>
    <n v="2.3196537377020692E-3"/>
    <n v="0"/>
    <n v="0"/>
    <s v="NO"/>
    <n v="27.728999999999999"/>
    <n v="1292"/>
    <x v="2"/>
    <n v="1"/>
    <x v="0"/>
    <n v="4.5"/>
    <x v="4"/>
  </r>
  <r>
    <x v="19"/>
    <n v="9001070200"/>
    <s v="Trumbull"/>
    <s v="No"/>
    <n v="0"/>
    <n v="0"/>
    <n v="749.66"/>
    <n v="4.4619995046636532E-5"/>
    <s v="YES"/>
    <s v="N/A"/>
    <n v="0"/>
    <n v="0"/>
    <n v="749.66"/>
    <n v="4.4619995046636532E-5"/>
    <s v="N/A"/>
    <n v="0"/>
    <n v="0"/>
    <n v="0"/>
    <n v="4.4619995046636532E-5"/>
    <s v="N/A"/>
    <n v="27.728999999999999"/>
    <n v="1292"/>
    <x v="2"/>
    <n v="1"/>
    <x v="0"/>
    <n v="4.5"/>
    <x v="4"/>
  </r>
  <r>
    <x v="20"/>
    <n v="9001070300"/>
    <s v="Bridgeport"/>
    <s v="No"/>
    <n v="0"/>
    <n v="0"/>
    <n v="213519.3"/>
    <n v="1.2708734770911213E-2"/>
    <s v="YES"/>
    <s v="N/A"/>
    <n v="0"/>
    <n v="0"/>
    <n v="202635.3"/>
    <n v="1.2708734770911213E-2"/>
    <s v="N/A"/>
    <n v="0"/>
    <n v="0"/>
    <n v="10884"/>
    <n v="1.2708734770911213E-2"/>
    <s v="N/A"/>
    <n v="5.532"/>
    <n v="433"/>
    <x v="2"/>
    <n v="1"/>
    <x v="0"/>
    <n v="4.5"/>
    <x v="4"/>
  </r>
  <r>
    <x v="20"/>
    <n v="9001070300"/>
    <s v="Bridgeport"/>
    <s v="Yes"/>
    <n v="52641.309099999999"/>
    <n v="1.808941612791681E-3"/>
    <n v="0"/>
    <n v="0"/>
    <s v="N/A"/>
    <s v="NO"/>
    <n v="16956.723999999998"/>
    <n v="1.808941612791681E-3"/>
    <n v="0"/>
    <n v="0"/>
    <s v="NO"/>
    <n v="35684.585099999997"/>
    <n v="1.808941612791681E-3"/>
    <n v="0"/>
    <n v="0"/>
    <s v="NO"/>
    <n v="5.532"/>
    <n v="433"/>
    <x v="2"/>
    <n v="1"/>
    <x v="0"/>
    <n v="4.5"/>
    <x v="4"/>
  </r>
  <r>
    <x v="21"/>
    <n v="9001070400"/>
    <s v="Bridgeport"/>
    <s v="No"/>
    <n v="0"/>
    <n v="0"/>
    <n v="2503.5299999999997"/>
    <n v="1.4901087986434646E-4"/>
    <s v="YES"/>
    <s v="N/A"/>
    <n v="0"/>
    <n v="0"/>
    <n v="1029.53"/>
    <n v="1.4901087986434646E-4"/>
    <s v="N/A"/>
    <n v="0"/>
    <n v="0"/>
    <n v="1474"/>
    <n v="1.4901087986434646E-4"/>
    <s v="N/A"/>
    <n v="25.893000000000001"/>
    <n v="912"/>
    <x v="2"/>
    <n v="1"/>
    <x v="4"/>
    <n v="5"/>
    <x v="4"/>
  </r>
  <r>
    <x v="21"/>
    <n v="9001070400"/>
    <s v="Bridgeport"/>
    <s v="Yes"/>
    <n v="23919.493000000002"/>
    <n v="8.2195840081376946E-4"/>
    <n v="0"/>
    <n v="0"/>
    <s v="N/A"/>
    <s v="NO"/>
    <n v="17866.1715"/>
    <n v="8.2195840081376946E-4"/>
    <n v="0"/>
    <n v="0"/>
    <s v="NO"/>
    <n v="6053.3215"/>
    <n v="8.2195840081376946E-4"/>
    <n v="0"/>
    <n v="0"/>
    <s v="NO"/>
    <n v="25.893000000000001"/>
    <n v="912"/>
    <x v="2"/>
    <n v="1"/>
    <x v="4"/>
    <n v="5"/>
    <x v="4"/>
  </r>
  <r>
    <x v="21"/>
    <n v="9001070400"/>
    <s v="Stratford"/>
    <s v="Yes"/>
    <n v="50.864100000000001"/>
    <n v="1.7478704207832351E-6"/>
    <n v="0"/>
    <n v="0"/>
    <s v="N/A"/>
    <s v="N/A"/>
    <n v="50.864100000000001"/>
    <n v="1.7478704207832351E-6"/>
    <n v="0"/>
    <n v="0"/>
    <s v="N/A"/>
    <n v="0"/>
    <n v="1.7478704207832351E-6"/>
    <n v="0"/>
    <n v="0"/>
    <s v="N/A"/>
    <n v="25.893000000000001"/>
    <n v="912"/>
    <x v="2"/>
    <n v="1"/>
    <x v="4"/>
    <n v="5"/>
    <x v="4"/>
  </r>
  <r>
    <x v="22"/>
    <n v="9001070500"/>
    <s v="Bridgeport"/>
    <s v="No"/>
    <n v="0"/>
    <n v="0"/>
    <n v="16596.989999999998"/>
    <n v="9.8785797773534145E-4"/>
    <s v="YES"/>
    <s v="N/A"/>
    <n v="0"/>
    <n v="0"/>
    <n v="359.75"/>
    <n v="9.8785797773534145E-4"/>
    <s v="N/A"/>
    <n v="0"/>
    <n v="0"/>
    <n v="16237.24"/>
    <n v="9.8785797773534145E-4"/>
    <s v="N/A"/>
    <n v="15.334"/>
    <n v="1275"/>
    <x v="2"/>
    <n v="1"/>
    <x v="4"/>
    <n v="5"/>
    <x v="4"/>
  </r>
  <r>
    <x v="22"/>
    <n v="9001070500"/>
    <s v="Bridgeport"/>
    <s v="Yes"/>
    <n v="29086.940599999998"/>
    <n v="9.995301815193616E-4"/>
    <n v="0"/>
    <n v="0"/>
    <s v="N/A"/>
    <s v="NO"/>
    <n v="23101.568599999999"/>
    <n v="9.995301815193616E-4"/>
    <n v="0"/>
    <n v="0"/>
    <s v="NO"/>
    <n v="5985.3720000000003"/>
    <n v="9.995301815193616E-4"/>
    <n v="0"/>
    <n v="0"/>
    <s v="NO"/>
    <n v="15.334"/>
    <n v="1275"/>
    <x v="2"/>
    <n v="1"/>
    <x v="4"/>
    <n v="5"/>
    <x v="4"/>
  </r>
  <r>
    <x v="23"/>
    <n v="9001070600"/>
    <s v="Bridgeport"/>
    <s v="No"/>
    <n v="0"/>
    <n v="0"/>
    <n v="110631.34"/>
    <n v="6.584811571649498E-3"/>
    <s v="YES"/>
    <s v="N/A"/>
    <n v="0"/>
    <n v="0"/>
    <n v="96774.69"/>
    <n v="6.584811571649498E-3"/>
    <s v="N/A"/>
    <n v="0"/>
    <n v="0"/>
    <n v="13856.65"/>
    <n v="6.584811571649498E-3"/>
    <s v="N/A"/>
    <n v="18.832999999999998"/>
    <n v="974"/>
    <x v="2"/>
    <n v="1"/>
    <x v="0"/>
    <n v="4.5"/>
    <x v="4"/>
  </r>
  <r>
    <x v="23"/>
    <n v="9001070600"/>
    <s v="Bridgeport"/>
    <s v="Yes"/>
    <n v="144313.22889999999"/>
    <n v="4.9591130900188997E-3"/>
    <n v="0"/>
    <n v="0"/>
    <s v="N/A"/>
    <s v="NO"/>
    <n v="35967.757299999997"/>
    <n v="4.9591130900188997E-3"/>
    <n v="0"/>
    <n v="0"/>
    <s v="NO"/>
    <n v="108345.4716"/>
    <n v="4.9591130900188997E-3"/>
    <n v="0"/>
    <n v="0"/>
    <s v="NO"/>
    <n v="18.832999999999998"/>
    <n v="974"/>
    <x v="2"/>
    <n v="1"/>
    <x v="0"/>
    <n v="4.5"/>
    <x v="4"/>
  </r>
  <r>
    <x v="24"/>
    <n v="9001070900"/>
    <s v="Bridgeport"/>
    <s v="No"/>
    <n v="0"/>
    <n v="0"/>
    <n v="30327.010000000002"/>
    <n v="1.805073014405593E-3"/>
    <s v="YES"/>
    <s v="N/A"/>
    <n v="0"/>
    <n v="0"/>
    <n v="4170.01"/>
    <n v="1.805073014405593E-3"/>
    <s v="N/A"/>
    <n v="0"/>
    <n v="0"/>
    <n v="26157"/>
    <n v="1.805073014405593E-3"/>
    <s v="N/A"/>
    <n v="20.158000000000001"/>
    <n v="1228"/>
    <x v="2"/>
    <n v="1"/>
    <x v="4"/>
    <n v="5"/>
    <x v="4"/>
  </r>
  <r>
    <x v="24"/>
    <n v="9001070900"/>
    <s v="Bridgeport"/>
    <s v="Yes"/>
    <n v="40068.741500000004"/>
    <n v="1.3769037113771734E-3"/>
    <n v="0"/>
    <n v="0"/>
    <s v="N/A"/>
    <s v="NO"/>
    <n v="29174.958600000002"/>
    <n v="1.3769037113771734E-3"/>
    <n v="0"/>
    <n v="0"/>
    <s v="NO"/>
    <n v="10893.7829"/>
    <n v="1.3769037113771734E-3"/>
    <n v="0"/>
    <n v="0"/>
    <s v="NO"/>
    <n v="20.158000000000001"/>
    <n v="1228"/>
    <x v="2"/>
    <n v="1"/>
    <x v="4"/>
    <n v="5"/>
    <x v="4"/>
  </r>
  <r>
    <x v="25"/>
    <n v="9001071000"/>
    <s v="Bridgeport"/>
    <s v="No"/>
    <n v="0"/>
    <n v="0"/>
    <n v="17169.5"/>
    <n v="1.0219339499949658E-3"/>
    <s v="YES"/>
    <s v="N/A"/>
    <n v="0"/>
    <n v="0"/>
    <n v="14379.5"/>
    <n v="1.0219339499949658E-3"/>
    <s v="N/A"/>
    <n v="0"/>
    <n v="0"/>
    <n v="2790"/>
    <n v="1.0219339499949658E-3"/>
    <s v="N/A"/>
    <n v="27.215"/>
    <n v="1323"/>
    <x v="2"/>
    <n v="1"/>
    <x v="4"/>
    <n v="5"/>
    <x v="4"/>
  </r>
  <r>
    <x v="25"/>
    <n v="9001071000"/>
    <s v="Bridgeport"/>
    <s v="Yes"/>
    <n v="63545.393400000001"/>
    <n v="2.1836445253311122E-3"/>
    <n v="0"/>
    <n v="0"/>
    <s v="N/A"/>
    <s v="NO"/>
    <n v="37249.348899999997"/>
    <n v="2.1836445253311122E-3"/>
    <n v="0"/>
    <n v="0"/>
    <s v="NO"/>
    <n v="26296.0445"/>
    <n v="2.1836445253311122E-3"/>
    <n v="0"/>
    <n v="0"/>
    <s v="NO"/>
    <n v="27.215"/>
    <n v="1323"/>
    <x v="2"/>
    <n v="1"/>
    <x v="4"/>
    <n v="5"/>
    <x v="4"/>
  </r>
  <r>
    <x v="26"/>
    <n v="9001071100"/>
    <s v="Bridgeport"/>
    <s v="No"/>
    <n v="66899.110799999995"/>
    <n v="2.2988901198295114E-3"/>
    <n v="29836.83"/>
    <n v="1.7758973492080898E-3"/>
    <s v="NO"/>
    <s v="NO"/>
    <n v="51783.790099999998"/>
    <n v="2.2988901198295114E-3"/>
    <n v="21423.83"/>
    <n v="1.7758973492080898E-3"/>
    <s v="NO"/>
    <n v="15115.3207"/>
    <n v="2.2988901198295114E-3"/>
    <n v="8413"/>
    <n v="1.7758973492080898E-3"/>
    <s v="NO"/>
    <n v="25.632999999999999"/>
    <n v="1271"/>
    <x v="2"/>
    <n v="1"/>
    <x v="4"/>
    <n v="5"/>
    <x v="4"/>
  </r>
  <r>
    <x v="27"/>
    <n v="9001071200"/>
    <s v="Bridgeport"/>
    <s v="No"/>
    <n v="0"/>
    <n v="0"/>
    <n v="20104.86"/>
    <n v="1.1966474850109664E-3"/>
    <s v="YES"/>
    <s v="N/A"/>
    <n v="0"/>
    <n v="0"/>
    <n v="4593.8599999999997"/>
    <n v="1.1966474850109664E-3"/>
    <s v="N/A"/>
    <n v="0"/>
    <n v="0"/>
    <n v="15511"/>
    <n v="1.1966474850109664E-3"/>
    <s v="N/A"/>
    <n v="13.99"/>
    <n v="1107"/>
    <x v="2"/>
    <n v="1"/>
    <x v="4"/>
    <n v="5"/>
    <x v="4"/>
  </r>
  <r>
    <x v="27"/>
    <n v="9001071200"/>
    <s v="Bridgeport"/>
    <s v="Yes"/>
    <n v="65667.876300000004"/>
    <n v="2.256580546602072E-3"/>
    <n v="0"/>
    <n v="0"/>
    <s v="N/A"/>
    <s v="NO"/>
    <n v="45169.658199999998"/>
    <n v="2.256580546602072E-3"/>
    <n v="0"/>
    <n v="0"/>
    <s v="NO"/>
    <n v="20498.218099999998"/>
    <n v="2.256580546602072E-3"/>
    <n v="0"/>
    <n v="0"/>
    <s v="NO"/>
    <n v="13.99"/>
    <n v="1107"/>
    <x v="2"/>
    <n v="1"/>
    <x v="4"/>
    <n v="5"/>
    <x v="4"/>
  </r>
  <r>
    <x v="28"/>
    <n v="9001071300"/>
    <s v="Bridgeport"/>
    <s v="No"/>
    <n v="0"/>
    <n v="0"/>
    <n v="2772.3199999999997"/>
    <n v="1.6500934379277458E-4"/>
    <s v="YES"/>
    <s v="N/A"/>
    <n v="0"/>
    <n v="0"/>
    <n v="1572.32"/>
    <n v="1.6500934379277458E-4"/>
    <s v="N/A"/>
    <n v="0"/>
    <n v="0"/>
    <n v="1200"/>
    <n v="1.6500934379277458E-4"/>
    <s v="N/A"/>
    <n v="17.510999999999999"/>
    <n v="1078"/>
    <x v="2"/>
    <n v="1"/>
    <x v="4"/>
    <n v="5"/>
    <x v="4"/>
  </r>
  <r>
    <x v="28"/>
    <n v="9001071300"/>
    <s v="Bridgeport"/>
    <s v="Yes"/>
    <n v="54252.862399999998"/>
    <n v="1.8643202854622997E-3"/>
    <n v="0"/>
    <n v="0"/>
    <s v="N/A"/>
    <s v="NO"/>
    <n v="34389.4211"/>
    <n v="1.8643202854622997E-3"/>
    <n v="0"/>
    <n v="0"/>
    <s v="NO"/>
    <n v="19863.441299999999"/>
    <n v="1.8643202854622997E-3"/>
    <n v="0"/>
    <n v="0"/>
    <s v="NO"/>
    <n v="17.510999999999999"/>
    <n v="1078"/>
    <x v="2"/>
    <n v="1"/>
    <x v="4"/>
    <n v="5"/>
    <x v="4"/>
  </r>
  <r>
    <x v="29"/>
    <n v="9001071400"/>
    <s v="Bridgeport"/>
    <s v="No"/>
    <n v="68350.4467"/>
    <n v="2.3487631558260363E-3"/>
    <n v="10239.369999999999"/>
    <n v="6.094504691202395E-4"/>
    <s v="NO"/>
    <s v="NO"/>
    <n v="38432.275500000003"/>
    <n v="2.3487631558260363E-3"/>
    <n v="3327.16"/>
    <n v="6.094504691202395E-4"/>
    <s v="NO"/>
    <n v="29918.171200000001"/>
    <n v="2.3487631558260363E-3"/>
    <n v="6912.21"/>
    <n v="6.094504691202395E-4"/>
    <s v="NO"/>
    <n v="22.64"/>
    <n v="1131"/>
    <x v="2"/>
    <n v="1"/>
    <x v="4"/>
    <n v="5"/>
    <x v="4"/>
  </r>
  <r>
    <x v="30"/>
    <n v="9001071600"/>
    <s v="Bridgeport"/>
    <s v="No"/>
    <n v="0"/>
    <n v="0"/>
    <n v="1330.85"/>
    <n v="7.9212603590716105E-5"/>
    <s v="YES"/>
    <s v="N/A"/>
    <n v="0"/>
    <n v="0"/>
    <n v="1330.85"/>
    <n v="7.9212603590716105E-5"/>
    <s v="N/A"/>
    <n v="0"/>
    <n v="0"/>
    <n v="0"/>
    <n v="7.9212603590716105E-5"/>
    <s v="N/A"/>
    <n v="11.771000000000001"/>
    <n v="1032"/>
    <x v="2"/>
    <n v="1"/>
    <x v="0"/>
    <n v="4.5"/>
    <x v="4"/>
  </r>
  <r>
    <x v="30"/>
    <n v="9001071600"/>
    <s v="Bridgeport"/>
    <s v="Yes"/>
    <n v="31813.543699999998"/>
    <n v="1.0932259100922819E-3"/>
    <n v="0"/>
    <n v="0"/>
    <s v="N/A"/>
    <s v="NO"/>
    <n v="24529.813099999999"/>
    <n v="1.0932259100922819E-3"/>
    <n v="0"/>
    <n v="0"/>
    <s v="NO"/>
    <n v="7283.7305999999999"/>
    <n v="1.0932259100922819E-3"/>
    <n v="0"/>
    <n v="0"/>
    <s v="NO"/>
    <n v="11.771000000000001"/>
    <n v="1032"/>
    <x v="2"/>
    <n v="1"/>
    <x v="0"/>
    <n v="4.5"/>
    <x v="4"/>
  </r>
  <r>
    <x v="31"/>
    <n v="9001071900"/>
    <s v="ANSONIA"/>
    <s v="No"/>
    <n v="0"/>
    <n v="0"/>
    <n v="230"/>
    <n v="1.3689671131881657E-5"/>
    <s v="YES"/>
    <s v="N/A"/>
    <n v="0"/>
    <n v="0"/>
    <n v="230"/>
    <n v="1.3689671131881657E-5"/>
    <s v="N/A"/>
    <n v="0"/>
    <n v="0"/>
    <n v="0"/>
    <n v="1.3689671131881657E-5"/>
    <s v="N/A"/>
    <n v="26.15"/>
    <n v="1287"/>
    <x v="2"/>
    <n v="1"/>
    <x v="4"/>
    <n v="5"/>
    <x v="4"/>
  </r>
  <r>
    <x v="31"/>
    <n v="9001071900"/>
    <s v="Bridgeport"/>
    <s v="No"/>
    <n v="0"/>
    <n v="0"/>
    <n v="8360.09"/>
    <n v="4.9759514231709798E-4"/>
    <s v="YES"/>
    <s v="N/A"/>
    <n v="0"/>
    <n v="0"/>
    <n v="3390.23"/>
    <n v="4.9759514231709798E-4"/>
    <s v="N/A"/>
    <n v="0"/>
    <n v="0"/>
    <n v="4969.8599999999997"/>
    <n v="4.9759514231709798E-4"/>
    <s v="N/A"/>
    <n v="26.15"/>
    <n v="1287"/>
    <x v="2"/>
    <n v="1"/>
    <x v="4"/>
    <n v="5"/>
    <x v="4"/>
  </r>
  <r>
    <x v="31"/>
    <n v="9001071900"/>
    <s v="Bridgeport"/>
    <s v="Yes"/>
    <n v="64668.711600000104"/>
    <n v="2.2222457127090002E-3"/>
    <n v="0"/>
    <n v="0"/>
    <s v="N/A"/>
    <s v="NO"/>
    <n v="46534.635900000103"/>
    <n v="2.2222457127090002E-3"/>
    <n v="0"/>
    <n v="0"/>
    <s v="NO"/>
    <n v="18134.075700000001"/>
    <n v="2.2222457127090002E-3"/>
    <n v="0"/>
    <n v="0"/>
    <s v="NO"/>
    <n v="26.15"/>
    <n v="1287"/>
    <x v="2"/>
    <n v="1"/>
    <x v="4"/>
    <n v="5"/>
    <x v="4"/>
  </r>
  <r>
    <x v="32"/>
    <n v="9001072000"/>
    <s v="Bridgeport"/>
    <s v="No"/>
    <n v="0"/>
    <n v="0"/>
    <n v="19104.27"/>
    <n v="1.1370920587594469E-3"/>
    <s v="YES"/>
    <s v="N/A"/>
    <n v="0"/>
    <n v="0"/>
    <n v="19032.27"/>
    <n v="1.1370920587594469E-3"/>
    <s v="N/A"/>
    <n v="0"/>
    <n v="0"/>
    <n v="72"/>
    <n v="1.1370920587594469E-3"/>
    <s v="N/A"/>
    <n v="31.123000000000001"/>
    <n v="1386"/>
    <x v="3"/>
    <n v="1"/>
    <x v="4"/>
    <n v="4.5"/>
    <x v="4"/>
  </r>
  <r>
    <x v="32"/>
    <n v="9001072000"/>
    <s v="Bridgeport"/>
    <s v="Yes"/>
    <n v="52439.411500000002"/>
    <n v="1.8020036969912025E-3"/>
    <n v="0"/>
    <n v="0"/>
    <s v="N/A"/>
    <s v="NO"/>
    <n v="43927.019899999999"/>
    <n v="1.8020036969912025E-3"/>
    <n v="0"/>
    <n v="0"/>
    <s v="NO"/>
    <n v="8512.3916000000008"/>
    <n v="1.8020036969912025E-3"/>
    <n v="0"/>
    <n v="0"/>
    <s v="NO"/>
    <n v="31.123000000000001"/>
    <n v="1386"/>
    <x v="3"/>
    <n v="1"/>
    <x v="4"/>
    <n v="4.5"/>
    <x v="4"/>
  </r>
  <r>
    <x v="33"/>
    <n v="9001072100"/>
    <s v="Bridgeport"/>
    <s v="No"/>
    <n v="147726.3769"/>
    <n v="5.0764009301842716E-3"/>
    <n v="46711.47"/>
    <n v="2.7802811408119831E-3"/>
    <s v="NO"/>
    <s v="NO"/>
    <n v="119833.8798"/>
    <n v="5.0764009301842716E-3"/>
    <n v="44620.47"/>
    <n v="2.7802811408119831E-3"/>
    <s v="NO"/>
    <n v="27892.497100000001"/>
    <n v="5.0764009301842716E-3"/>
    <n v="2091"/>
    <n v="2.7802811408119831E-3"/>
    <s v="NO"/>
    <n v="37.423000000000002"/>
    <n v="1463"/>
    <x v="3"/>
    <n v="1"/>
    <x v="4"/>
    <n v="4.5"/>
    <x v="4"/>
  </r>
  <r>
    <x v="33"/>
    <n v="9001072100"/>
    <s v="Fairfield"/>
    <s v="No"/>
    <n v="383.21100000000001"/>
    <n v="1.3168485667076864E-5"/>
    <n v="0"/>
    <n v="0"/>
    <s v="N/A"/>
    <s v="NO"/>
    <n v="302.35410000000002"/>
    <n v="1.3168485667076864E-5"/>
    <n v="0"/>
    <n v="0"/>
    <s v="NO"/>
    <n v="80.856899999999996"/>
    <n v="1.3168485667076864E-5"/>
    <n v="0"/>
    <n v="0"/>
    <s v="NO"/>
    <n v="37.423000000000002"/>
    <n v="1463"/>
    <x v="3"/>
    <n v="1"/>
    <x v="4"/>
    <n v="4.5"/>
    <x v="4"/>
  </r>
  <r>
    <x v="34"/>
    <n v="9001072200"/>
    <s v="Bridgeport"/>
    <s v="No"/>
    <n v="0"/>
    <n v="0"/>
    <n v="74220.17"/>
    <n v="4.4176074724015177E-3"/>
    <s v="YES"/>
    <s v="N/A"/>
    <n v="0"/>
    <n v="0"/>
    <n v="23077.93"/>
    <n v="4.4176074724015177E-3"/>
    <s v="N/A"/>
    <n v="0"/>
    <n v="0"/>
    <n v="51142.239999999998"/>
    <n v="4.4176074724015177E-3"/>
    <s v="N/A"/>
    <n v="31.306999999999999"/>
    <n v="1641"/>
    <x v="3"/>
    <n v="1"/>
    <x v="0"/>
    <n v="4"/>
    <x v="3"/>
  </r>
  <r>
    <x v="34"/>
    <n v="9001072200"/>
    <s v="Bridgeport"/>
    <s v="Yes"/>
    <n v="48370.034999999996"/>
    <n v="1.6621655239894111E-3"/>
    <n v="0"/>
    <n v="0"/>
    <s v="N/A"/>
    <s v="NO"/>
    <n v="41166.362699999998"/>
    <n v="1.6621655239894111E-3"/>
    <n v="0"/>
    <n v="0"/>
    <s v="NO"/>
    <n v="7203.6723000000002"/>
    <n v="1.6621655239894111E-3"/>
    <n v="0"/>
    <n v="0"/>
    <s v="NO"/>
    <n v="31.306999999999999"/>
    <n v="1641"/>
    <x v="3"/>
    <n v="1"/>
    <x v="0"/>
    <n v="4"/>
    <x v="3"/>
  </r>
  <r>
    <x v="34"/>
    <n v="9001072200"/>
    <s v="Fairfield"/>
    <s v="Yes"/>
    <n v="1.5974999999999999"/>
    <n v="5.4895751565469905E-8"/>
    <n v="0"/>
    <n v="0"/>
    <s v="N/A"/>
    <s v="N/A"/>
    <n v="0"/>
    <n v="5.4895751565469905E-8"/>
    <n v="0"/>
    <n v="0"/>
    <s v="N/A"/>
    <n v="1.5974999999999999"/>
    <n v="5.4895751565469905E-8"/>
    <n v="0"/>
    <n v="0"/>
    <s v="N/A"/>
    <n v="31.306999999999999"/>
    <n v="1641"/>
    <x v="3"/>
    <n v="1"/>
    <x v="0"/>
    <n v="4"/>
    <x v="3"/>
  </r>
  <r>
    <x v="35"/>
    <n v="9001072300"/>
    <s v="Bridgeport"/>
    <s v="No"/>
    <n v="71996.736900000105"/>
    <n v="2.4740625867836659E-3"/>
    <n v="18750.489999999998"/>
    <n v="1.116034963746242E-3"/>
    <s v="NO"/>
    <s v="NO"/>
    <n v="62912.309300000103"/>
    <n v="2.4740625867836659E-3"/>
    <n v="15404.49"/>
    <n v="1.116034963746242E-3"/>
    <s v="NO"/>
    <n v="9084.4276000000009"/>
    <n v="2.4740625867836659E-3"/>
    <n v="3346"/>
    <n v="1.116034963746242E-3"/>
    <s v="NO"/>
    <n v="36.317999999999998"/>
    <n v="1594"/>
    <x v="1"/>
    <n v="1"/>
    <x v="4"/>
    <n v="4"/>
    <x v="3"/>
  </r>
  <r>
    <x v="36"/>
    <n v="9001072400"/>
    <s v="Bridgeport"/>
    <s v="No"/>
    <n v="46883.466399999998"/>
    <n v="1.6110817677761852E-3"/>
    <n v="33071.410000000003"/>
    <n v="1.968420551163576E-3"/>
    <s v="YES"/>
    <s v="YES"/>
    <n v="38727.082199999997"/>
    <n v="1.6110817677761852E-3"/>
    <n v="29244.41"/>
    <n v="1.968420551163576E-3"/>
    <s v="YES"/>
    <n v="8156.3842000000004"/>
    <n v="1.6110817677761852E-3"/>
    <n v="3827"/>
    <n v="1.968420551163576E-3"/>
    <s v="YES"/>
    <n v="32.786000000000001"/>
    <n v="1532"/>
    <x v="3"/>
    <n v="1"/>
    <x v="4"/>
    <n v="4.5"/>
    <x v="4"/>
  </r>
  <r>
    <x v="37"/>
    <n v="9001072500"/>
    <s v="Bridgeport"/>
    <s v="No"/>
    <n v="93619.371000000305"/>
    <n v="3.2170927900667138E-3"/>
    <n v="19820.64"/>
    <n v="1.1797306227105168E-3"/>
    <s v="NO"/>
    <s v="NO"/>
    <n v="78001.035200000304"/>
    <n v="3.2170927900667138E-3"/>
    <n v="18716.64"/>
    <n v="1.1797306227105168E-3"/>
    <s v="NO"/>
    <n v="15618.335800000001"/>
    <n v="3.2170927900667138E-3"/>
    <n v="1104"/>
    <n v="1.1797306227105168E-3"/>
    <s v="NO"/>
    <n v="38.706000000000003"/>
    <n v="1492"/>
    <x v="3"/>
    <n v="1"/>
    <x v="0"/>
    <n v="4"/>
    <x v="3"/>
  </r>
  <r>
    <x v="37"/>
    <n v="9001072500"/>
    <s v="Fairfield"/>
    <s v="No"/>
    <n v="55.980600000000003"/>
    <n v="1.9236914617126416E-6"/>
    <n v="0"/>
    <n v="0"/>
    <s v="N/A"/>
    <s v="N/A"/>
    <n v="0"/>
    <n v="1.9236914617126416E-6"/>
    <n v="0"/>
    <n v="0"/>
    <s v="N/A"/>
    <n v="55.980600000000003"/>
    <n v="1.9236914617126416E-6"/>
    <n v="0"/>
    <n v="0"/>
    <s v="N/A"/>
    <n v="38.706000000000003"/>
    <n v="1492"/>
    <x v="3"/>
    <n v="1"/>
    <x v="0"/>
    <n v="4"/>
    <x v="3"/>
  </r>
  <r>
    <x v="38"/>
    <n v="9001072600"/>
    <s v="Bridgeport"/>
    <s v="No"/>
    <n v="150867.26629999999"/>
    <n v="5.1843330016691017E-3"/>
    <n v="51595.67"/>
    <n v="3.0709902353438802E-3"/>
    <s v="NO"/>
    <s v="NO"/>
    <n v="118351.0931"/>
    <n v="5.1843330016691017E-3"/>
    <n v="43073.09"/>
    <n v="3.0709902353438802E-3"/>
    <s v="NO"/>
    <n v="32516.173200000001"/>
    <n v="5.1843330016691017E-3"/>
    <n v="8522.58"/>
    <n v="3.0709902353438802E-3"/>
    <s v="NO"/>
    <n v="40.843000000000004"/>
    <n v="1526"/>
    <x v="3"/>
    <n v="1"/>
    <x v="3"/>
    <n v="3.5"/>
    <x v="3"/>
  </r>
  <r>
    <x v="38"/>
    <n v="9001072600"/>
    <s v="Trumbull"/>
    <s v="No"/>
    <n v="41.979599999999998"/>
    <n v="1.4425675695886076E-6"/>
    <n v="0"/>
    <n v="0"/>
    <s v="N/A"/>
    <s v="N/A"/>
    <n v="41.979599999999998"/>
    <n v="1.4425675695886076E-6"/>
    <n v="0"/>
    <n v="0"/>
    <s v="N/A"/>
    <n v="0"/>
    <n v="1.4425675695886076E-6"/>
    <n v="0"/>
    <n v="0"/>
    <s v="N/A"/>
    <n v="40.843000000000004"/>
    <n v="1526"/>
    <x v="3"/>
    <n v="1"/>
    <x v="3"/>
    <n v="3.5"/>
    <x v="3"/>
  </r>
  <r>
    <x v="39"/>
    <n v="9001072700"/>
    <s v="Bridgeport"/>
    <s v="No"/>
    <n v="78752.083299999998"/>
    <n v="2.70620018785602E-3"/>
    <n v="53438.03"/>
    <n v="3.1806480723288086E-3"/>
    <s v="YES"/>
    <s v="YES"/>
    <n v="59967.633300000001"/>
    <n v="2.70620018785602E-3"/>
    <n v="47344.93"/>
    <n v="3.1806480723288086E-3"/>
    <s v="YES"/>
    <n v="18784.45"/>
    <n v="2.70620018785602E-3"/>
    <n v="6093.1"/>
    <n v="3.1806480723288086E-3"/>
    <s v="YES"/>
    <n v="42.64"/>
    <n v="1914"/>
    <x v="1"/>
    <n v="1"/>
    <x v="0"/>
    <n v="3.5"/>
    <x v="3"/>
  </r>
  <r>
    <x v="39"/>
    <n v="9001072700"/>
    <s v="Trumbull"/>
    <s v="No"/>
    <n v="284.05279999999999"/>
    <n v="9.761059117543731E-6"/>
    <n v="0"/>
    <n v="0"/>
    <s v="N/A"/>
    <s v="NO"/>
    <n v="284.05279999999999"/>
    <n v="9.761059117543731E-6"/>
    <n v="0"/>
    <n v="0"/>
    <s v="NO"/>
    <n v="0"/>
    <n v="9.761059117543731E-6"/>
    <n v="0"/>
    <n v="0"/>
    <s v="NO"/>
    <n v="42.64"/>
    <n v="1914"/>
    <x v="1"/>
    <n v="1"/>
    <x v="0"/>
    <n v="3.5"/>
    <x v="3"/>
  </r>
  <r>
    <x v="40"/>
    <n v="9001072800"/>
    <s v="Bridgeport"/>
    <s v="No"/>
    <n v="77117.696200000093"/>
    <n v="2.6500368650369879E-3"/>
    <n v="239893.12"/>
    <n v="1.4278512693917488E-2"/>
    <s v="YES"/>
    <s v="YES"/>
    <n v="67221.614200000098"/>
    <n v="2.6500368650369879E-3"/>
    <n v="239893.12"/>
    <n v="1.4278512693917488E-2"/>
    <s v="YES"/>
    <n v="9896.0820000000003"/>
    <n v="2.6500368650369879E-3"/>
    <n v="0"/>
    <n v="1.4278512693917488E-2"/>
    <s v="YES"/>
    <n v="29.135999999999999"/>
    <n v="1137"/>
    <x v="2"/>
    <n v="1"/>
    <x v="4"/>
    <n v="5"/>
    <x v="4"/>
  </r>
  <r>
    <x v="41"/>
    <n v="9001072900"/>
    <s v="Bridgeport"/>
    <s v="No"/>
    <n v="78484.064900000099"/>
    <n v="2.696990127448277E-3"/>
    <n v="67359.210000000006"/>
    <n v="4.0092410113189321E-3"/>
    <s v="YES"/>
    <s v="YES"/>
    <n v="67436.167800000097"/>
    <n v="2.696990127448277E-3"/>
    <n v="53807.48"/>
    <n v="4.0092410113189321E-3"/>
    <s v="YES"/>
    <n v="11047.8971"/>
    <n v="2.696990127448277E-3"/>
    <n v="13551.73"/>
    <n v="4.0092410113189321E-3"/>
    <s v="YES"/>
    <n v="35.398000000000003"/>
    <n v="1641"/>
    <x v="1"/>
    <n v="1"/>
    <x v="0"/>
    <n v="3.5"/>
    <x v="3"/>
  </r>
  <r>
    <x v="41"/>
    <n v="9001072900"/>
    <s v="Stratford"/>
    <s v="No"/>
    <n v="18.556000000000001"/>
    <n v="6.376498066033551E-7"/>
    <n v="0"/>
    <n v="0"/>
    <s v="N/A"/>
    <s v="N/A"/>
    <n v="18.556000000000001"/>
    <n v="6.376498066033551E-7"/>
    <n v="0"/>
    <n v="0"/>
    <s v="N/A"/>
    <n v="0"/>
    <n v="6.376498066033551E-7"/>
    <n v="0"/>
    <n v="0"/>
    <s v="N/A"/>
    <n v="35.398000000000003"/>
    <n v="1641"/>
    <x v="1"/>
    <n v="1"/>
    <x v="0"/>
    <n v="3.5"/>
    <x v="3"/>
  </r>
  <r>
    <x v="41"/>
    <n v="9001072900"/>
    <s v="Trumbull"/>
    <s v="No"/>
    <n v="150.16140000000001"/>
    <n v="5.1600769384182496E-6"/>
    <n v="0"/>
    <n v="0"/>
    <s v="N/A"/>
    <s v="NO"/>
    <n v="78.866"/>
    <n v="5.1600769384182496E-6"/>
    <n v="0"/>
    <n v="0"/>
    <s v="NO"/>
    <n v="71.295400000000001"/>
    <n v="5.1600769384182496E-6"/>
    <n v="0"/>
    <n v="0"/>
    <s v="NO"/>
    <n v="35.398000000000003"/>
    <n v="1641"/>
    <x v="1"/>
    <n v="1"/>
    <x v="0"/>
    <n v="3.5"/>
    <x v="3"/>
  </r>
  <r>
    <x v="42"/>
    <n v="9001073000"/>
    <s v="Bridgeport"/>
    <s v="No"/>
    <n v="44439.523699999998"/>
    <n v="1.527099250530837E-3"/>
    <n v="18098.66"/>
    <n v="1.077237840555397E-3"/>
    <s v="NO"/>
    <s v="NO"/>
    <n v="27045.101699999999"/>
    <n v="1.527099250530837E-3"/>
    <n v="17678.66"/>
    <n v="1.077237840555397E-3"/>
    <s v="NO"/>
    <n v="17394.421999999999"/>
    <n v="1.527099250530837E-3"/>
    <n v="420"/>
    <n v="1.077237840555397E-3"/>
    <s v="NO"/>
    <n v="48.427"/>
    <n v="1696"/>
    <x v="1"/>
    <n v="1"/>
    <x v="0"/>
    <n v="3.5"/>
    <x v="3"/>
  </r>
  <r>
    <x v="42"/>
    <n v="9001073000"/>
    <s v="Trumbull"/>
    <s v="No"/>
    <n v="118.6635"/>
    <n v="4.0776976625284123E-6"/>
    <n v="0"/>
    <n v="0"/>
    <s v="N/A"/>
    <s v="N/A"/>
    <n v="118.6635"/>
    <n v="4.0776976625284123E-6"/>
    <n v="0"/>
    <n v="0"/>
    <s v="N/A"/>
    <n v="0"/>
    <n v="4.0776976625284123E-6"/>
    <n v="0"/>
    <n v="0"/>
    <s v="N/A"/>
    <n v="48.427"/>
    <n v="1696"/>
    <x v="1"/>
    <n v="1"/>
    <x v="0"/>
    <n v="3.5"/>
    <x v="3"/>
  </r>
  <r>
    <x v="43"/>
    <n v="9001073100"/>
    <s v="Bridgeport"/>
    <s v="No"/>
    <n v="0"/>
    <n v="0"/>
    <n v="52814.18"/>
    <n v="3.1435163273913114E-3"/>
    <s v="YES"/>
    <s v="N/A"/>
    <n v="0"/>
    <n v="0"/>
    <n v="34954.18"/>
    <n v="3.1435163273913114E-3"/>
    <s v="N/A"/>
    <n v="0"/>
    <n v="0"/>
    <n v="17860"/>
    <n v="3.1435163273913114E-3"/>
    <s v="N/A"/>
    <n v="24.712"/>
    <n v="1162"/>
    <x v="2"/>
    <n v="1"/>
    <x v="4"/>
    <n v="5"/>
    <x v="4"/>
  </r>
  <r>
    <x v="43"/>
    <n v="9001073100"/>
    <s v="Bridgeport"/>
    <s v="Yes"/>
    <n v="94334.927800000005"/>
    <n v="3.2416818531801825E-3"/>
    <n v="0"/>
    <n v="0"/>
    <s v="N/A"/>
    <s v="NO"/>
    <n v="69620.792000000001"/>
    <n v="3.2416818531801825E-3"/>
    <n v="0"/>
    <n v="0"/>
    <s v="NO"/>
    <n v="24714.1358"/>
    <n v="3.2416818531801825E-3"/>
    <n v="0"/>
    <n v="0"/>
    <s v="NO"/>
    <n v="24.712"/>
    <n v="1162"/>
    <x v="2"/>
    <n v="1"/>
    <x v="4"/>
    <n v="5"/>
    <x v="4"/>
  </r>
  <r>
    <x v="43"/>
    <n v="9001073100"/>
    <s v="Trumbull"/>
    <s v="Yes"/>
    <n v="99.9512"/>
    <n v="3.4346768349737689E-6"/>
    <n v="0"/>
    <n v="0"/>
    <s v="N/A"/>
    <s v="N/A"/>
    <n v="99.9512"/>
    <n v="3.4346768349737689E-6"/>
    <n v="0"/>
    <n v="0"/>
    <s v="N/A"/>
    <n v="0"/>
    <n v="3.4346768349737689E-6"/>
    <n v="0"/>
    <n v="0"/>
    <s v="N/A"/>
    <n v="24.712"/>
    <n v="1162"/>
    <x v="2"/>
    <n v="1"/>
    <x v="4"/>
    <n v="5"/>
    <x v="4"/>
  </r>
  <r>
    <x v="44"/>
    <n v="9001073200"/>
    <s v="Bridgeport"/>
    <s v="No"/>
    <n v="26440.300999999999"/>
    <n v="9.0858228169780637E-4"/>
    <n v="3053.03"/>
    <n v="1.8171728980768983E-4"/>
    <s v="NO"/>
    <s v="NO"/>
    <n v="24172.335500000001"/>
    <n v="9.0858228169780637E-4"/>
    <n v="3053.03"/>
    <n v="1.8171728980768983E-4"/>
    <s v="NO"/>
    <n v="2267.9654999999998"/>
    <n v="9.0858228169780637E-4"/>
    <n v="0"/>
    <n v="1.8171728980768983E-4"/>
    <s v="NO"/>
    <n v="32.533000000000001"/>
    <n v="730"/>
    <x v="2"/>
    <n v="1"/>
    <x v="4"/>
    <n v="5"/>
    <x v="4"/>
  </r>
  <r>
    <x v="44"/>
    <n v="9001073200"/>
    <s v="Stratford"/>
    <s v="No"/>
    <n v="37.274000000000001"/>
    <n v="1.2808665063232084E-6"/>
    <n v="0"/>
    <n v="0"/>
    <s v="N/A"/>
    <s v="N/A"/>
    <n v="37.274000000000001"/>
    <n v="1.2808665063232084E-6"/>
    <n v="0"/>
    <n v="0"/>
    <s v="N/A"/>
    <n v="0"/>
    <n v="1.2808665063232084E-6"/>
    <n v="0"/>
    <n v="0"/>
    <s v="N/A"/>
    <n v="32.533000000000001"/>
    <n v="730"/>
    <x v="2"/>
    <n v="1"/>
    <x v="4"/>
    <n v="5"/>
    <x v="4"/>
  </r>
  <r>
    <x v="45"/>
    <n v="9001073300"/>
    <s v="Bridgeport"/>
    <s v="No"/>
    <n v="0"/>
    <n v="0"/>
    <n v="23786.65"/>
    <n v="1.4157887644746646E-3"/>
    <s v="YES"/>
    <s v="N/A"/>
    <n v="0"/>
    <n v="0"/>
    <n v="21408.65"/>
    <n v="1.4157887644746646E-3"/>
    <s v="N/A"/>
    <n v="0"/>
    <n v="0"/>
    <n v="2378"/>
    <n v="1.4157887644746646E-3"/>
    <s v="N/A"/>
    <n v="21.315999999999999"/>
    <n v="1125"/>
    <x v="2"/>
    <n v="1"/>
    <x v="4"/>
    <n v="5"/>
    <x v="4"/>
  </r>
  <r>
    <x v="45"/>
    <n v="9001073300"/>
    <s v="Bridgeport"/>
    <s v="Yes"/>
    <n v="72877.155399999901"/>
    <n v="2.5043168811496328E-3"/>
    <n v="0"/>
    <n v="0"/>
    <s v="N/A"/>
    <s v="NO"/>
    <n v="49786.050399999898"/>
    <n v="2.5043168811496328E-3"/>
    <n v="0"/>
    <n v="0"/>
    <s v="NO"/>
    <n v="23091.105"/>
    <n v="2.5043168811496328E-3"/>
    <n v="0"/>
    <n v="0"/>
    <s v="NO"/>
    <n v="21.315999999999999"/>
    <n v="1125"/>
    <x v="2"/>
    <n v="1"/>
    <x v="4"/>
    <n v="5"/>
    <x v="4"/>
  </r>
  <r>
    <x v="46"/>
    <n v="9001073400"/>
    <s v="Bridgeport"/>
    <s v="No"/>
    <n v="0"/>
    <n v="0"/>
    <n v="56114.62"/>
    <n v="3.339959536915257E-3"/>
    <s v="YES"/>
    <s v="N/A"/>
    <n v="0"/>
    <n v="0"/>
    <n v="48424.62"/>
    <n v="3.339959536915257E-3"/>
    <s v="N/A"/>
    <n v="0"/>
    <n v="0"/>
    <n v="7690"/>
    <n v="3.339959536915257E-3"/>
    <s v="N/A"/>
    <n v="30.809000000000001"/>
    <n v="1497"/>
    <x v="3"/>
    <n v="1"/>
    <x v="4"/>
    <n v="4.5"/>
    <x v="4"/>
  </r>
  <r>
    <x v="46"/>
    <n v="9001073400"/>
    <s v="Bridgeport"/>
    <s v="Yes"/>
    <n v="79920.725000000006"/>
    <n v="2.7463588510373963E-3"/>
    <n v="0"/>
    <n v="0"/>
    <s v="N/A"/>
    <s v="NO"/>
    <n v="53978.008699999998"/>
    <n v="2.7463588510373963E-3"/>
    <n v="0"/>
    <n v="0"/>
    <s v="NO"/>
    <n v="25942.7163"/>
    <n v="2.7463588510373963E-3"/>
    <n v="0"/>
    <n v="0"/>
    <s v="NO"/>
    <n v="30.809000000000001"/>
    <n v="1497"/>
    <x v="3"/>
    <n v="1"/>
    <x v="4"/>
    <n v="4.5"/>
    <x v="4"/>
  </r>
  <r>
    <x v="47"/>
    <n v="9001073500"/>
    <s v="Bridgeport"/>
    <s v="No"/>
    <n v="0"/>
    <n v="0"/>
    <n v="8303.2200000000012"/>
    <n v="4.9421022232896711E-4"/>
    <s v="YES"/>
    <s v="N/A"/>
    <n v="0"/>
    <n v="0"/>
    <n v="7178.22"/>
    <n v="4.9421022232896711E-4"/>
    <s v="N/A"/>
    <n v="0"/>
    <n v="0"/>
    <n v="1125"/>
    <n v="4.9421022232896711E-4"/>
    <s v="N/A"/>
    <n v="22.375"/>
    <n v="1230"/>
    <x v="2"/>
    <n v="1"/>
    <x v="4"/>
    <n v="5"/>
    <x v="4"/>
  </r>
  <r>
    <x v="47"/>
    <n v="9001073500"/>
    <s v="Bridgeport"/>
    <s v="Yes"/>
    <n v="48863.655799999993"/>
    <n v="1.6791280809874381E-3"/>
    <n v="0"/>
    <n v="0"/>
    <s v="N/A"/>
    <s v="NO"/>
    <n v="38030.339099999997"/>
    <n v="1.6791280809874381E-3"/>
    <n v="0"/>
    <n v="0"/>
    <s v="NO"/>
    <n v="10833.316699999999"/>
    <n v="1.6791280809874381E-3"/>
    <n v="0"/>
    <n v="0"/>
    <s v="NO"/>
    <n v="22.375"/>
    <n v="1230"/>
    <x v="2"/>
    <n v="1"/>
    <x v="4"/>
    <n v="5"/>
    <x v="4"/>
  </r>
  <r>
    <x v="48"/>
    <n v="9001073600"/>
    <s v="Bridgeport"/>
    <s v="No"/>
    <n v="0"/>
    <n v="0"/>
    <n v="2163.37"/>
    <n v="1.2876445146338617E-4"/>
    <s v="YES"/>
    <s v="N/A"/>
    <n v="0"/>
    <n v="0"/>
    <n v="846.37"/>
    <n v="1.2876445146338617E-4"/>
    <s v="N/A"/>
    <n v="0"/>
    <n v="0"/>
    <n v="1317"/>
    <n v="1.2876445146338617E-4"/>
    <s v="N/A"/>
    <n v="18.335999999999999"/>
    <n v="1202"/>
    <x v="2"/>
    <n v="1"/>
    <x v="4"/>
    <n v="5"/>
    <x v="4"/>
  </r>
  <r>
    <x v="48"/>
    <n v="9001073600"/>
    <s v="Bridgeport"/>
    <s v="Yes"/>
    <n v="31308.570500000002"/>
    <n v="1.0758732444682317E-3"/>
    <n v="0"/>
    <n v="0"/>
    <s v="N/A"/>
    <s v="NO"/>
    <n v="24351.613000000001"/>
    <n v="1.0758732444682317E-3"/>
    <n v="0"/>
    <n v="0"/>
    <s v="NO"/>
    <n v="6956.9575000000004"/>
    <n v="1.0758732444682317E-3"/>
    <n v="0"/>
    <n v="0"/>
    <s v="NO"/>
    <n v="18.335999999999999"/>
    <n v="1202"/>
    <x v="2"/>
    <n v="1"/>
    <x v="4"/>
    <n v="5"/>
    <x v="4"/>
  </r>
  <r>
    <x v="49"/>
    <n v="9001073700"/>
    <s v="Bridgeport"/>
    <s v="No"/>
    <n v="0"/>
    <n v="0"/>
    <n v="30385.83"/>
    <n v="1.8085739989967984E-3"/>
    <s v="YES"/>
    <s v="N/A"/>
    <n v="0"/>
    <n v="0"/>
    <n v="24518.83"/>
    <n v="1.8085739989967984E-3"/>
    <s v="N/A"/>
    <n v="0"/>
    <n v="0"/>
    <n v="5867"/>
    <n v="1.8085739989967984E-3"/>
    <s v="N/A"/>
    <n v="24.571999999999999"/>
    <n v="1314"/>
    <x v="2"/>
    <n v="1"/>
    <x v="4"/>
    <n v="5"/>
    <x v="4"/>
  </r>
  <r>
    <x v="49"/>
    <n v="9001073700"/>
    <s v="Bridgeport"/>
    <s v="Yes"/>
    <n v="87517.255000000092"/>
    <n v="3.0074024965082219E-3"/>
    <n v="0"/>
    <n v="0"/>
    <s v="N/A"/>
    <s v="NO"/>
    <n v="64008.1363000001"/>
    <n v="3.0074024965082219E-3"/>
    <n v="0"/>
    <n v="0"/>
    <s v="NO"/>
    <n v="23509.118699999999"/>
    <n v="3.0074024965082219E-3"/>
    <n v="0"/>
    <n v="0"/>
    <s v="NO"/>
    <n v="24.571999999999999"/>
    <n v="1314"/>
    <x v="2"/>
    <n v="1"/>
    <x v="4"/>
    <n v="5"/>
    <x v="4"/>
  </r>
  <r>
    <x v="49"/>
    <n v="9001073700"/>
    <s v="Stratford"/>
    <s v="Yes"/>
    <n v="0.98970000000000002"/>
    <n v="3.400959331727422E-8"/>
    <n v="0"/>
    <n v="0"/>
    <s v="N/A"/>
    <s v="N/A"/>
    <n v="0"/>
    <n v="3.400959331727422E-8"/>
    <n v="0"/>
    <n v="0"/>
    <s v="N/A"/>
    <n v="0.98970000000000002"/>
    <n v="3.400959331727422E-8"/>
    <n v="0"/>
    <n v="0"/>
    <s v="N/A"/>
    <n v="24.571999999999999"/>
    <n v="1314"/>
    <x v="2"/>
    <n v="1"/>
    <x v="4"/>
    <n v="5"/>
    <x v="4"/>
  </r>
  <r>
    <x v="50"/>
    <n v="9001073800"/>
    <s v="Bridgeport"/>
    <s v="No"/>
    <n v="0"/>
    <n v="0"/>
    <n v="5184.29"/>
    <n v="3.0857054414044677E-4"/>
    <s v="YES"/>
    <s v="N/A"/>
    <n v="0"/>
    <n v="0"/>
    <n v="2512.29"/>
    <n v="3.0857054414044677E-4"/>
    <s v="N/A"/>
    <n v="0"/>
    <n v="0"/>
    <n v="2672"/>
    <n v="3.0857054414044677E-4"/>
    <s v="N/A"/>
    <n v="13.323"/>
    <n v="1109"/>
    <x v="2"/>
    <n v="1"/>
    <x v="4"/>
    <n v="5"/>
    <x v="4"/>
  </r>
  <r>
    <x v="50"/>
    <n v="9001073800"/>
    <s v="Bridgeport"/>
    <s v="Yes"/>
    <n v="44125.629799999995"/>
    <n v="1.5163127456467578E-3"/>
    <n v="0"/>
    <n v="0"/>
    <s v="N/A"/>
    <s v="NO"/>
    <n v="25510.301599999999"/>
    <n v="1.5163127456467578E-3"/>
    <n v="0"/>
    <n v="0"/>
    <s v="NO"/>
    <n v="18615.3282"/>
    <n v="1.5163127456467578E-3"/>
    <n v="0"/>
    <n v="0"/>
    <s v="NO"/>
    <n v="13.323"/>
    <n v="1109"/>
    <x v="2"/>
    <n v="1"/>
    <x v="4"/>
    <n v="5"/>
    <x v="4"/>
  </r>
  <r>
    <x v="51"/>
    <n v="9001073900"/>
    <s v="Bridgeport"/>
    <s v="No"/>
    <n v="0"/>
    <n v="0"/>
    <n v="111274.86"/>
    <n v="6.6231140810703174E-3"/>
    <s v="YES"/>
    <s v="N/A"/>
    <n v="0"/>
    <n v="0"/>
    <n v="106775.64"/>
    <n v="6.6231140810703174E-3"/>
    <s v="N/A"/>
    <n v="0"/>
    <n v="0"/>
    <n v="4499.22"/>
    <n v="6.6231140810703174E-3"/>
    <s v="N/A"/>
    <n v="19.445"/>
    <n v="1256"/>
    <x v="2"/>
    <n v="1"/>
    <x v="4"/>
    <n v="5"/>
    <x v="4"/>
  </r>
  <r>
    <x v="51"/>
    <n v="9001073900"/>
    <s v="Bridgeport"/>
    <s v="Yes"/>
    <n v="51179.499300000003"/>
    <n v="1.7587086565370525E-3"/>
    <n v="0"/>
    <n v="0"/>
    <s v="N/A"/>
    <s v="NO"/>
    <n v="35070.078800000003"/>
    <n v="1.7587086565370525E-3"/>
    <n v="0"/>
    <n v="0"/>
    <s v="NO"/>
    <n v="16109.4205"/>
    <n v="1.7587086565370525E-3"/>
    <n v="0"/>
    <n v="0"/>
    <s v="NO"/>
    <n v="19.445"/>
    <n v="1256"/>
    <x v="2"/>
    <n v="1"/>
    <x v="4"/>
    <n v="5"/>
    <x v="4"/>
  </r>
  <r>
    <x v="52"/>
    <n v="9001074000"/>
    <s v="Bridgeport"/>
    <s v="No"/>
    <n v="0"/>
    <n v="0"/>
    <n v="15337.06"/>
    <n v="9.1286655447798644E-4"/>
    <s v="YES"/>
    <s v="N/A"/>
    <n v="0"/>
    <n v="0"/>
    <n v="13413.06"/>
    <n v="9.1286655447798644E-4"/>
    <s v="N/A"/>
    <n v="0"/>
    <n v="0"/>
    <n v="1924"/>
    <n v="9.1286655447798644E-4"/>
    <s v="N/A"/>
    <n v="22.178999999999998"/>
    <n v="1228"/>
    <x v="2"/>
    <n v="1"/>
    <x v="4"/>
    <n v="5"/>
    <x v="4"/>
  </r>
  <r>
    <x v="52"/>
    <n v="9001074000"/>
    <s v="Bridgeport"/>
    <s v="Yes"/>
    <n v="45335.883000000002"/>
    <n v="1.5579013271794747E-3"/>
    <n v="0"/>
    <n v="0"/>
    <s v="N/A"/>
    <s v="NO"/>
    <n v="26942.261399999999"/>
    <n v="1.5579013271794747E-3"/>
    <n v="0"/>
    <n v="0"/>
    <s v="NO"/>
    <n v="18393.621599999999"/>
    <n v="1.5579013271794747E-3"/>
    <n v="0"/>
    <n v="0"/>
    <s v="NO"/>
    <n v="22.178999999999998"/>
    <n v="1228"/>
    <x v="2"/>
    <n v="1"/>
    <x v="4"/>
    <n v="5"/>
    <x v="4"/>
  </r>
  <r>
    <x v="53"/>
    <n v="9001074300"/>
    <s v="Bridgeport"/>
    <s v="No"/>
    <n v="0"/>
    <n v="0"/>
    <n v="19368.77"/>
    <n v="1.1528351805611108E-3"/>
    <s v="YES"/>
    <s v="N/A"/>
    <n v="0"/>
    <n v="0"/>
    <n v="8289.77"/>
    <n v="1.1528351805611108E-3"/>
    <s v="N/A"/>
    <n v="0"/>
    <n v="0"/>
    <n v="11079"/>
    <n v="1.1528351805611108E-3"/>
    <s v="N/A"/>
    <n v="22.716999999999999"/>
    <n v="1182"/>
    <x v="2"/>
    <n v="1"/>
    <x v="4"/>
    <n v="5"/>
    <x v="4"/>
  </r>
  <r>
    <x v="53"/>
    <n v="9001074300"/>
    <s v="Bridgeport"/>
    <s v="Yes"/>
    <n v="99612.751599999901"/>
    <n v="3.4230465506018531E-3"/>
    <n v="0"/>
    <n v="0"/>
    <s v="N/A"/>
    <s v="NO"/>
    <n v="51549.295899999903"/>
    <n v="3.4230465506018531E-3"/>
    <n v="0"/>
    <n v="0"/>
    <s v="NO"/>
    <n v="48063.455699999999"/>
    <n v="3.4230465506018531E-3"/>
    <n v="0"/>
    <n v="0"/>
    <s v="NO"/>
    <n v="22.716999999999999"/>
    <n v="1182"/>
    <x v="2"/>
    <n v="1"/>
    <x v="4"/>
    <n v="5"/>
    <x v="4"/>
  </r>
  <r>
    <x v="53"/>
    <n v="9001074300"/>
    <s v="Stratford"/>
    <s v="Yes"/>
    <n v="78.454899999999995"/>
    <n v="2.6959879183059687E-6"/>
    <n v="0"/>
    <n v="0"/>
    <s v="N/A"/>
    <s v="N/A"/>
    <n v="69.194299999999998"/>
    <n v="2.6959879183059687E-6"/>
    <n v="0"/>
    <n v="0"/>
    <s v="N/A"/>
    <n v="9.2606000000000002"/>
    <n v="2.6959879183059687E-6"/>
    <n v="0"/>
    <n v="0"/>
    <s v="N/A"/>
    <n v="22.716999999999999"/>
    <n v="1182"/>
    <x v="2"/>
    <n v="1"/>
    <x v="4"/>
    <n v="5"/>
    <x v="4"/>
  </r>
  <r>
    <x v="54"/>
    <n v="9001074400"/>
    <s v="Bridgeport"/>
    <s v="No"/>
    <n v="0"/>
    <n v="0"/>
    <n v="47388.399999999994"/>
    <n v="2.8205722237654813E-3"/>
    <s v="YES"/>
    <s v="N/A"/>
    <n v="0"/>
    <n v="0"/>
    <n v="20133.349999999999"/>
    <n v="2.8205722237654813E-3"/>
    <s v="N/A"/>
    <n v="0"/>
    <n v="0"/>
    <n v="27255.05"/>
    <n v="2.8205722237654813E-3"/>
    <s v="N/A"/>
    <n v="26.49"/>
    <n v="1203"/>
    <x v="2"/>
    <n v="1"/>
    <x v="4"/>
    <n v="5"/>
    <x v="4"/>
  </r>
  <r>
    <x v="54"/>
    <n v="9001074400"/>
    <s v="Bridgeport"/>
    <s v="Yes"/>
    <n v="89778.143799999903"/>
    <n v="3.0850946341495007E-3"/>
    <n v="0"/>
    <n v="0"/>
    <s v="N/A"/>
    <s v="NO"/>
    <n v="54299.358399999903"/>
    <n v="3.0850946341495007E-3"/>
    <n v="0"/>
    <n v="0"/>
    <s v="NO"/>
    <n v="35478.785400000001"/>
    <n v="3.0850946341495007E-3"/>
    <n v="0"/>
    <n v="0"/>
    <s v="NO"/>
    <n v="26.49"/>
    <n v="1203"/>
    <x v="2"/>
    <n v="1"/>
    <x v="4"/>
    <n v="5"/>
    <x v="4"/>
  </r>
  <r>
    <x v="55"/>
    <n v="9001080100"/>
    <s v="Bridgeport"/>
    <s v="No"/>
    <n v="259.25740000000002"/>
    <n v="8.9090014534645754E-6"/>
    <n v="0"/>
    <n v="0"/>
    <s v="N/A"/>
    <s v="NO"/>
    <n v="255.44900000000001"/>
    <n v="8.9090014534645754E-6"/>
    <n v="0"/>
    <n v="0"/>
    <s v="NO"/>
    <n v="3.8083999999999998"/>
    <n v="8.9090014534645754E-6"/>
    <n v="0"/>
    <n v="0"/>
    <s v="NO"/>
    <n v="42.048000000000002"/>
    <n v="1368"/>
    <x v="3"/>
    <n v="1"/>
    <x v="4"/>
    <n v="4.5"/>
    <x v="4"/>
  </r>
  <r>
    <x v="55"/>
    <n v="9001080100"/>
    <s v="Stratford"/>
    <s v="No"/>
    <n v="77396.962000000101"/>
    <n v="2.6596334258992931E-3"/>
    <n v="25362.32"/>
    <n v="1.5095731301806297E-3"/>
    <s v="NO"/>
    <s v="NO"/>
    <n v="59251.9010000001"/>
    <n v="2.6596334258992931E-3"/>
    <n v="22394.32"/>
    <n v="1.5095731301806297E-3"/>
    <s v="NO"/>
    <n v="18145.061000000002"/>
    <n v="2.6596334258992931E-3"/>
    <n v="2968"/>
    <n v="1.5095731301806297E-3"/>
    <s v="NO"/>
    <n v="42.048000000000002"/>
    <n v="1368"/>
    <x v="3"/>
    <n v="1"/>
    <x v="4"/>
    <n v="4.5"/>
    <x v="4"/>
  </r>
  <r>
    <x v="56"/>
    <n v="9001080200"/>
    <s v="Stratford"/>
    <s v="No"/>
    <n v="85393.182599999898"/>
    <n v="2.9344118543939922E-3"/>
    <n v="33661.599999999999"/>
    <n v="2.0035488424910764E-3"/>
    <s v="NO"/>
    <s v="NO"/>
    <n v="57737.786099999903"/>
    <n v="2.9344118543939922E-3"/>
    <n v="32132.799999999999"/>
    <n v="2.0035488424910764E-3"/>
    <s v="NO"/>
    <n v="27655.396499999999"/>
    <n v="2.9344118543939922E-3"/>
    <n v="1528.8"/>
    <n v="2.0035488424910764E-3"/>
    <s v="NO"/>
    <n v="43.56"/>
    <n v="1573"/>
    <x v="3"/>
    <n v="1"/>
    <x v="0"/>
    <n v="4"/>
    <x v="3"/>
  </r>
  <r>
    <x v="57"/>
    <n v="9001080400"/>
    <s v="Bridgeport"/>
    <s v="No"/>
    <n v="29.934999999999999"/>
    <n v="1.0286725027307304E-6"/>
    <n v="0"/>
    <n v="0"/>
    <s v="N/A"/>
    <s v="N/A"/>
    <n v="0"/>
    <n v="1.0286725027307304E-6"/>
    <n v="0"/>
    <n v="0"/>
    <s v="N/A"/>
    <n v="29.934999999999999"/>
    <n v="1.0286725027307304E-6"/>
    <n v="0"/>
    <n v="0"/>
    <s v="N/A"/>
    <n v="30.902000000000001"/>
    <n v="1418"/>
    <x v="3"/>
    <n v="1"/>
    <x v="3"/>
    <n v="3.5"/>
    <x v="3"/>
  </r>
  <r>
    <x v="57"/>
    <n v="9001080400"/>
    <s v="Stratford"/>
    <s v="No"/>
    <n v="165136.2267"/>
    <n v="5.6746649611156925E-3"/>
    <n v="36568.28"/>
    <n v="2.1765553350372407E-3"/>
    <s v="NO"/>
    <s v="NO"/>
    <n v="78832.451199999996"/>
    <n v="5.6746649611156925E-3"/>
    <n v="18104.68"/>
    <n v="2.1765553350372407E-3"/>
    <s v="NO"/>
    <n v="86303.775500000003"/>
    <n v="5.6746649611156925E-3"/>
    <n v="18463.599999999999"/>
    <n v="2.1765553350372407E-3"/>
    <s v="NO"/>
    <n v="30.902000000000001"/>
    <n v="1418"/>
    <x v="3"/>
    <n v="1"/>
    <x v="3"/>
    <n v="3.5"/>
    <x v="3"/>
  </r>
  <r>
    <x v="58"/>
    <n v="9001080500"/>
    <s v="Bridgeport"/>
    <s v="No"/>
    <n v="1.0708"/>
    <n v="3.6796476229299019E-8"/>
    <n v="0"/>
    <n v="0"/>
    <s v="N/A"/>
    <s v="N/A"/>
    <n v="0"/>
    <n v="3.6796476229299019E-8"/>
    <n v="0"/>
    <n v="0"/>
    <s v="N/A"/>
    <n v="1.0708"/>
    <n v="3.6796476229299019E-8"/>
    <n v="0"/>
    <n v="0"/>
    <s v="N/A"/>
    <n v="61.423999999999999"/>
    <n v="1831"/>
    <x v="4"/>
    <n v="1"/>
    <x v="1"/>
    <n v="1.5"/>
    <x v="2"/>
  </r>
  <r>
    <x v="58"/>
    <n v="9001080500"/>
    <s v="Stratford"/>
    <s v="No"/>
    <n v="108865.58459999991"/>
    <n v="3.7410066267488215E-3"/>
    <n v="18949.27"/>
    <n v="1.127866410822744E-3"/>
    <s v="NO"/>
    <s v="NO"/>
    <n v="67513.527999999904"/>
    <n v="3.7410066267488215E-3"/>
    <n v="10850.27"/>
    <n v="1.127866410822744E-3"/>
    <s v="NO"/>
    <n v="41352.056600000004"/>
    <n v="3.7410066267488215E-3"/>
    <n v="8099"/>
    <n v="1.127866410822744E-3"/>
    <s v="NO"/>
    <n v="61.423999999999999"/>
    <n v="1831"/>
    <x v="4"/>
    <n v="1"/>
    <x v="1"/>
    <n v="1.5"/>
    <x v="2"/>
  </r>
  <r>
    <x v="59"/>
    <n v="9001080600"/>
    <s v="Stratford"/>
    <s v="No"/>
    <n v="63605.251900000098"/>
    <n v="2.1857014751558925E-3"/>
    <n v="11195.38"/>
    <n v="6.6635247998454467E-4"/>
    <s v="NO"/>
    <s v="NO"/>
    <n v="43535.777800000098"/>
    <n v="2.1857014751558925E-3"/>
    <n v="10265.379999999999"/>
    <n v="6.6635247998454467E-4"/>
    <s v="NO"/>
    <n v="20069.474099999999"/>
    <n v="2.1857014751558925E-3"/>
    <n v="930"/>
    <n v="6.6635247998454467E-4"/>
    <s v="NO"/>
    <n v="48.125"/>
    <n v="1715"/>
    <x v="1"/>
    <n v="1"/>
    <x v="2"/>
    <n v="2.5"/>
    <x v="0"/>
  </r>
  <r>
    <x v="60"/>
    <n v="9001080700"/>
    <s v="Stratford"/>
    <s v="No"/>
    <n v="87244.379400000107"/>
    <n v="2.9980255255248867E-3"/>
    <n v="99105.439999999988"/>
    <n v="5.8987864390453457E-3"/>
    <s v="YES"/>
    <s v="YES"/>
    <n v="36457.738700000104"/>
    <n v="2.9980255255248867E-3"/>
    <n v="3191.4"/>
    <n v="5.8987864390453457E-3"/>
    <s v="YES"/>
    <n v="50786.640700000004"/>
    <n v="2.9980255255248867E-3"/>
    <n v="95914.04"/>
    <n v="5.8987864390453457E-3"/>
    <s v="YES"/>
    <n v="48"/>
    <n v="1549"/>
    <x v="1"/>
    <n v="1"/>
    <x v="1"/>
    <n v="2"/>
    <x v="2"/>
  </r>
  <r>
    <x v="61"/>
    <n v="9001080800"/>
    <s v="Milford"/>
    <s v="No"/>
    <n v="4.7055999999999996"/>
    <n v="1.6170106326539918E-7"/>
    <n v="0"/>
    <n v="0"/>
    <s v="N/A"/>
    <s v="N/A"/>
    <n v="0"/>
    <n v="1.6170106326539918E-7"/>
    <n v="0"/>
    <n v="0"/>
    <s v="N/A"/>
    <n v="4.7055999999999996"/>
    <n v="1.6170106326539918E-7"/>
    <n v="0"/>
    <n v="0"/>
    <s v="N/A"/>
    <n v="55.741"/>
    <n v="1958"/>
    <x v="4"/>
    <n v="1"/>
    <x v="2"/>
    <n v="2"/>
    <x v="2"/>
  </r>
  <r>
    <x v="61"/>
    <n v="9001080800"/>
    <s v="Stratford"/>
    <s v="No"/>
    <n v="121063.7563999999"/>
    <n v="4.1601789639542797E-3"/>
    <n v="18364.759999999998"/>
    <n v="1.0930761948518912E-3"/>
    <s v="NO"/>
    <s v="NO"/>
    <n v="81784.641399999906"/>
    <n v="4.1601789639542797E-3"/>
    <n v="18364.759999999998"/>
    <n v="1.0930761948518912E-3"/>
    <s v="NO"/>
    <n v="39279.114999999998"/>
    <n v="4.1601789639542797E-3"/>
    <n v="0"/>
    <n v="1.0930761948518912E-3"/>
    <s v="NO"/>
    <n v="55.741"/>
    <n v="1958"/>
    <x v="4"/>
    <n v="1"/>
    <x v="2"/>
    <n v="2"/>
    <x v="2"/>
  </r>
  <r>
    <x v="62"/>
    <n v="9001080900"/>
    <s v="Bridgeport"/>
    <s v="No"/>
    <n v="10.1404"/>
    <n v="3.4846001826259223E-7"/>
    <n v="0"/>
    <n v="0"/>
    <s v="N/A"/>
    <s v="N/A"/>
    <n v="0"/>
    <n v="3.4846001826259223E-7"/>
    <n v="0"/>
    <n v="0"/>
    <s v="N/A"/>
    <n v="10.1404"/>
    <n v="3.4846001826259223E-7"/>
    <n v="0"/>
    <n v="0"/>
    <s v="N/A"/>
    <n v="54.491"/>
    <n v="1773"/>
    <x v="1"/>
    <n v="1"/>
    <x v="0"/>
    <n v="3.5"/>
    <x v="3"/>
  </r>
  <r>
    <x v="62"/>
    <n v="9001080900"/>
    <s v="Stratford"/>
    <s v="No"/>
    <n v="99349.360500000097"/>
    <n v="3.4139955005923722E-3"/>
    <n v="57893.05"/>
    <n v="3.4458122405286152E-3"/>
    <s v="YES"/>
    <s v="YES"/>
    <n v="79381.614400000093"/>
    <n v="3.4139955005923722E-3"/>
    <n v="46203.07"/>
    <n v="3.4458122405286152E-3"/>
    <s v="YES"/>
    <n v="19967.7461"/>
    <n v="3.4139955005923722E-3"/>
    <n v="11689.98"/>
    <n v="3.4458122405286152E-3"/>
    <s v="YES"/>
    <n v="54.491"/>
    <n v="1773"/>
    <x v="1"/>
    <n v="1"/>
    <x v="0"/>
    <n v="3.5"/>
    <x v="3"/>
  </r>
  <r>
    <x v="63"/>
    <n v="9001081000"/>
    <s v="Bridgeport"/>
    <s v="No"/>
    <n v="201.1875"/>
    <n v="6.9135142523179825E-6"/>
    <n v="1039.02"/>
    <n v="6.1842791736729043E-5"/>
    <s v="YES"/>
    <s v="YES"/>
    <n v="71.845299999999995"/>
    <n v="6.9135142523179825E-6"/>
    <n v="0"/>
    <n v="6.1842791736729043E-5"/>
    <s v="YES"/>
    <n v="129.34219999999999"/>
    <n v="6.9135142523179825E-6"/>
    <n v="1039.02"/>
    <n v="6.1842791736729043E-5"/>
    <s v="YES"/>
    <n v="41.555"/>
    <n v="1534"/>
    <x v="3"/>
    <n v="1"/>
    <x v="2"/>
    <n v="3"/>
    <x v="0"/>
  </r>
  <r>
    <x v="63"/>
    <n v="9001081000"/>
    <s v="Stratford"/>
    <s v="No"/>
    <n v="73983.143899999894"/>
    <n v="2.5423225587272642E-3"/>
    <n v="32052.07"/>
    <n v="1.9077491191132614E-3"/>
    <s v="NO"/>
    <s v="NO"/>
    <n v="69046.922199999899"/>
    <n v="2.5423225587272642E-3"/>
    <n v="32052.07"/>
    <n v="1.9077491191132614E-3"/>
    <s v="NO"/>
    <n v="4936.2217000000001"/>
    <n v="2.5423225587272642E-3"/>
    <n v="0"/>
    <n v="1.9077491191132614E-3"/>
    <s v="NO"/>
    <n v="41.555"/>
    <n v="1534"/>
    <x v="3"/>
    <n v="1"/>
    <x v="2"/>
    <n v="3"/>
    <x v="0"/>
  </r>
  <r>
    <x v="64"/>
    <n v="9001081100"/>
    <s v="Stratford"/>
    <s v="No"/>
    <n v="100324.87719999999"/>
    <n v="3.4475177055445861E-3"/>
    <n v="43808.35"/>
    <n v="2.6074865405668166E-3"/>
    <s v="NO"/>
    <s v="NO"/>
    <n v="77966.711299999995"/>
    <n v="3.4475177055445861E-3"/>
    <n v="38688.35"/>
    <n v="2.6074865405668166E-3"/>
    <s v="NO"/>
    <n v="22358.1659"/>
    <n v="3.4475177055445861E-3"/>
    <n v="5120"/>
    <n v="2.6074865405668166E-3"/>
    <s v="NO"/>
    <n v="60.728000000000002"/>
    <n v="1861"/>
    <x v="4"/>
    <n v="1"/>
    <x v="1"/>
    <n v="1.5"/>
    <x v="2"/>
  </r>
  <r>
    <x v="64"/>
    <n v="9001081100"/>
    <s v="Trumbull"/>
    <s v="No"/>
    <n v="354.03429999999997"/>
    <n v="1.2165871035026631E-5"/>
    <n v="302.25"/>
    <n v="1.799001347657057E-5"/>
    <s v="YES"/>
    <s v="YES"/>
    <n v="354.03429999999997"/>
    <n v="1.2165871035026631E-5"/>
    <n v="302.25"/>
    <n v="1.799001347657057E-5"/>
    <s v="YES"/>
    <n v="0"/>
    <n v="1.2165871035026631E-5"/>
    <n v="0"/>
    <n v="1.799001347657057E-5"/>
    <s v="YES"/>
    <n v="60.728000000000002"/>
    <n v="1861"/>
    <x v="4"/>
    <n v="1"/>
    <x v="1"/>
    <n v="1.5"/>
    <x v="2"/>
  </r>
  <r>
    <x v="65"/>
    <n v="9001081200"/>
    <s v="Bridgeport"/>
    <s v="No"/>
    <n v="876.92470000000003"/>
    <n v="3.013423503776165E-5"/>
    <n v="0"/>
    <n v="0"/>
    <s v="N/A"/>
    <s v="NO"/>
    <n v="120.8455"/>
    <n v="3.013423503776165E-5"/>
    <n v="0"/>
    <n v="0"/>
    <s v="NO"/>
    <n v="756.07920000000001"/>
    <n v="3.013423503776165E-5"/>
    <n v="0"/>
    <n v="0"/>
    <s v="NO"/>
    <n v="69.394000000000005"/>
    <n v="2062"/>
    <x v="4"/>
    <n v="1"/>
    <x v="3"/>
    <n v="2.5"/>
    <x v="0"/>
  </r>
  <r>
    <x v="65"/>
    <n v="9001081200"/>
    <s v="Stratford"/>
    <s v="No"/>
    <n v="120023.7007"/>
    <n v="4.1244389706388213E-3"/>
    <n v="48139.41"/>
    <n v="2.8652725712296316E-3"/>
    <s v="NO"/>
    <s v="NO"/>
    <n v="102590.0885"/>
    <n v="4.1244389706388213E-3"/>
    <n v="41624.550000000003"/>
    <n v="2.8652725712296316E-3"/>
    <s v="NO"/>
    <n v="17433.6122"/>
    <n v="4.1244389706388213E-3"/>
    <n v="6514.86"/>
    <n v="2.8652725712296316E-3"/>
    <s v="NO"/>
    <n v="69.394000000000005"/>
    <n v="2062"/>
    <x v="4"/>
    <n v="1"/>
    <x v="3"/>
    <n v="2.5"/>
    <x v="0"/>
  </r>
  <r>
    <x v="66"/>
    <n v="9001081300"/>
    <s v="Stratford"/>
    <s v="No"/>
    <n v="113193.0867"/>
    <n v="3.8897149085520477E-3"/>
    <n v="21977.66"/>
    <n v="1.3081171202100445E-3"/>
    <s v="NO"/>
    <s v="NO"/>
    <n v="100014.4032"/>
    <n v="3.8897149085520477E-3"/>
    <n v="16907.099999999999"/>
    <n v="1.3081171202100445E-3"/>
    <s v="NO"/>
    <n v="13178.683499999999"/>
    <n v="3.8897149085520477E-3"/>
    <n v="5070.5600000000004"/>
    <n v="1.3081171202100445E-3"/>
    <s v="NO"/>
    <n v="47.987000000000002"/>
    <n v="1859"/>
    <x v="1"/>
    <n v="1"/>
    <x v="0"/>
    <n v="3.5"/>
    <x v="3"/>
  </r>
  <r>
    <x v="67"/>
    <n v="9001090100"/>
    <s v="Fairfield"/>
    <s v="No"/>
    <n v="462.76580000000001"/>
    <n v="1.5902270040560837E-5"/>
    <n v="0"/>
    <n v="0"/>
    <s v="N/A"/>
    <s v="NO"/>
    <n v="462.76580000000001"/>
    <n v="1.5902270040560837E-5"/>
    <n v="0"/>
    <n v="0"/>
    <s v="NO"/>
    <n v="0"/>
    <n v="1.5902270040560837E-5"/>
    <n v="0"/>
    <n v="0"/>
    <s v="NO"/>
    <n v="86.116"/>
    <n v="2718"/>
    <x v="0"/>
    <n v="1"/>
    <x v="1"/>
    <n v="1"/>
    <x v="1"/>
  </r>
  <r>
    <x v="67"/>
    <n v="9001090100"/>
    <s v="Trumbull"/>
    <s v="No"/>
    <n v="86625.2886"/>
    <n v="2.9767513754445901E-3"/>
    <n v="15400.41"/>
    <n v="9.1663716607018092E-4"/>
    <s v="NO"/>
    <s v="NO"/>
    <n v="71254.085099999997"/>
    <n v="2.9767513754445901E-3"/>
    <n v="15275.41"/>
    <n v="9.1663716607018092E-4"/>
    <s v="NO"/>
    <n v="15371.2035"/>
    <n v="2.9767513754445901E-3"/>
    <n v="125"/>
    <n v="9.1663716607018092E-4"/>
    <s v="NO"/>
    <n v="86.116"/>
    <n v="2718"/>
    <x v="0"/>
    <n v="1"/>
    <x v="1"/>
    <n v="1"/>
    <x v="1"/>
  </r>
  <r>
    <x v="68"/>
    <n v="9001090200"/>
    <s v="Bridgeport"/>
    <s v="No"/>
    <n v="62.474600000000002"/>
    <n v="2.1468482759011624E-6"/>
    <n v="0"/>
    <n v="0"/>
    <s v="N/A"/>
    <s v="N/A"/>
    <n v="0"/>
    <n v="2.1468482759011624E-6"/>
    <n v="0"/>
    <n v="0"/>
    <s v="N/A"/>
    <n v="62.474600000000002"/>
    <n v="2.1468482759011624E-6"/>
    <n v="0"/>
    <n v="0"/>
    <s v="N/A"/>
    <n v="67.311999999999998"/>
    <n v="2439"/>
    <x v="4"/>
    <n v="1"/>
    <x v="3"/>
    <n v="2.5"/>
    <x v="0"/>
  </r>
  <r>
    <x v="68"/>
    <n v="9001090200"/>
    <s v="Trumbull"/>
    <s v="No"/>
    <n v="164245.96470000001"/>
    <n v="5.6440724092658165E-3"/>
    <n v="38024.18"/>
    <n v="2.2632109533020518E-3"/>
    <s v="NO"/>
    <s v="NO"/>
    <n v="141902.04870000001"/>
    <n v="5.6440724092658165E-3"/>
    <n v="33204.18"/>
    <n v="2.2632109533020518E-3"/>
    <s v="NO"/>
    <n v="22343.916000000001"/>
    <n v="5.6440724092658165E-3"/>
    <n v="4820"/>
    <n v="2.2632109533020518E-3"/>
    <s v="NO"/>
    <n v="67.311999999999998"/>
    <n v="2439"/>
    <x v="4"/>
    <n v="1"/>
    <x v="3"/>
    <n v="2.5"/>
    <x v="0"/>
  </r>
  <r>
    <x v="69"/>
    <n v="9001090300"/>
    <s v="Bridgeport"/>
    <s v="No"/>
    <n v="190.06890000000001"/>
    <n v="6.531439821422313E-6"/>
    <n v="0"/>
    <n v="0"/>
    <s v="N/A"/>
    <s v="NO"/>
    <n v="190.06890000000001"/>
    <n v="6.531439821422313E-6"/>
    <n v="0"/>
    <n v="0"/>
    <s v="NO"/>
    <n v="0"/>
    <n v="6.531439821422313E-6"/>
    <n v="0"/>
    <n v="0"/>
    <s v="NO"/>
    <n v="68.945999999999998"/>
    <n v="2194"/>
    <x v="4"/>
    <n v="1"/>
    <x v="3"/>
    <n v="2.5"/>
    <x v="0"/>
  </r>
  <r>
    <x v="69"/>
    <n v="9001090300"/>
    <s v="Trumbull"/>
    <s v="No"/>
    <n v="147312.39360000001"/>
    <n v="5.0621749994243003E-3"/>
    <n v="40817.300000000003"/>
    <n v="2.4294583195276229E-3"/>
    <s v="NO"/>
    <s v="NO"/>
    <n v="88643.617499999993"/>
    <n v="5.0621749994243003E-3"/>
    <n v="37237.230000000003"/>
    <n v="2.4294583195276229E-3"/>
    <s v="NO"/>
    <n v="58668.776100000003"/>
    <n v="5.0621749994243003E-3"/>
    <n v="3580.07"/>
    <n v="2.4294583195276229E-3"/>
    <s v="NO"/>
    <n v="68.945999999999998"/>
    <n v="2194"/>
    <x v="4"/>
    <n v="1"/>
    <x v="3"/>
    <n v="2.5"/>
    <x v="0"/>
  </r>
  <r>
    <x v="70"/>
    <n v="9001090400"/>
    <s v="Bridgeport"/>
    <s v="No"/>
    <n v="5.79E-2"/>
    <n v="1.9896488360818202E-9"/>
    <n v="0"/>
    <n v="0"/>
    <s v="N/A"/>
    <s v="N/A"/>
    <n v="0"/>
    <n v="1.9896488360818202E-9"/>
    <n v="0"/>
    <n v="0"/>
    <s v="N/A"/>
    <n v="5.79E-2"/>
    <n v="1.9896488360818202E-9"/>
    <n v="0"/>
    <n v="0"/>
    <s v="N/A"/>
    <n v="70.677000000000007"/>
    <n v="2161"/>
    <x v="0"/>
    <n v="1"/>
    <x v="0"/>
    <n v="2.5"/>
    <x v="0"/>
  </r>
  <r>
    <x v="70"/>
    <n v="9001090400"/>
    <s v="Trumbull"/>
    <s v="No"/>
    <n v="153834.68300000002"/>
    <n v="5.2863039374778211E-3"/>
    <n v="63291.130000000005"/>
    <n v="3.7671076315876923E-3"/>
    <s v="NO"/>
    <s v="NO"/>
    <n v="107562.7838"/>
    <n v="5.2863039374778211E-3"/>
    <n v="26510.74"/>
    <n v="3.7671076315876923E-3"/>
    <s v="NO"/>
    <n v="46271.8992"/>
    <n v="5.2863039374778211E-3"/>
    <n v="36780.39"/>
    <n v="3.7671076315876923E-3"/>
    <s v="NO"/>
    <n v="70.677000000000007"/>
    <n v="2161"/>
    <x v="0"/>
    <n v="1"/>
    <x v="0"/>
    <n v="2.5"/>
    <x v="0"/>
  </r>
  <r>
    <x v="71"/>
    <n v="9001090500"/>
    <s v="Bridgeport"/>
    <s v="No"/>
    <n v="338.9221"/>
    <n v="1.1646562379747949E-5"/>
    <n v="5570.37"/>
    <n v="3.3155014514304185E-4"/>
    <s v="YES"/>
    <s v="YES"/>
    <n v="338.9221"/>
    <n v="1.1646562379747949E-5"/>
    <n v="5570.37"/>
    <n v="3.3155014514304185E-4"/>
    <s v="YES"/>
    <n v="0"/>
    <n v="1.1646562379747949E-5"/>
    <n v="0"/>
    <n v="3.3155014514304185E-4"/>
    <s v="YES"/>
    <n v="74.41"/>
    <n v="2371"/>
    <x v="0"/>
    <n v="1"/>
    <x v="3"/>
    <n v="2"/>
    <x v="2"/>
  </r>
  <r>
    <x v="71"/>
    <n v="9001090500"/>
    <s v="Shelton"/>
    <s v="No"/>
    <n v="43.634999999999998"/>
    <n v="1.4994529699901592E-6"/>
    <n v="0"/>
    <n v="0"/>
    <s v="N/A"/>
    <s v="N/A"/>
    <n v="0"/>
    <n v="1.4994529699901592E-6"/>
    <n v="0"/>
    <n v="0"/>
    <s v="N/A"/>
    <n v="43.634999999999998"/>
    <n v="1.4994529699901592E-6"/>
    <n v="0"/>
    <n v="0"/>
    <s v="N/A"/>
    <n v="74.41"/>
    <n v="2371"/>
    <x v="0"/>
    <n v="1"/>
    <x v="3"/>
    <n v="2"/>
    <x v="2"/>
  </r>
  <r>
    <x v="71"/>
    <n v="9001090500"/>
    <s v="Stratford"/>
    <s v="No"/>
    <n v="183.69639999999998"/>
    <n v="6.3124581770711647E-6"/>
    <n v="0"/>
    <n v="0"/>
    <s v="N/A"/>
    <s v="NO"/>
    <n v="171.0093"/>
    <n v="6.3124581770711647E-6"/>
    <n v="0"/>
    <n v="0"/>
    <s v="NO"/>
    <n v="12.687099999999999"/>
    <n v="6.3124581770711647E-6"/>
    <n v="0"/>
    <n v="0"/>
    <s v="NO"/>
    <n v="74.41"/>
    <n v="2371"/>
    <x v="0"/>
    <n v="1"/>
    <x v="3"/>
    <n v="2"/>
    <x v="2"/>
  </r>
  <r>
    <x v="71"/>
    <n v="9001090500"/>
    <s v="Trumbull"/>
    <s v="No"/>
    <n v="112896.4971000001"/>
    <n v="3.8795230406343658E-3"/>
    <n v="47987.56"/>
    <n v="2.8562344122671258E-3"/>
    <s v="NO"/>
    <s v="NO"/>
    <n v="87751.845200000098"/>
    <n v="3.8795230406343658E-3"/>
    <n v="41902.559999999998"/>
    <n v="2.8562344122671258E-3"/>
    <s v="NO"/>
    <n v="25144.651900000001"/>
    <n v="3.8795230406343658E-3"/>
    <n v="6085"/>
    <n v="2.8562344122671258E-3"/>
    <s v="NO"/>
    <n v="74.41"/>
    <n v="2371"/>
    <x v="0"/>
    <n v="1"/>
    <x v="3"/>
    <n v="2"/>
    <x v="2"/>
  </r>
  <r>
    <x v="72"/>
    <n v="9001090600"/>
    <s v="Shelton"/>
    <s v="No"/>
    <n v="46.748899999999999"/>
    <n v="1.6064575902090743E-6"/>
    <n v="690.47"/>
    <n v="4.1096987941001428E-5"/>
    <s v="YES"/>
    <s v="N/A"/>
    <n v="46.748899999999999"/>
    <n v="1.6064575902090743E-6"/>
    <n v="690.47"/>
    <n v="4.1096987941001428E-5"/>
    <s v="N/A"/>
    <n v="0"/>
    <n v="1.6064575902090743E-6"/>
    <n v="0"/>
    <n v="4.1096987941001428E-5"/>
    <s v="N/A"/>
    <n v="61.302999999999997"/>
    <n v="2200"/>
    <x v="4"/>
    <n v="1"/>
    <x v="2"/>
    <n v="2"/>
    <x v="2"/>
  </r>
  <r>
    <x v="72"/>
    <n v="9001090600"/>
    <s v="Trumbull"/>
    <s v="No"/>
    <n v="79421.60430000021"/>
    <n v="2.7292072980180711E-3"/>
    <n v="29909.49"/>
    <n v="1.7802220948795789E-3"/>
    <s v="NO"/>
    <s v="NO"/>
    <n v="74716.111200000203"/>
    <n v="2.7292072980180711E-3"/>
    <n v="29909.49"/>
    <n v="1.7802220948795789E-3"/>
    <s v="NO"/>
    <n v="4705.4930999999997"/>
    <n v="2.7292072980180711E-3"/>
    <n v="0"/>
    <n v="1.7802220948795789E-3"/>
    <s v="NO"/>
    <n v="61.302999999999997"/>
    <n v="2200"/>
    <x v="4"/>
    <n v="1"/>
    <x v="2"/>
    <n v="2"/>
    <x v="2"/>
  </r>
  <r>
    <x v="73"/>
    <n v="9001090700"/>
    <s v="Bridgeport"/>
    <s v="No"/>
    <n v="34.380099999999999"/>
    <n v="1.1814218644106491E-6"/>
    <n v="0"/>
    <n v="0"/>
    <s v="N/A"/>
    <s v="N/A"/>
    <n v="0"/>
    <n v="1.1814218644106491E-6"/>
    <n v="0"/>
    <n v="0"/>
    <s v="N/A"/>
    <n v="34.380099999999999"/>
    <n v="1.1814218644106491E-6"/>
    <n v="0"/>
    <n v="0"/>
    <s v="N/A"/>
    <n v="91.872"/>
    <n v="2544"/>
    <x v="0"/>
    <n v="1"/>
    <x v="3"/>
    <n v="2"/>
    <x v="2"/>
  </r>
  <r>
    <x v="73"/>
    <n v="9001090700"/>
    <s v="Shelton"/>
    <s v="No"/>
    <n v="415.14870000000002"/>
    <n v="1.4265978026871861E-5"/>
    <n v="-1200"/>
    <n v="-7.1424371122860822E-5"/>
    <s v="N/A"/>
    <s v="NO"/>
    <n v="415.14870000000002"/>
    <n v="1.4265978026871861E-5"/>
    <n v="-1200"/>
    <n v="-7.1424371122860822E-5"/>
    <s v="NO"/>
    <n v="0"/>
    <n v="1.4265978026871861E-5"/>
    <n v="0"/>
    <n v="-7.1424371122860822E-5"/>
    <s v="NO"/>
    <n v="91.872"/>
    <n v="2544"/>
    <x v="0"/>
    <n v="1"/>
    <x v="3"/>
    <n v="2"/>
    <x v="2"/>
  </r>
  <r>
    <x v="73"/>
    <n v="9001090700"/>
    <s v="Trumbull"/>
    <s v="No"/>
    <n v="134792.9963"/>
    <n v="4.6319642176213486E-3"/>
    <n v="44452.04"/>
    <n v="2.6457991684402118E-3"/>
    <s v="NO"/>
    <s v="NO"/>
    <n v="109772.8824"/>
    <n v="4.6319642176213486E-3"/>
    <n v="36474.04"/>
    <n v="2.6457991684402118E-3"/>
    <s v="NO"/>
    <n v="25020.1139"/>
    <n v="4.6319642176213486E-3"/>
    <n v="7978"/>
    <n v="2.6457991684402118E-3"/>
    <s v="NO"/>
    <n v="91.872"/>
    <n v="2544"/>
    <x v="0"/>
    <n v="1"/>
    <x v="3"/>
    <n v="2"/>
    <x v="2"/>
  </r>
  <r>
    <x v="74"/>
    <n v="9001100100"/>
    <s v="Shelton"/>
    <s v="No"/>
    <n v="278.06810000000002"/>
    <n v="9.5554036531344254E-6"/>
    <n v="0"/>
    <n v="0"/>
    <s v="N/A"/>
    <s v="NO"/>
    <n v="278.06810000000002"/>
    <n v="9.5554036531344254E-6"/>
    <n v="0"/>
    <n v="0"/>
    <s v="NO"/>
    <n v="0"/>
    <n v="9.5554036531344254E-6"/>
    <n v="0"/>
    <n v="0"/>
    <s v="NO"/>
    <n v="75.588999999999999"/>
    <n v="2056"/>
    <x v="0"/>
    <n v="1"/>
    <x v="3"/>
    <n v="2"/>
    <x v="2"/>
  </r>
  <r>
    <x v="74"/>
    <n v="9001100100"/>
    <s v="Trumbull"/>
    <s v="No"/>
    <n v="601.6232"/>
    <n v="2.0673901548183421E-5"/>
    <n v="0"/>
    <n v="0"/>
    <s v="N/A"/>
    <s v="NO"/>
    <n v="84.520700000000005"/>
    <n v="2.0673901548183421E-5"/>
    <n v="0"/>
    <n v="0"/>
    <s v="NO"/>
    <n v="517.10249999999996"/>
    <n v="2.0673901548183421E-5"/>
    <n v="0"/>
    <n v="0"/>
    <s v="NO"/>
    <n v="75.588999999999999"/>
    <n v="2056"/>
    <x v="0"/>
    <n v="1"/>
    <x v="3"/>
    <n v="2"/>
    <x v="2"/>
  </r>
  <r>
    <x v="75"/>
    <n v="9001100200"/>
    <s v="Shelton"/>
    <s v="No"/>
    <n v="569.35"/>
    <n v="1.9564880221471233E-5"/>
    <n v="0"/>
    <n v="0"/>
    <s v="N/A"/>
    <s v="NO"/>
    <n v="569.35"/>
    <n v="1.9564880221471233E-5"/>
    <n v="0"/>
    <n v="0"/>
    <s v="NO"/>
    <n v="0"/>
    <n v="1.9564880221471233E-5"/>
    <n v="0"/>
    <n v="0"/>
    <s v="NO"/>
    <n v="65.421999999999997"/>
    <n v="2304"/>
    <x v="4"/>
    <n v="1"/>
    <x v="0"/>
    <n v="3"/>
    <x v="0"/>
  </r>
  <r>
    <x v="76"/>
    <n v="9001105100"/>
    <s v="Easton"/>
    <s v="No"/>
    <n v="113043.8214"/>
    <n v="3.8845856247798128E-3"/>
    <n v="42489.84"/>
    <n v="2.5290084175924803E-3"/>
    <s v="NO"/>
    <s v="NO"/>
    <n v="107348.76489999999"/>
    <n v="3.8845856247798128E-3"/>
    <n v="42369.84"/>
    <n v="2.5290084175924803E-3"/>
    <s v="NO"/>
    <n v="5695.0564999999997"/>
    <n v="3.8845856247798128E-3"/>
    <n v="120"/>
    <n v="2.5290084175924803E-3"/>
    <s v="NO"/>
    <n v="88.122"/>
    <n v="2775"/>
    <x v="0"/>
    <n v="1"/>
    <x v="1"/>
    <n v="1"/>
    <x v="1"/>
  </r>
  <r>
    <x v="76"/>
    <n v="9001105100"/>
    <s v="Fairfield"/>
    <s v="No"/>
    <n v="155.9145"/>
    <n v="5.3577738074832291E-6"/>
    <n v="0"/>
    <n v="0"/>
    <s v="N/A"/>
    <s v="NO"/>
    <n v="155.9145"/>
    <n v="5.3577738074832291E-6"/>
    <n v="0"/>
    <n v="0"/>
    <s v="NO"/>
    <n v="0"/>
    <n v="5.3577738074832291E-6"/>
    <n v="0"/>
    <n v="0"/>
    <s v="NO"/>
    <n v="88.122"/>
    <n v="2775"/>
    <x v="0"/>
    <n v="1"/>
    <x v="1"/>
    <n v="1"/>
    <x v="1"/>
  </r>
  <r>
    <x v="76"/>
    <n v="9001105100"/>
    <s v="Trumbull"/>
    <s v="No"/>
    <n v="416.27140000000003"/>
    <n v="1.4304557970710706E-5"/>
    <n v="0"/>
    <n v="0"/>
    <s v="N/A"/>
    <s v="NO"/>
    <n v="416.27140000000003"/>
    <n v="1.4304557970710706E-5"/>
    <n v="0"/>
    <n v="0"/>
    <s v="NO"/>
    <n v="0"/>
    <n v="1.4304557970710706E-5"/>
    <n v="0"/>
    <n v="0"/>
    <s v="NO"/>
    <n v="88.122"/>
    <n v="2775"/>
    <x v="0"/>
    <n v="1"/>
    <x v="1"/>
    <n v="1"/>
    <x v="1"/>
  </r>
  <r>
    <x v="77"/>
    <n v="9001105200"/>
    <s v="Easton"/>
    <s v="No"/>
    <n v="103477.73060000001"/>
    <n v="3.5558609023951327E-3"/>
    <n v="26179.83"/>
    <n v="1.5582315782111714E-3"/>
    <s v="NO"/>
    <s v="NO"/>
    <n v="95201.057400000005"/>
    <n v="3.5558609023951327E-3"/>
    <n v="23739.83"/>
    <n v="1.5582315782111714E-3"/>
    <s v="NO"/>
    <n v="8276.6731999999993"/>
    <n v="3.5558609023951327E-3"/>
    <n v="2440"/>
    <n v="1.5582315782111714E-3"/>
    <s v="NO"/>
    <n v="96.084000000000003"/>
    <n v="2946"/>
    <x v="0"/>
    <n v="2"/>
    <x v="3"/>
    <n v="2"/>
    <x v="2"/>
  </r>
  <r>
    <x v="77"/>
    <n v="9001105200"/>
    <s v="Trumbull"/>
    <s v="No"/>
    <n v="85.672499999999999"/>
    <n v="2.9440101884148486E-6"/>
    <n v="0"/>
    <n v="0"/>
    <s v="N/A"/>
    <s v="N/A"/>
    <n v="85.672499999999999"/>
    <n v="2.9440101884148486E-6"/>
    <n v="0"/>
    <n v="0"/>
    <s v="N/A"/>
    <n v="0"/>
    <n v="2.9440101884148486E-6"/>
    <n v="0"/>
    <n v="0"/>
    <s v="N/A"/>
    <n v="96.084000000000003"/>
    <n v="2946"/>
    <x v="0"/>
    <n v="2"/>
    <x v="3"/>
    <n v="2"/>
    <x v="2"/>
  </r>
  <r>
    <x v="78"/>
    <n v="9001110100"/>
    <s v="Shelton"/>
    <s v="No"/>
    <n v="76802.463000000003"/>
    <n v="2.639204337066789E-3"/>
    <n v="1501.1600000000008"/>
    <n v="8.9349507462328168E-5"/>
    <s v="NO"/>
    <s v="NO"/>
    <n v="47814.0262"/>
    <n v="2.639204337066789E-3"/>
    <n v="-4972.1099999999997"/>
    <n v="8.9349507462328168E-5"/>
    <s v="NO"/>
    <n v="28988.436799999999"/>
    <n v="2.639204337066789E-3"/>
    <n v="6473.27"/>
    <n v="8.9349507462328168E-5"/>
    <s v="NO"/>
    <n v="40.340000000000003"/>
    <n v="1410"/>
    <x v="3"/>
    <n v="1"/>
    <x v="3"/>
    <n v="3.5"/>
    <x v="3"/>
  </r>
  <r>
    <x v="79"/>
    <n v="9001110201"/>
    <s v="Shelton"/>
    <s v="No"/>
    <n v="100583.50819999989"/>
    <n v="3.4564051816779969E-3"/>
    <n v="53772.12"/>
    <n v="3.2005332124525059E-3"/>
    <s v="YES"/>
    <s v="NO"/>
    <n v="91460.939399999901"/>
    <n v="3.4564051816779969E-3"/>
    <n v="53772.12"/>
    <n v="3.2005332124525059E-3"/>
    <s v="NO"/>
    <n v="9122.5687999999991"/>
    <n v="3.4564051816779969E-3"/>
    <n v="0"/>
    <n v="3.2005332124525059E-3"/>
    <s v="NO"/>
    <n v="56.273000000000003"/>
    <n v="1509"/>
    <x v="1"/>
    <n v="1"/>
    <x v="0"/>
    <n v="3.5"/>
    <x v="3"/>
  </r>
  <r>
    <x v="80"/>
    <n v="9001110202"/>
    <s v="Shelton"/>
    <s v="No"/>
    <n v="150544.62339999981"/>
    <n v="5.1732458501931875E-3"/>
    <n v="67803.7"/>
    <n v="4.0356971935859316E-3"/>
    <s v="NO"/>
    <s v="NO"/>
    <n v="88933.272799999802"/>
    <n v="5.1732458501931875E-3"/>
    <n v="62510.7"/>
    <n v="4.0356971935859316E-3"/>
    <s v="NO"/>
    <n v="61611.350599999998"/>
    <n v="5.1732458501931875E-3"/>
    <n v="5293"/>
    <n v="4.0356971935859316E-3"/>
    <s v="NO"/>
    <n v="52.063000000000002"/>
    <n v="1494"/>
    <x v="1"/>
    <n v="1"/>
    <x v="2"/>
    <n v="2.5"/>
    <x v="0"/>
  </r>
  <r>
    <x v="80"/>
    <n v="9001110202"/>
    <s v="Stratford"/>
    <s v="No"/>
    <n v="112.0247"/>
    <n v="3.8495650080727996E-6"/>
    <n v="0"/>
    <n v="0"/>
    <s v="N/A"/>
    <s v="N/A"/>
    <n v="112.0247"/>
    <n v="3.8495650080727996E-6"/>
    <n v="0"/>
    <n v="0"/>
    <s v="N/A"/>
    <n v="0"/>
    <n v="3.8495650080727996E-6"/>
    <n v="0"/>
    <n v="0"/>
    <s v="N/A"/>
    <n v="52.063000000000002"/>
    <n v="1494"/>
    <x v="1"/>
    <n v="1"/>
    <x v="2"/>
    <n v="2.5"/>
    <x v="0"/>
  </r>
  <r>
    <x v="81"/>
    <n v="9001110301"/>
    <s v="Shelton"/>
    <s v="No"/>
    <n v="155648.57490000001"/>
    <n v="5.3486356802690677E-3"/>
    <n v="33246.5"/>
    <n v="1.9788419621134938E-3"/>
    <s v="NO"/>
    <s v="NO"/>
    <n v="119372.9991"/>
    <n v="5.3486356802690677E-3"/>
    <n v="26013.5"/>
    <n v="1.9788419621134938E-3"/>
    <s v="NO"/>
    <n v="36275.575799999999"/>
    <n v="5.3486356802690677E-3"/>
    <n v="7233"/>
    <n v="1.9788419621134938E-3"/>
    <s v="NO"/>
    <n v="53.676000000000002"/>
    <n v="1526"/>
    <x v="1"/>
    <n v="1"/>
    <x v="3"/>
    <n v="3"/>
    <x v="0"/>
  </r>
  <r>
    <x v="82"/>
    <n v="9001110302"/>
    <s v="Shelton"/>
    <s v="No"/>
    <n v="161465.7861"/>
    <n v="5.5485356369758404E-3"/>
    <n v="42956.18"/>
    <n v="2.5567651186170098E-3"/>
    <s v="NO"/>
    <s v="NO"/>
    <n v="65182.709900000002"/>
    <n v="5.5485356369758404E-3"/>
    <n v="23476.27"/>
    <n v="2.5567651186170098E-3"/>
    <s v="NO"/>
    <n v="96283.076199999996"/>
    <n v="5.5485356369758404E-3"/>
    <n v="19479.91"/>
    <n v="2.5567651186170098E-3"/>
    <s v="NO"/>
    <n v="65.917000000000002"/>
    <n v="1895"/>
    <x v="4"/>
    <n v="1"/>
    <x v="3"/>
    <n v="2.5"/>
    <x v="0"/>
  </r>
  <r>
    <x v="82"/>
    <n v="9001110302"/>
    <s v="Stratford"/>
    <s v="No"/>
    <n v="92.837900000000005"/>
    <n v="3.1902386818528571E-6"/>
    <n v="0"/>
    <n v="0"/>
    <s v="N/A"/>
    <s v="N/A"/>
    <n v="92.837900000000005"/>
    <n v="3.1902386818528571E-6"/>
    <n v="0"/>
    <n v="0"/>
    <s v="N/A"/>
    <n v="0"/>
    <n v="3.1902386818528571E-6"/>
    <n v="0"/>
    <n v="0"/>
    <s v="N/A"/>
    <n v="65.917000000000002"/>
    <n v="1895"/>
    <x v="4"/>
    <n v="1"/>
    <x v="3"/>
    <n v="2.5"/>
    <x v="0"/>
  </r>
  <r>
    <x v="82"/>
    <n v="9001110302"/>
    <s v="Trumbull"/>
    <s v="No"/>
    <n v="146.7696"/>
    <n v="5.0435226910568964E-6"/>
    <n v="0"/>
    <n v="0"/>
    <s v="N/A"/>
    <s v="NO"/>
    <n v="146.7696"/>
    <n v="5.0435226910568964E-6"/>
    <n v="0"/>
    <n v="0"/>
    <s v="NO"/>
    <n v="0"/>
    <n v="5.0435226910568964E-6"/>
    <n v="0"/>
    <n v="0"/>
    <s v="NO"/>
    <n v="65.917000000000002"/>
    <n v="1895"/>
    <x v="4"/>
    <n v="1"/>
    <x v="3"/>
    <n v="2.5"/>
    <x v="0"/>
  </r>
  <r>
    <x v="83"/>
    <n v="9001110400"/>
    <s v="Shelton"/>
    <s v="No"/>
    <n v="106295.3988"/>
    <n v="3.6526859499701712E-3"/>
    <n v="30417.33"/>
    <n v="1.8104488887387736E-3"/>
    <s v="NO"/>
    <s v="NO"/>
    <n v="94505.718299999993"/>
    <n v="3.6526859499701712E-3"/>
    <n v="30417.33"/>
    <n v="1.8104488887387736E-3"/>
    <s v="NO"/>
    <n v="11789.6805"/>
    <n v="3.6526859499701712E-3"/>
    <n v="0"/>
    <n v="1.8104488887387736E-3"/>
    <s v="NO"/>
    <n v="65.748999999999995"/>
    <n v="1867"/>
    <x v="4"/>
    <n v="1"/>
    <x v="2"/>
    <n v="2"/>
    <x v="2"/>
  </r>
  <r>
    <x v="84"/>
    <n v="9001110500"/>
    <s v="Shelton"/>
    <s v="No"/>
    <n v="126502.59270000001"/>
    <n v="4.3470766204989223E-3"/>
    <n v="41721.480000000003"/>
    <n v="2.4832753927625131E-3"/>
    <s v="NO"/>
    <s v="NO"/>
    <n v="117735.0469"/>
    <n v="4.3470766204989223E-3"/>
    <n v="41521.480000000003"/>
    <n v="2.4832753927625131E-3"/>
    <s v="NO"/>
    <n v="8767.5457999999999"/>
    <n v="4.3470766204989223E-3"/>
    <n v="200"/>
    <n v="2.4832753927625131E-3"/>
    <s v="NO"/>
    <n v="66.796000000000006"/>
    <n v="1621"/>
    <x v="4"/>
    <n v="1"/>
    <x v="1"/>
    <n v="1.5"/>
    <x v="2"/>
  </r>
  <r>
    <x v="84"/>
    <n v="9001110500"/>
    <s v="Trumbull"/>
    <s v="No"/>
    <n v="63.001300000000001"/>
    <n v="2.1649475512373332E-6"/>
    <n v="0"/>
    <n v="0"/>
    <s v="N/A"/>
    <s v="N/A"/>
    <n v="63.001300000000001"/>
    <n v="2.1649475512373332E-6"/>
    <n v="0"/>
    <n v="0"/>
    <s v="N/A"/>
    <n v="0"/>
    <n v="2.1649475512373332E-6"/>
    <n v="0"/>
    <n v="0"/>
    <s v="N/A"/>
    <n v="66.796000000000006"/>
    <n v="1621"/>
    <x v="4"/>
    <n v="1"/>
    <x v="1"/>
    <n v="1.5"/>
    <x v="2"/>
  </r>
  <r>
    <x v="85"/>
    <n v="9001110600"/>
    <s v="Fairfield"/>
    <s v="No"/>
    <n v="729.55909999999994"/>
    <n v="2.5070231678202077E-5"/>
    <n v="0"/>
    <n v="0"/>
    <s v="N/A"/>
    <s v="NO"/>
    <n v="729.55909999999994"/>
    <n v="2.5070231678202077E-5"/>
    <n v="0"/>
    <n v="0"/>
    <s v="NO"/>
    <n v="0"/>
    <n v="2.5070231678202077E-5"/>
    <n v="0"/>
    <n v="0"/>
    <s v="NO"/>
    <n v="72.096999999999994"/>
    <n v="1759"/>
    <x v="4"/>
    <n v="1"/>
    <x v="2"/>
    <n v="2"/>
    <x v="2"/>
  </r>
  <r>
    <x v="85"/>
    <n v="9001110600"/>
    <s v="Shelton"/>
    <s v="No"/>
    <n v="165474.9019"/>
    <n v="5.6863030391379682E-3"/>
    <n v="60951.54"/>
    <n v="3.6278545112249138E-3"/>
    <s v="NO"/>
    <s v="NO"/>
    <n v="151887.48259999999"/>
    <n v="5.6863030391379682E-3"/>
    <n v="38865.54"/>
    <n v="3.6278545112249138E-3"/>
    <s v="NO"/>
    <n v="13587.4193"/>
    <n v="5.6863030391379682E-3"/>
    <n v="22086"/>
    <n v="3.6278545112249138E-3"/>
    <s v="NO"/>
    <n v="72.096999999999994"/>
    <n v="1759"/>
    <x v="4"/>
    <n v="1"/>
    <x v="2"/>
    <n v="2"/>
    <x v="2"/>
  </r>
  <r>
    <x v="86"/>
    <n v="9001240200"/>
    <s v="Easton"/>
    <s v="No"/>
    <n v="1626.9322999999999"/>
    <n v="5.5907149517770613E-5"/>
    <n v="0"/>
    <n v="0"/>
    <s v="N/A"/>
    <s v="NO"/>
    <n v="1588.1765"/>
    <n v="5.5907149517770613E-5"/>
    <n v="0"/>
    <n v="0"/>
    <s v="NO"/>
    <n v="38.755800000000001"/>
    <n v="5.5907149517770613E-5"/>
    <n v="0"/>
    <n v="0"/>
    <s v="NO"/>
    <n v="81.234999999999999"/>
    <n v="2844"/>
    <x v="0"/>
    <n v="2"/>
    <x v="2"/>
    <n v="1.5"/>
    <x v="2"/>
  </r>
  <r>
    <x v="87"/>
    <n v="9001257200"/>
    <s v="Bridgeport"/>
    <s v="No"/>
    <n v="114172.0988999999"/>
    <n v="3.9233572312504881E-3"/>
    <n v="65899.740000000005"/>
    <n v="3.9223729055500303E-3"/>
    <s v="YES"/>
    <s v="YES"/>
    <n v="46248.605099999899"/>
    <n v="3.9233572312504881E-3"/>
    <n v="7200.74"/>
    <n v="3.9223729055500303E-3"/>
    <s v="YES"/>
    <n v="67923.493799999997"/>
    <n v="3.9233572312504881E-3"/>
    <n v="58699"/>
    <n v="3.9223729055500303E-3"/>
    <s v="YES"/>
    <n v="30.001999999999999"/>
    <n v="1269"/>
    <x v="2"/>
    <n v="1"/>
    <x v="0"/>
    <n v="4.5"/>
    <x v="4"/>
  </r>
  <r>
    <x v="88"/>
    <n v="9009120100"/>
    <s v="ANSONIA"/>
    <s v="No"/>
    <n v="735.65949999999998"/>
    <n v="2.5279863003929773E-5"/>
    <n v="0"/>
    <n v="0"/>
    <s v="N/A"/>
    <s v="NO"/>
    <n v="185.57749999999999"/>
    <n v="2.5279863003929773E-5"/>
    <n v="0"/>
    <n v="0"/>
    <s v="NO"/>
    <n v="550.08199999999999"/>
    <n v="2.5279863003929773E-5"/>
    <n v="0"/>
    <n v="0"/>
    <s v="NO"/>
    <n v="42.734000000000002"/>
    <n v="1319"/>
    <x v="3"/>
    <n v="1"/>
    <x v="2"/>
    <n v="3"/>
    <x v="0"/>
  </r>
  <r>
    <x v="88"/>
    <n v="9009120100"/>
    <s v="Derby"/>
    <s v="No"/>
    <n v="148041.85739999998"/>
    <n v="5.0872419562573538E-3"/>
    <n v="44710.98"/>
    <n v="2.6612113573223403E-3"/>
    <s v="NO"/>
    <s v="NO"/>
    <n v="113942.43889999999"/>
    <n v="5.0872419562573538E-3"/>
    <n v="39504.980000000003"/>
    <n v="2.6612113573223403E-3"/>
    <s v="NO"/>
    <n v="34099.4185"/>
    <n v="5.0872419562573538E-3"/>
    <n v="5206"/>
    <n v="2.6612113573223403E-3"/>
    <s v="NO"/>
    <n v="42.734000000000002"/>
    <n v="1319"/>
    <x v="3"/>
    <n v="1"/>
    <x v="2"/>
    <n v="3"/>
    <x v="0"/>
  </r>
  <r>
    <x v="88"/>
    <n v="9009120100"/>
    <s v="Orange"/>
    <s v="No"/>
    <n v="106.81569999999999"/>
    <n v="3.6705653399009477E-6"/>
    <n v="0"/>
    <n v="0"/>
    <s v="N/A"/>
    <s v="N/A"/>
    <n v="94.284899999999993"/>
    <n v="3.6705653399009477E-6"/>
    <n v="0"/>
    <n v="0"/>
    <s v="N/A"/>
    <n v="12.530799999999999"/>
    <n v="3.6705653399009477E-6"/>
    <n v="0"/>
    <n v="0"/>
    <s v="N/A"/>
    <n v="42.734000000000002"/>
    <n v="1319"/>
    <x v="3"/>
    <n v="1"/>
    <x v="2"/>
    <n v="3"/>
    <x v="0"/>
  </r>
  <r>
    <x v="89"/>
    <n v="9009120200"/>
    <s v="ANSONIA"/>
    <s v="No"/>
    <n v="53.532299999999999"/>
    <n v="1.8395592122242285E-6"/>
    <n v="95.74"/>
    <n v="5.6984744094189124E-6"/>
    <s v="YES"/>
    <s v="N/A"/>
    <n v="53.532299999999999"/>
    <n v="1.8395592122242285E-6"/>
    <n v="95.74"/>
    <n v="5.6984744094189124E-6"/>
    <s v="N/A"/>
    <n v="0"/>
    <n v="1.8395592122242285E-6"/>
    <n v="0"/>
    <n v="5.6984744094189124E-6"/>
    <s v="N/A"/>
    <n v="29.114000000000001"/>
    <n v="1226"/>
    <x v="2"/>
    <n v="1"/>
    <x v="0"/>
    <n v="4.5"/>
    <x v="4"/>
  </r>
  <r>
    <x v="89"/>
    <n v="9009120200"/>
    <s v="Derby"/>
    <s v="No"/>
    <n v="162530.9524000001"/>
    <n v="5.5851385193424856E-3"/>
    <n v="40637.49"/>
    <n v="2.4187559727179547E-3"/>
    <s v="NO"/>
    <s v="NO"/>
    <n v="98942.964100000099"/>
    <n v="5.5851385193424856E-3"/>
    <n v="18608.64"/>
    <n v="2.4187559727179547E-3"/>
    <s v="NO"/>
    <n v="63587.988299999997"/>
    <n v="5.5851385193424856E-3"/>
    <n v="22028.85"/>
    <n v="2.4187559727179547E-3"/>
    <s v="NO"/>
    <n v="29.114000000000001"/>
    <n v="1226"/>
    <x v="2"/>
    <n v="1"/>
    <x v="0"/>
    <n v="4.5"/>
    <x v="4"/>
  </r>
  <r>
    <x v="89"/>
    <n v="9009120200"/>
    <s v="Shelton"/>
    <s v="No"/>
    <n v="4.3757000000000001"/>
    <n v="1.5036453215964113E-7"/>
    <n v="0"/>
    <n v="0"/>
    <s v="N/A"/>
    <s v="N/A"/>
    <n v="0"/>
    <n v="1.5036453215964113E-7"/>
    <n v="0"/>
    <n v="0"/>
    <s v="N/A"/>
    <n v="4.3757000000000001"/>
    <n v="1.5036453215964113E-7"/>
    <n v="0"/>
    <n v="0"/>
    <s v="N/A"/>
    <n v="29.114000000000001"/>
    <n v="1226"/>
    <x v="2"/>
    <n v="1"/>
    <x v="0"/>
    <n v="4.5"/>
    <x v="4"/>
  </r>
  <r>
    <x v="90"/>
    <n v="9009125100"/>
    <s v="ANSONIA"/>
    <s v="No"/>
    <n v="77782.796199999997"/>
    <n v="2.6728920539986082E-3"/>
    <n v="37210.910000000003"/>
    <n v="2.2148048713828109E-3"/>
    <s v="NO"/>
    <s v="NO"/>
    <n v="74097.026599999997"/>
    <n v="2.6728920539986082E-3"/>
    <n v="37210.910000000003"/>
    <n v="2.2148048713828109E-3"/>
    <s v="NO"/>
    <n v="3685.7696000000001"/>
    <n v="2.6728920539986082E-3"/>
    <n v="0"/>
    <n v="2.2148048713828109E-3"/>
    <s v="NO"/>
    <n v="54.965000000000003"/>
    <n v="1651"/>
    <x v="1"/>
    <n v="1"/>
    <x v="1"/>
    <n v="2"/>
    <x v="2"/>
  </r>
  <r>
    <x v="90"/>
    <n v="9009125100"/>
    <s v="Derby"/>
    <s v="No"/>
    <n v="727.59120000000007"/>
    <n v="2.5002607672251726E-5"/>
    <n v="0"/>
    <n v="0"/>
    <s v="N/A"/>
    <s v="NO"/>
    <n v="700.05820000000006"/>
    <n v="2.5002607672251726E-5"/>
    <n v="0"/>
    <n v="0"/>
    <s v="NO"/>
    <n v="27.533000000000001"/>
    <n v="2.5002607672251726E-5"/>
    <n v="0"/>
    <n v="0"/>
    <s v="NO"/>
    <n v="54.965000000000003"/>
    <n v="1651"/>
    <x v="1"/>
    <n v="1"/>
    <x v="1"/>
    <n v="2"/>
    <x v="2"/>
  </r>
  <r>
    <x v="91"/>
    <n v="9009125200"/>
    <s v="ANSONIA"/>
    <s v="No"/>
    <n v="130296.8024"/>
    <n v="4.4774590887796707E-3"/>
    <n v="28569.48"/>
    <n v="1.7004642852559582E-3"/>
    <s v="NO"/>
    <s v="NO"/>
    <n v="85166.804499999998"/>
    <n v="4.4774590887796707E-3"/>
    <n v="22374.48"/>
    <n v="1.7004642852559582E-3"/>
    <s v="NO"/>
    <n v="45129.997900000002"/>
    <n v="4.4774590887796707E-3"/>
    <n v="6195"/>
    <n v="1.7004642852559582E-3"/>
    <s v="NO"/>
    <n v="30.721"/>
    <n v="1164"/>
    <x v="2"/>
    <n v="1"/>
    <x v="3"/>
    <n v="4"/>
    <x v="3"/>
  </r>
  <r>
    <x v="92"/>
    <n v="9009125300"/>
    <s v="ANSONIA"/>
    <s v="No"/>
    <n v="0"/>
    <n v="0"/>
    <n v="24495.21"/>
    <n v="1.4579624748103431E-3"/>
    <s v="YES"/>
    <s v="N/A"/>
    <n v="0"/>
    <n v="0"/>
    <n v="19066.36"/>
    <n v="1.4579624748103431E-3"/>
    <s v="N/A"/>
    <n v="0"/>
    <n v="0"/>
    <n v="5428.85"/>
    <n v="1.4579624748103431E-3"/>
    <s v="N/A"/>
    <n v="34.085999999999999"/>
    <n v="1151"/>
    <x v="2"/>
    <n v="1"/>
    <x v="4"/>
    <n v="5"/>
    <x v="4"/>
  </r>
  <r>
    <x v="92"/>
    <n v="9009125300"/>
    <s v="ANSONIA"/>
    <s v="Yes"/>
    <n v="109179.47779999999"/>
    <n v="3.7517931075784269E-3"/>
    <n v="0"/>
    <n v="0"/>
    <s v="N/A"/>
    <s v="NO"/>
    <n v="72329.1342"/>
    <n v="3.7517931075784269E-3"/>
    <n v="0"/>
    <n v="0"/>
    <s v="NO"/>
    <n v="36850.3436"/>
    <n v="3.7517931075784269E-3"/>
    <n v="0"/>
    <n v="0"/>
    <s v="NO"/>
    <n v="34.085999999999999"/>
    <n v="1151"/>
    <x v="2"/>
    <n v="1"/>
    <x v="4"/>
    <n v="5"/>
    <x v="4"/>
  </r>
  <r>
    <x v="92"/>
    <n v="9009125300"/>
    <s v="Derby"/>
    <s v="No"/>
    <n v="0"/>
    <n v="0"/>
    <n v="250"/>
    <n v="1.4880077317262672E-5"/>
    <s v="YES"/>
    <s v="N/A"/>
    <n v="0"/>
    <n v="0"/>
    <n v="250"/>
    <n v="1.4880077317262672E-5"/>
    <s v="N/A"/>
    <n v="0"/>
    <n v="0"/>
    <n v="0"/>
    <n v="1.4880077317262672E-5"/>
    <s v="N/A"/>
    <n v="34.085999999999999"/>
    <n v="1151"/>
    <x v="2"/>
    <n v="1"/>
    <x v="4"/>
    <n v="5"/>
    <x v="4"/>
  </r>
  <r>
    <x v="93"/>
    <n v="9009125400"/>
    <s v="ANSONIA"/>
    <s v="No"/>
    <n v="56573.526800000102"/>
    <n v="1.9440665241910859E-3"/>
    <n v="19599.37"/>
    <n v="1.166560563878554E-3"/>
    <s v="NO"/>
    <s v="NO"/>
    <n v="50934.988800000101"/>
    <n v="1.9440665241910859E-3"/>
    <n v="19181.37"/>
    <n v="1.166560563878554E-3"/>
    <s v="NO"/>
    <n v="5638.5379999999996"/>
    <n v="1.9440665241910859E-3"/>
    <n v="418"/>
    <n v="1.166560563878554E-3"/>
    <s v="NO"/>
    <n v="25.568999999999999"/>
    <n v="1097"/>
    <x v="2"/>
    <n v="1"/>
    <x v="3"/>
    <n v="4"/>
    <x v="3"/>
  </r>
  <r>
    <x v="94"/>
    <n v="9009130101"/>
    <s v="Woodbridge"/>
    <s v="No"/>
    <n v="226.78720000000001"/>
    <n v="7.7932105098144223E-6"/>
    <n v="0"/>
    <n v="0"/>
    <s v="N/A"/>
    <s v="NO"/>
    <n v="226.78720000000001"/>
    <n v="7.7932105098144223E-6"/>
    <n v="0"/>
    <n v="0"/>
    <s v="NO"/>
    <n v="0"/>
    <n v="7.7932105098144223E-6"/>
    <n v="0"/>
    <n v="0"/>
    <s v="NO"/>
    <n v="41.713999999999999"/>
    <n v="1245"/>
    <x v="3"/>
    <n v="1"/>
    <x v="2"/>
    <n v="3"/>
    <x v="0"/>
  </r>
  <r>
    <x v="95"/>
    <n v="9009130102"/>
    <s v="ANSONIA"/>
    <s v="No"/>
    <n v="151.18"/>
    <n v="5.1950796379766766E-6"/>
    <n v="0"/>
    <n v="0"/>
    <s v="N/A"/>
    <s v="NO"/>
    <n v="151.18"/>
    <n v="5.1950796379766766E-6"/>
    <n v="0"/>
    <n v="0"/>
    <s v="NO"/>
    <n v="0"/>
    <n v="5.1950796379766766E-6"/>
    <n v="0"/>
    <n v="0"/>
    <s v="NO"/>
    <n v="45.01"/>
    <n v="1409"/>
    <x v="3"/>
    <n v="1"/>
    <x v="2"/>
    <n v="3"/>
    <x v="0"/>
  </r>
  <r>
    <x v="96"/>
    <n v="9009130200"/>
    <s v="ANSONIA"/>
    <s v="No"/>
    <n v="622.11829999999998"/>
    <n v="2.1378185690849752E-5"/>
    <n v="0"/>
    <n v="0"/>
    <s v="N/A"/>
    <s v="NO"/>
    <n v="65.553799999999995"/>
    <n v="2.1378185690849752E-5"/>
    <n v="0"/>
    <n v="0"/>
    <s v="NO"/>
    <n v="556.56449999999995"/>
    <n v="2.1378185690849752E-5"/>
    <n v="0"/>
    <n v="0"/>
    <s v="NO"/>
    <n v="51.423000000000002"/>
    <n v="1665"/>
    <x v="1"/>
    <n v="1"/>
    <x v="3"/>
    <n v="3"/>
    <x v="0"/>
  </r>
  <r>
    <x v="96"/>
    <n v="9009130200"/>
    <s v="Derby"/>
    <s v="No"/>
    <n v="128.1962"/>
    <n v="4.4052749588965844E-6"/>
    <n v="0"/>
    <n v="0"/>
    <s v="N/A"/>
    <s v="N/A"/>
    <n v="128.1962"/>
    <n v="4.4052749588965844E-6"/>
    <n v="0"/>
    <n v="0"/>
    <s v="N/A"/>
    <n v="0"/>
    <n v="4.4052749588965844E-6"/>
    <n v="0"/>
    <n v="0"/>
    <s v="N/A"/>
    <n v="51.423000000000002"/>
    <n v="1665"/>
    <x v="1"/>
    <n v="1"/>
    <x v="3"/>
    <n v="3"/>
    <x v="0"/>
  </r>
  <r>
    <x v="97"/>
    <n v="9009140100"/>
    <s v="NEW HAVEN"/>
    <s v="No"/>
    <n v="0"/>
    <n v="0"/>
    <n v="464948.41"/>
    <n v="2.7673873157353378E-2"/>
    <s v="YES"/>
    <s v="N/A"/>
    <n v="0"/>
    <n v="0"/>
    <n v="370.41"/>
    <n v="2.7673873157353378E-2"/>
    <s v="N/A"/>
    <n v="0"/>
    <n v="0"/>
    <n v="464578"/>
    <n v="2.7673873157353378E-2"/>
    <s v="N/A"/>
    <n v="63.234000000000002"/>
    <n v="1690"/>
    <x v="4"/>
    <n v="1"/>
    <x v="4"/>
    <n v="3.5"/>
    <x v="3"/>
  </r>
  <r>
    <x v="97"/>
    <n v="9009140100"/>
    <s v="NEW HAVEN"/>
    <s v="Yes"/>
    <n v="223658.3899999999"/>
    <n v="7.6856935292475585E-3"/>
    <n v="0"/>
    <n v="0"/>
    <s v="N/A"/>
    <s v="NO"/>
    <n v="53179.4405999999"/>
    <n v="7.6856935292475585E-3"/>
    <n v="0"/>
    <n v="0"/>
    <s v="NO"/>
    <n v="170478.94940000001"/>
    <n v="7.6856935292475585E-3"/>
    <n v="0"/>
    <n v="0"/>
    <s v="NO"/>
    <n v="63.234000000000002"/>
    <n v="1690"/>
    <x v="4"/>
    <n v="1"/>
    <x v="4"/>
    <n v="3.5"/>
    <x v="3"/>
  </r>
  <r>
    <x v="98"/>
    <n v="9009140200"/>
    <s v="NEW HAVEN"/>
    <s v="No"/>
    <n v="0"/>
    <n v="0"/>
    <n v="5050"/>
    <n v="3.0057756180870595E-4"/>
    <s v="YES"/>
    <s v="N/A"/>
    <n v="0"/>
    <n v="0"/>
    <n v="0"/>
    <n v="3.0057756180870595E-4"/>
    <s v="N/A"/>
    <n v="0"/>
    <n v="0"/>
    <n v="5050"/>
    <n v="3.0057756180870595E-4"/>
    <s v="N/A"/>
    <n v="12.677"/>
    <n v="440"/>
    <x v="2"/>
    <n v="1"/>
    <x v="3"/>
    <n v="4"/>
    <x v="3"/>
  </r>
  <r>
    <x v="98"/>
    <n v="9009140200"/>
    <s v="NEW HAVEN"/>
    <s v="Yes"/>
    <n v="64359.294299999994"/>
    <n v="2.2116130396380366E-3"/>
    <n v="0"/>
    <n v="0"/>
    <s v="N/A"/>
    <s v="NO"/>
    <n v="5569.7996999999996"/>
    <n v="2.2116130396380366E-3"/>
    <n v="0"/>
    <n v="0"/>
    <s v="NO"/>
    <n v="58789.494599999998"/>
    <n v="2.2116130396380366E-3"/>
    <n v="0"/>
    <n v="0"/>
    <s v="NO"/>
    <n v="12.677"/>
    <n v="440"/>
    <x v="2"/>
    <n v="1"/>
    <x v="3"/>
    <n v="4"/>
    <x v="3"/>
  </r>
  <r>
    <x v="99"/>
    <n v="9009140300"/>
    <s v="NEW HAVEN"/>
    <s v="No"/>
    <n v="0"/>
    <n v="0"/>
    <n v="5299.45"/>
    <n v="3.1542490295587063E-4"/>
    <s v="YES"/>
    <s v="N/A"/>
    <n v="0"/>
    <n v="0"/>
    <n v="2174.4499999999998"/>
    <n v="3.1542490295587063E-4"/>
    <s v="N/A"/>
    <n v="0"/>
    <n v="0"/>
    <n v="3125"/>
    <n v="3.1542490295587063E-4"/>
    <s v="N/A"/>
    <n v="18.462"/>
    <n v="1146"/>
    <x v="2"/>
    <n v="1"/>
    <x v="4"/>
    <n v="5"/>
    <x v="4"/>
  </r>
  <r>
    <x v="99"/>
    <n v="9009140300"/>
    <s v="NEW HAVEN"/>
    <s v="Yes"/>
    <n v="53310.823499999999"/>
    <n v="1.8319484961543755E-3"/>
    <n v="0"/>
    <n v="0"/>
    <s v="N/A"/>
    <s v="NO"/>
    <n v="27566.794900000001"/>
    <n v="1.8319484961543755E-3"/>
    <n v="0"/>
    <n v="0"/>
    <s v="NO"/>
    <n v="25744.028600000001"/>
    <n v="1.8319484961543755E-3"/>
    <n v="0"/>
    <n v="0"/>
    <s v="NO"/>
    <n v="18.462"/>
    <n v="1146"/>
    <x v="2"/>
    <n v="1"/>
    <x v="4"/>
    <n v="5"/>
    <x v="4"/>
  </r>
  <r>
    <x v="100"/>
    <n v="9009140400"/>
    <s v="NEW HAVEN"/>
    <s v="No"/>
    <n v="0"/>
    <n v="0"/>
    <n v="7578.48"/>
    <n v="4.5107347338931524E-4"/>
    <s v="YES"/>
    <s v="N/A"/>
    <n v="0"/>
    <n v="0"/>
    <n v="1533.48"/>
    <n v="4.5107347338931524E-4"/>
    <s v="N/A"/>
    <n v="0"/>
    <n v="0"/>
    <n v="6045"/>
    <n v="4.5107347338931524E-4"/>
    <s v="N/A"/>
    <n v="25.062000000000001"/>
    <n v="1318"/>
    <x v="2"/>
    <n v="1"/>
    <x v="4"/>
    <n v="5"/>
    <x v="4"/>
  </r>
  <r>
    <x v="100"/>
    <n v="9009140400"/>
    <s v="NEW HAVEN"/>
    <s v="Yes"/>
    <n v="59717.657400000098"/>
    <n v="2.0521099747744923E-3"/>
    <n v="0"/>
    <n v="0"/>
    <s v="N/A"/>
    <s v="NO"/>
    <n v="41243.352400000098"/>
    <n v="2.0521099747744923E-3"/>
    <n v="0"/>
    <n v="0"/>
    <s v="NO"/>
    <n v="18474.305"/>
    <n v="2.0521099747744923E-3"/>
    <n v="0"/>
    <n v="0"/>
    <s v="NO"/>
    <n v="25.062000000000001"/>
    <n v="1318"/>
    <x v="2"/>
    <n v="1"/>
    <x v="4"/>
    <n v="5"/>
    <x v="4"/>
  </r>
  <r>
    <x v="101"/>
    <n v="9009140500"/>
    <s v="NEW HAVEN"/>
    <s v="No"/>
    <n v="0"/>
    <n v="0"/>
    <n v="9221.9500000000007"/>
    <n v="5.4889331606372202E-4"/>
    <s v="YES"/>
    <s v="N/A"/>
    <n v="0"/>
    <n v="0"/>
    <n v="2256.9499999999998"/>
    <n v="5.4889331606372202E-4"/>
    <s v="N/A"/>
    <n v="0"/>
    <n v="0"/>
    <n v="6965"/>
    <n v="5.4889331606372202E-4"/>
    <s v="N/A"/>
    <n v="16.178999999999998"/>
    <n v="1084"/>
    <x v="2"/>
    <n v="1"/>
    <x v="4"/>
    <n v="5"/>
    <x v="4"/>
  </r>
  <r>
    <x v="101"/>
    <n v="9009140500"/>
    <s v="NEW HAVEN"/>
    <s v="Yes"/>
    <n v="65779.7380999999"/>
    <n v="2.2604245137898406E-3"/>
    <n v="0"/>
    <n v="0"/>
    <s v="N/A"/>
    <s v="NO"/>
    <n v="40619.569599999901"/>
    <n v="2.2604245137898406E-3"/>
    <n v="0"/>
    <n v="0"/>
    <s v="NO"/>
    <n v="25160.1685"/>
    <n v="2.2604245137898406E-3"/>
    <n v="0"/>
    <n v="0"/>
    <s v="NO"/>
    <n v="16.178999999999998"/>
    <n v="1084"/>
    <x v="2"/>
    <n v="1"/>
    <x v="4"/>
    <n v="5"/>
    <x v="4"/>
  </r>
  <r>
    <x v="102"/>
    <n v="9009140600"/>
    <s v="NEW HAVEN"/>
    <s v="No"/>
    <n v="0"/>
    <n v="0"/>
    <n v="28049.65"/>
    <n v="1.6695238428886276E-3"/>
    <s v="YES"/>
    <s v="N/A"/>
    <n v="0"/>
    <n v="0"/>
    <n v="3999.65"/>
    <n v="1.6695238428886276E-3"/>
    <s v="N/A"/>
    <n v="0"/>
    <n v="0"/>
    <n v="24050"/>
    <n v="1.6695238428886276E-3"/>
    <s v="N/A"/>
    <n v="16.623000000000001"/>
    <n v="1195"/>
    <x v="2"/>
    <n v="1"/>
    <x v="4"/>
    <n v="5"/>
    <x v="4"/>
  </r>
  <r>
    <x v="102"/>
    <n v="9009140600"/>
    <s v="NEW HAVEN"/>
    <s v="Yes"/>
    <n v="78663.046799999895"/>
    <n v="2.7031405787265898E-3"/>
    <n v="0"/>
    <n v="0"/>
    <s v="N/A"/>
    <s v="NO"/>
    <n v="52288.773399999904"/>
    <n v="2.7031405787265898E-3"/>
    <n v="0"/>
    <n v="0"/>
    <s v="NO"/>
    <n v="26374.273399999998"/>
    <n v="2.7031405787265898E-3"/>
    <n v="0"/>
    <n v="0"/>
    <s v="NO"/>
    <n v="16.623000000000001"/>
    <n v="1195"/>
    <x v="2"/>
    <n v="1"/>
    <x v="4"/>
    <n v="5"/>
    <x v="4"/>
  </r>
  <r>
    <x v="103"/>
    <n v="9009140700"/>
    <s v="NEW HAVEN"/>
    <s v="No"/>
    <n v="0"/>
    <n v="0"/>
    <n v="11814.03"/>
    <n v="7.0317471931384296E-4"/>
    <s v="YES"/>
    <s v="N/A"/>
    <n v="0"/>
    <n v="0"/>
    <n v="2774.03"/>
    <n v="7.0317471931384296E-4"/>
    <s v="N/A"/>
    <n v="0"/>
    <n v="0"/>
    <n v="9040"/>
    <n v="7.0317471931384296E-4"/>
    <s v="N/A"/>
    <n v="21.324999999999999"/>
    <n v="1040"/>
    <x v="2"/>
    <n v="1"/>
    <x v="4"/>
    <n v="5"/>
    <x v="4"/>
  </r>
  <r>
    <x v="103"/>
    <n v="9009140700"/>
    <s v="NEW HAVEN"/>
    <s v="Yes"/>
    <n v="77617.0153999998"/>
    <n v="2.6671952392185549E-3"/>
    <n v="0"/>
    <n v="0"/>
    <s v="N/A"/>
    <s v="NO"/>
    <n v="46744.9413999998"/>
    <n v="2.6671952392185549E-3"/>
    <n v="0"/>
    <n v="0"/>
    <s v="NO"/>
    <n v="30872.074000000001"/>
    <n v="2.6671952392185549E-3"/>
    <n v="0"/>
    <n v="0"/>
    <s v="NO"/>
    <n v="21.324999999999999"/>
    <n v="1040"/>
    <x v="2"/>
    <n v="1"/>
    <x v="4"/>
    <n v="5"/>
    <x v="4"/>
  </r>
  <r>
    <x v="104"/>
    <n v="9009140800"/>
    <s v="Bridgeport"/>
    <s v="No"/>
    <n v="0"/>
    <n v="0"/>
    <n v="275"/>
    <n v="1.6368085048988939E-5"/>
    <s v="YES"/>
    <s v="N/A"/>
    <n v="0"/>
    <n v="0"/>
    <n v="275"/>
    <n v="1.6368085048988939E-5"/>
    <s v="N/A"/>
    <n v="0"/>
    <n v="0"/>
    <n v="0"/>
    <n v="1.6368085048988939E-5"/>
    <s v="N/A"/>
    <n v="18.669"/>
    <n v="1166"/>
    <x v="2"/>
    <n v="1"/>
    <x v="0"/>
    <n v="4.5"/>
    <x v="4"/>
  </r>
  <r>
    <x v="104"/>
    <n v="9009140800"/>
    <s v="EAST HAVEN"/>
    <s v="No"/>
    <n v="0"/>
    <n v="0"/>
    <n v="110"/>
    <n v="6.5472340195955756E-6"/>
    <s v="YES"/>
    <s v="N/A"/>
    <n v="0"/>
    <n v="0"/>
    <n v="110"/>
    <n v="6.5472340195955756E-6"/>
    <s v="N/A"/>
    <n v="0"/>
    <n v="0"/>
    <n v="0"/>
    <n v="6.5472340195955756E-6"/>
    <s v="N/A"/>
    <n v="18.669"/>
    <n v="1166"/>
    <x v="2"/>
    <n v="1"/>
    <x v="0"/>
    <n v="4.5"/>
    <x v="4"/>
  </r>
  <r>
    <x v="104"/>
    <n v="9009140800"/>
    <s v="Fairfield"/>
    <s v="No"/>
    <n v="739.49120000000005"/>
    <n v="2.5411533771550063E-5"/>
    <n v="860"/>
    <n v="5.1187465971383593E-5"/>
    <s v="YES"/>
    <s v="YES"/>
    <n v="0"/>
    <n v="2.5411533771550063E-5"/>
    <n v="860"/>
    <n v="5.1187465971383593E-5"/>
    <s v="YES"/>
    <n v="739.49120000000005"/>
    <n v="2.5411533771550063E-5"/>
    <n v="0"/>
    <n v="5.1187465971383593E-5"/>
    <s v="YES"/>
    <n v="18.669"/>
    <n v="1166"/>
    <x v="2"/>
    <n v="1"/>
    <x v="0"/>
    <n v="4.5"/>
    <x v="4"/>
  </r>
  <r>
    <x v="104"/>
    <n v="9009140800"/>
    <s v="HAMDEN"/>
    <s v="No"/>
    <n v="0"/>
    <n v="0"/>
    <n v="155"/>
    <n v="9.2256479367028557E-6"/>
    <s v="YES"/>
    <s v="N/A"/>
    <n v="0"/>
    <n v="0"/>
    <n v="155"/>
    <n v="9.2256479367028557E-6"/>
    <s v="N/A"/>
    <n v="0"/>
    <n v="0"/>
    <n v="0"/>
    <n v="9.2256479367028557E-6"/>
    <s v="N/A"/>
    <n v="18.669"/>
    <n v="1166"/>
    <x v="2"/>
    <n v="1"/>
    <x v="0"/>
    <n v="4.5"/>
    <x v="4"/>
  </r>
  <r>
    <x v="104"/>
    <n v="9009140800"/>
    <s v="Milford"/>
    <s v="No"/>
    <n v="0"/>
    <n v="0"/>
    <n v="95"/>
    <n v="5.654429380559815E-6"/>
    <s v="YES"/>
    <s v="N/A"/>
    <n v="0"/>
    <n v="0"/>
    <n v="95"/>
    <n v="5.654429380559815E-6"/>
    <s v="N/A"/>
    <n v="0"/>
    <n v="0"/>
    <n v="0"/>
    <n v="5.654429380559815E-6"/>
    <s v="N/A"/>
    <n v="18.669"/>
    <n v="1166"/>
    <x v="2"/>
    <n v="1"/>
    <x v="0"/>
    <n v="4.5"/>
    <x v="4"/>
  </r>
  <r>
    <x v="104"/>
    <n v="9009140800"/>
    <s v="NEW HAVEN"/>
    <s v="No"/>
    <n v="0"/>
    <n v="0"/>
    <n v="5663.71"/>
    <n v="3.3710577081021506E-4"/>
    <s v="YES"/>
    <s v="N/A"/>
    <n v="0"/>
    <n v="0"/>
    <n v="3852.71"/>
    <n v="3.3710577081021506E-4"/>
    <s v="N/A"/>
    <n v="0"/>
    <n v="0"/>
    <n v="1811"/>
    <n v="3.3710577081021506E-4"/>
    <s v="N/A"/>
    <n v="18.669"/>
    <n v="1166"/>
    <x v="2"/>
    <n v="1"/>
    <x v="0"/>
    <n v="4.5"/>
    <x v="4"/>
  </r>
  <r>
    <x v="104"/>
    <n v="9009140800"/>
    <s v="NEW HAVEN"/>
    <s v="Yes"/>
    <n v="79702.388000000006"/>
    <n v="2.7388560192943292E-3"/>
    <n v="0"/>
    <n v="0"/>
    <s v="N/A"/>
    <s v="NO"/>
    <n v="50564.050300000003"/>
    <n v="2.7388560192943292E-3"/>
    <n v="0"/>
    <n v="0"/>
    <s v="NO"/>
    <n v="29138.3377"/>
    <n v="2.7388560192943292E-3"/>
    <n v="0"/>
    <n v="0"/>
    <s v="NO"/>
    <n v="18.669"/>
    <n v="1166"/>
    <x v="2"/>
    <n v="1"/>
    <x v="0"/>
    <n v="4.5"/>
    <x v="4"/>
  </r>
  <r>
    <x v="104"/>
    <n v="9009140800"/>
    <s v="NORTH HAVEN"/>
    <s v="No"/>
    <n v="0"/>
    <n v="0"/>
    <n v="25"/>
    <n v="1.4880077317262672E-6"/>
    <s v="YES"/>
    <s v="N/A"/>
    <n v="0"/>
    <n v="0"/>
    <n v="25"/>
    <n v="1.4880077317262672E-6"/>
    <s v="N/A"/>
    <n v="0"/>
    <n v="0"/>
    <n v="0"/>
    <n v="1.4880077317262672E-6"/>
    <s v="N/A"/>
    <n v="18.669"/>
    <n v="1166"/>
    <x v="2"/>
    <n v="1"/>
    <x v="0"/>
    <n v="4.5"/>
    <x v="4"/>
  </r>
  <r>
    <x v="104"/>
    <n v="9009140800"/>
    <s v="Orange"/>
    <s v="No"/>
    <n v="0"/>
    <n v="0"/>
    <n v="275"/>
    <n v="1.6368085048988939E-5"/>
    <s v="YES"/>
    <s v="N/A"/>
    <n v="0"/>
    <n v="0"/>
    <n v="275"/>
    <n v="1.6368085048988939E-5"/>
    <s v="N/A"/>
    <n v="0"/>
    <n v="0"/>
    <n v="0"/>
    <n v="1.6368085048988939E-5"/>
    <s v="N/A"/>
    <n v="18.669"/>
    <n v="1166"/>
    <x v="2"/>
    <n v="1"/>
    <x v="0"/>
    <n v="4.5"/>
    <x v="4"/>
  </r>
  <r>
    <x v="104"/>
    <n v="9009140800"/>
    <s v="Shelton"/>
    <s v="No"/>
    <n v="0"/>
    <n v="0"/>
    <n v="595"/>
    <n v="3.5414584015085156E-5"/>
    <s v="YES"/>
    <s v="N/A"/>
    <n v="0"/>
    <n v="0"/>
    <n v="595"/>
    <n v="3.5414584015085156E-5"/>
    <s v="N/A"/>
    <n v="0"/>
    <n v="0"/>
    <n v="0"/>
    <n v="3.5414584015085156E-5"/>
    <s v="N/A"/>
    <n v="18.669"/>
    <n v="1166"/>
    <x v="2"/>
    <n v="1"/>
    <x v="0"/>
    <n v="4.5"/>
    <x v="4"/>
  </r>
  <r>
    <x v="104"/>
    <n v="9009140800"/>
    <s v="Stratford"/>
    <s v="No"/>
    <n v="0"/>
    <n v="0"/>
    <n v="25"/>
    <n v="1.4880077317262672E-6"/>
    <s v="YES"/>
    <s v="N/A"/>
    <n v="0"/>
    <n v="0"/>
    <n v="25"/>
    <n v="1.4880077317262672E-6"/>
    <s v="N/A"/>
    <n v="0"/>
    <n v="0"/>
    <n v="0"/>
    <n v="1.4880077317262672E-6"/>
    <s v="N/A"/>
    <n v="18.669"/>
    <n v="1166"/>
    <x v="2"/>
    <n v="1"/>
    <x v="0"/>
    <n v="4.5"/>
    <x v="4"/>
  </r>
  <r>
    <x v="104"/>
    <n v="9009140800"/>
    <s v="Trumbull"/>
    <s v="No"/>
    <n v="0"/>
    <n v="0"/>
    <n v="320"/>
    <n v="1.9046498966096221E-5"/>
    <s v="YES"/>
    <s v="N/A"/>
    <n v="0"/>
    <n v="0"/>
    <n v="320"/>
    <n v="1.9046498966096221E-5"/>
    <s v="N/A"/>
    <n v="0"/>
    <n v="0"/>
    <n v="0"/>
    <n v="1.9046498966096221E-5"/>
    <s v="N/A"/>
    <n v="18.669"/>
    <n v="1166"/>
    <x v="2"/>
    <n v="1"/>
    <x v="0"/>
    <n v="4.5"/>
    <x v="4"/>
  </r>
  <r>
    <x v="104"/>
    <n v="9009140800"/>
    <s v="WEST HAVEN"/>
    <s v="No"/>
    <n v="0"/>
    <n v="0"/>
    <n v="350"/>
    <n v="2.0832108244167739E-5"/>
    <s v="YES"/>
    <s v="N/A"/>
    <n v="0"/>
    <n v="0"/>
    <n v="350"/>
    <n v="2.0832108244167739E-5"/>
    <s v="N/A"/>
    <n v="0"/>
    <n v="0"/>
    <n v="0"/>
    <n v="2.0832108244167739E-5"/>
    <s v="N/A"/>
    <n v="18.669"/>
    <n v="1166"/>
    <x v="2"/>
    <n v="1"/>
    <x v="0"/>
    <n v="4.5"/>
    <x v="4"/>
  </r>
  <r>
    <x v="104"/>
    <n v="9009140800"/>
    <s v="WEST HAVEN"/>
    <s v="Yes"/>
    <n v="43.247199999999999"/>
    <n v="1.4861267900483195E-6"/>
    <n v="0"/>
    <n v="0"/>
    <s v="N/A"/>
    <s v="N/A"/>
    <n v="43.247199999999999"/>
    <n v="1.4861267900483195E-6"/>
    <n v="0"/>
    <n v="0"/>
    <s v="N/A"/>
    <n v="0"/>
    <n v="1.4861267900483195E-6"/>
    <n v="0"/>
    <n v="0"/>
    <s v="N/A"/>
    <n v="18.669"/>
    <n v="1166"/>
    <x v="2"/>
    <n v="1"/>
    <x v="0"/>
    <n v="4.5"/>
    <x v="4"/>
  </r>
  <r>
    <x v="105"/>
    <n v="9009140900"/>
    <s v="HAMDEN"/>
    <s v="No"/>
    <n v="0"/>
    <n v="0"/>
    <n v="97.04"/>
    <n v="5.775850811468679E-6"/>
    <s v="YES"/>
    <s v="N/A"/>
    <n v="0"/>
    <n v="0"/>
    <n v="97.04"/>
    <n v="5.775850811468679E-6"/>
    <s v="N/A"/>
    <n v="0"/>
    <n v="0"/>
    <n v="0"/>
    <n v="5.775850811468679E-6"/>
    <s v="N/A"/>
    <n v="20.082000000000001"/>
    <n v="1213"/>
    <x v="2"/>
    <n v="1"/>
    <x v="3"/>
    <n v="4"/>
    <x v="3"/>
  </r>
  <r>
    <x v="105"/>
    <n v="9009140900"/>
    <s v="NEW HAVEN"/>
    <s v="No"/>
    <n v="0"/>
    <n v="0"/>
    <n v="11883.67"/>
    <n v="7.0731971365133961E-4"/>
    <s v="YES"/>
    <s v="N/A"/>
    <n v="0"/>
    <n v="0"/>
    <n v="5327.67"/>
    <n v="7.0731971365133961E-4"/>
    <s v="N/A"/>
    <n v="0"/>
    <n v="0"/>
    <n v="6556"/>
    <n v="7.0731971365133961E-4"/>
    <s v="N/A"/>
    <n v="20.082000000000001"/>
    <n v="1213"/>
    <x v="2"/>
    <n v="1"/>
    <x v="3"/>
    <n v="4"/>
    <x v="3"/>
  </r>
  <r>
    <x v="105"/>
    <n v="9009140900"/>
    <s v="NEW HAVEN"/>
    <s v="Yes"/>
    <n v="67556.210999999894"/>
    <n v="2.3214704073617901E-3"/>
    <n v="0"/>
    <n v="0"/>
    <s v="N/A"/>
    <s v="NO"/>
    <n v="55064.527799999902"/>
    <n v="2.3214704073617901E-3"/>
    <n v="0"/>
    <n v="0"/>
    <s v="NO"/>
    <n v="12491.683199999999"/>
    <n v="2.3214704073617901E-3"/>
    <n v="0"/>
    <n v="0"/>
    <s v="NO"/>
    <n v="20.082000000000001"/>
    <n v="1213"/>
    <x v="2"/>
    <n v="1"/>
    <x v="3"/>
    <n v="4"/>
    <x v="3"/>
  </r>
  <r>
    <x v="106"/>
    <n v="9009141000"/>
    <s v="NEW HAVEN"/>
    <s v="No"/>
    <n v="65807.797799999898"/>
    <n v="2.2613887443502169E-3"/>
    <n v="10094.89"/>
    <n v="6.0085097483704702E-4"/>
    <s v="NO"/>
    <s v="NO"/>
    <n v="59341.469599999902"/>
    <n v="2.2613887443502169E-3"/>
    <n v="8974.89"/>
    <n v="6.0085097483704702E-4"/>
    <s v="NO"/>
    <n v="6466.3281999999999"/>
    <n v="2.2613887443502169E-3"/>
    <n v="1120"/>
    <n v="6.0085097483704702E-4"/>
    <s v="NO"/>
    <n v="58.853000000000002"/>
    <n v="1596"/>
    <x v="4"/>
    <n v="1"/>
    <x v="0"/>
    <n v="3"/>
    <x v="0"/>
  </r>
  <r>
    <x v="107"/>
    <n v="9009141100"/>
    <s v="NEW HAVEN"/>
    <s v="No"/>
    <n v="51563.689100000003"/>
    <n v="1.7719107772348852E-3"/>
    <n v="26111.11"/>
    <n v="1.5541413425582021E-3"/>
    <s v="YES"/>
    <s v="NO"/>
    <n v="50898.5147"/>
    <n v="1.7719107772348852E-3"/>
    <n v="26111.11"/>
    <n v="1.5541413425582021E-3"/>
    <s v="NO"/>
    <n v="665.17439999999999"/>
    <n v="1.7719107772348852E-3"/>
    <n v="0"/>
    <n v="1.5541413425582021E-3"/>
    <s v="NO"/>
    <n v="57.506"/>
    <n v="1762"/>
    <x v="4"/>
    <n v="1"/>
    <x v="0"/>
    <n v="3"/>
    <x v="0"/>
  </r>
  <r>
    <x v="107"/>
    <n v="9009141100"/>
    <s v="WEST HAVEN"/>
    <s v="No"/>
    <n v="27.741399999999999"/>
    <n v="9.5329264630881185E-7"/>
    <n v="0"/>
    <n v="0"/>
    <s v="N/A"/>
    <s v="N/A"/>
    <n v="0"/>
    <n v="9.5329264630881185E-7"/>
    <n v="0"/>
    <n v="0"/>
    <s v="N/A"/>
    <n v="27.741399999999999"/>
    <n v="9.5329264630881185E-7"/>
    <n v="0"/>
    <n v="0"/>
    <s v="N/A"/>
    <n v="57.506"/>
    <n v="1762"/>
    <x v="4"/>
    <n v="1"/>
    <x v="0"/>
    <n v="3"/>
    <x v="0"/>
  </r>
  <r>
    <x v="108"/>
    <n v="9009141200"/>
    <s v="NEW HAVEN"/>
    <s v="No"/>
    <n v="111323.1893999999"/>
    <n v="3.8254586220833478E-3"/>
    <n v="28964.71"/>
    <n v="1.7239884970883651E-3"/>
    <s v="NO"/>
    <s v="NO"/>
    <n v="62230.979699999902"/>
    <n v="3.8254586220833478E-3"/>
    <n v="18001.45"/>
    <n v="1.7239884970883651E-3"/>
    <s v="NO"/>
    <n v="49092.209699999999"/>
    <n v="3.8254586220833478E-3"/>
    <n v="10963.26"/>
    <n v="1.7239884970883651E-3"/>
    <s v="NO"/>
    <n v="24.678000000000001"/>
    <n v="1226"/>
    <x v="2"/>
    <n v="1"/>
    <x v="4"/>
    <n v="5"/>
    <x v="4"/>
  </r>
  <r>
    <x v="108"/>
    <n v="9009141200"/>
    <s v="Woodbridge"/>
    <s v="No"/>
    <n v="710.14639999999997"/>
    <n v="2.4403142628803018E-5"/>
    <n v="0"/>
    <n v="0"/>
    <s v="N/A"/>
    <s v="NO"/>
    <n v="0"/>
    <n v="2.4403142628803018E-5"/>
    <n v="0"/>
    <n v="0"/>
    <s v="NO"/>
    <n v="710.14639999999997"/>
    <n v="2.4403142628803018E-5"/>
    <n v="0"/>
    <n v="0"/>
    <s v="NO"/>
    <n v="24.678000000000001"/>
    <n v="1226"/>
    <x v="2"/>
    <n v="1"/>
    <x v="4"/>
    <n v="5"/>
    <x v="4"/>
  </r>
  <r>
    <x v="109"/>
    <n v="9009141300"/>
    <s v="HAMDEN"/>
    <s v="Yes"/>
    <n v="168.33519999999999"/>
    <n v="5.7845930008911986E-6"/>
    <n v="0"/>
    <n v="0"/>
    <s v="N/A"/>
    <s v="NO"/>
    <n v="143.75399999999999"/>
    <n v="5.7845930008911986E-6"/>
    <n v="0"/>
    <n v="0"/>
    <s v="NO"/>
    <n v="24.581199999999999"/>
    <n v="5.7845930008911986E-6"/>
    <n v="0"/>
    <n v="0"/>
    <s v="NO"/>
    <n v="24.366"/>
    <n v="1165"/>
    <x v="2"/>
    <n v="1"/>
    <x v="3"/>
    <n v="4"/>
    <x v="3"/>
  </r>
  <r>
    <x v="109"/>
    <n v="9009141300"/>
    <s v="NEW HAVEN"/>
    <s v="No"/>
    <n v="0"/>
    <n v="0"/>
    <n v="44071.01"/>
    <n v="2.6231201449994257E-3"/>
    <s v="YES"/>
    <s v="N/A"/>
    <n v="0"/>
    <n v="0"/>
    <n v="5178.01"/>
    <n v="2.6231201449994257E-3"/>
    <s v="N/A"/>
    <n v="0"/>
    <n v="0"/>
    <n v="38893"/>
    <n v="2.6231201449994257E-3"/>
    <s v="N/A"/>
    <n v="24.366"/>
    <n v="1165"/>
    <x v="2"/>
    <n v="1"/>
    <x v="3"/>
    <n v="4"/>
    <x v="3"/>
  </r>
  <r>
    <x v="109"/>
    <n v="9009141300"/>
    <s v="NEW HAVEN"/>
    <s v="Yes"/>
    <n v="122039.11440000001"/>
    <n v="4.1936957154130594E-3"/>
    <n v="0"/>
    <n v="0"/>
    <s v="N/A"/>
    <s v="NO"/>
    <n v="76079.437600000005"/>
    <n v="4.1936957154130594E-3"/>
    <n v="0"/>
    <n v="0"/>
    <s v="NO"/>
    <n v="45959.676800000001"/>
    <n v="4.1936957154130594E-3"/>
    <n v="0"/>
    <n v="0"/>
    <s v="NO"/>
    <n v="24.366"/>
    <n v="1165"/>
    <x v="2"/>
    <n v="1"/>
    <x v="3"/>
    <n v="4"/>
    <x v="3"/>
  </r>
  <r>
    <x v="110"/>
    <n v="9009141400"/>
    <s v="HAMDEN"/>
    <s v="No"/>
    <n v="152.922"/>
    <n v="5.254940920747912E-6"/>
    <n v="0"/>
    <n v="0"/>
    <s v="N/A"/>
    <s v="NO"/>
    <n v="152.922"/>
    <n v="5.254940920747912E-6"/>
    <n v="0"/>
    <n v="0"/>
    <s v="NO"/>
    <n v="0"/>
    <n v="5.254940920747912E-6"/>
    <n v="0"/>
    <n v="0"/>
    <s v="NO"/>
    <n v="30.393000000000001"/>
    <n v="1400"/>
    <x v="3"/>
    <n v="1"/>
    <x v="4"/>
    <n v="4.5"/>
    <x v="4"/>
  </r>
  <r>
    <x v="110"/>
    <n v="9009141400"/>
    <s v="NEW HAVEN"/>
    <s v="No"/>
    <n v="82482.437299999991"/>
    <n v="2.8343883483788719E-3"/>
    <n v="17788.36"/>
    <n v="1.0587686885892105E-3"/>
    <s v="NO"/>
    <s v="NO"/>
    <n v="67783.353199999998"/>
    <n v="2.8343883483788719E-3"/>
    <n v="12592.36"/>
    <n v="1.0587686885892105E-3"/>
    <s v="NO"/>
    <n v="14699.0841"/>
    <n v="2.8343883483788719E-3"/>
    <n v="5196"/>
    <n v="1.0587686885892105E-3"/>
    <s v="NO"/>
    <n v="30.393000000000001"/>
    <n v="1400"/>
    <x v="3"/>
    <n v="1"/>
    <x v="4"/>
    <n v="4.5"/>
    <x v="4"/>
  </r>
  <r>
    <x v="111"/>
    <n v="9009141500"/>
    <s v="HAMDEN"/>
    <s v="Yes"/>
    <n v="94.991"/>
    <n v="3.2642268149956509E-6"/>
    <n v="0"/>
    <n v="0"/>
    <s v="N/A"/>
    <s v="N/A"/>
    <n v="94.991"/>
    <n v="3.2642268149956509E-6"/>
    <n v="0"/>
    <n v="0"/>
    <s v="N/A"/>
    <n v="0"/>
    <n v="3.2642268149956509E-6"/>
    <n v="0"/>
    <n v="0"/>
    <s v="N/A"/>
    <n v="15.484999999999999"/>
    <n v="1082"/>
    <x v="2"/>
    <n v="1"/>
    <x v="3"/>
    <n v="4"/>
    <x v="3"/>
  </r>
  <r>
    <x v="111"/>
    <n v="9009141500"/>
    <s v="NEW HAVEN"/>
    <s v="No"/>
    <n v="0"/>
    <n v="0"/>
    <n v="49058.57"/>
    <n v="2.919981258697372E-3"/>
    <s v="YES"/>
    <s v="N/A"/>
    <n v="0"/>
    <n v="0"/>
    <n v="47450.57"/>
    <n v="2.919981258697372E-3"/>
    <s v="N/A"/>
    <n v="0"/>
    <n v="0"/>
    <n v="1608"/>
    <n v="2.919981258697372E-3"/>
    <s v="N/A"/>
    <n v="15.484999999999999"/>
    <n v="1082"/>
    <x v="2"/>
    <n v="1"/>
    <x v="3"/>
    <n v="4"/>
    <x v="3"/>
  </r>
  <r>
    <x v="111"/>
    <n v="9009141500"/>
    <s v="NEW HAVEN"/>
    <s v="Yes"/>
    <n v="103988.89869999999"/>
    <n v="3.5734264466992277E-3"/>
    <n v="0"/>
    <n v="0"/>
    <s v="N/A"/>
    <s v="NO"/>
    <n v="89500.176099999997"/>
    <n v="3.5734264466992277E-3"/>
    <n v="0"/>
    <n v="0"/>
    <s v="NO"/>
    <n v="14488.722599999999"/>
    <n v="3.5734264466992277E-3"/>
    <n v="0"/>
    <n v="0"/>
    <s v="NO"/>
    <n v="15.484999999999999"/>
    <n v="1082"/>
    <x v="2"/>
    <n v="1"/>
    <x v="3"/>
    <n v="4"/>
    <x v="3"/>
  </r>
  <r>
    <x v="112"/>
    <n v="9009141600"/>
    <s v="NEW HAVEN"/>
    <s v="No"/>
    <n v="0"/>
    <n v="0"/>
    <n v="20225.870000000003"/>
    <n v="1.2038500376356143E-3"/>
    <s v="YES"/>
    <s v="N/A"/>
    <n v="0"/>
    <n v="0"/>
    <n v="10815.87"/>
    <n v="1.2038500376356143E-3"/>
    <s v="N/A"/>
    <n v="0"/>
    <n v="0"/>
    <n v="9410"/>
    <n v="1.2038500376356143E-3"/>
    <s v="N/A"/>
    <n v="21.081"/>
    <n v="1067"/>
    <x v="2"/>
    <n v="1"/>
    <x v="0"/>
    <n v="4.5"/>
    <x v="4"/>
  </r>
  <r>
    <x v="112"/>
    <n v="9009141600"/>
    <s v="NEW HAVEN"/>
    <s v="Yes"/>
    <n v="92860.256100000101"/>
    <n v="3.1910069165392908E-3"/>
    <n v="0"/>
    <n v="0"/>
    <s v="N/A"/>
    <s v="NO"/>
    <n v="59212.536800000104"/>
    <n v="3.1910069165392908E-3"/>
    <n v="0"/>
    <n v="0"/>
    <s v="NO"/>
    <n v="33647.719299999997"/>
    <n v="3.1910069165392908E-3"/>
    <n v="0"/>
    <n v="0"/>
    <s v="NO"/>
    <n v="21.081"/>
    <n v="1067"/>
    <x v="2"/>
    <n v="1"/>
    <x v="0"/>
    <n v="4.5"/>
    <x v="4"/>
  </r>
  <r>
    <x v="113"/>
    <n v="9009141800"/>
    <s v="HAMDEN"/>
    <s v="No"/>
    <n v="182.3767"/>
    <n v="6.2671086162943579E-6"/>
    <n v="0"/>
    <n v="0"/>
    <s v="N/A"/>
    <s v="NO"/>
    <n v="177.19649999999999"/>
    <n v="6.2671086162943579E-6"/>
    <n v="0"/>
    <n v="0"/>
    <s v="NO"/>
    <n v="5.1802000000000001"/>
    <n v="6.2671086162943579E-6"/>
    <n v="0"/>
    <n v="0"/>
    <s v="NO"/>
    <n v="33.853999999999999"/>
    <n v="1373"/>
    <x v="3"/>
    <n v="1"/>
    <x v="4"/>
    <n v="4.5"/>
    <x v="4"/>
  </r>
  <r>
    <x v="113"/>
    <n v="9009141800"/>
    <s v="NEW HAVEN"/>
    <s v="No"/>
    <n v="77768.583400000003"/>
    <n v="2.6724036519091879E-3"/>
    <n v="18564.900000000001"/>
    <n v="1.1049885895489991E-3"/>
    <s v="NO"/>
    <s v="NO"/>
    <n v="54159.681900000003"/>
    <n v="2.6724036519091879E-3"/>
    <n v="6368.9"/>
    <n v="1.1049885895489991E-3"/>
    <s v="NO"/>
    <n v="23608.9015"/>
    <n v="2.6724036519091879E-3"/>
    <n v="12196"/>
    <n v="1.1049885895489991E-3"/>
    <s v="NO"/>
    <n v="33.853999999999999"/>
    <n v="1373"/>
    <x v="3"/>
    <n v="1"/>
    <x v="4"/>
    <n v="4.5"/>
    <x v="4"/>
  </r>
  <r>
    <x v="114"/>
    <n v="9009141900"/>
    <s v="HAMDEN"/>
    <s v="No"/>
    <n v="41.586100000000002"/>
    <n v="1.4290455174815578E-6"/>
    <n v="0"/>
    <n v="0"/>
    <s v="N/A"/>
    <s v="N/A"/>
    <n v="41.586100000000002"/>
    <n v="1.4290455174815578E-6"/>
    <n v="0"/>
    <n v="0"/>
    <s v="N/A"/>
    <n v="0"/>
    <n v="1.4290455174815578E-6"/>
    <n v="0"/>
    <n v="0"/>
    <s v="N/A"/>
    <n v="54.747"/>
    <n v="1703"/>
    <x v="1"/>
    <n v="1"/>
    <x v="4"/>
    <n v="4"/>
    <x v="3"/>
  </r>
  <r>
    <x v="114"/>
    <n v="9009141900"/>
    <s v="NEW HAVEN"/>
    <s v="No"/>
    <n v="91913.4742999999"/>
    <n v="3.1584721444081363E-3"/>
    <n v="9862.59"/>
    <n v="5.8702440699384662E-4"/>
    <s v="NO"/>
    <s v="NO"/>
    <n v="72665.771399999896"/>
    <n v="3.1584721444081363E-3"/>
    <n v="9616.59"/>
    <n v="5.8702440699384662E-4"/>
    <s v="NO"/>
    <n v="19247.7029"/>
    <n v="3.1584721444081363E-3"/>
    <n v="246"/>
    <n v="5.8702440699384662E-4"/>
    <s v="NO"/>
    <n v="54.747"/>
    <n v="1703"/>
    <x v="1"/>
    <n v="1"/>
    <x v="4"/>
    <n v="4"/>
    <x v="3"/>
  </r>
  <r>
    <x v="115"/>
    <n v="9009142000"/>
    <s v="NEW HAVEN"/>
    <s v="No"/>
    <n v="111628.7067000001"/>
    <n v="3.8359572773570653E-3"/>
    <n v="4006.46"/>
    <n v="2.3846573827408083E-4"/>
    <s v="NO"/>
    <s v="NO"/>
    <n v="47650.880900000098"/>
    <n v="3.8359572773570653E-3"/>
    <n v="2599.46"/>
    <n v="2.3846573827408083E-4"/>
    <s v="NO"/>
    <n v="63977.825799999999"/>
    <n v="3.8359572773570653E-3"/>
    <n v="1407"/>
    <n v="2.3846573827408083E-4"/>
    <s v="NO"/>
    <n v="38.546999999999997"/>
    <n v="1446"/>
    <x v="3"/>
    <n v="1"/>
    <x v="4"/>
    <n v="4.5"/>
    <x v="4"/>
  </r>
  <r>
    <x v="116"/>
    <n v="9009142100"/>
    <s v="NEW HAVEN"/>
    <s v="No"/>
    <n v="0"/>
    <n v="0"/>
    <n v="4781.9799999999996"/>
    <n v="2.8462492851841496E-4"/>
    <s v="YES"/>
    <s v="N/A"/>
    <n v="0"/>
    <n v="0"/>
    <n v="26.98"/>
    <n v="2.8462492851841496E-4"/>
    <s v="N/A"/>
    <n v="0"/>
    <n v="0"/>
    <n v="4755"/>
    <n v="2.8462492851841496E-4"/>
    <s v="N/A"/>
    <n v="29.048999999999999"/>
    <n v="1308"/>
    <x v="2"/>
    <n v="1"/>
    <x v="4"/>
    <n v="5"/>
    <x v="4"/>
  </r>
  <r>
    <x v="116"/>
    <n v="9009142100"/>
    <s v="NEW HAVEN"/>
    <s v="Yes"/>
    <n v="43050.957000000002"/>
    <n v="1.4793831863084369E-3"/>
    <n v="0"/>
    <n v="0"/>
    <s v="N/A"/>
    <s v="NO"/>
    <n v="14835.8009"/>
    <n v="1.4793831863084369E-3"/>
    <n v="0"/>
    <n v="0"/>
    <s v="NO"/>
    <n v="28215.1561"/>
    <n v="1.4793831863084369E-3"/>
    <n v="0"/>
    <n v="0"/>
    <s v="NO"/>
    <n v="29.048999999999999"/>
    <n v="1308"/>
    <x v="2"/>
    <n v="1"/>
    <x v="4"/>
    <n v="5"/>
    <x v="4"/>
  </r>
  <r>
    <x v="117"/>
    <n v="9009142200"/>
    <s v="NEW HAVEN"/>
    <s v="No"/>
    <n v="65092.286600000007"/>
    <n v="2.2368012482140635E-3"/>
    <n v="49701.1"/>
    <n v="2.958224843012015E-3"/>
    <s v="YES"/>
    <s v="YES"/>
    <n v="31597.2291"/>
    <n v="2.2368012482140635E-3"/>
    <n v="3747.81"/>
    <n v="2.958224843012015E-3"/>
    <s v="YES"/>
    <n v="33495.057500000003"/>
    <n v="2.2368012482140635E-3"/>
    <n v="45953.29"/>
    <n v="2.958224843012015E-3"/>
    <s v="YES"/>
    <n v="53.692999999999998"/>
    <n v="1487"/>
    <x v="1"/>
    <n v="1"/>
    <x v="0"/>
    <n v="3.5"/>
    <x v="3"/>
  </r>
  <r>
    <x v="118"/>
    <n v="9009142300"/>
    <s v="East  Haven"/>
    <s v="Yes"/>
    <n v="27.602499999999999"/>
    <n v="9.4851955091448089E-7"/>
    <n v="0"/>
    <n v="0"/>
    <s v="N/A"/>
    <s v="N/A"/>
    <n v="0"/>
    <n v="9.4851955091448089E-7"/>
    <n v="0"/>
    <n v="0"/>
    <s v="N/A"/>
    <n v="27.602499999999999"/>
    <n v="9.4851955091448089E-7"/>
    <n v="0"/>
    <n v="0"/>
    <s v="N/A"/>
    <n v="22.561"/>
    <n v="1269"/>
    <x v="2"/>
    <n v="1"/>
    <x v="4"/>
    <n v="5"/>
    <x v="4"/>
  </r>
  <r>
    <x v="118"/>
    <n v="9009142300"/>
    <s v="NEW HAVEN"/>
    <s v="No"/>
    <n v="0"/>
    <n v="0"/>
    <n v="33023.97"/>
    <n v="1.9655969076918518E-3"/>
    <s v="YES"/>
    <s v="N/A"/>
    <n v="0"/>
    <n v="0"/>
    <n v="10400.34"/>
    <n v="1.9655969076918518E-3"/>
    <s v="N/A"/>
    <n v="0"/>
    <n v="0"/>
    <n v="22623.63"/>
    <n v="1.9655969076918518E-3"/>
    <s v="N/A"/>
    <n v="22.561"/>
    <n v="1269"/>
    <x v="2"/>
    <n v="1"/>
    <x v="4"/>
    <n v="5"/>
    <x v="4"/>
  </r>
  <r>
    <x v="118"/>
    <n v="9009142300"/>
    <s v="NEW HAVEN"/>
    <s v="Yes"/>
    <n v="87668.701799999893"/>
    <n v="3.0126067443380653E-3"/>
    <n v="0"/>
    <n v="0"/>
    <s v="N/A"/>
    <s v="NO"/>
    <n v="53392.115599999903"/>
    <n v="3.0126067443380653E-3"/>
    <n v="0"/>
    <n v="0"/>
    <s v="NO"/>
    <n v="34276.586199999998"/>
    <n v="3.0126067443380653E-3"/>
    <n v="0"/>
    <n v="0"/>
    <s v="NO"/>
    <n v="22.561"/>
    <n v="1269"/>
    <x v="2"/>
    <n v="1"/>
    <x v="4"/>
    <n v="5"/>
    <x v="4"/>
  </r>
  <r>
    <x v="119"/>
    <n v="9009142400"/>
    <s v="NEW HAVEN"/>
    <s v="No"/>
    <n v="0"/>
    <n v="0"/>
    <n v="18440.37"/>
    <n v="1.0975765254357241E-3"/>
    <s v="YES"/>
    <s v="N/A"/>
    <n v="0"/>
    <n v="0"/>
    <n v="6815.37"/>
    <n v="1.0975765254357241E-3"/>
    <s v="N/A"/>
    <n v="0"/>
    <n v="0"/>
    <n v="11625"/>
    <n v="1.0975765254357241E-3"/>
    <s v="N/A"/>
    <n v="19.91"/>
    <n v="1247"/>
    <x v="2"/>
    <n v="1"/>
    <x v="4"/>
    <n v="5"/>
    <x v="4"/>
  </r>
  <r>
    <x v="119"/>
    <n v="9009142400"/>
    <s v="NEW HAVEN"/>
    <s v="Yes"/>
    <n v="90482.525799999901"/>
    <n v="3.1092996916012622E-3"/>
    <n v="0"/>
    <n v="0"/>
    <s v="N/A"/>
    <s v="NO"/>
    <n v="54491.1928999999"/>
    <n v="3.1092996916012622E-3"/>
    <n v="0"/>
    <n v="0"/>
    <s v="NO"/>
    <n v="35991.332900000001"/>
    <n v="3.1092996916012622E-3"/>
    <n v="0"/>
    <n v="0"/>
    <s v="NO"/>
    <n v="19.91"/>
    <n v="1247"/>
    <x v="2"/>
    <n v="1"/>
    <x v="4"/>
    <n v="5"/>
    <x v="4"/>
  </r>
  <r>
    <x v="120"/>
    <n v="9009142500"/>
    <s v="HAMDEN"/>
    <s v="Yes"/>
    <n v="682.77530000000002"/>
    <n v="2.3462574800525313E-5"/>
    <n v="0"/>
    <n v="0"/>
    <s v="N/A"/>
    <s v="NO"/>
    <n v="231.15710000000001"/>
    <n v="2.3462574800525313E-5"/>
    <n v="0"/>
    <n v="0"/>
    <s v="NO"/>
    <n v="451.6182"/>
    <n v="2.3462574800525313E-5"/>
    <n v="0"/>
    <n v="0"/>
    <s v="NO"/>
    <n v="25.202000000000002"/>
    <n v="1195"/>
    <x v="2"/>
    <n v="1"/>
    <x v="4"/>
    <n v="5"/>
    <x v="4"/>
  </r>
  <r>
    <x v="120"/>
    <n v="9009142500"/>
    <s v="NEW HAVEN"/>
    <s v="No"/>
    <n v="0"/>
    <n v="0"/>
    <n v="10257.39"/>
    <n v="6.1052302509326782E-4"/>
    <s v="YES"/>
    <s v="N/A"/>
    <n v="0"/>
    <n v="0"/>
    <n v="7352.41"/>
    <n v="6.1052302509326782E-4"/>
    <s v="N/A"/>
    <n v="0"/>
    <n v="0"/>
    <n v="2904.98"/>
    <n v="6.1052302509326782E-4"/>
    <s v="N/A"/>
    <n v="25.202000000000002"/>
    <n v="1195"/>
    <x v="2"/>
    <n v="1"/>
    <x v="4"/>
    <n v="5"/>
    <x v="4"/>
  </r>
  <r>
    <x v="120"/>
    <n v="9009142500"/>
    <s v="NEW HAVEN"/>
    <s v="Yes"/>
    <n v="86699.675800000099"/>
    <n v="2.9793075828003688E-3"/>
    <n v="0"/>
    <n v="0"/>
    <s v="N/A"/>
    <s v="NO"/>
    <n v="64777.257400000097"/>
    <n v="2.9793075828003688E-3"/>
    <n v="0"/>
    <n v="0"/>
    <s v="NO"/>
    <n v="21922.418399999999"/>
    <n v="2.9793075828003688E-3"/>
    <n v="0"/>
    <n v="0"/>
    <s v="NO"/>
    <n v="25.202000000000002"/>
    <n v="1195"/>
    <x v="2"/>
    <n v="1"/>
    <x v="4"/>
    <n v="5"/>
    <x v="4"/>
  </r>
  <r>
    <x v="121"/>
    <n v="9009142601"/>
    <s v="East  Haven"/>
    <s v="No"/>
    <n v="67.625799999999998"/>
    <n v="2.3238617315907073E-6"/>
    <n v="0"/>
    <n v="0"/>
    <s v="N/A"/>
    <s v="N/A"/>
    <n v="67.625799999999998"/>
    <n v="2.3238617315907073E-6"/>
    <n v="0"/>
    <n v="0"/>
    <s v="N/A"/>
    <n v="0"/>
    <n v="2.3238617315907073E-6"/>
    <n v="0"/>
    <n v="0"/>
    <s v="N/A"/>
    <n v="34.290999999999997"/>
    <n v="1198"/>
    <x v="3"/>
    <n v="1"/>
    <x v="4"/>
    <n v="4.5"/>
    <x v="4"/>
  </r>
  <r>
    <x v="121"/>
    <n v="9009142601"/>
    <s v="NEW HAVEN"/>
    <s v="No"/>
    <n v="118628.3470000001"/>
    <n v="4.0764896810856731E-3"/>
    <n v="33793.160000000003"/>
    <n v="2.0113793343785129E-3"/>
    <s v="NO"/>
    <s v="NO"/>
    <n v="92154.619600000093"/>
    <n v="4.0764896810856731E-3"/>
    <n v="25570.16"/>
    <n v="2.0113793343785129E-3"/>
    <s v="NO"/>
    <n v="26473.7274"/>
    <n v="4.0764896810856731E-3"/>
    <n v="8223"/>
    <n v="2.0113793343785129E-3"/>
    <s v="NO"/>
    <n v="34.290999999999997"/>
    <n v="1198"/>
    <x v="3"/>
    <n v="1"/>
    <x v="4"/>
    <n v="4.5"/>
    <x v="4"/>
  </r>
  <r>
    <x v="121"/>
    <n v="9009142601"/>
    <s v="NORTH HAVEN"/>
    <s v="No"/>
    <n v="529.9402"/>
    <n v="1.8210620071208413E-5"/>
    <n v="0"/>
    <n v="0"/>
    <s v="N/A"/>
    <s v="NO"/>
    <n v="529.9402"/>
    <n v="1.8210620071208413E-5"/>
    <n v="0"/>
    <n v="0"/>
    <s v="NO"/>
    <n v="0"/>
    <n v="1.8210620071208413E-5"/>
    <n v="0"/>
    <n v="0"/>
    <s v="NO"/>
    <n v="34.290999999999997"/>
    <n v="1198"/>
    <x v="3"/>
    <n v="1"/>
    <x v="4"/>
    <n v="4.5"/>
    <x v="4"/>
  </r>
  <r>
    <x v="122"/>
    <n v="9009142603"/>
    <s v="East  Haven"/>
    <s v="Yes"/>
    <n v="258.6438"/>
    <n v="8.8879159866973938E-6"/>
    <n v="0"/>
    <n v="0"/>
    <s v="N/A"/>
    <s v="NO"/>
    <n v="0"/>
    <n v="8.8879159866973938E-6"/>
    <n v="0"/>
    <n v="0"/>
    <s v="NO"/>
    <n v="258.6438"/>
    <n v="8.8879159866973938E-6"/>
    <n v="0"/>
    <n v="0"/>
    <s v="NO"/>
    <n v="14.366"/>
    <n v="715"/>
    <x v="2"/>
    <n v="1"/>
    <x v="4"/>
    <n v="5"/>
    <x v="4"/>
  </r>
  <r>
    <x v="122"/>
    <n v="9009142603"/>
    <s v="NEW HAVEN"/>
    <s v="No"/>
    <n v="0"/>
    <n v="0"/>
    <n v="24238.39"/>
    <n v="1.4426764689838654E-3"/>
    <s v="YES"/>
    <s v="N/A"/>
    <n v="0"/>
    <n v="0"/>
    <n v="14190.36"/>
    <n v="1.4426764689838654E-3"/>
    <s v="N/A"/>
    <n v="0"/>
    <n v="0"/>
    <n v="10048.030000000001"/>
    <n v="1.4426764689838654E-3"/>
    <s v="N/A"/>
    <n v="14.366"/>
    <n v="715"/>
    <x v="2"/>
    <n v="1"/>
    <x v="4"/>
    <n v="5"/>
    <x v="4"/>
  </r>
  <r>
    <x v="122"/>
    <n v="9009142603"/>
    <s v="NEW HAVEN"/>
    <s v="Yes"/>
    <n v="54462.847300000001"/>
    <n v="1.8715361095016738E-3"/>
    <n v="0"/>
    <n v="0"/>
    <s v="N/A"/>
    <s v="NO"/>
    <n v="45179.0501"/>
    <n v="1.8715361095016738E-3"/>
    <n v="0"/>
    <n v="0"/>
    <s v="NO"/>
    <n v="9283.7972000000009"/>
    <n v="1.8715361095016738E-3"/>
    <n v="0"/>
    <n v="0"/>
    <s v="NO"/>
    <n v="14.366"/>
    <n v="715"/>
    <x v="2"/>
    <n v="1"/>
    <x v="4"/>
    <n v="5"/>
    <x v="4"/>
  </r>
  <r>
    <x v="123"/>
    <n v="9009142604"/>
    <s v="East  Haven"/>
    <s v="No"/>
    <n v="588.71630000000005"/>
    <n v="2.0230374802718407E-5"/>
    <n v="0"/>
    <n v="0"/>
    <s v="N/A"/>
    <s v="NO"/>
    <n v="588.71630000000005"/>
    <n v="2.0230374802718407E-5"/>
    <n v="0"/>
    <n v="0"/>
    <s v="NO"/>
    <n v="0"/>
    <n v="2.0230374802718407E-5"/>
    <n v="0"/>
    <n v="0"/>
    <s v="NO"/>
    <n v="45.972000000000001"/>
    <n v="1442"/>
    <x v="3"/>
    <n v="1"/>
    <x v="0"/>
    <n v="4"/>
    <x v="3"/>
  </r>
  <r>
    <x v="123"/>
    <n v="9009142604"/>
    <s v="NEW HAVEN"/>
    <s v="No"/>
    <n v="47275.427100000001"/>
    <n v="1.6245509240895672E-3"/>
    <n v="17477.72"/>
    <n v="1.0402792997178726E-3"/>
    <s v="NO"/>
    <s v="NO"/>
    <n v="40066.7255"/>
    <n v="1.6245509240895672E-3"/>
    <n v="16767.72"/>
    <n v="1.0402792997178726E-3"/>
    <s v="NO"/>
    <n v="7208.7016000000003"/>
    <n v="1.6245509240895672E-3"/>
    <n v="710"/>
    <n v="1.0402792997178726E-3"/>
    <s v="NO"/>
    <n v="45.972000000000001"/>
    <n v="1442"/>
    <x v="3"/>
    <n v="1"/>
    <x v="0"/>
    <n v="4"/>
    <x v="3"/>
  </r>
  <r>
    <x v="123"/>
    <n v="9009142604"/>
    <s v="NORTH HAVEN"/>
    <s v="No"/>
    <n v="8.3750999999999998"/>
    <n v="2.8779806506163821E-7"/>
    <n v="0"/>
    <n v="0"/>
    <s v="N/A"/>
    <s v="N/A"/>
    <n v="8.3750999999999998"/>
    <n v="2.8779806506163821E-7"/>
    <n v="0"/>
    <n v="0"/>
    <s v="N/A"/>
    <n v="0"/>
    <n v="2.8779806506163821E-7"/>
    <n v="0"/>
    <n v="0"/>
    <s v="N/A"/>
    <n v="45.972000000000001"/>
    <n v="1442"/>
    <x v="3"/>
    <n v="1"/>
    <x v="0"/>
    <n v="4"/>
    <x v="3"/>
  </r>
  <r>
    <x v="123"/>
    <n v="9009142604"/>
    <s v="WEST HAVEN"/>
    <s v="No"/>
    <n v="0"/>
    <n v="0"/>
    <n v="3171.78"/>
    <n v="1.8878532653338959E-4"/>
    <s v="YES"/>
    <s v="N/A"/>
    <n v="0"/>
    <n v="0"/>
    <n v="3171.78"/>
    <n v="1.8878532653338959E-4"/>
    <s v="N/A"/>
    <n v="0"/>
    <n v="0"/>
    <n v="0"/>
    <n v="1.8878532653338959E-4"/>
    <s v="N/A"/>
    <n v="45.972000000000001"/>
    <n v="1442"/>
    <x v="3"/>
    <n v="1"/>
    <x v="0"/>
    <n v="4"/>
    <x v="3"/>
  </r>
  <r>
    <x v="124"/>
    <n v="9009142700"/>
    <s v="East  Haven"/>
    <s v="No"/>
    <n v="828.46839999999997"/>
    <n v="2.84691051431877E-5"/>
    <n v="0"/>
    <n v="0"/>
    <s v="N/A"/>
    <s v="NO"/>
    <n v="752.1549"/>
    <n v="2.84691051431877E-5"/>
    <n v="0"/>
    <n v="0"/>
    <s v="NO"/>
    <n v="76.313500000000005"/>
    <n v="2.84691051431877E-5"/>
    <n v="0"/>
    <n v="0"/>
    <s v="NO"/>
    <n v="23.71"/>
    <n v="1365"/>
    <x v="3"/>
    <n v="1"/>
    <x v="4"/>
    <n v="4.5"/>
    <x v="4"/>
  </r>
  <r>
    <x v="124"/>
    <n v="9009142700"/>
    <s v="NEW HAVEN"/>
    <s v="No"/>
    <n v="121562.99810000011"/>
    <n v="4.1773346749616885E-3"/>
    <n v="47158.96"/>
    <n v="2.8069158840067906E-3"/>
    <s v="NO"/>
    <s v="NO"/>
    <n v="83322.580300000103"/>
    <n v="4.1773346749616885E-3"/>
    <n v="29975.46"/>
    <n v="2.8069158840067906E-3"/>
    <s v="NO"/>
    <n v="38240.417800000003"/>
    <n v="4.1773346749616885E-3"/>
    <n v="17183.5"/>
    <n v="2.8069158840067906E-3"/>
    <s v="NO"/>
    <n v="23.71"/>
    <n v="1365"/>
    <x v="3"/>
    <n v="1"/>
    <x v="4"/>
    <n v="4.5"/>
    <x v="4"/>
  </r>
  <r>
    <x v="125"/>
    <n v="9009142800"/>
    <s v="East  Haven"/>
    <s v="No"/>
    <n v="1088.9469999999999"/>
    <n v="3.7420071348960097E-5"/>
    <n v="0"/>
    <n v="0"/>
    <s v="N/A"/>
    <s v="NO"/>
    <n v="897.51229999999998"/>
    <n v="3.7420071348960097E-5"/>
    <n v="0"/>
    <n v="0"/>
    <s v="NO"/>
    <n v="191.43469999999999"/>
    <n v="3.7420071348960097E-5"/>
    <n v="0"/>
    <n v="0"/>
    <s v="NO"/>
    <n v="47.162999999999997"/>
    <n v="1506"/>
    <x v="3"/>
    <n v="1"/>
    <x v="3"/>
    <n v="3.5"/>
    <x v="3"/>
  </r>
  <r>
    <x v="125"/>
    <n v="9009142800"/>
    <s v="EAST HAVEN"/>
    <s v="No"/>
    <n v="0"/>
    <n v="0"/>
    <n v="490.74"/>
    <n v="2.9208996570693934E-5"/>
    <s v="YES"/>
    <s v="N/A"/>
    <n v="0"/>
    <n v="0"/>
    <n v="490.74"/>
    <n v="2.9208996570693934E-5"/>
    <s v="N/A"/>
    <n v="0"/>
    <n v="0"/>
    <n v="0"/>
    <n v="2.9208996570693934E-5"/>
    <s v="N/A"/>
    <n v="47.162999999999997"/>
    <n v="1506"/>
    <x v="3"/>
    <n v="1"/>
    <x v="3"/>
    <n v="3.5"/>
    <x v="3"/>
  </r>
  <r>
    <x v="125"/>
    <n v="9009142800"/>
    <s v="NEW HAVEN"/>
    <s v="No"/>
    <n v="88958.958700000105"/>
    <n v="3.0569445360363718E-3"/>
    <n v="68373.72"/>
    <n v="4.0696249602754763E-3"/>
    <s v="YES"/>
    <s v="YES"/>
    <n v="77725.744400000098"/>
    <n v="3.0569445360363718E-3"/>
    <n v="67092.72"/>
    <n v="4.0696249602754763E-3"/>
    <s v="YES"/>
    <n v="11233.2143"/>
    <n v="3.0569445360363718E-3"/>
    <n v="1281"/>
    <n v="4.0696249602754763E-3"/>
    <s v="YES"/>
    <n v="47.162999999999997"/>
    <n v="1506"/>
    <x v="3"/>
    <n v="1"/>
    <x v="3"/>
    <n v="3.5"/>
    <x v="3"/>
  </r>
  <r>
    <x v="126"/>
    <n v="9009150100"/>
    <s v="Milford"/>
    <s v="No"/>
    <n v="179186.3455"/>
    <n v="6.1574767489780639E-3"/>
    <n v="14849.91"/>
    <n v="8.8387123581756843E-4"/>
    <s v="NO"/>
    <s v="NO"/>
    <n v="88019.366599999994"/>
    <n v="6.1574767489780639E-3"/>
    <n v="10986.41"/>
    <n v="8.8387123581756843E-4"/>
    <s v="NO"/>
    <n v="91166.978900000002"/>
    <n v="6.1574767489780639E-3"/>
    <n v="3863.5"/>
    <n v="8.8387123581756843E-4"/>
    <s v="NO"/>
    <n v="69.72"/>
    <n v="1797"/>
    <x v="4"/>
    <n v="1"/>
    <x v="3"/>
    <n v="2.5"/>
    <x v="0"/>
  </r>
  <r>
    <x v="127"/>
    <n v="9009150200"/>
    <s v="Milford"/>
    <s v="No"/>
    <n v="76832.7527999999"/>
    <n v="2.640245201752712E-3"/>
    <n v="304163.26"/>
    <n v="1.8103891303482673E-2"/>
    <s v="YES"/>
    <s v="YES"/>
    <n v="58587.509199999899"/>
    <n v="2.640245201752712E-3"/>
    <n v="301300.26"/>
    <n v="1.8103891303482673E-2"/>
    <s v="YES"/>
    <n v="18245.243600000002"/>
    <n v="2.640245201752712E-3"/>
    <n v="2863"/>
    <n v="1.8103891303482673E-2"/>
    <s v="YES"/>
    <n v="47.743000000000002"/>
    <n v="1571"/>
    <x v="1"/>
    <n v="1"/>
    <x v="0"/>
    <n v="3.5"/>
    <x v="3"/>
  </r>
  <r>
    <x v="128"/>
    <n v="9009150300"/>
    <s v="Milford"/>
    <s v="No"/>
    <n v="125257.4150000001"/>
    <n v="4.3042879095918432E-3"/>
    <n v="29667.52"/>
    <n v="1.7658199656457466E-3"/>
    <s v="NO"/>
    <s v="NO"/>
    <n v="70907.985900000102"/>
    <n v="4.3042879095918432E-3"/>
    <n v="9897.52"/>
    <n v="1.7658199656457466E-3"/>
    <s v="NO"/>
    <n v="54349.429100000001"/>
    <n v="4.3042879095918432E-3"/>
    <n v="19770"/>
    <n v="1.7658199656457466E-3"/>
    <s v="NO"/>
    <n v="57.445999999999998"/>
    <n v="1618"/>
    <x v="4"/>
    <n v="1"/>
    <x v="3"/>
    <n v="2.5"/>
    <x v="0"/>
  </r>
  <r>
    <x v="129"/>
    <n v="9009150400"/>
    <s v="Milford"/>
    <s v="No"/>
    <n v="81023.231900000013"/>
    <n v="2.7842448885219764E-3"/>
    <n v="15749.52"/>
    <n v="9.3741630123909915E-4"/>
    <s v="NO"/>
    <s v="NO"/>
    <n v="72449.754100000006"/>
    <n v="2.7842448885219764E-3"/>
    <n v="15589.52"/>
    <n v="9.3741630123909915E-4"/>
    <s v="NO"/>
    <n v="8573.4778000000006"/>
    <n v="2.7842448885219764E-3"/>
    <n v="160"/>
    <n v="9.3741630123909915E-4"/>
    <s v="NO"/>
    <n v="44.686999999999998"/>
    <n v="1515"/>
    <x v="3"/>
    <n v="1"/>
    <x v="0"/>
    <n v="4"/>
    <x v="3"/>
  </r>
  <r>
    <x v="130"/>
    <n v="9009150500"/>
    <s v="Milford"/>
    <s v="No"/>
    <n v="108858.66749999981"/>
    <n v="3.7407689307218045E-3"/>
    <n v="23082.76"/>
    <n v="1.3738930139832724E-3"/>
    <s v="NO"/>
    <s v="NO"/>
    <n v="76013.063599999805"/>
    <n v="3.7407689307218045E-3"/>
    <n v="23082.76"/>
    <n v="1.3738930139832724E-3"/>
    <s v="NO"/>
    <n v="32845.603900000002"/>
    <n v="3.7407689307218045E-3"/>
    <n v="0"/>
    <n v="1.3738930139832724E-3"/>
    <s v="NO"/>
    <n v="56.25"/>
    <n v="1798"/>
    <x v="1"/>
    <n v="1"/>
    <x v="2"/>
    <n v="2.5"/>
    <x v="0"/>
  </r>
  <r>
    <x v="130"/>
    <n v="9009150500"/>
    <s v="Shelton"/>
    <s v="No"/>
    <n v="0"/>
    <n v="0"/>
    <n v="181.36"/>
    <n v="1.0794603289035033E-5"/>
    <s v="YES"/>
    <s v="N/A"/>
    <n v="0"/>
    <n v="0"/>
    <n v="181.36"/>
    <n v="1.0794603289035033E-5"/>
    <s v="N/A"/>
    <n v="0"/>
    <n v="0"/>
    <n v="0"/>
    <n v="1.0794603289035033E-5"/>
    <s v="N/A"/>
    <n v="56.25"/>
    <n v="1798"/>
    <x v="1"/>
    <n v="1"/>
    <x v="2"/>
    <n v="2.5"/>
    <x v="0"/>
  </r>
  <r>
    <x v="131"/>
    <n v="9009150600"/>
    <s v="Milford"/>
    <s v="No"/>
    <n v="172473.5906"/>
    <n v="5.9268027425240476E-3"/>
    <n v="204525.41999999998"/>
    <n v="1.2173416251782483E-2"/>
    <s v="YES"/>
    <s v="YES"/>
    <n v="118660.9953"/>
    <n v="5.9268027425240476E-3"/>
    <n v="120779.61"/>
    <n v="1.2173416251782483E-2"/>
    <s v="YES"/>
    <n v="53812.595300000001"/>
    <n v="5.9268027425240476E-3"/>
    <n v="83745.81"/>
    <n v="1.2173416251782483E-2"/>
    <s v="YES"/>
    <n v="63.164999999999999"/>
    <n v="1613"/>
    <x v="4"/>
    <n v="1"/>
    <x v="3"/>
    <n v="2.5"/>
    <x v="0"/>
  </r>
  <r>
    <x v="132"/>
    <n v="9009150700"/>
    <s v="Fairfield"/>
    <s v="No"/>
    <n v="454.1302"/>
    <n v="1.5605520273913717E-5"/>
    <n v="0"/>
    <n v="0"/>
    <s v="N/A"/>
    <s v="NO"/>
    <n v="454.1302"/>
    <n v="1.5605520273913717E-5"/>
    <n v="0"/>
    <n v="0"/>
    <s v="NO"/>
    <n v="0"/>
    <n v="1.5605520273913717E-5"/>
    <n v="0"/>
    <n v="0"/>
    <s v="NO"/>
    <n v="76.67"/>
    <n v="2032"/>
    <x v="0"/>
    <n v="1"/>
    <x v="3"/>
    <n v="2"/>
    <x v="2"/>
  </r>
  <r>
    <x v="132"/>
    <n v="9009150700"/>
    <s v="Milford"/>
    <s v="No"/>
    <n v="107368.7398999998"/>
    <n v="3.6895697473852554E-3"/>
    <n v="19090.919999999998"/>
    <n v="1.1362974626307051E-3"/>
    <s v="NO"/>
    <s v="NO"/>
    <n v="83005.870799999801"/>
    <n v="3.6895697473852554E-3"/>
    <n v="19090.919999999998"/>
    <n v="1.1362974626307051E-3"/>
    <s v="NO"/>
    <n v="24362.8691"/>
    <n v="3.6895697473852554E-3"/>
    <n v="0"/>
    <n v="1.1362974626307051E-3"/>
    <s v="NO"/>
    <n v="76.67"/>
    <n v="2032"/>
    <x v="0"/>
    <n v="1"/>
    <x v="3"/>
    <n v="2"/>
    <x v="2"/>
  </r>
  <r>
    <x v="132"/>
    <n v="9009150700"/>
    <s v="Orange"/>
    <s v="No"/>
    <n v="728.59849999999994"/>
    <n v="2.5037222063833506E-5"/>
    <n v="1151.49"/>
    <n v="6.853704092021917E-5"/>
    <s v="YES"/>
    <s v="YES"/>
    <n v="728.59849999999994"/>
    <n v="2.5037222063833506E-5"/>
    <n v="1151.49"/>
    <n v="6.853704092021917E-5"/>
    <s v="YES"/>
    <n v="0"/>
    <n v="2.5037222063833506E-5"/>
    <n v="0"/>
    <n v="6.853704092021917E-5"/>
    <s v="YES"/>
    <n v="76.67"/>
    <n v="2032"/>
    <x v="0"/>
    <n v="1"/>
    <x v="3"/>
    <n v="2"/>
    <x v="2"/>
  </r>
  <r>
    <x v="133"/>
    <n v="9009150800"/>
    <s v="Milford"/>
    <s v="No"/>
    <n v="190234.08669999999"/>
    <n v="6.5371162208245782E-3"/>
    <n v="118095.83"/>
    <n v="7.029100324985234E-3"/>
    <s v="YES"/>
    <s v="YES"/>
    <n v="69671.752900000007"/>
    <n v="6.5371162208245782E-3"/>
    <n v="9704.3799999999992"/>
    <n v="7.029100324985234E-3"/>
    <s v="YES"/>
    <n v="120562.33379999999"/>
    <n v="6.5371162208245782E-3"/>
    <n v="108391.45"/>
    <n v="7.029100324985234E-3"/>
    <s v="YES"/>
    <n v="57.418999999999997"/>
    <n v="1661"/>
    <x v="4"/>
    <n v="1"/>
    <x v="0"/>
    <n v="3"/>
    <x v="0"/>
  </r>
  <r>
    <x v="134"/>
    <n v="9009150900"/>
    <s v="Milford"/>
    <s v="No"/>
    <n v="124130.36009999999"/>
    <n v="4.2655583159824217E-3"/>
    <n v="22622.400000000001"/>
    <n v="1.3464922444081724E-3"/>
    <s v="NO"/>
    <s v="NO"/>
    <n v="80824.2261"/>
    <n v="4.2655583159824217E-3"/>
    <n v="18168.400000000001"/>
    <n v="1.3464922444081724E-3"/>
    <s v="NO"/>
    <n v="43306.133999999998"/>
    <n v="4.2655583159824217E-3"/>
    <n v="4454"/>
    <n v="1.3464922444081724E-3"/>
    <s v="NO"/>
    <n v="72.947999999999993"/>
    <n v="1927"/>
    <x v="0"/>
    <n v="1"/>
    <x v="1"/>
    <n v="1"/>
    <x v="1"/>
  </r>
  <r>
    <x v="135"/>
    <n v="9009151000"/>
    <s v="Milford"/>
    <s v="No"/>
    <n v="80815.845700000093"/>
    <n v="2.777118365008172E-3"/>
    <n v="11692.4"/>
    <n v="6.9593526409744819E-4"/>
    <s v="NO"/>
    <s v="NO"/>
    <n v="77262.277400000094"/>
    <n v="2.777118365008172E-3"/>
    <n v="11582.4"/>
    <n v="6.9593526409744819E-4"/>
    <s v="NO"/>
    <n v="3553.5682999999999"/>
    <n v="2.777118365008172E-3"/>
    <n v="110"/>
    <n v="6.9593526409744819E-4"/>
    <s v="NO"/>
    <n v="61.070999999999998"/>
    <n v="1786"/>
    <x v="4"/>
    <n v="1"/>
    <x v="3"/>
    <n v="2.5"/>
    <x v="0"/>
  </r>
  <r>
    <x v="136"/>
    <n v="9009151100"/>
    <s v="Milford"/>
    <s v="No"/>
    <n v="167726.98670000001"/>
    <n v="5.7636926401928492E-3"/>
    <n v="32483.33"/>
    <n v="1.9334178476886324E-3"/>
    <s v="NO"/>
    <s v="NO"/>
    <n v="116407.5059"/>
    <n v="5.7636926401928492E-3"/>
    <n v="22949.33"/>
    <n v="1.9334178476886324E-3"/>
    <s v="NO"/>
    <n v="51319.480799999998"/>
    <n v="5.7636926401928492E-3"/>
    <n v="9534"/>
    <n v="1.9334178476886324E-3"/>
    <s v="NO"/>
    <n v="60.930999999999997"/>
    <n v="1905"/>
    <x v="4"/>
    <n v="1"/>
    <x v="3"/>
    <n v="2.5"/>
    <x v="0"/>
  </r>
  <r>
    <x v="137"/>
    <n v="9009151200"/>
    <s v="Milford"/>
    <s v="No"/>
    <n v="100733.4038000001"/>
    <n v="3.4615561247880867E-3"/>
    <n v="23223.09"/>
    <n v="1.3822454989829984E-3"/>
    <s v="NO"/>
    <s v="NO"/>
    <n v="55146.045800000102"/>
    <n v="3.4615561247880867E-3"/>
    <n v="21109.09"/>
    <n v="1.3822454989829984E-3"/>
    <s v="NO"/>
    <n v="45587.358"/>
    <n v="3.4615561247880867E-3"/>
    <n v="2114"/>
    <n v="1.3822454989829984E-3"/>
    <s v="NO"/>
    <n v="53.886000000000003"/>
    <n v="1663"/>
    <x v="1"/>
    <n v="1"/>
    <x v="2"/>
    <n v="2.5"/>
    <x v="0"/>
  </r>
  <r>
    <x v="137"/>
    <n v="9009151200"/>
    <s v="Orange"/>
    <s v="No"/>
    <n v="10.418200000000001"/>
    <n v="3.5800620905125425E-7"/>
    <n v="0"/>
    <n v="0"/>
    <s v="N/A"/>
    <s v="N/A"/>
    <n v="0"/>
    <n v="3.5800620905125425E-7"/>
    <n v="0"/>
    <n v="0"/>
    <s v="N/A"/>
    <n v="10.418200000000001"/>
    <n v="3.5800620905125425E-7"/>
    <n v="0"/>
    <n v="0"/>
    <s v="N/A"/>
    <n v="53.886000000000003"/>
    <n v="1663"/>
    <x v="1"/>
    <n v="1"/>
    <x v="2"/>
    <n v="2.5"/>
    <x v="0"/>
  </r>
  <r>
    <x v="137"/>
    <n v="9009151200"/>
    <s v="WEST HAVEN"/>
    <s v="No"/>
    <n v="43.496099999999998"/>
    <n v="1.4946798745958283E-6"/>
    <n v="0"/>
    <n v="0"/>
    <s v="N/A"/>
    <s v="N/A"/>
    <n v="43.496099999999998"/>
    <n v="1.4946798745958283E-6"/>
    <n v="0"/>
    <n v="0"/>
    <s v="N/A"/>
    <n v="0"/>
    <n v="1.4946798745958283E-6"/>
    <n v="0"/>
    <n v="0"/>
    <s v="N/A"/>
    <n v="53.886000000000003"/>
    <n v="1663"/>
    <x v="1"/>
    <n v="1"/>
    <x v="2"/>
    <n v="2.5"/>
    <x v="0"/>
  </r>
  <r>
    <x v="138"/>
    <n v="9009154100"/>
    <s v="East  Haven"/>
    <s v="No"/>
    <n v="88.630099999999999"/>
    <n v="3.0456437876824754E-6"/>
    <n v="0"/>
    <n v="0"/>
    <s v="N/A"/>
    <s v="N/A"/>
    <n v="88.630099999999999"/>
    <n v="3.0456437876824754E-6"/>
    <n v="0"/>
    <n v="0"/>
    <s v="N/A"/>
    <n v="0"/>
    <n v="3.0456437876824754E-6"/>
    <n v="0"/>
    <n v="0"/>
    <s v="N/A"/>
    <n v="40.372"/>
    <n v="1320"/>
    <x v="3"/>
    <n v="1"/>
    <x v="0"/>
    <n v="4"/>
    <x v="3"/>
  </r>
  <r>
    <x v="138"/>
    <n v="9009154100"/>
    <s v="NEW HAVEN"/>
    <s v="No"/>
    <n v="138.0009"/>
    <n v="4.7421991375344327E-6"/>
    <n v="0"/>
    <n v="0"/>
    <s v="N/A"/>
    <s v="N/A"/>
    <n v="138.0009"/>
    <n v="4.7421991375344327E-6"/>
    <n v="0"/>
    <n v="0"/>
    <s v="N/A"/>
    <n v="0"/>
    <n v="4.7421991375344327E-6"/>
    <n v="0"/>
    <n v="0"/>
    <s v="N/A"/>
    <n v="40.372"/>
    <n v="1320"/>
    <x v="3"/>
    <n v="1"/>
    <x v="0"/>
    <n v="4"/>
    <x v="3"/>
  </r>
  <r>
    <x v="138"/>
    <n v="9009154100"/>
    <s v="WEST HAVEN"/>
    <s v="No"/>
    <n v="198882.78960000002"/>
    <n v="6.8343162494705631E-3"/>
    <n v="140493.75"/>
    <n v="8.3622314503686897E-3"/>
    <s v="YES"/>
    <s v="YES"/>
    <n v="140097.96650000001"/>
    <n v="6.8343162494705631E-3"/>
    <n v="129756.75"/>
    <n v="8.3622314503686897E-3"/>
    <s v="YES"/>
    <n v="58784.823100000001"/>
    <n v="6.8343162494705631E-3"/>
    <n v="10737"/>
    <n v="8.3622314503686897E-3"/>
    <s v="YES"/>
    <n v="40.372"/>
    <n v="1320"/>
    <x v="3"/>
    <n v="1"/>
    <x v="0"/>
    <n v="4"/>
    <x v="3"/>
  </r>
  <r>
    <x v="139"/>
    <n v="9009154200"/>
    <s v="East  Haven"/>
    <s v="No"/>
    <n v="546.85829999999999"/>
    <n v="1.8791985839320947E-5"/>
    <n v="0"/>
    <n v="0"/>
    <s v="N/A"/>
    <s v="NO"/>
    <n v="546.85829999999999"/>
    <n v="1.8791985839320947E-5"/>
    <n v="0"/>
    <n v="0"/>
    <s v="NO"/>
    <n v="0"/>
    <n v="1.8791985839320947E-5"/>
    <n v="0"/>
    <n v="0"/>
    <s v="NO"/>
    <n v="35.838000000000001"/>
    <n v="1270"/>
    <x v="3"/>
    <n v="1"/>
    <x v="0"/>
    <n v="4"/>
    <x v="3"/>
  </r>
  <r>
    <x v="139"/>
    <n v="9009154200"/>
    <s v="NORTH HAVEN"/>
    <s v="No"/>
    <n v="495.87259999999998"/>
    <n v="1.7039936812346563E-5"/>
    <n v="1460.87"/>
    <n v="8.6951434201878067E-5"/>
    <s v="YES"/>
    <s v="YES"/>
    <n v="476.2285"/>
    <n v="1.7039936812346563E-5"/>
    <n v="1460.87"/>
    <n v="8.6951434201878067E-5"/>
    <s v="YES"/>
    <n v="19.644100000000002"/>
    <n v="1.7039936812346563E-5"/>
    <n v="0"/>
    <n v="8.6951434201878067E-5"/>
    <s v="YES"/>
    <n v="35.838000000000001"/>
    <n v="1270"/>
    <x v="3"/>
    <n v="1"/>
    <x v="0"/>
    <n v="4"/>
    <x v="3"/>
  </r>
  <r>
    <x v="139"/>
    <n v="9009154200"/>
    <s v="WEST HAVEN"/>
    <s v="No"/>
    <n v="158777.90529999998"/>
    <n v="5.4561705436209753E-3"/>
    <n v="33646.18"/>
    <n v="2.0026310393221479E-3"/>
    <s v="NO"/>
    <s v="NO"/>
    <n v="124643.2671"/>
    <n v="5.4561705436209753E-3"/>
    <n v="33276.18"/>
    <n v="2.0026310393221479E-3"/>
    <s v="NO"/>
    <n v="34134.638200000001"/>
    <n v="5.4561705436209753E-3"/>
    <n v="370"/>
    <n v="2.0026310393221479E-3"/>
    <s v="NO"/>
    <n v="35.838000000000001"/>
    <n v="1270"/>
    <x v="3"/>
    <n v="1"/>
    <x v="0"/>
    <n v="4"/>
    <x v="3"/>
  </r>
  <r>
    <x v="140"/>
    <n v="9009154500"/>
    <s v="East  Haven"/>
    <s v="Yes"/>
    <n v="1968.8759"/>
    <n v="6.7657541326848818E-5"/>
    <n v="0"/>
    <n v="0"/>
    <s v="N/A"/>
    <s v="NO"/>
    <n v="645.16579999999999"/>
    <n v="6.7657541326848818E-5"/>
    <n v="0"/>
    <n v="0"/>
    <s v="NO"/>
    <n v="1323.7101"/>
    <n v="6.7657541326848818E-5"/>
    <n v="0"/>
    <n v="0"/>
    <s v="NO"/>
    <n v="29.248999999999999"/>
    <n v="1230"/>
    <x v="2"/>
    <n v="1"/>
    <x v="0"/>
    <n v="4.5"/>
    <x v="4"/>
  </r>
  <r>
    <x v="140"/>
    <n v="9009154500"/>
    <s v="NEW HAVEN"/>
    <s v="Yes"/>
    <n v="7.0670000000000002"/>
    <n v="2.4284712132280179E-7"/>
    <n v="0"/>
    <n v="0"/>
    <s v="N/A"/>
    <s v="N/A"/>
    <n v="0"/>
    <n v="2.4284712132280179E-7"/>
    <n v="0"/>
    <n v="0"/>
    <s v="N/A"/>
    <n v="7.0670000000000002"/>
    <n v="2.4284712132280179E-7"/>
    <n v="0"/>
    <n v="0"/>
    <s v="N/A"/>
    <n v="29.248999999999999"/>
    <n v="1230"/>
    <x v="2"/>
    <n v="1"/>
    <x v="0"/>
    <n v="4.5"/>
    <x v="4"/>
  </r>
  <r>
    <x v="140"/>
    <n v="9009154500"/>
    <s v="NORTH HAVEN"/>
    <s v="Yes"/>
    <n v="36.828400000000002"/>
    <n v="1.2655541138990625E-6"/>
    <n v="0"/>
    <n v="0"/>
    <s v="N/A"/>
    <s v="N/A"/>
    <n v="0"/>
    <n v="1.2655541138990625E-6"/>
    <n v="0"/>
    <n v="0"/>
    <s v="N/A"/>
    <n v="36.828400000000002"/>
    <n v="1.2655541138990625E-6"/>
    <n v="0"/>
    <n v="0"/>
    <s v="N/A"/>
    <n v="29.248999999999999"/>
    <n v="1230"/>
    <x v="2"/>
    <n v="1"/>
    <x v="0"/>
    <n v="4.5"/>
    <x v="4"/>
  </r>
  <r>
    <x v="140"/>
    <n v="9009154500"/>
    <s v="WEST HAVEN"/>
    <s v="No"/>
    <n v="0"/>
    <n v="0"/>
    <n v="15384.05"/>
    <n v="9.1566341381053916E-4"/>
    <s v="YES"/>
    <s v="N/A"/>
    <n v="0"/>
    <n v="0"/>
    <n v="6856.05"/>
    <n v="9.1566341381053916E-4"/>
    <s v="N/A"/>
    <n v="0"/>
    <n v="0"/>
    <n v="8528"/>
    <n v="9.1566341381053916E-4"/>
    <s v="N/A"/>
    <n v="29.248999999999999"/>
    <n v="1230"/>
    <x v="2"/>
    <n v="1"/>
    <x v="0"/>
    <n v="4.5"/>
    <x v="4"/>
  </r>
  <r>
    <x v="140"/>
    <n v="9009154500"/>
    <s v="WEST HAVEN"/>
    <s v="Yes"/>
    <n v="102170.4350999998"/>
    <n v="3.5109376041224136E-3"/>
    <n v="0"/>
    <n v="0"/>
    <s v="N/A"/>
    <s v="NO"/>
    <n v="67239.908799999801"/>
    <n v="3.5109376041224136E-3"/>
    <n v="0"/>
    <n v="0"/>
    <s v="NO"/>
    <n v="34930.526299999998"/>
    <n v="3.5109376041224136E-3"/>
    <n v="0"/>
    <n v="0"/>
    <s v="NO"/>
    <n v="29.248999999999999"/>
    <n v="1230"/>
    <x v="2"/>
    <n v="1"/>
    <x v="0"/>
    <n v="4.5"/>
    <x v="4"/>
  </r>
  <r>
    <x v="141"/>
    <n v="9009154600"/>
    <s v="East  Haven"/>
    <s v="No"/>
    <n v="716.68090000000007"/>
    <n v="2.4627691166270667E-5"/>
    <n v="0"/>
    <n v="0"/>
    <s v="N/A"/>
    <s v="NO"/>
    <n v="123.0565"/>
    <n v="2.4627691166270667E-5"/>
    <n v="0"/>
    <n v="0"/>
    <s v="NO"/>
    <n v="593.62440000000004"/>
    <n v="2.4627691166270667E-5"/>
    <n v="0"/>
    <n v="0"/>
    <s v="NO"/>
    <n v="29.722000000000001"/>
    <n v="1210"/>
    <x v="2"/>
    <n v="1"/>
    <x v="4"/>
    <n v="5"/>
    <x v="4"/>
  </r>
  <r>
    <x v="141"/>
    <n v="9009154600"/>
    <s v="NEW HAVEN"/>
    <s v="No"/>
    <n v="9.6715999999999998"/>
    <n v="3.3235039176250316E-7"/>
    <n v="0"/>
    <n v="0"/>
    <s v="N/A"/>
    <s v="N/A"/>
    <n v="9.6715999999999998"/>
    <n v="3.3235039176250316E-7"/>
    <n v="0"/>
    <n v="0"/>
    <s v="N/A"/>
    <n v="0"/>
    <n v="3.3235039176250316E-7"/>
    <n v="0"/>
    <n v="0"/>
    <s v="N/A"/>
    <n v="29.722000000000001"/>
    <n v="1210"/>
    <x v="2"/>
    <n v="1"/>
    <x v="4"/>
    <n v="5"/>
    <x v="4"/>
  </r>
  <r>
    <x v="141"/>
    <n v="9009154600"/>
    <s v="NORTH HAVEN"/>
    <s v="No"/>
    <n v="174.66720000000001"/>
    <n v="6.0021829219632214E-6"/>
    <n v="0"/>
    <n v="0"/>
    <s v="N/A"/>
    <s v="NO"/>
    <n v="174.66720000000001"/>
    <n v="6.0021829219632214E-6"/>
    <n v="0"/>
    <n v="0"/>
    <s v="NO"/>
    <n v="0"/>
    <n v="6.0021829219632214E-6"/>
    <n v="0"/>
    <n v="0"/>
    <s v="NO"/>
    <n v="29.722000000000001"/>
    <n v="1210"/>
    <x v="2"/>
    <n v="1"/>
    <x v="4"/>
    <n v="5"/>
    <x v="4"/>
  </r>
  <r>
    <x v="141"/>
    <n v="9009154600"/>
    <s v="WEST HAVEN"/>
    <s v="No"/>
    <n v="124524.1572999999"/>
    <n v="4.2790905809328896E-3"/>
    <n v="23862.09"/>
    <n v="1.4202789766059216E-3"/>
    <s v="NO"/>
    <s v="NO"/>
    <n v="74841.980299999894"/>
    <n v="4.2790905809328896E-3"/>
    <n v="16304.8"/>
    <n v="1.4202789766059216E-3"/>
    <s v="NO"/>
    <n v="49682.177000000003"/>
    <n v="4.2790905809328896E-3"/>
    <n v="7557.29"/>
    <n v="1.4202789766059216E-3"/>
    <s v="NO"/>
    <n v="29.722000000000001"/>
    <n v="1210"/>
    <x v="2"/>
    <n v="1"/>
    <x v="4"/>
    <n v="5"/>
    <x v="4"/>
  </r>
  <r>
    <x v="142"/>
    <n v="9009154700"/>
    <s v="NORTH HAVEN"/>
    <s v="No"/>
    <n v="313.58850000000001"/>
    <n v="1.0776010259648426E-5"/>
    <n v="0"/>
    <n v="0"/>
    <s v="N/A"/>
    <s v="NO"/>
    <n v="313.58850000000001"/>
    <n v="1.0776010259648426E-5"/>
    <n v="0"/>
    <n v="0"/>
    <s v="NO"/>
    <n v="0"/>
    <n v="1.0776010259648426E-5"/>
    <n v="0"/>
    <n v="0"/>
    <s v="NO"/>
    <n v="55.463000000000001"/>
    <n v="1699"/>
    <x v="1"/>
    <n v="1"/>
    <x v="3"/>
    <n v="3"/>
    <x v="0"/>
  </r>
  <r>
    <x v="142"/>
    <n v="9009154700"/>
    <s v="WEST HAVEN"/>
    <s v="No"/>
    <n v="134719.53969999999"/>
    <n v="4.629439988973809E-3"/>
    <n v="69735.48000000001"/>
    <n v="4.1506773366256997E-3"/>
    <s v="YES"/>
    <s v="NO"/>
    <n v="110784.84239999999"/>
    <n v="4.629439988973809E-3"/>
    <n v="34515.480000000003"/>
    <n v="4.1506773366256997E-3"/>
    <s v="NO"/>
    <n v="23934.6973"/>
    <n v="4.629439988973809E-3"/>
    <n v="35220"/>
    <n v="4.1506773366256997E-3"/>
    <s v="NO"/>
    <n v="55.463000000000001"/>
    <n v="1699"/>
    <x v="1"/>
    <n v="1"/>
    <x v="3"/>
    <n v="3"/>
    <x v="0"/>
  </r>
  <r>
    <x v="143"/>
    <n v="9009154800"/>
    <s v="East  Haven"/>
    <s v="No"/>
    <n v="529.83010000000002"/>
    <n v="1.8206836645701457E-5"/>
    <n v="0"/>
    <n v="0"/>
    <s v="N/A"/>
    <s v="NO"/>
    <n v="147.84030000000001"/>
    <n v="1.8206836645701457E-5"/>
    <n v="0"/>
    <n v="0"/>
    <s v="NO"/>
    <n v="381.9898"/>
    <n v="1.8206836645701457E-5"/>
    <n v="0"/>
    <n v="0"/>
    <s v="NO"/>
    <n v="55.088000000000001"/>
    <n v="1730"/>
    <x v="1"/>
    <n v="1"/>
    <x v="2"/>
    <n v="2.5"/>
    <x v="0"/>
  </r>
  <r>
    <x v="143"/>
    <n v="9009154800"/>
    <s v="NORTH HAVEN"/>
    <s v="No"/>
    <n v="110.60680000000001"/>
    <n v="3.8008409478883365E-6"/>
    <n v="980.87"/>
    <n v="5.8381685752733748E-5"/>
    <s v="YES"/>
    <s v="N/A"/>
    <n v="110.60680000000001"/>
    <n v="3.8008409478883365E-6"/>
    <n v="980.87"/>
    <n v="5.8381685752733748E-5"/>
    <s v="N/A"/>
    <n v="0"/>
    <n v="3.8008409478883365E-6"/>
    <n v="0"/>
    <n v="5.8381685752733748E-5"/>
    <s v="N/A"/>
    <n v="55.088000000000001"/>
    <n v="1730"/>
    <x v="1"/>
    <n v="1"/>
    <x v="2"/>
    <n v="2.5"/>
    <x v="0"/>
  </r>
  <r>
    <x v="143"/>
    <n v="9009154800"/>
    <s v="WEST HAVEN"/>
    <s v="No"/>
    <n v="94170.673299999995"/>
    <n v="3.2360374874678124E-3"/>
    <n v="35812.9"/>
    <n v="2.1315948838215855E-3"/>
    <s v="NO"/>
    <s v="NO"/>
    <n v="88384.266499999998"/>
    <n v="3.2360374874678124E-3"/>
    <n v="33572.9"/>
    <n v="2.1315948838215855E-3"/>
    <s v="NO"/>
    <n v="5786.4067999999997"/>
    <n v="3.2360374874678124E-3"/>
    <n v="2240"/>
    <n v="2.1315948838215855E-3"/>
    <s v="NO"/>
    <n v="55.088000000000001"/>
    <n v="1730"/>
    <x v="1"/>
    <n v="1"/>
    <x v="2"/>
    <n v="2.5"/>
    <x v="0"/>
  </r>
  <r>
    <x v="144"/>
    <n v="9009154900"/>
    <s v="East  Haven"/>
    <s v="No"/>
    <n v="621.81140000000005"/>
    <n v="2.1367639521112388E-5"/>
    <n v="0"/>
    <n v="0"/>
    <s v="N/A"/>
    <s v="NO"/>
    <n v="40.914700000000003"/>
    <n v="2.1367639521112388E-5"/>
    <n v="0"/>
    <n v="0"/>
    <s v="NO"/>
    <n v="580.89670000000001"/>
    <n v="2.1367639521112388E-5"/>
    <n v="0"/>
    <n v="0"/>
    <s v="NO"/>
    <n v="43.883000000000003"/>
    <n v="1296"/>
    <x v="3"/>
    <n v="1"/>
    <x v="2"/>
    <n v="3"/>
    <x v="0"/>
  </r>
  <r>
    <x v="144"/>
    <n v="9009154900"/>
    <s v="WEST HAVEN"/>
    <s v="No"/>
    <n v="79701.9739999999"/>
    <n v="2.7388417927896942E-3"/>
    <n v="16260.45"/>
    <n v="9.6782701285393524E-4"/>
    <s v="NO"/>
    <s v="NO"/>
    <n v="60957.443399999902"/>
    <n v="2.7388417927896942E-3"/>
    <n v="11480.45"/>
    <n v="9.6782701285393524E-4"/>
    <s v="NO"/>
    <n v="18744.530599999998"/>
    <n v="2.7388417927896942E-3"/>
    <n v="4780"/>
    <n v="9.6782701285393524E-4"/>
    <s v="NO"/>
    <n v="43.883000000000003"/>
    <n v="1296"/>
    <x v="3"/>
    <n v="1"/>
    <x v="2"/>
    <n v="3"/>
    <x v="0"/>
  </r>
  <r>
    <x v="145"/>
    <n v="9009155000"/>
    <s v="East  Haven"/>
    <s v="No"/>
    <n v="310.54989999999998"/>
    <n v="1.067159321382255E-5"/>
    <n v="0"/>
    <n v="0"/>
    <s v="N/A"/>
    <s v="NO"/>
    <n v="151.34780000000001"/>
    <n v="1.067159321382255E-5"/>
    <n v="0"/>
    <n v="0"/>
    <s v="NO"/>
    <n v="159.2021"/>
    <n v="1.067159321382255E-5"/>
    <n v="0"/>
    <n v="0"/>
    <s v="NO"/>
    <n v="39.439"/>
    <n v="1457"/>
    <x v="3"/>
    <n v="1"/>
    <x v="4"/>
    <n v="4.5"/>
    <x v="4"/>
  </r>
  <r>
    <x v="145"/>
    <n v="9009155000"/>
    <s v="NORTH HAVEN"/>
    <s v="No"/>
    <n v="975.27269999999999"/>
    <n v="3.3513820249004734E-5"/>
    <n v="0"/>
    <n v="0"/>
    <s v="N/A"/>
    <s v="NO"/>
    <n v="7.1828000000000003"/>
    <n v="3.3513820249004734E-5"/>
    <n v="0"/>
    <n v="0"/>
    <s v="NO"/>
    <n v="968.08989999999994"/>
    <n v="3.3513820249004734E-5"/>
    <n v="0"/>
    <n v="0"/>
    <s v="NO"/>
    <n v="39.439"/>
    <n v="1457"/>
    <x v="3"/>
    <n v="1"/>
    <x v="4"/>
    <n v="4.5"/>
    <x v="4"/>
  </r>
  <r>
    <x v="145"/>
    <n v="9009155000"/>
    <s v="WEST HAVEN"/>
    <s v="No"/>
    <n v="89677.704299999896"/>
    <n v="3.0816431775990403E-3"/>
    <n v="16873.419999999998"/>
    <n v="1.0043111768265852E-3"/>
    <s v="NO"/>
    <s v="NO"/>
    <n v="74234.418299999903"/>
    <n v="3.0816431775990403E-3"/>
    <n v="15127.42"/>
    <n v="1.0043111768265852E-3"/>
    <s v="NO"/>
    <n v="15443.286"/>
    <n v="3.0816431775990403E-3"/>
    <n v="1746"/>
    <n v="1.0043111768265852E-3"/>
    <s v="NO"/>
    <n v="39.439"/>
    <n v="1457"/>
    <x v="3"/>
    <n v="1"/>
    <x v="4"/>
    <n v="4.5"/>
    <x v="4"/>
  </r>
  <r>
    <x v="146"/>
    <n v="9009155100"/>
    <s v="East  Haven"/>
    <s v="Yes"/>
    <n v="851.66629999999998"/>
    <n v="2.9266267055701386E-5"/>
    <n v="0"/>
    <n v="0"/>
    <s v="N/A"/>
    <s v="NO"/>
    <n v="102.4053"/>
    <n v="2.9266267055701386E-5"/>
    <n v="0"/>
    <n v="0"/>
    <s v="NO"/>
    <n v="749.26099999999997"/>
    <n v="2.9266267055701386E-5"/>
    <n v="0"/>
    <n v="0"/>
    <s v="NO"/>
    <n v="30.091000000000001"/>
    <n v="1263"/>
    <x v="2"/>
    <n v="1"/>
    <x v="0"/>
    <n v="4.5"/>
    <x v="4"/>
  </r>
  <r>
    <x v="146"/>
    <n v="9009155100"/>
    <s v="EAST HAVEN"/>
    <s v="No"/>
    <n v="0"/>
    <n v="0"/>
    <n v="60"/>
    <n v="3.5712185561430412E-6"/>
    <s v="YES"/>
    <s v="N/A"/>
    <n v="0"/>
    <n v="0"/>
    <n v="0"/>
    <n v="3.5712185561430412E-6"/>
    <s v="N/A"/>
    <n v="0"/>
    <n v="0"/>
    <n v="60"/>
    <n v="3.5712185561430412E-6"/>
    <s v="N/A"/>
    <n v="30.091000000000001"/>
    <n v="1263"/>
    <x v="2"/>
    <n v="1"/>
    <x v="0"/>
    <n v="4.5"/>
    <x v="4"/>
  </r>
  <r>
    <x v="146"/>
    <n v="9009155100"/>
    <s v="NORTH HAVEN"/>
    <s v="No"/>
    <n v="0"/>
    <n v="0"/>
    <n v="4790"/>
    <n v="2.8510228139875279E-4"/>
    <s v="YES"/>
    <s v="N/A"/>
    <n v="0"/>
    <n v="0"/>
    <n v="0"/>
    <n v="2.8510228139875279E-4"/>
    <s v="N/A"/>
    <n v="0"/>
    <n v="0"/>
    <n v="4790"/>
    <n v="2.8510228139875279E-4"/>
    <s v="N/A"/>
    <n v="30.091000000000001"/>
    <n v="1263"/>
    <x v="2"/>
    <n v="1"/>
    <x v="0"/>
    <n v="4.5"/>
    <x v="4"/>
  </r>
  <r>
    <x v="146"/>
    <n v="9009155100"/>
    <s v="NORTH HAVEN"/>
    <s v="Yes"/>
    <n v="2413.5888999999997"/>
    <n v="8.2939453293005182E-5"/>
    <n v="0"/>
    <n v="0"/>
    <s v="N/A"/>
    <s v="NO"/>
    <n v="231.11080000000001"/>
    <n v="8.2939453293005182E-5"/>
    <n v="0"/>
    <n v="0"/>
    <s v="NO"/>
    <n v="2182.4780999999998"/>
    <n v="8.2939453293005182E-5"/>
    <n v="0"/>
    <n v="0"/>
    <s v="NO"/>
    <n v="30.091000000000001"/>
    <n v="1263"/>
    <x v="2"/>
    <n v="1"/>
    <x v="0"/>
    <n v="4.5"/>
    <x v="4"/>
  </r>
  <r>
    <x v="146"/>
    <n v="9009155100"/>
    <s v="WEST HAVEN"/>
    <s v="No"/>
    <n v="0"/>
    <n v="0"/>
    <n v="5543.92"/>
    <n v="3.2997583296287547E-4"/>
    <s v="YES"/>
    <s v="N/A"/>
    <n v="0"/>
    <n v="0"/>
    <n v="3513.67"/>
    <n v="3.2997583296287547E-4"/>
    <s v="N/A"/>
    <n v="0"/>
    <n v="0"/>
    <n v="2030.25"/>
    <n v="3.2997583296287547E-4"/>
    <s v="N/A"/>
    <n v="30.091000000000001"/>
    <n v="1263"/>
    <x v="2"/>
    <n v="1"/>
    <x v="0"/>
    <n v="4.5"/>
    <x v="4"/>
  </r>
  <r>
    <x v="146"/>
    <n v="9009155100"/>
    <s v="WEST HAVEN"/>
    <s v="Yes"/>
    <n v="67787.651499999891"/>
    <n v="2.3294235217218452E-3"/>
    <n v="0"/>
    <n v="0"/>
    <s v="N/A"/>
    <s v="NO"/>
    <n v="52121.565699999897"/>
    <n v="2.3294235217218452E-3"/>
    <n v="0"/>
    <n v="0"/>
    <s v="NO"/>
    <n v="15666.085800000001"/>
    <n v="2.3294235217218452E-3"/>
    <n v="0"/>
    <n v="0"/>
    <s v="NO"/>
    <n v="30.091000000000001"/>
    <n v="1263"/>
    <x v="2"/>
    <n v="1"/>
    <x v="0"/>
    <n v="4.5"/>
    <x v="4"/>
  </r>
  <r>
    <x v="147"/>
    <n v="9009157100"/>
    <s v="Milford"/>
    <s v="No"/>
    <n v="104.54689999999999"/>
    <n v="3.5926013454397658E-6"/>
    <n v="0"/>
    <n v="0"/>
    <s v="N/A"/>
    <s v="N/A"/>
    <n v="104.54689999999999"/>
    <n v="3.5926013454397658E-6"/>
    <n v="0"/>
    <n v="0"/>
    <s v="N/A"/>
    <n v="0"/>
    <n v="3.5926013454397658E-6"/>
    <n v="0"/>
    <n v="0"/>
    <s v="N/A"/>
    <n v="42.954000000000001"/>
    <n v="1754"/>
    <x v="1"/>
    <n v="1"/>
    <x v="4"/>
    <n v="4"/>
    <x v="3"/>
  </r>
  <r>
    <x v="147"/>
    <n v="9009157100"/>
    <s v="Orange"/>
    <s v="No"/>
    <n v="217535.91900000011"/>
    <n v="7.4753037658780545E-3"/>
    <n v="79009.16"/>
    <n v="4.7026496382879092E-3"/>
    <s v="NO"/>
    <s v="NO"/>
    <n v="54371.503700000103"/>
    <n v="7.4753037658780545E-3"/>
    <n v="14309.76"/>
    <n v="4.7026496382879092E-3"/>
    <s v="NO"/>
    <n v="163164.41529999999"/>
    <n v="7.4753037658780545E-3"/>
    <n v="64699.4"/>
    <n v="4.7026496382879092E-3"/>
    <s v="NO"/>
    <n v="42.954000000000001"/>
    <n v="1754"/>
    <x v="1"/>
    <n v="1"/>
    <x v="4"/>
    <n v="4"/>
    <x v="3"/>
  </r>
  <r>
    <x v="147"/>
    <n v="9009157100"/>
    <s v="WEST HAVEN"/>
    <s v="No"/>
    <n v="7.5473999999999997"/>
    <n v="2.5935536486086233E-7"/>
    <n v="0"/>
    <n v="0"/>
    <s v="N/A"/>
    <s v="N/A"/>
    <n v="0"/>
    <n v="2.5935536486086233E-7"/>
    <n v="0"/>
    <n v="0"/>
    <s v="N/A"/>
    <n v="7.5473999999999997"/>
    <n v="2.5935536486086233E-7"/>
    <n v="0"/>
    <n v="0"/>
    <s v="N/A"/>
    <n v="42.954000000000001"/>
    <n v="1754"/>
    <x v="1"/>
    <n v="1"/>
    <x v="4"/>
    <n v="4"/>
    <x v="3"/>
  </r>
  <r>
    <x v="148"/>
    <n v="9009157200"/>
    <s v="HAMDEN"/>
    <s v="No"/>
    <n v="0"/>
    <n v="0"/>
    <n v="121.71"/>
    <n v="7.2442168411361585E-6"/>
    <s v="YES"/>
    <s v="N/A"/>
    <n v="0"/>
    <n v="0"/>
    <n v="121.71"/>
    <n v="7.2442168411361585E-6"/>
    <s v="N/A"/>
    <n v="0"/>
    <n v="0"/>
    <n v="0"/>
    <n v="7.2442168411361585E-6"/>
    <s v="N/A"/>
    <n v="74.430000000000007"/>
    <n v="2329"/>
    <x v="0"/>
    <n v="1"/>
    <x v="2"/>
    <n v="1.5"/>
    <x v="2"/>
  </r>
  <r>
    <x v="148"/>
    <n v="9009157200"/>
    <s v="Milford"/>
    <s v="No"/>
    <n v="71.1738"/>
    <n v="2.4457835635495725E-6"/>
    <n v="0"/>
    <n v="0"/>
    <s v="N/A"/>
    <s v="N/A"/>
    <n v="71.1738"/>
    <n v="2.4457835635495725E-6"/>
    <n v="0"/>
    <n v="0"/>
    <s v="N/A"/>
    <n v="0"/>
    <n v="2.4457835635495725E-6"/>
    <n v="0"/>
    <n v="0"/>
    <s v="N/A"/>
    <n v="74.430000000000007"/>
    <n v="2329"/>
    <x v="0"/>
    <n v="1"/>
    <x v="2"/>
    <n v="1.5"/>
    <x v="2"/>
  </r>
  <r>
    <x v="148"/>
    <n v="9009157200"/>
    <s v="Orange"/>
    <s v="No"/>
    <n v="101114.48050000009"/>
    <n v="3.4746512683565302E-3"/>
    <n v="62612.52"/>
    <n v="3.7267165545146214E-3"/>
    <s v="YES"/>
    <s v="YES"/>
    <n v="81277.952100000097"/>
    <n v="3.4746512683565302E-3"/>
    <n v="62612.52"/>
    <n v="3.7267165545146214E-3"/>
    <s v="YES"/>
    <n v="19836.528399999999"/>
    <n v="3.4746512683565302E-3"/>
    <n v="0"/>
    <n v="3.7267165545146214E-3"/>
    <s v="YES"/>
    <n v="74.430000000000007"/>
    <n v="2329"/>
    <x v="0"/>
    <n v="1"/>
    <x v="2"/>
    <n v="1.5"/>
    <x v="2"/>
  </r>
  <r>
    <x v="149"/>
    <n v="9009157300"/>
    <s v="Derby"/>
    <s v="No"/>
    <n v="12793.3539"/>
    <n v="4.3962489977060129E-4"/>
    <n v="7125.33"/>
    <n v="4.2410184524404492E-4"/>
    <s v="YES"/>
    <s v="NO"/>
    <n v="7500.3773000000001"/>
    <n v="4.3962489977060129E-4"/>
    <n v="6065.33"/>
    <n v="4.2410184524404492E-4"/>
    <s v="NO"/>
    <n v="5292.9766"/>
    <n v="4.3962489977060129E-4"/>
    <n v="1060"/>
    <n v="4.2410184524404492E-4"/>
    <s v="NO"/>
    <n v="80.102000000000004"/>
    <n v="2202"/>
    <x v="0"/>
    <n v="1"/>
    <x v="3"/>
    <n v="2"/>
    <x v="2"/>
  </r>
  <r>
    <x v="149"/>
    <n v="9009157300"/>
    <s v="Orange"/>
    <s v="No"/>
    <n v="82969.595099999904"/>
    <n v="2.8511288138323783E-3"/>
    <n v="44691.62"/>
    <n v="2.6600590441348913E-3"/>
    <s v="YES"/>
    <s v="NO"/>
    <n v="77580.580099999905"/>
    <n v="2.8511288138323783E-3"/>
    <n v="44691.62"/>
    <n v="2.6600590441348913E-3"/>
    <s v="NO"/>
    <n v="5389.0150000000003"/>
    <n v="2.8511288138323783E-3"/>
    <n v="0"/>
    <n v="2.6600590441348913E-3"/>
    <s v="NO"/>
    <n v="80.102000000000004"/>
    <n v="2202"/>
    <x v="0"/>
    <n v="1"/>
    <x v="3"/>
    <n v="2"/>
    <x v="2"/>
  </r>
  <r>
    <x v="150"/>
    <n v="9009157400"/>
    <s v="Orange"/>
    <s v="No"/>
    <n v="107625.53199999999"/>
    <n v="3.6983940324090965E-3"/>
    <n v="99254.12"/>
    <n v="5.9076359186274689E-3"/>
    <s v="YES"/>
    <s v="YES"/>
    <n v="93459.739199999996"/>
    <n v="3.6983940324090965E-3"/>
    <n v="63453.120000000003"/>
    <n v="5.9076359186274689E-3"/>
    <s v="YES"/>
    <n v="14165.792799999999"/>
    <n v="3.6983940324090965E-3"/>
    <n v="35801"/>
    <n v="5.9076359186274689E-3"/>
    <s v="YES"/>
    <n v="80.995999999999995"/>
    <n v="2364"/>
    <x v="0"/>
    <n v="1"/>
    <x v="3"/>
    <n v="2"/>
    <x v="2"/>
  </r>
  <r>
    <x v="151"/>
    <n v="9009160100"/>
    <s v="ANSONIA"/>
    <s v="No"/>
    <n v="364.3947"/>
    <n v="1.2521891031595579E-5"/>
    <n v="0"/>
    <n v="0"/>
    <s v="N/A"/>
    <s v="NO"/>
    <n v="364.3947"/>
    <n v="1.2521891031595579E-5"/>
    <n v="0"/>
    <n v="0"/>
    <s v="NO"/>
    <n v="0"/>
    <n v="1.2521891031595579E-5"/>
    <n v="0"/>
    <n v="0"/>
    <s v="NO"/>
    <n v="98.641000000000005"/>
    <n v="2642"/>
    <x v="0"/>
    <n v="1"/>
    <x v="4"/>
    <n v="3"/>
    <x v="0"/>
  </r>
  <r>
    <x v="151"/>
    <n v="9009160100"/>
    <s v="Woodbridge"/>
    <s v="No"/>
    <n v="94425.923599999907"/>
    <n v="3.2448087907891313E-3"/>
    <n v="35951.83"/>
    <n v="2.1398640403883346E-3"/>
    <s v="NO"/>
    <s v="NO"/>
    <n v="88447.433699999907"/>
    <n v="3.2448087907891313E-3"/>
    <n v="35951.83"/>
    <n v="2.1398640403883346E-3"/>
    <s v="NO"/>
    <n v="5978.4898999999996"/>
    <n v="3.2448087907891313E-3"/>
    <n v="0"/>
    <n v="2.1398640403883346E-3"/>
    <s v="NO"/>
    <n v="98.641000000000005"/>
    <n v="2642"/>
    <x v="0"/>
    <n v="1"/>
    <x v="4"/>
    <n v="3"/>
    <x v="0"/>
  </r>
  <r>
    <x v="152"/>
    <n v="9009160200"/>
    <s v="NEW HAVEN"/>
    <s v="No"/>
    <n v="161.4941"/>
    <n v="5.5495086027475147E-6"/>
    <n v="0"/>
    <n v="0"/>
    <s v="N/A"/>
    <s v="NO"/>
    <n v="38.472200000000001"/>
    <n v="5.5495086027475147E-6"/>
    <n v="0"/>
    <n v="0"/>
    <s v="NO"/>
    <n v="123.0219"/>
    <n v="5.5495086027475147E-6"/>
    <n v="0"/>
    <n v="0"/>
    <s v="NO"/>
    <n v="84.686999999999998"/>
    <n v="2238"/>
    <x v="0"/>
    <n v="1"/>
    <x v="0"/>
    <n v="2.5"/>
    <x v="0"/>
  </r>
  <r>
    <x v="152"/>
    <n v="9009160200"/>
    <s v="Woodbridge"/>
    <s v="No"/>
    <n v="176689.11550000001"/>
    <n v="6.0716630915872427E-3"/>
    <n v="43838.21"/>
    <n v="2.6092638170015906E-3"/>
    <s v="NO"/>
    <s v="NO"/>
    <n v="127202.5885"/>
    <n v="6.0716630915872427E-3"/>
    <n v="40561.25"/>
    <n v="2.6092638170015906E-3"/>
    <s v="NO"/>
    <n v="49486.527000000002"/>
    <n v="6.0716630915872427E-3"/>
    <n v="3276.96"/>
    <n v="2.6092638170015906E-3"/>
    <s v="NO"/>
    <n v="84.686999999999998"/>
    <n v="2238"/>
    <x v="0"/>
    <n v="1"/>
    <x v="0"/>
    <n v="2.5"/>
    <x v="0"/>
  </r>
  <r>
    <x v="153"/>
    <n v="9009165100"/>
    <s v="HAMDEN"/>
    <s v="No"/>
    <n v="88673.902800000098"/>
    <n v="3.0471490068541044E-3"/>
    <n v="54862.47"/>
    <n v="3.2654311816640151E-3"/>
    <s v="YES"/>
    <s v="YES"/>
    <n v="60626.775900000102"/>
    <n v="3.0471490068541044E-3"/>
    <n v="29109.47"/>
    <n v="3.2654311816640151E-3"/>
    <s v="YES"/>
    <n v="28047.126899999999"/>
    <n v="3.0471490068541044E-3"/>
    <n v="25753"/>
    <n v="3.2654311816640151E-3"/>
    <s v="YES"/>
    <n v="47.817"/>
    <n v="1673"/>
    <x v="1"/>
    <n v="1"/>
    <x v="4"/>
    <n v="4"/>
    <x v="3"/>
  </r>
  <r>
    <x v="153"/>
    <n v="9009165100"/>
    <s v="NORTH HAVEN"/>
    <s v="No"/>
    <n v="154.1491"/>
    <n v="5.2971084179284997E-6"/>
    <n v="0"/>
    <n v="0"/>
    <s v="N/A"/>
    <s v="NO"/>
    <n v="0"/>
    <n v="5.2971084179284997E-6"/>
    <n v="0"/>
    <n v="0"/>
    <s v="NO"/>
    <n v="154.1491"/>
    <n v="5.2971084179284997E-6"/>
    <n v="0"/>
    <n v="0"/>
    <s v="NO"/>
    <n v="47.817"/>
    <n v="1673"/>
    <x v="1"/>
    <n v="1"/>
    <x v="4"/>
    <n v="4"/>
    <x v="3"/>
  </r>
  <r>
    <x v="154"/>
    <n v="9009165200"/>
    <s v="HAMDEN"/>
    <s v="No"/>
    <n v="59173.9615999999"/>
    <n v="2.0334266636233183E-3"/>
    <n v="16705.620000000003"/>
    <n v="9.9432366893123861E-4"/>
    <s v="NO"/>
    <s v="NO"/>
    <n v="48468.042599999899"/>
    <n v="2.0334266636233183E-3"/>
    <n v="13366.62"/>
    <n v="9.9432366893123861E-4"/>
    <s v="NO"/>
    <n v="10705.919"/>
    <n v="2.0334266636233183E-3"/>
    <n v="3339"/>
    <n v="9.9432366893123861E-4"/>
    <s v="NO"/>
    <n v="68.891000000000005"/>
    <n v="1727"/>
    <x v="4"/>
    <n v="1"/>
    <x v="3"/>
    <n v="2.5"/>
    <x v="0"/>
  </r>
  <r>
    <x v="154"/>
    <n v="9009165200"/>
    <s v="NORTH HAVEN"/>
    <s v="No"/>
    <n v="132.12629999999999"/>
    <n v="4.5403270986320791E-6"/>
    <n v="0"/>
    <n v="0"/>
    <s v="N/A"/>
    <s v="N/A"/>
    <n v="0"/>
    <n v="4.5403270986320791E-6"/>
    <n v="0"/>
    <n v="0"/>
    <s v="N/A"/>
    <n v="132.12629999999999"/>
    <n v="4.5403270986320791E-6"/>
    <n v="0"/>
    <n v="0"/>
    <s v="N/A"/>
    <n v="68.891000000000005"/>
    <n v="1727"/>
    <x v="4"/>
    <n v="1"/>
    <x v="3"/>
    <n v="2.5"/>
    <x v="0"/>
  </r>
  <r>
    <x v="155"/>
    <n v="9009165300"/>
    <s v="HAMDEN"/>
    <s v="No"/>
    <n v="48786.757100000003"/>
    <n v="1.6764855696065886E-3"/>
    <n v="14148.03"/>
    <n v="8.4209512114780723E-4"/>
    <s v="NO"/>
    <s v="NO"/>
    <n v="34716.817999999999"/>
    <n v="1.6764855696065886E-3"/>
    <n v="13678.03"/>
    <n v="8.4209512114780723E-4"/>
    <s v="NO"/>
    <n v="14069.9391"/>
    <n v="1.6764855696065886E-3"/>
    <n v="470"/>
    <n v="8.4209512114780723E-4"/>
    <s v="NO"/>
    <n v="68.843000000000004"/>
    <n v="1649"/>
    <x v="4"/>
    <n v="1"/>
    <x v="2"/>
    <n v="2"/>
    <x v="2"/>
  </r>
  <r>
    <x v="156"/>
    <n v="9009165400"/>
    <s v="HAMDEN"/>
    <s v="No"/>
    <n v="103157.10000000021"/>
    <n v="3.5448429006662585E-3"/>
    <n v="134567.1"/>
    <n v="8.009475409439271E-3"/>
    <s v="YES"/>
    <s v="YES"/>
    <n v="82247.570100000201"/>
    <n v="3.5448429006662585E-3"/>
    <n v="93458.42"/>
    <n v="8.009475409439271E-3"/>
    <s v="YES"/>
    <n v="20909.529900000001"/>
    <n v="3.5448429006662585E-3"/>
    <n v="41108.68"/>
    <n v="8.009475409439271E-3"/>
    <s v="YES"/>
    <n v="58.094999999999999"/>
    <n v="1283"/>
    <x v="1"/>
    <n v="1"/>
    <x v="3"/>
    <n v="3"/>
    <x v="0"/>
  </r>
  <r>
    <x v="156"/>
    <n v="9009165400"/>
    <s v="NEW HAVEN"/>
    <s v="No"/>
    <n v="427.53480000000002"/>
    <n v="1.4691608241873469E-5"/>
    <n v="0"/>
    <n v="0"/>
    <s v="N/A"/>
    <s v="NO"/>
    <n v="0"/>
    <n v="1.4691608241873469E-5"/>
    <n v="0"/>
    <n v="0"/>
    <s v="NO"/>
    <n v="427.53480000000002"/>
    <n v="1.4691608241873469E-5"/>
    <n v="0"/>
    <n v="0"/>
    <s v="NO"/>
    <n v="58.094999999999999"/>
    <n v="1283"/>
    <x v="1"/>
    <n v="1"/>
    <x v="3"/>
    <n v="3"/>
    <x v="0"/>
  </r>
  <r>
    <x v="157"/>
    <n v="9009165500"/>
    <s v="HAMDEN"/>
    <s v="No"/>
    <n v="0"/>
    <n v="0"/>
    <n v="92839.35"/>
    <n v="5.5258268243376409E-3"/>
    <s v="YES"/>
    <s v="N/A"/>
    <n v="0"/>
    <n v="0"/>
    <n v="42110.68"/>
    <n v="5.5258268243376409E-3"/>
    <s v="N/A"/>
    <n v="0"/>
    <n v="0"/>
    <n v="50728.67"/>
    <n v="5.5258268243376409E-3"/>
    <s v="N/A"/>
    <n v="29.556999999999999"/>
    <n v="1350"/>
    <x v="2"/>
    <n v="1"/>
    <x v="0"/>
    <n v="4.5"/>
    <x v="4"/>
  </r>
  <r>
    <x v="157"/>
    <n v="9009165500"/>
    <s v="HAMDEN"/>
    <s v="Yes"/>
    <n v="107105.2402"/>
    <n v="3.6805149654955747E-3"/>
    <n v="0"/>
    <n v="0"/>
    <s v="N/A"/>
    <s v="NO"/>
    <n v="67465.568400000004"/>
    <n v="3.6805149654955747E-3"/>
    <n v="0"/>
    <n v="0"/>
    <s v="NO"/>
    <n v="39639.671799999996"/>
    <n v="3.6805149654955747E-3"/>
    <n v="0"/>
    <n v="0"/>
    <s v="NO"/>
    <n v="29.556999999999999"/>
    <n v="1350"/>
    <x v="2"/>
    <n v="1"/>
    <x v="0"/>
    <n v="4.5"/>
    <x v="4"/>
  </r>
  <r>
    <x v="157"/>
    <n v="9009165500"/>
    <s v="NEW HAVEN"/>
    <s v="No"/>
    <n v="0"/>
    <n v="0"/>
    <n v="1.370000000000001"/>
    <n v="8.15428236985995E-8"/>
    <s v="YES"/>
    <s v="N/A"/>
    <n v="0"/>
    <n v="0"/>
    <n v="26.37"/>
    <n v="8.15428236985995E-8"/>
    <s v="N/A"/>
    <n v="0"/>
    <n v="0"/>
    <n v="-25"/>
    <n v="8.15428236985995E-8"/>
    <s v="N/A"/>
    <n v="29.556999999999999"/>
    <n v="1350"/>
    <x v="2"/>
    <n v="1"/>
    <x v="0"/>
    <n v="4.5"/>
    <x v="4"/>
  </r>
  <r>
    <x v="157"/>
    <n v="9009165500"/>
    <s v="NEW HAVEN"/>
    <s v="Yes"/>
    <n v="1290.6613"/>
    <n v="4.4351688312968033E-5"/>
    <n v="0"/>
    <n v="0"/>
    <s v="N/A"/>
    <s v="NO"/>
    <n v="766.12699999999995"/>
    <n v="4.4351688312968033E-5"/>
    <n v="0"/>
    <n v="0"/>
    <s v="NO"/>
    <n v="524.53430000000003"/>
    <n v="4.4351688312968033E-5"/>
    <n v="0"/>
    <n v="0"/>
    <s v="NO"/>
    <n v="29.556999999999999"/>
    <n v="1350"/>
    <x v="2"/>
    <n v="1"/>
    <x v="0"/>
    <n v="4.5"/>
    <x v="4"/>
  </r>
  <r>
    <x v="158"/>
    <n v="9009165600"/>
    <s v="HAMDEN"/>
    <s v="No"/>
    <n v="139055.67680000019"/>
    <n v="4.778444999925564E-3"/>
    <n v="63384.259999999995"/>
    <n v="3.7726507579899184E-3"/>
    <s v="NO"/>
    <s v="NO"/>
    <n v="85902.613000000201"/>
    <n v="4.778444999925564E-3"/>
    <n v="29461.26"/>
    <n v="3.7726507579899184E-3"/>
    <s v="NO"/>
    <n v="53153.063800000004"/>
    <n v="4.778444999925564E-3"/>
    <n v="33923"/>
    <n v="3.7726507579899184E-3"/>
    <s v="NO"/>
    <n v="36.97"/>
    <n v="1454"/>
    <x v="3"/>
    <n v="1"/>
    <x v="4"/>
    <n v="4.5"/>
    <x v="4"/>
  </r>
  <r>
    <x v="159"/>
    <n v="9009165700"/>
    <s v="HAMDEN"/>
    <s v="No"/>
    <n v="70767.650900000008"/>
    <n v="2.4318268436170913E-3"/>
    <n v="53703"/>
    <n v="3.1964191686758292E-3"/>
    <s v="YES"/>
    <s v="YES"/>
    <n v="67016.043900000004"/>
    <n v="2.4318268436170913E-3"/>
    <n v="53703"/>
    <n v="3.1964191686758292E-3"/>
    <s v="YES"/>
    <n v="3751.607"/>
    <n v="2.4318268436170913E-3"/>
    <n v="0"/>
    <n v="3.1964191686758292E-3"/>
    <s v="YES"/>
    <n v="44.417999999999999"/>
    <n v="1691"/>
    <x v="1"/>
    <n v="1"/>
    <x v="0"/>
    <n v="3.5"/>
    <x v="3"/>
  </r>
  <r>
    <x v="159"/>
    <n v="9009165700"/>
    <s v="NEW HAVEN"/>
    <s v="No"/>
    <n v="8.9306999999999999"/>
    <n v="3.0689044663896221E-7"/>
    <n v="0"/>
    <n v="0"/>
    <s v="N/A"/>
    <s v="N/A"/>
    <n v="0"/>
    <n v="3.0689044663896221E-7"/>
    <n v="0"/>
    <n v="0"/>
    <s v="N/A"/>
    <n v="8.9306999999999999"/>
    <n v="3.0689044663896221E-7"/>
    <n v="0"/>
    <n v="0"/>
    <s v="N/A"/>
    <n v="44.417999999999999"/>
    <n v="1691"/>
    <x v="1"/>
    <n v="1"/>
    <x v="0"/>
    <n v="3.5"/>
    <x v="3"/>
  </r>
  <r>
    <x v="159"/>
    <n v="9009165700"/>
    <s v="NORTH HAVEN"/>
    <s v="No"/>
    <n v="0"/>
    <n v="0"/>
    <n v="924.07"/>
    <n v="5.5000932186251667E-5"/>
    <s v="YES"/>
    <s v="N/A"/>
    <n v="0"/>
    <n v="0"/>
    <n v="924.07"/>
    <n v="5.5000932186251667E-5"/>
    <s v="N/A"/>
    <n v="0"/>
    <n v="0"/>
    <n v="0"/>
    <n v="5.5000932186251667E-5"/>
    <s v="N/A"/>
    <n v="44.417999999999999"/>
    <n v="1691"/>
    <x v="1"/>
    <n v="1"/>
    <x v="0"/>
    <n v="3.5"/>
    <x v="3"/>
  </r>
  <r>
    <x v="160"/>
    <n v="9009165801"/>
    <s v="HAMDEN"/>
    <s v="No"/>
    <n v="144128.05559999999"/>
    <n v="4.9527498803329162E-3"/>
    <n v="73665.38"/>
    <n v="4.3845862000221414E-3"/>
    <s v="YES"/>
    <s v="NO"/>
    <n v="77328.733099999998"/>
    <n v="4.9527498803329162E-3"/>
    <n v="12576.38"/>
    <n v="4.3845862000221414E-3"/>
    <s v="NO"/>
    <n v="66799.322499999995"/>
    <n v="4.9527498803329162E-3"/>
    <n v="61089"/>
    <n v="4.3845862000221414E-3"/>
    <s v="NO"/>
    <n v="46.055999999999997"/>
    <n v="1430"/>
    <x v="3"/>
    <n v="1"/>
    <x v="0"/>
    <n v="4"/>
    <x v="3"/>
  </r>
  <r>
    <x v="161"/>
    <n v="9009165802"/>
    <s v="HAMDEN"/>
    <s v="No"/>
    <n v="84035.247599999901"/>
    <n v="2.8877484037510776E-3"/>
    <n v="53663.18"/>
    <n v="3.1940490699607356E-3"/>
    <s v="YES"/>
    <s v="YES"/>
    <n v="76841.958499999906"/>
    <n v="2.8877484037510776E-3"/>
    <n v="50093.18"/>
    <n v="3.1940490699607356E-3"/>
    <s v="YES"/>
    <n v="7193.2891"/>
    <n v="2.8877484037510776E-3"/>
    <n v="3570"/>
    <n v="3.1940490699607356E-3"/>
    <s v="YES"/>
    <n v="61.927999999999997"/>
    <n v="2045"/>
    <x v="4"/>
    <n v="1"/>
    <x v="3"/>
    <n v="2.5"/>
    <x v="0"/>
  </r>
  <r>
    <x v="161"/>
    <n v="9009165802"/>
    <s v="NEW HAVEN"/>
    <s v="No"/>
    <n v="218.60890000000001"/>
    <n v="7.5121751889831961E-6"/>
    <n v="0"/>
    <n v="0"/>
    <s v="N/A"/>
    <s v="NO"/>
    <n v="0"/>
    <n v="7.5121751889831961E-6"/>
    <n v="0"/>
    <n v="0"/>
    <s v="NO"/>
    <n v="218.60890000000001"/>
    <n v="7.5121751889831961E-6"/>
    <n v="0"/>
    <n v="0"/>
    <s v="NO"/>
    <n v="61.927999999999997"/>
    <n v="2045"/>
    <x v="4"/>
    <n v="1"/>
    <x v="3"/>
    <n v="2.5"/>
    <x v="0"/>
  </r>
  <r>
    <x v="162"/>
    <n v="9009165900"/>
    <s v="HAMDEN"/>
    <s v="No"/>
    <n v="205920.86439999999"/>
    <n v="7.0761693985910588E-3"/>
    <n v="76798.03"/>
    <n v="4.5710424968538324E-3"/>
    <s v="NO"/>
    <s v="NO"/>
    <n v="144930.68359999999"/>
    <n v="7.0761693985910588E-3"/>
    <n v="65336.89"/>
    <n v="4.5710424968538324E-3"/>
    <s v="NO"/>
    <n v="60990.180800000002"/>
    <n v="7.0761693985910588E-3"/>
    <n v="11461.14"/>
    <n v="4.5710424968538324E-3"/>
    <s v="NO"/>
    <n v="69.492999999999995"/>
    <n v="2369"/>
    <x v="4"/>
    <n v="1"/>
    <x v="3"/>
    <n v="2.5"/>
    <x v="0"/>
  </r>
  <r>
    <x v="163"/>
    <n v="9009166001"/>
    <s v="HAMDEN"/>
    <s v="No"/>
    <n v="167033.9798"/>
    <n v="5.7398784714194177E-3"/>
    <n v="87662.760000000009"/>
    <n v="5.2177145865785661E-3"/>
    <s v="YES"/>
    <s v="NO"/>
    <n v="103220.78479999999"/>
    <n v="5.7398784714194177E-3"/>
    <n v="63414.76"/>
    <n v="5.2177145865785661E-3"/>
    <s v="NO"/>
    <n v="63813.195"/>
    <n v="5.7398784714194177E-3"/>
    <n v="24248"/>
    <n v="5.2177145865785661E-3"/>
    <s v="NO"/>
    <n v="49.082000000000001"/>
    <n v="1616"/>
    <x v="1"/>
    <n v="1"/>
    <x v="0"/>
    <n v="3.5"/>
    <x v="3"/>
  </r>
  <r>
    <x v="164"/>
    <n v="9009166002"/>
    <s v="HAMDEN"/>
    <s v="No"/>
    <n v="128871.69100000011"/>
    <n v="4.4284872193790367E-3"/>
    <n v="36273.01"/>
    <n v="2.1589807733193682E-3"/>
    <s v="NO"/>
    <s v="NO"/>
    <n v="88585.424700000105"/>
    <n v="4.4284872193790367E-3"/>
    <n v="25722.63"/>
    <n v="2.1589807733193682E-3"/>
    <s v="NO"/>
    <n v="40286.266300000003"/>
    <n v="4.4284872193790367E-3"/>
    <n v="10550.38"/>
    <n v="2.1589807733193682E-3"/>
    <s v="NO"/>
    <n v="64.28"/>
    <n v="1710"/>
    <x v="4"/>
    <n v="1"/>
    <x v="3"/>
    <n v="2.5"/>
    <x v="0"/>
  </r>
  <r>
    <x v="164"/>
    <n v="9009166002"/>
    <s v="NEW HAVEN"/>
    <s v="No"/>
    <n v="459.02100000000002"/>
    <n v="1.5773585464371559E-5"/>
    <n v="0"/>
    <n v="0"/>
    <s v="N/A"/>
    <s v="NO"/>
    <n v="0"/>
    <n v="1.5773585464371559E-5"/>
    <n v="0"/>
    <n v="0"/>
    <s v="NO"/>
    <n v="459.02100000000002"/>
    <n v="1.5773585464371559E-5"/>
    <n v="0"/>
    <n v="0"/>
    <s v="NO"/>
    <n v="64.28"/>
    <n v="1710"/>
    <x v="4"/>
    <n v="1"/>
    <x v="3"/>
    <n v="2.5"/>
    <x v="0"/>
  </r>
  <r>
    <x v="164"/>
    <n v="9009166002"/>
    <s v="NORTH HAVEN"/>
    <s v="No"/>
    <n v="227.32550000000001"/>
    <n v="7.8117084021885638E-6"/>
    <n v="0"/>
    <n v="0"/>
    <s v="N/A"/>
    <s v="NO"/>
    <n v="227.32550000000001"/>
    <n v="7.8117084021885638E-6"/>
    <n v="0"/>
    <n v="0"/>
    <s v="NO"/>
    <n v="0"/>
    <n v="7.8117084021885638E-6"/>
    <n v="0"/>
    <n v="0"/>
    <s v="NO"/>
    <n v="64.28"/>
    <n v="1710"/>
    <x v="4"/>
    <n v="1"/>
    <x v="3"/>
    <n v="2.5"/>
    <x v="0"/>
  </r>
  <r>
    <x v="165"/>
    <n v="9009167100"/>
    <s v="HAMDEN"/>
    <s v="No"/>
    <n v="940.88679999999999"/>
    <n v="3.2332199076075105E-5"/>
    <n v="0"/>
    <n v="0"/>
    <s v="N/A"/>
    <s v="NO"/>
    <n v="695.01679999999999"/>
    <n v="3.2332199076075105E-5"/>
    <n v="0"/>
    <n v="0"/>
    <s v="NO"/>
    <n v="245.87"/>
    <n v="3.2332199076075105E-5"/>
    <n v="0"/>
    <n v="0"/>
    <s v="NO"/>
    <n v="67.659000000000006"/>
    <n v="1824"/>
    <x v="4"/>
    <n v="1"/>
    <x v="3"/>
    <n v="2.5"/>
    <x v="0"/>
  </r>
  <r>
    <x v="165"/>
    <n v="9009167100"/>
    <s v="NORTH HAVEN"/>
    <s v="No"/>
    <n v="246281.63460000002"/>
    <n v="8.4631082492265669E-3"/>
    <n v="163233.22"/>
    <n v="9.71569173738299E-3"/>
    <s v="YES"/>
    <s v="YES"/>
    <n v="175927.88690000001"/>
    <n v="8.4631082492265669E-3"/>
    <n v="93222.22"/>
    <n v="9.71569173738299E-3"/>
    <s v="YES"/>
    <n v="70353.747700000007"/>
    <n v="8.4631082492265669E-3"/>
    <n v="70011"/>
    <n v="9.71569173738299E-3"/>
    <s v="YES"/>
    <n v="67.659000000000006"/>
    <n v="1824"/>
    <x v="4"/>
    <n v="1"/>
    <x v="3"/>
    <n v="2.5"/>
    <x v="0"/>
  </r>
  <r>
    <x v="166"/>
    <n v="9009167201"/>
    <s v="East  Haven"/>
    <s v="No"/>
    <n v="82.957800000000006"/>
    <n v="2.8507234924681942E-6"/>
    <n v="0"/>
    <n v="0"/>
    <s v="N/A"/>
    <s v="N/A"/>
    <n v="0"/>
    <n v="2.8507234924681942E-6"/>
    <n v="0"/>
    <n v="0"/>
    <s v="N/A"/>
    <n v="82.957800000000006"/>
    <n v="2.8507234924681942E-6"/>
    <n v="0"/>
    <n v="0"/>
    <s v="N/A"/>
    <n v="55.04"/>
    <n v="1741"/>
    <x v="1"/>
    <n v="1"/>
    <x v="2"/>
    <n v="2.5"/>
    <x v="0"/>
  </r>
  <r>
    <x v="166"/>
    <n v="9009167201"/>
    <s v="HAMDEN"/>
    <s v="No"/>
    <n v="0"/>
    <n v="0"/>
    <n v="481.11"/>
    <n v="2.8635815992432975E-5"/>
    <s v="YES"/>
    <s v="N/A"/>
    <n v="0"/>
    <n v="0"/>
    <n v="481.11"/>
    <n v="2.8635815992432975E-5"/>
    <s v="N/A"/>
    <n v="0"/>
    <n v="0"/>
    <n v="0"/>
    <n v="2.8635815992432975E-5"/>
    <s v="N/A"/>
    <n v="55.04"/>
    <n v="1741"/>
    <x v="1"/>
    <n v="1"/>
    <x v="2"/>
    <n v="2.5"/>
    <x v="0"/>
  </r>
  <r>
    <x v="166"/>
    <n v="9009167201"/>
    <s v="NORTH HAVEN"/>
    <s v="No"/>
    <n v="149986.28679999991"/>
    <n v="5.1540594293584437E-3"/>
    <n v="71909.149999999994"/>
    <n v="4.2800548472745562E-3"/>
    <s v="NO"/>
    <s v="NO"/>
    <n v="81742.303499999907"/>
    <n v="5.1540594293584437E-3"/>
    <n v="33941.129999999997"/>
    <n v="4.2800548472745562E-3"/>
    <s v="NO"/>
    <n v="68243.983300000007"/>
    <n v="5.1540594293584437E-3"/>
    <n v="37968.019999999997"/>
    <n v="4.2800548472745562E-3"/>
    <s v="NO"/>
    <n v="55.04"/>
    <n v="1741"/>
    <x v="1"/>
    <n v="1"/>
    <x v="2"/>
    <n v="2.5"/>
    <x v="0"/>
  </r>
  <r>
    <x v="166"/>
    <n v="9009167201"/>
    <s v="WEST HAVEN"/>
    <s v="No"/>
    <n v="896.29680000000008"/>
    <n v="3.0799928927527809E-5"/>
    <n v="0"/>
    <n v="0"/>
    <s v="N/A"/>
    <s v="NO"/>
    <n v="565.22900000000004"/>
    <n v="3.0799928927527809E-5"/>
    <n v="0"/>
    <n v="0"/>
    <s v="NO"/>
    <n v="331.06779999999998"/>
    <n v="3.0799928927527809E-5"/>
    <n v="0"/>
    <n v="0"/>
    <s v="NO"/>
    <n v="55.04"/>
    <n v="1741"/>
    <x v="1"/>
    <n v="1"/>
    <x v="2"/>
    <n v="2.5"/>
    <x v="0"/>
  </r>
  <r>
    <x v="167"/>
    <n v="9009167202"/>
    <s v="East  Haven"/>
    <s v="No"/>
    <n v="82.199700000000007"/>
    <n v="2.8246724944952472E-6"/>
    <n v="0"/>
    <n v="0"/>
    <s v="N/A"/>
    <s v="N/A"/>
    <n v="34.721600000000002"/>
    <n v="2.8246724944952472E-6"/>
    <n v="0"/>
    <n v="0"/>
    <s v="N/A"/>
    <n v="47.478099999999998"/>
    <n v="2.8246724944952472E-6"/>
    <n v="0"/>
    <n v="0"/>
    <s v="N/A"/>
    <n v="52.664000000000001"/>
    <n v="1464"/>
    <x v="1"/>
    <n v="1"/>
    <x v="0"/>
    <n v="3.5"/>
    <x v="3"/>
  </r>
  <r>
    <x v="167"/>
    <n v="9009167202"/>
    <s v="NEW HAVEN"/>
    <s v="No"/>
    <n v="0.1389"/>
    <n v="4.7730953943309985E-9"/>
    <n v="0"/>
    <n v="0"/>
    <s v="N/A"/>
    <s v="N/A"/>
    <n v="0.1389"/>
    <n v="4.7730953943309985E-9"/>
    <n v="0"/>
    <n v="0"/>
    <s v="N/A"/>
    <n v="0"/>
    <n v="4.7730953943309985E-9"/>
    <n v="0"/>
    <n v="0"/>
    <s v="N/A"/>
    <n v="52.664000000000001"/>
    <n v="1464"/>
    <x v="1"/>
    <n v="1"/>
    <x v="0"/>
    <n v="3.5"/>
    <x v="3"/>
  </r>
  <r>
    <x v="167"/>
    <n v="9009167202"/>
    <s v="NORTH HAVEN"/>
    <s v="No"/>
    <n v="179562.57229999988"/>
    <n v="6.1704052328247407E-3"/>
    <n v="72155.41"/>
    <n v="4.294712318635153E-3"/>
    <s v="NO"/>
    <s v="NO"/>
    <n v="87141.806999999899"/>
    <n v="6.1704052328247407E-3"/>
    <n v="38271.480000000003"/>
    <n v="4.294712318635153E-3"/>
    <s v="NO"/>
    <n v="92420.765299999999"/>
    <n v="6.1704052328247407E-3"/>
    <n v="33883.93"/>
    <n v="4.294712318635153E-3"/>
    <s v="NO"/>
    <n v="52.664000000000001"/>
    <n v="1464"/>
    <x v="1"/>
    <n v="1"/>
    <x v="0"/>
    <n v="3.5"/>
    <x v="3"/>
  </r>
  <r>
    <x v="167"/>
    <n v="9009167202"/>
    <s v="WEST HAVEN"/>
    <s v="No"/>
    <n v="789.17419999999993"/>
    <n v="2.711881741788949E-5"/>
    <n v="0"/>
    <n v="0"/>
    <s v="N/A"/>
    <s v="NO"/>
    <n v="764.91129999999998"/>
    <n v="2.711881741788949E-5"/>
    <n v="0"/>
    <n v="0"/>
    <s v="NO"/>
    <n v="24.262899999999998"/>
    <n v="2.711881741788949E-5"/>
    <n v="0"/>
    <n v="0"/>
    <s v="NO"/>
    <n v="52.664000000000001"/>
    <n v="1464"/>
    <x v="1"/>
    <n v="1"/>
    <x v="0"/>
    <n v="3.5"/>
    <x v="3"/>
  </r>
  <r>
    <x v="168"/>
    <n v="9009167300"/>
    <s v="East  Haven"/>
    <s v="No"/>
    <n v="442.22449999999998"/>
    <n v="1.519639830245017E-5"/>
    <n v="0"/>
    <n v="0"/>
    <s v="N/A"/>
    <s v="NO"/>
    <n v="442.22449999999998"/>
    <n v="1.519639830245017E-5"/>
    <n v="0"/>
    <n v="0"/>
    <s v="NO"/>
    <n v="0"/>
    <n v="1.519639830245017E-5"/>
    <n v="0"/>
    <n v="0"/>
    <s v="NO"/>
    <n v="65.391999999999996"/>
    <n v="1724"/>
    <x v="4"/>
    <n v="1"/>
    <x v="2"/>
    <n v="2"/>
    <x v="2"/>
  </r>
  <r>
    <x v="168"/>
    <n v="9009167300"/>
    <s v="NEW HAVEN"/>
    <s v="No"/>
    <n v="19.053799999999999"/>
    <n v="6.5475597569837277E-7"/>
    <n v="0"/>
    <n v="0"/>
    <s v="N/A"/>
    <s v="N/A"/>
    <n v="19.053799999999999"/>
    <n v="6.5475597569837277E-7"/>
    <n v="0"/>
    <n v="0"/>
    <s v="N/A"/>
    <n v="0"/>
    <n v="6.5475597569837277E-7"/>
    <n v="0"/>
    <n v="0"/>
    <s v="N/A"/>
    <n v="65.391999999999996"/>
    <n v="1724"/>
    <x v="4"/>
    <n v="1"/>
    <x v="2"/>
    <n v="2"/>
    <x v="2"/>
  </r>
  <r>
    <x v="168"/>
    <n v="9009167300"/>
    <s v="NORTH HAVEN"/>
    <s v="No"/>
    <n v="198502.89509999999"/>
    <n v="6.8212617304764531E-3"/>
    <n v="76697.72"/>
    <n v="4.5650720146310541E-3"/>
    <s v="NO"/>
    <s v="NO"/>
    <n v="148627.13149999999"/>
    <n v="6.8212617304764531E-3"/>
    <n v="68371.47"/>
    <n v="4.5650720146310541E-3"/>
    <s v="NO"/>
    <n v="49875.763599999998"/>
    <n v="6.8212617304764531E-3"/>
    <n v="8326.25"/>
    <n v="4.5650720146310541E-3"/>
    <s v="NO"/>
    <n v="65.391999999999996"/>
    <n v="1724"/>
    <x v="4"/>
    <n v="1"/>
    <x v="2"/>
    <n v="2"/>
    <x v="2"/>
  </r>
  <r>
    <x v="169"/>
    <n v="9009180100"/>
    <s v="East  Haven"/>
    <s v="No"/>
    <n v="142873.6575"/>
    <n v="4.909644323862308E-3"/>
    <n v="0"/>
    <n v="0"/>
    <s v="N/A"/>
    <s v="NO"/>
    <n v="115517.04399999999"/>
    <n v="4.909644323862308E-3"/>
    <n v="0"/>
    <n v="0"/>
    <s v="NO"/>
    <n v="27356.613499999999"/>
    <n v="4.909644323862308E-3"/>
    <n v="0"/>
    <n v="0"/>
    <s v="NO"/>
    <n v="43.061999999999998"/>
    <n v="1536"/>
    <x v="3"/>
    <n v="1"/>
    <x v="4"/>
    <n v="4.5"/>
    <x v="4"/>
  </r>
  <r>
    <x v="169"/>
    <n v="9009180100"/>
    <s v="EAST HAVEN"/>
    <s v="No"/>
    <n v="0"/>
    <n v="0"/>
    <n v="31919.03"/>
    <n v="1.8998305371681068E-3"/>
    <s v="YES"/>
    <s v="N/A"/>
    <n v="0"/>
    <n v="0"/>
    <n v="23509.03"/>
    <n v="1.8998305371681068E-3"/>
    <s v="N/A"/>
    <n v="0"/>
    <n v="0"/>
    <n v="8410"/>
    <n v="1.8998305371681068E-3"/>
    <s v="N/A"/>
    <n v="43.061999999999998"/>
    <n v="1536"/>
    <x v="3"/>
    <n v="1"/>
    <x v="4"/>
    <n v="4.5"/>
    <x v="4"/>
  </r>
  <r>
    <x v="169"/>
    <n v="9009180100"/>
    <s v="NEW HAVEN"/>
    <s v="No"/>
    <n v="41.904400000000003"/>
    <n v="1.4399834315493442E-6"/>
    <n v="0"/>
    <n v="0"/>
    <s v="N/A"/>
    <s v="N/A"/>
    <n v="0"/>
    <n v="1.4399834315493442E-6"/>
    <n v="0"/>
    <n v="0"/>
    <s v="N/A"/>
    <n v="41.904400000000003"/>
    <n v="1.4399834315493442E-6"/>
    <n v="0"/>
    <n v="0"/>
    <s v="N/A"/>
    <n v="43.061999999999998"/>
    <n v="1536"/>
    <x v="3"/>
    <n v="1"/>
    <x v="4"/>
    <n v="4.5"/>
    <x v="4"/>
  </r>
  <r>
    <x v="169"/>
    <n v="9009180100"/>
    <s v="NORTH HAVEN"/>
    <s v="No"/>
    <n v="54.371499999999997"/>
    <n v="1.8683970931092E-6"/>
    <n v="0"/>
    <n v="0"/>
    <s v="N/A"/>
    <s v="N/A"/>
    <n v="54.371499999999997"/>
    <n v="1.8683970931092E-6"/>
    <n v="0"/>
    <n v="0"/>
    <s v="N/A"/>
    <n v="0"/>
    <n v="1.8683970931092E-6"/>
    <n v="0"/>
    <n v="0"/>
    <s v="N/A"/>
    <n v="43.061999999999998"/>
    <n v="1536"/>
    <x v="3"/>
    <n v="1"/>
    <x v="4"/>
    <n v="4.5"/>
    <x v="4"/>
  </r>
  <r>
    <x v="169"/>
    <n v="9009180100"/>
    <s v="WEST HAVEN"/>
    <s v="No"/>
    <n v="264.08440000000002"/>
    <n v="9.0748742502135723E-6"/>
    <n v="0"/>
    <n v="0"/>
    <s v="N/A"/>
    <s v="NO"/>
    <n v="264.08440000000002"/>
    <n v="9.0748742502135723E-6"/>
    <n v="0"/>
    <n v="0"/>
    <s v="NO"/>
    <n v="0"/>
    <n v="9.0748742502135723E-6"/>
    <n v="0"/>
    <n v="0"/>
    <s v="NO"/>
    <n v="43.061999999999998"/>
    <n v="1536"/>
    <x v="3"/>
    <n v="1"/>
    <x v="4"/>
    <n v="4.5"/>
    <x v="4"/>
  </r>
  <r>
    <x v="170"/>
    <n v="9009180200"/>
    <s v="East  Haven"/>
    <s v="No"/>
    <n v="143926.6531999998"/>
    <n v="4.945828981356328E-3"/>
    <n v="0"/>
    <n v="0"/>
    <s v="N/A"/>
    <s v="NO"/>
    <n v="93038.672899999801"/>
    <n v="4.945828981356328E-3"/>
    <n v="0"/>
    <n v="0"/>
    <s v="NO"/>
    <n v="50887.980300000003"/>
    <n v="4.945828981356328E-3"/>
    <n v="0"/>
    <n v="0"/>
    <s v="NO"/>
    <n v="38.582999999999998"/>
    <n v="1377"/>
    <x v="3"/>
    <n v="1"/>
    <x v="4"/>
    <n v="4.5"/>
    <x v="4"/>
  </r>
  <r>
    <x v="170"/>
    <n v="9009180200"/>
    <s v="EAST HAVEN"/>
    <s v="No"/>
    <n v="0"/>
    <n v="0"/>
    <n v="58804.58"/>
    <n v="3.5000667880366325E-3"/>
    <s v="YES"/>
    <s v="N/A"/>
    <n v="0"/>
    <n v="0"/>
    <n v="39022.559999999998"/>
    <n v="3.5000667880366325E-3"/>
    <s v="N/A"/>
    <n v="0"/>
    <n v="0"/>
    <n v="19782.02"/>
    <n v="3.5000667880366325E-3"/>
    <s v="N/A"/>
    <n v="38.582999999999998"/>
    <n v="1377"/>
    <x v="3"/>
    <n v="1"/>
    <x v="4"/>
    <n v="4.5"/>
    <x v="4"/>
  </r>
  <r>
    <x v="170"/>
    <n v="9009180200"/>
    <s v="NEW HAVEN"/>
    <s v="No"/>
    <n v="2792.2855"/>
    <n v="9.5952808205235638E-5"/>
    <n v="8.5"/>
    <n v="5.059226287869308E-7"/>
    <s v="NO"/>
    <s v="NO"/>
    <n v="174.75399999999999"/>
    <n v="9.5952808205235638E-5"/>
    <n v="8.5"/>
    <n v="5.059226287869308E-7"/>
    <s v="NO"/>
    <n v="2617.5315000000001"/>
    <n v="9.5952808205235638E-5"/>
    <n v="0"/>
    <n v="5.059226287869308E-7"/>
    <s v="NO"/>
    <n v="38.582999999999998"/>
    <n v="1377"/>
    <x v="3"/>
    <n v="1"/>
    <x v="4"/>
    <n v="4.5"/>
    <x v="4"/>
  </r>
  <r>
    <x v="170"/>
    <n v="9009180200"/>
    <s v="NORTH HAVEN"/>
    <s v="No"/>
    <n v="312.34399999999999"/>
    <n v="1.0733244836910881E-5"/>
    <n v="0"/>
    <n v="0"/>
    <s v="N/A"/>
    <s v="NO"/>
    <n v="137.0864"/>
    <n v="1.0733244836910881E-5"/>
    <n v="0"/>
    <n v="0"/>
    <s v="NO"/>
    <n v="175.2576"/>
    <n v="1.0733244836910881E-5"/>
    <n v="0"/>
    <n v="0"/>
    <s v="NO"/>
    <n v="38.582999999999998"/>
    <n v="1377"/>
    <x v="3"/>
    <n v="1"/>
    <x v="4"/>
    <n v="4.5"/>
    <x v="4"/>
  </r>
  <r>
    <x v="170"/>
    <n v="9009180200"/>
    <s v="WEST HAVEN"/>
    <s v="No"/>
    <n v="991.60609999999997"/>
    <n v="3.4075093656591246E-5"/>
    <n v="0"/>
    <n v="0"/>
    <s v="N/A"/>
    <s v="NO"/>
    <n v="94.562600000000003"/>
    <n v="3.4075093656591246E-5"/>
    <n v="0"/>
    <n v="0"/>
    <s v="NO"/>
    <n v="897.04349999999999"/>
    <n v="3.4075093656591246E-5"/>
    <n v="0"/>
    <n v="0"/>
    <s v="NO"/>
    <n v="38.582999999999998"/>
    <n v="1377"/>
    <x v="3"/>
    <n v="1"/>
    <x v="4"/>
    <n v="4.5"/>
    <x v="4"/>
  </r>
  <r>
    <x v="171"/>
    <n v="9009180300"/>
    <s v="East  Haven"/>
    <s v="No"/>
    <n v="61658.203399999999"/>
    <n v="2.118794000513059E-3"/>
    <n v="0"/>
    <n v="0"/>
    <s v="N/A"/>
    <s v="NO"/>
    <n v="39263.134100000003"/>
    <n v="2.118794000513059E-3"/>
    <n v="0"/>
    <n v="0"/>
    <s v="NO"/>
    <n v="22395.069299999999"/>
    <n v="2.118794000513059E-3"/>
    <n v="0"/>
    <n v="0"/>
    <s v="NO"/>
    <n v="33.018000000000001"/>
    <n v="1284"/>
    <x v="3"/>
    <n v="1"/>
    <x v="3"/>
    <n v="3.5"/>
    <x v="3"/>
  </r>
  <r>
    <x v="171"/>
    <n v="9009180300"/>
    <s v="EAST HAVEN"/>
    <s v="No"/>
    <n v="0"/>
    <n v="0"/>
    <n v="21467.85"/>
    <n v="1.2777730713415896E-3"/>
    <s v="YES"/>
    <s v="N/A"/>
    <n v="0"/>
    <n v="0"/>
    <n v="5787.8"/>
    <n v="1.2777730713415896E-3"/>
    <s v="N/A"/>
    <n v="0"/>
    <n v="0"/>
    <n v="15680.05"/>
    <n v="1.2777730713415896E-3"/>
    <s v="N/A"/>
    <n v="33.018000000000001"/>
    <n v="1284"/>
    <x v="3"/>
    <n v="1"/>
    <x v="3"/>
    <n v="3.5"/>
    <x v="3"/>
  </r>
  <r>
    <x v="171"/>
    <n v="9009180300"/>
    <s v="NEW HAVEN"/>
    <s v="No"/>
    <n v="958.25630000000001"/>
    <n v="3.2929076545130771E-5"/>
    <n v="0"/>
    <n v="0"/>
    <s v="N/A"/>
    <s v="NO"/>
    <n v="541.58529999999996"/>
    <n v="3.2929076545130771E-5"/>
    <n v="0"/>
    <n v="0"/>
    <s v="NO"/>
    <n v="416.67099999999999"/>
    <n v="3.2929076545130771E-5"/>
    <n v="0"/>
    <n v="0"/>
    <s v="NO"/>
    <n v="33.018000000000001"/>
    <n v="1284"/>
    <x v="3"/>
    <n v="1"/>
    <x v="3"/>
    <n v="3.5"/>
    <x v="3"/>
  </r>
  <r>
    <x v="171"/>
    <n v="9009180300"/>
    <s v="NORTH HAVEN"/>
    <s v="No"/>
    <n v="186.86240000000001"/>
    <n v="6.4212531376071765E-6"/>
    <n v="0"/>
    <n v="0"/>
    <s v="N/A"/>
    <s v="NO"/>
    <n v="0"/>
    <n v="6.4212531376071765E-6"/>
    <n v="0"/>
    <n v="0"/>
    <s v="NO"/>
    <n v="186.86240000000001"/>
    <n v="6.4212531376071765E-6"/>
    <n v="0"/>
    <n v="0"/>
    <s v="NO"/>
    <n v="33.018000000000001"/>
    <n v="1284"/>
    <x v="3"/>
    <n v="1"/>
    <x v="3"/>
    <n v="3.5"/>
    <x v="3"/>
  </r>
  <r>
    <x v="171"/>
    <n v="9009180300"/>
    <s v="WEST HAVEN"/>
    <s v="No"/>
    <n v="18.827999999999999"/>
    <n v="6.4699668887303131E-7"/>
    <n v="0"/>
    <n v="0"/>
    <s v="N/A"/>
    <s v="N/A"/>
    <n v="18.827999999999999"/>
    <n v="6.4699668887303131E-7"/>
    <n v="0"/>
    <n v="0"/>
    <s v="N/A"/>
    <n v="0"/>
    <n v="6.4699668887303131E-7"/>
    <n v="0"/>
    <n v="0"/>
    <s v="N/A"/>
    <n v="33.018000000000001"/>
    <n v="1284"/>
    <x v="3"/>
    <n v="1"/>
    <x v="3"/>
    <n v="3.5"/>
    <x v="3"/>
  </r>
  <r>
    <x v="172"/>
    <n v="9009180400"/>
    <s v="East  Haven"/>
    <s v="No"/>
    <n v="59107.457199999997"/>
    <n v="2.0311413371629705E-3"/>
    <n v="0"/>
    <n v="0"/>
    <s v="N/A"/>
    <s v="NO"/>
    <n v="44023.715199999999"/>
    <n v="2.0311413371629705E-3"/>
    <n v="0"/>
    <n v="0"/>
    <s v="NO"/>
    <n v="15083.742"/>
    <n v="2.0311413371629705E-3"/>
    <n v="0"/>
    <n v="0"/>
    <s v="NO"/>
    <n v="48.488"/>
    <n v="1490"/>
    <x v="1"/>
    <n v="1"/>
    <x v="0"/>
    <n v="3.5"/>
    <x v="3"/>
  </r>
  <r>
    <x v="172"/>
    <n v="9009180400"/>
    <s v="EAST HAVEN"/>
    <s v="No"/>
    <n v="0"/>
    <n v="0"/>
    <n v="46638.11"/>
    <n v="2.7759147309240053E-3"/>
    <s v="YES"/>
    <s v="N/A"/>
    <n v="0"/>
    <n v="0"/>
    <n v="25336.11"/>
    <n v="2.7759147309240053E-3"/>
    <s v="N/A"/>
    <n v="0"/>
    <n v="0"/>
    <n v="21302"/>
    <n v="2.7759147309240053E-3"/>
    <s v="N/A"/>
    <n v="48.488"/>
    <n v="1490"/>
    <x v="1"/>
    <n v="1"/>
    <x v="0"/>
    <n v="3.5"/>
    <x v="3"/>
  </r>
  <r>
    <x v="172"/>
    <n v="9009180400"/>
    <s v="WEST HAVEN"/>
    <s v="No"/>
    <n v="31.1447"/>
    <n v="1.0702420743543603E-6"/>
    <n v="0"/>
    <n v="0"/>
    <s v="N/A"/>
    <s v="N/A"/>
    <n v="0"/>
    <n v="1.0702420743543603E-6"/>
    <n v="0"/>
    <n v="0"/>
    <s v="N/A"/>
    <n v="31.1447"/>
    <n v="1.0702420743543603E-6"/>
    <n v="0"/>
    <n v="0"/>
    <s v="N/A"/>
    <n v="48.488"/>
    <n v="1490"/>
    <x v="1"/>
    <n v="1"/>
    <x v="0"/>
    <n v="3.5"/>
    <x v="3"/>
  </r>
  <r>
    <x v="173"/>
    <n v="9009180500"/>
    <s v="East  Haven"/>
    <s v="No"/>
    <n v="100665.45049999999"/>
    <n v="3.4592210089978768E-3"/>
    <n v="0"/>
    <n v="0"/>
    <s v="N/A"/>
    <s v="NO"/>
    <n v="82435.041299999997"/>
    <n v="3.4592210089978768E-3"/>
    <n v="0"/>
    <n v="0"/>
    <s v="NO"/>
    <n v="18230.409199999998"/>
    <n v="3.4592210089978768E-3"/>
    <n v="0"/>
    <n v="0"/>
    <s v="NO"/>
    <n v="49.853000000000002"/>
    <n v="1520"/>
    <x v="1"/>
    <n v="1"/>
    <x v="4"/>
    <n v="4"/>
    <x v="3"/>
  </r>
  <r>
    <x v="173"/>
    <n v="9009180500"/>
    <s v="EAST HAVEN"/>
    <s v="No"/>
    <n v="0"/>
    <n v="0"/>
    <n v="43872.23"/>
    <n v="2.6112886979229237E-3"/>
    <s v="YES"/>
    <s v="N/A"/>
    <n v="0"/>
    <n v="0"/>
    <n v="36318.230000000003"/>
    <n v="2.6112886979229237E-3"/>
    <s v="N/A"/>
    <n v="0"/>
    <n v="0"/>
    <n v="7554"/>
    <n v="2.6112886979229237E-3"/>
    <s v="N/A"/>
    <n v="49.853000000000002"/>
    <n v="1520"/>
    <x v="1"/>
    <n v="1"/>
    <x v="4"/>
    <n v="4"/>
    <x v="3"/>
  </r>
  <r>
    <x v="173"/>
    <n v="9009180500"/>
    <s v="NEW HAVEN"/>
    <s v="No"/>
    <n v="3387.4261999999999"/>
    <n v="1.1640394811991474E-4"/>
    <n v="0"/>
    <n v="0"/>
    <s v="N/A"/>
    <s v="NO"/>
    <n v="433.71039999999999"/>
    <n v="1.1640394811991474E-4"/>
    <n v="0"/>
    <n v="0"/>
    <s v="NO"/>
    <n v="2953.7157999999999"/>
    <n v="1.1640394811991474E-4"/>
    <n v="0"/>
    <n v="0"/>
    <s v="NO"/>
    <n v="49.853000000000002"/>
    <n v="1520"/>
    <x v="1"/>
    <n v="1"/>
    <x v="4"/>
    <n v="4"/>
    <x v="3"/>
  </r>
  <r>
    <x v="173"/>
    <n v="9009180500"/>
    <s v="WEST HAVEN"/>
    <s v="No"/>
    <n v="70.126199999999997"/>
    <n v="2.4097843213962166E-6"/>
    <n v="0"/>
    <n v="0"/>
    <s v="N/A"/>
    <s v="N/A"/>
    <n v="70.126199999999997"/>
    <n v="2.4097843213962166E-6"/>
    <n v="0"/>
    <n v="0"/>
    <s v="N/A"/>
    <n v="0"/>
    <n v="2.4097843213962166E-6"/>
    <n v="0"/>
    <n v="0"/>
    <s v="N/A"/>
    <n v="49.853000000000002"/>
    <n v="1520"/>
    <x v="1"/>
    <n v="1"/>
    <x v="4"/>
    <n v="4"/>
    <x v="3"/>
  </r>
  <r>
    <x v="174"/>
    <n v="9009180601"/>
    <s v="East  Haven"/>
    <s v="No"/>
    <n v="64963.1441000001"/>
    <n v="2.2323634550393914E-3"/>
    <n v="0"/>
    <n v="0"/>
    <s v="N/A"/>
    <s v="NO"/>
    <n v="52661.118400000101"/>
    <n v="2.2323634550393914E-3"/>
    <n v="0"/>
    <n v="0"/>
    <s v="NO"/>
    <n v="12302.0257"/>
    <n v="2.2323634550393914E-3"/>
    <n v="0"/>
    <n v="0"/>
    <s v="NO"/>
    <n v="40.758000000000003"/>
    <n v="1379"/>
    <x v="3"/>
    <n v="1"/>
    <x v="1"/>
    <n v="2.5"/>
    <x v="0"/>
  </r>
  <r>
    <x v="174"/>
    <n v="9009180601"/>
    <s v="EAST HAVEN"/>
    <s v="No"/>
    <n v="0"/>
    <n v="0"/>
    <n v="39953.97"/>
    <n v="2.3780726509263733E-3"/>
    <s v="YES"/>
    <s v="N/A"/>
    <n v="0"/>
    <n v="0"/>
    <n v="36834.97"/>
    <n v="2.3780726509263733E-3"/>
    <s v="N/A"/>
    <n v="0"/>
    <n v="0"/>
    <n v="3119"/>
    <n v="2.3780726509263733E-3"/>
    <s v="N/A"/>
    <n v="40.758000000000003"/>
    <n v="1379"/>
    <x v="3"/>
    <n v="1"/>
    <x v="1"/>
    <n v="2.5"/>
    <x v="0"/>
  </r>
  <r>
    <x v="174"/>
    <n v="9009180601"/>
    <s v="NEW HAVEN"/>
    <s v="No"/>
    <n v="1589.913"/>
    <n v="5.4635035404513903E-5"/>
    <n v="0"/>
    <n v="0"/>
    <s v="N/A"/>
    <s v="NO"/>
    <n v="0"/>
    <n v="5.4635035404513903E-5"/>
    <n v="0"/>
    <n v="0"/>
    <s v="NO"/>
    <n v="1589.913"/>
    <n v="5.4635035404513903E-5"/>
    <n v="0"/>
    <n v="0"/>
    <s v="NO"/>
    <n v="40.758000000000003"/>
    <n v="1379"/>
    <x v="3"/>
    <n v="1"/>
    <x v="1"/>
    <n v="2.5"/>
    <x v="0"/>
  </r>
  <r>
    <x v="174"/>
    <n v="9009180601"/>
    <s v="North Branford"/>
    <s v="No"/>
    <n v="95.268799999999999"/>
    <n v="3.2737730057843128E-6"/>
    <n v="0"/>
    <n v="0"/>
    <s v="N/A"/>
    <s v="N/A"/>
    <n v="0"/>
    <n v="3.2737730057843128E-6"/>
    <n v="0"/>
    <n v="0"/>
    <s v="N/A"/>
    <n v="95.268799999999999"/>
    <n v="3.2737730057843128E-6"/>
    <n v="0"/>
    <n v="0"/>
    <s v="N/A"/>
    <n v="40.758000000000003"/>
    <n v="1379"/>
    <x v="3"/>
    <n v="1"/>
    <x v="1"/>
    <n v="2.5"/>
    <x v="0"/>
  </r>
  <r>
    <x v="174"/>
    <n v="9009180601"/>
    <s v="NORTH HAVEN"/>
    <s v="No"/>
    <n v="55.563800000000001"/>
    <n v="1.9093687391758729E-6"/>
    <n v="0"/>
    <n v="0"/>
    <s v="N/A"/>
    <s v="N/A"/>
    <n v="55.563800000000001"/>
    <n v="1.9093687391758729E-6"/>
    <n v="0"/>
    <n v="0"/>
    <s v="N/A"/>
    <n v="0"/>
    <n v="1.9093687391758729E-6"/>
    <n v="0"/>
    <n v="0"/>
    <s v="N/A"/>
    <n v="40.758000000000003"/>
    <n v="1379"/>
    <x v="3"/>
    <n v="1"/>
    <x v="1"/>
    <n v="2.5"/>
    <x v="0"/>
  </r>
  <r>
    <x v="175"/>
    <n v="9009180602"/>
    <s v="East  Haven"/>
    <s v="No"/>
    <n v="76522.197599999898"/>
    <n v="2.6295734264121392E-3"/>
    <n v="0"/>
    <n v="0"/>
    <s v="N/A"/>
    <s v="NO"/>
    <n v="71853.173799999902"/>
    <n v="2.6295734264121392E-3"/>
    <n v="0"/>
    <n v="0"/>
    <s v="NO"/>
    <n v="4669.0237999999999"/>
    <n v="2.6295734264121392E-3"/>
    <n v="0"/>
    <n v="0"/>
    <s v="NO"/>
    <n v="47.494"/>
    <n v="1458"/>
    <x v="1"/>
    <n v="1"/>
    <x v="1"/>
    <n v="2"/>
    <x v="2"/>
  </r>
  <r>
    <x v="175"/>
    <n v="9009180602"/>
    <s v="EAST HAVEN"/>
    <s v="No"/>
    <n v="0"/>
    <n v="0"/>
    <n v="40590.32"/>
    <n v="2.4159483997297335E-3"/>
    <s v="YES"/>
    <s v="N/A"/>
    <n v="0"/>
    <n v="0"/>
    <n v="38316.32"/>
    <n v="2.4159483997297335E-3"/>
    <s v="N/A"/>
    <n v="0"/>
    <n v="0"/>
    <n v="2274"/>
    <n v="2.4159483997297335E-3"/>
    <s v="N/A"/>
    <n v="47.494"/>
    <n v="1458"/>
    <x v="1"/>
    <n v="1"/>
    <x v="1"/>
    <n v="2"/>
    <x v="2"/>
  </r>
  <r>
    <x v="175"/>
    <n v="9009180602"/>
    <s v="NEW HAVEN"/>
    <s v="No"/>
    <n v="1251.5754999999999"/>
    <n v="4.3008561948938207E-5"/>
    <n v="0"/>
    <n v="0"/>
    <s v="N/A"/>
    <s v="NO"/>
    <n v="0"/>
    <n v="4.3008561948938207E-5"/>
    <n v="0"/>
    <n v="0"/>
    <s v="NO"/>
    <n v="1251.5754999999999"/>
    <n v="4.3008561948938207E-5"/>
    <n v="0"/>
    <n v="0"/>
    <s v="NO"/>
    <n v="47.494"/>
    <n v="1458"/>
    <x v="1"/>
    <n v="1"/>
    <x v="1"/>
    <n v="2"/>
    <x v="2"/>
  </r>
  <r>
    <x v="175"/>
    <n v="9009180602"/>
    <s v="NORTH HAVEN"/>
    <s v="No"/>
    <n v="1282.3207"/>
    <n v="4.4065075789958977E-5"/>
    <n v="0"/>
    <n v="0"/>
    <s v="N/A"/>
    <s v="NO"/>
    <n v="1270.8086000000001"/>
    <n v="4.4065075789958977E-5"/>
    <n v="0"/>
    <n v="0"/>
    <s v="NO"/>
    <n v="11.5121"/>
    <n v="4.4065075789958977E-5"/>
    <n v="0"/>
    <n v="0"/>
    <s v="NO"/>
    <n v="47.494"/>
    <n v="1458"/>
    <x v="1"/>
    <n v="1"/>
    <x v="1"/>
    <n v="2"/>
    <x v="2"/>
  </r>
  <r>
    <x v="176"/>
    <n v="9009184700"/>
    <s v="North Branford"/>
    <s v="No"/>
    <n v="2855.0379000000003"/>
    <n v="9.8109202671925472E-5"/>
    <n v="1454.35"/>
    <n v="8.6563361785443866E-5"/>
    <s v="YES"/>
    <s v="NO"/>
    <n v="2754.6410000000001"/>
    <n v="9.8109202671925472E-5"/>
    <n v="1454.35"/>
    <n v="8.6563361785443866E-5"/>
    <s v="NO"/>
    <n v="100.3969"/>
    <n v="9.8109202671925472E-5"/>
    <n v="0"/>
    <n v="8.6563361785443866E-5"/>
    <s v="NO"/>
    <n v="47.466999999999999"/>
    <n v="1365"/>
    <x v="1"/>
    <n v="1"/>
    <x v="0"/>
    <n v="3.5"/>
    <x v="3"/>
  </r>
  <r>
    <x v="177"/>
    <n v="9009186100"/>
    <s v="East  Haven"/>
    <s v="No"/>
    <n v="70.791799999999995"/>
    <n v="2.4326566921267183E-6"/>
    <n v="0"/>
    <n v="0"/>
    <s v="N/A"/>
    <s v="N/A"/>
    <n v="70.791799999999995"/>
    <n v="2.4326566921267183E-6"/>
    <n v="0"/>
    <n v="0"/>
    <s v="N/A"/>
    <n v="0"/>
    <n v="2.4326566921267183E-6"/>
    <n v="0"/>
    <n v="0"/>
    <s v="N/A"/>
    <n v="52.567"/>
    <n v="1535"/>
    <x v="1"/>
    <n v="1"/>
    <x v="2"/>
    <n v="2.5"/>
    <x v="0"/>
  </r>
  <r>
    <x v="177"/>
    <n v="9009186100"/>
    <s v="North Branford"/>
    <s v="No"/>
    <n v="187335.72399999999"/>
    <n v="6.4375182247520743E-3"/>
    <n v="69768.209999999992"/>
    <n v="4.1526254363480741E-3"/>
    <s v="NO"/>
    <s v="NO"/>
    <n v="137173.78909999999"/>
    <n v="6.4375182247520743E-3"/>
    <n v="50849.24"/>
    <n v="4.1526254363480741E-3"/>
    <s v="NO"/>
    <n v="50161.9349"/>
    <n v="6.4375182247520743E-3"/>
    <n v="18918.97"/>
    <n v="4.1526254363480741E-3"/>
    <s v="NO"/>
    <n v="52.567"/>
    <n v="1535"/>
    <x v="1"/>
    <n v="1"/>
    <x v="2"/>
    <n v="2.5"/>
    <x v="0"/>
  </r>
  <r>
    <x v="178"/>
    <n v="9009186200"/>
    <s v="North Branford"/>
    <s v="No"/>
    <n v="11969.2673"/>
    <n v="4.1130636877715357E-4"/>
    <n v="4833.62"/>
    <n v="2.8769855728906876E-4"/>
    <s v="NO"/>
    <s v="NO"/>
    <n v="10810.026099999999"/>
    <n v="4.1130636877715357E-4"/>
    <n v="4833.62"/>
    <n v="2.8769855728906876E-4"/>
    <s v="NO"/>
    <n v="1159.2411999999999"/>
    <n v="4.1130636877715357E-4"/>
    <n v="0"/>
    <n v="2.8769855728906876E-4"/>
    <s v="NO"/>
    <n v="59.197000000000003"/>
    <n v="1782"/>
    <x v="4"/>
    <n v="1"/>
    <x v="1"/>
    <n v="1.5"/>
    <x v="2"/>
  </r>
  <r>
    <x v="178"/>
    <n v="9009186200"/>
    <s v="NORTH HAVEN"/>
    <s v="No"/>
    <n v="75.867800000000003"/>
    <n v="2.6070860097770006E-6"/>
    <n v="0"/>
    <n v="0"/>
    <s v="N/A"/>
    <s v="N/A"/>
    <n v="75.867800000000003"/>
    <n v="2.6070860097770006E-6"/>
    <n v="0"/>
    <n v="0"/>
    <s v="N/A"/>
    <n v="0"/>
    <n v="2.6070860097770006E-6"/>
    <n v="0"/>
    <n v="0"/>
    <s v="N/A"/>
    <n v="59.197000000000003"/>
    <n v="1782"/>
    <x v="4"/>
    <n v="1"/>
    <x v="1"/>
    <n v="1.5"/>
    <x v="2"/>
  </r>
  <r>
    <x v="179"/>
    <n v="9009190302"/>
    <s v="North Branford"/>
    <s v="No"/>
    <n v="283.57240000000002"/>
    <n v="9.744550874005671E-6"/>
    <n v="0"/>
    <n v="0"/>
    <s v="N/A"/>
    <s v="NO"/>
    <n v="283.57240000000002"/>
    <n v="9.744550874005671E-6"/>
    <n v="0"/>
    <n v="0"/>
    <s v="NO"/>
    <n v="0"/>
    <n v="9.744550874005671E-6"/>
    <n v="0"/>
    <n v="0"/>
    <s v="NO"/>
    <n v="66.495999999999995"/>
    <n v="1827"/>
    <x v="4"/>
    <n v="1"/>
    <x v="2"/>
    <n v="2"/>
    <x v="2"/>
  </r>
  <r>
    <x v="180"/>
    <n v="9009361401"/>
    <s v="NEW HAVEN"/>
    <s v="No"/>
    <n v="0"/>
    <n v="0"/>
    <n v="10001.75"/>
    <n v="5.9530725323172769E-4"/>
    <s v="YES"/>
    <s v="N/A"/>
    <n v="0"/>
    <n v="0"/>
    <n v="0"/>
    <n v="5.9530725323172769E-4"/>
    <s v="N/A"/>
    <n v="0"/>
    <n v="0"/>
    <n v="10001.75"/>
    <n v="5.9530725323172769E-4"/>
    <s v="N/A"/>
    <n v="25.573"/>
    <n v="1313"/>
    <x v="2"/>
    <n v="1"/>
    <x v="4"/>
    <n v="5"/>
    <x v="4"/>
  </r>
  <r>
    <x v="180"/>
    <n v="9009361401"/>
    <s v="NEW HAVEN"/>
    <s v="Yes"/>
    <n v="110617.02419999999"/>
    <n v="3.8011922875710626E-3"/>
    <n v="0"/>
    <n v="0"/>
    <s v="N/A"/>
    <s v="NO"/>
    <n v="22608.335299999999"/>
    <n v="3.8011922875710626E-3"/>
    <n v="0"/>
    <n v="0"/>
    <s v="NO"/>
    <n v="88008.688899999994"/>
    <n v="3.8011922875710626E-3"/>
    <n v="0"/>
    <n v="0"/>
    <s v="NO"/>
    <n v="25.573"/>
    <n v="1313"/>
    <x v="2"/>
    <n v="1"/>
    <x v="4"/>
    <n v="5"/>
    <x v="4"/>
  </r>
  <r>
    <x v="181"/>
    <n v="9009361402"/>
    <s v="NEW HAVEN"/>
    <s v="No"/>
    <n v="0"/>
    <n v="0"/>
    <n v="5108.62"/>
    <n v="3.0406664233805772E-4"/>
    <s v="YES"/>
    <s v="N/A"/>
    <n v="0"/>
    <n v="0"/>
    <n v="2918.62"/>
    <n v="3.0406664233805772E-4"/>
    <s v="N/A"/>
    <n v="0"/>
    <n v="0"/>
    <n v="2190"/>
    <n v="3.0406664233805772E-4"/>
    <s v="N/A"/>
    <n v="35.177999999999997"/>
    <n v="1510"/>
    <x v="3"/>
    <n v="1"/>
    <x v="4"/>
    <n v="4.5"/>
    <x v="4"/>
  </r>
  <r>
    <x v="181"/>
    <n v="9009361402"/>
    <s v="NEW HAVEN"/>
    <s v="Yes"/>
    <n v="40495.7889"/>
    <n v="1.3915785708307443E-3"/>
    <n v="0"/>
    <n v="0"/>
    <s v="N/A"/>
    <s v="NO"/>
    <n v="4781.3608999999997"/>
    <n v="1.3915785708307443E-3"/>
    <n v="0"/>
    <n v="0"/>
    <s v="NO"/>
    <n v="35714.428"/>
    <n v="1.3915785708307443E-3"/>
    <n v="0"/>
    <n v="0"/>
    <s v="NO"/>
    <n v="35.177999999999997"/>
    <n v="1510"/>
    <x v="3"/>
    <n v="1"/>
    <x v="4"/>
    <n v="4.5"/>
    <x v="4"/>
  </r>
  <r>
    <x v="182"/>
    <n v="9009361500"/>
    <s v="East  Haven"/>
    <s v="No"/>
    <n v="192.12350000000001"/>
    <n v="6.6020431460961248E-6"/>
    <n v="0"/>
    <n v="0"/>
    <s v="N/A"/>
    <s v="NO"/>
    <n v="192.12350000000001"/>
    <n v="6.6020431460961248E-6"/>
    <n v="0"/>
    <n v="0"/>
    <s v="NO"/>
    <n v="0"/>
    <n v="6.6020431460961248E-6"/>
    <n v="0"/>
    <n v="0"/>
    <s v="NO"/>
    <n v="34.21"/>
    <n v="1260"/>
    <x v="3"/>
    <n v="1"/>
    <x v="4"/>
    <n v="4.5"/>
    <x v="4"/>
  </r>
  <r>
    <x v="182"/>
    <n v="9009361500"/>
    <s v="WEST HAVEN"/>
    <s v="No"/>
    <n v="149377.58500000011"/>
    <n v="5.1331422820719069E-3"/>
    <n v="43604.06"/>
    <n v="2.595327136586242E-3"/>
    <s v="NO"/>
    <s v="NO"/>
    <n v="88395.970500000098"/>
    <n v="5.1331422820719069E-3"/>
    <n v="17211.07"/>
    <n v="2.595327136586242E-3"/>
    <s v="NO"/>
    <n v="60981.614500000003"/>
    <n v="5.1331422820719069E-3"/>
    <n v="26392.99"/>
    <n v="2.595327136586242E-3"/>
    <s v="NO"/>
    <n v="34.21"/>
    <n v="1260"/>
    <x v="3"/>
    <n v="1"/>
    <x v="4"/>
    <n v="4.5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x v="0"/>
    <s v="Fairfield"/>
    <s v="No"/>
    <n v="100227.791"/>
    <n v="1.3553941470087741E-5"/>
    <n v="0"/>
    <n v="0"/>
    <s v="NO"/>
    <n v="0"/>
    <n v="1.3553941470087741E-5"/>
    <n v="0"/>
    <n v="0"/>
    <n v="100227.791"/>
    <n v="1.3553941470087741E-5"/>
    <n v="0"/>
    <n v="0"/>
    <n v="85.387"/>
    <n v="2313"/>
    <x v="0"/>
    <n v="1"/>
    <x v="0"/>
    <x v="0"/>
    <x v="0"/>
  </r>
  <r>
    <x v="1"/>
    <s v="Fairfield"/>
    <s v="No"/>
    <n v="73601.251600000003"/>
    <n v="3.049800401209461E-5"/>
    <n v="0"/>
    <n v="0"/>
    <s v="NO"/>
    <n v="0"/>
    <n v="3.049800401209461E-5"/>
    <n v="0"/>
    <n v="0"/>
    <n v="73601.251600000003"/>
    <n v="3.049800401209461E-5"/>
    <n v="0"/>
    <n v="0"/>
    <n v="75.665000000000006"/>
    <n v="2452"/>
    <x v="0"/>
    <n v="1"/>
    <x v="1"/>
    <x v="1"/>
    <x v="0"/>
  </r>
  <r>
    <x v="2"/>
    <s v="Fairfield"/>
    <s v="No"/>
    <n v="37903.3364"/>
    <n v="3.1026838240039302E-8"/>
    <n v="1240"/>
    <n v="0"/>
    <s v="N/A"/>
    <n v="0"/>
    <n v="3.1026838240039302E-8"/>
    <n v="0"/>
    <n v="0"/>
    <n v="37903.3364"/>
    <n v="3.1026838240039302E-8"/>
    <n v="1240"/>
    <n v="0"/>
    <n v="114.261"/>
    <n v="3341"/>
    <x v="0"/>
    <n v="1"/>
    <x v="0"/>
    <x v="0"/>
    <x v="0"/>
  </r>
  <r>
    <x v="3"/>
    <s v="Fairfield"/>
    <s v="No"/>
    <n v="9570.1769000000004"/>
    <n v="2.453308394829508E-3"/>
    <n v="0"/>
    <n v="1.1966439137924103E-3"/>
    <s v="NO"/>
    <n v="0"/>
    <n v="2.453308394829508E-3"/>
    <n v="0"/>
    <n v="1.1966439137924103E-3"/>
    <n v="9570.1769000000004"/>
    <n v="2.453308394829508E-3"/>
    <n v="0"/>
    <n v="1.1966439137924103E-3"/>
    <n v="146.92699999999999"/>
    <n v="3810"/>
    <x v="0"/>
    <n v="1"/>
    <x v="2"/>
    <x v="2"/>
    <x v="1"/>
  </r>
  <r>
    <x v="4"/>
    <s v="Fairfield"/>
    <s v="No"/>
    <n v="4850.7232000000004"/>
    <n v="3.642720565257129E-6"/>
    <n v="330"/>
    <n v="0"/>
    <s v="N/A"/>
    <n v="0"/>
    <n v="3.642720565257129E-6"/>
    <n v="0"/>
    <n v="0"/>
    <n v="4850.7232000000004"/>
    <n v="3.642720565257129E-6"/>
    <n v="330"/>
    <n v="0"/>
    <n v="121.599"/>
    <n v="3418"/>
    <x v="0"/>
    <n v="1"/>
    <x v="2"/>
    <x v="2"/>
    <x v="1"/>
  </r>
  <r>
    <x v="5"/>
    <s v="Fairfield"/>
    <s v="No"/>
    <n v="33150.8917"/>
    <n v="3.3323013887803549E-3"/>
    <n v="0"/>
    <n v="1.8769479542696205E-3"/>
    <s v="NO"/>
    <n v="0"/>
    <n v="3.3323013887803549E-3"/>
    <n v="0"/>
    <n v="1.8769479542696205E-3"/>
    <n v="33150.8917"/>
    <n v="3.3323013887803549E-3"/>
    <n v="0"/>
    <n v="1.8769479542696205E-3"/>
    <n v="116.73399999999999"/>
    <n v="2525"/>
    <x v="0"/>
    <n v="1"/>
    <x v="0"/>
    <x v="0"/>
    <x v="0"/>
  </r>
  <r>
    <x v="6"/>
    <s v="Fairfield"/>
    <s v="No"/>
    <n v="101146.5624"/>
    <n v="3.4587412562109197E-3"/>
    <n v="2245.5"/>
    <n v="1.1630691025368313E-3"/>
    <s v="NO"/>
    <n v="0"/>
    <n v="3.4587412562109197E-3"/>
    <n v="0"/>
    <n v="1.1630691025368313E-3"/>
    <n v="101146.5624"/>
    <n v="3.4587412562109197E-3"/>
    <n v="2245.5"/>
    <n v="1.1630691025368313E-3"/>
    <n v="104.15"/>
    <n v="2864"/>
    <x v="0"/>
    <n v="1"/>
    <x v="0"/>
    <x v="0"/>
    <x v="0"/>
  </r>
  <r>
    <x v="7"/>
    <s v="Fairfield"/>
    <s v="No"/>
    <n v="2542.0457000000001"/>
    <n v="5.7714802906822541E-3"/>
    <n v="0"/>
    <n v="9.738492777457777E-4"/>
    <s v="NO"/>
    <n v="0"/>
    <n v="5.7714802906822541E-3"/>
    <n v="0"/>
    <n v="9.738492777457777E-4"/>
    <n v="2542.0457000000001"/>
    <n v="5.7714802906822541E-3"/>
    <n v="0"/>
    <n v="9.738492777457777E-4"/>
    <n v="82.66"/>
    <n v="2698"/>
    <x v="0"/>
    <n v="1"/>
    <x v="2"/>
    <x v="2"/>
    <x v="1"/>
  </r>
  <r>
    <x v="8"/>
    <s v="Fairfield"/>
    <s v="No"/>
    <n v="48402.934399999998"/>
    <n v="2.6703042528062166E-3"/>
    <n v="79085"/>
    <n v="4.3758140968420684E-4"/>
    <s v="NO"/>
    <n v="0"/>
    <n v="2.6703042528062166E-3"/>
    <n v="0"/>
    <n v="4.3758140968420684E-4"/>
    <n v="48402.934399999998"/>
    <n v="2.6703042528062166E-3"/>
    <n v="79085"/>
    <n v="4.3758140968420684E-4"/>
    <n v="49.470999999999997"/>
    <n v="1741"/>
    <x v="1"/>
    <n v="1"/>
    <x v="1"/>
    <x v="3"/>
    <x v="2"/>
  </r>
  <r>
    <x v="9"/>
    <s v="Fairfield"/>
    <s v="No"/>
    <n v="3413.4719"/>
    <n v="4.2257383673199944E-3"/>
    <n v="0"/>
    <n v="5.7024622701399392E-3"/>
    <s v="YES"/>
    <n v="0"/>
    <n v="4.2257383673199944E-3"/>
    <n v="0"/>
    <n v="5.7024622701399392E-3"/>
    <n v="3413.4719"/>
    <n v="4.2257383673199944E-3"/>
    <n v="0"/>
    <n v="5.7024622701399392E-3"/>
    <n v="94.519000000000005"/>
    <n v="2692"/>
    <x v="0"/>
    <n v="1"/>
    <x v="2"/>
    <x v="2"/>
    <x v="1"/>
  </r>
  <r>
    <x v="10"/>
    <s v="Fairfield"/>
    <s v="No"/>
    <n v="19307.045299999998"/>
    <n v="4.0455314530851143E-3"/>
    <n v="0"/>
    <n v="4.9616367887917736E-4"/>
    <s v="NO"/>
    <n v="1395.1153999999999"/>
    <n v="4.0455314530851143E-3"/>
    <n v="0"/>
    <n v="4.9616367887917736E-4"/>
    <n v="17911.929899999999"/>
    <n v="4.0455314530851143E-3"/>
    <n v="0"/>
    <n v="4.9616367887917736E-4"/>
    <n v="54.923000000000002"/>
    <n v="1857"/>
    <x v="1"/>
    <n v="1"/>
    <x v="3"/>
    <x v="4"/>
    <x v="3"/>
  </r>
  <r>
    <x v="11"/>
    <s v="Fairfield"/>
    <s v="No"/>
    <n v="111401.4479"/>
    <n v="1.4151994756314813E-3"/>
    <n v="224266"/>
    <n v="2.6114654732414528E-4"/>
    <s v="NO"/>
    <n v="0"/>
    <n v="1.4151994756314813E-3"/>
    <n v="0"/>
    <n v="2.6114654732414528E-4"/>
    <n v="111401.4479"/>
    <n v="1.4151994756314813E-3"/>
    <n v="224266"/>
    <n v="2.6114654732414528E-4"/>
    <n v="56.725000000000001"/>
    <n v="1873"/>
    <x v="1"/>
    <n v="1"/>
    <x v="4"/>
    <x v="5"/>
    <x v="3"/>
  </r>
  <r>
    <x v="12"/>
    <s v="Bridgeport"/>
    <s v="No"/>
    <n v="2535.1001999999999"/>
    <n v="1.693069653472477E-3"/>
    <n v="0"/>
    <n v="1.7877698652979872E-3"/>
    <s v="YES"/>
    <n v="0"/>
    <n v="1.693069653472477E-3"/>
    <n v="0"/>
    <n v="1.7877698652979872E-3"/>
    <n v="2535.1001999999999"/>
    <n v="1.693069653472477E-3"/>
    <n v="0"/>
    <n v="1.7877698652979872E-3"/>
    <n v="89.569000000000003"/>
    <n v="2670"/>
    <x v="0"/>
    <n v="1"/>
    <x v="3"/>
    <x v="6"/>
    <x v="2"/>
  </r>
  <r>
    <x v="12"/>
    <s v="Fairfield"/>
    <s v="No"/>
    <n v="63380.398999999998"/>
    <n v="4.8602242955113123E-3"/>
    <n v="1555"/>
    <n v="5.0261324007126237E-3"/>
    <s v="YES"/>
    <n v="0"/>
    <n v="4.8602242955113123E-3"/>
    <n v="0"/>
    <n v="5.0261324007126237E-3"/>
    <n v="63380.398999999998"/>
    <n v="4.8602242955113123E-3"/>
    <n v="1555"/>
    <n v="5.0261324007126237E-3"/>
    <n v="89.569000000000003"/>
    <n v="2670"/>
    <x v="0"/>
    <n v="1"/>
    <x v="3"/>
    <x v="6"/>
    <x v="2"/>
  </r>
  <r>
    <x v="13"/>
    <s v="Fairfield"/>
    <s v="No"/>
    <n v="32031.164499999999"/>
    <n v="2.5042807066534404E-3"/>
    <n v="49035"/>
    <n v="2.6623850978211254E-4"/>
    <s v="NO"/>
    <n v="2121.6125999999999"/>
    <n v="2.5042807066534404E-3"/>
    <n v="0"/>
    <n v="2.6623850978211254E-4"/>
    <n v="29909.551899999999"/>
    <n v="2.5042807066534404E-3"/>
    <n v="49035"/>
    <n v="2.6623850978211254E-4"/>
    <n v="80.623999999999995"/>
    <n v="2370"/>
    <x v="0"/>
    <n v="1"/>
    <x v="2"/>
    <x v="2"/>
    <x v="1"/>
  </r>
  <r>
    <x v="14"/>
    <s v="Bridgeport"/>
    <s v="Yes"/>
    <n v="7281.1782000000003"/>
    <n v="1.2874612265994087E-3"/>
    <n v="0"/>
    <n v="1.1727304391373837E-3"/>
    <s v="NO"/>
    <n v="0"/>
    <n v="1.2874612265994087E-3"/>
    <n v="0"/>
    <n v="1.1727304391373837E-3"/>
    <n v="7281.1782000000003"/>
    <n v="1.2874612265994087E-3"/>
    <n v="0"/>
    <n v="1.1727304391373837E-3"/>
    <n v="59.890999999999998"/>
    <n v="1489"/>
    <x v="1"/>
    <n v="1"/>
    <x v="3"/>
    <x v="4"/>
    <x v="3"/>
  </r>
  <r>
    <x v="15"/>
    <s v="Bridgeport"/>
    <s v="No"/>
    <n v="0"/>
    <n v="2.5897031523486776E-3"/>
    <n v="85"/>
    <n v="2.0906645527465372E-3"/>
    <s v="NO"/>
    <n v="0"/>
    <n v="2.5897031523486776E-3"/>
    <n v="0"/>
    <n v="2.0906645527465372E-3"/>
    <n v="0"/>
    <n v="2.5897031523486776E-3"/>
    <n v="85"/>
    <n v="2.0906645527465372E-3"/>
    <n v="27.728999999999999"/>
    <n v="1292"/>
    <x v="2"/>
    <n v="1"/>
    <x v="3"/>
    <x v="7"/>
    <x v="4"/>
  </r>
  <r>
    <x v="15"/>
    <s v="Bridgeport"/>
    <s v="Yes"/>
    <n v="23732.358"/>
    <n v="4.0787861310231923E-3"/>
    <n v="0"/>
    <n v="5.2688508650839772E-4"/>
    <s v="NO"/>
    <n v="0"/>
    <n v="4.0787861310231923E-3"/>
    <n v="0"/>
    <n v="5.2688508650839772E-4"/>
    <n v="23732.358"/>
    <n v="4.0787861310231923E-3"/>
    <n v="0"/>
    <n v="5.2688508650839772E-4"/>
    <n v="27.728999999999999"/>
    <n v="1292"/>
    <x v="2"/>
    <n v="1"/>
    <x v="3"/>
    <x v="7"/>
    <x v="4"/>
  </r>
  <r>
    <x v="16"/>
    <s v="Bridgeport"/>
    <s v="No"/>
    <n v="0"/>
    <n v="1.8534214633550644E-5"/>
    <n v="92446"/>
    <n v="0"/>
    <s v="NO"/>
    <n v="0"/>
    <n v="1.8534214633550644E-5"/>
    <n v="0"/>
    <n v="0"/>
    <n v="0"/>
    <n v="1.8534214633550644E-5"/>
    <n v="92446"/>
    <n v="0"/>
    <n v="5.532"/>
    <n v="433"/>
    <x v="2"/>
    <n v="1"/>
    <x v="3"/>
    <x v="7"/>
    <x v="4"/>
  </r>
  <r>
    <x v="16"/>
    <s v="Bridgeport"/>
    <s v="Yes"/>
    <n v="90882.647700000001"/>
    <n v="6.4748125530436768E-3"/>
    <n v="0"/>
    <n v="2.065394610243269E-3"/>
    <s v="NO"/>
    <n v="0"/>
    <n v="6.4748125530436768E-3"/>
    <n v="0"/>
    <n v="2.065394610243269E-3"/>
    <n v="90882.647700000001"/>
    <n v="6.4748125530436768E-3"/>
    <n v="0"/>
    <n v="2.065394610243269E-3"/>
    <n v="5.532"/>
    <n v="433"/>
    <x v="2"/>
    <n v="1"/>
    <x v="3"/>
    <x v="7"/>
    <x v="4"/>
  </r>
  <r>
    <x v="17"/>
    <s v="Bridgeport"/>
    <s v="No"/>
    <n v="0"/>
    <n v="6.2608954859231705E-3"/>
    <n v="484416"/>
    <n v="1.473453825703799E-3"/>
    <s v="NO"/>
    <n v="0"/>
    <n v="6.2608954859231705E-3"/>
    <n v="0"/>
    <n v="1.473453825703799E-3"/>
    <n v="0"/>
    <n v="6.2608954859231705E-3"/>
    <n v="484416"/>
    <n v="1.473453825703799E-3"/>
    <n v="25.893000000000001"/>
    <n v="912"/>
    <x v="2"/>
    <n v="1"/>
    <x v="4"/>
    <x v="8"/>
    <x v="4"/>
  </r>
  <r>
    <x v="17"/>
    <s v="Bridgeport"/>
    <s v="Yes"/>
    <n v="28740.396199999999"/>
    <n v="0"/>
    <n v="0"/>
    <n v="6.8961123123761155E-4"/>
    <s v="N/A"/>
    <n v="0"/>
    <n v="0"/>
    <n v="0"/>
    <n v="6.8961123123761155E-4"/>
    <n v="28740.396199999999"/>
    <n v="0"/>
    <n v="0"/>
    <n v="6.8961123123761155E-4"/>
    <n v="25.893000000000001"/>
    <n v="912"/>
    <x v="2"/>
    <n v="1"/>
    <x v="4"/>
    <x v="8"/>
    <x v="4"/>
  </r>
  <r>
    <x v="18"/>
    <s v="Bridgeport"/>
    <s v="Yes"/>
    <n v="16724.715800000002"/>
    <n v="4.0691271591036283E-3"/>
    <n v="0"/>
    <n v="0"/>
    <s v="NO"/>
    <n v="0"/>
    <n v="4.0691271591036283E-3"/>
    <n v="0"/>
    <n v="0"/>
    <n v="16724.715800000002"/>
    <n v="4.0691271591036283E-3"/>
    <n v="0"/>
    <n v="0"/>
    <n v="15.334"/>
    <n v="1275"/>
    <x v="2"/>
    <n v="1"/>
    <x v="4"/>
    <x v="8"/>
    <x v="4"/>
  </r>
  <r>
    <x v="19"/>
    <s v="Bridgeport"/>
    <s v="No"/>
    <n v="0"/>
    <n v="0"/>
    <n v="49135"/>
    <n v="5.1608453118843578E-4"/>
    <s v="N/A"/>
    <n v="0"/>
    <n v="0"/>
    <n v="0"/>
    <n v="5.1608453118843578E-4"/>
    <n v="0"/>
    <n v="0"/>
    <n v="49135"/>
    <n v="5.1608453118843578E-4"/>
    <n v="18.832999999999998"/>
    <n v="974"/>
    <x v="2"/>
    <n v="1"/>
    <x v="3"/>
    <x v="7"/>
    <x v="4"/>
  </r>
  <r>
    <x v="19"/>
    <s v="Bridgeport"/>
    <s v="Yes"/>
    <n v="329048.53960000002"/>
    <n v="2.3196537377020692E-3"/>
    <n v="0"/>
    <n v="0"/>
    <s v="NO"/>
    <n v="0"/>
    <n v="2.3196537377020692E-3"/>
    <n v="0"/>
    <n v="0"/>
    <n v="329048.53960000002"/>
    <n v="2.3196537377020692E-3"/>
    <n v="0"/>
    <n v="0"/>
    <n v="18.832999999999998"/>
    <n v="974"/>
    <x v="2"/>
    <n v="1"/>
    <x v="3"/>
    <x v="7"/>
    <x v="4"/>
  </r>
  <r>
    <x v="20"/>
    <s v="Bridgeport"/>
    <s v="Yes"/>
    <n v="14584.582"/>
    <n v="0"/>
    <n v="0"/>
    <n v="4.4619995046636532E-5"/>
    <s v="N/A"/>
    <n v="0"/>
    <n v="0"/>
    <n v="0"/>
    <n v="4.4619995046636532E-5"/>
    <n v="14584.582"/>
    <n v="0"/>
    <n v="0"/>
    <n v="4.4619995046636532E-5"/>
    <n v="20.158000000000001"/>
    <n v="1228"/>
    <x v="2"/>
    <n v="1"/>
    <x v="4"/>
    <x v="8"/>
    <x v="4"/>
  </r>
  <r>
    <x v="21"/>
    <s v="Bridgeport"/>
    <s v="Yes"/>
    <n v="21101.988799999999"/>
    <n v="0"/>
    <n v="0"/>
    <n v="1.2708734770911213E-2"/>
    <s v="N/A"/>
    <n v="0"/>
    <n v="0"/>
    <n v="0"/>
    <n v="1.2708734770911213E-2"/>
    <n v="21101.988799999999"/>
    <n v="0"/>
    <n v="0"/>
    <n v="1.2708734770911213E-2"/>
    <n v="27.215"/>
    <n v="1323"/>
    <x v="2"/>
    <n v="1"/>
    <x v="4"/>
    <x v="8"/>
    <x v="4"/>
  </r>
  <r>
    <x v="22"/>
    <s v="Bridgeport"/>
    <s v="No"/>
    <n v="5250.7829000000002"/>
    <n v="1.808941612791681E-3"/>
    <n v="0"/>
    <n v="0"/>
    <s v="NO"/>
    <n v="0"/>
    <n v="1.808941612791681E-3"/>
    <n v="0"/>
    <n v="0"/>
    <n v="5250.7829000000002"/>
    <n v="1.808941612791681E-3"/>
    <n v="0"/>
    <n v="0"/>
    <n v="25.632999999999999"/>
    <n v="1271"/>
    <x v="2"/>
    <n v="1"/>
    <x v="4"/>
    <x v="8"/>
    <x v="4"/>
  </r>
  <r>
    <x v="23"/>
    <s v="Bridgeport"/>
    <s v="No"/>
    <n v="0"/>
    <n v="0"/>
    <n v="4617"/>
    <n v="1.4901087986434646E-4"/>
    <s v="N/A"/>
    <n v="0"/>
    <n v="0"/>
    <n v="0"/>
    <n v="1.4901087986434646E-4"/>
    <n v="0"/>
    <n v="0"/>
    <n v="4617"/>
    <n v="1.4901087986434646E-4"/>
    <n v="13.99"/>
    <n v="1107"/>
    <x v="2"/>
    <n v="1"/>
    <x v="4"/>
    <x v="8"/>
    <x v="4"/>
  </r>
  <r>
    <x v="23"/>
    <s v="Bridgeport"/>
    <s v="Yes"/>
    <n v="26819.623799999998"/>
    <n v="8.2195840081376946E-4"/>
    <n v="0"/>
    <n v="0"/>
    <s v="NO"/>
    <n v="1014.0401000000001"/>
    <n v="8.2195840081376946E-4"/>
    <n v="0"/>
    <n v="0"/>
    <n v="25805.583699999999"/>
    <n v="8.2195840081376946E-4"/>
    <n v="0"/>
    <n v="0"/>
    <n v="13.99"/>
    <n v="1107"/>
    <x v="2"/>
    <n v="1"/>
    <x v="4"/>
    <x v="8"/>
    <x v="4"/>
  </r>
  <r>
    <x v="24"/>
    <s v="Bridgeport"/>
    <s v="Yes"/>
    <n v="33404.633399999999"/>
    <n v="1.7478704207832351E-6"/>
    <n v="0"/>
    <n v="0"/>
    <s v="N/A"/>
    <n v="0"/>
    <n v="1.7478704207832351E-6"/>
    <n v="0"/>
    <n v="0"/>
    <n v="33404.633399999999"/>
    <n v="1.7478704207832351E-6"/>
    <n v="0"/>
    <n v="0"/>
    <n v="17.510999999999999"/>
    <n v="1078"/>
    <x v="2"/>
    <n v="1"/>
    <x v="4"/>
    <x v="8"/>
    <x v="4"/>
  </r>
  <r>
    <x v="25"/>
    <s v="Bridgeport"/>
    <s v="No"/>
    <n v="17213.561799999999"/>
    <n v="0"/>
    <n v="0"/>
    <n v="9.8785797773534145E-4"/>
    <s v="N/A"/>
    <n v="0"/>
    <n v="0"/>
    <n v="0"/>
    <n v="9.8785797773534145E-4"/>
    <n v="17213.561799999999"/>
    <n v="0"/>
    <n v="0"/>
    <n v="9.8785797773534145E-4"/>
    <n v="22.64"/>
    <n v="1131"/>
    <x v="2"/>
    <n v="1"/>
    <x v="4"/>
    <x v="8"/>
    <x v="4"/>
  </r>
  <r>
    <x v="26"/>
    <s v="Bridgeport"/>
    <s v="No"/>
    <n v="0"/>
    <n v="9.995301815193616E-4"/>
    <n v="244"/>
    <n v="0"/>
    <s v="NO"/>
    <n v="0"/>
    <n v="9.995301815193616E-4"/>
    <n v="0"/>
    <n v="0"/>
    <n v="0"/>
    <n v="9.995301815193616E-4"/>
    <n v="244"/>
    <n v="0"/>
    <n v="26.15"/>
    <n v="1287"/>
    <x v="2"/>
    <n v="1"/>
    <x v="4"/>
    <x v="8"/>
    <x v="4"/>
  </r>
  <r>
    <x v="26"/>
    <s v="Bridgeport"/>
    <s v="Yes"/>
    <n v="30759.562900000001"/>
    <n v="0"/>
    <n v="0"/>
    <n v="6.584811571649498E-3"/>
    <s v="N/A"/>
    <n v="0"/>
    <n v="0"/>
    <n v="0"/>
    <n v="6.584811571649498E-3"/>
    <n v="30759.562900000001"/>
    <n v="0"/>
    <n v="0"/>
    <n v="6.584811571649498E-3"/>
    <n v="26.15"/>
    <n v="1287"/>
    <x v="2"/>
    <n v="1"/>
    <x v="4"/>
    <x v="8"/>
    <x v="4"/>
  </r>
  <r>
    <x v="27"/>
    <s v="Bridgeport"/>
    <s v="Yes"/>
    <n v="17861.459299999999"/>
    <n v="4.9591130900188997E-3"/>
    <n v="0"/>
    <n v="0"/>
    <s v="NO"/>
    <n v="0"/>
    <n v="4.9591130900188997E-3"/>
    <n v="0"/>
    <n v="0"/>
    <n v="17861.459299999999"/>
    <n v="4.9591130900188997E-3"/>
    <n v="0"/>
    <n v="0"/>
    <n v="31.123000000000001"/>
    <n v="1386"/>
    <x v="3"/>
    <n v="1"/>
    <x v="4"/>
    <x v="7"/>
    <x v="4"/>
  </r>
  <r>
    <x v="28"/>
    <s v="Bridgeport"/>
    <s v="No"/>
    <n v="87822.353399999993"/>
    <n v="0"/>
    <n v="10584"/>
    <n v="1.805073014405593E-3"/>
    <s v="N/A"/>
    <n v="3855.4358999999999"/>
    <n v="0"/>
    <n v="0"/>
    <n v="1.805073014405593E-3"/>
    <n v="83966.917499999996"/>
    <n v="0"/>
    <n v="10584"/>
    <n v="1.805073014405593E-3"/>
    <n v="37.423000000000002"/>
    <n v="1463"/>
    <x v="3"/>
    <n v="1"/>
    <x v="4"/>
    <x v="7"/>
    <x v="4"/>
  </r>
  <r>
    <x v="29"/>
    <s v="Bridgeport"/>
    <s v="Yes"/>
    <n v="9298.1455999999998"/>
    <n v="1.3769037113771734E-3"/>
    <n v="0"/>
    <n v="0"/>
    <s v="NO"/>
    <n v="0"/>
    <n v="1.3769037113771734E-3"/>
    <n v="0"/>
    <n v="0"/>
    <n v="9298.1455999999998"/>
    <n v="1.3769037113771734E-3"/>
    <n v="0"/>
    <n v="0"/>
    <n v="31.306999999999999"/>
    <n v="1641"/>
    <x v="3"/>
    <n v="1"/>
    <x v="3"/>
    <x v="5"/>
    <x v="3"/>
  </r>
  <r>
    <x v="30"/>
    <s v="Bridgeport"/>
    <s v="No"/>
    <n v="8122.7389000000003"/>
    <n v="0"/>
    <n v="0"/>
    <n v="1.0219339499949658E-3"/>
    <s v="N/A"/>
    <n v="0"/>
    <n v="0"/>
    <n v="0"/>
    <n v="1.0219339499949658E-3"/>
    <n v="8122.7389000000003"/>
    <n v="0"/>
    <n v="0"/>
    <n v="1.0219339499949658E-3"/>
    <n v="36.317999999999998"/>
    <n v="1594"/>
    <x v="1"/>
    <n v="1"/>
    <x v="4"/>
    <x v="5"/>
    <x v="3"/>
  </r>
  <r>
    <x v="31"/>
    <s v="Bridgeport"/>
    <s v="No"/>
    <n v="5110.9471999999996"/>
    <n v="2.1836445253311122E-3"/>
    <n v="0"/>
    <n v="0"/>
    <s v="NO"/>
    <n v="0"/>
    <n v="2.1836445253311122E-3"/>
    <n v="0"/>
    <n v="0"/>
    <n v="5110.9471999999996"/>
    <n v="2.1836445253311122E-3"/>
    <n v="0"/>
    <n v="0"/>
    <n v="32.786000000000001"/>
    <n v="1532"/>
    <x v="3"/>
    <n v="1"/>
    <x v="4"/>
    <x v="7"/>
    <x v="4"/>
  </r>
  <r>
    <x v="32"/>
    <s v="Bridgeport"/>
    <s v="No"/>
    <n v="3329.8946000000001"/>
    <n v="2.2988901198295114E-3"/>
    <n v="0"/>
    <n v="1.7758973492080898E-3"/>
    <s v="NO"/>
    <n v="0"/>
    <n v="2.2988901198295114E-3"/>
    <n v="0"/>
    <n v="1.7758973492080898E-3"/>
    <n v="3329.8946000000001"/>
    <n v="2.2988901198295114E-3"/>
    <n v="0"/>
    <n v="1.7758973492080898E-3"/>
    <n v="38.706000000000003"/>
    <n v="1492"/>
    <x v="3"/>
    <n v="1"/>
    <x v="3"/>
    <x v="5"/>
    <x v="3"/>
  </r>
  <r>
    <x v="33"/>
    <s v="Bridgeport"/>
    <s v="No"/>
    <n v="29978.312300000001"/>
    <n v="0"/>
    <n v="350"/>
    <n v="1.1966474850109664E-3"/>
    <s v="N/A"/>
    <n v="0"/>
    <n v="0"/>
    <n v="0"/>
    <n v="1.1966474850109664E-3"/>
    <n v="29978.312300000001"/>
    <n v="0"/>
    <n v="350"/>
    <n v="1.1966474850109664E-3"/>
    <n v="40.843000000000004"/>
    <n v="1526"/>
    <x v="3"/>
    <n v="1"/>
    <x v="1"/>
    <x v="4"/>
    <x v="3"/>
  </r>
  <r>
    <x v="34"/>
    <s v="Bridgeport"/>
    <s v="No"/>
    <n v="4154.7861000000003"/>
    <n v="2.256580546602072E-3"/>
    <n v="0"/>
    <n v="0"/>
    <s v="NO"/>
    <n v="0"/>
    <n v="2.256580546602072E-3"/>
    <n v="0"/>
    <n v="0"/>
    <n v="4154.7861000000003"/>
    <n v="2.256580546602072E-3"/>
    <n v="0"/>
    <n v="0"/>
    <n v="42.64"/>
    <n v="1914"/>
    <x v="1"/>
    <n v="1"/>
    <x v="3"/>
    <x v="4"/>
    <x v="3"/>
  </r>
  <r>
    <x v="35"/>
    <s v="Bridgeport"/>
    <s v="No"/>
    <n v="1798.4163000000001"/>
    <n v="0"/>
    <n v="0"/>
    <n v="1.6500934379277458E-4"/>
    <s v="N/A"/>
    <n v="0"/>
    <n v="0"/>
    <n v="0"/>
    <n v="1.6500934379277458E-4"/>
    <n v="1798.4163000000001"/>
    <n v="0"/>
    <n v="0"/>
    <n v="1.6500934379277458E-4"/>
    <n v="29.135999999999999"/>
    <n v="1137"/>
    <x v="2"/>
    <n v="1"/>
    <x v="4"/>
    <x v="8"/>
    <x v="4"/>
  </r>
  <r>
    <x v="36"/>
    <s v="Bridgeport"/>
    <s v="No"/>
    <n v="37765.5844"/>
    <n v="1.8643202854622997E-3"/>
    <n v="0"/>
    <n v="0"/>
    <s v="NO"/>
    <n v="0"/>
    <n v="1.8643202854622997E-3"/>
    <n v="0"/>
    <n v="0"/>
    <n v="37765.5844"/>
    <n v="1.8643202854622997E-3"/>
    <n v="0"/>
    <n v="0"/>
    <n v="35.398000000000003"/>
    <n v="1641"/>
    <x v="1"/>
    <n v="1"/>
    <x v="3"/>
    <x v="4"/>
    <x v="3"/>
  </r>
  <r>
    <x v="37"/>
    <s v="Bridgeport"/>
    <s v="No"/>
    <n v="14444.051799999999"/>
    <n v="2.3487631558260363E-3"/>
    <n v="1360"/>
    <n v="6.094504691202395E-4"/>
    <s v="NO"/>
    <n v="0"/>
    <n v="2.3487631558260363E-3"/>
    <n v="0"/>
    <n v="6.094504691202395E-4"/>
    <n v="14444.051799999999"/>
    <n v="2.3487631558260363E-3"/>
    <n v="1360"/>
    <n v="6.094504691202395E-4"/>
    <n v="48.427"/>
    <n v="1696"/>
    <x v="1"/>
    <n v="1"/>
    <x v="3"/>
    <x v="4"/>
    <x v="3"/>
  </r>
  <r>
    <x v="38"/>
    <s v="Bridgeport"/>
    <s v="Yes"/>
    <n v="43169.746700000003"/>
    <n v="0"/>
    <n v="0"/>
    <n v="7.9212603590716105E-5"/>
    <s v="N/A"/>
    <n v="0"/>
    <n v="0"/>
    <n v="0"/>
    <n v="7.9212603590716105E-5"/>
    <n v="43169.746700000003"/>
    <n v="0"/>
    <n v="0"/>
    <n v="7.9212603590716105E-5"/>
    <n v="24.712"/>
    <n v="1162"/>
    <x v="2"/>
    <n v="1"/>
    <x v="4"/>
    <x v="8"/>
    <x v="4"/>
  </r>
  <r>
    <x v="39"/>
    <s v="Bridgeport"/>
    <s v="Yes"/>
    <n v="11648.727500000001"/>
    <n v="1.0932259100922819E-3"/>
    <n v="0"/>
    <n v="0"/>
    <s v="NO"/>
    <n v="0"/>
    <n v="1.0932259100922819E-3"/>
    <n v="0"/>
    <n v="0"/>
    <n v="11648.727500000001"/>
    <n v="1.0932259100922819E-3"/>
    <n v="0"/>
    <n v="0"/>
    <n v="21.315999999999999"/>
    <n v="1125"/>
    <x v="2"/>
    <n v="1"/>
    <x v="4"/>
    <x v="8"/>
    <x v="4"/>
  </r>
  <r>
    <x v="40"/>
    <s v="Bridgeport"/>
    <s v="Yes"/>
    <n v="11700.818600000001"/>
    <n v="0"/>
    <n v="0"/>
    <n v="1.3689671131881657E-5"/>
    <s v="N/A"/>
    <n v="0"/>
    <n v="0"/>
    <n v="0"/>
    <n v="1.3689671131881657E-5"/>
    <n v="11700.818600000001"/>
    <n v="0"/>
    <n v="0"/>
    <n v="1.3689671131881657E-5"/>
    <n v="30.809000000000001"/>
    <n v="1497"/>
    <x v="3"/>
    <n v="1"/>
    <x v="4"/>
    <x v="7"/>
    <x v="4"/>
  </r>
  <r>
    <x v="41"/>
    <s v="Bridgeport"/>
    <s v="Yes"/>
    <n v="2031.7844"/>
    <n v="0"/>
    <n v="0"/>
    <n v="4.9759514231709798E-4"/>
    <s v="N/A"/>
    <n v="0"/>
    <n v="0"/>
    <n v="0"/>
    <n v="4.9759514231709798E-4"/>
    <n v="2031.7844"/>
    <n v="0"/>
    <n v="0"/>
    <n v="4.9759514231709798E-4"/>
    <n v="22.375"/>
    <n v="1230"/>
    <x v="2"/>
    <n v="1"/>
    <x v="4"/>
    <x v="8"/>
    <x v="4"/>
  </r>
  <r>
    <x v="42"/>
    <s v="Bridgeport"/>
    <s v="Yes"/>
    <n v="7256.6374999999998"/>
    <n v="2.2222457127090002E-3"/>
    <n v="0"/>
    <n v="0"/>
    <s v="NO"/>
    <n v="0"/>
    <n v="2.2222457127090002E-3"/>
    <n v="0"/>
    <n v="0"/>
    <n v="7256.6374999999998"/>
    <n v="2.2222457127090002E-3"/>
    <n v="0"/>
    <n v="0"/>
    <n v="18.335999999999999"/>
    <n v="1202"/>
    <x v="2"/>
    <n v="1"/>
    <x v="4"/>
    <x v="8"/>
    <x v="4"/>
  </r>
  <r>
    <x v="43"/>
    <s v="Bridgeport"/>
    <s v="No"/>
    <n v="0"/>
    <n v="0"/>
    <n v="2975.52"/>
    <n v="1.1370920587594469E-3"/>
    <s v="N/A"/>
    <n v="0"/>
    <n v="0"/>
    <n v="0"/>
    <n v="1.1370920587594469E-3"/>
    <n v="0"/>
    <n v="0"/>
    <n v="2975.52"/>
    <n v="1.1370920587594469E-3"/>
    <n v="24.571999999999999"/>
    <n v="1314"/>
    <x v="2"/>
    <n v="1"/>
    <x v="4"/>
    <x v="8"/>
    <x v="4"/>
  </r>
  <r>
    <x v="43"/>
    <s v="Bridgeport"/>
    <s v="Yes"/>
    <n v="175607.78"/>
    <n v="1.8020036969912025E-3"/>
    <n v="0"/>
    <n v="0"/>
    <s v="NO"/>
    <n v="0"/>
    <n v="1.8020036969912025E-3"/>
    <n v="0"/>
    <n v="0"/>
    <n v="175607.78"/>
    <n v="1.8020036969912025E-3"/>
    <n v="0"/>
    <n v="0"/>
    <n v="24.571999999999999"/>
    <n v="1314"/>
    <x v="2"/>
    <n v="1"/>
    <x v="4"/>
    <x v="8"/>
    <x v="4"/>
  </r>
  <r>
    <x v="44"/>
    <s v="Bridgeport"/>
    <s v="No"/>
    <n v="0"/>
    <n v="5.0764009301842716E-3"/>
    <n v="23408"/>
    <n v="2.7802811408119831E-3"/>
    <s v="NO"/>
    <n v="0"/>
    <n v="5.0764009301842716E-3"/>
    <n v="0"/>
    <n v="2.7802811408119831E-3"/>
    <n v="0"/>
    <n v="5.0764009301842716E-3"/>
    <n v="23408"/>
    <n v="2.7802811408119831E-3"/>
    <n v="13.323"/>
    <n v="1109"/>
    <x v="2"/>
    <n v="1"/>
    <x v="4"/>
    <x v="8"/>
    <x v="4"/>
  </r>
  <r>
    <x v="44"/>
    <s v="Bridgeport"/>
    <s v="Yes"/>
    <n v="46458.431499999999"/>
    <n v="1.3168485667076864E-5"/>
    <n v="0"/>
    <n v="0"/>
    <s v="NO"/>
    <n v="0"/>
    <n v="1.3168485667076864E-5"/>
    <n v="0"/>
    <n v="0"/>
    <n v="46458.431499999999"/>
    <n v="1.3168485667076864E-5"/>
    <n v="0"/>
    <n v="0"/>
    <n v="13.323"/>
    <n v="1109"/>
    <x v="2"/>
    <n v="1"/>
    <x v="4"/>
    <x v="8"/>
    <x v="4"/>
  </r>
  <r>
    <x v="45"/>
    <s v="Bridgeport"/>
    <s v="Yes"/>
    <n v="7462.4552000000003"/>
    <n v="0"/>
    <n v="0"/>
    <n v="4.4176074724015177E-3"/>
    <s v="N/A"/>
    <n v="5912.9186"/>
    <n v="0"/>
    <n v="0"/>
    <n v="4.4176074724015177E-3"/>
    <n v="1549.5365999999999"/>
    <n v="0"/>
    <n v="0"/>
    <n v="4.4176074724015177E-3"/>
    <n v="19.445"/>
    <n v="1256"/>
    <x v="2"/>
    <n v="1"/>
    <x v="4"/>
    <x v="8"/>
    <x v="4"/>
  </r>
  <r>
    <x v="46"/>
    <s v="Bridgeport"/>
    <s v="Yes"/>
    <n v="24043.608"/>
    <n v="1.6621655239894111E-3"/>
    <n v="0"/>
    <n v="0"/>
    <s v="NO"/>
    <n v="0"/>
    <n v="1.6621655239894111E-3"/>
    <n v="0"/>
    <n v="0"/>
    <n v="24043.608"/>
    <n v="1.6621655239894111E-3"/>
    <n v="0"/>
    <n v="0"/>
    <n v="22.178999999999998"/>
    <n v="1228"/>
    <x v="2"/>
    <n v="1"/>
    <x v="4"/>
    <x v="8"/>
    <x v="4"/>
  </r>
  <r>
    <x v="47"/>
    <s v="Bridgeport"/>
    <s v="No"/>
    <n v="0"/>
    <n v="5.4895751565469905E-8"/>
    <n v="7205"/>
    <n v="0"/>
    <s v="N/A"/>
    <n v="0"/>
    <n v="5.4895751565469905E-8"/>
    <n v="0"/>
    <n v="0"/>
    <n v="0"/>
    <n v="5.4895751565469905E-8"/>
    <n v="7205"/>
    <n v="0"/>
    <n v="22.716999999999999"/>
    <n v="1182"/>
    <x v="2"/>
    <n v="1"/>
    <x v="4"/>
    <x v="8"/>
    <x v="4"/>
  </r>
  <r>
    <x v="47"/>
    <s v="Bridgeport"/>
    <s v="Yes"/>
    <n v="69615.934999999998"/>
    <n v="2.4740625867836659E-3"/>
    <n v="0"/>
    <n v="1.116034963746242E-3"/>
    <s v="NO"/>
    <n v="0"/>
    <n v="2.4740625867836659E-3"/>
    <n v="0"/>
    <n v="1.116034963746242E-3"/>
    <n v="69615.934999999998"/>
    <n v="2.4740625867836659E-3"/>
    <n v="0"/>
    <n v="1.116034963746242E-3"/>
    <n v="22.716999999999999"/>
    <n v="1182"/>
    <x v="2"/>
    <n v="1"/>
    <x v="4"/>
    <x v="8"/>
    <x v="4"/>
  </r>
  <r>
    <x v="48"/>
    <s v="Bridgeport"/>
    <s v="No"/>
    <n v="0"/>
    <n v="1.6110817677761852E-3"/>
    <n v="15529"/>
    <n v="1.968420551163576E-3"/>
    <s v="YES"/>
    <n v="0"/>
    <n v="1.6110817677761852E-3"/>
    <n v="0"/>
    <n v="1.968420551163576E-3"/>
    <n v="0"/>
    <n v="1.6110817677761852E-3"/>
    <n v="15529"/>
    <n v="1.968420551163576E-3"/>
    <n v="26.49"/>
    <n v="1203"/>
    <x v="2"/>
    <n v="1"/>
    <x v="4"/>
    <x v="8"/>
    <x v="4"/>
  </r>
  <r>
    <x v="48"/>
    <s v="Bridgeport"/>
    <s v="Yes"/>
    <n v="71389.851200000005"/>
    <n v="3.2170927900667138E-3"/>
    <n v="0"/>
    <n v="1.1797306227105168E-3"/>
    <s v="NO"/>
    <n v="0"/>
    <n v="3.2170927900667138E-3"/>
    <n v="0"/>
    <n v="1.1797306227105168E-3"/>
    <n v="71389.851200000005"/>
    <n v="3.2170927900667138E-3"/>
    <n v="0"/>
    <n v="1.1797306227105168E-3"/>
    <n v="26.49"/>
    <n v="1203"/>
    <x v="2"/>
    <n v="1"/>
    <x v="4"/>
    <x v="8"/>
    <x v="4"/>
  </r>
  <r>
    <x v="49"/>
    <s v="Stratford"/>
    <s v="No"/>
    <n v="30426.064299999998"/>
    <n v="1.9236914617126416E-6"/>
    <n v="29931"/>
    <n v="0"/>
    <s v="N/A"/>
    <n v="0"/>
    <n v="1.9236914617126416E-6"/>
    <n v="0"/>
    <n v="0"/>
    <n v="30426.064299999998"/>
    <n v="1.9236914617126416E-6"/>
    <n v="29931"/>
    <n v="0"/>
    <n v="42.048000000000002"/>
    <n v="1368"/>
    <x v="3"/>
    <n v="1"/>
    <x v="4"/>
    <x v="7"/>
    <x v="4"/>
  </r>
  <r>
    <x v="50"/>
    <s v="Stratford"/>
    <s v="No"/>
    <n v="27474.929800000002"/>
    <n v="5.1843330016691017E-3"/>
    <n v="0"/>
    <n v="3.0709902353438802E-3"/>
    <s v="NO"/>
    <n v="0"/>
    <n v="5.1843330016691017E-3"/>
    <n v="0"/>
    <n v="3.0709902353438802E-3"/>
    <n v="27474.929800000002"/>
    <n v="5.1843330016691017E-3"/>
    <n v="0"/>
    <n v="3.0709902353438802E-3"/>
    <n v="43.56"/>
    <n v="1573"/>
    <x v="3"/>
    <n v="1"/>
    <x v="3"/>
    <x v="5"/>
    <x v="3"/>
  </r>
  <r>
    <x v="51"/>
    <s v="Stratford"/>
    <s v="No"/>
    <n v="94995.182000000001"/>
    <n v="1.4425675695886076E-6"/>
    <n v="44725"/>
    <n v="0"/>
    <s v="N/A"/>
    <n v="0"/>
    <n v="1.4425675695886076E-6"/>
    <n v="0"/>
    <n v="0"/>
    <n v="94995.182000000001"/>
    <n v="1.4425675695886076E-6"/>
    <n v="44725"/>
    <n v="0"/>
    <n v="30.902000000000001"/>
    <n v="1418"/>
    <x v="3"/>
    <n v="1"/>
    <x v="1"/>
    <x v="4"/>
    <x v="3"/>
  </r>
  <r>
    <x v="52"/>
    <s v="Stratford"/>
    <s v="No"/>
    <n v="93423.159499999994"/>
    <n v="2.70620018785602E-3"/>
    <n v="84674.5"/>
    <n v="3.1806480723288086E-3"/>
    <s v="YES"/>
    <n v="0"/>
    <n v="2.70620018785602E-3"/>
    <n v="0"/>
    <n v="3.1806480723288086E-3"/>
    <n v="93423.159499999994"/>
    <n v="2.70620018785602E-3"/>
    <n v="84674.5"/>
    <n v="3.1806480723288086E-3"/>
    <n v="61.423999999999999"/>
    <n v="1831"/>
    <x v="4"/>
    <n v="1"/>
    <x v="2"/>
    <x v="0"/>
    <x v="0"/>
  </r>
  <r>
    <x v="53"/>
    <s v="Stratford"/>
    <s v="No"/>
    <n v="47038.957799999996"/>
    <n v="9.761059117543731E-6"/>
    <n v="75"/>
    <n v="0"/>
    <s v="NO"/>
    <n v="0"/>
    <n v="9.761059117543731E-6"/>
    <n v="0"/>
    <n v="0"/>
    <n v="47038.957799999996"/>
    <n v="9.761059117543731E-6"/>
    <n v="75"/>
    <n v="0"/>
    <n v="48.125"/>
    <n v="1715"/>
    <x v="1"/>
    <n v="1"/>
    <x v="0"/>
    <x v="6"/>
    <x v="2"/>
  </r>
  <r>
    <x v="54"/>
    <s v="Stratford"/>
    <s v="No"/>
    <n v="34462.429799999998"/>
    <n v="2.6500368650369879E-3"/>
    <n v="6890"/>
    <n v="1.4278512693917488E-2"/>
    <s v="YES"/>
    <n v="0"/>
    <n v="2.6500368650369879E-3"/>
    <n v="0"/>
    <n v="1.4278512693917488E-2"/>
    <n v="34462.429799999998"/>
    <n v="2.6500368650369879E-3"/>
    <n v="6890"/>
    <n v="1.4278512693917488E-2"/>
    <n v="48"/>
    <n v="1549"/>
    <x v="1"/>
    <n v="1"/>
    <x v="2"/>
    <x v="1"/>
    <x v="0"/>
  </r>
  <r>
    <x v="55"/>
    <s v="Stratford"/>
    <s v="No"/>
    <n v="82882.264999999999"/>
    <n v="2.696990127448277E-3"/>
    <n v="35040"/>
    <n v="4.0092410113189321E-3"/>
    <s v="YES"/>
    <n v="0"/>
    <n v="2.696990127448277E-3"/>
    <n v="0"/>
    <n v="4.0092410113189321E-3"/>
    <n v="82882.264999999999"/>
    <n v="2.696990127448277E-3"/>
    <n v="35040"/>
    <n v="4.0092410113189321E-3"/>
    <n v="55.741"/>
    <n v="1958"/>
    <x v="4"/>
    <n v="1"/>
    <x v="0"/>
    <x v="1"/>
    <x v="0"/>
  </r>
  <r>
    <x v="56"/>
    <s v="Stratford"/>
    <s v="No"/>
    <n v="3132.4115000000002"/>
    <n v="6.376498066033551E-7"/>
    <n v="0"/>
    <n v="0"/>
    <s v="N/A"/>
    <n v="0"/>
    <n v="6.376498066033551E-7"/>
    <n v="0"/>
    <n v="0"/>
    <n v="3132.4115000000002"/>
    <n v="6.376498066033551E-7"/>
    <n v="0"/>
    <n v="0"/>
    <n v="54.491"/>
    <n v="1773"/>
    <x v="1"/>
    <n v="1"/>
    <x v="3"/>
    <x v="4"/>
    <x v="3"/>
  </r>
  <r>
    <x v="57"/>
    <s v="Stratford"/>
    <s v="No"/>
    <n v="6311.1261999999997"/>
    <n v="5.1600769384182496E-6"/>
    <n v="0"/>
    <n v="0"/>
    <s v="NO"/>
    <n v="0"/>
    <n v="5.1600769384182496E-6"/>
    <n v="0"/>
    <n v="0"/>
    <n v="6311.1261999999997"/>
    <n v="5.1600769384182496E-6"/>
    <n v="0"/>
    <n v="0"/>
    <n v="41.555"/>
    <n v="1534"/>
    <x v="3"/>
    <n v="1"/>
    <x v="0"/>
    <x v="3"/>
    <x v="2"/>
  </r>
  <r>
    <x v="58"/>
    <s v="Stratford"/>
    <s v="No"/>
    <n v="31194.002799999998"/>
    <n v="1.527099250530837E-3"/>
    <n v="104783"/>
    <n v="1.077237840555397E-3"/>
    <s v="NO"/>
    <n v="0"/>
    <n v="1.527099250530837E-3"/>
    <n v="0"/>
    <n v="1.077237840555397E-3"/>
    <n v="31194.002799999998"/>
    <n v="1.527099250530837E-3"/>
    <n v="104783"/>
    <n v="1.077237840555397E-3"/>
    <n v="60.728000000000002"/>
    <n v="1861"/>
    <x v="4"/>
    <n v="1"/>
    <x v="2"/>
    <x v="0"/>
    <x v="0"/>
  </r>
  <r>
    <x v="59"/>
    <s v="Stratford"/>
    <s v="No"/>
    <n v="16496.093799999999"/>
    <n v="4.0776976625284123E-6"/>
    <n v="0"/>
    <n v="0"/>
    <s v="N/A"/>
    <n v="0"/>
    <n v="4.0776976625284123E-6"/>
    <n v="0"/>
    <n v="0"/>
    <n v="16496.093799999999"/>
    <n v="4.0776976625284123E-6"/>
    <n v="0"/>
    <n v="0"/>
    <n v="69.394000000000005"/>
    <n v="2062"/>
    <x v="4"/>
    <n v="1"/>
    <x v="1"/>
    <x v="6"/>
    <x v="2"/>
  </r>
  <r>
    <x v="60"/>
    <s v="Stratford"/>
    <s v="No"/>
    <n v="167987.89379999999"/>
    <n v="0"/>
    <n v="79769"/>
    <n v="3.1435163273913114E-3"/>
    <s v="N/A"/>
    <n v="6526.4359999999997"/>
    <n v="0"/>
    <n v="0"/>
    <n v="3.1435163273913114E-3"/>
    <n v="161461.4578"/>
    <n v="0"/>
    <n v="79769"/>
    <n v="3.1435163273913114E-3"/>
    <n v="47.987000000000002"/>
    <n v="1859"/>
    <x v="1"/>
    <n v="1"/>
    <x v="3"/>
    <x v="4"/>
    <x v="3"/>
  </r>
  <r>
    <x v="61"/>
    <s v="Trumbull"/>
    <s v="No"/>
    <n v="64761.160300000003"/>
    <n v="3.2416818531801825E-3"/>
    <n v="200"/>
    <n v="0"/>
    <s v="NO"/>
    <n v="0"/>
    <n v="3.2416818531801825E-3"/>
    <n v="0"/>
    <n v="0"/>
    <n v="64761.160300000003"/>
    <n v="3.2416818531801825E-3"/>
    <n v="200"/>
    <n v="0"/>
    <n v="86.116"/>
    <n v="2718"/>
    <x v="0"/>
    <n v="1"/>
    <x v="2"/>
    <x v="2"/>
    <x v="1"/>
  </r>
  <r>
    <x v="62"/>
    <s v="Trumbull"/>
    <s v="No"/>
    <n v="33524.442799999997"/>
    <n v="3.4346768349737689E-6"/>
    <n v="0"/>
    <n v="0"/>
    <s v="N/A"/>
    <n v="0"/>
    <n v="3.4346768349737689E-6"/>
    <n v="0"/>
    <n v="0"/>
    <n v="33524.442799999997"/>
    <n v="3.4346768349737689E-6"/>
    <n v="0"/>
    <n v="0"/>
    <n v="67.311999999999998"/>
    <n v="2439"/>
    <x v="4"/>
    <n v="1"/>
    <x v="1"/>
    <x v="6"/>
    <x v="2"/>
  </r>
  <r>
    <x v="63"/>
    <s v="Trumbull"/>
    <s v="No"/>
    <n v="91398.118099999992"/>
    <n v="9.0858228169780637E-4"/>
    <n v="0"/>
    <n v="1.8171728980768983E-4"/>
    <s v="NO"/>
    <n v="2789.9992999999999"/>
    <n v="9.0858228169780637E-4"/>
    <n v="0"/>
    <n v="1.8171728980768983E-4"/>
    <n v="88608.118799999997"/>
    <n v="9.0858228169780637E-4"/>
    <n v="0"/>
    <n v="1.8171728980768983E-4"/>
    <n v="68.945999999999998"/>
    <n v="2194"/>
    <x v="4"/>
    <n v="1"/>
    <x v="1"/>
    <x v="6"/>
    <x v="2"/>
  </r>
  <r>
    <x v="64"/>
    <s v="Trumbull"/>
    <s v="No"/>
    <n v="82588.587100000004"/>
    <n v="1.2808665063232084E-6"/>
    <n v="56839"/>
    <n v="0"/>
    <s v="N/A"/>
    <n v="0"/>
    <n v="1.2808665063232084E-6"/>
    <n v="0"/>
    <n v="0"/>
    <n v="82588.587100000004"/>
    <n v="1.2808665063232084E-6"/>
    <n v="56839"/>
    <n v="0"/>
    <n v="70.677000000000007"/>
    <n v="2161"/>
    <x v="0"/>
    <n v="1"/>
    <x v="3"/>
    <x v="6"/>
    <x v="2"/>
  </r>
  <r>
    <x v="65"/>
    <s v="Trumbull"/>
    <s v="No"/>
    <n v="262382.63909999997"/>
    <n v="0"/>
    <n v="146069"/>
    <n v="1.4157887644746646E-3"/>
    <s v="N/A"/>
    <n v="0"/>
    <n v="0"/>
    <n v="0"/>
    <n v="1.4157887644746646E-3"/>
    <n v="262382.63909999997"/>
    <n v="0"/>
    <n v="146069"/>
    <n v="1.4157887644746646E-3"/>
    <n v="74.41"/>
    <n v="2371"/>
    <x v="0"/>
    <n v="1"/>
    <x v="1"/>
    <x v="1"/>
    <x v="0"/>
  </r>
  <r>
    <x v="66"/>
    <s v="Trumbull"/>
    <s v="No"/>
    <n v="21139.378799999999"/>
    <n v="2.5043168811496328E-3"/>
    <n v="0"/>
    <n v="0"/>
    <s v="NO"/>
    <n v="0"/>
    <n v="2.5043168811496328E-3"/>
    <n v="0"/>
    <n v="0"/>
    <n v="21139.378799999999"/>
    <n v="2.5043168811496328E-3"/>
    <n v="0"/>
    <n v="0"/>
    <n v="61.302999999999997"/>
    <n v="2200"/>
    <x v="4"/>
    <n v="1"/>
    <x v="0"/>
    <x v="1"/>
    <x v="0"/>
  </r>
  <r>
    <x v="67"/>
    <s v="Trumbull"/>
    <s v="No"/>
    <n v="46069.947800000002"/>
    <n v="0"/>
    <n v="0"/>
    <n v="3.339959536915257E-3"/>
    <s v="N/A"/>
    <n v="1844.7194999999999"/>
    <n v="0"/>
    <n v="0"/>
    <n v="3.339959536915257E-3"/>
    <n v="44225.228300000002"/>
    <n v="0"/>
    <n v="0"/>
    <n v="3.339959536915257E-3"/>
    <n v="91.872"/>
    <n v="2544"/>
    <x v="0"/>
    <n v="1"/>
    <x v="1"/>
    <x v="1"/>
    <x v="0"/>
  </r>
  <r>
    <x v="68"/>
    <s v="Easton"/>
    <s v="No"/>
    <n v="31652.1731"/>
    <n v="2.7463588510373963E-3"/>
    <n v="60"/>
    <n v="0"/>
    <s v="NO"/>
    <n v="0"/>
    <n v="2.7463588510373963E-3"/>
    <n v="0"/>
    <n v="0"/>
    <n v="31652.1731"/>
    <n v="2.7463588510373963E-3"/>
    <n v="60"/>
    <n v="0"/>
    <n v="88.122"/>
    <n v="2775"/>
    <x v="0"/>
    <n v="1"/>
    <x v="2"/>
    <x v="2"/>
    <x v="1"/>
  </r>
  <r>
    <x v="69"/>
    <s v="Easton"/>
    <s v="No"/>
    <n v="1963.6956"/>
    <n v="0"/>
    <n v="0"/>
    <n v="4.9421022232896711E-4"/>
    <s v="N/A"/>
    <n v="0"/>
    <n v="0"/>
    <n v="0"/>
    <n v="4.9421022232896711E-4"/>
    <n v="1963.6956"/>
    <n v="0"/>
    <n v="0"/>
    <n v="4.9421022232896711E-4"/>
    <n v="96.084000000000003"/>
    <n v="2946"/>
    <x v="0"/>
    <n v="2"/>
    <x v="1"/>
    <x v="1"/>
    <x v="0"/>
  </r>
  <r>
    <x v="70"/>
    <s v="Shelton"/>
    <s v="No"/>
    <n v="48465.287400000001"/>
    <n v="1.6791280809874381E-3"/>
    <n v="9127"/>
    <n v="0"/>
    <s v="NO"/>
    <n v="0"/>
    <n v="1.6791280809874381E-3"/>
    <n v="0"/>
    <n v="0"/>
    <n v="48465.287400000001"/>
    <n v="1.6791280809874381E-3"/>
    <n v="9127"/>
    <n v="0"/>
    <n v="40.340000000000003"/>
    <n v="1410"/>
    <x v="3"/>
    <n v="1"/>
    <x v="1"/>
    <x v="4"/>
    <x v="3"/>
  </r>
  <r>
    <x v="71"/>
    <s v="Shelton"/>
    <s v="No"/>
    <n v="11511.554400000001"/>
    <n v="0"/>
    <n v="502700"/>
    <n v="1.2876445146338617E-4"/>
    <s v="N/A"/>
    <n v="0"/>
    <n v="0"/>
    <n v="0"/>
    <n v="1.2876445146338617E-4"/>
    <n v="11511.554400000001"/>
    <n v="0"/>
    <n v="502700"/>
    <n v="1.2876445146338617E-4"/>
    <n v="56.273000000000003"/>
    <n v="1509"/>
    <x v="1"/>
    <n v="1"/>
    <x v="3"/>
    <x v="4"/>
    <x v="3"/>
  </r>
  <r>
    <x v="72"/>
    <s v="Shelton"/>
    <s v="No"/>
    <n v="476788.71539999999"/>
    <n v="1.0758732444682317E-3"/>
    <n v="192127"/>
    <n v="0"/>
    <s v="NO"/>
    <n v="6043.2620999999999"/>
    <n v="1.0758732444682317E-3"/>
    <n v="0"/>
    <n v="0"/>
    <n v="470745.45329999999"/>
    <n v="1.0758732444682317E-3"/>
    <n v="192127"/>
    <n v="0"/>
    <n v="52.063000000000002"/>
    <n v="1494"/>
    <x v="1"/>
    <n v="1"/>
    <x v="0"/>
    <x v="6"/>
    <x v="2"/>
  </r>
  <r>
    <x v="73"/>
    <s v="Shelton"/>
    <s v="No"/>
    <n v="61755.966899999999"/>
    <n v="0"/>
    <n v="0"/>
    <n v="1.8085739989967984E-3"/>
    <s v="N/A"/>
    <n v="0"/>
    <n v="0"/>
    <n v="0"/>
    <n v="1.8085739989967984E-3"/>
    <n v="61755.966899999999"/>
    <n v="0"/>
    <n v="0"/>
    <n v="1.8085739989967984E-3"/>
    <n v="53.676000000000002"/>
    <n v="1526"/>
    <x v="1"/>
    <n v="1"/>
    <x v="1"/>
    <x v="3"/>
    <x v="2"/>
  </r>
  <r>
    <x v="74"/>
    <s v="Shelton"/>
    <s v="No"/>
    <n v="392782.05839999998"/>
    <n v="3.0074024965082219E-3"/>
    <n v="90344"/>
    <n v="0"/>
    <s v="NO"/>
    <n v="0"/>
    <n v="3.0074024965082219E-3"/>
    <n v="0"/>
    <n v="0"/>
    <n v="392782.05839999998"/>
    <n v="3.0074024965082219E-3"/>
    <n v="90344"/>
    <n v="0"/>
    <n v="65.917000000000002"/>
    <n v="1895"/>
    <x v="4"/>
    <n v="1"/>
    <x v="1"/>
    <x v="6"/>
    <x v="2"/>
  </r>
  <r>
    <x v="75"/>
    <s v="Shelton"/>
    <s v="No"/>
    <n v="11423.925499999999"/>
    <n v="3.400959331727422E-8"/>
    <n v="0"/>
    <n v="0"/>
    <s v="N/A"/>
    <n v="0"/>
    <n v="3.400959331727422E-8"/>
    <n v="0"/>
    <n v="0"/>
    <n v="11423.925499999999"/>
    <n v="3.400959331727422E-8"/>
    <n v="0"/>
    <n v="0"/>
    <n v="66.796000000000006"/>
    <n v="1621"/>
    <x v="4"/>
    <n v="1"/>
    <x v="2"/>
    <x v="0"/>
    <x v="0"/>
  </r>
  <r>
    <x v="76"/>
    <s v="Shelton"/>
    <s v="No"/>
    <n v="19630.0101"/>
    <n v="0"/>
    <n v="139005"/>
    <n v="3.0857054414044677E-4"/>
    <s v="N/A"/>
    <n v="0"/>
    <n v="0"/>
    <n v="0"/>
    <n v="3.0857054414044677E-4"/>
    <n v="19630.0101"/>
    <n v="0"/>
    <n v="139005"/>
    <n v="3.0857054414044677E-4"/>
    <n v="72.096999999999994"/>
    <n v="1759"/>
    <x v="4"/>
    <n v="1"/>
    <x v="0"/>
    <x v="1"/>
    <x v="0"/>
  </r>
  <r>
    <x v="77"/>
    <s v="Bridgeport"/>
    <s v="No"/>
    <n v="153837.17310000001"/>
    <n v="1.5163127456467578E-3"/>
    <n v="39199"/>
    <n v="0"/>
    <s v="NO"/>
    <n v="0"/>
    <n v="1.5163127456467578E-3"/>
    <n v="0"/>
    <n v="0"/>
    <n v="153837.17310000001"/>
    <n v="1.5163127456467578E-3"/>
    <n v="39199"/>
    <n v="0"/>
    <n v="30.001999999999999"/>
    <n v="1269"/>
    <x v="2"/>
    <n v="1"/>
    <x v="3"/>
    <x v="7"/>
    <x v="4"/>
  </r>
  <r>
    <x v="78"/>
    <s v="Derby"/>
    <s v="No"/>
    <n v="31654.256600000001"/>
    <n v="0"/>
    <n v="10957"/>
    <n v="6.6231140810703174E-3"/>
    <s v="N/A"/>
    <n v="0"/>
    <n v="0"/>
    <n v="0"/>
    <n v="6.6231140810703174E-3"/>
    <n v="31654.256600000001"/>
    <n v="0"/>
    <n v="10957"/>
    <n v="6.6231140810703174E-3"/>
    <n v="42.734000000000002"/>
    <n v="1319"/>
    <x v="3"/>
    <n v="1"/>
    <x v="0"/>
    <x v="3"/>
    <x v="2"/>
  </r>
  <r>
    <x v="79"/>
    <s v="Derby"/>
    <s v="No"/>
    <n v="118643.1523"/>
    <n v="1.7587086565370525E-3"/>
    <n v="1084"/>
    <n v="0"/>
    <s v="NO"/>
    <n v="0"/>
    <n v="1.7587086565370525E-3"/>
    <n v="0"/>
    <n v="0"/>
    <n v="118643.1523"/>
    <n v="1.7587086565370525E-3"/>
    <n v="1084"/>
    <n v="0"/>
    <n v="29.114000000000001"/>
    <n v="1226"/>
    <x v="2"/>
    <n v="1"/>
    <x v="3"/>
    <x v="7"/>
    <x v="4"/>
  </r>
  <r>
    <x v="80"/>
    <s v="Ansonia"/>
    <s v="No"/>
    <n v="30307.9912"/>
    <n v="0"/>
    <n v="0"/>
    <n v="9.1286655447798644E-4"/>
    <s v="N/A"/>
    <n v="0"/>
    <n v="0"/>
    <n v="0"/>
    <n v="9.1286655447798644E-4"/>
    <n v="30307.9912"/>
    <n v="0"/>
    <n v="0"/>
    <n v="9.1286655447798644E-4"/>
    <n v="54.965000000000003"/>
    <n v="1651"/>
    <x v="1"/>
    <n v="1"/>
    <x v="2"/>
    <x v="1"/>
    <x v="0"/>
  </r>
  <r>
    <x v="81"/>
    <s v="Ansonia"/>
    <s v="No"/>
    <n v="21318.6878"/>
    <n v="1.5579013271794747E-3"/>
    <n v="0"/>
    <n v="0"/>
    <s v="NO"/>
    <n v="0"/>
    <n v="1.5579013271794747E-3"/>
    <n v="0"/>
    <n v="0"/>
    <n v="21318.6878"/>
    <n v="1.5579013271794747E-3"/>
    <n v="0"/>
    <n v="0"/>
    <n v="30.721"/>
    <n v="1164"/>
    <x v="2"/>
    <n v="1"/>
    <x v="1"/>
    <x v="5"/>
    <x v="3"/>
  </r>
  <r>
    <x v="82"/>
    <s v="Ansonia"/>
    <s v="No"/>
    <n v="0"/>
    <n v="0"/>
    <n v="7789"/>
    <n v="1.1528351805611108E-3"/>
    <s v="N/A"/>
    <n v="0"/>
    <n v="0"/>
    <n v="0"/>
    <n v="1.1528351805611108E-3"/>
    <n v="0"/>
    <n v="0"/>
    <n v="7789"/>
    <n v="1.1528351805611108E-3"/>
    <n v="34.085999999999999"/>
    <n v="1151"/>
    <x v="2"/>
    <n v="1"/>
    <x v="4"/>
    <x v="8"/>
    <x v="4"/>
  </r>
  <r>
    <x v="82"/>
    <s v="Ansonia"/>
    <s v="Yes"/>
    <n v="48303.706700000002"/>
    <n v="3.4230465506018531E-3"/>
    <n v="0"/>
    <n v="0"/>
    <s v="NO"/>
    <n v="0"/>
    <n v="3.4230465506018531E-3"/>
    <n v="0"/>
    <n v="0"/>
    <n v="48303.706700000002"/>
    <n v="3.4230465506018531E-3"/>
    <n v="0"/>
    <n v="0"/>
    <n v="34.085999999999999"/>
    <n v="1151"/>
    <x v="2"/>
    <n v="1"/>
    <x v="4"/>
    <x v="8"/>
    <x v="4"/>
  </r>
  <r>
    <x v="83"/>
    <s v="Ansonia"/>
    <s v="No"/>
    <n v="19413.7742"/>
    <n v="2.6959879183059687E-6"/>
    <n v="150"/>
    <n v="0"/>
    <s v="N/A"/>
    <n v="0"/>
    <n v="2.6959879183059687E-6"/>
    <n v="0"/>
    <n v="0"/>
    <n v="19413.7742"/>
    <n v="2.6959879183059687E-6"/>
    <n v="150"/>
    <n v="0"/>
    <n v="25.568999999999999"/>
    <n v="1097"/>
    <x v="2"/>
    <n v="1"/>
    <x v="1"/>
    <x v="5"/>
    <x v="3"/>
  </r>
  <r>
    <x v="84"/>
    <s v="NEW HAVEN"/>
    <s v="No"/>
    <n v="0"/>
    <n v="0"/>
    <n v="90664"/>
    <n v="2.8205722237654813E-3"/>
    <s v="N/A"/>
    <n v="0"/>
    <n v="0"/>
    <n v="0"/>
    <n v="2.8205722237654813E-3"/>
    <n v="0"/>
    <n v="0"/>
    <n v="90664"/>
    <n v="2.8205722237654813E-3"/>
    <n v="63.234000000000002"/>
    <n v="1690"/>
    <x v="4"/>
    <n v="1"/>
    <x v="4"/>
    <x v="4"/>
    <x v="3"/>
  </r>
  <r>
    <x v="84"/>
    <s v="NEW HAVEN"/>
    <s v="Yes"/>
    <n v="620841.98750000005"/>
    <n v="3.0850946341495007E-3"/>
    <n v="0"/>
    <n v="0"/>
    <s v="NO"/>
    <n v="0"/>
    <n v="3.0850946341495007E-3"/>
    <n v="0"/>
    <n v="0"/>
    <n v="620841.98750000005"/>
    <n v="3.0850946341495007E-3"/>
    <n v="0"/>
    <n v="0"/>
    <n v="63.234000000000002"/>
    <n v="1690"/>
    <x v="4"/>
    <n v="1"/>
    <x v="4"/>
    <x v="4"/>
    <x v="3"/>
  </r>
  <r>
    <x v="85"/>
    <s v="NEW HAVEN"/>
    <s v="No"/>
    <n v="0"/>
    <n v="8.9090014534645754E-6"/>
    <n v="74388.570000000007"/>
    <n v="0"/>
    <s v="NO"/>
    <n v="0"/>
    <n v="8.9090014534645754E-6"/>
    <n v="0"/>
    <n v="0"/>
    <n v="0"/>
    <n v="8.9090014534645754E-6"/>
    <n v="74388.570000000007"/>
    <n v="0"/>
    <n v="12.677"/>
    <n v="440"/>
    <x v="2"/>
    <n v="1"/>
    <x v="1"/>
    <x v="5"/>
    <x v="3"/>
  </r>
  <r>
    <x v="85"/>
    <s v="NEW HAVEN"/>
    <s v="Yes"/>
    <n v="440777.92950000003"/>
    <n v="2.6596334258992931E-3"/>
    <n v="0"/>
    <n v="1.5095731301806297E-3"/>
    <s v="NO"/>
    <n v="18545.705000000002"/>
    <n v="2.6596334258992931E-3"/>
    <n v="0"/>
    <n v="1.5095731301806297E-3"/>
    <n v="422232.22450000001"/>
    <n v="2.6596334258992931E-3"/>
    <n v="0"/>
    <n v="1.5095731301806297E-3"/>
    <n v="12.677"/>
    <n v="440"/>
    <x v="2"/>
    <n v="1"/>
    <x v="1"/>
    <x v="5"/>
    <x v="3"/>
  </r>
  <r>
    <x v="86"/>
    <s v="NEW HAVEN"/>
    <s v="No"/>
    <n v="0"/>
    <n v="2.9344118543939922E-3"/>
    <n v="344"/>
    <n v="2.0035488424910764E-3"/>
    <s v="NO"/>
    <n v="0"/>
    <n v="2.9344118543939922E-3"/>
    <n v="0"/>
    <n v="2.0035488424910764E-3"/>
    <n v="0"/>
    <n v="2.9344118543939922E-3"/>
    <n v="344"/>
    <n v="2.0035488424910764E-3"/>
    <n v="18.462"/>
    <n v="1146"/>
    <x v="2"/>
    <n v="1"/>
    <x v="4"/>
    <x v="8"/>
    <x v="4"/>
  </r>
  <r>
    <x v="86"/>
    <s v="NEW HAVEN"/>
    <s v="Yes"/>
    <n v="396586.79239999998"/>
    <n v="1.0286725027307304E-6"/>
    <n v="0"/>
    <n v="0"/>
    <s v="N/A"/>
    <n v="0"/>
    <n v="1.0286725027307304E-6"/>
    <n v="0"/>
    <n v="0"/>
    <n v="396586.79239999998"/>
    <n v="1.0286725027307304E-6"/>
    <n v="0"/>
    <n v="0"/>
    <n v="18.462"/>
    <n v="1146"/>
    <x v="2"/>
    <n v="1"/>
    <x v="4"/>
    <x v="8"/>
    <x v="4"/>
  </r>
  <r>
    <x v="87"/>
    <s v="NEW HAVEN"/>
    <s v="No"/>
    <n v="0"/>
    <n v="5.6746649611156925E-3"/>
    <n v="40"/>
    <n v="2.1765553350372407E-3"/>
    <s v="NO"/>
    <n v="0"/>
    <n v="5.6746649611156925E-3"/>
    <n v="0"/>
    <n v="2.1765553350372407E-3"/>
    <n v="0"/>
    <n v="5.6746649611156925E-3"/>
    <n v="40"/>
    <n v="2.1765553350372407E-3"/>
    <n v="25.062000000000001"/>
    <n v="1318"/>
    <x v="2"/>
    <n v="1"/>
    <x v="4"/>
    <x v="8"/>
    <x v="4"/>
  </r>
  <r>
    <x v="87"/>
    <s v="NEW HAVEN"/>
    <s v="Yes"/>
    <n v="16626.321499999998"/>
    <n v="3.6796476229299019E-8"/>
    <n v="0"/>
    <n v="0"/>
    <s v="N/A"/>
    <n v="0"/>
    <n v="3.6796476229299019E-8"/>
    <n v="0"/>
    <n v="0"/>
    <n v="16626.321499999998"/>
    <n v="3.6796476229299019E-8"/>
    <n v="0"/>
    <n v="0"/>
    <n v="25.062000000000001"/>
    <n v="1318"/>
    <x v="2"/>
    <n v="1"/>
    <x v="4"/>
    <x v="8"/>
    <x v="4"/>
  </r>
  <r>
    <x v="88"/>
    <s v="NEW HAVEN"/>
    <s v="No"/>
    <n v="0"/>
    <n v="3.7410066267488215E-3"/>
    <n v="100"/>
    <n v="1.127866410822744E-3"/>
    <s v="NO"/>
    <n v="0"/>
    <n v="3.7410066267488215E-3"/>
    <n v="0"/>
    <n v="1.127866410822744E-3"/>
    <n v="0"/>
    <n v="3.7410066267488215E-3"/>
    <n v="100"/>
    <n v="1.127866410822744E-3"/>
    <n v="16.178999999999998"/>
    <n v="1084"/>
    <x v="2"/>
    <n v="1"/>
    <x v="4"/>
    <x v="8"/>
    <x v="4"/>
  </r>
  <r>
    <x v="88"/>
    <s v="NEW HAVEN"/>
    <s v="Yes"/>
    <n v="20302.3325"/>
    <n v="2.1857014751558925E-3"/>
    <n v="0"/>
    <n v="6.6635247998454467E-4"/>
    <s v="NO"/>
    <n v="0"/>
    <n v="2.1857014751558925E-3"/>
    <n v="0"/>
    <n v="6.6635247998454467E-4"/>
    <n v="20302.3325"/>
    <n v="2.1857014751558925E-3"/>
    <n v="0"/>
    <n v="6.6635247998454467E-4"/>
    <n v="16.178999999999998"/>
    <n v="1084"/>
    <x v="2"/>
    <n v="1"/>
    <x v="4"/>
    <x v="8"/>
    <x v="4"/>
  </r>
  <r>
    <x v="89"/>
    <s v="NEW HAVEN"/>
    <s v="Yes"/>
    <n v="62155.3321"/>
    <n v="2.9980255255248867E-3"/>
    <n v="0"/>
    <n v="5.8987864390453457E-3"/>
    <s v="YES"/>
    <n v="0"/>
    <n v="2.9980255255248867E-3"/>
    <n v="0"/>
    <n v="5.8987864390453457E-3"/>
    <n v="62155.3321"/>
    <n v="2.9980255255248867E-3"/>
    <n v="0"/>
    <n v="5.8987864390453457E-3"/>
    <n v="16.623000000000001"/>
    <n v="1195"/>
    <x v="2"/>
    <n v="1"/>
    <x v="4"/>
    <x v="8"/>
    <x v="4"/>
  </r>
  <r>
    <x v="90"/>
    <s v="NEW HAVEN"/>
    <s v="Yes"/>
    <n v="54912.122300000003"/>
    <n v="1.6170106326539918E-7"/>
    <n v="0"/>
    <n v="0"/>
    <s v="N/A"/>
    <n v="0"/>
    <n v="1.6170106326539918E-7"/>
    <n v="0"/>
    <n v="0"/>
    <n v="54912.122300000003"/>
    <n v="1.6170106326539918E-7"/>
    <n v="0"/>
    <n v="0"/>
    <n v="21.324999999999999"/>
    <n v="1040"/>
    <x v="2"/>
    <n v="1"/>
    <x v="4"/>
    <x v="8"/>
    <x v="4"/>
  </r>
  <r>
    <x v="91"/>
    <s v="NEW HAVEN"/>
    <s v="Yes"/>
    <n v="167440.6943"/>
    <n v="4.1601789639542797E-3"/>
    <n v="0"/>
    <n v="1.0930761948518912E-3"/>
    <s v="NO"/>
    <n v="618.14779999999996"/>
    <n v="4.1601789639542797E-3"/>
    <n v="0"/>
    <n v="1.0930761948518912E-3"/>
    <n v="166822.5465"/>
    <n v="4.1601789639542797E-3"/>
    <n v="0"/>
    <n v="1.0930761948518912E-3"/>
    <n v="18.669"/>
    <n v="1166"/>
    <x v="2"/>
    <n v="1"/>
    <x v="3"/>
    <x v="7"/>
    <x v="4"/>
  </r>
  <r>
    <x v="92"/>
    <s v="NEW HAVEN"/>
    <s v="Yes"/>
    <n v="3203.2554"/>
    <n v="3.4846001826259223E-7"/>
    <n v="0"/>
    <n v="0"/>
    <s v="N/A"/>
    <n v="0"/>
    <n v="3.4846001826259223E-7"/>
    <n v="0"/>
    <n v="0"/>
    <n v="3203.2554"/>
    <n v="3.4846001826259223E-7"/>
    <n v="0"/>
    <n v="0"/>
    <n v="20.082000000000001"/>
    <n v="1213"/>
    <x v="2"/>
    <n v="1"/>
    <x v="1"/>
    <x v="5"/>
    <x v="3"/>
  </r>
  <r>
    <x v="93"/>
    <s v="NEW HAVEN"/>
    <s v="No"/>
    <n v="10510.4792"/>
    <n v="3.4139955005923722E-3"/>
    <n v="70"/>
    <n v="3.4458122405286152E-3"/>
    <s v="YES"/>
    <n v="0"/>
    <n v="3.4139955005923722E-3"/>
    <n v="0"/>
    <n v="3.4458122405286152E-3"/>
    <n v="10510.4792"/>
    <n v="3.4139955005923722E-3"/>
    <n v="70"/>
    <n v="3.4458122405286152E-3"/>
    <n v="58.853000000000002"/>
    <n v="1596"/>
    <x v="4"/>
    <n v="1"/>
    <x v="3"/>
    <x v="3"/>
    <x v="2"/>
  </r>
  <r>
    <x v="94"/>
    <s v="NEW HAVEN"/>
    <s v="No"/>
    <n v="16102.516600000001"/>
    <n v="6.9135142523179825E-6"/>
    <n v="0"/>
    <n v="6.1842791736729043E-5"/>
    <s v="YES"/>
    <n v="0"/>
    <n v="6.9135142523179825E-6"/>
    <n v="0"/>
    <n v="6.1842791736729043E-5"/>
    <n v="16102.516600000001"/>
    <n v="6.9135142523179825E-6"/>
    <n v="0"/>
    <n v="6.1842791736729043E-5"/>
    <n v="57.506"/>
    <n v="1762"/>
    <x v="4"/>
    <n v="1"/>
    <x v="3"/>
    <x v="3"/>
    <x v="2"/>
  </r>
  <r>
    <x v="95"/>
    <s v="NEW HAVEN"/>
    <s v="No"/>
    <n v="36435.988100000002"/>
    <n v="2.5423225587272642E-3"/>
    <n v="15941.24"/>
    <n v="1.9077491191132614E-3"/>
    <s v="NO"/>
    <n v="0"/>
    <n v="2.5423225587272642E-3"/>
    <n v="0"/>
    <n v="1.9077491191132614E-3"/>
    <n v="36435.988100000002"/>
    <n v="2.5423225587272642E-3"/>
    <n v="15941.24"/>
    <n v="1.9077491191132614E-3"/>
    <n v="24.678000000000001"/>
    <n v="1226"/>
    <x v="2"/>
    <n v="1"/>
    <x v="4"/>
    <x v="8"/>
    <x v="4"/>
  </r>
  <r>
    <x v="96"/>
    <s v="NEW HAVEN"/>
    <s v="Yes"/>
    <n v="68425.132500000007"/>
    <n v="3.4475177055445861E-3"/>
    <n v="0"/>
    <n v="2.6074865405668166E-3"/>
    <s v="NO"/>
    <n v="0"/>
    <n v="3.4475177055445861E-3"/>
    <n v="0"/>
    <n v="2.6074865405668166E-3"/>
    <n v="68425.132500000007"/>
    <n v="3.4475177055445861E-3"/>
    <n v="0"/>
    <n v="2.6074865405668166E-3"/>
    <n v="24.366"/>
    <n v="1165"/>
    <x v="2"/>
    <n v="1"/>
    <x v="1"/>
    <x v="5"/>
    <x v="3"/>
  </r>
  <r>
    <x v="97"/>
    <s v="NEW HAVEN"/>
    <s v="No"/>
    <n v="107295.5113"/>
    <n v="1.2165871035026631E-5"/>
    <n v="6672"/>
    <n v="1.799001347657057E-5"/>
    <s v="YES"/>
    <n v="0"/>
    <n v="1.2165871035026631E-5"/>
    <n v="0"/>
    <n v="1.799001347657057E-5"/>
    <n v="107295.5113"/>
    <n v="1.2165871035026631E-5"/>
    <n v="6672"/>
    <n v="1.799001347657057E-5"/>
    <n v="30.393000000000001"/>
    <n v="1400"/>
    <x v="3"/>
    <n v="1"/>
    <x v="4"/>
    <x v="7"/>
    <x v="4"/>
  </r>
  <r>
    <x v="98"/>
    <s v="NEW HAVEN"/>
    <s v="No"/>
    <n v="0"/>
    <n v="3.013423503776165E-5"/>
    <n v="9499"/>
    <n v="0"/>
    <s v="NO"/>
    <n v="0"/>
    <n v="3.013423503776165E-5"/>
    <n v="0"/>
    <n v="0"/>
    <n v="0"/>
    <n v="3.013423503776165E-5"/>
    <n v="9499"/>
    <n v="0"/>
    <n v="15.484999999999999"/>
    <n v="1082"/>
    <x v="2"/>
    <n v="1"/>
    <x v="1"/>
    <x v="5"/>
    <x v="3"/>
  </r>
  <r>
    <x v="98"/>
    <s v="NEW HAVEN"/>
    <s v="Yes"/>
    <n v="95856.074399999998"/>
    <n v="4.1244389706388213E-3"/>
    <n v="0"/>
    <n v="2.8652725712296316E-3"/>
    <s v="NO"/>
    <n v="0"/>
    <n v="4.1244389706388213E-3"/>
    <n v="0"/>
    <n v="2.8652725712296316E-3"/>
    <n v="95856.074399999998"/>
    <n v="4.1244389706388213E-3"/>
    <n v="0"/>
    <n v="2.8652725712296316E-3"/>
    <n v="15.484999999999999"/>
    <n v="1082"/>
    <x v="2"/>
    <n v="1"/>
    <x v="1"/>
    <x v="5"/>
    <x v="3"/>
  </r>
  <r>
    <x v="99"/>
    <s v="NEW HAVEN"/>
    <s v="No"/>
    <n v="0"/>
    <n v="3.8897149085520477E-3"/>
    <n v="60"/>
    <n v="1.3081171202100445E-3"/>
    <s v="NO"/>
    <n v="0"/>
    <n v="3.8897149085520477E-3"/>
    <n v="0"/>
    <n v="1.3081171202100445E-3"/>
    <n v="0"/>
    <n v="3.8897149085520477E-3"/>
    <n v="60"/>
    <n v="1.3081171202100445E-3"/>
    <n v="21.081"/>
    <n v="1067"/>
    <x v="2"/>
    <n v="1"/>
    <x v="3"/>
    <x v="7"/>
    <x v="4"/>
  </r>
  <r>
    <x v="99"/>
    <s v="NEW HAVEN"/>
    <s v="Yes"/>
    <n v="72142.353499999997"/>
    <n v="1.5902270040560837E-5"/>
    <n v="0"/>
    <n v="0"/>
    <s v="NO"/>
    <n v="6964.5801000000001"/>
    <n v="1.5902270040560837E-5"/>
    <n v="0"/>
    <n v="0"/>
    <n v="65177.773399999998"/>
    <n v="1.5902270040560837E-5"/>
    <n v="0"/>
    <n v="0"/>
    <n v="21.081"/>
    <n v="1067"/>
    <x v="2"/>
    <n v="1"/>
    <x v="3"/>
    <x v="7"/>
    <x v="4"/>
  </r>
  <r>
    <x v="100"/>
    <s v="NEW HAVEN"/>
    <s v="No"/>
    <n v="77177.016300000003"/>
    <n v="2.9767513754445901E-3"/>
    <n v="1830"/>
    <n v="9.1663716607018092E-4"/>
    <s v="NO"/>
    <n v="0"/>
    <n v="2.9767513754445901E-3"/>
    <n v="0"/>
    <n v="9.1663716607018092E-4"/>
    <n v="77177.016300000003"/>
    <n v="2.9767513754445901E-3"/>
    <n v="1830"/>
    <n v="9.1663716607018092E-4"/>
    <n v="33.853999999999999"/>
    <n v="1373"/>
    <x v="3"/>
    <n v="1"/>
    <x v="4"/>
    <x v="7"/>
    <x v="4"/>
  </r>
  <r>
    <x v="101"/>
    <s v="NEW HAVEN"/>
    <s v="No"/>
    <n v="30629.914100000002"/>
    <n v="2.1468482759011624E-6"/>
    <n v="0"/>
    <n v="0"/>
    <s v="N/A"/>
    <n v="0"/>
    <n v="2.1468482759011624E-6"/>
    <n v="0"/>
    <n v="0"/>
    <n v="30629.914100000002"/>
    <n v="2.1468482759011624E-6"/>
    <n v="0"/>
    <n v="0"/>
    <n v="54.747"/>
    <n v="1703"/>
    <x v="1"/>
    <n v="1"/>
    <x v="4"/>
    <x v="5"/>
    <x v="3"/>
  </r>
  <r>
    <x v="102"/>
    <s v="NEW HAVEN"/>
    <s v="No"/>
    <n v="35141.119099999996"/>
    <n v="5.6440724092658165E-3"/>
    <n v="210"/>
    <n v="2.2632109533020518E-3"/>
    <s v="NO"/>
    <n v="8758.2502999999997"/>
    <n v="5.6440724092658165E-3"/>
    <n v="0"/>
    <n v="2.2632109533020518E-3"/>
    <n v="26382.8688"/>
    <n v="5.6440724092658165E-3"/>
    <n v="210"/>
    <n v="2.2632109533020518E-3"/>
    <n v="38.546999999999997"/>
    <n v="1446"/>
    <x v="3"/>
    <n v="1"/>
    <x v="4"/>
    <x v="7"/>
    <x v="4"/>
  </r>
  <r>
    <x v="103"/>
    <s v="NEW HAVEN"/>
    <s v="No"/>
    <n v="0"/>
    <n v="6.531439821422313E-6"/>
    <n v="1180"/>
    <n v="0"/>
    <s v="NO"/>
    <n v="0"/>
    <n v="6.531439821422313E-6"/>
    <n v="0"/>
    <n v="0"/>
    <n v="0"/>
    <n v="6.531439821422313E-6"/>
    <n v="1180"/>
    <n v="0"/>
    <n v="29.048999999999999"/>
    <n v="1308"/>
    <x v="2"/>
    <n v="1"/>
    <x v="4"/>
    <x v="8"/>
    <x v="4"/>
  </r>
  <r>
    <x v="103"/>
    <s v="NEW HAVEN"/>
    <s v="Yes"/>
    <n v="638.05809999999997"/>
    <n v="5.0621749994243003E-3"/>
    <n v="0"/>
    <n v="2.4294583195276229E-3"/>
    <s v="NO"/>
    <n v="0"/>
    <n v="5.0621749994243003E-3"/>
    <n v="0"/>
    <n v="2.4294583195276229E-3"/>
    <n v="638.05809999999997"/>
    <n v="5.0621749994243003E-3"/>
    <n v="0"/>
    <n v="2.4294583195276229E-3"/>
    <n v="29.048999999999999"/>
    <n v="1308"/>
    <x v="2"/>
    <n v="1"/>
    <x v="4"/>
    <x v="8"/>
    <x v="4"/>
  </r>
  <r>
    <x v="104"/>
    <s v="NEW HAVEN"/>
    <s v="No"/>
    <n v="34699.039299999997"/>
    <n v="1.9896488360818202E-9"/>
    <n v="44425"/>
    <n v="0"/>
    <s v="N/A"/>
    <n v="0"/>
    <n v="1.9896488360818202E-9"/>
    <n v="0"/>
    <n v="0"/>
    <n v="34699.039299999997"/>
    <n v="1.9896488360818202E-9"/>
    <n v="44425"/>
    <n v="0"/>
    <n v="53.692999999999998"/>
    <n v="1487"/>
    <x v="1"/>
    <n v="1"/>
    <x v="3"/>
    <x v="4"/>
    <x v="3"/>
  </r>
  <r>
    <x v="105"/>
    <s v="NEW HAVEN"/>
    <s v="No"/>
    <n v="0"/>
    <n v="5.2863039374778211E-3"/>
    <n v="2254"/>
    <n v="3.7671076315876923E-3"/>
    <s v="NO"/>
    <n v="0"/>
    <n v="5.2863039374778211E-3"/>
    <n v="0"/>
    <n v="3.7671076315876923E-3"/>
    <n v="0"/>
    <n v="5.2863039374778211E-3"/>
    <n v="2254"/>
    <n v="3.7671076315876923E-3"/>
    <n v="22.561"/>
    <n v="1269"/>
    <x v="2"/>
    <n v="1"/>
    <x v="4"/>
    <x v="8"/>
    <x v="4"/>
  </r>
  <r>
    <x v="105"/>
    <s v="NEW HAVEN"/>
    <s v="Yes"/>
    <n v="24439.176200000002"/>
    <n v="1.1646562379747949E-5"/>
    <n v="0"/>
    <n v="3.3155014514304185E-4"/>
    <s v="YES"/>
    <n v="0"/>
    <n v="1.1646562379747949E-5"/>
    <n v="0"/>
    <n v="3.3155014514304185E-4"/>
    <n v="24439.176200000002"/>
    <n v="1.1646562379747949E-5"/>
    <n v="0"/>
    <n v="3.3155014514304185E-4"/>
    <n v="22.561"/>
    <n v="1269"/>
    <x v="2"/>
    <n v="1"/>
    <x v="4"/>
    <x v="8"/>
    <x v="4"/>
  </r>
  <r>
    <x v="106"/>
    <s v="NEW HAVEN"/>
    <s v="Yes"/>
    <n v="32270.552200000002"/>
    <n v="1.4994529699901592E-6"/>
    <n v="0"/>
    <n v="0"/>
    <s v="N/A"/>
    <n v="7242.7465000000002"/>
    <n v="1.4994529699901592E-6"/>
    <n v="0"/>
    <n v="0"/>
    <n v="25027.805700000001"/>
    <n v="1.4994529699901592E-6"/>
    <n v="0"/>
    <n v="0"/>
    <n v="19.91"/>
    <n v="1247"/>
    <x v="2"/>
    <n v="1"/>
    <x v="4"/>
    <x v="8"/>
    <x v="4"/>
  </r>
  <r>
    <x v="107"/>
    <s v="NEW HAVEN"/>
    <s v="Yes"/>
    <n v="125901.9893"/>
    <n v="6.3124581770711647E-6"/>
    <n v="0"/>
    <n v="0"/>
    <s v="NO"/>
    <n v="0"/>
    <n v="6.3124581770711647E-6"/>
    <n v="0"/>
    <n v="0"/>
    <n v="125901.9893"/>
    <n v="6.3124581770711647E-6"/>
    <n v="0"/>
    <n v="0"/>
    <n v="25.202000000000002"/>
    <n v="1195"/>
    <x v="2"/>
    <n v="1"/>
    <x v="4"/>
    <x v="8"/>
    <x v="4"/>
  </r>
  <r>
    <x v="108"/>
    <s v="NEW HAVEN"/>
    <s v="No"/>
    <n v="42790.523500000003"/>
    <n v="3.8795230406343658E-3"/>
    <n v="64029"/>
    <n v="2.8562344122671258E-3"/>
    <s v="NO"/>
    <n v="0"/>
    <n v="3.8795230406343658E-3"/>
    <n v="800"/>
    <n v="2.8562344122671258E-3"/>
    <n v="42790.523500000003"/>
    <n v="3.8795230406343658E-3"/>
    <n v="63229"/>
    <n v="2.8562344122671258E-3"/>
    <n v="34.290999999999997"/>
    <n v="1198"/>
    <x v="3"/>
    <n v="1"/>
    <x v="4"/>
    <x v="7"/>
    <x v="4"/>
  </r>
  <r>
    <x v="109"/>
    <s v="NEW HAVEN"/>
    <s v="Yes"/>
    <n v="51234.490700000002"/>
    <n v="1.6064575902090743E-6"/>
    <n v="0"/>
    <n v="4.1096987941001428E-5"/>
    <s v="N/A"/>
    <n v="51234.490700000002"/>
    <n v="1.6064575902090743E-6"/>
    <n v="0"/>
    <n v="4.1096987941001428E-5"/>
    <n v="0"/>
    <n v="1.6064575902090743E-6"/>
    <n v="0"/>
    <n v="4.1096987941001428E-5"/>
    <n v="14.366"/>
    <n v="715"/>
    <x v="2"/>
    <n v="1"/>
    <x v="4"/>
    <x v="8"/>
    <x v="4"/>
  </r>
  <r>
    <x v="110"/>
    <s v="NEW HAVEN"/>
    <s v="No"/>
    <n v="38758.672400000003"/>
    <n v="2.7292072980180711E-3"/>
    <n v="0"/>
    <n v="1.7802220948795789E-3"/>
    <s v="NO"/>
    <n v="0"/>
    <n v="2.7292072980180711E-3"/>
    <n v="0"/>
    <n v="1.7802220948795789E-3"/>
    <n v="38758.672400000003"/>
    <n v="2.7292072980180711E-3"/>
    <n v="0"/>
    <n v="1.7802220948795789E-3"/>
    <n v="45.972000000000001"/>
    <n v="1442"/>
    <x v="3"/>
    <n v="1"/>
    <x v="3"/>
    <x v="5"/>
    <x v="3"/>
  </r>
  <r>
    <x v="111"/>
    <s v="NEW HAVEN"/>
    <s v="No"/>
    <n v="203276.48869999999"/>
    <n v="1.1814218644106491E-6"/>
    <n v="83813"/>
    <n v="0"/>
    <s v="N/A"/>
    <n v="0"/>
    <n v="1.1814218644106491E-6"/>
    <n v="0"/>
    <n v="0"/>
    <n v="203276.48869999999"/>
    <n v="1.1814218644106491E-6"/>
    <n v="83813"/>
    <n v="0"/>
    <n v="23.71"/>
    <n v="1365"/>
    <x v="3"/>
    <n v="1"/>
    <x v="4"/>
    <x v="7"/>
    <x v="4"/>
  </r>
  <r>
    <x v="112"/>
    <s v="NEW HAVEN"/>
    <s v="No"/>
    <n v="21034.6178"/>
    <n v="1.4265978026871861E-5"/>
    <n v="90"/>
    <n v="-7.1424371122860822E-5"/>
    <s v="NO"/>
    <n v="0"/>
    <n v="1.4265978026871861E-5"/>
    <n v="0"/>
    <n v="-7.1424371122860822E-5"/>
    <n v="21034.6178"/>
    <n v="1.4265978026871861E-5"/>
    <n v="90"/>
    <n v="-7.1424371122860822E-5"/>
    <n v="47.162999999999997"/>
    <n v="1506"/>
    <x v="3"/>
    <n v="1"/>
    <x v="1"/>
    <x v="4"/>
    <x v="3"/>
  </r>
  <r>
    <x v="113"/>
    <s v="Milford"/>
    <s v="No"/>
    <n v="58753.898999999998"/>
    <n v="4.6319642176213486E-3"/>
    <n v="1791"/>
    <n v="2.6457991684402118E-3"/>
    <s v="NO"/>
    <n v="0"/>
    <n v="4.6319642176213486E-3"/>
    <n v="0"/>
    <n v="2.6457991684402118E-3"/>
    <n v="58753.898999999998"/>
    <n v="4.6319642176213486E-3"/>
    <n v="1791"/>
    <n v="2.6457991684402118E-3"/>
    <n v="69.72"/>
    <n v="1797"/>
    <x v="4"/>
    <n v="1"/>
    <x v="1"/>
    <x v="6"/>
    <x v="2"/>
  </r>
  <r>
    <x v="114"/>
    <s v="Milford"/>
    <s v="No"/>
    <n v="47790.5746"/>
    <n v="9.5554036531344254E-6"/>
    <n v="0"/>
    <n v="0"/>
    <s v="NO"/>
    <n v="0"/>
    <n v="9.5554036531344254E-6"/>
    <n v="0"/>
    <n v="0"/>
    <n v="47790.5746"/>
    <n v="9.5554036531344254E-6"/>
    <n v="0"/>
    <n v="0"/>
    <n v="47.743000000000002"/>
    <n v="1571"/>
    <x v="1"/>
    <n v="1"/>
    <x v="3"/>
    <x v="4"/>
    <x v="3"/>
  </r>
  <r>
    <x v="115"/>
    <s v="Milford"/>
    <s v="No"/>
    <n v="22054.677199999998"/>
    <n v="2.0673901548183421E-5"/>
    <n v="250"/>
    <n v="0"/>
    <s v="NO"/>
    <n v="0"/>
    <n v="2.0673901548183421E-5"/>
    <n v="0"/>
    <n v="0"/>
    <n v="22054.677199999998"/>
    <n v="2.0673901548183421E-5"/>
    <n v="250"/>
    <n v="0"/>
    <n v="57.445999999999998"/>
    <n v="1618"/>
    <x v="4"/>
    <n v="1"/>
    <x v="1"/>
    <x v="6"/>
    <x v="2"/>
  </r>
  <r>
    <x v="116"/>
    <s v="Milford"/>
    <s v="No"/>
    <n v="11394.1178"/>
    <n v="1.9564880221471233E-5"/>
    <n v="0"/>
    <n v="0"/>
    <s v="NO"/>
    <n v="0"/>
    <n v="1.9564880221471233E-5"/>
    <n v="0"/>
    <n v="0"/>
    <n v="11394.1178"/>
    <n v="1.9564880221471233E-5"/>
    <n v="0"/>
    <n v="0"/>
    <n v="56.25"/>
    <n v="1798"/>
    <x v="1"/>
    <n v="1"/>
    <x v="0"/>
    <x v="6"/>
    <x v="2"/>
  </r>
  <r>
    <x v="117"/>
    <s v="Milford"/>
    <s v="No"/>
    <n v="225626.00099999999"/>
    <n v="3.8845856247798128E-3"/>
    <n v="96057"/>
    <n v="2.5290084175924803E-3"/>
    <s v="NO"/>
    <n v="0"/>
    <n v="3.8845856247798128E-3"/>
    <n v="0"/>
    <n v="2.5290084175924803E-3"/>
    <n v="225626.00099999999"/>
    <n v="3.8845856247798128E-3"/>
    <n v="96057"/>
    <n v="2.5290084175924803E-3"/>
    <n v="63.164999999999999"/>
    <n v="1613"/>
    <x v="4"/>
    <n v="1"/>
    <x v="1"/>
    <x v="6"/>
    <x v="2"/>
  </r>
  <r>
    <x v="118"/>
    <s v="Milford"/>
    <s v="No"/>
    <n v="71448.268599999996"/>
    <n v="5.3577738074832291E-6"/>
    <n v="16584"/>
    <n v="0"/>
    <s v="NO"/>
    <n v="0"/>
    <n v="5.3577738074832291E-6"/>
    <n v="0"/>
    <n v="0"/>
    <n v="71448.268599999996"/>
    <n v="5.3577738074832291E-6"/>
    <n v="16584"/>
    <n v="0"/>
    <n v="76.67"/>
    <n v="2032"/>
    <x v="0"/>
    <n v="1"/>
    <x v="1"/>
    <x v="1"/>
    <x v="0"/>
  </r>
  <r>
    <x v="119"/>
    <s v="Milford"/>
    <s v="No"/>
    <n v="202449.05009999999"/>
    <n v="1.4304557970710706E-5"/>
    <n v="16410"/>
    <n v="0"/>
    <s v="NO"/>
    <n v="0"/>
    <n v="1.4304557970710706E-5"/>
    <n v="0"/>
    <n v="0"/>
    <n v="202449.05009999999"/>
    <n v="1.4304557970710706E-5"/>
    <n v="16410"/>
    <n v="0"/>
    <n v="57.418999999999997"/>
    <n v="1661"/>
    <x v="4"/>
    <n v="1"/>
    <x v="3"/>
    <x v="3"/>
    <x v="2"/>
  </r>
  <r>
    <x v="120"/>
    <s v="Milford"/>
    <s v="No"/>
    <n v="231960.74220000001"/>
    <n v="3.5558609023951327E-3"/>
    <n v="850"/>
    <n v="1.5582315782111714E-3"/>
    <s v="NO"/>
    <n v="0"/>
    <n v="3.5558609023951327E-3"/>
    <n v="0"/>
    <n v="1.5582315782111714E-3"/>
    <n v="231960.74220000001"/>
    <n v="3.5558609023951327E-3"/>
    <n v="850"/>
    <n v="1.5582315782111714E-3"/>
    <n v="72.947999999999993"/>
    <n v="1927"/>
    <x v="0"/>
    <n v="1"/>
    <x v="2"/>
    <x v="2"/>
    <x v="1"/>
  </r>
  <r>
    <x v="121"/>
    <s v="Milford"/>
    <s v="No"/>
    <n v="3718.1469999999999"/>
    <n v="2.9440101884148486E-6"/>
    <n v="0"/>
    <n v="0"/>
    <s v="N/A"/>
    <n v="0"/>
    <n v="2.9440101884148486E-6"/>
    <n v="0"/>
    <n v="0"/>
    <n v="3718.1469999999999"/>
    <n v="2.9440101884148486E-6"/>
    <n v="0"/>
    <n v="0"/>
    <n v="61.070999999999998"/>
    <n v="1786"/>
    <x v="4"/>
    <n v="1"/>
    <x v="1"/>
    <x v="6"/>
    <x v="2"/>
  </r>
  <r>
    <x v="122"/>
    <s v="Milford"/>
    <s v="No"/>
    <n v="85261.554799999998"/>
    <n v="2.639204337066789E-3"/>
    <n v="153338.10999999999"/>
    <n v="8.9349507462328168E-5"/>
    <s v="NO"/>
    <n v="0"/>
    <n v="2.639204337066789E-3"/>
    <n v="0"/>
    <n v="8.9349507462328168E-5"/>
    <n v="85261.554799999998"/>
    <n v="2.639204337066789E-3"/>
    <n v="153338.10999999999"/>
    <n v="8.9349507462328168E-5"/>
    <n v="60.930999999999997"/>
    <n v="1905"/>
    <x v="4"/>
    <n v="1"/>
    <x v="1"/>
    <x v="6"/>
    <x v="2"/>
  </r>
  <r>
    <x v="123"/>
    <s v="Milford"/>
    <s v="No"/>
    <n v="24946.427899999999"/>
    <n v="3.4564051816779969E-3"/>
    <n v="37695"/>
    <n v="3.2005332124525059E-3"/>
    <s v="NO"/>
    <n v="0"/>
    <n v="3.4564051816779969E-3"/>
    <n v="0"/>
    <n v="3.2005332124525059E-3"/>
    <n v="24946.427899999999"/>
    <n v="3.4564051816779969E-3"/>
    <n v="37695"/>
    <n v="3.2005332124525059E-3"/>
    <n v="53.886000000000003"/>
    <n v="1663"/>
    <x v="1"/>
    <n v="1"/>
    <x v="0"/>
    <x v="6"/>
    <x v="2"/>
  </r>
  <r>
    <x v="124"/>
    <s v="West Haven"/>
    <s v="No"/>
    <n v="57891.270400000001"/>
    <n v="5.1732458501931875E-3"/>
    <n v="800"/>
    <n v="4.0356971935859316E-3"/>
    <s v="NO"/>
    <n v="1038.3493000000001"/>
    <n v="5.1732458501931875E-3"/>
    <n v="0"/>
    <n v="4.0356971935859316E-3"/>
    <n v="56852.9211"/>
    <n v="5.1732458501931875E-3"/>
    <n v="800"/>
    <n v="4.0356971935859316E-3"/>
    <n v="40.372"/>
    <n v="1320"/>
    <x v="3"/>
    <n v="1"/>
    <x v="3"/>
    <x v="5"/>
    <x v="3"/>
  </r>
  <r>
    <x v="125"/>
    <s v="West Haven"/>
    <s v="No"/>
    <n v="23658.1571"/>
    <n v="3.8495650080727996E-6"/>
    <n v="0"/>
    <n v="0"/>
    <s v="N/A"/>
    <n v="0"/>
    <n v="3.8495650080727996E-6"/>
    <n v="0"/>
    <n v="0"/>
    <n v="23658.1571"/>
    <n v="3.8495650080727996E-6"/>
    <n v="0"/>
    <n v="0"/>
    <n v="35.838000000000001"/>
    <n v="1270"/>
    <x v="3"/>
    <n v="1"/>
    <x v="3"/>
    <x v="5"/>
    <x v="3"/>
  </r>
  <r>
    <x v="126"/>
    <s v="NORTH HAVEN"/>
    <s v="No"/>
    <n v="0"/>
    <n v="5.3486356802690677E-3"/>
    <n v="50"/>
    <n v="1.9788419621134938E-3"/>
    <s v="NO"/>
    <n v="0"/>
    <n v="5.3486356802690677E-3"/>
    <n v="0"/>
    <n v="1.9788419621134938E-3"/>
    <n v="0"/>
    <n v="5.3486356802690677E-3"/>
    <n v="50"/>
    <n v="1.9788419621134938E-3"/>
    <n v="29.248999999999999"/>
    <n v="1230"/>
    <x v="2"/>
    <n v="1"/>
    <x v="3"/>
    <x v="7"/>
    <x v="4"/>
  </r>
  <r>
    <x v="126"/>
    <s v="NORTH HAVEN"/>
    <s v="Yes"/>
    <n v="4149.2298000000001"/>
    <n v="5.5485356369758404E-3"/>
    <n v="0"/>
    <n v="2.5567651186170098E-3"/>
    <s v="NO"/>
    <n v="0"/>
    <n v="5.5485356369758404E-3"/>
    <n v="0"/>
    <n v="2.5567651186170098E-3"/>
    <n v="4149.2298000000001"/>
    <n v="5.5485356369758404E-3"/>
    <n v="0"/>
    <n v="2.5567651186170098E-3"/>
    <n v="29.248999999999999"/>
    <n v="1230"/>
    <x v="2"/>
    <n v="1"/>
    <x v="3"/>
    <x v="7"/>
    <x v="4"/>
  </r>
  <r>
    <x v="126"/>
    <s v="West Haven"/>
    <s v="No"/>
    <n v="0"/>
    <n v="3.1902386818528571E-6"/>
    <n v="2970"/>
    <n v="0"/>
    <s v="N/A"/>
    <n v="0"/>
    <n v="3.1902386818528571E-6"/>
    <n v="0"/>
    <n v="0"/>
    <n v="0"/>
    <n v="3.1902386818528571E-6"/>
    <n v="2970"/>
    <n v="0"/>
    <n v="29.248999999999999"/>
    <n v="1230"/>
    <x v="2"/>
    <n v="1"/>
    <x v="3"/>
    <x v="7"/>
    <x v="4"/>
  </r>
  <r>
    <x v="126"/>
    <s v="West Haven"/>
    <s v="Yes"/>
    <n v="4240.4471000000003"/>
    <n v="5.0435226910568964E-6"/>
    <n v="0"/>
    <n v="0"/>
    <s v="NO"/>
    <n v="0"/>
    <n v="5.0435226910568964E-6"/>
    <n v="0"/>
    <n v="0"/>
    <n v="4240.4471000000003"/>
    <n v="5.0435226910568964E-6"/>
    <n v="0"/>
    <n v="0"/>
    <n v="29.248999999999999"/>
    <n v="1230"/>
    <x v="2"/>
    <n v="1"/>
    <x v="3"/>
    <x v="7"/>
    <x v="4"/>
  </r>
  <r>
    <x v="127"/>
    <s v="West Haven"/>
    <s v="No"/>
    <n v="52236.260499999997"/>
    <n v="3.6526859499701712E-3"/>
    <n v="360"/>
    <n v="1.8104488887387736E-3"/>
    <s v="NO"/>
    <n v="0"/>
    <n v="3.6526859499701712E-3"/>
    <n v="0"/>
    <n v="1.8104488887387736E-3"/>
    <n v="52236.260499999997"/>
    <n v="3.6526859499701712E-3"/>
    <n v="360"/>
    <n v="1.8104488887387736E-3"/>
    <n v="29.722000000000001"/>
    <n v="1210"/>
    <x v="2"/>
    <n v="1"/>
    <x v="4"/>
    <x v="8"/>
    <x v="4"/>
  </r>
  <r>
    <x v="128"/>
    <s v="West Haven"/>
    <s v="No"/>
    <n v="321864.88760000002"/>
    <n v="4.3470766204989223E-3"/>
    <n v="13474"/>
    <n v="2.4832753927625131E-3"/>
    <s v="NO"/>
    <n v="0"/>
    <n v="4.3470766204989223E-3"/>
    <n v="0"/>
    <n v="2.4832753927625131E-3"/>
    <n v="321864.88760000002"/>
    <n v="4.3470766204989223E-3"/>
    <n v="13474"/>
    <n v="2.4832753927625131E-3"/>
    <n v="55.463000000000001"/>
    <n v="1699"/>
    <x v="1"/>
    <n v="1"/>
    <x v="1"/>
    <x v="3"/>
    <x v="2"/>
  </r>
  <r>
    <x v="129"/>
    <s v="West Haven"/>
    <s v="No"/>
    <n v="675.56370000000004"/>
    <n v="2.1649475512373332E-6"/>
    <n v="0"/>
    <n v="0"/>
    <s v="N/A"/>
    <n v="0"/>
    <n v="2.1649475512373332E-6"/>
    <n v="0"/>
    <n v="0"/>
    <n v="675.56370000000004"/>
    <n v="2.1649475512373332E-6"/>
    <n v="0"/>
    <n v="0"/>
    <n v="55.088000000000001"/>
    <n v="1730"/>
    <x v="1"/>
    <n v="1"/>
    <x v="0"/>
    <x v="6"/>
    <x v="2"/>
  </r>
  <r>
    <x v="130"/>
    <s v="West Haven"/>
    <s v="No"/>
    <n v="19853.538799999998"/>
    <n v="2.5070231678202077E-5"/>
    <n v="0"/>
    <n v="0"/>
    <s v="NO"/>
    <n v="0"/>
    <n v="2.5070231678202077E-5"/>
    <n v="0"/>
    <n v="0"/>
    <n v="19853.538799999998"/>
    <n v="2.5070231678202077E-5"/>
    <n v="0"/>
    <n v="0"/>
    <n v="43.883000000000003"/>
    <n v="1296"/>
    <x v="3"/>
    <n v="1"/>
    <x v="0"/>
    <x v="3"/>
    <x v="2"/>
  </r>
  <r>
    <x v="131"/>
    <s v="West Haven"/>
    <s v="No"/>
    <n v="27257.304800000002"/>
    <n v="5.6863030391379682E-3"/>
    <n v="0"/>
    <n v="3.6278545112249138E-3"/>
    <s v="NO"/>
    <n v="0"/>
    <n v="5.6863030391379682E-3"/>
    <n v="0"/>
    <n v="3.6278545112249138E-3"/>
    <n v="27257.304800000002"/>
    <n v="5.6863030391379682E-3"/>
    <n v="0"/>
    <n v="3.6278545112249138E-3"/>
    <n v="39.439"/>
    <n v="1457"/>
    <x v="3"/>
    <n v="1"/>
    <x v="4"/>
    <x v="7"/>
    <x v="4"/>
  </r>
  <r>
    <x v="132"/>
    <s v="West Haven"/>
    <s v="Yes"/>
    <n v="14796.650600000001"/>
    <n v="5.5907149517770613E-5"/>
    <n v="0"/>
    <n v="0"/>
    <s v="NO"/>
    <n v="6202.3136000000004"/>
    <n v="5.5907149517770613E-5"/>
    <n v="0"/>
    <n v="0"/>
    <n v="8594.3369999999995"/>
    <n v="5.5907149517770613E-5"/>
    <n v="0"/>
    <n v="0"/>
    <n v="30.091000000000001"/>
    <n v="1263"/>
    <x v="2"/>
    <n v="1"/>
    <x v="3"/>
    <x v="7"/>
    <x v="4"/>
  </r>
  <r>
    <x v="133"/>
    <s v="Orange"/>
    <s v="No"/>
    <n v="217387.0416"/>
    <n v="3.9233572312504881E-3"/>
    <n v="114872"/>
    <n v="3.9223729055500303E-3"/>
    <s v="YES"/>
    <n v="602.17309999999998"/>
    <n v="3.9233572312504881E-3"/>
    <n v="0"/>
    <n v="3.9223729055500303E-3"/>
    <n v="216784.86850000001"/>
    <n v="3.9233572312504881E-3"/>
    <n v="114872"/>
    <n v="3.9223729055500303E-3"/>
    <n v="42.954000000000001"/>
    <n v="1754"/>
    <x v="1"/>
    <n v="1"/>
    <x v="4"/>
    <x v="5"/>
    <x v="3"/>
  </r>
  <r>
    <x v="134"/>
    <s v="Orange"/>
    <s v="No"/>
    <n v="3565.3463999999999"/>
    <n v="2.5279863003929773E-5"/>
    <n v="0"/>
    <n v="0"/>
    <s v="NO"/>
    <n v="0"/>
    <n v="2.5279863003929773E-5"/>
    <n v="0"/>
    <n v="0"/>
    <n v="3565.3463999999999"/>
    <n v="2.5279863003929773E-5"/>
    <n v="0"/>
    <n v="0"/>
    <n v="74.430000000000007"/>
    <n v="2329"/>
    <x v="0"/>
    <n v="1"/>
    <x v="0"/>
    <x v="0"/>
    <x v="0"/>
  </r>
  <r>
    <x v="135"/>
    <s v="Derby"/>
    <s v="No"/>
    <n v="3201.6347000000001"/>
    <n v="5.0872419562573538E-3"/>
    <n v="0"/>
    <n v="2.6612113573223403E-3"/>
    <s v="NO"/>
    <n v="0"/>
    <n v="5.0872419562573538E-3"/>
    <n v="0"/>
    <n v="2.6612113573223403E-3"/>
    <n v="3201.6347000000001"/>
    <n v="5.0872419562573538E-3"/>
    <n v="0"/>
    <n v="2.6612113573223403E-3"/>
    <n v="80.102000000000004"/>
    <n v="2202"/>
    <x v="0"/>
    <n v="1"/>
    <x v="1"/>
    <x v="1"/>
    <x v="0"/>
  </r>
  <r>
    <x v="135"/>
    <s v="Orange"/>
    <s v="No"/>
    <n v="5578.9567999999999"/>
    <n v="3.6705653399009477E-6"/>
    <n v="1070"/>
    <n v="0"/>
    <s v="N/A"/>
    <n v="0"/>
    <n v="3.6705653399009477E-6"/>
    <n v="0"/>
    <n v="0"/>
    <n v="5578.9567999999999"/>
    <n v="3.6705653399009477E-6"/>
    <n v="1070"/>
    <n v="0"/>
    <n v="80.102000000000004"/>
    <n v="2202"/>
    <x v="0"/>
    <n v="1"/>
    <x v="1"/>
    <x v="1"/>
    <x v="0"/>
  </r>
  <r>
    <x v="136"/>
    <s v="Orange"/>
    <s v="No"/>
    <n v="5794.7875999999997"/>
    <n v="1.8395592122242285E-6"/>
    <n v="0"/>
    <n v="5.6984744094189124E-6"/>
    <s v="N/A"/>
    <n v="0"/>
    <n v="1.8395592122242285E-6"/>
    <n v="0"/>
    <n v="5.6984744094189124E-6"/>
    <n v="5794.7875999999997"/>
    <n v="1.8395592122242285E-6"/>
    <n v="0"/>
    <n v="5.6984744094189124E-6"/>
    <n v="80.995999999999995"/>
    <n v="2364"/>
    <x v="0"/>
    <n v="1"/>
    <x v="1"/>
    <x v="1"/>
    <x v="0"/>
  </r>
  <r>
    <x v="137"/>
    <s v="Woodbridge"/>
    <s v="No"/>
    <n v="8585.7708999999995"/>
    <n v="5.5851385193424856E-3"/>
    <n v="0"/>
    <n v="2.4187559727179547E-3"/>
    <s v="NO"/>
    <n v="0"/>
    <n v="5.5851385193424856E-3"/>
    <n v="0"/>
    <n v="2.4187559727179547E-3"/>
    <n v="8585.7708999999995"/>
    <n v="5.5851385193424856E-3"/>
    <n v="0"/>
    <n v="2.4187559727179547E-3"/>
    <n v="98.641000000000005"/>
    <n v="2642"/>
    <x v="0"/>
    <n v="1"/>
    <x v="4"/>
    <x v="3"/>
    <x v="2"/>
  </r>
  <r>
    <x v="138"/>
    <s v="Woodbridge"/>
    <s v="No"/>
    <n v="50736.268400000001"/>
    <n v="1.5036453215964113E-7"/>
    <n v="728"/>
    <n v="0"/>
    <s v="N/A"/>
    <n v="0"/>
    <n v="1.5036453215964113E-7"/>
    <n v="0"/>
    <n v="0"/>
    <n v="50736.268400000001"/>
    <n v="1.5036453215964113E-7"/>
    <n v="728"/>
    <n v="0"/>
    <n v="84.686999999999998"/>
    <n v="2238"/>
    <x v="0"/>
    <n v="1"/>
    <x v="3"/>
    <x v="6"/>
    <x v="2"/>
  </r>
  <r>
    <x v="139"/>
    <s v="Hamden"/>
    <s v="No"/>
    <n v="45742.0052"/>
    <n v="2.6728920539986082E-3"/>
    <n v="8424"/>
    <n v="2.2148048713828109E-3"/>
    <s v="NO"/>
    <n v="0"/>
    <n v="2.6728920539986082E-3"/>
    <n v="0"/>
    <n v="2.2148048713828109E-3"/>
    <n v="45742.0052"/>
    <n v="2.6728920539986082E-3"/>
    <n v="8424"/>
    <n v="2.2148048713828109E-3"/>
    <n v="47.817"/>
    <n v="1673"/>
    <x v="1"/>
    <n v="1"/>
    <x v="4"/>
    <x v="5"/>
    <x v="3"/>
  </r>
  <r>
    <x v="140"/>
    <s v="Hamden"/>
    <s v="No"/>
    <n v="5316.3019000000004"/>
    <n v="2.5002607672251726E-5"/>
    <n v="595"/>
    <n v="0"/>
    <s v="NO"/>
    <n v="1504.854"/>
    <n v="2.5002607672251726E-5"/>
    <n v="0"/>
    <n v="0"/>
    <n v="3811.4479000000001"/>
    <n v="2.5002607672251726E-5"/>
    <n v="595"/>
    <n v="0"/>
    <n v="68.891000000000005"/>
    <n v="1727"/>
    <x v="4"/>
    <n v="1"/>
    <x v="1"/>
    <x v="6"/>
    <x v="2"/>
  </r>
  <r>
    <x v="141"/>
    <s v="Hamden"/>
    <s v="No"/>
    <n v="31918.416300000001"/>
    <n v="4.4774590887796707E-3"/>
    <n v="46563"/>
    <n v="1.7004642852559582E-3"/>
    <s v="NO"/>
    <n v="0"/>
    <n v="4.4774590887796707E-3"/>
    <n v="0"/>
    <n v="1.7004642852559582E-3"/>
    <n v="31918.416300000001"/>
    <n v="4.4774590887796707E-3"/>
    <n v="46563"/>
    <n v="1.7004642852559582E-3"/>
    <n v="68.843000000000004"/>
    <n v="1649"/>
    <x v="4"/>
    <n v="1"/>
    <x v="0"/>
    <x v="1"/>
    <x v="0"/>
  </r>
  <r>
    <x v="142"/>
    <s v="Hamden"/>
    <s v="No"/>
    <n v="107930.2703"/>
    <n v="0"/>
    <n v="8117.9"/>
    <n v="1.4579624748103431E-3"/>
    <s v="N/A"/>
    <n v="7557.6082999999999"/>
    <n v="0"/>
    <n v="0"/>
    <n v="1.4579624748103431E-3"/>
    <n v="100372.662"/>
    <n v="0"/>
    <n v="8117.9"/>
    <n v="1.4579624748103431E-3"/>
    <n v="58.094999999999999"/>
    <n v="1283"/>
    <x v="1"/>
    <n v="1"/>
    <x v="1"/>
    <x v="3"/>
    <x v="2"/>
  </r>
  <r>
    <x v="142"/>
    <s v="NEW HAVEN"/>
    <s v="No"/>
    <n v="2886.0785000000001"/>
    <n v="3.7517931075784269E-3"/>
    <n v="0"/>
    <n v="0"/>
    <s v="NO"/>
    <n v="0"/>
    <n v="3.7517931075784269E-3"/>
    <n v="0"/>
    <n v="0"/>
    <n v="2886.0785000000001"/>
    <n v="3.7517931075784269E-3"/>
    <n v="0"/>
    <n v="0"/>
    <n v="58.094999999999999"/>
    <n v="1283"/>
    <x v="1"/>
    <n v="1"/>
    <x v="1"/>
    <x v="3"/>
    <x v="2"/>
  </r>
  <r>
    <x v="143"/>
    <s v="Hamden"/>
    <s v="No"/>
    <n v="0"/>
    <n v="0"/>
    <n v="830"/>
    <n v="1.4880077317262672E-5"/>
    <s v="N/A"/>
    <n v="0"/>
    <n v="0"/>
    <n v="0"/>
    <n v="1.4880077317262672E-5"/>
    <n v="0"/>
    <n v="0"/>
    <n v="830"/>
    <n v="1.4880077317262672E-5"/>
    <n v="29.556999999999999"/>
    <n v="1350"/>
    <x v="2"/>
    <n v="1"/>
    <x v="3"/>
    <x v="7"/>
    <x v="4"/>
  </r>
  <r>
    <x v="143"/>
    <s v="Hamden"/>
    <s v="Yes"/>
    <n v="16559.529200000001"/>
    <n v="1.9440665241910859E-3"/>
    <n v="0"/>
    <n v="1.166560563878554E-3"/>
    <s v="NO"/>
    <n v="0"/>
    <n v="1.9440665241910859E-3"/>
    <n v="0"/>
    <n v="1.166560563878554E-3"/>
    <n v="16559.529200000001"/>
    <n v="1.9440665241910859E-3"/>
    <n v="0"/>
    <n v="1.166560563878554E-3"/>
    <n v="29.556999999999999"/>
    <n v="1350"/>
    <x v="2"/>
    <n v="1"/>
    <x v="3"/>
    <x v="7"/>
    <x v="4"/>
  </r>
  <r>
    <x v="144"/>
    <s v="Hamden"/>
    <s v="No"/>
    <n v="19896.485000000001"/>
    <n v="7.7932105098144223E-6"/>
    <n v="28247"/>
    <n v="0"/>
    <s v="NO"/>
    <n v="2069.29"/>
    <n v="7.7932105098144223E-6"/>
    <n v="0"/>
    <n v="0"/>
    <n v="17827.195"/>
    <n v="7.7932105098144223E-6"/>
    <n v="28247"/>
    <n v="0"/>
    <n v="36.97"/>
    <n v="1454"/>
    <x v="3"/>
    <n v="1"/>
    <x v="4"/>
    <x v="7"/>
    <x v="4"/>
  </r>
  <r>
    <x v="145"/>
    <s v="Hamden"/>
    <s v="No"/>
    <n v="25404.7137"/>
    <n v="5.1950796379766766E-6"/>
    <n v="0"/>
    <n v="0"/>
    <s v="NO"/>
    <n v="0"/>
    <n v="5.1950796379766766E-6"/>
    <n v="0"/>
    <n v="0"/>
    <n v="25404.7137"/>
    <n v="5.1950796379766766E-6"/>
    <n v="0"/>
    <n v="0"/>
    <n v="44.417999999999999"/>
    <n v="1691"/>
    <x v="1"/>
    <n v="1"/>
    <x v="3"/>
    <x v="4"/>
    <x v="3"/>
  </r>
  <r>
    <x v="146"/>
    <s v="Hamden"/>
    <s v="No"/>
    <n v="115079.54239999999"/>
    <n v="2.1378185690849752E-5"/>
    <n v="147584.07"/>
    <n v="0"/>
    <s v="NO"/>
    <n v="5634.5207"/>
    <n v="2.1378185690849752E-5"/>
    <n v="0"/>
    <n v="0"/>
    <n v="109445.0217"/>
    <n v="2.1378185690849752E-5"/>
    <n v="147584.07"/>
    <n v="0"/>
    <n v="46.055999999999997"/>
    <n v="1430"/>
    <x v="3"/>
    <n v="1"/>
    <x v="3"/>
    <x v="5"/>
    <x v="3"/>
  </r>
  <r>
    <x v="147"/>
    <s v="Hamden"/>
    <s v="No"/>
    <n v="4752.5604000000003"/>
    <n v="4.4052749588965844E-6"/>
    <n v="0"/>
    <n v="0"/>
    <s v="N/A"/>
    <n v="0"/>
    <n v="4.4052749588965844E-6"/>
    <n v="0"/>
    <n v="0"/>
    <n v="4752.5604000000003"/>
    <n v="4.4052749588965844E-6"/>
    <n v="0"/>
    <n v="0"/>
    <n v="61.927999999999997"/>
    <n v="2045"/>
    <x v="4"/>
    <n v="1"/>
    <x v="1"/>
    <x v="6"/>
    <x v="2"/>
  </r>
  <r>
    <x v="148"/>
    <s v="Hamden"/>
    <s v="No"/>
    <n v="98957.925600000002"/>
    <n v="0"/>
    <n v="1708"/>
    <n v="2.7673873157353378E-2"/>
    <s v="N/A"/>
    <n v="0"/>
    <n v="0"/>
    <n v="0"/>
    <n v="2.7673873157353378E-2"/>
    <n v="98957.925600000002"/>
    <n v="0"/>
    <n v="1708"/>
    <n v="2.7673873157353378E-2"/>
    <n v="69.492999999999995"/>
    <n v="2369"/>
    <x v="4"/>
    <n v="1"/>
    <x v="1"/>
    <x v="6"/>
    <x v="2"/>
  </r>
  <r>
    <x v="149"/>
    <s v="Hamden"/>
    <s v="No"/>
    <n v="45290.201699999998"/>
    <n v="7.6856935292475585E-3"/>
    <n v="50057"/>
    <n v="0"/>
    <s v="NO"/>
    <n v="0"/>
    <n v="7.6856935292475585E-3"/>
    <n v="0"/>
    <n v="0"/>
    <n v="45290.201699999998"/>
    <n v="7.6856935292475585E-3"/>
    <n v="50057"/>
    <n v="0"/>
    <n v="49.082000000000001"/>
    <n v="1616"/>
    <x v="1"/>
    <n v="1"/>
    <x v="3"/>
    <x v="4"/>
    <x v="3"/>
  </r>
  <r>
    <x v="150"/>
    <s v="Hamden"/>
    <s v="No"/>
    <n v="105298.10710000001"/>
    <n v="0"/>
    <n v="0"/>
    <n v="3.0057756180870595E-4"/>
    <s v="N/A"/>
    <n v="2121.1496000000002"/>
    <n v="0"/>
    <n v="0"/>
    <n v="3.0057756180870595E-4"/>
    <n v="103176.9575"/>
    <n v="0"/>
    <n v="0"/>
    <n v="3.0057756180870595E-4"/>
    <n v="64.28"/>
    <n v="1710"/>
    <x v="4"/>
    <n v="1"/>
    <x v="1"/>
    <x v="6"/>
    <x v="2"/>
  </r>
  <r>
    <x v="151"/>
    <s v="NORTH HAVEN"/>
    <s v="No"/>
    <n v="93146.874100000001"/>
    <n v="2.2116130396380366E-3"/>
    <n v="1581.66"/>
    <n v="0"/>
    <s v="NO"/>
    <n v="0"/>
    <n v="2.2116130396380366E-3"/>
    <n v="0"/>
    <n v="0"/>
    <n v="93146.874100000001"/>
    <n v="2.2116130396380366E-3"/>
    <n v="1581.66"/>
    <n v="0"/>
    <n v="67.659000000000006"/>
    <n v="1824"/>
    <x v="4"/>
    <n v="1"/>
    <x v="1"/>
    <x v="6"/>
    <x v="2"/>
  </r>
  <r>
    <x v="152"/>
    <s v="NORTH HAVEN"/>
    <s v="No"/>
    <n v="260614.27919999999"/>
    <n v="0"/>
    <n v="113338.29"/>
    <n v="3.1542490295587063E-4"/>
    <s v="N/A"/>
    <n v="0"/>
    <n v="0"/>
    <n v="0"/>
    <n v="3.1542490295587063E-4"/>
    <n v="260614.27919999999"/>
    <n v="0"/>
    <n v="113338.29"/>
    <n v="3.1542490295587063E-4"/>
    <n v="55.04"/>
    <n v="1741"/>
    <x v="1"/>
    <n v="1"/>
    <x v="0"/>
    <x v="6"/>
    <x v="2"/>
  </r>
  <r>
    <x v="153"/>
    <s v="NORTH HAVEN"/>
    <s v="No"/>
    <n v="216707.51319999999"/>
    <n v="1.8319484961543755E-3"/>
    <n v="507461"/>
    <n v="0"/>
    <s v="NO"/>
    <n v="0"/>
    <n v="1.8319484961543755E-3"/>
    <n v="0"/>
    <n v="0"/>
    <n v="216707.51319999999"/>
    <n v="1.8319484961543755E-3"/>
    <n v="507461"/>
    <n v="0"/>
    <n v="52.664000000000001"/>
    <n v="1464"/>
    <x v="1"/>
    <n v="1"/>
    <x v="3"/>
    <x v="4"/>
    <x v="3"/>
  </r>
  <r>
    <x v="154"/>
    <s v="NORTH HAVEN"/>
    <s v="No"/>
    <n v="190974.886"/>
    <n v="0"/>
    <n v="0"/>
    <n v="4.5107347338931524E-4"/>
    <s v="N/A"/>
    <n v="0"/>
    <n v="0"/>
    <n v="0"/>
    <n v="4.5107347338931524E-4"/>
    <n v="190974.886"/>
    <n v="0"/>
    <n v="0"/>
    <n v="4.5107347338931524E-4"/>
    <n v="65.391999999999996"/>
    <n v="1724"/>
    <x v="4"/>
    <n v="1"/>
    <x v="0"/>
    <x v="1"/>
    <x v="0"/>
  </r>
  <r>
    <x v="155"/>
    <s v="East  Haven"/>
    <s v="No"/>
    <n v="24280.935099999999"/>
    <n v="2.0521099747744923E-3"/>
    <n v="0"/>
    <n v="0"/>
    <s v="NO"/>
    <n v="0"/>
    <n v="2.0521099747744923E-3"/>
    <n v="0"/>
    <n v="0"/>
    <n v="24280.935099999999"/>
    <n v="2.0521099747744923E-3"/>
    <n v="0"/>
    <n v="0"/>
    <n v="43.061999999999998"/>
    <n v="1536"/>
    <x v="3"/>
    <n v="1"/>
    <x v="4"/>
    <x v="7"/>
    <x v="4"/>
  </r>
  <r>
    <x v="155"/>
    <s v="EAST HAVEN"/>
    <s v="No"/>
    <n v="0"/>
    <n v="0"/>
    <n v="12866"/>
    <n v="5.4889331606372202E-4"/>
    <s v="N/A"/>
    <n v="0"/>
    <n v="0"/>
    <n v="0"/>
    <n v="5.4889331606372202E-4"/>
    <n v="0"/>
    <n v="0"/>
    <n v="12866"/>
    <n v="5.4889331606372202E-4"/>
    <n v="43.061999999999998"/>
    <n v="1536"/>
    <x v="3"/>
    <n v="1"/>
    <x v="4"/>
    <x v="7"/>
    <x v="4"/>
  </r>
  <r>
    <x v="156"/>
    <s v="East  Haven"/>
    <s v="No"/>
    <n v="22798.3066"/>
    <n v="2.2604245137898406E-3"/>
    <n v="0"/>
    <n v="0"/>
    <s v="NO"/>
    <n v="0"/>
    <n v="2.2604245137898406E-3"/>
    <n v="0"/>
    <n v="0"/>
    <n v="22798.3066"/>
    <n v="2.2604245137898406E-3"/>
    <n v="0"/>
    <n v="0"/>
    <n v="38.582999999999998"/>
    <n v="1377"/>
    <x v="3"/>
    <n v="1"/>
    <x v="4"/>
    <x v="7"/>
    <x v="4"/>
  </r>
  <r>
    <x v="156"/>
    <s v="EAST HAVEN"/>
    <s v="No"/>
    <n v="0"/>
    <n v="0"/>
    <n v="30"/>
    <n v="1.6695238428886276E-3"/>
    <s v="N/A"/>
    <n v="0"/>
    <n v="0"/>
    <n v="0"/>
    <n v="1.6695238428886276E-3"/>
    <n v="0"/>
    <n v="0"/>
    <n v="30"/>
    <n v="1.6695238428886276E-3"/>
    <n v="38.582999999999998"/>
    <n v="1377"/>
    <x v="3"/>
    <n v="1"/>
    <x v="4"/>
    <x v="7"/>
    <x v="4"/>
  </r>
  <r>
    <x v="156"/>
    <s v="NEW HAVEN"/>
    <s v="No"/>
    <n v="2993.6754999999998"/>
    <n v="2.7031405787265898E-3"/>
    <n v="0"/>
    <n v="0"/>
    <s v="NO"/>
    <n v="0"/>
    <n v="2.7031405787265898E-3"/>
    <n v="0"/>
    <n v="0"/>
    <n v="2993.6754999999998"/>
    <n v="2.7031405787265898E-3"/>
    <n v="0"/>
    <n v="0"/>
    <n v="38.582999999999998"/>
    <n v="1377"/>
    <x v="3"/>
    <n v="1"/>
    <x v="4"/>
    <x v="7"/>
    <x v="4"/>
  </r>
  <r>
    <x v="157"/>
    <s v="East  Haven"/>
    <s v="No"/>
    <n v="32315.9293"/>
    <n v="0"/>
    <n v="0"/>
    <n v="7.0317471931384296E-4"/>
    <s v="N/A"/>
    <n v="0"/>
    <n v="0"/>
    <n v="0"/>
    <n v="7.0317471931384296E-4"/>
    <n v="32315.9293"/>
    <n v="0"/>
    <n v="0"/>
    <n v="7.0317471931384296E-4"/>
    <n v="33.018000000000001"/>
    <n v="1284"/>
    <x v="3"/>
    <n v="1"/>
    <x v="1"/>
    <x v="4"/>
    <x v="3"/>
  </r>
  <r>
    <x v="157"/>
    <s v="NORTH HAVEN"/>
    <s v="No"/>
    <n v="10134.6129"/>
    <n v="2.6671952392185549E-3"/>
    <n v="500"/>
    <n v="0"/>
    <s v="NO"/>
    <n v="0"/>
    <n v="2.6671952392185549E-3"/>
    <n v="0"/>
    <n v="0"/>
    <n v="10134.6129"/>
    <n v="2.6671952392185549E-3"/>
    <n v="500"/>
    <n v="0"/>
    <n v="33.018000000000001"/>
    <n v="1284"/>
    <x v="3"/>
    <n v="1"/>
    <x v="1"/>
    <x v="4"/>
    <x v="3"/>
  </r>
  <r>
    <x v="158"/>
    <s v="East  Haven"/>
    <s v="No"/>
    <n v="17417.411800000002"/>
    <n v="0"/>
    <n v="0"/>
    <n v="1.6368085048988939E-5"/>
    <s v="N/A"/>
    <n v="0"/>
    <n v="0"/>
    <n v="0"/>
    <n v="1.6368085048988939E-5"/>
    <n v="17417.411800000002"/>
    <n v="0"/>
    <n v="0"/>
    <n v="1.6368085048988939E-5"/>
    <n v="48.488"/>
    <n v="1490"/>
    <x v="1"/>
    <n v="1"/>
    <x v="3"/>
    <x v="4"/>
    <x v="3"/>
  </r>
  <r>
    <x v="158"/>
    <s v="EAST HAVEN"/>
    <s v="No"/>
    <n v="0"/>
    <n v="0"/>
    <n v="29346"/>
    <n v="6.5472340195955756E-6"/>
    <s v="N/A"/>
    <n v="0"/>
    <n v="0"/>
    <n v="0"/>
    <n v="6.5472340195955756E-6"/>
    <n v="0"/>
    <n v="0"/>
    <n v="29346"/>
    <n v="6.5472340195955756E-6"/>
    <n v="48.488"/>
    <n v="1490"/>
    <x v="1"/>
    <n v="1"/>
    <x v="3"/>
    <x v="4"/>
    <x v="3"/>
  </r>
  <r>
    <x v="159"/>
    <s v="East  Haven"/>
    <s v="No"/>
    <n v="20826.716400000001"/>
    <n v="2.5411533771550063E-5"/>
    <n v="0"/>
    <n v="5.1187465971383593E-5"/>
    <s v="YES"/>
    <n v="0"/>
    <n v="2.5411533771550063E-5"/>
    <n v="0"/>
    <n v="5.1187465971383593E-5"/>
    <n v="20826.716400000001"/>
    <n v="2.5411533771550063E-5"/>
    <n v="0"/>
    <n v="5.1187465971383593E-5"/>
    <n v="49.853000000000002"/>
    <n v="1520"/>
    <x v="1"/>
    <n v="1"/>
    <x v="4"/>
    <x v="5"/>
    <x v="3"/>
  </r>
  <r>
    <x v="159"/>
    <s v="EAST HAVEN"/>
    <s v="No"/>
    <n v="0"/>
    <n v="0"/>
    <n v="10040"/>
    <n v="9.2256479367028557E-6"/>
    <s v="N/A"/>
    <n v="0"/>
    <n v="0"/>
    <n v="0"/>
    <n v="9.2256479367028557E-6"/>
    <n v="0"/>
    <n v="0"/>
    <n v="10040"/>
    <n v="9.2256479367028557E-6"/>
    <n v="49.853000000000002"/>
    <n v="1520"/>
    <x v="1"/>
    <n v="1"/>
    <x v="4"/>
    <x v="5"/>
    <x v="3"/>
  </r>
  <r>
    <x v="159"/>
    <s v="NEW HAVEN"/>
    <s v="No"/>
    <n v="54047.178699999997"/>
    <n v="0"/>
    <n v="0"/>
    <n v="5.654429380559815E-6"/>
    <s v="N/A"/>
    <n v="0"/>
    <n v="0"/>
    <n v="0"/>
    <n v="5.654429380559815E-6"/>
    <n v="54047.178699999997"/>
    <n v="0"/>
    <n v="0"/>
    <n v="5.654429380559815E-6"/>
    <n v="49.853000000000002"/>
    <n v="1520"/>
    <x v="1"/>
    <n v="1"/>
    <x v="4"/>
    <x v="5"/>
    <x v="3"/>
  </r>
  <r>
    <x v="160"/>
    <s v="East  Haven"/>
    <s v="No"/>
    <n v="5063.9494999999997"/>
    <n v="0"/>
    <n v="0"/>
    <n v="3.3710577081021506E-4"/>
    <s v="N/A"/>
    <n v="0"/>
    <n v="0"/>
    <n v="0"/>
    <n v="3.3710577081021506E-4"/>
    <n v="5063.9494999999997"/>
    <n v="0"/>
    <n v="0"/>
    <n v="3.3710577081021506E-4"/>
    <n v="40.758000000000003"/>
    <n v="1379"/>
    <x v="3"/>
    <n v="1"/>
    <x v="2"/>
    <x v="6"/>
    <x v="2"/>
  </r>
  <r>
    <x v="160"/>
    <s v="EAST HAVEN"/>
    <s v="No"/>
    <n v="0"/>
    <n v="2.7388560192943292E-3"/>
    <n v="1313"/>
    <n v="0"/>
    <s v="NO"/>
    <n v="0"/>
    <n v="2.7388560192943292E-3"/>
    <n v="0"/>
    <n v="0"/>
    <n v="0"/>
    <n v="2.7388560192943292E-3"/>
    <n v="1313"/>
    <n v="0"/>
    <n v="40.758000000000003"/>
    <n v="1379"/>
    <x v="3"/>
    <n v="1"/>
    <x v="2"/>
    <x v="6"/>
    <x v="2"/>
  </r>
  <r>
    <x v="161"/>
    <s v="East  Haven"/>
    <s v="No"/>
    <n v="11356.438599999999"/>
    <n v="0"/>
    <n v="0"/>
    <n v="1.4880077317262672E-6"/>
    <s v="N/A"/>
    <n v="0"/>
    <n v="0"/>
    <n v="0"/>
    <n v="1.4880077317262672E-6"/>
    <n v="11356.438599999999"/>
    <n v="0"/>
    <n v="0"/>
    <n v="1.4880077317262672E-6"/>
    <n v="47.494"/>
    <n v="1458"/>
    <x v="1"/>
    <n v="1"/>
    <x v="2"/>
    <x v="1"/>
    <x v="0"/>
  </r>
  <r>
    <x v="162"/>
    <s v="North Branford"/>
    <s v="No"/>
    <n v="118879.9354"/>
    <n v="0"/>
    <n v="34728"/>
    <n v="1.6368085048988939E-5"/>
    <s v="N/A"/>
    <n v="0"/>
    <n v="0"/>
    <n v="0"/>
    <n v="1.6368085048988939E-5"/>
    <n v="118879.9354"/>
    <n v="0"/>
    <n v="34728"/>
    <n v="1.6368085048988939E-5"/>
    <n v="52.567"/>
    <n v="1535"/>
    <x v="1"/>
    <n v="1"/>
    <x v="0"/>
    <x v="6"/>
    <x v="2"/>
  </r>
  <r>
    <x v="163"/>
    <s v="North Branford"/>
    <s v="No"/>
    <n v="46838.580699999999"/>
    <n v="0"/>
    <n v="8591"/>
    <n v="3.5414584015085156E-5"/>
    <s v="N/A"/>
    <n v="0"/>
    <n v="0"/>
    <n v="0"/>
    <n v="3.5414584015085156E-5"/>
    <n v="46838.580699999999"/>
    <n v="0"/>
    <n v="8591"/>
    <n v="3.5414584015085156E-5"/>
    <n v="59.197000000000003"/>
    <n v="1782"/>
    <x v="4"/>
    <n v="1"/>
    <x v="2"/>
    <x v="0"/>
    <x v="0"/>
  </r>
  <r>
    <x v="164"/>
    <s v="NEW HAVEN"/>
    <s v="No"/>
    <n v="0"/>
    <n v="0"/>
    <n v="1985"/>
    <n v="1.4880077317262672E-6"/>
    <s v="N/A"/>
    <n v="0"/>
    <n v="0"/>
    <n v="0"/>
    <n v="1.4880077317262672E-6"/>
    <n v="0"/>
    <n v="0"/>
    <n v="1985"/>
    <n v="1.4880077317262672E-6"/>
    <n v="25.573"/>
    <n v="1313"/>
    <x v="2"/>
    <n v="1"/>
    <x v="4"/>
    <x v="8"/>
    <x v="4"/>
  </r>
  <r>
    <x v="164"/>
    <s v="NEW HAVEN"/>
    <s v="Yes"/>
    <n v="54474.441500000001"/>
    <n v="0"/>
    <n v="0"/>
    <n v="1.9046498966096221E-5"/>
    <s v="N/A"/>
    <n v="3688.5129000000002"/>
    <n v="0"/>
    <n v="0"/>
    <n v="1.9046498966096221E-5"/>
    <n v="50785.928599999999"/>
    <n v="0"/>
    <n v="0"/>
    <n v="1.9046498966096221E-5"/>
    <n v="25.573"/>
    <n v="1313"/>
    <x v="2"/>
    <n v="1"/>
    <x v="4"/>
    <x v="8"/>
    <x v="4"/>
  </r>
  <r>
    <x v="165"/>
    <s v="NEW HAVEN"/>
    <s v="No"/>
    <n v="0"/>
    <n v="0"/>
    <n v="648547"/>
    <n v="2.0832108244167739E-5"/>
    <s v="N/A"/>
    <n v="0"/>
    <n v="0"/>
    <n v="0"/>
    <n v="2.0832108244167739E-5"/>
    <n v="0"/>
    <n v="0"/>
    <n v="648547"/>
    <n v="2.0832108244167739E-5"/>
    <n v="35.177999999999997"/>
    <n v="1510"/>
    <x v="3"/>
    <n v="1"/>
    <x v="4"/>
    <x v="7"/>
    <x v="4"/>
  </r>
  <r>
    <x v="165"/>
    <s v="NEW HAVEN"/>
    <s v="Yes"/>
    <n v="119732.2037"/>
    <n v="1.4861267900483195E-6"/>
    <n v="0"/>
    <n v="0"/>
    <s v="N/A"/>
    <n v="0"/>
    <n v="1.4861267900483195E-6"/>
    <n v="0"/>
    <n v="0"/>
    <n v="119732.2037"/>
    <n v="1.4861267900483195E-6"/>
    <n v="0"/>
    <n v="0"/>
    <n v="35.177999999999997"/>
    <n v="1510"/>
    <x v="3"/>
    <n v="1"/>
    <x v="4"/>
    <x v="7"/>
    <x v="4"/>
  </r>
  <r>
    <x v="166"/>
    <s v="West Haven"/>
    <s v="No"/>
    <n v="214352.32990000001"/>
    <n v="0"/>
    <n v="3517"/>
    <n v="5.775850811468679E-6"/>
    <s v="N/A"/>
    <n v="0"/>
    <n v="0"/>
    <n v="0"/>
    <n v="5.775850811468679E-6"/>
    <n v="214352.32990000001"/>
    <n v="0"/>
    <n v="3517"/>
    <n v="5.775850811468679E-6"/>
    <n v="34.21"/>
    <n v="1260"/>
    <x v="3"/>
    <n v="1"/>
    <x v="4"/>
    <x v="7"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">
  <r>
    <x v="0"/>
    <n v="9001055100"/>
    <s v="Easton"/>
    <s v="No"/>
    <n v="394.428"/>
    <n v="1.3553941470087741E-5"/>
    <n v="0"/>
    <n v="0"/>
    <s v="N/A"/>
    <s v="NO"/>
    <n v="394.428"/>
    <n v="1.3553941470087741E-5"/>
    <n v="0"/>
    <n v="0"/>
    <s v="NO"/>
    <n v="0"/>
    <n v="1.3553941470087741E-5"/>
    <n v="0"/>
    <n v="0"/>
    <s v="NO"/>
    <n v="118.30200000000001"/>
    <n v="4000"/>
    <n v="1"/>
    <n v="1"/>
    <n v="4"/>
    <n v="2.5"/>
    <n v="3"/>
    <n v="2"/>
    <x v="0"/>
    <m/>
  </r>
  <r>
    <x v="1"/>
    <n v="9001100100"/>
    <s v="Shelton"/>
    <s v="No"/>
    <n v="278.06810000000002"/>
    <n v="9.5554036531344254E-6"/>
    <n v="0"/>
    <n v="0"/>
    <s v="N/A"/>
    <s v="NO"/>
    <n v="278.06810000000002"/>
    <n v="9.5554036531344254E-6"/>
    <n v="0"/>
    <n v="0"/>
    <s v="NO"/>
    <n v="0"/>
    <n v="9.5554036531344254E-6"/>
    <n v="0"/>
    <n v="0"/>
    <s v="NO"/>
    <n v="75.588999999999999"/>
    <n v="2056"/>
    <n v="1"/>
    <n v="1"/>
    <n v="3"/>
    <n v="2"/>
    <n v="2"/>
    <n v="3"/>
    <x v="0"/>
    <m/>
  </r>
  <r>
    <x v="1"/>
    <n v="9001100100"/>
    <s v="Trumbull"/>
    <s v="No"/>
    <n v="601.6232"/>
    <n v="2.0673901548183421E-5"/>
    <n v="0"/>
    <n v="0"/>
    <s v="N/A"/>
    <s v="NO"/>
    <n v="84.520700000000005"/>
    <n v="2.0673901548183421E-5"/>
    <n v="0"/>
    <n v="0"/>
    <s v="NO"/>
    <n v="517.10249999999996"/>
    <n v="2.0673901548183421E-5"/>
    <n v="0"/>
    <n v="0"/>
    <s v="NO"/>
    <n v="75.588999999999999"/>
    <n v="2056"/>
    <n v="1"/>
    <n v="1"/>
    <n v="3"/>
    <n v="2"/>
    <n v="2"/>
    <n v="3"/>
    <x v="0"/>
    <m/>
  </r>
  <r>
    <x v="2"/>
    <n v="9001055200"/>
    <s v="Easton"/>
    <s v="No"/>
    <n v="887.51059999999995"/>
    <n v="3.049800401209461E-5"/>
    <n v="0"/>
    <n v="0"/>
    <s v="N/A"/>
    <s v="NO"/>
    <n v="887.51059999999995"/>
    <n v="3.049800401209461E-5"/>
    <n v="0"/>
    <n v="0"/>
    <s v="NO"/>
    <n v="0"/>
    <n v="3.049800401209461E-5"/>
    <n v="0"/>
    <n v="0"/>
    <s v="NO"/>
    <n v="141.63800000000001"/>
    <n v="3750"/>
    <n v="1"/>
    <n v="1"/>
    <n v="1"/>
    <n v="1"/>
    <n v="1"/>
    <n v="2"/>
    <x v="0"/>
    <m/>
  </r>
  <r>
    <x v="3"/>
    <n v="9001100200"/>
    <s v="Shelton"/>
    <s v="No"/>
    <n v="569.35"/>
    <n v="1.9564880221471233E-5"/>
    <n v="0"/>
    <n v="0"/>
    <s v="N/A"/>
    <s v="NO"/>
    <n v="569.35"/>
    <n v="1.9564880221471233E-5"/>
    <n v="0"/>
    <n v="0"/>
    <s v="NO"/>
    <n v="0"/>
    <n v="1.9564880221471233E-5"/>
    <n v="0"/>
    <n v="0"/>
    <s v="NO"/>
    <n v="65.421999999999997"/>
    <n v="2304"/>
    <n v="2"/>
    <n v="1"/>
    <n v="4"/>
    <n v="3"/>
    <n v="3"/>
    <n v="3"/>
    <x v="0"/>
    <m/>
  </r>
  <r>
    <x v="4"/>
    <n v="9001060100"/>
    <s v="Bridgeport"/>
    <s v="No"/>
    <n v="0.90290000000000004"/>
    <n v="3.1026838240039302E-8"/>
    <n v="0"/>
    <n v="0"/>
    <s v="N/A"/>
    <s v="N/A"/>
    <n v="0"/>
    <n v="3.1026838240039302E-8"/>
    <n v="0"/>
    <n v="0"/>
    <s v="N/A"/>
    <n v="0.90290000000000004"/>
    <n v="3.1026838240039302E-8"/>
    <n v="0"/>
    <n v="0"/>
    <s v="N/A"/>
    <n v="85.387"/>
    <n v="2313"/>
    <n v="1"/>
    <n v="1"/>
    <n v="2"/>
    <n v="1.5"/>
    <n v="2"/>
    <n v="2"/>
    <x v="0"/>
    <m/>
  </r>
  <r>
    <x v="4"/>
    <n v="9001060100"/>
    <s v="Fairfield"/>
    <s v="No"/>
    <n v="71392.777199999895"/>
    <n v="2.453308394829508E-3"/>
    <n v="20104.8"/>
    <n v="1.1966439137924103E-3"/>
    <s v="NO"/>
    <s v="NO"/>
    <n v="58128.328499999901"/>
    <n v="2.453308394829508E-3"/>
    <n v="19857.8"/>
    <n v="1.1966439137924103E-3"/>
    <s v="NO"/>
    <n v="13264.448700000001"/>
    <n v="2.453308394829508E-3"/>
    <n v="247"/>
    <n v="1.1966439137924103E-3"/>
    <s v="NO"/>
    <n v="85.387"/>
    <n v="2313"/>
    <n v="1"/>
    <n v="1"/>
    <n v="2"/>
    <n v="1.5"/>
    <n v="2"/>
    <n v="2"/>
    <x v="0"/>
    <m/>
  </r>
  <r>
    <x v="4"/>
    <n v="9001060100"/>
    <s v="Trumbull"/>
    <s v="No"/>
    <n v="106.00539999999999"/>
    <n v="3.642720565257129E-6"/>
    <n v="0"/>
    <n v="0"/>
    <s v="N/A"/>
    <s v="N/A"/>
    <n v="0"/>
    <n v="3.642720565257129E-6"/>
    <n v="0"/>
    <n v="0"/>
    <s v="N/A"/>
    <n v="106.00539999999999"/>
    <n v="3.642720565257129E-6"/>
    <n v="0"/>
    <n v="0"/>
    <s v="N/A"/>
    <n v="85.387"/>
    <n v="2313"/>
    <n v="1"/>
    <n v="1"/>
    <n v="2"/>
    <n v="1.5"/>
    <n v="2"/>
    <n v="2"/>
    <x v="0"/>
    <m/>
  </r>
  <r>
    <x v="5"/>
    <n v="9001060200"/>
    <s v="Fairfield"/>
    <s v="No"/>
    <n v="96972.011800000007"/>
    <n v="3.3323013887803549E-3"/>
    <n v="31534.58"/>
    <n v="1.8769479542696205E-3"/>
    <s v="NO"/>
    <s v="NO"/>
    <n v="78630.955100000006"/>
    <n v="3.3323013887803549E-3"/>
    <n v="29656.58"/>
    <n v="1.8769479542696205E-3"/>
    <s v="NO"/>
    <n v="18341.056700000001"/>
    <n v="3.3323013887803549E-3"/>
    <n v="1878"/>
    <n v="1.8769479542696205E-3"/>
    <s v="NO"/>
    <n v="75.665000000000006"/>
    <n v="2452"/>
    <n v="1"/>
    <n v="1"/>
    <n v="3"/>
    <n v="2"/>
    <n v="2"/>
    <n v="3"/>
    <x v="0"/>
    <m/>
  </r>
  <r>
    <x v="6"/>
    <n v="9001060300"/>
    <s v="Fairfield"/>
    <s v="No"/>
    <n v="100651.4894000003"/>
    <n v="3.4587412562109197E-3"/>
    <n v="19540.71"/>
    <n v="1.1630691025368313E-3"/>
    <s v="NO"/>
    <s v="NO"/>
    <n v="92872.916500000298"/>
    <n v="3.4587412562109197E-3"/>
    <n v="19540.71"/>
    <n v="1.1630691025368313E-3"/>
    <s v="NO"/>
    <n v="7778.5729000000001"/>
    <n v="3.4587412562109197E-3"/>
    <n v="0"/>
    <n v="1.1630691025368313E-3"/>
    <s v="NO"/>
    <n v="114.261"/>
    <n v="3341"/>
    <n v="1"/>
    <n v="1"/>
    <n v="2"/>
    <n v="1.5"/>
    <n v="2"/>
    <n v="2"/>
    <x v="0"/>
    <m/>
  </r>
  <r>
    <x v="7"/>
    <n v="9001060400"/>
    <s v="Fairfield"/>
    <s v="No"/>
    <n v="167953.6121"/>
    <n v="5.7714802906822541E-3"/>
    <n v="16361.63"/>
    <n v="9.738492777457777E-4"/>
    <s v="NO"/>
    <s v="NO"/>
    <n v="158569.57990000001"/>
    <n v="5.7714802906822541E-3"/>
    <n v="16361.63"/>
    <n v="9.738492777457777E-4"/>
    <s v="NO"/>
    <n v="9384.0321999999996"/>
    <n v="5.7714802906822541E-3"/>
    <n v="0"/>
    <n v="9.738492777457777E-4"/>
    <s v="NO"/>
    <n v="146.92699999999999"/>
    <n v="3810"/>
    <n v="1"/>
    <n v="1"/>
    <n v="1"/>
    <n v="1"/>
    <n v="1"/>
    <n v="2"/>
    <x v="0"/>
    <m/>
  </r>
  <r>
    <x v="8"/>
    <n v="9001105100"/>
    <s v="Easton"/>
    <s v="No"/>
    <n v="113043.8214"/>
    <n v="3.8845856247798128E-3"/>
    <n v="42489.84"/>
    <n v="2.5290084175924803E-3"/>
    <s v="NO"/>
    <s v="NO"/>
    <n v="107348.76489999999"/>
    <n v="3.8845856247798128E-3"/>
    <n v="42369.84"/>
    <n v="2.5290084175924803E-3"/>
    <s v="NO"/>
    <n v="5695.0564999999997"/>
    <n v="3.8845856247798128E-3"/>
    <n v="120"/>
    <n v="2.5290084175924803E-3"/>
    <s v="NO"/>
    <n v="88.122"/>
    <n v="2775"/>
    <n v="1"/>
    <n v="1"/>
    <n v="1"/>
    <n v="1"/>
    <n v="1"/>
    <n v="2"/>
    <x v="0"/>
    <m/>
  </r>
  <r>
    <x v="8"/>
    <n v="9001105100"/>
    <s v="Fairfield"/>
    <s v="No"/>
    <n v="155.9145"/>
    <n v="5.3577738074832291E-6"/>
    <n v="0"/>
    <n v="0"/>
    <s v="N/A"/>
    <s v="NO"/>
    <n v="155.9145"/>
    <n v="5.3577738074832291E-6"/>
    <n v="0"/>
    <n v="0"/>
    <s v="NO"/>
    <n v="0"/>
    <n v="5.3577738074832291E-6"/>
    <n v="0"/>
    <n v="0"/>
    <s v="NO"/>
    <n v="88.122"/>
    <n v="2775"/>
    <n v="1"/>
    <n v="1"/>
    <n v="1"/>
    <n v="1"/>
    <n v="1"/>
    <n v="2"/>
    <x v="0"/>
    <m/>
  </r>
  <r>
    <x v="8"/>
    <n v="9001105100"/>
    <s v="Trumbull"/>
    <s v="No"/>
    <n v="416.27140000000003"/>
    <n v="1.4304557970710706E-5"/>
    <n v="0"/>
    <n v="0"/>
    <s v="N/A"/>
    <s v="NO"/>
    <n v="416.27140000000003"/>
    <n v="1.4304557970710706E-5"/>
    <n v="0"/>
    <n v="0"/>
    <s v="NO"/>
    <n v="0"/>
    <n v="1.4304557970710706E-5"/>
    <n v="0"/>
    <n v="0"/>
    <s v="NO"/>
    <n v="88.122"/>
    <n v="2775"/>
    <n v="1"/>
    <n v="1"/>
    <n v="1"/>
    <n v="1"/>
    <n v="1"/>
    <n v="2"/>
    <x v="0"/>
    <m/>
  </r>
  <r>
    <x v="9"/>
    <n v="9001105200"/>
    <s v="Easton"/>
    <s v="No"/>
    <n v="103477.73060000001"/>
    <n v="3.5558609023951327E-3"/>
    <n v="26179.83"/>
    <n v="1.5582315782111714E-3"/>
    <s v="NO"/>
    <s v="NO"/>
    <n v="95201.057400000005"/>
    <n v="3.5558609023951327E-3"/>
    <n v="23739.83"/>
    <n v="1.5582315782111714E-3"/>
    <s v="NO"/>
    <n v="8276.6731999999993"/>
    <n v="3.5558609023951327E-3"/>
    <n v="2440"/>
    <n v="1.5582315782111714E-3"/>
    <s v="NO"/>
    <n v="96.084000000000003"/>
    <n v="2946"/>
    <n v="1"/>
    <n v="2"/>
    <n v="3"/>
    <n v="2"/>
    <n v="2"/>
    <n v="2"/>
    <x v="0"/>
    <m/>
  </r>
  <r>
    <x v="9"/>
    <n v="9001105200"/>
    <s v="Trumbull"/>
    <s v="No"/>
    <n v="85.672499999999999"/>
    <n v="2.9440101884148486E-6"/>
    <n v="0"/>
    <n v="0"/>
    <s v="N/A"/>
    <s v="N/A"/>
    <n v="85.672499999999999"/>
    <n v="2.9440101884148486E-6"/>
    <n v="0"/>
    <n v="0"/>
    <s v="N/A"/>
    <n v="0"/>
    <n v="2.9440101884148486E-6"/>
    <n v="0"/>
    <n v="0"/>
    <s v="N/A"/>
    <n v="96.084000000000003"/>
    <n v="2946"/>
    <n v="1"/>
    <n v="2"/>
    <n v="3"/>
    <n v="2"/>
    <n v="2"/>
    <n v="2"/>
    <x v="0"/>
    <m/>
  </r>
  <r>
    <x v="10"/>
    <n v="9001110201"/>
    <s v="Shelton"/>
    <s v="No"/>
    <n v="100583.50819999989"/>
    <n v="3.4564051816779969E-3"/>
    <n v="53772.12"/>
    <n v="3.2005332124525059E-3"/>
    <s v="YES"/>
    <s v="NO"/>
    <n v="91460.939399999901"/>
    <n v="3.4564051816779969E-3"/>
    <n v="53772.12"/>
    <n v="3.2005332124525059E-3"/>
    <s v="NO"/>
    <n v="9122.5687999999991"/>
    <n v="3.4564051816779969E-3"/>
    <n v="0"/>
    <n v="3.2005332124525059E-3"/>
    <s v="NO"/>
    <n v="56.273000000000003"/>
    <n v="1509"/>
    <n v="3"/>
    <n v="1"/>
    <n v="4"/>
    <n v="3.5"/>
    <n v="4"/>
    <n v="4"/>
    <x v="0"/>
    <m/>
  </r>
  <r>
    <x v="11"/>
    <n v="9001110202"/>
    <s v="Shelton"/>
    <s v="No"/>
    <n v="150544.62339999981"/>
    <n v="5.1732458501931875E-3"/>
    <n v="67803.7"/>
    <n v="4.0356971935859316E-3"/>
    <s v="NO"/>
    <s v="NO"/>
    <n v="88933.272799999802"/>
    <n v="5.1732458501931875E-3"/>
    <n v="62510.7"/>
    <n v="4.0356971935859316E-3"/>
    <s v="NO"/>
    <n v="61611.350599999998"/>
    <n v="5.1732458501931875E-3"/>
    <n v="5293"/>
    <n v="4.0356971935859316E-3"/>
    <s v="NO"/>
    <n v="52.063000000000002"/>
    <n v="1494"/>
    <n v="3"/>
    <n v="1"/>
    <n v="2"/>
    <n v="2.5"/>
    <n v="3"/>
    <n v="4"/>
    <x v="0"/>
    <m/>
  </r>
  <r>
    <x v="11"/>
    <n v="9001110202"/>
    <s v="Stratford"/>
    <s v="No"/>
    <n v="112.0247"/>
    <n v="3.8495650080727996E-6"/>
    <n v="0"/>
    <n v="0"/>
    <s v="N/A"/>
    <s v="N/A"/>
    <n v="112.0247"/>
    <n v="3.8495650080727996E-6"/>
    <n v="0"/>
    <n v="0"/>
    <s v="N/A"/>
    <n v="0"/>
    <n v="3.8495650080727996E-6"/>
    <n v="0"/>
    <n v="0"/>
    <s v="N/A"/>
    <n v="52.063000000000002"/>
    <n v="1494"/>
    <n v="3"/>
    <n v="1"/>
    <n v="2"/>
    <n v="2.5"/>
    <n v="3"/>
    <n v="4"/>
    <x v="0"/>
    <m/>
  </r>
  <r>
    <x v="12"/>
    <n v="9001110302"/>
    <s v="Shelton"/>
    <s v="No"/>
    <n v="161465.7861"/>
    <n v="5.5485356369758404E-3"/>
    <n v="42956.18"/>
    <n v="2.5567651186170098E-3"/>
    <s v="NO"/>
    <s v="NO"/>
    <n v="65182.709900000002"/>
    <n v="5.5485356369758404E-3"/>
    <n v="23476.27"/>
    <n v="2.5567651186170098E-3"/>
    <s v="NO"/>
    <n v="96283.076199999996"/>
    <n v="5.5485356369758404E-3"/>
    <n v="19479.91"/>
    <n v="2.5567651186170098E-3"/>
    <s v="NO"/>
    <n v="65.917000000000002"/>
    <n v="1895"/>
    <n v="2"/>
    <n v="1"/>
    <n v="3"/>
    <n v="2.5"/>
    <n v="3"/>
    <n v="3"/>
    <x v="0"/>
    <m/>
  </r>
  <r>
    <x v="12"/>
    <n v="9001110302"/>
    <s v="Stratford"/>
    <s v="No"/>
    <n v="92.837900000000005"/>
    <n v="3.1902386818528571E-6"/>
    <n v="0"/>
    <n v="0"/>
    <s v="N/A"/>
    <s v="N/A"/>
    <n v="92.837900000000005"/>
    <n v="3.1902386818528571E-6"/>
    <n v="0"/>
    <n v="0"/>
    <s v="N/A"/>
    <n v="0"/>
    <n v="3.1902386818528571E-6"/>
    <n v="0"/>
    <n v="0"/>
    <s v="N/A"/>
    <n v="65.917000000000002"/>
    <n v="1895"/>
    <n v="2"/>
    <n v="1"/>
    <n v="3"/>
    <n v="2.5"/>
    <n v="3"/>
    <n v="3"/>
    <x v="0"/>
    <m/>
  </r>
  <r>
    <x v="12"/>
    <n v="9001110302"/>
    <s v="Trumbull"/>
    <s v="No"/>
    <n v="146.7696"/>
    <n v="5.0435226910568964E-6"/>
    <n v="0"/>
    <n v="0"/>
    <s v="N/A"/>
    <s v="NO"/>
    <n v="146.7696"/>
    <n v="5.0435226910568964E-6"/>
    <n v="0"/>
    <n v="0"/>
    <s v="NO"/>
    <n v="0"/>
    <n v="5.0435226910568964E-6"/>
    <n v="0"/>
    <n v="0"/>
    <s v="NO"/>
    <n v="65.917000000000002"/>
    <n v="1895"/>
    <n v="2"/>
    <n v="1"/>
    <n v="3"/>
    <n v="2.5"/>
    <n v="3"/>
    <n v="3"/>
    <x v="0"/>
    <m/>
  </r>
  <r>
    <x v="13"/>
    <n v="9001110400"/>
    <s v="Shelton"/>
    <s v="No"/>
    <n v="106295.3988"/>
    <n v="3.6526859499701712E-3"/>
    <n v="30417.33"/>
    <n v="1.8104488887387736E-3"/>
    <s v="NO"/>
    <s v="NO"/>
    <n v="94505.718299999993"/>
    <n v="3.6526859499701712E-3"/>
    <n v="30417.33"/>
    <n v="1.8104488887387736E-3"/>
    <s v="NO"/>
    <n v="11789.6805"/>
    <n v="3.6526859499701712E-3"/>
    <n v="0"/>
    <n v="1.8104488887387736E-3"/>
    <s v="NO"/>
    <n v="65.748999999999995"/>
    <n v="1867"/>
    <n v="2"/>
    <n v="1"/>
    <n v="2"/>
    <n v="2"/>
    <n v="2"/>
    <n v="3"/>
    <x v="0"/>
    <m/>
  </r>
  <r>
    <x v="14"/>
    <n v="9001110500"/>
    <s v="Shelton"/>
    <s v="No"/>
    <n v="126502.59270000001"/>
    <n v="4.3470766204989223E-3"/>
    <n v="41721.480000000003"/>
    <n v="2.4832753927625131E-3"/>
    <s v="NO"/>
    <s v="NO"/>
    <n v="117735.0469"/>
    <n v="4.3470766204989223E-3"/>
    <n v="41521.480000000003"/>
    <n v="2.4832753927625131E-3"/>
    <s v="NO"/>
    <n v="8767.5457999999999"/>
    <n v="4.3470766204989223E-3"/>
    <n v="200"/>
    <n v="2.4832753927625131E-3"/>
    <s v="NO"/>
    <n v="66.796000000000006"/>
    <n v="1621"/>
    <n v="2"/>
    <n v="1"/>
    <n v="1"/>
    <n v="1.5"/>
    <n v="2"/>
    <n v="3"/>
    <x v="0"/>
    <m/>
  </r>
  <r>
    <x v="14"/>
    <n v="9001110500"/>
    <s v="Trumbull"/>
    <s v="No"/>
    <n v="63.001300000000001"/>
    <n v="2.1649475512373332E-6"/>
    <n v="0"/>
    <n v="0"/>
    <s v="N/A"/>
    <s v="N/A"/>
    <n v="63.001300000000001"/>
    <n v="2.1649475512373332E-6"/>
    <n v="0"/>
    <n v="0"/>
    <s v="N/A"/>
    <n v="0"/>
    <n v="2.1649475512373332E-6"/>
    <n v="0"/>
    <n v="0"/>
    <s v="N/A"/>
    <n v="66.796000000000006"/>
    <n v="1621"/>
    <n v="2"/>
    <n v="1"/>
    <n v="1"/>
    <n v="1.5"/>
    <n v="2"/>
    <n v="3"/>
    <x v="0"/>
    <m/>
  </r>
  <r>
    <x v="15"/>
    <n v="9001110600"/>
    <s v="Fairfield"/>
    <s v="No"/>
    <n v="729.55909999999994"/>
    <n v="2.5070231678202077E-5"/>
    <n v="0"/>
    <n v="0"/>
    <s v="N/A"/>
    <s v="NO"/>
    <n v="729.55909999999994"/>
    <n v="2.5070231678202077E-5"/>
    <n v="0"/>
    <n v="0"/>
    <s v="NO"/>
    <n v="0"/>
    <n v="2.5070231678202077E-5"/>
    <n v="0"/>
    <n v="0"/>
    <s v="NO"/>
    <n v="72.096999999999994"/>
    <n v="1759"/>
    <n v="2"/>
    <n v="1"/>
    <n v="2"/>
    <n v="2"/>
    <n v="2"/>
    <n v="3"/>
    <x v="0"/>
    <m/>
  </r>
  <r>
    <x v="15"/>
    <n v="9001110600"/>
    <s v="Shelton"/>
    <s v="No"/>
    <n v="165474.9019"/>
    <n v="5.6863030391379682E-3"/>
    <n v="60951.54"/>
    <n v="3.6278545112249138E-3"/>
    <s v="NO"/>
    <s v="NO"/>
    <n v="151887.48259999999"/>
    <n v="5.6863030391379682E-3"/>
    <n v="38865.54"/>
    <n v="3.6278545112249138E-3"/>
    <s v="NO"/>
    <n v="13587.4193"/>
    <n v="5.6863030391379682E-3"/>
    <n v="22086"/>
    <n v="3.6278545112249138E-3"/>
    <s v="NO"/>
    <n v="72.096999999999994"/>
    <n v="1759"/>
    <n v="2"/>
    <n v="1"/>
    <n v="2"/>
    <n v="2"/>
    <n v="2"/>
    <n v="3"/>
    <x v="0"/>
    <m/>
  </r>
  <r>
    <x v="16"/>
    <n v="9009120100"/>
    <s v="Ansonia"/>
    <s v="No"/>
    <n v="735.65949999999998"/>
    <n v="2.5279863003929773E-5"/>
    <n v="0"/>
    <n v="0"/>
    <s v="N/A"/>
    <s v="NO"/>
    <n v="185.57749999999999"/>
    <n v="2.5279863003929773E-5"/>
    <n v="0"/>
    <n v="0"/>
    <s v="NO"/>
    <n v="550.08199999999999"/>
    <n v="2.5279863003929773E-5"/>
    <n v="0"/>
    <n v="0"/>
    <s v="NO"/>
    <n v="42.734000000000002"/>
    <n v="1319"/>
    <n v="4"/>
    <n v="1"/>
    <n v="2"/>
    <n v="3"/>
    <n v="3"/>
    <n v="4"/>
    <x v="0"/>
    <m/>
  </r>
  <r>
    <x v="16"/>
    <n v="9009120100"/>
    <s v="Derby"/>
    <s v="No"/>
    <n v="148041.85739999998"/>
    <n v="5.0872419562573538E-3"/>
    <n v="44710.98"/>
    <n v="2.6612113573223403E-3"/>
    <s v="NO"/>
    <s v="NO"/>
    <n v="113942.43889999999"/>
    <n v="5.0872419562573538E-3"/>
    <n v="39504.980000000003"/>
    <n v="2.6612113573223403E-3"/>
    <s v="NO"/>
    <n v="34099.4185"/>
    <n v="5.0872419562573538E-3"/>
    <n v="5206"/>
    <n v="2.6612113573223403E-3"/>
    <s v="NO"/>
    <n v="42.734000000000002"/>
    <n v="1319"/>
    <n v="4"/>
    <n v="1"/>
    <n v="2"/>
    <n v="3"/>
    <n v="3"/>
    <n v="4"/>
    <x v="0"/>
    <m/>
  </r>
  <r>
    <x v="16"/>
    <n v="9009120100"/>
    <s v="Orange"/>
    <s v="No"/>
    <n v="106.81569999999999"/>
    <n v="3.6705653399009477E-6"/>
    <n v="0"/>
    <n v="0"/>
    <s v="N/A"/>
    <s v="N/A"/>
    <n v="94.284899999999993"/>
    <n v="3.6705653399009477E-6"/>
    <n v="0"/>
    <n v="0"/>
    <s v="N/A"/>
    <n v="12.530799999999999"/>
    <n v="3.6705653399009477E-6"/>
    <n v="0"/>
    <n v="0"/>
    <s v="N/A"/>
    <n v="42.734000000000002"/>
    <n v="1319"/>
    <n v="4"/>
    <n v="1"/>
    <n v="2"/>
    <n v="3"/>
    <n v="3"/>
    <n v="4"/>
    <x v="0"/>
    <m/>
  </r>
  <r>
    <x v="17"/>
    <n v="9009120200"/>
    <s v="Ansonia"/>
    <s v="No"/>
    <n v="53.532299999999999"/>
    <n v="1.8395592122242285E-6"/>
    <n v="95.74"/>
    <n v="5.6984744094189124E-6"/>
    <s v="YES"/>
    <s v="N/A"/>
    <n v="53.532299999999999"/>
    <n v="1.8395592122242285E-6"/>
    <n v="95.74"/>
    <n v="5.6984744094189124E-6"/>
    <s v="N/A"/>
    <n v="0"/>
    <n v="1.8395592122242285E-6"/>
    <n v="0"/>
    <n v="5.6984744094189124E-6"/>
    <s v="N/A"/>
    <n v="29.114000000000001"/>
    <n v="1226"/>
    <n v="5"/>
    <n v="1"/>
    <n v="4"/>
    <n v="4.5"/>
    <n v="5"/>
    <n v="6"/>
    <x v="1"/>
    <m/>
  </r>
  <r>
    <x v="17"/>
    <n v="9009120200"/>
    <s v="Derby"/>
    <s v="No"/>
    <n v="162530.9524000001"/>
    <n v="5.5851385193424856E-3"/>
    <n v="40637.49"/>
    <n v="2.4187559727179547E-3"/>
    <s v="NO"/>
    <s v="NO"/>
    <n v="98942.964100000099"/>
    <n v="5.5851385193424856E-3"/>
    <n v="18608.64"/>
    <n v="2.4187559727179547E-3"/>
    <s v="NO"/>
    <n v="63587.988299999997"/>
    <n v="5.5851385193424856E-3"/>
    <n v="22028.85"/>
    <n v="2.4187559727179547E-3"/>
    <s v="NO"/>
    <n v="29.114000000000001"/>
    <n v="1226"/>
    <n v="5"/>
    <n v="1"/>
    <n v="4"/>
    <n v="4.5"/>
    <n v="5"/>
    <n v="6"/>
    <x v="1"/>
    <m/>
  </r>
  <r>
    <x v="17"/>
    <n v="9009120200"/>
    <s v="Shelton"/>
    <s v="No"/>
    <n v="4.3757000000000001"/>
    <n v="1.5036453215964113E-7"/>
    <n v="0"/>
    <n v="0"/>
    <s v="N/A"/>
    <s v="N/A"/>
    <n v="0"/>
    <n v="1.5036453215964113E-7"/>
    <n v="0"/>
    <n v="0"/>
    <s v="N/A"/>
    <n v="4.3757000000000001"/>
    <n v="1.5036453215964113E-7"/>
    <n v="0"/>
    <n v="0"/>
    <s v="N/A"/>
    <n v="29.114000000000001"/>
    <n v="1226"/>
    <n v="5"/>
    <n v="1"/>
    <n v="4"/>
    <n v="4.5"/>
    <n v="5"/>
    <n v="6"/>
    <x v="1"/>
    <m/>
  </r>
  <r>
    <x v="18"/>
    <n v="9009130101"/>
    <s v="Woodbridge"/>
    <s v="No"/>
    <n v="226.78720000000001"/>
    <n v="7.7932105098144223E-6"/>
    <n v="0"/>
    <n v="0"/>
    <s v="N/A"/>
    <s v="NO"/>
    <n v="226.78720000000001"/>
    <n v="7.7932105098144223E-6"/>
    <n v="0"/>
    <n v="0"/>
    <s v="NO"/>
    <n v="0"/>
    <n v="7.7932105098144223E-6"/>
    <n v="0"/>
    <n v="0"/>
    <s v="NO"/>
    <n v="41.713999999999999"/>
    <n v="1245"/>
    <n v="4"/>
    <n v="1"/>
    <n v="2"/>
    <n v="3"/>
    <n v="3"/>
    <n v="4"/>
    <x v="0"/>
    <m/>
  </r>
  <r>
    <x v="19"/>
    <n v="9009130102"/>
    <s v="Ansonia"/>
    <s v="No"/>
    <n v="151.18"/>
    <n v="5.1950796379766766E-6"/>
    <n v="0"/>
    <n v="0"/>
    <s v="N/A"/>
    <s v="NO"/>
    <n v="151.18"/>
    <n v="5.1950796379766766E-6"/>
    <n v="0"/>
    <n v="0"/>
    <s v="NO"/>
    <n v="0"/>
    <n v="5.1950796379766766E-6"/>
    <n v="0"/>
    <n v="0"/>
    <s v="NO"/>
    <n v="45.01"/>
    <n v="1409"/>
    <n v="4"/>
    <n v="1"/>
    <n v="2"/>
    <n v="3"/>
    <n v="3"/>
    <n v="4"/>
    <x v="0"/>
    <m/>
  </r>
  <r>
    <x v="20"/>
    <n v="9009150100"/>
    <s v="Milford"/>
    <s v="No"/>
    <n v="179186.3455"/>
    <n v="6.1574767489780639E-3"/>
    <n v="14849.91"/>
    <n v="8.8387123581756843E-4"/>
    <s v="NO"/>
    <s v="NO"/>
    <n v="88019.366599999994"/>
    <n v="6.1574767489780639E-3"/>
    <n v="10986.41"/>
    <n v="8.8387123581756843E-4"/>
    <s v="NO"/>
    <n v="91166.978900000002"/>
    <n v="6.1574767489780639E-3"/>
    <n v="3863.5"/>
    <n v="8.8387123581756843E-4"/>
    <s v="NO"/>
    <n v="69.72"/>
    <n v="1797"/>
    <n v="2"/>
    <n v="1"/>
    <n v="3"/>
    <n v="2.5"/>
    <n v="3"/>
    <n v="3"/>
    <x v="0"/>
    <m/>
  </r>
  <r>
    <x v="21"/>
    <n v="9009150200"/>
    <s v="Milford"/>
    <s v="No"/>
    <n v="76832.7527999999"/>
    <n v="2.640245201752712E-3"/>
    <n v="304163.26"/>
    <n v="1.8103891303482673E-2"/>
    <s v="YES"/>
    <s v="YES"/>
    <n v="58587.509199999899"/>
    <n v="2.640245201752712E-3"/>
    <n v="301300.26"/>
    <n v="1.8103891303482673E-2"/>
    <s v="YES"/>
    <n v="18245.243600000002"/>
    <n v="2.640245201752712E-3"/>
    <n v="2863"/>
    <n v="1.8103891303482673E-2"/>
    <s v="YES"/>
    <n v="47.743000000000002"/>
    <n v="1571"/>
    <n v="3"/>
    <n v="1"/>
    <n v="4"/>
    <n v="3.5"/>
    <n v="4"/>
    <n v="4"/>
    <x v="0"/>
    <m/>
  </r>
  <r>
    <x v="22"/>
    <n v="9009151000"/>
    <s v="Milford"/>
    <s v="No"/>
    <n v="80815.845700000093"/>
    <n v="2.777118365008172E-3"/>
    <n v="11692.4"/>
    <n v="6.9593526409744819E-4"/>
    <s v="NO"/>
    <s v="NO"/>
    <n v="77262.277400000094"/>
    <n v="2.777118365008172E-3"/>
    <n v="11582.4"/>
    <n v="6.9593526409744819E-4"/>
    <s v="NO"/>
    <n v="3553.5682999999999"/>
    <n v="2.777118365008172E-3"/>
    <n v="110"/>
    <n v="6.9593526409744819E-4"/>
    <s v="NO"/>
    <n v="61.070999999999998"/>
    <n v="1786"/>
    <n v="2"/>
    <n v="1"/>
    <n v="3"/>
    <n v="2.5"/>
    <n v="3"/>
    <n v="3"/>
    <x v="0"/>
    <m/>
  </r>
  <r>
    <x v="23"/>
    <n v="9009166001"/>
    <s v="Hamden"/>
    <s v="No"/>
    <n v="167033.9798"/>
    <n v="5.7398784714194177E-3"/>
    <n v="87662.760000000009"/>
    <n v="5.2177145865785661E-3"/>
    <s v="YES"/>
    <s v="NO"/>
    <n v="103220.78479999999"/>
    <n v="5.7398784714194177E-3"/>
    <n v="63414.76"/>
    <n v="5.2177145865785661E-3"/>
    <s v="NO"/>
    <n v="63813.195"/>
    <n v="5.7398784714194177E-3"/>
    <n v="24248"/>
    <n v="5.2177145865785661E-3"/>
    <s v="NO"/>
    <n v="49.082000000000001"/>
    <n v="1616"/>
    <n v="3"/>
    <n v="1"/>
    <n v="4"/>
    <n v="3.5"/>
    <n v="4"/>
    <n v="3"/>
    <x v="0"/>
    <m/>
  </r>
  <r>
    <x v="24"/>
    <n v="9009166002"/>
    <s v="Hamden"/>
    <s v="No"/>
    <n v="128871.69100000011"/>
    <n v="4.4284872193790367E-3"/>
    <n v="36273.01"/>
    <n v="2.1589807733193682E-3"/>
    <s v="NO"/>
    <s v="NO"/>
    <n v="88585.424700000105"/>
    <n v="4.4284872193790367E-3"/>
    <n v="25722.63"/>
    <n v="2.1589807733193682E-3"/>
    <s v="NO"/>
    <n v="40286.266300000003"/>
    <n v="4.4284872193790367E-3"/>
    <n v="10550.38"/>
    <n v="2.1589807733193682E-3"/>
    <s v="NO"/>
    <n v="64.28"/>
    <n v="1710"/>
    <n v="2"/>
    <n v="1"/>
    <n v="3"/>
    <n v="2.5"/>
    <n v="3"/>
    <n v="3"/>
    <x v="0"/>
    <m/>
  </r>
  <r>
    <x v="24"/>
    <n v="9009166002"/>
    <s v="New Haven"/>
    <s v="No"/>
    <n v="459.02100000000002"/>
    <n v="1.5773585464371559E-5"/>
    <n v="0"/>
    <n v="0"/>
    <s v="N/A"/>
    <s v="NO"/>
    <n v="0"/>
    <n v="1.5773585464371559E-5"/>
    <n v="0"/>
    <n v="0"/>
    <s v="NO"/>
    <n v="459.02100000000002"/>
    <n v="1.5773585464371559E-5"/>
    <n v="0"/>
    <n v="0"/>
    <s v="NO"/>
    <n v="64.28"/>
    <n v="1710"/>
    <n v="2"/>
    <n v="1"/>
    <n v="3"/>
    <n v="2.5"/>
    <n v="3"/>
    <n v="3"/>
    <x v="0"/>
    <m/>
  </r>
  <r>
    <x v="24"/>
    <n v="9009166002"/>
    <s v="North Haven"/>
    <s v="No"/>
    <n v="227.32550000000001"/>
    <n v="7.8117084021885638E-6"/>
    <n v="0"/>
    <n v="0"/>
    <s v="N/A"/>
    <s v="NO"/>
    <n v="227.32550000000001"/>
    <n v="7.8117084021885638E-6"/>
    <n v="0"/>
    <n v="0"/>
    <s v="NO"/>
    <n v="0"/>
    <n v="7.8117084021885638E-6"/>
    <n v="0"/>
    <n v="0"/>
    <s v="NO"/>
    <n v="64.28"/>
    <n v="1710"/>
    <n v="2"/>
    <n v="1"/>
    <n v="3"/>
    <n v="2.5"/>
    <n v="3"/>
    <n v="3"/>
    <x v="0"/>
    <m/>
  </r>
  <r>
    <x v="25"/>
    <n v="9009167300"/>
    <s v="East  Haven"/>
    <s v="No"/>
    <n v="442.22449999999998"/>
    <n v="1.519639830245017E-5"/>
    <n v="0"/>
    <n v="0"/>
    <s v="N/A"/>
    <s v="NO"/>
    <n v="442.22449999999998"/>
    <n v="1.519639830245017E-5"/>
    <n v="0"/>
    <n v="0"/>
    <s v="NO"/>
    <n v="0"/>
    <n v="1.519639830245017E-5"/>
    <n v="0"/>
    <n v="0"/>
    <s v="NO"/>
    <n v="65.391999999999996"/>
    <n v="1724"/>
    <n v="2"/>
    <n v="1"/>
    <n v="2"/>
    <n v="2"/>
    <n v="2"/>
    <n v="3"/>
    <x v="0"/>
    <m/>
  </r>
  <r>
    <x v="25"/>
    <n v="9009167300"/>
    <s v="New Haven"/>
    <s v="No"/>
    <n v="19.053799999999999"/>
    <n v="6.5475597569837277E-7"/>
    <n v="0"/>
    <n v="0"/>
    <s v="N/A"/>
    <s v="N/A"/>
    <n v="19.053799999999999"/>
    <n v="6.5475597569837277E-7"/>
    <n v="0"/>
    <n v="0"/>
    <s v="N/A"/>
    <n v="0"/>
    <n v="6.5475597569837277E-7"/>
    <n v="0"/>
    <n v="0"/>
    <s v="N/A"/>
    <n v="65.391999999999996"/>
    <n v="1724"/>
    <n v="2"/>
    <n v="1"/>
    <n v="2"/>
    <n v="2"/>
    <n v="2"/>
    <n v="3"/>
    <x v="0"/>
    <m/>
  </r>
  <r>
    <x v="25"/>
    <n v="9009167300"/>
    <s v="North Haven"/>
    <s v="No"/>
    <n v="198502.89509999999"/>
    <n v="6.8212617304764531E-3"/>
    <n v="76697.72"/>
    <n v="4.5650720146310541E-3"/>
    <s v="NO"/>
    <s v="NO"/>
    <n v="148627.13149999999"/>
    <n v="6.8212617304764531E-3"/>
    <n v="68371.47"/>
    <n v="4.5650720146310541E-3"/>
    <s v="NO"/>
    <n v="49875.763599999998"/>
    <n v="6.8212617304764531E-3"/>
    <n v="8326.25"/>
    <n v="4.5650720146310541E-3"/>
    <s v="NO"/>
    <n v="65.391999999999996"/>
    <n v="1724"/>
    <n v="2"/>
    <n v="1"/>
    <n v="2"/>
    <n v="2"/>
    <n v="2"/>
    <n v="3"/>
    <x v="0"/>
    <m/>
  </r>
  <r>
    <x v="26"/>
    <n v="9009180200"/>
    <s v="East  Haven"/>
    <s v="No"/>
    <n v="143926.6531999998"/>
    <n v="4.945828981356328E-3"/>
    <n v="0"/>
    <n v="0"/>
    <s v="N/A"/>
    <s v="NO"/>
    <n v="93038.672899999801"/>
    <n v="4.945828981356328E-3"/>
    <n v="0"/>
    <n v="0"/>
    <s v="NO"/>
    <n v="50887.980300000003"/>
    <n v="4.945828981356328E-3"/>
    <n v="0"/>
    <n v="0"/>
    <s v="NO"/>
    <n v="38.582999999999998"/>
    <n v="1377"/>
    <n v="4"/>
    <n v="1"/>
    <n v="5"/>
    <n v="4.5"/>
    <n v="5"/>
    <n v="4"/>
    <x v="0"/>
    <m/>
  </r>
  <r>
    <x v="26"/>
    <n v="9009180200"/>
    <s v="EAST HAVEN"/>
    <s v="No"/>
    <n v="0"/>
    <n v="0"/>
    <n v="58804.58"/>
    <n v="3.5000667880366325E-3"/>
    <s v="YES"/>
    <s v="N/A"/>
    <n v="0"/>
    <n v="0"/>
    <n v="39022.559999999998"/>
    <n v="3.5000667880366325E-3"/>
    <s v="N/A"/>
    <n v="0"/>
    <n v="0"/>
    <n v="19782.02"/>
    <n v="3.5000667880366325E-3"/>
    <s v="N/A"/>
    <n v="38.582999999999998"/>
    <n v="1377"/>
    <n v="4"/>
    <n v="1"/>
    <n v="5"/>
    <n v="4.5"/>
    <n v="5"/>
    <n v="4"/>
    <x v="0"/>
    <m/>
  </r>
  <r>
    <x v="26"/>
    <n v="9009180200"/>
    <s v="New Haven"/>
    <s v="No"/>
    <n v="2792.2855"/>
    <n v="9.5952808205235638E-5"/>
    <n v="8.5"/>
    <n v="5.059226287869308E-7"/>
    <s v="NO"/>
    <s v="NO"/>
    <n v="174.75399999999999"/>
    <n v="9.5952808205235638E-5"/>
    <n v="8.5"/>
    <n v="5.059226287869308E-7"/>
    <s v="NO"/>
    <n v="2617.5315000000001"/>
    <n v="9.5952808205235638E-5"/>
    <n v="0"/>
    <n v="5.059226287869308E-7"/>
    <s v="NO"/>
    <n v="38.582999999999998"/>
    <n v="1377"/>
    <n v="4"/>
    <n v="1"/>
    <n v="5"/>
    <n v="4.5"/>
    <n v="5"/>
    <n v="4"/>
    <x v="0"/>
    <m/>
  </r>
  <r>
    <x v="26"/>
    <n v="9009180200"/>
    <s v="North Haven"/>
    <s v="No"/>
    <n v="312.34399999999999"/>
    <n v="1.0733244836910881E-5"/>
    <n v="0"/>
    <n v="0"/>
    <s v="N/A"/>
    <s v="NO"/>
    <n v="137.0864"/>
    <n v="1.0733244836910881E-5"/>
    <n v="0"/>
    <n v="0"/>
    <s v="NO"/>
    <n v="175.2576"/>
    <n v="1.0733244836910881E-5"/>
    <n v="0"/>
    <n v="0"/>
    <s v="NO"/>
    <n v="38.582999999999998"/>
    <n v="1377"/>
    <n v="4"/>
    <n v="1"/>
    <n v="5"/>
    <n v="4.5"/>
    <n v="5"/>
    <n v="4"/>
    <x v="0"/>
    <m/>
  </r>
  <r>
    <x v="26"/>
    <n v="9009180200"/>
    <s v="West Haven"/>
    <s v="No"/>
    <n v="991.60609999999997"/>
    <n v="3.4075093656591246E-5"/>
    <n v="0"/>
    <n v="0"/>
    <s v="N/A"/>
    <s v="NO"/>
    <n v="94.562600000000003"/>
    <n v="3.4075093656591246E-5"/>
    <n v="0"/>
    <n v="0"/>
    <s v="NO"/>
    <n v="897.04349999999999"/>
    <n v="3.4075093656591246E-5"/>
    <n v="0"/>
    <n v="0"/>
    <s v="NO"/>
    <n v="38.582999999999998"/>
    <n v="1377"/>
    <n v="4"/>
    <n v="1"/>
    <n v="5"/>
    <n v="4.5"/>
    <n v="5"/>
    <n v="4"/>
    <x v="0"/>
    <m/>
  </r>
  <r>
    <x v="27"/>
    <n v="9009180300"/>
    <s v="East  Haven"/>
    <s v="No"/>
    <n v="61658.203399999999"/>
    <n v="2.118794000513059E-3"/>
    <n v="0"/>
    <n v="0"/>
    <s v="N/A"/>
    <s v="NO"/>
    <n v="39263.134100000003"/>
    <n v="2.118794000513059E-3"/>
    <n v="0"/>
    <n v="0"/>
    <s v="NO"/>
    <n v="22395.069299999999"/>
    <n v="2.118794000513059E-3"/>
    <n v="0"/>
    <n v="0"/>
    <s v="NO"/>
    <n v="33.018000000000001"/>
    <n v="1284"/>
    <n v="4"/>
    <n v="1"/>
    <n v="3"/>
    <n v="3.5"/>
    <n v="4"/>
    <n v="5"/>
    <x v="0"/>
    <m/>
  </r>
  <r>
    <x v="27"/>
    <n v="9009180300"/>
    <s v="EAST HAVEN"/>
    <s v="No"/>
    <n v="0"/>
    <n v="0"/>
    <n v="21467.85"/>
    <n v="1.2777730713415896E-3"/>
    <s v="YES"/>
    <s v="N/A"/>
    <n v="0"/>
    <n v="0"/>
    <n v="5787.8"/>
    <n v="1.2777730713415896E-3"/>
    <s v="N/A"/>
    <n v="0"/>
    <n v="0"/>
    <n v="15680.05"/>
    <n v="1.2777730713415896E-3"/>
    <s v="N/A"/>
    <n v="33.018000000000001"/>
    <n v="1284"/>
    <n v="4"/>
    <n v="1"/>
    <n v="3"/>
    <n v="3.5"/>
    <n v="4"/>
    <n v="5"/>
    <x v="0"/>
    <m/>
  </r>
  <r>
    <x v="27"/>
    <n v="9009180300"/>
    <s v="New Haven"/>
    <s v="No"/>
    <n v="958.25630000000001"/>
    <n v="3.2929076545130771E-5"/>
    <n v="0"/>
    <n v="0"/>
    <s v="N/A"/>
    <s v="NO"/>
    <n v="541.58529999999996"/>
    <n v="3.2929076545130771E-5"/>
    <n v="0"/>
    <n v="0"/>
    <s v="NO"/>
    <n v="416.67099999999999"/>
    <n v="3.2929076545130771E-5"/>
    <n v="0"/>
    <n v="0"/>
    <s v="NO"/>
    <n v="33.018000000000001"/>
    <n v="1284"/>
    <n v="4"/>
    <n v="1"/>
    <n v="3"/>
    <n v="3.5"/>
    <n v="4"/>
    <n v="5"/>
    <x v="0"/>
    <m/>
  </r>
  <r>
    <x v="27"/>
    <n v="9009180300"/>
    <s v="North Haven"/>
    <s v="No"/>
    <n v="186.86240000000001"/>
    <n v="6.4212531376071765E-6"/>
    <n v="0"/>
    <n v="0"/>
    <s v="N/A"/>
    <s v="NO"/>
    <n v="0"/>
    <n v="6.4212531376071765E-6"/>
    <n v="0"/>
    <n v="0"/>
    <s v="NO"/>
    <n v="186.86240000000001"/>
    <n v="6.4212531376071765E-6"/>
    <n v="0"/>
    <n v="0"/>
    <s v="NO"/>
    <n v="33.018000000000001"/>
    <n v="1284"/>
    <n v="4"/>
    <n v="1"/>
    <n v="3"/>
    <n v="3.5"/>
    <n v="4"/>
    <n v="5"/>
    <x v="0"/>
    <m/>
  </r>
  <r>
    <x v="27"/>
    <n v="9009180300"/>
    <s v="West Haven"/>
    <s v="No"/>
    <n v="18.827999999999999"/>
    <n v="6.4699668887303131E-7"/>
    <n v="0"/>
    <n v="0"/>
    <s v="N/A"/>
    <s v="N/A"/>
    <n v="18.827999999999999"/>
    <n v="6.4699668887303131E-7"/>
    <n v="0"/>
    <n v="0"/>
    <s v="N/A"/>
    <n v="0"/>
    <n v="6.4699668887303131E-7"/>
    <n v="0"/>
    <n v="0"/>
    <s v="N/A"/>
    <n v="33.018000000000001"/>
    <n v="1284"/>
    <n v="4"/>
    <n v="1"/>
    <n v="3"/>
    <n v="3.5"/>
    <n v="4"/>
    <n v="5"/>
    <x v="0"/>
    <m/>
  </r>
  <r>
    <x v="28"/>
    <n v="9009180400"/>
    <s v="East  Haven"/>
    <s v="No"/>
    <n v="59107.457199999997"/>
    <n v="2.0311413371629705E-3"/>
    <n v="0"/>
    <n v="0"/>
    <s v="N/A"/>
    <s v="NO"/>
    <n v="44023.715199999999"/>
    <n v="2.0311413371629705E-3"/>
    <n v="0"/>
    <n v="0"/>
    <s v="NO"/>
    <n v="15083.742"/>
    <n v="2.0311413371629705E-3"/>
    <n v="0"/>
    <n v="0"/>
    <s v="NO"/>
    <n v="48.488"/>
    <n v="1490"/>
    <n v="3"/>
    <n v="1"/>
    <n v="4"/>
    <n v="3.5"/>
    <n v="4"/>
    <n v="3"/>
    <x v="0"/>
    <m/>
  </r>
  <r>
    <x v="28"/>
    <n v="9009180400"/>
    <s v="EAST HAVEN"/>
    <s v="No"/>
    <n v="0"/>
    <n v="0"/>
    <n v="46638.11"/>
    <n v="2.7759147309240053E-3"/>
    <s v="YES"/>
    <s v="N/A"/>
    <n v="0"/>
    <n v="0"/>
    <n v="25336.11"/>
    <n v="2.7759147309240053E-3"/>
    <s v="N/A"/>
    <n v="0"/>
    <n v="0"/>
    <n v="21302"/>
    <n v="2.7759147309240053E-3"/>
    <s v="N/A"/>
    <n v="48.488"/>
    <n v="1490"/>
    <n v="3"/>
    <n v="1"/>
    <n v="4"/>
    <n v="3.5"/>
    <n v="4"/>
    <n v="3"/>
    <x v="0"/>
    <m/>
  </r>
  <r>
    <x v="28"/>
    <n v="9009180400"/>
    <s v="West Haven"/>
    <s v="No"/>
    <n v="31.1447"/>
    <n v="1.0702420743543603E-6"/>
    <n v="0"/>
    <n v="0"/>
    <s v="N/A"/>
    <s v="N/A"/>
    <n v="0"/>
    <n v="1.0702420743543603E-6"/>
    <n v="0"/>
    <n v="0"/>
    <s v="N/A"/>
    <n v="31.1447"/>
    <n v="1.0702420743543603E-6"/>
    <n v="0"/>
    <n v="0"/>
    <s v="N/A"/>
    <n v="48.488"/>
    <n v="1490"/>
    <n v="3"/>
    <n v="1"/>
    <n v="4"/>
    <n v="3.5"/>
    <n v="4"/>
    <n v="3"/>
    <x v="0"/>
    <m/>
  </r>
  <r>
    <x v="29"/>
    <n v="9009180500"/>
    <s v="East  Haven"/>
    <s v="No"/>
    <n v="100665.45049999999"/>
    <n v="3.4592210089978768E-3"/>
    <n v="0"/>
    <n v="0"/>
    <s v="N/A"/>
    <s v="NO"/>
    <n v="82435.041299999997"/>
    <n v="3.4592210089978768E-3"/>
    <n v="0"/>
    <n v="0"/>
    <s v="NO"/>
    <n v="18230.409199999998"/>
    <n v="3.4592210089978768E-3"/>
    <n v="0"/>
    <n v="0"/>
    <s v="NO"/>
    <n v="49.853000000000002"/>
    <n v="1520"/>
    <n v="3"/>
    <n v="1"/>
    <n v="5"/>
    <n v="4"/>
    <n v="4"/>
    <n v="3"/>
    <x v="0"/>
    <m/>
  </r>
  <r>
    <x v="29"/>
    <n v="9009180500"/>
    <s v="EAST HAVEN"/>
    <s v="No"/>
    <n v="0"/>
    <n v="0"/>
    <n v="43872.23"/>
    <n v="2.6112886979229237E-3"/>
    <s v="YES"/>
    <s v="N/A"/>
    <n v="0"/>
    <n v="0"/>
    <n v="36318.230000000003"/>
    <n v="2.6112886979229237E-3"/>
    <s v="N/A"/>
    <n v="0"/>
    <n v="0"/>
    <n v="7554"/>
    <n v="2.6112886979229237E-3"/>
    <s v="N/A"/>
    <n v="49.853000000000002"/>
    <n v="1520"/>
    <n v="3"/>
    <n v="1"/>
    <n v="5"/>
    <n v="4"/>
    <n v="4"/>
    <n v="3"/>
    <x v="0"/>
    <m/>
  </r>
  <r>
    <x v="29"/>
    <n v="9009180500"/>
    <s v="New Haven"/>
    <s v="No"/>
    <n v="3387.4261999999999"/>
    <n v="1.1640394811991474E-4"/>
    <n v="0"/>
    <n v="0"/>
    <s v="N/A"/>
    <s v="NO"/>
    <n v="433.71039999999999"/>
    <n v="1.1640394811991474E-4"/>
    <n v="0"/>
    <n v="0"/>
    <s v="NO"/>
    <n v="2953.7157999999999"/>
    <n v="1.1640394811991474E-4"/>
    <n v="0"/>
    <n v="0"/>
    <s v="NO"/>
    <n v="49.853000000000002"/>
    <n v="1520"/>
    <n v="3"/>
    <n v="1"/>
    <n v="5"/>
    <n v="4"/>
    <n v="4"/>
    <n v="3"/>
    <x v="0"/>
    <m/>
  </r>
  <r>
    <x v="29"/>
    <n v="9009180500"/>
    <s v="West Haven"/>
    <s v="No"/>
    <n v="70.126199999999997"/>
    <n v="2.4097843213962166E-6"/>
    <n v="0"/>
    <n v="0"/>
    <s v="N/A"/>
    <s v="N/A"/>
    <n v="70.126199999999997"/>
    <n v="2.4097843213962166E-6"/>
    <n v="0"/>
    <n v="0"/>
    <s v="N/A"/>
    <n v="0"/>
    <n v="2.4097843213962166E-6"/>
    <n v="0"/>
    <n v="0"/>
    <s v="N/A"/>
    <n v="49.853000000000002"/>
    <n v="1520"/>
    <n v="3"/>
    <n v="1"/>
    <n v="5"/>
    <n v="4"/>
    <n v="4"/>
    <n v="3"/>
    <x v="0"/>
    <m/>
  </r>
  <r>
    <x v="30"/>
    <n v="9009180601"/>
    <s v="East  Haven"/>
    <s v="No"/>
    <n v="64963.1441000001"/>
    <n v="2.2323634550393914E-3"/>
    <n v="0"/>
    <n v="0"/>
    <s v="N/A"/>
    <s v="NO"/>
    <n v="52661.118400000101"/>
    <n v="2.2323634550393914E-3"/>
    <n v="0"/>
    <n v="0"/>
    <s v="NO"/>
    <n v="12302.0257"/>
    <n v="2.2323634550393914E-3"/>
    <n v="0"/>
    <n v="0"/>
    <s v="NO"/>
    <n v="40.758000000000003"/>
    <n v="1379"/>
    <n v="4"/>
    <n v="1"/>
    <n v="1"/>
    <n v="2.5"/>
    <n v="3"/>
    <n v="5"/>
    <x v="0"/>
    <m/>
  </r>
  <r>
    <x v="30"/>
    <n v="9009180601"/>
    <s v="EAST HAVEN"/>
    <s v="No"/>
    <n v="0"/>
    <n v="0"/>
    <n v="39953.97"/>
    <n v="2.3780726509263733E-3"/>
    <s v="YES"/>
    <s v="N/A"/>
    <n v="0"/>
    <n v="0"/>
    <n v="36834.97"/>
    <n v="2.3780726509263733E-3"/>
    <s v="N/A"/>
    <n v="0"/>
    <n v="0"/>
    <n v="3119"/>
    <n v="2.3780726509263733E-3"/>
    <s v="N/A"/>
    <n v="40.758000000000003"/>
    <n v="1379"/>
    <n v="4"/>
    <n v="1"/>
    <n v="1"/>
    <n v="2.5"/>
    <n v="3"/>
    <n v="5"/>
    <x v="0"/>
    <m/>
  </r>
  <r>
    <x v="30"/>
    <n v="9009180601"/>
    <s v="New Haven"/>
    <s v="No"/>
    <n v="1589.913"/>
    <n v="5.4635035404513903E-5"/>
    <n v="0"/>
    <n v="0"/>
    <s v="N/A"/>
    <s v="NO"/>
    <n v="0"/>
    <n v="5.4635035404513903E-5"/>
    <n v="0"/>
    <n v="0"/>
    <s v="NO"/>
    <n v="1589.913"/>
    <n v="5.4635035404513903E-5"/>
    <n v="0"/>
    <n v="0"/>
    <s v="NO"/>
    <n v="40.758000000000003"/>
    <n v="1379"/>
    <n v="4"/>
    <n v="1"/>
    <n v="1"/>
    <n v="2.5"/>
    <n v="3"/>
    <n v="5"/>
    <x v="0"/>
    <m/>
  </r>
  <r>
    <x v="30"/>
    <n v="9009180601"/>
    <s v="North Branford"/>
    <s v="No"/>
    <n v="95.268799999999999"/>
    <n v="3.2737730057843128E-6"/>
    <n v="0"/>
    <n v="0"/>
    <s v="N/A"/>
    <s v="N/A"/>
    <n v="0"/>
    <n v="3.2737730057843128E-6"/>
    <n v="0"/>
    <n v="0"/>
    <s v="N/A"/>
    <n v="95.268799999999999"/>
    <n v="3.2737730057843128E-6"/>
    <n v="0"/>
    <n v="0"/>
    <s v="N/A"/>
    <n v="40.758000000000003"/>
    <n v="1379"/>
    <n v="4"/>
    <n v="1"/>
    <n v="1"/>
    <n v="2.5"/>
    <n v="3"/>
    <n v="5"/>
    <x v="0"/>
    <m/>
  </r>
  <r>
    <x v="30"/>
    <n v="9009180601"/>
    <s v="North Haven"/>
    <s v="No"/>
    <n v="55.563800000000001"/>
    <n v="1.9093687391758729E-6"/>
    <n v="0"/>
    <n v="0"/>
    <s v="N/A"/>
    <s v="N/A"/>
    <n v="55.563800000000001"/>
    <n v="1.9093687391758729E-6"/>
    <n v="0"/>
    <n v="0"/>
    <s v="N/A"/>
    <n v="0"/>
    <n v="1.9093687391758729E-6"/>
    <n v="0"/>
    <n v="0"/>
    <s v="N/A"/>
    <n v="40.758000000000003"/>
    <n v="1379"/>
    <n v="4"/>
    <n v="1"/>
    <n v="1"/>
    <n v="2.5"/>
    <n v="3"/>
    <n v="5"/>
    <x v="0"/>
    <m/>
  </r>
  <r>
    <x v="31"/>
    <n v="9009180602"/>
    <s v="East  Haven"/>
    <s v="No"/>
    <n v="76522.197599999898"/>
    <n v="2.6295734264121392E-3"/>
    <n v="0"/>
    <n v="0"/>
    <s v="N/A"/>
    <s v="NO"/>
    <n v="71853.173799999902"/>
    <n v="2.6295734264121392E-3"/>
    <n v="0"/>
    <n v="0"/>
    <s v="NO"/>
    <n v="4669.0237999999999"/>
    <n v="2.6295734264121392E-3"/>
    <n v="0"/>
    <n v="0"/>
    <s v="NO"/>
    <n v="47.494"/>
    <n v="1458"/>
    <n v="3"/>
    <n v="1"/>
    <n v="1"/>
    <n v="2"/>
    <n v="2"/>
    <n v="4"/>
    <x v="0"/>
    <m/>
  </r>
  <r>
    <x v="31"/>
    <n v="9009180602"/>
    <s v="EAST HAVEN"/>
    <s v="No"/>
    <n v="0"/>
    <n v="0"/>
    <n v="40590.32"/>
    <n v="2.4159483997297335E-3"/>
    <s v="YES"/>
    <s v="N/A"/>
    <n v="0"/>
    <n v="0"/>
    <n v="38316.32"/>
    <n v="2.4159483997297335E-3"/>
    <s v="N/A"/>
    <n v="0"/>
    <n v="0"/>
    <n v="2274"/>
    <n v="2.4159483997297335E-3"/>
    <s v="N/A"/>
    <n v="47.494"/>
    <n v="1458"/>
    <n v="3"/>
    <n v="1"/>
    <n v="1"/>
    <n v="2"/>
    <n v="2"/>
    <n v="4"/>
    <x v="0"/>
    <m/>
  </r>
  <r>
    <x v="31"/>
    <n v="9009180602"/>
    <s v="New Haven"/>
    <s v="No"/>
    <n v="1251.5754999999999"/>
    <n v="4.3008561948938207E-5"/>
    <n v="0"/>
    <n v="0"/>
    <s v="N/A"/>
    <s v="NO"/>
    <n v="0"/>
    <n v="4.3008561948938207E-5"/>
    <n v="0"/>
    <n v="0"/>
    <s v="NO"/>
    <n v="1251.5754999999999"/>
    <n v="4.3008561948938207E-5"/>
    <n v="0"/>
    <n v="0"/>
    <s v="NO"/>
    <n v="47.494"/>
    <n v="1458"/>
    <n v="3"/>
    <n v="1"/>
    <n v="1"/>
    <n v="2"/>
    <n v="2"/>
    <n v="4"/>
    <x v="0"/>
    <m/>
  </r>
  <r>
    <x v="31"/>
    <n v="9009180602"/>
    <s v="North Haven"/>
    <s v="No"/>
    <n v="1282.3207"/>
    <n v="4.4065075789958977E-5"/>
    <n v="0"/>
    <n v="0"/>
    <s v="N/A"/>
    <s v="NO"/>
    <n v="1270.8086000000001"/>
    <n v="4.4065075789958977E-5"/>
    <n v="0"/>
    <n v="0"/>
    <s v="NO"/>
    <n v="11.5121"/>
    <n v="4.4065075789958977E-5"/>
    <n v="0"/>
    <n v="0"/>
    <s v="NO"/>
    <n v="47.494"/>
    <n v="1458"/>
    <n v="3"/>
    <n v="1"/>
    <n v="1"/>
    <n v="2"/>
    <n v="2"/>
    <n v="4"/>
    <x v="0"/>
    <m/>
  </r>
  <r>
    <x v="32"/>
    <n v="9009184700"/>
    <s v="North Branford"/>
    <s v="No"/>
    <n v="2855.0379000000003"/>
    <n v="9.8109202671925472E-5"/>
    <n v="1454.35"/>
    <n v="8.6563361785443866E-5"/>
    <s v="YES"/>
    <s v="NO"/>
    <n v="2754.6410000000001"/>
    <n v="9.8109202671925472E-5"/>
    <n v="1454.35"/>
    <n v="8.6563361785443866E-5"/>
    <s v="NO"/>
    <n v="100.3969"/>
    <n v="9.8109202671925472E-5"/>
    <n v="0"/>
    <n v="8.6563361785443866E-5"/>
    <s v="NO"/>
    <n v="47.466999999999999"/>
    <n v="1365"/>
    <n v="3"/>
    <n v="1"/>
    <n v="4"/>
    <n v="3.5"/>
    <n v="4"/>
    <n v="3"/>
    <x v="0"/>
    <m/>
  </r>
  <r>
    <x v="33"/>
    <n v="9001073100"/>
    <s v="Bridgeport"/>
    <s v="No"/>
    <n v="0"/>
    <n v="0"/>
    <n v="52814.18"/>
    <n v="3.1435163273913114E-3"/>
    <s v="YES"/>
    <s v="N/A"/>
    <n v="0"/>
    <n v="0"/>
    <n v="34954.18"/>
    <n v="3.1435163273913114E-3"/>
    <s v="N/A"/>
    <n v="0"/>
    <n v="0"/>
    <n v="17860"/>
    <n v="3.1435163273913114E-3"/>
    <s v="N/A"/>
    <n v="24.712"/>
    <n v="1162"/>
    <n v="5"/>
    <n v="1"/>
    <n v="5"/>
    <n v="5"/>
    <n v="5"/>
    <n v="4"/>
    <x v="0"/>
    <m/>
  </r>
  <r>
    <x v="33"/>
    <n v="9001073100"/>
    <s v="Bridgeport"/>
    <s v="Yes"/>
    <n v="94334.927800000005"/>
    <n v="3.2416818531801825E-3"/>
    <n v="0"/>
    <n v="0"/>
    <s v="N/A"/>
    <s v="NO"/>
    <n v="69620.792000000001"/>
    <n v="3.2416818531801825E-3"/>
    <n v="0"/>
    <n v="0"/>
    <s v="NO"/>
    <n v="24714.1358"/>
    <n v="3.2416818531801825E-3"/>
    <n v="0"/>
    <n v="0"/>
    <s v="NO"/>
    <n v="24.712"/>
    <n v="1162"/>
    <n v="5"/>
    <n v="1"/>
    <n v="5"/>
    <n v="5"/>
    <n v="5"/>
    <n v="4"/>
    <x v="0"/>
    <m/>
  </r>
  <r>
    <x v="33"/>
    <n v="9001073100"/>
    <s v="Trumbull"/>
    <s v="Yes"/>
    <n v="99.9512"/>
    <n v="3.4346768349737689E-6"/>
    <n v="0"/>
    <n v="0"/>
    <s v="N/A"/>
    <s v="N/A"/>
    <n v="99.9512"/>
    <n v="3.4346768349737689E-6"/>
    <n v="0"/>
    <n v="0"/>
    <s v="N/A"/>
    <n v="0"/>
    <n v="3.4346768349737689E-6"/>
    <n v="0"/>
    <n v="0"/>
    <s v="N/A"/>
    <n v="24.712"/>
    <n v="1162"/>
    <n v="5"/>
    <n v="1"/>
    <n v="5"/>
    <n v="5"/>
    <n v="5"/>
    <n v="4"/>
    <x v="0"/>
    <m/>
  </r>
  <r>
    <x v="34"/>
    <n v="9001240200"/>
    <s v="Easton"/>
    <s v="No"/>
    <n v="1626.9322999999999"/>
    <n v="5.5907149517770613E-5"/>
    <n v="0"/>
    <n v="0"/>
    <s v="N/A"/>
    <s v="NO"/>
    <n v="1588.1765"/>
    <n v="5.5907149517770613E-5"/>
    <n v="0"/>
    <n v="0"/>
    <s v="NO"/>
    <n v="38.755800000000001"/>
    <n v="5.5907149517770613E-5"/>
    <n v="0"/>
    <n v="0"/>
    <s v="NO"/>
    <n v="81.234999999999999"/>
    <n v="2844"/>
    <n v="1"/>
    <n v="2"/>
    <n v="2"/>
    <n v="1.5"/>
    <n v="2"/>
    <n v="3"/>
    <x v="0"/>
    <m/>
  </r>
  <r>
    <x v="35"/>
    <n v="9001073900"/>
    <s v="Bridgeport"/>
    <s v="No"/>
    <n v="0"/>
    <n v="0"/>
    <n v="111274.86"/>
    <n v="6.6231140810703174E-3"/>
    <s v="YES"/>
    <s v="N/A"/>
    <n v="0"/>
    <n v="0"/>
    <n v="106775.64"/>
    <n v="6.6231140810703174E-3"/>
    <s v="N/A"/>
    <n v="0"/>
    <n v="0"/>
    <n v="4499.22"/>
    <n v="6.6231140810703174E-3"/>
    <s v="N/A"/>
    <n v="19.445"/>
    <n v="1256"/>
    <n v="5"/>
    <n v="1"/>
    <n v="5"/>
    <n v="5"/>
    <n v="5"/>
    <n v="7"/>
    <x v="1"/>
    <m/>
  </r>
  <r>
    <x v="35"/>
    <n v="9001073900"/>
    <s v="Bridgeport"/>
    <s v="Yes"/>
    <n v="51179.499300000003"/>
    <n v="1.7587086565370525E-3"/>
    <n v="0"/>
    <n v="0"/>
    <s v="N/A"/>
    <s v="NO"/>
    <n v="35070.078800000003"/>
    <n v="1.7587086565370525E-3"/>
    <n v="0"/>
    <n v="0"/>
    <s v="NO"/>
    <n v="16109.4205"/>
    <n v="1.7587086565370525E-3"/>
    <n v="0"/>
    <n v="0"/>
    <s v="NO"/>
    <n v="19.445"/>
    <n v="1256"/>
    <n v="5"/>
    <n v="1"/>
    <n v="5"/>
    <n v="5"/>
    <n v="5"/>
    <n v="7"/>
    <x v="1"/>
    <m/>
  </r>
  <r>
    <x v="36"/>
    <n v="9001080400"/>
    <s v="Bridgeport"/>
    <s v="No"/>
    <n v="29.934999999999999"/>
    <n v="1.0286725027307304E-6"/>
    <n v="0"/>
    <n v="0"/>
    <s v="N/A"/>
    <s v="N/A"/>
    <n v="0"/>
    <n v="1.0286725027307304E-6"/>
    <n v="0"/>
    <n v="0"/>
    <s v="N/A"/>
    <n v="29.934999999999999"/>
    <n v="1.0286725027307304E-6"/>
    <n v="0"/>
    <n v="0"/>
    <s v="N/A"/>
    <n v="30.902000000000001"/>
    <n v="1418"/>
    <n v="4"/>
    <n v="1"/>
    <n v="3"/>
    <n v="3.5"/>
    <n v="4"/>
    <n v="5"/>
    <x v="0"/>
    <m/>
  </r>
  <r>
    <x v="36"/>
    <n v="9001080400"/>
    <s v="Stratford"/>
    <s v="No"/>
    <n v="165136.2267"/>
    <n v="5.6746649611156925E-3"/>
    <n v="36568.28"/>
    <n v="2.1765553350372407E-3"/>
    <s v="NO"/>
    <s v="NO"/>
    <n v="78832.451199999996"/>
    <n v="5.6746649611156925E-3"/>
    <n v="18104.68"/>
    <n v="2.1765553350372407E-3"/>
    <s v="NO"/>
    <n v="86303.775500000003"/>
    <n v="5.6746649611156925E-3"/>
    <n v="18463.599999999999"/>
    <n v="2.1765553350372407E-3"/>
    <s v="NO"/>
    <n v="30.902000000000001"/>
    <n v="1418"/>
    <n v="4"/>
    <n v="1"/>
    <n v="3"/>
    <n v="3.5"/>
    <n v="4"/>
    <n v="5"/>
    <x v="0"/>
    <m/>
  </r>
  <r>
    <x v="37"/>
    <n v="9001081000"/>
    <s v="Bridgeport"/>
    <s v="No"/>
    <n v="201.1875"/>
    <n v="6.9135142523179825E-6"/>
    <n v="1039.02"/>
    <n v="6.1842791736729043E-5"/>
    <s v="YES"/>
    <s v="YES"/>
    <n v="71.845299999999995"/>
    <n v="6.9135142523179825E-6"/>
    <n v="0"/>
    <n v="6.1842791736729043E-5"/>
    <s v="YES"/>
    <n v="129.34219999999999"/>
    <n v="6.9135142523179825E-6"/>
    <n v="1039.02"/>
    <n v="6.1842791736729043E-5"/>
    <s v="YES"/>
    <n v="41.555"/>
    <n v="1534"/>
    <n v="4"/>
    <n v="1"/>
    <n v="2"/>
    <n v="3"/>
    <n v="3"/>
    <n v="4"/>
    <x v="0"/>
    <m/>
  </r>
  <r>
    <x v="37"/>
    <n v="9001081000"/>
    <s v="Stratford"/>
    <s v="No"/>
    <n v="73983.143899999894"/>
    <n v="2.5423225587272642E-3"/>
    <n v="32052.07"/>
    <n v="1.9077491191132614E-3"/>
    <s v="NO"/>
    <s v="NO"/>
    <n v="69046.922199999899"/>
    <n v="2.5423225587272642E-3"/>
    <n v="32052.07"/>
    <n v="1.9077491191132614E-3"/>
    <s v="NO"/>
    <n v="4936.2217000000001"/>
    <n v="2.5423225587272642E-3"/>
    <n v="0"/>
    <n v="1.9077491191132614E-3"/>
    <s v="NO"/>
    <n v="41.555"/>
    <n v="1534"/>
    <n v="4"/>
    <n v="1"/>
    <n v="2"/>
    <n v="3"/>
    <n v="3"/>
    <n v="4"/>
    <x v="0"/>
    <m/>
  </r>
  <r>
    <x v="38"/>
    <n v="9001081100"/>
    <s v="Stratford"/>
    <s v="No"/>
    <n v="100324.87719999999"/>
    <n v="3.4475177055445861E-3"/>
    <n v="43808.35"/>
    <n v="2.6074865405668166E-3"/>
    <s v="NO"/>
    <s v="NO"/>
    <n v="77966.711299999995"/>
    <n v="3.4475177055445861E-3"/>
    <n v="38688.35"/>
    <n v="2.6074865405668166E-3"/>
    <s v="NO"/>
    <n v="22358.1659"/>
    <n v="3.4475177055445861E-3"/>
    <n v="5120"/>
    <n v="2.6074865405668166E-3"/>
    <s v="NO"/>
    <n v="60.728000000000002"/>
    <n v="1861"/>
    <n v="2"/>
    <n v="1"/>
    <n v="1"/>
    <n v="1.5"/>
    <n v="2"/>
    <n v="3"/>
    <x v="0"/>
    <m/>
  </r>
  <r>
    <x v="38"/>
    <n v="9001081100"/>
    <s v="Trumbull"/>
    <s v="No"/>
    <n v="354.03429999999997"/>
    <n v="1.2165871035026631E-5"/>
    <n v="302.25"/>
    <n v="1.799001347657057E-5"/>
    <s v="YES"/>
    <s v="YES"/>
    <n v="354.03429999999997"/>
    <n v="1.2165871035026631E-5"/>
    <n v="302.25"/>
    <n v="1.799001347657057E-5"/>
    <s v="YES"/>
    <n v="0"/>
    <n v="1.2165871035026631E-5"/>
    <n v="0"/>
    <n v="1.799001347657057E-5"/>
    <s v="YES"/>
    <n v="60.728000000000002"/>
    <n v="1861"/>
    <n v="2"/>
    <n v="1"/>
    <n v="1"/>
    <n v="1.5"/>
    <n v="2"/>
    <n v="3"/>
    <x v="0"/>
    <m/>
  </r>
  <r>
    <x v="39"/>
    <n v="9001081200"/>
    <s v="Bridgeport"/>
    <s v="No"/>
    <n v="876.92470000000003"/>
    <n v="3.013423503776165E-5"/>
    <n v="0"/>
    <n v="0"/>
    <s v="N/A"/>
    <s v="NO"/>
    <n v="120.8455"/>
    <n v="3.013423503776165E-5"/>
    <n v="0"/>
    <n v="0"/>
    <s v="NO"/>
    <n v="756.07920000000001"/>
    <n v="3.013423503776165E-5"/>
    <n v="0"/>
    <n v="0"/>
    <s v="NO"/>
    <n v="69.394000000000005"/>
    <n v="2062"/>
    <n v="2"/>
    <n v="1"/>
    <n v="3"/>
    <n v="2.5"/>
    <n v="3"/>
    <n v="3"/>
    <x v="0"/>
    <m/>
  </r>
  <r>
    <x v="39"/>
    <n v="9001081200"/>
    <s v="Stratford"/>
    <s v="No"/>
    <n v="120023.7007"/>
    <n v="4.1244389706388213E-3"/>
    <n v="48139.41"/>
    <n v="2.8652725712296316E-3"/>
    <s v="NO"/>
    <s v="NO"/>
    <n v="102590.0885"/>
    <n v="4.1244389706388213E-3"/>
    <n v="41624.550000000003"/>
    <n v="2.8652725712296316E-3"/>
    <s v="NO"/>
    <n v="17433.6122"/>
    <n v="4.1244389706388213E-3"/>
    <n v="6514.86"/>
    <n v="2.8652725712296316E-3"/>
    <s v="NO"/>
    <n v="69.394000000000005"/>
    <n v="2062"/>
    <n v="2"/>
    <n v="1"/>
    <n v="3"/>
    <n v="2.5"/>
    <n v="3"/>
    <n v="3"/>
    <x v="0"/>
    <m/>
  </r>
  <r>
    <x v="40"/>
    <n v="9001081300"/>
    <s v="Stratford"/>
    <s v="No"/>
    <n v="113193.0867"/>
    <n v="3.8897149085520477E-3"/>
    <n v="21977.66"/>
    <n v="1.3081171202100445E-3"/>
    <s v="NO"/>
    <s v="NO"/>
    <n v="100014.4032"/>
    <n v="3.8897149085520477E-3"/>
    <n v="16907.099999999999"/>
    <n v="1.3081171202100445E-3"/>
    <s v="NO"/>
    <n v="13178.683499999999"/>
    <n v="3.8897149085520477E-3"/>
    <n v="5070.5600000000004"/>
    <n v="1.3081171202100445E-3"/>
    <s v="NO"/>
    <n v="47.987000000000002"/>
    <n v="1859"/>
    <n v="3"/>
    <n v="1"/>
    <n v="4"/>
    <n v="3.5"/>
    <n v="4"/>
    <n v="3"/>
    <x v="0"/>
    <m/>
  </r>
  <r>
    <x v="41"/>
    <n v="9001090100"/>
    <s v="Fairfield"/>
    <s v="No"/>
    <n v="462.76580000000001"/>
    <n v="1.5902270040560837E-5"/>
    <n v="0"/>
    <n v="0"/>
    <s v="N/A"/>
    <s v="NO"/>
    <n v="462.76580000000001"/>
    <n v="1.5902270040560837E-5"/>
    <n v="0"/>
    <n v="0"/>
    <s v="NO"/>
    <n v="0"/>
    <n v="1.5902270040560837E-5"/>
    <n v="0"/>
    <n v="0"/>
    <s v="NO"/>
    <n v="86.116"/>
    <n v="2718"/>
    <n v="1"/>
    <n v="1"/>
    <n v="1"/>
    <n v="1"/>
    <n v="1"/>
    <n v="2"/>
    <x v="0"/>
    <m/>
  </r>
  <r>
    <x v="41"/>
    <n v="9001090100"/>
    <s v="Trumbull"/>
    <s v="No"/>
    <n v="86625.2886"/>
    <n v="2.9767513754445901E-3"/>
    <n v="15400.41"/>
    <n v="9.1663716607018092E-4"/>
    <s v="NO"/>
    <s v="NO"/>
    <n v="71254.085099999997"/>
    <n v="2.9767513754445901E-3"/>
    <n v="15275.41"/>
    <n v="9.1663716607018092E-4"/>
    <s v="NO"/>
    <n v="15371.2035"/>
    <n v="2.9767513754445901E-3"/>
    <n v="125"/>
    <n v="9.1663716607018092E-4"/>
    <s v="NO"/>
    <n v="86.116"/>
    <n v="2718"/>
    <n v="1"/>
    <n v="1"/>
    <n v="1"/>
    <n v="1"/>
    <n v="1"/>
    <n v="2"/>
    <x v="0"/>
    <m/>
  </r>
  <r>
    <x v="42"/>
    <n v="9001090200"/>
    <s v="Bridgeport"/>
    <s v="No"/>
    <n v="62.474600000000002"/>
    <n v="2.1468482759011624E-6"/>
    <n v="0"/>
    <n v="0"/>
    <s v="N/A"/>
    <s v="N/A"/>
    <n v="0"/>
    <n v="2.1468482759011624E-6"/>
    <n v="0"/>
    <n v="0"/>
    <s v="N/A"/>
    <n v="62.474600000000002"/>
    <n v="2.1468482759011624E-6"/>
    <n v="0"/>
    <n v="0"/>
    <s v="N/A"/>
    <n v="67.311999999999998"/>
    <n v="2439"/>
    <n v="2"/>
    <n v="1"/>
    <n v="3"/>
    <n v="2.5"/>
    <n v="3"/>
    <n v="3"/>
    <x v="0"/>
    <m/>
  </r>
  <r>
    <x v="42"/>
    <n v="9001090200"/>
    <s v="Trumbull"/>
    <s v="No"/>
    <n v="164245.96470000001"/>
    <n v="5.6440724092658165E-3"/>
    <n v="38024.18"/>
    <n v="2.2632109533020518E-3"/>
    <s v="NO"/>
    <s v="NO"/>
    <n v="141902.04870000001"/>
    <n v="5.6440724092658165E-3"/>
    <n v="33204.18"/>
    <n v="2.2632109533020518E-3"/>
    <s v="NO"/>
    <n v="22343.916000000001"/>
    <n v="5.6440724092658165E-3"/>
    <n v="4820"/>
    <n v="2.2632109533020518E-3"/>
    <s v="NO"/>
    <n v="67.311999999999998"/>
    <n v="2439"/>
    <n v="2"/>
    <n v="1"/>
    <n v="3"/>
    <n v="2.5"/>
    <n v="3"/>
    <n v="3"/>
    <x v="0"/>
    <m/>
  </r>
  <r>
    <x v="43"/>
    <n v="9001090400"/>
    <s v="Bridgeport"/>
    <s v="No"/>
    <n v="5.79E-2"/>
    <n v="1.9896488360818202E-9"/>
    <n v="0"/>
    <n v="0"/>
    <s v="N/A"/>
    <s v="N/A"/>
    <n v="0"/>
    <n v="1.9896488360818202E-9"/>
    <n v="0"/>
    <n v="0"/>
    <s v="N/A"/>
    <n v="5.79E-2"/>
    <n v="1.9896488360818202E-9"/>
    <n v="0"/>
    <n v="0"/>
    <s v="N/A"/>
    <n v="70.677000000000007"/>
    <n v="2161"/>
    <n v="1"/>
    <n v="1"/>
    <n v="4"/>
    <n v="2.5"/>
    <n v="3"/>
    <n v="3"/>
    <x v="0"/>
    <m/>
  </r>
  <r>
    <x v="43"/>
    <n v="9001090400"/>
    <s v="Trumbull"/>
    <s v="No"/>
    <n v="153834.68300000002"/>
    <n v="5.2863039374778211E-3"/>
    <n v="63291.130000000005"/>
    <n v="3.7671076315876923E-3"/>
    <s v="NO"/>
    <s v="NO"/>
    <n v="107562.7838"/>
    <n v="5.2863039374778211E-3"/>
    <n v="26510.74"/>
    <n v="3.7671076315876923E-3"/>
    <s v="NO"/>
    <n v="46271.8992"/>
    <n v="5.2863039374778211E-3"/>
    <n v="36780.39"/>
    <n v="3.7671076315876923E-3"/>
    <s v="NO"/>
    <n v="70.677000000000007"/>
    <n v="2161"/>
    <n v="1"/>
    <n v="1"/>
    <n v="4"/>
    <n v="2.5"/>
    <n v="3"/>
    <n v="3"/>
    <x v="0"/>
    <m/>
  </r>
  <r>
    <x v="44"/>
    <n v="9001090500"/>
    <s v="Bridgeport"/>
    <s v="No"/>
    <n v="338.9221"/>
    <n v="1.1646562379747949E-5"/>
    <n v="5570.37"/>
    <n v="3.3155014514304185E-4"/>
    <s v="YES"/>
    <s v="YES"/>
    <n v="338.9221"/>
    <n v="1.1646562379747949E-5"/>
    <n v="5570.37"/>
    <n v="3.3155014514304185E-4"/>
    <s v="YES"/>
    <n v="0"/>
    <n v="1.1646562379747949E-5"/>
    <n v="0"/>
    <n v="3.3155014514304185E-4"/>
    <s v="YES"/>
    <n v="74.41"/>
    <n v="2371"/>
    <n v="1"/>
    <n v="1"/>
    <n v="3"/>
    <n v="2"/>
    <n v="2"/>
    <n v="3"/>
    <x v="0"/>
    <m/>
  </r>
  <r>
    <x v="44"/>
    <n v="9001090500"/>
    <s v="Shelton"/>
    <s v="No"/>
    <n v="43.634999999999998"/>
    <n v="1.4994529699901592E-6"/>
    <n v="0"/>
    <n v="0"/>
    <s v="N/A"/>
    <s v="N/A"/>
    <n v="0"/>
    <n v="1.4994529699901592E-6"/>
    <n v="0"/>
    <n v="0"/>
    <s v="N/A"/>
    <n v="43.634999999999998"/>
    <n v="1.4994529699901592E-6"/>
    <n v="0"/>
    <n v="0"/>
    <s v="N/A"/>
    <n v="74.41"/>
    <n v="2371"/>
    <n v="1"/>
    <n v="1"/>
    <n v="3"/>
    <n v="2"/>
    <n v="2"/>
    <n v="3"/>
    <x v="0"/>
    <m/>
  </r>
  <r>
    <x v="44"/>
    <n v="9001090500"/>
    <s v="Stratford"/>
    <s v="No"/>
    <n v="183.69639999999998"/>
    <n v="6.3124581770711647E-6"/>
    <n v="0"/>
    <n v="0"/>
    <s v="N/A"/>
    <s v="NO"/>
    <n v="171.0093"/>
    <n v="6.3124581770711647E-6"/>
    <n v="0"/>
    <n v="0"/>
    <s v="NO"/>
    <n v="12.687099999999999"/>
    <n v="6.3124581770711647E-6"/>
    <n v="0"/>
    <n v="0"/>
    <s v="NO"/>
    <n v="74.41"/>
    <n v="2371"/>
    <n v="1"/>
    <n v="1"/>
    <n v="3"/>
    <n v="2"/>
    <n v="2"/>
    <n v="3"/>
    <x v="0"/>
    <m/>
  </r>
  <r>
    <x v="44"/>
    <n v="9001090500"/>
    <s v="Trumbull"/>
    <s v="No"/>
    <n v="112896.4971000001"/>
    <n v="3.8795230406343658E-3"/>
    <n v="47987.56"/>
    <n v="2.8562344122671258E-3"/>
    <s v="NO"/>
    <s v="NO"/>
    <n v="87751.845200000098"/>
    <n v="3.8795230406343658E-3"/>
    <n v="41902.559999999998"/>
    <n v="2.8562344122671258E-3"/>
    <s v="NO"/>
    <n v="25144.651900000001"/>
    <n v="3.8795230406343658E-3"/>
    <n v="6085"/>
    <n v="2.8562344122671258E-3"/>
    <s v="NO"/>
    <n v="74.41"/>
    <n v="2371"/>
    <n v="1"/>
    <n v="1"/>
    <n v="3"/>
    <n v="2"/>
    <n v="2"/>
    <n v="3"/>
    <x v="0"/>
    <m/>
  </r>
  <r>
    <x v="45"/>
    <n v="9001090600"/>
    <s v="Shelton"/>
    <s v="No"/>
    <n v="46.748899999999999"/>
    <n v="1.6064575902090743E-6"/>
    <n v="690.47"/>
    <n v="4.1096987941001428E-5"/>
    <s v="YES"/>
    <s v="N/A"/>
    <n v="46.748899999999999"/>
    <n v="1.6064575902090743E-6"/>
    <n v="690.47"/>
    <n v="4.1096987941001428E-5"/>
    <s v="N/A"/>
    <n v="0"/>
    <n v="1.6064575902090743E-6"/>
    <n v="0"/>
    <n v="4.1096987941001428E-5"/>
    <s v="N/A"/>
    <n v="61.302999999999997"/>
    <n v="2200"/>
    <n v="2"/>
    <n v="1"/>
    <n v="2"/>
    <n v="2"/>
    <n v="2"/>
    <n v="3"/>
    <x v="0"/>
    <m/>
  </r>
  <r>
    <x v="45"/>
    <n v="9001090600"/>
    <s v="Trumbull"/>
    <s v="No"/>
    <n v="79421.60430000021"/>
    <n v="2.7292072980180711E-3"/>
    <n v="29909.49"/>
    <n v="1.7802220948795789E-3"/>
    <s v="NO"/>
    <s v="NO"/>
    <n v="74716.111200000203"/>
    <n v="2.7292072980180711E-3"/>
    <n v="29909.49"/>
    <n v="1.7802220948795789E-3"/>
    <s v="NO"/>
    <n v="4705.4930999999997"/>
    <n v="2.7292072980180711E-3"/>
    <n v="0"/>
    <n v="1.7802220948795789E-3"/>
    <s v="NO"/>
    <n v="61.302999999999997"/>
    <n v="2200"/>
    <n v="2"/>
    <n v="1"/>
    <n v="2"/>
    <n v="2"/>
    <n v="2"/>
    <n v="3"/>
    <x v="0"/>
    <m/>
  </r>
  <r>
    <x v="46"/>
    <n v="9009361500"/>
    <s v="East  Haven"/>
    <s v="No"/>
    <n v="192.12350000000001"/>
    <n v="6.6020431460961248E-6"/>
    <n v="0"/>
    <n v="0"/>
    <s v="N/A"/>
    <s v="NO"/>
    <n v="192.12350000000001"/>
    <n v="6.6020431460961248E-6"/>
    <n v="0"/>
    <n v="0"/>
    <s v="NO"/>
    <n v="0"/>
    <n v="6.6020431460961248E-6"/>
    <n v="0"/>
    <n v="0"/>
    <s v="NO"/>
    <n v="34.21"/>
    <n v="1260"/>
    <n v="4"/>
    <n v="1"/>
    <n v="5"/>
    <n v="4.5"/>
    <n v="5"/>
    <n v="5"/>
    <x v="0"/>
    <m/>
  </r>
  <r>
    <x v="46"/>
    <n v="9009361500"/>
    <s v="West Haven"/>
    <s v="No"/>
    <n v="149377.58500000011"/>
    <n v="5.1331422820719069E-3"/>
    <n v="43604.06"/>
    <n v="2.595327136586242E-3"/>
    <s v="NO"/>
    <s v="NO"/>
    <n v="88395.970500000098"/>
    <n v="5.1331422820719069E-3"/>
    <n v="17211.07"/>
    <n v="2.595327136586242E-3"/>
    <s v="NO"/>
    <n v="60981.614500000003"/>
    <n v="5.1331422820719069E-3"/>
    <n v="26392.99"/>
    <n v="2.595327136586242E-3"/>
    <s v="NO"/>
    <n v="34.21"/>
    <n v="1260"/>
    <n v="4"/>
    <n v="1"/>
    <n v="5"/>
    <n v="4.5"/>
    <n v="5"/>
    <n v="5"/>
    <x v="0"/>
    <m/>
  </r>
  <r>
    <x v="47"/>
    <n v="9001110100"/>
    <s v="Shelton"/>
    <s v="No"/>
    <n v="76802.463000000003"/>
    <n v="2.639204337066789E-3"/>
    <n v="1501.1600000000008"/>
    <n v="8.9349507462328168E-5"/>
    <s v="NO"/>
    <s v="NO"/>
    <n v="47814.0262"/>
    <n v="2.639204337066789E-3"/>
    <n v="-4972.1099999999997"/>
    <n v="8.9349507462328168E-5"/>
    <s v="NO"/>
    <n v="28988.436799999999"/>
    <n v="2.639204337066789E-3"/>
    <n v="6473.27"/>
    <n v="8.9349507462328168E-5"/>
    <s v="NO"/>
    <n v="40.340000000000003"/>
    <n v="1410"/>
    <n v="4"/>
    <n v="1"/>
    <n v="3"/>
    <n v="3.5"/>
    <n v="4"/>
    <n v="3"/>
    <x v="0"/>
    <m/>
  </r>
  <r>
    <x v="48"/>
    <n v="9001110301"/>
    <s v="Shelton"/>
    <s v="No"/>
    <n v="155648.57490000001"/>
    <n v="5.3486356802690677E-3"/>
    <n v="33246.5"/>
    <n v="1.9788419621134938E-3"/>
    <s v="NO"/>
    <s v="NO"/>
    <n v="119372.9991"/>
    <n v="5.3486356802690677E-3"/>
    <n v="26013.5"/>
    <n v="1.9788419621134938E-3"/>
    <s v="NO"/>
    <n v="36275.575799999999"/>
    <n v="5.3486356802690677E-3"/>
    <n v="7233"/>
    <n v="1.9788419621134938E-3"/>
    <s v="NO"/>
    <n v="53.676000000000002"/>
    <n v="1526"/>
    <n v="3"/>
    <n v="1"/>
    <n v="3"/>
    <n v="3"/>
    <n v="3"/>
    <n v="3"/>
    <x v="0"/>
    <m/>
  </r>
  <r>
    <x v="49"/>
    <n v="9009125100"/>
    <s v="Ansonia"/>
    <s v="No"/>
    <n v="77782.796199999997"/>
    <n v="2.6728920539986082E-3"/>
    <n v="37210.910000000003"/>
    <n v="2.2148048713828109E-3"/>
    <s v="NO"/>
    <s v="NO"/>
    <n v="74097.026599999997"/>
    <n v="2.6728920539986082E-3"/>
    <n v="37210.910000000003"/>
    <n v="2.2148048713828109E-3"/>
    <s v="NO"/>
    <n v="3685.7696000000001"/>
    <n v="2.6728920539986082E-3"/>
    <n v="0"/>
    <n v="2.2148048713828109E-3"/>
    <s v="NO"/>
    <n v="54.965000000000003"/>
    <n v="1651"/>
    <n v="3"/>
    <n v="1"/>
    <n v="1"/>
    <n v="2"/>
    <n v="2"/>
    <n v="4"/>
    <x v="0"/>
    <m/>
  </r>
  <r>
    <x v="49"/>
    <n v="9009125100"/>
    <s v="Derby"/>
    <s v="No"/>
    <n v="727.59120000000007"/>
    <n v="2.5002607672251726E-5"/>
    <n v="0"/>
    <n v="0"/>
    <s v="N/A"/>
    <s v="NO"/>
    <n v="700.05820000000006"/>
    <n v="2.5002607672251726E-5"/>
    <n v="0"/>
    <n v="0"/>
    <s v="NO"/>
    <n v="27.533000000000001"/>
    <n v="2.5002607672251726E-5"/>
    <n v="0"/>
    <n v="0"/>
    <s v="NO"/>
    <n v="54.965000000000003"/>
    <n v="1651"/>
    <n v="3"/>
    <n v="1"/>
    <n v="1"/>
    <n v="2"/>
    <n v="2"/>
    <n v="4"/>
    <x v="0"/>
    <m/>
  </r>
  <r>
    <x v="50"/>
    <n v="9009125200"/>
    <s v="Ansonia"/>
    <s v="No"/>
    <n v="130296.8024"/>
    <n v="4.4774590887796707E-3"/>
    <n v="28569.48"/>
    <n v="1.7004642852559582E-3"/>
    <s v="NO"/>
    <s v="NO"/>
    <n v="85166.804499999998"/>
    <n v="4.4774590887796707E-3"/>
    <n v="22374.48"/>
    <n v="1.7004642852559582E-3"/>
    <s v="NO"/>
    <n v="45129.997900000002"/>
    <n v="4.4774590887796707E-3"/>
    <n v="6195"/>
    <n v="1.7004642852559582E-3"/>
    <s v="NO"/>
    <n v="30.721"/>
    <n v="1164"/>
    <n v="5"/>
    <n v="1"/>
    <n v="3"/>
    <n v="4"/>
    <n v="4"/>
    <n v="5"/>
    <x v="0"/>
    <m/>
  </r>
  <r>
    <x v="51"/>
    <n v="9009125300"/>
    <s v="Ansonia"/>
    <s v="No"/>
    <n v="0"/>
    <n v="0"/>
    <n v="24495.21"/>
    <n v="1.4579624748103431E-3"/>
    <s v="YES"/>
    <s v="N/A"/>
    <n v="0"/>
    <n v="0"/>
    <n v="19066.36"/>
    <n v="1.4579624748103431E-3"/>
    <s v="N/A"/>
    <n v="0"/>
    <n v="0"/>
    <n v="5428.85"/>
    <n v="1.4579624748103431E-3"/>
    <s v="N/A"/>
    <n v="34.085999999999999"/>
    <n v="1151"/>
    <n v="5"/>
    <n v="1"/>
    <n v="5"/>
    <n v="5"/>
    <n v="5"/>
    <n v="5"/>
    <x v="0"/>
    <m/>
  </r>
  <r>
    <x v="51"/>
    <n v="9009125300"/>
    <s v="Ansonia"/>
    <s v="Yes"/>
    <n v="109179.47779999999"/>
    <n v="3.7517931075784269E-3"/>
    <n v="0"/>
    <n v="0"/>
    <s v="N/A"/>
    <s v="NO"/>
    <n v="72329.1342"/>
    <n v="3.7517931075784269E-3"/>
    <n v="0"/>
    <n v="0"/>
    <s v="NO"/>
    <n v="36850.3436"/>
    <n v="3.7517931075784269E-3"/>
    <n v="0"/>
    <n v="0"/>
    <s v="NO"/>
    <n v="34.085999999999999"/>
    <n v="1151"/>
    <n v="5"/>
    <n v="1"/>
    <n v="5"/>
    <n v="5"/>
    <n v="5"/>
    <n v="5"/>
    <x v="0"/>
    <m/>
  </r>
  <r>
    <x v="51"/>
    <n v="9009125300"/>
    <s v="Derby"/>
    <s v="No"/>
    <n v="0"/>
    <n v="0"/>
    <n v="250"/>
    <n v="1.4880077317262672E-5"/>
    <s v="YES"/>
    <s v="N/A"/>
    <n v="0"/>
    <n v="0"/>
    <n v="250"/>
    <n v="1.4880077317262672E-5"/>
    <s v="N/A"/>
    <n v="0"/>
    <n v="0"/>
    <n v="0"/>
    <n v="1.4880077317262672E-5"/>
    <s v="N/A"/>
    <n v="34.085999999999999"/>
    <n v="1151"/>
    <n v="5"/>
    <n v="1"/>
    <n v="5"/>
    <n v="5"/>
    <n v="5"/>
    <n v="5"/>
    <x v="0"/>
    <m/>
  </r>
  <r>
    <x v="52"/>
    <n v="9009125400"/>
    <s v="Ansonia"/>
    <s v="No"/>
    <n v="56573.526800000102"/>
    <n v="1.9440665241910859E-3"/>
    <n v="19599.37"/>
    <n v="1.166560563878554E-3"/>
    <s v="NO"/>
    <s v="NO"/>
    <n v="50934.988800000101"/>
    <n v="1.9440665241910859E-3"/>
    <n v="19181.37"/>
    <n v="1.166560563878554E-3"/>
    <s v="NO"/>
    <n v="5638.5379999999996"/>
    <n v="1.9440665241910859E-3"/>
    <n v="418"/>
    <n v="1.166560563878554E-3"/>
    <s v="NO"/>
    <n v="25.568999999999999"/>
    <n v="1097"/>
    <n v="5"/>
    <n v="1"/>
    <n v="3"/>
    <n v="4"/>
    <n v="4"/>
    <n v="5"/>
    <x v="0"/>
    <m/>
  </r>
  <r>
    <x v="53"/>
    <n v="9009130200"/>
    <s v="Ansonia"/>
    <s v="No"/>
    <n v="622.11829999999998"/>
    <n v="2.1378185690849752E-5"/>
    <n v="0"/>
    <n v="0"/>
    <s v="N/A"/>
    <s v="NO"/>
    <n v="65.553799999999995"/>
    <n v="2.1378185690849752E-5"/>
    <n v="0"/>
    <n v="0"/>
    <s v="NO"/>
    <n v="556.56449999999995"/>
    <n v="2.1378185690849752E-5"/>
    <n v="0"/>
    <n v="0"/>
    <s v="NO"/>
    <n v="51.423000000000002"/>
    <n v="1665"/>
    <n v="3"/>
    <n v="1"/>
    <n v="3"/>
    <n v="3"/>
    <n v="3"/>
    <n v="4"/>
    <x v="0"/>
    <m/>
  </r>
  <r>
    <x v="53"/>
    <n v="9009130200"/>
    <s v="Derby"/>
    <s v="No"/>
    <n v="128.1962"/>
    <n v="4.4052749588965844E-6"/>
    <n v="0"/>
    <n v="0"/>
    <s v="N/A"/>
    <s v="N/A"/>
    <n v="128.1962"/>
    <n v="4.4052749588965844E-6"/>
    <n v="0"/>
    <n v="0"/>
    <s v="N/A"/>
    <n v="0"/>
    <n v="4.4052749588965844E-6"/>
    <n v="0"/>
    <n v="0"/>
    <s v="N/A"/>
    <n v="51.423000000000002"/>
    <n v="1665"/>
    <n v="3"/>
    <n v="1"/>
    <n v="3"/>
    <n v="3"/>
    <n v="3"/>
    <n v="4"/>
    <x v="0"/>
    <m/>
  </r>
  <r>
    <x v="54"/>
    <n v="9009140100"/>
    <s v="New Haven"/>
    <s v="No"/>
    <n v="0"/>
    <n v="0"/>
    <n v="464948.41"/>
    <n v="2.7673873157353378E-2"/>
    <s v="YES"/>
    <s v="N/A"/>
    <n v="0"/>
    <n v="0"/>
    <n v="370.41"/>
    <n v="2.7673873157353378E-2"/>
    <s v="N/A"/>
    <n v="0"/>
    <n v="0"/>
    <n v="464578"/>
    <n v="2.7673873157353378E-2"/>
    <s v="N/A"/>
    <n v="63.234000000000002"/>
    <n v="1690"/>
    <n v="2"/>
    <n v="1"/>
    <n v="5"/>
    <n v="3.5"/>
    <n v="4"/>
    <n v="1"/>
    <x v="0"/>
    <m/>
  </r>
  <r>
    <x v="54"/>
    <n v="9009140100"/>
    <s v="New Haven"/>
    <s v="Yes"/>
    <n v="223658.3899999999"/>
    <n v="7.6856935292475585E-3"/>
    <n v="0"/>
    <n v="0"/>
    <s v="N/A"/>
    <s v="NO"/>
    <n v="53179.4405999999"/>
    <n v="7.6856935292475585E-3"/>
    <n v="0"/>
    <n v="0"/>
    <s v="NO"/>
    <n v="170478.94940000001"/>
    <n v="7.6856935292475585E-3"/>
    <n v="0"/>
    <n v="0"/>
    <s v="NO"/>
    <n v="63.234000000000002"/>
    <n v="1690"/>
    <n v="2"/>
    <n v="1"/>
    <n v="5"/>
    <n v="3.5"/>
    <n v="4"/>
    <n v="1"/>
    <x v="0"/>
    <m/>
  </r>
  <r>
    <x v="55"/>
    <n v="9009140200"/>
    <s v="New Haven"/>
    <s v="No"/>
    <n v="0"/>
    <n v="0"/>
    <n v="5050"/>
    <n v="3.0057756180870595E-4"/>
    <s v="YES"/>
    <s v="N/A"/>
    <n v="0"/>
    <n v="0"/>
    <n v="0"/>
    <n v="3.0057756180870595E-4"/>
    <s v="N/A"/>
    <n v="0"/>
    <n v="0"/>
    <n v="5050"/>
    <n v="3.0057756180870595E-4"/>
    <s v="N/A"/>
    <n v="12.677"/>
    <n v="440"/>
    <n v="5"/>
    <n v="1"/>
    <n v="3"/>
    <n v="4"/>
    <n v="4"/>
    <n v="8"/>
    <x v="1"/>
    <m/>
  </r>
  <r>
    <x v="55"/>
    <n v="9009140200"/>
    <s v="New Haven"/>
    <s v="Yes"/>
    <n v="64359.294299999994"/>
    <n v="2.2116130396380366E-3"/>
    <n v="0"/>
    <n v="0"/>
    <s v="N/A"/>
    <s v="NO"/>
    <n v="5569.7996999999996"/>
    <n v="2.2116130396380366E-3"/>
    <n v="0"/>
    <n v="0"/>
    <s v="NO"/>
    <n v="58789.494599999998"/>
    <n v="2.2116130396380366E-3"/>
    <n v="0"/>
    <n v="0"/>
    <s v="NO"/>
    <n v="12.677"/>
    <n v="440"/>
    <n v="5"/>
    <n v="1"/>
    <n v="3"/>
    <n v="4"/>
    <n v="4"/>
    <n v="8"/>
    <x v="1"/>
    <m/>
  </r>
  <r>
    <x v="56"/>
    <n v="9009140300"/>
    <s v="New Haven"/>
    <s v="No"/>
    <n v="0"/>
    <n v="0"/>
    <n v="5299.45"/>
    <n v="3.1542490295587063E-4"/>
    <s v="YES"/>
    <s v="N/A"/>
    <n v="0"/>
    <n v="0"/>
    <n v="2174.4499999999998"/>
    <n v="3.1542490295587063E-4"/>
    <s v="N/A"/>
    <n v="0"/>
    <n v="0"/>
    <n v="3125"/>
    <n v="3.1542490295587063E-4"/>
    <s v="N/A"/>
    <n v="18.462"/>
    <n v="1146"/>
    <n v="5"/>
    <n v="1"/>
    <n v="5"/>
    <n v="5"/>
    <n v="5"/>
    <n v="8"/>
    <x v="1"/>
    <m/>
  </r>
  <r>
    <x v="56"/>
    <n v="9009140300"/>
    <s v="New Haven"/>
    <s v="Yes"/>
    <n v="53310.823499999999"/>
    <n v="1.8319484961543755E-3"/>
    <n v="0"/>
    <n v="0"/>
    <s v="N/A"/>
    <s v="NO"/>
    <n v="27566.794900000001"/>
    <n v="1.8319484961543755E-3"/>
    <n v="0"/>
    <n v="0"/>
    <s v="NO"/>
    <n v="25744.028600000001"/>
    <n v="1.8319484961543755E-3"/>
    <n v="0"/>
    <n v="0"/>
    <s v="NO"/>
    <n v="18.462"/>
    <n v="1146"/>
    <n v="5"/>
    <n v="1"/>
    <n v="5"/>
    <n v="5"/>
    <n v="5"/>
    <n v="8"/>
    <x v="1"/>
    <m/>
  </r>
  <r>
    <x v="57"/>
    <n v="9009140400"/>
    <s v="New Haven"/>
    <s v="No"/>
    <n v="0"/>
    <n v="0"/>
    <n v="7578.48"/>
    <n v="4.5107347338931524E-4"/>
    <s v="YES"/>
    <s v="N/A"/>
    <n v="0"/>
    <n v="0"/>
    <n v="1533.48"/>
    <n v="4.5107347338931524E-4"/>
    <s v="N/A"/>
    <n v="0"/>
    <n v="0"/>
    <n v="6045"/>
    <n v="4.5107347338931524E-4"/>
    <s v="N/A"/>
    <n v="25.062000000000001"/>
    <n v="1318"/>
    <n v="5"/>
    <n v="1"/>
    <n v="5"/>
    <n v="5"/>
    <n v="5"/>
    <n v="5"/>
    <x v="0"/>
    <m/>
  </r>
  <r>
    <x v="57"/>
    <n v="9009140400"/>
    <s v="New Haven"/>
    <s v="Yes"/>
    <n v="59717.657400000098"/>
    <n v="2.0521099747744923E-3"/>
    <n v="0"/>
    <n v="0"/>
    <s v="N/A"/>
    <s v="NO"/>
    <n v="41243.352400000098"/>
    <n v="2.0521099747744923E-3"/>
    <n v="0"/>
    <n v="0"/>
    <s v="NO"/>
    <n v="18474.305"/>
    <n v="2.0521099747744923E-3"/>
    <n v="0"/>
    <n v="0"/>
    <s v="NO"/>
    <n v="25.062000000000001"/>
    <n v="1318"/>
    <n v="5"/>
    <n v="1"/>
    <n v="5"/>
    <n v="5"/>
    <n v="5"/>
    <n v="5"/>
    <x v="0"/>
    <m/>
  </r>
  <r>
    <x v="58"/>
    <n v="9009140500"/>
    <s v="New Haven"/>
    <s v="No"/>
    <n v="0"/>
    <n v="0"/>
    <n v="9221.9500000000007"/>
    <n v="5.4889331606372202E-4"/>
    <s v="YES"/>
    <s v="N/A"/>
    <n v="0"/>
    <n v="0"/>
    <n v="2256.9499999999998"/>
    <n v="5.4889331606372202E-4"/>
    <s v="N/A"/>
    <n v="0"/>
    <n v="0"/>
    <n v="6965"/>
    <n v="5.4889331606372202E-4"/>
    <s v="N/A"/>
    <n v="16.178999999999998"/>
    <n v="1084"/>
    <n v="5"/>
    <n v="1"/>
    <n v="5"/>
    <n v="5"/>
    <n v="5"/>
    <n v="8"/>
    <x v="1"/>
    <m/>
  </r>
  <r>
    <x v="58"/>
    <n v="9009140500"/>
    <s v="New Haven"/>
    <s v="Yes"/>
    <n v="65779.7380999999"/>
    <n v="2.2604245137898406E-3"/>
    <n v="0"/>
    <n v="0"/>
    <s v="N/A"/>
    <s v="NO"/>
    <n v="40619.569599999901"/>
    <n v="2.2604245137898406E-3"/>
    <n v="0"/>
    <n v="0"/>
    <s v="NO"/>
    <n v="25160.1685"/>
    <n v="2.2604245137898406E-3"/>
    <n v="0"/>
    <n v="0"/>
    <s v="NO"/>
    <n v="16.178999999999998"/>
    <n v="1084"/>
    <n v="5"/>
    <n v="1"/>
    <n v="5"/>
    <n v="5"/>
    <n v="5"/>
    <n v="8"/>
    <x v="1"/>
    <m/>
  </r>
  <r>
    <x v="59"/>
    <n v="9009140600"/>
    <s v="New Haven"/>
    <s v="No"/>
    <n v="0"/>
    <n v="0"/>
    <n v="28049.65"/>
    <n v="1.6695238428886276E-3"/>
    <s v="YES"/>
    <s v="N/A"/>
    <n v="0"/>
    <n v="0"/>
    <n v="3999.65"/>
    <n v="1.6695238428886276E-3"/>
    <s v="N/A"/>
    <n v="0"/>
    <n v="0"/>
    <n v="24050"/>
    <n v="1.6695238428886276E-3"/>
    <s v="N/A"/>
    <n v="16.623000000000001"/>
    <n v="1195"/>
    <n v="5"/>
    <n v="1"/>
    <n v="5"/>
    <n v="5"/>
    <n v="5"/>
    <n v="6"/>
    <x v="1"/>
    <m/>
  </r>
  <r>
    <x v="59"/>
    <n v="9009140600"/>
    <s v="New Haven"/>
    <s v="Yes"/>
    <n v="78663.046799999895"/>
    <n v="2.7031405787265898E-3"/>
    <n v="0"/>
    <n v="0"/>
    <s v="N/A"/>
    <s v="NO"/>
    <n v="52288.773399999904"/>
    <n v="2.7031405787265898E-3"/>
    <n v="0"/>
    <n v="0"/>
    <s v="NO"/>
    <n v="26374.273399999998"/>
    <n v="2.7031405787265898E-3"/>
    <n v="0"/>
    <n v="0"/>
    <s v="NO"/>
    <n v="16.623000000000001"/>
    <n v="1195"/>
    <n v="5"/>
    <n v="1"/>
    <n v="5"/>
    <n v="5"/>
    <n v="5"/>
    <n v="6"/>
    <x v="1"/>
    <m/>
  </r>
  <r>
    <x v="60"/>
    <n v="9009140700"/>
    <s v="New Haven"/>
    <s v="No"/>
    <n v="0"/>
    <n v="0"/>
    <n v="11814.03"/>
    <n v="7.0317471931384296E-4"/>
    <s v="YES"/>
    <s v="N/A"/>
    <n v="0"/>
    <n v="0"/>
    <n v="2774.03"/>
    <n v="7.0317471931384296E-4"/>
    <s v="N/A"/>
    <n v="0"/>
    <n v="0"/>
    <n v="9040"/>
    <n v="7.0317471931384296E-4"/>
    <s v="N/A"/>
    <n v="21.324999999999999"/>
    <n v="1040"/>
    <n v="5"/>
    <n v="1"/>
    <n v="5"/>
    <n v="5"/>
    <n v="5"/>
    <n v="5"/>
    <x v="0"/>
    <m/>
  </r>
  <r>
    <x v="60"/>
    <n v="9009140700"/>
    <s v="New Haven"/>
    <s v="Yes"/>
    <n v="77617.0153999998"/>
    <n v="2.6671952392185549E-3"/>
    <n v="0"/>
    <n v="0"/>
    <s v="N/A"/>
    <s v="NO"/>
    <n v="46744.9413999998"/>
    <n v="2.6671952392185549E-3"/>
    <n v="0"/>
    <n v="0"/>
    <s v="NO"/>
    <n v="30872.074000000001"/>
    <n v="2.6671952392185549E-3"/>
    <n v="0"/>
    <n v="0"/>
    <s v="NO"/>
    <n v="21.324999999999999"/>
    <n v="1040"/>
    <n v="5"/>
    <n v="1"/>
    <n v="5"/>
    <n v="5"/>
    <n v="5"/>
    <n v="5"/>
    <x v="0"/>
    <m/>
  </r>
  <r>
    <x v="61"/>
    <n v="9009140800"/>
    <s v="Bridgeport"/>
    <s v="No"/>
    <n v="0"/>
    <n v="0"/>
    <n v="275"/>
    <n v="1.6368085048988939E-5"/>
    <s v="YES"/>
    <s v="N/A"/>
    <n v="0"/>
    <n v="0"/>
    <n v="275"/>
    <n v="1.6368085048988939E-5"/>
    <s v="N/A"/>
    <n v="0"/>
    <n v="0"/>
    <n v="0"/>
    <n v="1.6368085048988939E-5"/>
    <s v="N/A"/>
    <n v="18.669"/>
    <n v="1166"/>
    <n v="5"/>
    <n v="1"/>
    <n v="4"/>
    <n v="4.5"/>
    <n v="5"/>
    <n v="5"/>
    <x v="0"/>
    <m/>
  </r>
  <r>
    <x v="61"/>
    <n v="9009140800"/>
    <s v="EAST HAVEN"/>
    <s v="No"/>
    <n v="0"/>
    <n v="0"/>
    <n v="110"/>
    <n v="6.5472340195955756E-6"/>
    <s v="YES"/>
    <s v="N/A"/>
    <n v="0"/>
    <n v="0"/>
    <n v="110"/>
    <n v="6.5472340195955756E-6"/>
    <s v="N/A"/>
    <n v="0"/>
    <n v="0"/>
    <n v="0"/>
    <n v="6.5472340195955756E-6"/>
    <s v="N/A"/>
    <n v="18.669"/>
    <n v="1166"/>
    <n v="5"/>
    <n v="1"/>
    <n v="4"/>
    <n v="4.5"/>
    <n v="5"/>
    <n v="5"/>
    <x v="0"/>
    <m/>
  </r>
  <r>
    <x v="61"/>
    <n v="9009140800"/>
    <s v="Fairfield"/>
    <s v="No"/>
    <n v="739.49120000000005"/>
    <n v="2.5411533771550063E-5"/>
    <n v="860"/>
    <n v="5.1187465971383593E-5"/>
    <s v="YES"/>
    <s v="YES"/>
    <n v="0"/>
    <n v="2.5411533771550063E-5"/>
    <n v="860"/>
    <n v="5.1187465971383593E-5"/>
    <s v="YES"/>
    <n v="739.49120000000005"/>
    <n v="2.5411533771550063E-5"/>
    <n v="0"/>
    <n v="5.1187465971383593E-5"/>
    <s v="YES"/>
    <n v="18.669"/>
    <n v="1166"/>
    <n v="5"/>
    <n v="1"/>
    <n v="4"/>
    <n v="4.5"/>
    <n v="5"/>
    <n v="5"/>
    <x v="0"/>
    <m/>
  </r>
  <r>
    <x v="61"/>
    <n v="9009140800"/>
    <s v="Hamden"/>
    <s v="No"/>
    <n v="0"/>
    <n v="0"/>
    <n v="155"/>
    <n v="9.2256479367028557E-6"/>
    <s v="YES"/>
    <s v="N/A"/>
    <n v="0"/>
    <n v="0"/>
    <n v="155"/>
    <n v="9.2256479367028557E-6"/>
    <s v="N/A"/>
    <n v="0"/>
    <n v="0"/>
    <n v="0"/>
    <n v="9.2256479367028557E-6"/>
    <s v="N/A"/>
    <n v="18.669"/>
    <n v="1166"/>
    <n v="5"/>
    <n v="1"/>
    <n v="4"/>
    <n v="4.5"/>
    <n v="5"/>
    <n v="5"/>
    <x v="0"/>
    <m/>
  </r>
  <r>
    <x v="61"/>
    <n v="9009140800"/>
    <s v="Milford"/>
    <s v="No"/>
    <n v="0"/>
    <n v="0"/>
    <n v="95"/>
    <n v="5.654429380559815E-6"/>
    <s v="YES"/>
    <s v="N/A"/>
    <n v="0"/>
    <n v="0"/>
    <n v="95"/>
    <n v="5.654429380559815E-6"/>
    <s v="N/A"/>
    <n v="0"/>
    <n v="0"/>
    <n v="0"/>
    <n v="5.654429380559815E-6"/>
    <s v="N/A"/>
    <n v="18.669"/>
    <n v="1166"/>
    <n v="5"/>
    <n v="1"/>
    <n v="4"/>
    <n v="4.5"/>
    <n v="5"/>
    <n v="5"/>
    <x v="0"/>
    <m/>
  </r>
  <r>
    <x v="61"/>
    <n v="9009140800"/>
    <s v="New Haven"/>
    <s v="No"/>
    <n v="0"/>
    <n v="0"/>
    <n v="5663.71"/>
    <n v="3.3710577081021506E-4"/>
    <s v="YES"/>
    <s v="N/A"/>
    <n v="0"/>
    <n v="0"/>
    <n v="3852.71"/>
    <n v="3.3710577081021506E-4"/>
    <s v="N/A"/>
    <n v="0"/>
    <n v="0"/>
    <n v="1811"/>
    <n v="3.3710577081021506E-4"/>
    <s v="N/A"/>
    <n v="18.669"/>
    <n v="1166"/>
    <n v="5"/>
    <n v="1"/>
    <n v="4"/>
    <n v="4.5"/>
    <n v="5"/>
    <n v="5"/>
    <x v="0"/>
    <m/>
  </r>
  <r>
    <x v="61"/>
    <n v="9009140800"/>
    <s v="New Haven"/>
    <s v="Yes"/>
    <n v="79702.388000000006"/>
    <n v="2.7388560192943292E-3"/>
    <n v="0"/>
    <n v="0"/>
    <s v="N/A"/>
    <s v="NO"/>
    <n v="50564.050300000003"/>
    <n v="2.7388560192943292E-3"/>
    <n v="0"/>
    <n v="0"/>
    <s v="NO"/>
    <n v="29138.3377"/>
    <n v="2.7388560192943292E-3"/>
    <n v="0"/>
    <n v="0"/>
    <s v="NO"/>
    <n v="18.669"/>
    <n v="1166"/>
    <n v="5"/>
    <n v="1"/>
    <n v="4"/>
    <n v="4.5"/>
    <n v="5"/>
    <n v="5"/>
    <x v="0"/>
    <m/>
  </r>
  <r>
    <x v="61"/>
    <n v="9009140800"/>
    <s v="North Haven"/>
    <s v="No"/>
    <n v="0"/>
    <n v="0"/>
    <n v="25"/>
    <n v="1.4880077317262672E-6"/>
    <s v="YES"/>
    <s v="N/A"/>
    <n v="0"/>
    <n v="0"/>
    <n v="25"/>
    <n v="1.4880077317262672E-6"/>
    <s v="N/A"/>
    <n v="0"/>
    <n v="0"/>
    <n v="0"/>
    <n v="1.4880077317262672E-6"/>
    <s v="N/A"/>
    <n v="18.669"/>
    <n v="1166"/>
    <n v="5"/>
    <n v="1"/>
    <n v="4"/>
    <n v="4.5"/>
    <n v="5"/>
    <n v="5"/>
    <x v="0"/>
    <m/>
  </r>
  <r>
    <x v="61"/>
    <n v="9009140800"/>
    <s v="Orange"/>
    <s v="No"/>
    <n v="0"/>
    <n v="0"/>
    <n v="275"/>
    <n v="1.6368085048988939E-5"/>
    <s v="YES"/>
    <s v="N/A"/>
    <n v="0"/>
    <n v="0"/>
    <n v="275"/>
    <n v="1.6368085048988939E-5"/>
    <s v="N/A"/>
    <n v="0"/>
    <n v="0"/>
    <n v="0"/>
    <n v="1.6368085048988939E-5"/>
    <s v="N/A"/>
    <n v="18.669"/>
    <n v="1166"/>
    <n v="5"/>
    <n v="1"/>
    <n v="4"/>
    <n v="4.5"/>
    <n v="5"/>
    <n v="5"/>
    <x v="0"/>
    <m/>
  </r>
  <r>
    <x v="61"/>
    <n v="9009140800"/>
    <s v="Shelton"/>
    <s v="No"/>
    <n v="0"/>
    <n v="0"/>
    <n v="595"/>
    <n v="3.5414584015085156E-5"/>
    <s v="YES"/>
    <s v="N/A"/>
    <n v="0"/>
    <n v="0"/>
    <n v="595"/>
    <n v="3.5414584015085156E-5"/>
    <s v="N/A"/>
    <n v="0"/>
    <n v="0"/>
    <n v="0"/>
    <n v="3.5414584015085156E-5"/>
    <s v="N/A"/>
    <n v="18.669"/>
    <n v="1166"/>
    <n v="5"/>
    <n v="1"/>
    <n v="4"/>
    <n v="4.5"/>
    <n v="5"/>
    <n v="5"/>
    <x v="0"/>
    <m/>
  </r>
  <r>
    <x v="61"/>
    <n v="9009140800"/>
    <s v="Stratford"/>
    <s v="No"/>
    <n v="0"/>
    <n v="0"/>
    <n v="25"/>
    <n v="1.4880077317262672E-6"/>
    <s v="YES"/>
    <s v="N/A"/>
    <n v="0"/>
    <n v="0"/>
    <n v="25"/>
    <n v="1.4880077317262672E-6"/>
    <s v="N/A"/>
    <n v="0"/>
    <n v="0"/>
    <n v="0"/>
    <n v="1.4880077317262672E-6"/>
    <s v="N/A"/>
    <n v="18.669"/>
    <n v="1166"/>
    <n v="5"/>
    <n v="1"/>
    <n v="4"/>
    <n v="4.5"/>
    <n v="5"/>
    <n v="5"/>
    <x v="0"/>
    <m/>
  </r>
  <r>
    <x v="61"/>
    <n v="9009140800"/>
    <s v="Trumbull"/>
    <s v="No"/>
    <n v="0"/>
    <n v="0"/>
    <n v="320"/>
    <n v="1.9046498966096221E-5"/>
    <s v="YES"/>
    <s v="N/A"/>
    <n v="0"/>
    <n v="0"/>
    <n v="320"/>
    <n v="1.9046498966096221E-5"/>
    <s v="N/A"/>
    <n v="0"/>
    <n v="0"/>
    <n v="0"/>
    <n v="1.9046498966096221E-5"/>
    <s v="N/A"/>
    <n v="18.669"/>
    <n v="1166"/>
    <n v="5"/>
    <n v="1"/>
    <n v="4"/>
    <n v="4.5"/>
    <n v="5"/>
    <n v="5"/>
    <x v="0"/>
    <m/>
  </r>
  <r>
    <x v="61"/>
    <n v="9009140800"/>
    <s v="West Haven"/>
    <s v="No"/>
    <n v="0"/>
    <n v="0"/>
    <n v="350"/>
    <n v="2.0832108244167739E-5"/>
    <s v="YES"/>
    <s v="N/A"/>
    <n v="0"/>
    <n v="0"/>
    <n v="350"/>
    <n v="2.0832108244167739E-5"/>
    <s v="N/A"/>
    <n v="0"/>
    <n v="0"/>
    <n v="0"/>
    <n v="2.0832108244167739E-5"/>
    <s v="N/A"/>
    <n v="18.669"/>
    <n v="1166"/>
    <n v="5"/>
    <n v="1"/>
    <n v="4"/>
    <n v="4.5"/>
    <n v="5"/>
    <n v="5"/>
    <x v="0"/>
    <m/>
  </r>
  <r>
    <x v="61"/>
    <n v="9009140800"/>
    <s v="West Haven"/>
    <s v="Yes"/>
    <n v="43.247199999999999"/>
    <n v="1.4861267900483195E-6"/>
    <n v="0"/>
    <n v="0"/>
    <s v="N/A"/>
    <s v="N/A"/>
    <n v="43.247199999999999"/>
    <n v="1.4861267900483195E-6"/>
    <n v="0"/>
    <n v="0"/>
    <s v="N/A"/>
    <n v="0"/>
    <n v="1.4861267900483195E-6"/>
    <n v="0"/>
    <n v="0"/>
    <s v="N/A"/>
    <n v="18.669"/>
    <n v="1166"/>
    <n v="5"/>
    <n v="1"/>
    <n v="4"/>
    <n v="4.5"/>
    <n v="5"/>
    <n v="5"/>
    <x v="0"/>
    <m/>
  </r>
  <r>
    <x v="62"/>
    <n v="9009140900"/>
    <s v="Hamden"/>
    <s v="No"/>
    <n v="0"/>
    <n v="0"/>
    <n v="97.04"/>
    <n v="5.775850811468679E-6"/>
    <s v="YES"/>
    <s v="N/A"/>
    <n v="0"/>
    <n v="0"/>
    <n v="97.04"/>
    <n v="5.775850811468679E-6"/>
    <s v="N/A"/>
    <n v="0"/>
    <n v="0"/>
    <n v="0"/>
    <n v="5.775850811468679E-6"/>
    <s v="N/A"/>
    <n v="20.082000000000001"/>
    <n v="1213"/>
    <n v="5"/>
    <n v="1"/>
    <n v="3"/>
    <n v="4"/>
    <n v="4"/>
    <n v="5"/>
    <x v="0"/>
    <m/>
  </r>
  <r>
    <x v="62"/>
    <n v="9009140900"/>
    <s v="New Haven"/>
    <s v="No"/>
    <n v="0"/>
    <n v="0"/>
    <n v="11883.67"/>
    <n v="7.0731971365133961E-4"/>
    <s v="YES"/>
    <s v="N/A"/>
    <n v="0"/>
    <n v="0"/>
    <n v="5327.67"/>
    <n v="7.0731971365133961E-4"/>
    <s v="N/A"/>
    <n v="0"/>
    <n v="0"/>
    <n v="6556"/>
    <n v="7.0731971365133961E-4"/>
    <s v="N/A"/>
    <n v="20.082000000000001"/>
    <n v="1213"/>
    <n v="5"/>
    <n v="1"/>
    <n v="3"/>
    <n v="4"/>
    <n v="4"/>
    <n v="5"/>
    <x v="0"/>
    <m/>
  </r>
  <r>
    <x v="62"/>
    <n v="9009140900"/>
    <s v="New Haven"/>
    <s v="Yes"/>
    <n v="67556.210999999894"/>
    <n v="2.3214704073617901E-3"/>
    <n v="0"/>
    <n v="0"/>
    <s v="N/A"/>
    <s v="NO"/>
    <n v="55064.527799999902"/>
    <n v="2.3214704073617901E-3"/>
    <n v="0"/>
    <n v="0"/>
    <s v="NO"/>
    <n v="12491.683199999999"/>
    <n v="2.3214704073617901E-3"/>
    <n v="0"/>
    <n v="0"/>
    <s v="NO"/>
    <n v="20.082000000000001"/>
    <n v="1213"/>
    <n v="5"/>
    <n v="1"/>
    <n v="3"/>
    <n v="4"/>
    <n v="4"/>
    <n v="5"/>
    <x v="0"/>
    <m/>
  </r>
  <r>
    <x v="63"/>
    <n v="9009141000"/>
    <s v="New Haven"/>
    <s v="No"/>
    <n v="65807.797799999898"/>
    <n v="2.2613887443502169E-3"/>
    <n v="10094.89"/>
    <n v="6.0085097483704702E-4"/>
    <s v="NO"/>
    <s v="NO"/>
    <n v="59341.469599999902"/>
    <n v="2.2613887443502169E-3"/>
    <n v="8974.89"/>
    <n v="6.0085097483704702E-4"/>
    <s v="NO"/>
    <n v="6466.3281999999999"/>
    <n v="2.2613887443502169E-3"/>
    <n v="1120"/>
    <n v="6.0085097483704702E-4"/>
    <s v="NO"/>
    <n v="58.853000000000002"/>
    <n v="1596"/>
    <n v="2"/>
    <n v="1"/>
    <n v="4"/>
    <n v="3"/>
    <n v="3"/>
    <n v="3"/>
    <x v="0"/>
    <m/>
  </r>
  <r>
    <x v="64"/>
    <n v="9009141100"/>
    <s v="New Haven"/>
    <s v="No"/>
    <n v="51563.689100000003"/>
    <n v="1.7719107772348852E-3"/>
    <n v="26111.11"/>
    <n v="1.5541413425582021E-3"/>
    <s v="YES"/>
    <s v="NO"/>
    <n v="50898.5147"/>
    <n v="1.7719107772348852E-3"/>
    <n v="26111.11"/>
    <n v="1.5541413425582021E-3"/>
    <s v="NO"/>
    <n v="665.17439999999999"/>
    <n v="1.7719107772348852E-3"/>
    <n v="0"/>
    <n v="1.5541413425582021E-3"/>
    <s v="NO"/>
    <n v="57.506"/>
    <n v="1762"/>
    <n v="2"/>
    <n v="1"/>
    <n v="4"/>
    <n v="3"/>
    <n v="3"/>
    <n v="3"/>
    <x v="0"/>
    <m/>
  </r>
  <r>
    <x v="64"/>
    <n v="9009141100"/>
    <s v="West Haven"/>
    <s v="No"/>
    <n v="27.741399999999999"/>
    <n v="9.5329264630881185E-7"/>
    <n v="0"/>
    <n v="0"/>
    <s v="N/A"/>
    <s v="N/A"/>
    <n v="0"/>
    <n v="9.5329264630881185E-7"/>
    <n v="0"/>
    <n v="0"/>
    <s v="N/A"/>
    <n v="27.741399999999999"/>
    <n v="9.5329264630881185E-7"/>
    <n v="0"/>
    <n v="0"/>
    <s v="N/A"/>
    <n v="57.506"/>
    <n v="1762"/>
    <n v="2"/>
    <n v="1"/>
    <n v="4"/>
    <n v="3"/>
    <n v="3"/>
    <n v="3"/>
    <x v="0"/>
    <m/>
  </r>
  <r>
    <x v="65"/>
    <n v="9009141200"/>
    <s v="New Haven"/>
    <s v="No"/>
    <n v="111323.1893999999"/>
    <n v="3.8254586220833478E-3"/>
    <n v="28964.71"/>
    <n v="1.7239884970883651E-3"/>
    <s v="NO"/>
    <s v="NO"/>
    <n v="62230.979699999902"/>
    <n v="3.8254586220833478E-3"/>
    <n v="18001.45"/>
    <n v="1.7239884970883651E-3"/>
    <s v="NO"/>
    <n v="49092.209699999999"/>
    <n v="3.8254586220833478E-3"/>
    <n v="10963.26"/>
    <n v="1.7239884970883651E-3"/>
    <s v="NO"/>
    <n v="24.678000000000001"/>
    <n v="1226"/>
    <n v="5"/>
    <n v="1"/>
    <n v="5"/>
    <n v="5"/>
    <n v="5"/>
    <n v="5"/>
    <x v="0"/>
    <m/>
  </r>
  <r>
    <x v="65"/>
    <n v="9009141200"/>
    <s v="Woodbridge"/>
    <s v="No"/>
    <n v="710.14639999999997"/>
    <n v="2.4403142628803018E-5"/>
    <n v="0"/>
    <n v="0"/>
    <s v="N/A"/>
    <s v="NO"/>
    <n v="0"/>
    <n v="2.4403142628803018E-5"/>
    <n v="0"/>
    <n v="0"/>
    <s v="NO"/>
    <n v="710.14639999999997"/>
    <n v="2.4403142628803018E-5"/>
    <n v="0"/>
    <n v="0"/>
    <s v="NO"/>
    <n v="24.678000000000001"/>
    <n v="1226"/>
    <n v="5"/>
    <n v="1"/>
    <n v="5"/>
    <n v="5"/>
    <n v="5"/>
    <n v="5"/>
    <x v="0"/>
    <m/>
  </r>
  <r>
    <x v="66"/>
    <n v="9009141300"/>
    <s v="Hamden"/>
    <s v="Yes"/>
    <n v="168.33519999999999"/>
    <n v="5.7845930008911986E-6"/>
    <n v="0"/>
    <n v="0"/>
    <s v="N/A"/>
    <s v="NO"/>
    <n v="143.75399999999999"/>
    <n v="5.7845930008911986E-6"/>
    <n v="0"/>
    <n v="0"/>
    <s v="NO"/>
    <n v="24.581199999999999"/>
    <n v="5.7845930008911986E-6"/>
    <n v="0"/>
    <n v="0"/>
    <s v="NO"/>
    <n v="24.366"/>
    <n v="1165"/>
    <n v="5"/>
    <n v="1"/>
    <n v="3"/>
    <n v="4"/>
    <n v="4"/>
    <n v="5"/>
    <x v="0"/>
    <m/>
  </r>
  <r>
    <x v="66"/>
    <n v="9009141300"/>
    <s v="New Haven"/>
    <s v="No"/>
    <n v="0"/>
    <n v="0"/>
    <n v="44071.01"/>
    <n v="2.6231201449994257E-3"/>
    <s v="YES"/>
    <s v="N/A"/>
    <n v="0"/>
    <n v="0"/>
    <n v="5178.01"/>
    <n v="2.6231201449994257E-3"/>
    <s v="N/A"/>
    <n v="0"/>
    <n v="0"/>
    <n v="38893"/>
    <n v="2.6231201449994257E-3"/>
    <s v="N/A"/>
    <n v="24.366"/>
    <n v="1165"/>
    <n v="5"/>
    <n v="1"/>
    <n v="3"/>
    <n v="4"/>
    <n v="4"/>
    <n v="5"/>
    <x v="0"/>
    <m/>
  </r>
  <r>
    <x v="66"/>
    <n v="9009141300"/>
    <s v="New Haven"/>
    <s v="Yes"/>
    <n v="122039.11440000001"/>
    <n v="4.1936957154130594E-3"/>
    <n v="0"/>
    <n v="0"/>
    <s v="N/A"/>
    <s v="NO"/>
    <n v="76079.437600000005"/>
    <n v="4.1936957154130594E-3"/>
    <n v="0"/>
    <n v="0"/>
    <s v="NO"/>
    <n v="45959.676800000001"/>
    <n v="4.1936957154130594E-3"/>
    <n v="0"/>
    <n v="0"/>
    <s v="NO"/>
    <n v="24.366"/>
    <n v="1165"/>
    <n v="5"/>
    <n v="1"/>
    <n v="3"/>
    <n v="4"/>
    <n v="4"/>
    <n v="5"/>
    <x v="0"/>
    <m/>
  </r>
  <r>
    <x v="67"/>
    <n v="9009141400"/>
    <s v="Hamden"/>
    <s v="No"/>
    <n v="152.922"/>
    <n v="5.254940920747912E-6"/>
    <n v="0"/>
    <n v="0"/>
    <s v="N/A"/>
    <s v="NO"/>
    <n v="152.922"/>
    <n v="5.254940920747912E-6"/>
    <n v="0"/>
    <n v="0"/>
    <s v="NO"/>
    <n v="0"/>
    <n v="5.254940920747912E-6"/>
    <n v="0"/>
    <n v="0"/>
    <s v="NO"/>
    <n v="30.393000000000001"/>
    <n v="1400"/>
    <n v="4"/>
    <n v="1"/>
    <n v="5"/>
    <n v="4.5"/>
    <n v="5"/>
    <n v="4"/>
    <x v="0"/>
    <m/>
  </r>
  <r>
    <x v="67"/>
    <n v="9009141400"/>
    <s v="New Haven"/>
    <s v="No"/>
    <n v="82482.437299999991"/>
    <n v="2.8343883483788719E-3"/>
    <n v="17788.36"/>
    <n v="1.0587686885892105E-3"/>
    <s v="NO"/>
    <s v="NO"/>
    <n v="67783.353199999998"/>
    <n v="2.8343883483788719E-3"/>
    <n v="12592.36"/>
    <n v="1.0587686885892105E-3"/>
    <s v="NO"/>
    <n v="14699.0841"/>
    <n v="2.8343883483788719E-3"/>
    <n v="5196"/>
    <n v="1.0587686885892105E-3"/>
    <s v="NO"/>
    <n v="30.393000000000001"/>
    <n v="1400"/>
    <n v="4"/>
    <n v="1"/>
    <n v="5"/>
    <n v="4.5"/>
    <n v="5"/>
    <n v="4"/>
    <x v="0"/>
    <m/>
  </r>
  <r>
    <x v="68"/>
    <n v="9009141500"/>
    <s v="Hamden"/>
    <s v="Yes"/>
    <n v="94.991"/>
    <n v="3.2642268149956509E-6"/>
    <n v="0"/>
    <n v="0"/>
    <s v="N/A"/>
    <s v="N/A"/>
    <n v="94.991"/>
    <n v="3.2642268149956509E-6"/>
    <n v="0"/>
    <n v="0"/>
    <s v="N/A"/>
    <n v="0"/>
    <n v="3.2642268149956509E-6"/>
    <n v="0"/>
    <n v="0"/>
    <s v="N/A"/>
    <n v="15.484999999999999"/>
    <n v="1082"/>
    <n v="5"/>
    <n v="1"/>
    <n v="3"/>
    <n v="4"/>
    <n v="4"/>
    <n v="10"/>
    <x v="1"/>
    <m/>
  </r>
  <r>
    <x v="68"/>
    <n v="9009141500"/>
    <s v="New Haven"/>
    <s v="No"/>
    <n v="0"/>
    <n v="0"/>
    <n v="49058.57"/>
    <n v="2.919981258697372E-3"/>
    <s v="YES"/>
    <s v="N/A"/>
    <n v="0"/>
    <n v="0"/>
    <n v="47450.57"/>
    <n v="2.919981258697372E-3"/>
    <s v="N/A"/>
    <n v="0"/>
    <n v="0"/>
    <n v="1608"/>
    <n v="2.919981258697372E-3"/>
    <s v="N/A"/>
    <n v="15.484999999999999"/>
    <n v="1082"/>
    <n v="5"/>
    <n v="1"/>
    <n v="3"/>
    <n v="4"/>
    <n v="4"/>
    <n v="10"/>
    <x v="1"/>
    <m/>
  </r>
  <r>
    <x v="68"/>
    <n v="9009141500"/>
    <s v="New Haven"/>
    <s v="Yes"/>
    <n v="103988.89869999999"/>
    <n v="3.5734264466992277E-3"/>
    <n v="0"/>
    <n v="0"/>
    <s v="N/A"/>
    <s v="NO"/>
    <n v="89500.176099999997"/>
    <n v="3.5734264466992277E-3"/>
    <n v="0"/>
    <n v="0"/>
    <s v="NO"/>
    <n v="14488.722599999999"/>
    <n v="3.5734264466992277E-3"/>
    <n v="0"/>
    <n v="0"/>
    <s v="NO"/>
    <n v="15.484999999999999"/>
    <n v="1082"/>
    <n v="5"/>
    <n v="1"/>
    <n v="3"/>
    <n v="4"/>
    <n v="4"/>
    <n v="10"/>
    <x v="1"/>
    <m/>
  </r>
  <r>
    <x v="69"/>
    <n v="9009141600"/>
    <s v="New Haven"/>
    <s v="No"/>
    <n v="0"/>
    <n v="0"/>
    <n v="20225.870000000003"/>
    <n v="1.2038500376356143E-3"/>
    <s v="YES"/>
    <s v="N/A"/>
    <n v="0"/>
    <n v="0"/>
    <n v="10815.87"/>
    <n v="1.2038500376356143E-3"/>
    <s v="N/A"/>
    <n v="0"/>
    <n v="0"/>
    <n v="9410"/>
    <n v="1.2038500376356143E-3"/>
    <s v="N/A"/>
    <n v="21.081"/>
    <n v="1067"/>
    <n v="5"/>
    <n v="1"/>
    <n v="4"/>
    <n v="4.5"/>
    <n v="5"/>
    <n v="6"/>
    <x v="1"/>
    <m/>
  </r>
  <r>
    <x v="69"/>
    <n v="9009141600"/>
    <s v="New Haven"/>
    <s v="Yes"/>
    <n v="92860.256100000101"/>
    <n v="3.1910069165392908E-3"/>
    <n v="0"/>
    <n v="0"/>
    <s v="N/A"/>
    <s v="NO"/>
    <n v="59212.536800000104"/>
    <n v="3.1910069165392908E-3"/>
    <n v="0"/>
    <n v="0"/>
    <s v="NO"/>
    <n v="33647.719299999997"/>
    <n v="3.1910069165392908E-3"/>
    <n v="0"/>
    <n v="0"/>
    <s v="NO"/>
    <n v="21.081"/>
    <n v="1067"/>
    <n v="5"/>
    <n v="1"/>
    <n v="4"/>
    <n v="4.5"/>
    <n v="5"/>
    <n v="6"/>
    <x v="1"/>
    <m/>
  </r>
  <r>
    <x v="70"/>
    <n v="9009141800"/>
    <s v="Hamden"/>
    <s v="No"/>
    <n v="182.3767"/>
    <n v="6.2671086162943579E-6"/>
    <n v="0"/>
    <n v="0"/>
    <s v="N/A"/>
    <s v="NO"/>
    <n v="177.19649999999999"/>
    <n v="6.2671086162943579E-6"/>
    <n v="0"/>
    <n v="0"/>
    <s v="NO"/>
    <n v="5.1802000000000001"/>
    <n v="6.2671086162943579E-6"/>
    <n v="0"/>
    <n v="0"/>
    <s v="NO"/>
    <n v="33.853999999999999"/>
    <n v="1373"/>
    <n v="4"/>
    <n v="1"/>
    <n v="5"/>
    <n v="4.5"/>
    <n v="5"/>
    <n v="3"/>
    <x v="0"/>
    <m/>
  </r>
  <r>
    <x v="70"/>
    <n v="9009141800"/>
    <s v="New Haven"/>
    <s v="No"/>
    <n v="77768.583400000003"/>
    <n v="2.6724036519091879E-3"/>
    <n v="18564.900000000001"/>
    <n v="1.1049885895489991E-3"/>
    <s v="NO"/>
    <s v="NO"/>
    <n v="54159.681900000003"/>
    <n v="2.6724036519091879E-3"/>
    <n v="6368.9"/>
    <n v="1.1049885895489991E-3"/>
    <s v="NO"/>
    <n v="23608.9015"/>
    <n v="2.6724036519091879E-3"/>
    <n v="12196"/>
    <n v="1.1049885895489991E-3"/>
    <s v="NO"/>
    <n v="33.853999999999999"/>
    <n v="1373"/>
    <n v="4"/>
    <n v="1"/>
    <n v="5"/>
    <n v="4.5"/>
    <n v="5"/>
    <n v="3"/>
    <x v="0"/>
    <m/>
  </r>
  <r>
    <x v="71"/>
    <n v="9009141900"/>
    <s v="Hamden"/>
    <s v="No"/>
    <n v="41.586100000000002"/>
    <n v="1.4290455174815578E-6"/>
    <n v="0"/>
    <n v="0"/>
    <s v="N/A"/>
    <s v="N/A"/>
    <n v="41.586100000000002"/>
    <n v="1.4290455174815578E-6"/>
    <n v="0"/>
    <n v="0"/>
    <s v="N/A"/>
    <n v="0"/>
    <n v="1.4290455174815578E-6"/>
    <n v="0"/>
    <n v="0"/>
    <s v="N/A"/>
    <n v="54.747"/>
    <n v="1703"/>
    <n v="3"/>
    <n v="1"/>
    <n v="5"/>
    <n v="4"/>
    <n v="4"/>
    <n v="3"/>
    <x v="0"/>
    <m/>
  </r>
  <r>
    <x v="71"/>
    <n v="9009141900"/>
    <s v="New Haven"/>
    <s v="No"/>
    <n v="91913.4742999999"/>
    <n v="3.1584721444081363E-3"/>
    <n v="9862.59"/>
    <n v="5.8702440699384662E-4"/>
    <s v="NO"/>
    <s v="NO"/>
    <n v="72665.771399999896"/>
    <n v="3.1584721444081363E-3"/>
    <n v="9616.59"/>
    <n v="5.8702440699384662E-4"/>
    <s v="NO"/>
    <n v="19247.7029"/>
    <n v="3.1584721444081363E-3"/>
    <n v="246"/>
    <n v="5.8702440699384662E-4"/>
    <s v="NO"/>
    <n v="54.747"/>
    <n v="1703"/>
    <n v="3"/>
    <n v="1"/>
    <n v="5"/>
    <n v="4"/>
    <n v="4"/>
    <n v="3"/>
    <x v="0"/>
    <m/>
  </r>
  <r>
    <x v="72"/>
    <n v="9009142000"/>
    <s v="New Haven"/>
    <s v="No"/>
    <n v="111628.7067000001"/>
    <n v="3.8359572773570653E-3"/>
    <n v="4006.46"/>
    <n v="2.3846573827408083E-4"/>
    <s v="NO"/>
    <s v="NO"/>
    <n v="47650.880900000098"/>
    <n v="3.8359572773570653E-3"/>
    <n v="2599.46"/>
    <n v="2.3846573827408083E-4"/>
    <s v="NO"/>
    <n v="63977.825799999999"/>
    <n v="3.8359572773570653E-3"/>
    <n v="1407"/>
    <n v="2.3846573827408083E-4"/>
    <s v="NO"/>
    <n v="38.546999999999997"/>
    <n v="1446"/>
    <n v="4"/>
    <n v="1"/>
    <n v="5"/>
    <n v="4.5"/>
    <n v="5"/>
    <n v="3"/>
    <x v="0"/>
    <m/>
  </r>
  <r>
    <x v="73"/>
    <n v="9009142100"/>
    <s v="New Haven"/>
    <s v="No"/>
    <n v="0"/>
    <n v="0"/>
    <n v="4781.9799999999996"/>
    <n v="2.8462492851841496E-4"/>
    <s v="YES"/>
    <s v="N/A"/>
    <n v="0"/>
    <n v="0"/>
    <n v="26.98"/>
    <n v="2.8462492851841496E-4"/>
    <s v="N/A"/>
    <n v="0"/>
    <n v="0"/>
    <n v="4755"/>
    <n v="2.8462492851841496E-4"/>
    <s v="N/A"/>
    <n v="29.048999999999999"/>
    <n v="1308"/>
    <n v="5"/>
    <n v="1"/>
    <n v="5"/>
    <n v="5"/>
    <n v="5"/>
    <n v="5"/>
    <x v="0"/>
    <m/>
  </r>
  <r>
    <x v="73"/>
    <n v="9009142100"/>
    <s v="New Haven"/>
    <s v="Yes"/>
    <n v="43050.957000000002"/>
    <n v="1.4793831863084369E-3"/>
    <n v="0"/>
    <n v="0"/>
    <s v="N/A"/>
    <s v="NO"/>
    <n v="14835.8009"/>
    <n v="1.4793831863084369E-3"/>
    <n v="0"/>
    <n v="0"/>
    <s v="NO"/>
    <n v="28215.1561"/>
    <n v="1.4793831863084369E-3"/>
    <n v="0"/>
    <n v="0"/>
    <s v="NO"/>
    <n v="29.048999999999999"/>
    <n v="1308"/>
    <n v="5"/>
    <n v="1"/>
    <n v="5"/>
    <n v="5"/>
    <n v="5"/>
    <n v="5"/>
    <x v="0"/>
    <m/>
  </r>
  <r>
    <x v="74"/>
    <n v="9009142200"/>
    <s v="New Haven"/>
    <s v="No"/>
    <n v="65092.286600000007"/>
    <n v="2.2368012482140635E-3"/>
    <n v="49701.1"/>
    <n v="2.958224843012015E-3"/>
    <s v="YES"/>
    <s v="YES"/>
    <n v="31597.2291"/>
    <n v="2.2368012482140635E-3"/>
    <n v="3747.81"/>
    <n v="2.958224843012015E-3"/>
    <s v="YES"/>
    <n v="33495.057500000003"/>
    <n v="2.2368012482140635E-3"/>
    <n v="45953.29"/>
    <n v="2.958224843012015E-3"/>
    <s v="YES"/>
    <n v="53.692999999999998"/>
    <n v="1487"/>
    <n v="3"/>
    <n v="1"/>
    <n v="4"/>
    <n v="3.5"/>
    <n v="4"/>
    <n v="3"/>
    <x v="0"/>
    <m/>
  </r>
  <r>
    <x v="75"/>
    <n v="9009142300"/>
    <s v="East  Haven"/>
    <s v="Yes"/>
    <n v="27.602499999999999"/>
    <n v="9.4851955091448089E-7"/>
    <n v="0"/>
    <n v="0"/>
    <s v="N/A"/>
    <s v="N/A"/>
    <n v="0"/>
    <n v="9.4851955091448089E-7"/>
    <n v="0"/>
    <n v="0"/>
    <s v="N/A"/>
    <n v="27.602499999999999"/>
    <n v="9.4851955091448089E-7"/>
    <n v="0"/>
    <n v="0"/>
    <s v="N/A"/>
    <n v="22.561"/>
    <n v="1269"/>
    <n v="5"/>
    <n v="1"/>
    <n v="5"/>
    <n v="5"/>
    <n v="5"/>
    <n v="6"/>
    <x v="1"/>
    <m/>
  </r>
  <r>
    <x v="75"/>
    <n v="9009142300"/>
    <s v="New Haven"/>
    <s v="No"/>
    <n v="0"/>
    <n v="0"/>
    <n v="33023.97"/>
    <n v="1.9655969076918518E-3"/>
    <s v="YES"/>
    <s v="N/A"/>
    <n v="0"/>
    <n v="0"/>
    <n v="10400.34"/>
    <n v="1.9655969076918518E-3"/>
    <s v="N/A"/>
    <n v="0"/>
    <n v="0"/>
    <n v="22623.63"/>
    <n v="1.9655969076918518E-3"/>
    <s v="N/A"/>
    <n v="22.561"/>
    <n v="1269"/>
    <n v="5"/>
    <n v="1"/>
    <n v="5"/>
    <n v="5"/>
    <n v="5"/>
    <n v="6"/>
    <x v="1"/>
    <m/>
  </r>
  <r>
    <x v="75"/>
    <n v="9009142300"/>
    <s v="New Haven"/>
    <s v="Yes"/>
    <n v="87668.701799999893"/>
    <n v="3.0126067443380653E-3"/>
    <n v="0"/>
    <n v="0"/>
    <s v="N/A"/>
    <s v="NO"/>
    <n v="53392.115599999903"/>
    <n v="3.0126067443380653E-3"/>
    <n v="0"/>
    <n v="0"/>
    <s v="NO"/>
    <n v="34276.586199999998"/>
    <n v="3.0126067443380653E-3"/>
    <n v="0"/>
    <n v="0"/>
    <s v="NO"/>
    <n v="22.561"/>
    <n v="1269"/>
    <n v="5"/>
    <n v="1"/>
    <n v="5"/>
    <n v="5"/>
    <n v="5"/>
    <n v="6"/>
    <x v="1"/>
    <m/>
  </r>
  <r>
    <x v="76"/>
    <n v="9009142400"/>
    <s v="New Haven"/>
    <s v="No"/>
    <n v="0"/>
    <n v="0"/>
    <n v="18440.37"/>
    <n v="1.0975765254357241E-3"/>
    <s v="YES"/>
    <s v="N/A"/>
    <n v="0"/>
    <n v="0"/>
    <n v="6815.37"/>
    <n v="1.0975765254357241E-3"/>
    <s v="N/A"/>
    <n v="0"/>
    <n v="0"/>
    <n v="11625"/>
    <n v="1.0975765254357241E-3"/>
    <s v="N/A"/>
    <n v="19.91"/>
    <n v="1247"/>
    <n v="5"/>
    <n v="1"/>
    <n v="5"/>
    <n v="5"/>
    <n v="5"/>
    <n v="7"/>
    <x v="1"/>
    <m/>
  </r>
  <r>
    <x v="76"/>
    <n v="9009142400"/>
    <s v="New Haven"/>
    <s v="Yes"/>
    <n v="90482.525799999901"/>
    <n v="3.1092996916012622E-3"/>
    <n v="0"/>
    <n v="0"/>
    <s v="N/A"/>
    <s v="NO"/>
    <n v="54491.1928999999"/>
    <n v="3.1092996916012622E-3"/>
    <n v="0"/>
    <n v="0"/>
    <s v="NO"/>
    <n v="35991.332900000001"/>
    <n v="3.1092996916012622E-3"/>
    <n v="0"/>
    <n v="0"/>
    <s v="NO"/>
    <n v="19.91"/>
    <n v="1247"/>
    <n v="5"/>
    <n v="1"/>
    <n v="5"/>
    <n v="5"/>
    <n v="5"/>
    <n v="7"/>
    <x v="1"/>
    <m/>
  </r>
  <r>
    <x v="77"/>
    <n v="9009142500"/>
    <s v="Hamden"/>
    <s v="Yes"/>
    <n v="682.77530000000002"/>
    <n v="2.3462574800525313E-5"/>
    <n v="0"/>
    <n v="0"/>
    <s v="N/A"/>
    <s v="NO"/>
    <n v="231.15710000000001"/>
    <n v="2.3462574800525313E-5"/>
    <n v="0"/>
    <n v="0"/>
    <s v="NO"/>
    <n v="451.6182"/>
    <n v="2.3462574800525313E-5"/>
    <n v="0"/>
    <n v="0"/>
    <s v="NO"/>
    <n v="25.202000000000002"/>
    <n v="1195"/>
    <n v="5"/>
    <n v="1"/>
    <n v="5"/>
    <n v="5"/>
    <n v="5"/>
    <n v="7"/>
    <x v="1"/>
    <m/>
  </r>
  <r>
    <x v="77"/>
    <n v="9009142500"/>
    <s v="New Haven"/>
    <s v="No"/>
    <n v="0"/>
    <n v="0"/>
    <n v="10257.39"/>
    <n v="6.1052302509326782E-4"/>
    <s v="YES"/>
    <s v="N/A"/>
    <n v="0"/>
    <n v="0"/>
    <n v="7352.41"/>
    <n v="6.1052302509326782E-4"/>
    <s v="N/A"/>
    <n v="0"/>
    <n v="0"/>
    <n v="2904.98"/>
    <n v="6.1052302509326782E-4"/>
    <s v="N/A"/>
    <n v="25.202000000000002"/>
    <n v="1195"/>
    <n v="5"/>
    <n v="1"/>
    <n v="5"/>
    <n v="5"/>
    <n v="5"/>
    <n v="7"/>
    <x v="1"/>
    <m/>
  </r>
  <r>
    <x v="77"/>
    <n v="9009142500"/>
    <s v="New Haven"/>
    <s v="Yes"/>
    <n v="86699.675800000099"/>
    <n v="2.9793075828003688E-3"/>
    <n v="0"/>
    <n v="0"/>
    <s v="N/A"/>
    <s v="NO"/>
    <n v="64777.257400000097"/>
    <n v="2.9793075828003688E-3"/>
    <n v="0"/>
    <n v="0"/>
    <s v="NO"/>
    <n v="21922.418399999999"/>
    <n v="2.9793075828003688E-3"/>
    <n v="0"/>
    <n v="0"/>
    <s v="NO"/>
    <n v="25.202000000000002"/>
    <n v="1195"/>
    <n v="5"/>
    <n v="1"/>
    <n v="5"/>
    <n v="5"/>
    <n v="5"/>
    <n v="7"/>
    <x v="1"/>
    <m/>
  </r>
  <r>
    <x v="78"/>
    <n v="9009142601"/>
    <s v="East  Haven"/>
    <s v="No"/>
    <n v="67.625799999999998"/>
    <n v="2.3238617315907073E-6"/>
    <n v="0"/>
    <n v="0"/>
    <s v="N/A"/>
    <s v="N/A"/>
    <n v="67.625799999999998"/>
    <n v="2.3238617315907073E-6"/>
    <n v="0"/>
    <n v="0"/>
    <s v="N/A"/>
    <n v="0"/>
    <n v="2.3238617315907073E-6"/>
    <n v="0"/>
    <n v="0"/>
    <s v="N/A"/>
    <n v="34.290999999999997"/>
    <n v="1198"/>
    <n v="4"/>
    <n v="1"/>
    <n v="5"/>
    <n v="4.5"/>
    <n v="5"/>
    <n v="5"/>
    <x v="0"/>
    <m/>
  </r>
  <r>
    <x v="78"/>
    <n v="9009142601"/>
    <s v="New Haven"/>
    <s v="No"/>
    <n v="118628.3470000001"/>
    <n v="4.0764896810856731E-3"/>
    <n v="33793.160000000003"/>
    <n v="2.0113793343785129E-3"/>
    <s v="NO"/>
    <s v="NO"/>
    <n v="92154.619600000093"/>
    <n v="4.0764896810856731E-3"/>
    <n v="25570.16"/>
    <n v="2.0113793343785129E-3"/>
    <s v="NO"/>
    <n v="26473.7274"/>
    <n v="4.0764896810856731E-3"/>
    <n v="8223"/>
    <n v="2.0113793343785129E-3"/>
    <s v="NO"/>
    <n v="34.290999999999997"/>
    <n v="1198"/>
    <n v="4"/>
    <n v="1"/>
    <n v="5"/>
    <n v="4.5"/>
    <n v="5"/>
    <n v="5"/>
    <x v="0"/>
    <m/>
  </r>
  <r>
    <x v="78"/>
    <n v="9009142601"/>
    <s v="North Haven"/>
    <s v="No"/>
    <n v="529.9402"/>
    <n v="1.8210620071208413E-5"/>
    <n v="0"/>
    <n v="0"/>
    <s v="N/A"/>
    <s v="NO"/>
    <n v="529.9402"/>
    <n v="1.8210620071208413E-5"/>
    <n v="0"/>
    <n v="0"/>
    <s v="NO"/>
    <n v="0"/>
    <n v="1.8210620071208413E-5"/>
    <n v="0"/>
    <n v="0"/>
    <s v="NO"/>
    <n v="34.290999999999997"/>
    <n v="1198"/>
    <n v="4"/>
    <n v="1"/>
    <n v="5"/>
    <n v="4.5"/>
    <n v="5"/>
    <n v="5"/>
    <x v="0"/>
    <m/>
  </r>
  <r>
    <x v="79"/>
    <n v="9009142603"/>
    <s v="East  Haven"/>
    <s v="Yes"/>
    <n v="258.6438"/>
    <n v="8.8879159866973938E-6"/>
    <n v="0"/>
    <n v="0"/>
    <s v="N/A"/>
    <s v="NO"/>
    <n v="0"/>
    <n v="8.8879159866973938E-6"/>
    <n v="0"/>
    <n v="0"/>
    <s v="NO"/>
    <n v="258.6438"/>
    <n v="8.8879159866973938E-6"/>
    <n v="0"/>
    <n v="0"/>
    <s v="NO"/>
    <n v="14.366"/>
    <n v="715"/>
    <n v="5"/>
    <n v="1"/>
    <n v="5"/>
    <n v="5"/>
    <n v="5"/>
    <n v="4"/>
    <x v="0"/>
    <m/>
  </r>
  <r>
    <x v="79"/>
    <n v="9009142603"/>
    <s v="New Haven"/>
    <s v="No"/>
    <n v="0"/>
    <n v="0"/>
    <n v="24238.39"/>
    <n v="1.4426764689838654E-3"/>
    <s v="YES"/>
    <s v="N/A"/>
    <n v="0"/>
    <n v="0"/>
    <n v="14190.36"/>
    <n v="1.4426764689838654E-3"/>
    <s v="N/A"/>
    <n v="0"/>
    <n v="0"/>
    <n v="10048.030000000001"/>
    <n v="1.4426764689838654E-3"/>
    <s v="N/A"/>
    <n v="14.366"/>
    <n v="715"/>
    <n v="5"/>
    <n v="1"/>
    <n v="5"/>
    <n v="5"/>
    <n v="5"/>
    <n v="4"/>
    <x v="0"/>
    <m/>
  </r>
  <r>
    <x v="79"/>
    <n v="9009142603"/>
    <s v="New Haven"/>
    <s v="Yes"/>
    <n v="54462.847300000001"/>
    <n v="1.8715361095016738E-3"/>
    <n v="0"/>
    <n v="0"/>
    <s v="N/A"/>
    <s v="NO"/>
    <n v="45179.0501"/>
    <n v="1.8715361095016738E-3"/>
    <n v="0"/>
    <n v="0"/>
    <s v="NO"/>
    <n v="9283.7972000000009"/>
    <n v="1.8715361095016738E-3"/>
    <n v="0"/>
    <n v="0"/>
    <s v="NO"/>
    <n v="14.366"/>
    <n v="715"/>
    <n v="5"/>
    <n v="1"/>
    <n v="5"/>
    <n v="5"/>
    <n v="5"/>
    <n v="4"/>
    <x v="0"/>
    <m/>
  </r>
  <r>
    <x v="80"/>
    <n v="9009142604"/>
    <s v="East  Haven"/>
    <s v="No"/>
    <n v="588.71630000000005"/>
    <n v="2.0230374802718407E-5"/>
    <n v="0"/>
    <n v="0"/>
    <s v="N/A"/>
    <s v="NO"/>
    <n v="588.71630000000005"/>
    <n v="2.0230374802718407E-5"/>
    <n v="0"/>
    <n v="0"/>
    <s v="NO"/>
    <n v="0"/>
    <n v="2.0230374802718407E-5"/>
    <n v="0"/>
    <n v="0"/>
    <s v="NO"/>
    <n v="45.972000000000001"/>
    <n v="1442"/>
    <n v="4"/>
    <n v="1"/>
    <n v="4"/>
    <n v="4"/>
    <n v="4"/>
    <n v="5"/>
    <x v="0"/>
    <m/>
  </r>
  <r>
    <x v="80"/>
    <n v="9009142604"/>
    <s v="New Haven"/>
    <s v="No"/>
    <n v="47275.427100000001"/>
    <n v="1.6245509240895672E-3"/>
    <n v="17477.72"/>
    <n v="1.0402792997178726E-3"/>
    <s v="NO"/>
    <s v="NO"/>
    <n v="40066.7255"/>
    <n v="1.6245509240895672E-3"/>
    <n v="16767.72"/>
    <n v="1.0402792997178726E-3"/>
    <s v="NO"/>
    <n v="7208.7016000000003"/>
    <n v="1.6245509240895672E-3"/>
    <n v="710"/>
    <n v="1.0402792997178726E-3"/>
    <s v="NO"/>
    <n v="45.972000000000001"/>
    <n v="1442"/>
    <n v="4"/>
    <n v="1"/>
    <n v="4"/>
    <n v="4"/>
    <n v="4"/>
    <n v="5"/>
    <x v="0"/>
    <m/>
  </r>
  <r>
    <x v="80"/>
    <n v="9009142604"/>
    <s v="North Haven"/>
    <s v="No"/>
    <n v="8.3750999999999998"/>
    <n v="2.8779806506163821E-7"/>
    <n v="0"/>
    <n v="0"/>
    <s v="N/A"/>
    <s v="N/A"/>
    <n v="8.3750999999999998"/>
    <n v="2.8779806506163821E-7"/>
    <n v="0"/>
    <n v="0"/>
    <s v="N/A"/>
    <n v="0"/>
    <n v="2.8779806506163821E-7"/>
    <n v="0"/>
    <n v="0"/>
    <s v="N/A"/>
    <n v="45.972000000000001"/>
    <n v="1442"/>
    <n v="4"/>
    <n v="1"/>
    <n v="4"/>
    <n v="4"/>
    <n v="4"/>
    <n v="5"/>
    <x v="0"/>
    <m/>
  </r>
  <r>
    <x v="80"/>
    <n v="9009142604"/>
    <s v="West Haven"/>
    <s v="No"/>
    <n v="0"/>
    <n v="0"/>
    <n v="3171.78"/>
    <n v="1.8878532653338959E-4"/>
    <s v="YES"/>
    <s v="N/A"/>
    <n v="0"/>
    <n v="0"/>
    <n v="3171.78"/>
    <n v="1.8878532653338959E-4"/>
    <s v="N/A"/>
    <n v="0"/>
    <n v="0"/>
    <n v="0"/>
    <n v="1.8878532653338959E-4"/>
    <s v="N/A"/>
    <n v="45.972000000000001"/>
    <n v="1442"/>
    <n v="4"/>
    <n v="1"/>
    <n v="4"/>
    <n v="4"/>
    <n v="4"/>
    <n v="5"/>
    <x v="0"/>
    <m/>
  </r>
  <r>
    <x v="81"/>
    <n v="9009142700"/>
    <s v="East  Haven"/>
    <s v="No"/>
    <n v="828.46839999999997"/>
    <n v="2.84691051431877E-5"/>
    <n v="0"/>
    <n v="0"/>
    <s v="N/A"/>
    <s v="NO"/>
    <n v="752.1549"/>
    <n v="2.84691051431877E-5"/>
    <n v="0"/>
    <n v="0"/>
    <s v="NO"/>
    <n v="76.313500000000005"/>
    <n v="2.84691051431877E-5"/>
    <n v="0"/>
    <n v="0"/>
    <s v="NO"/>
    <n v="23.71"/>
    <n v="1365"/>
    <n v="4"/>
    <n v="1"/>
    <n v="5"/>
    <n v="4.5"/>
    <n v="5"/>
    <n v="7"/>
    <x v="1"/>
    <m/>
  </r>
  <r>
    <x v="81"/>
    <n v="9009142700"/>
    <s v="New Haven"/>
    <s v="No"/>
    <n v="121562.99810000011"/>
    <n v="4.1773346749616885E-3"/>
    <n v="47158.96"/>
    <n v="2.8069158840067906E-3"/>
    <s v="NO"/>
    <s v="NO"/>
    <n v="83322.580300000103"/>
    <n v="4.1773346749616885E-3"/>
    <n v="29975.46"/>
    <n v="2.8069158840067906E-3"/>
    <s v="NO"/>
    <n v="38240.417800000003"/>
    <n v="4.1773346749616885E-3"/>
    <n v="17183.5"/>
    <n v="2.8069158840067906E-3"/>
    <s v="NO"/>
    <n v="23.71"/>
    <n v="1365"/>
    <n v="4"/>
    <n v="1"/>
    <n v="5"/>
    <n v="4.5"/>
    <n v="5"/>
    <n v="7"/>
    <x v="1"/>
    <m/>
  </r>
  <r>
    <x v="82"/>
    <n v="9009142800"/>
    <s v="East  Haven"/>
    <s v="No"/>
    <n v="1088.9469999999999"/>
    <n v="3.7420071348960097E-5"/>
    <n v="0"/>
    <n v="0"/>
    <s v="N/A"/>
    <s v="NO"/>
    <n v="897.51229999999998"/>
    <n v="3.7420071348960097E-5"/>
    <n v="0"/>
    <n v="0"/>
    <s v="NO"/>
    <n v="191.43469999999999"/>
    <n v="3.7420071348960097E-5"/>
    <n v="0"/>
    <n v="0"/>
    <s v="NO"/>
    <n v="47.162999999999997"/>
    <n v="1506"/>
    <n v="4"/>
    <n v="1"/>
    <n v="3"/>
    <n v="3.5"/>
    <n v="4"/>
    <n v="4"/>
    <x v="0"/>
    <m/>
  </r>
  <r>
    <x v="82"/>
    <n v="9009142800"/>
    <s v="EAST HAVEN"/>
    <s v="No"/>
    <n v="0"/>
    <n v="0"/>
    <n v="490.74"/>
    <n v="2.9208996570693934E-5"/>
    <s v="YES"/>
    <s v="N/A"/>
    <n v="0"/>
    <n v="0"/>
    <n v="490.74"/>
    <n v="2.9208996570693934E-5"/>
    <s v="N/A"/>
    <n v="0"/>
    <n v="0"/>
    <n v="0"/>
    <n v="2.9208996570693934E-5"/>
    <s v="N/A"/>
    <n v="47.162999999999997"/>
    <n v="1506"/>
    <n v="4"/>
    <n v="1"/>
    <n v="3"/>
    <n v="3.5"/>
    <n v="4"/>
    <n v="4"/>
    <x v="0"/>
    <m/>
  </r>
  <r>
    <x v="82"/>
    <n v="9009142800"/>
    <s v="New Haven"/>
    <s v="No"/>
    <n v="88958.958700000105"/>
    <n v="3.0569445360363718E-3"/>
    <n v="68373.72"/>
    <n v="4.0696249602754763E-3"/>
    <s v="YES"/>
    <s v="YES"/>
    <n v="77725.744400000098"/>
    <n v="3.0569445360363718E-3"/>
    <n v="67092.72"/>
    <n v="4.0696249602754763E-3"/>
    <s v="YES"/>
    <n v="11233.2143"/>
    <n v="3.0569445360363718E-3"/>
    <n v="1281"/>
    <n v="4.0696249602754763E-3"/>
    <s v="YES"/>
    <n v="47.162999999999997"/>
    <n v="1506"/>
    <n v="4"/>
    <n v="1"/>
    <n v="3"/>
    <n v="3.5"/>
    <n v="4"/>
    <n v="4"/>
    <x v="0"/>
    <m/>
  </r>
  <r>
    <x v="83"/>
    <n v="9009150300"/>
    <s v="Milford"/>
    <s v="No"/>
    <n v="125257.4150000001"/>
    <n v="4.3042879095918432E-3"/>
    <n v="29667.52"/>
    <n v="1.7658199656457466E-3"/>
    <s v="NO"/>
    <s v="NO"/>
    <n v="70907.985900000102"/>
    <n v="4.3042879095918432E-3"/>
    <n v="9897.52"/>
    <n v="1.7658199656457466E-3"/>
    <s v="NO"/>
    <n v="54349.429100000001"/>
    <n v="4.3042879095918432E-3"/>
    <n v="19770"/>
    <n v="1.7658199656457466E-3"/>
    <s v="NO"/>
    <n v="57.445999999999998"/>
    <n v="1618"/>
    <n v="2"/>
    <n v="1"/>
    <n v="3"/>
    <n v="2.5"/>
    <n v="3"/>
    <n v="4"/>
    <x v="0"/>
    <m/>
  </r>
  <r>
    <x v="84"/>
    <n v="9009150400"/>
    <s v="Milford"/>
    <s v="No"/>
    <n v="81023.231900000013"/>
    <n v="2.7842448885219764E-3"/>
    <n v="15749.52"/>
    <n v="9.3741630123909915E-4"/>
    <s v="NO"/>
    <s v="NO"/>
    <n v="72449.754100000006"/>
    <n v="2.7842448885219764E-3"/>
    <n v="15589.52"/>
    <n v="9.3741630123909915E-4"/>
    <s v="NO"/>
    <n v="8573.4778000000006"/>
    <n v="2.7842448885219764E-3"/>
    <n v="160"/>
    <n v="9.3741630123909915E-4"/>
    <s v="NO"/>
    <n v="44.686999999999998"/>
    <n v="1515"/>
    <n v="4"/>
    <n v="1"/>
    <n v="4"/>
    <n v="4"/>
    <n v="4"/>
    <n v="4"/>
    <x v="0"/>
    <m/>
  </r>
  <r>
    <x v="85"/>
    <n v="9009150500"/>
    <s v="Milford"/>
    <s v="No"/>
    <n v="108858.66749999981"/>
    <n v="3.7407689307218045E-3"/>
    <n v="23082.76"/>
    <n v="1.3738930139832724E-3"/>
    <s v="NO"/>
    <s v="NO"/>
    <n v="76013.063599999805"/>
    <n v="3.7407689307218045E-3"/>
    <n v="23082.76"/>
    <n v="1.3738930139832724E-3"/>
    <s v="NO"/>
    <n v="32845.603900000002"/>
    <n v="3.7407689307218045E-3"/>
    <n v="0"/>
    <n v="1.3738930139832724E-3"/>
    <s v="NO"/>
    <n v="56.25"/>
    <n v="1798"/>
    <n v="3"/>
    <n v="1"/>
    <n v="2"/>
    <n v="2.5"/>
    <n v="3"/>
    <n v="4"/>
    <x v="0"/>
    <m/>
  </r>
  <r>
    <x v="85"/>
    <n v="9009150500"/>
    <s v="Shelton"/>
    <s v="No"/>
    <n v="0"/>
    <n v="0"/>
    <n v="181.36"/>
    <n v="1.0794603289035033E-5"/>
    <s v="YES"/>
    <s v="N/A"/>
    <n v="0"/>
    <n v="0"/>
    <n v="181.36"/>
    <n v="1.0794603289035033E-5"/>
    <s v="N/A"/>
    <n v="0"/>
    <n v="0"/>
    <n v="0"/>
    <n v="1.0794603289035033E-5"/>
    <s v="N/A"/>
    <n v="56.25"/>
    <n v="1798"/>
    <n v="3"/>
    <n v="1"/>
    <n v="2"/>
    <n v="2.5"/>
    <n v="3"/>
    <n v="4"/>
    <x v="0"/>
    <m/>
  </r>
  <r>
    <x v="86"/>
    <n v="9009150600"/>
    <s v="Milford"/>
    <s v="No"/>
    <n v="172473.5906"/>
    <n v="5.9268027425240476E-3"/>
    <n v="204525.41999999998"/>
    <n v="1.2173416251782483E-2"/>
    <s v="YES"/>
    <s v="YES"/>
    <n v="118660.9953"/>
    <n v="5.9268027425240476E-3"/>
    <n v="120779.61"/>
    <n v="1.2173416251782483E-2"/>
    <s v="YES"/>
    <n v="53812.595300000001"/>
    <n v="5.9268027425240476E-3"/>
    <n v="83745.81"/>
    <n v="1.2173416251782483E-2"/>
    <s v="YES"/>
    <n v="63.164999999999999"/>
    <n v="1613"/>
    <n v="2"/>
    <n v="1"/>
    <n v="3"/>
    <n v="2.5"/>
    <n v="3"/>
    <n v="3"/>
    <x v="0"/>
    <m/>
  </r>
  <r>
    <x v="87"/>
    <n v="9009150700"/>
    <s v="Fairfield"/>
    <s v="No"/>
    <n v="454.1302"/>
    <n v="1.5605520273913717E-5"/>
    <n v="0"/>
    <n v="0"/>
    <s v="N/A"/>
    <s v="NO"/>
    <n v="454.1302"/>
    <n v="1.5605520273913717E-5"/>
    <n v="0"/>
    <n v="0"/>
    <s v="NO"/>
    <n v="0"/>
    <n v="1.5605520273913717E-5"/>
    <n v="0"/>
    <n v="0"/>
    <s v="NO"/>
    <n v="76.67"/>
    <n v="2032"/>
    <n v="1"/>
    <n v="1"/>
    <n v="3"/>
    <n v="2"/>
    <n v="2"/>
    <n v="3"/>
    <x v="0"/>
    <m/>
  </r>
  <r>
    <x v="87"/>
    <n v="9009150700"/>
    <s v="Milford"/>
    <s v="No"/>
    <n v="107368.7398999998"/>
    <n v="3.6895697473852554E-3"/>
    <n v="19090.919999999998"/>
    <n v="1.1362974626307051E-3"/>
    <s v="NO"/>
    <s v="NO"/>
    <n v="83005.870799999801"/>
    <n v="3.6895697473852554E-3"/>
    <n v="19090.919999999998"/>
    <n v="1.1362974626307051E-3"/>
    <s v="NO"/>
    <n v="24362.8691"/>
    <n v="3.6895697473852554E-3"/>
    <n v="0"/>
    <n v="1.1362974626307051E-3"/>
    <s v="NO"/>
    <n v="76.67"/>
    <n v="2032"/>
    <n v="1"/>
    <n v="1"/>
    <n v="3"/>
    <n v="2"/>
    <n v="2"/>
    <n v="3"/>
    <x v="0"/>
    <m/>
  </r>
  <r>
    <x v="87"/>
    <n v="9009150700"/>
    <s v="Orange"/>
    <s v="No"/>
    <n v="728.59849999999994"/>
    <n v="2.5037222063833506E-5"/>
    <n v="1151.49"/>
    <n v="6.853704092021917E-5"/>
    <s v="YES"/>
    <s v="YES"/>
    <n v="728.59849999999994"/>
    <n v="2.5037222063833506E-5"/>
    <n v="1151.49"/>
    <n v="6.853704092021917E-5"/>
    <s v="YES"/>
    <n v="0"/>
    <n v="2.5037222063833506E-5"/>
    <n v="0"/>
    <n v="6.853704092021917E-5"/>
    <s v="YES"/>
    <n v="76.67"/>
    <n v="2032"/>
    <n v="1"/>
    <n v="1"/>
    <n v="3"/>
    <n v="2"/>
    <n v="2"/>
    <n v="3"/>
    <x v="0"/>
    <m/>
  </r>
  <r>
    <x v="88"/>
    <n v="9009150800"/>
    <s v="Milford"/>
    <s v="No"/>
    <n v="190234.08669999999"/>
    <n v="6.5371162208245782E-3"/>
    <n v="118095.83"/>
    <n v="7.029100324985234E-3"/>
    <s v="YES"/>
    <s v="YES"/>
    <n v="69671.752900000007"/>
    <n v="6.5371162208245782E-3"/>
    <n v="9704.3799999999992"/>
    <n v="7.029100324985234E-3"/>
    <s v="YES"/>
    <n v="120562.33379999999"/>
    <n v="6.5371162208245782E-3"/>
    <n v="108391.45"/>
    <n v="7.029100324985234E-3"/>
    <s v="YES"/>
    <n v="57.418999999999997"/>
    <n v="1661"/>
    <n v="2"/>
    <n v="1"/>
    <n v="4"/>
    <n v="3"/>
    <n v="3"/>
    <n v="3"/>
    <x v="0"/>
    <m/>
  </r>
  <r>
    <x v="89"/>
    <n v="9009150900"/>
    <s v="Milford"/>
    <s v="No"/>
    <n v="124130.36009999999"/>
    <n v="4.2655583159824217E-3"/>
    <n v="22622.400000000001"/>
    <n v="1.3464922444081724E-3"/>
    <s v="NO"/>
    <s v="NO"/>
    <n v="80824.2261"/>
    <n v="4.2655583159824217E-3"/>
    <n v="18168.400000000001"/>
    <n v="1.3464922444081724E-3"/>
    <s v="NO"/>
    <n v="43306.133999999998"/>
    <n v="4.2655583159824217E-3"/>
    <n v="4454"/>
    <n v="1.3464922444081724E-3"/>
    <s v="NO"/>
    <n v="72.947999999999993"/>
    <n v="1927"/>
    <n v="1"/>
    <n v="1"/>
    <n v="1"/>
    <n v="1"/>
    <n v="1"/>
    <n v="3"/>
    <x v="0"/>
    <m/>
  </r>
  <r>
    <x v="90"/>
    <n v="9009151100"/>
    <s v="Milford"/>
    <s v="No"/>
    <n v="167726.98670000001"/>
    <n v="5.7636926401928492E-3"/>
    <n v="32483.33"/>
    <n v="1.9334178476886324E-3"/>
    <s v="NO"/>
    <s v="NO"/>
    <n v="116407.5059"/>
    <n v="5.7636926401928492E-3"/>
    <n v="22949.33"/>
    <n v="1.9334178476886324E-3"/>
    <s v="NO"/>
    <n v="51319.480799999998"/>
    <n v="5.7636926401928492E-3"/>
    <n v="9534"/>
    <n v="1.9334178476886324E-3"/>
    <s v="NO"/>
    <n v="60.930999999999997"/>
    <n v="1905"/>
    <n v="2"/>
    <n v="1"/>
    <n v="3"/>
    <n v="2.5"/>
    <n v="3"/>
    <n v="3"/>
    <x v="0"/>
    <m/>
  </r>
  <r>
    <x v="91"/>
    <n v="9009151200"/>
    <s v="Milford"/>
    <s v="No"/>
    <n v="100733.4038000001"/>
    <n v="3.4615561247880867E-3"/>
    <n v="23223.09"/>
    <n v="1.3822454989829984E-3"/>
    <s v="NO"/>
    <s v="NO"/>
    <n v="55146.045800000102"/>
    <n v="3.4615561247880867E-3"/>
    <n v="21109.09"/>
    <n v="1.3822454989829984E-3"/>
    <s v="NO"/>
    <n v="45587.358"/>
    <n v="3.4615561247880867E-3"/>
    <n v="2114"/>
    <n v="1.3822454989829984E-3"/>
    <s v="NO"/>
    <n v="53.886000000000003"/>
    <n v="1663"/>
    <n v="3"/>
    <n v="1"/>
    <n v="2"/>
    <n v="2.5"/>
    <n v="3"/>
    <n v="3"/>
    <x v="0"/>
    <m/>
  </r>
  <r>
    <x v="91"/>
    <n v="9009151200"/>
    <s v="Orange"/>
    <s v="No"/>
    <n v="10.418200000000001"/>
    <n v="3.5800620905125425E-7"/>
    <n v="0"/>
    <n v="0"/>
    <s v="N/A"/>
    <s v="N/A"/>
    <n v="0"/>
    <n v="3.5800620905125425E-7"/>
    <n v="0"/>
    <n v="0"/>
    <s v="N/A"/>
    <n v="10.418200000000001"/>
    <n v="3.5800620905125425E-7"/>
    <n v="0"/>
    <n v="0"/>
    <s v="N/A"/>
    <n v="53.886000000000003"/>
    <n v="1663"/>
    <n v="3"/>
    <n v="1"/>
    <n v="2"/>
    <n v="2.5"/>
    <n v="3"/>
    <n v="3"/>
    <x v="0"/>
    <m/>
  </r>
  <r>
    <x v="91"/>
    <n v="9009151200"/>
    <s v="West Haven"/>
    <s v="No"/>
    <n v="43.496099999999998"/>
    <n v="1.4946798745958283E-6"/>
    <n v="0"/>
    <n v="0"/>
    <s v="N/A"/>
    <s v="N/A"/>
    <n v="43.496099999999998"/>
    <n v="1.4946798745958283E-6"/>
    <n v="0"/>
    <n v="0"/>
    <s v="N/A"/>
    <n v="0"/>
    <n v="1.4946798745958283E-6"/>
    <n v="0"/>
    <n v="0"/>
    <s v="N/A"/>
    <n v="53.886000000000003"/>
    <n v="1663"/>
    <n v="3"/>
    <n v="1"/>
    <n v="2"/>
    <n v="2.5"/>
    <n v="3"/>
    <n v="3"/>
    <x v="0"/>
    <m/>
  </r>
  <r>
    <x v="92"/>
    <n v="9009154100"/>
    <s v="East  Haven"/>
    <s v="No"/>
    <n v="88.630099999999999"/>
    <n v="3.0456437876824754E-6"/>
    <n v="0"/>
    <n v="0"/>
    <s v="N/A"/>
    <s v="N/A"/>
    <n v="88.630099999999999"/>
    <n v="3.0456437876824754E-6"/>
    <n v="0"/>
    <n v="0"/>
    <s v="N/A"/>
    <n v="0"/>
    <n v="3.0456437876824754E-6"/>
    <n v="0"/>
    <n v="0"/>
    <s v="N/A"/>
    <n v="40.372"/>
    <n v="1320"/>
    <n v="4"/>
    <n v="1"/>
    <n v="4"/>
    <n v="4"/>
    <n v="4"/>
    <n v="4"/>
    <x v="0"/>
    <m/>
  </r>
  <r>
    <x v="92"/>
    <n v="9009154100"/>
    <s v="New Haven"/>
    <s v="No"/>
    <n v="138.0009"/>
    <n v="4.7421991375344327E-6"/>
    <n v="0"/>
    <n v="0"/>
    <s v="N/A"/>
    <s v="N/A"/>
    <n v="138.0009"/>
    <n v="4.7421991375344327E-6"/>
    <n v="0"/>
    <n v="0"/>
    <s v="N/A"/>
    <n v="0"/>
    <n v="4.7421991375344327E-6"/>
    <n v="0"/>
    <n v="0"/>
    <s v="N/A"/>
    <n v="40.372"/>
    <n v="1320"/>
    <n v="4"/>
    <n v="1"/>
    <n v="4"/>
    <n v="4"/>
    <n v="4"/>
    <n v="4"/>
    <x v="0"/>
    <m/>
  </r>
  <r>
    <x v="92"/>
    <n v="9009154100"/>
    <s v="West Haven"/>
    <s v="No"/>
    <n v="198882.78960000002"/>
    <n v="6.8343162494705631E-3"/>
    <n v="140493.75"/>
    <n v="8.3622314503686897E-3"/>
    <s v="YES"/>
    <s v="YES"/>
    <n v="140097.96650000001"/>
    <n v="6.8343162494705631E-3"/>
    <n v="129756.75"/>
    <n v="8.3622314503686897E-3"/>
    <s v="YES"/>
    <n v="58784.823100000001"/>
    <n v="6.8343162494705631E-3"/>
    <n v="10737"/>
    <n v="8.3622314503686897E-3"/>
    <s v="YES"/>
    <n v="40.372"/>
    <n v="1320"/>
    <n v="4"/>
    <n v="1"/>
    <n v="4"/>
    <n v="4"/>
    <n v="4"/>
    <n v="4"/>
    <x v="0"/>
    <m/>
  </r>
  <r>
    <x v="93"/>
    <n v="9009154200"/>
    <s v="East  Haven"/>
    <s v="No"/>
    <n v="546.85829999999999"/>
    <n v="1.8791985839320947E-5"/>
    <n v="0"/>
    <n v="0"/>
    <s v="N/A"/>
    <s v="NO"/>
    <n v="546.85829999999999"/>
    <n v="1.8791985839320947E-5"/>
    <n v="0"/>
    <n v="0"/>
    <s v="NO"/>
    <n v="0"/>
    <n v="1.8791985839320947E-5"/>
    <n v="0"/>
    <n v="0"/>
    <s v="NO"/>
    <n v="35.838000000000001"/>
    <n v="1270"/>
    <n v="4"/>
    <n v="1"/>
    <n v="4"/>
    <n v="4"/>
    <n v="4"/>
    <n v="5"/>
    <x v="0"/>
    <m/>
  </r>
  <r>
    <x v="93"/>
    <n v="9009154200"/>
    <s v="North Haven"/>
    <s v="No"/>
    <n v="495.87259999999998"/>
    <n v="1.7039936812346563E-5"/>
    <n v="1460.87"/>
    <n v="8.6951434201878067E-5"/>
    <s v="YES"/>
    <s v="YES"/>
    <n v="476.2285"/>
    <n v="1.7039936812346563E-5"/>
    <n v="1460.87"/>
    <n v="8.6951434201878067E-5"/>
    <s v="YES"/>
    <n v="19.644100000000002"/>
    <n v="1.7039936812346563E-5"/>
    <n v="0"/>
    <n v="8.6951434201878067E-5"/>
    <s v="YES"/>
    <n v="35.838000000000001"/>
    <n v="1270"/>
    <n v="4"/>
    <n v="1"/>
    <n v="4"/>
    <n v="4"/>
    <n v="4"/>
    <n v="5"/>
    <x v="0"/>
    <m/>
  </r>
  <r>
    <x v="93"/>
    <n v="9009154200"/>
    <s v="West Haven"/>
    <s v="No"/>
    <n v="158777.90529999998"/>
    <n v="5.4561705436209753E-3"/>
    <n v="33646.18"/>
    <n v="2.0026310393221479E-3"/>
    <s v="NO"/>
    <s v="NO"/>
    <n v="124643.2671"/>
    <n v="5.4561705436209753E-3"/>
    <n v="33276.18"/>
    <n v="2.0026310393221479E-3"/>
    <s v="NO"/>
    <n v="34134.638200000001"/>
    <n v="5.4561705436209753E-3"/>
    <n v="370"/>
    <n v="2.0026310393221479E-3"/>
    <s v="NO"/>
    <n v="35.838000000000001"/>
    <n v="1270"/>
    <n v="4"/>
    <n v="1"/>
    <n v="4"/>
    <n v="4"/>
    <n v="4"/>
    <n v="5"/>
    <x v="0"/>
    <m/>
  </r>
  <r>
    <x v="94"/>
    <n v="9009154500"/>
    <s v="East  Haven"/>
    <s v="Yes"/>
    <n v="1968.8759"/>
    <n v="6.7657541326848818E-5"/>
    <n v="0"/>
    <n v="0"/>
    <s v="N/A"/>
    <s v="NO"/>
    <n v="645.16579999999999"/>
    <n v="6.7657541326848818E-5"/>
    <n v="0"/>
    <n v="0"/>
    <s v="NO"/>
    <n v="1323.7101"/>
    <n v="6.7657541326848818E-5"/>
    <n v="0"/>
    <n v="0"/>
    <s v="NO"/>
    <n v="29.248999999999999"/>
    <n v="1230"/>
    <n v="5"/>
    <n v="1"/>
    <n v="4"/>
    <n v="4.5"/>
    <n v="5"/>
    <n v="5"/>
    <x v="0"/>
    <m/>
  </r>
  <r>
    <x v="94"/>
    <n v="9009154500"/>
    <s v="New Haven"/>
    <s v="Yes"/>
    <n v="7.0670000000000002"/>
    <n v="2.4284712132280179E-7"/>
    <n v="0"/>
    <n v="0"/>
    <s v="N/A"/>
    <s v="N/A"/>
    <n v="0"/>
    <n v="2.4284712132280179E-7"/>
    <n v="0"/>
    <n v="0"/>
    <s v="N/A"/>
    <n v="7.0670000000000002"/>
    <n v="2.4284712132280179E-7"/>
    <n v="0"/>
    <n v="0"/>
    <s v="N/A"/>
    <n v="29.248999999999999"/>
    <n v="1230"/>
    <n v="5"/>
    <n v="1"/>
    <n v="4"/>
    <n v="4.5"/>
    <n v="5"/>
    <n v="5"/>
    <x v="0"/>
    <m/>
  </r>
  <r>
    <x v="94"/>
    <n v="9009154500"/>
    <s v="North Haven"/>
    <s v="Yes"/>
    <n v="36.828400000000002"/>
    <n v="1.2655541138990625E-6"/>
    <n v="0"/>
    <n v="0"/>
    <s v="N/A"/>
    <s v="N/A"/>
    <n v="0"/>
    <n v="1.2655541138990625E-6"/>
    <n v="0"/>
    <n v="0"/>
    <s v="N/A"/>
    <n v="36.828400000000002"/>
    <n v="1.2655541138990625E-6"/>
    <n v="0"/>
    <n v="0"/>
    <s v="N/A"/>
    <n v="29.248999999999999"/>
    <n v="1230"/>
    <n v="5"/>
    <n v="1"/>
    <n v="4"/>
    <n v="4.5"/>
    <n v="5"/>
    <n v="5"/>
    <x v="0"/>
    <m/>
  </r>
  <r>
    <x v="94"/>
    <n v="9009154500"/>
    <s v="West Haven"/>
    <s v="No"/>
    <n v="0"/>
    <n v="0"/>
    <n v="15384.05"/>
    <n v="9.1566341381053916E-4"/>
    <s v="YES"/>
    <s v="N/A"/>
    <n v="0"/>
    <n v="0"/>
    <n v="6856.05"/>
    <n v="9.1566341381053916E-4"/>
    <s v="N/A"/>
    <n v="0"/>
    <n v="0"/>
    <n v="8528"/>
    <n v="9.1566341381053916E-4"/>
    <s v="N/A"/>
    <n v="29.248999999999999"/>
    <n v="1230"/>
    <n v="5"/>
    <n v="1"/>
    <n v="4"/>
    <n v="4.5"/>
    <n v="5"/>
    <n v="5"/>
    <x v="0"/>
    <m/>
  </r>
  <r>
    <x v="94"/>
    <n v="9009154500"/>
    <s v="West Haven"/>
    <s v="Yes"/>
    <n v="102170.4350999998"/>
    <n v="3.5109376041224136E-3"/>
    <n v="0"/>
    <n v="0"/>
    <s v="N/A"/>
    <s v="NO"/>
    <n v="67239.908799999801"/>
    <n v="3.5109376041224136E-3"/>
    <n v="0"/>
    <n v="0"/>
    <s v="NO"/>
    <n v="34930.526299999998"/>
    <n v="3.5109376041224136E-3"/>
    <n v="0"/>
    <n v="0"/>
    <s v="NO"/>
    <n v="29.248999999999999"/>
    <n v="1230"/>
    <n v="5"/>
    <n v="1"/>
    <n v="4"/>
    <n v="4.5"/>
    <n v="5"/>
    <n v="5"/>
    <x v="0"/>
    <m/>
  </r>
  <r>
    <x v="95"/>
    <n v="9009154600"/>
    <s v="East  Haven"/>
    <s v="No"/>
    <n v="716.68090000000007"/>
    <n v="2.4627691166270667E-5"/>
    <n v="0"/>
    <n v="0"/>
    <s v="N/A"/>
    <s v="NO"/>
    <n v="123.0565"/>
    <n v="2.4627691166270667E-5"/>
    <n v="0"/>
    <n v="0"/>
    <s v="NO"/>
    <n v="593.62440000000004"/>
    <n v="2.4627691166270667E-5"/>
    <n v="0"/>
    <n v="0"/>
    <s v="NO"/>
    <n v="29.722000000000001"/>
    <n v="1210"/>
    <n v="5"/>
    <n v="1"/>
    <n v="5"/>
    <n v="5"/>
    <n v="5"/>
    <n v="5"/>
    <x v="0"/>
    <m/>
  </r>
  <r>
    <x v="95"/>
    <n v="9009154600"/>
    <s v="New Haven"/>
    <s v="No"/>
    <n v="9.6715999999999998"/>
    <n v="3.3235039176250316E-7"/>
    <n v="0"/>
    <n v="0"/>
    <s v="N/A"/>
    <s v="N/A"/>
    <n v="9.6715999999999998"/>
    <n v="3.3235039176250316E-7"/>
    <n v="0"/>
    <n v="0"/>
    <s v="N/A"/>
    <n v="0"/>
    <n v="3.3235039176250316E-7"/>
    <n v="0"/>
    <n v="0"/>
    <s v="N/A"/>
    <n v="29.722000000000001"/>
    <n v="1210"/>
    <n v="5"/>
    <n v="1"/>
    <n v="5"/>
    <n v="5"/>
    <n v="5"/>
    <n v="5"/>
    <x v="0"/>
    <m/>
  </r>
  <r>
    <x v="95"/>
    <n v="9009154600"/>
    <s v="North Haven"/>
    <s v="No"/>
    <n v="174.66720000000001"/>
    <n v="6.0021829219632214E-6"/>
    <n v="0"/>
    <n v="0"/>
    <s v="N/A"/>
    <s v="NO"/>
    <n v="174.66720000000001"/>
    <n v="6.0021829219632214E-6"/>
    <n v="0"/>
    <n v="0"/>
    <s v="NO"/>
    <n v="0"/>
    <n v="6.0021829219632214E-6"/>
    <n v="0"/>
    <n v="0"/>
    <s v="NO"/>
    <n v="29.722000000000001"/>
    <n v="1210"/>
    <n v="5"/>
    <n v="1"/>
    <n v="5"/>
    <n v="5"/>
    <n v="5"/>
    <n v="5"/>
    <x v="0"/>
    <m/>
  </r>
  <r>
    <x v="95"/>
    <n v="9009154600"/>
    <s v="West Haven"/>
    <s v="No"/>
    <n v="124524.1572999999"/>
    <n v="4.2790905809328896E-3"/>
    <n v="23862.09"/>
    <n v="1.4202789766059216E-3"/>
    <s v="NO"/>
    <s v="NO"/>
    <n v="74841.980299999894"/>
    <n v="4.2790905809328896E-3"/>
    <n v="16304.8"/>
    <n v="1.4202789766059216E-3"/>
    <s v="NO"/>
    <n v="49682.177000000003"/>
    <n v="4.2790905809328896E-3"/>
    <n v="7557.29"/>
    <n v="1.4202789766059216E-3"/>
    <s v="NO"/>
    <n v="29.722000000000001"/>
    <n v="1210"/>
    <n v="5"/>
    <n v="1"/>
    <n v="5"/>
    <n v="5"/>
    <n v="5"/>
    <n v="5"/>
    <x v="0"/>
    <m/>
  </r>
  <r>
    <x v="96"/>
    <n v="9009154700"/>
    <s v="North Haven"/>
    <s v="No"/>
    <n v="313.58850000000001"/>
    <n v="1.0776010259648426E-5"/>
    <n v="0"/>
    <n v="0"/>
    <s v="N/A"/>
    <s v="NO"/>
    <n v="313.58850000000001"/>
    <n v="1.0776010259648426E-5"/>
    <n v="0"/>
    <n v="0"/>
    <s v="NO"/>
    <n v="0"/>
    <n v="1.0776010259648426E-5"/>
    <n v="0"/>
    <n v="0"/>
    <s v="NO"/>
    <n v="55.463000000000001"/>
    <n v="1699"/>
    <n v="3"/>
    <n v="1"/>
    <n v="3"/>
    <n v="3"/>
    <n v="3"/>
    <n v="3"/>
    <x v="0"/>
    <m/>
  </r>
  <r>
    <x v="96"/>
    <n v="9009154700"/>
    <s v="West Haven"/>
    <s v="No"/>
    <n v="134719.53969999999"/>
    <n v="4.629439988973809E-3"/>
    <n v="69735.48000000001"/>
    <n v="4.1506773366256997E-3"/>
    <s v="YES"/>
    <s v="NO"/>
    <n v="110784.84239999999"/>
    <n v="4.629439988973809E-3"/>
    <n v="34515.480000000003"/>
    <n v="4.1506773366256997E-3"/>
    <s v="NO"/>
    <n v="23934.6973"/>
    <n v="4.629439988973809E-3"/>
    <n v="35220"/>
    <n v="4.1506773366256997E-3"/>
    <s v="NO"/>
    <n v="55.463000000000001"/>
    <n v="1699"/>
    <n v="3"/>
    <n v="1"/>
    <n v="3"/>
    <n v="3"/>
    <n v="3"/>
    <n v="3"/>
    <x v="0"/>
    <m/>
  </r>
  <r>
    <x v="97"/>
    <n v="9009154800"/>
    <s v="East  Haven"/>
    <s v="No"/>
    <n v="529.83010000000002"/>
    <n v="1.8206836645701457E-5"/>
    <n v="0"/>
    <n v="0"/>
    <s v="N/A"/>
    <s v="NO"/>
    <n v="147.84030000000001"/>
    <n v="1.8206836645701457E-5"/>
    <n v="0"/>
    <n v="0"/>
    <s v="NO"/>
    <n v="381.9898"/>
    <n v="1.8206836645701457E-5"/>
    <n v="0"/>
    <n v="0"/>
    <s v="NO"/>
    <n v="55.088000000000001"/>
    <n v="1730"/>
    <n v="3"/>
    <n v="1"/>
    <n v="2"/>
    <n v="2.5"/>
    <n v="3"/>
    <n v="3"/>
    <x v="0"/>
    <m/>
  </r>
  <r>
    <x v="97"/>
    <n v="9009154800"/>
    <s v="North Haven"/>
    <s v="No"/>
    <n v="110.60680000000001"/>
    <n v="3.8008409478883365E-6"/>
    <n v="980.87"/>
    <n v="5.8381685752733748E-5"/>
    <s v="YES"/>
    <s v="N/A"/>
    <n v="110.60680000000001"/>
    <n v="3.8008409478883365E-6"/>
    <n v="980.87"/>
    <n v="5.8381685752733748E-5"/>
    <s v="N/A"/>
    <n v="0"/>
    <n v="3.8008409478883365E-6"/>
    <n v="0"/>
    <n v="5.8381685752733748E-5"/>
    <s v="N/A"/>
    <n v="55.088000000000001"/>
    <n v="1730"/>
    <n v="3"/>
    <n v="1"/>
    <n v="2"/>
    <n v="2.5"/>
    <n v="3"/>
    <n v="3"/>
    <x v="0"/>
    <m/>
  </r>
  <r>
    <x v="97"/>
    <n v="9009154800"/>
    <s v="West Haven"/>
    <s v="No"/>
    <n v="94170.673299999995"/>
    <n v="3.2360374874678124E-3"/>
    <n v="35812.9"/>
    <n v="2.1315948838215855E-3"/>
    <s v="NO"/>
    <s v="NO"/>
    <n v="88384.266499999998"/>
    <n v="3.2360374874678124E-3"/>
    <n v="33572.9"/>
    <n v="2.1315948838215855E-3"/>
    <s v="NO"/>
    <n v="5786.4067999999997"/>
    <n v="3.2360374874678124E-3"/>
    <n v="2240"/>
    <n v="2.1315948838215855E-3"/>
    <s v="NO"/>
    <n v="55.088000000000001"/>
    <n v="1730"/>
    <n v="3"/>
    <n v="1"/>
    <n v="2"/>
    <n v="2.5"/>
    <n v="3"/>
    <n v="3"/>
    <x v="0"/>
    <m/>
  </r>
  <r>
    <x v="98"/>
    <n v="9009154900"/>
    <s v="East  Haven"/>
    <s v="No"/>
    <n v="621.81140000000005"/>
    <n v="2.1367639521112388E-5"/>
    <n v="0"/>
    <n v="0"/>
    <s v="N/A"/>
    <s v="NO"/>
    <n v="40.914700000000003"/>
    <n v="2.1367639521112388E-5"/>
    <n v="0"/>
    <n v="0"/>
    <s v="NO"/>
    <n v="580.89670000000001"/>
    <n v="2.1367639521112388E-5"/>
    <n v="0"/>
    <n v="0"/>
    <s v="NO"/>
    <n v="43.883000000000003"/>
    <n v="1296"/>
    <n v="4"/>
    <n v="1"/>
    <n v="2"/>
    <n v="3"/>
    <n v="3"/>
    <n v="4"/>
    <x v="0"/>
    <m/>
  </r>
  <r>
    <x v="98"/>
    <n v="9009154900"/>
    <s v="West Haven"/>
    <s v="No"/>
    <n v="79701.9739999999"/>
    <n v="2.7388417927896942E-3"/>
    <n v="16260.45"/>
    <n v="9.6782701285393524E-4"/>
    <s v="NO"/>
    <s v="NO"/>
    <n v="60957.443399999902"/>
    <n v="2.7388417927896942E-3"/>
    <n v="11480.45"/>
    <n v="9.6782701285393524E-4"/>
    <s v="NO"/>
    <n v="18744.530599999998"/>
    <n v="2.7388417927896942E-3"/>
    <n v="4780"/>
    <n v="9.6782701285393524E-4"/>
    <s v="NO"/>
    <n v="43.883000000000003"/>
    <n v="1296"/>
    <n v="4"/>
    <n v="1"/>
    <n v="2"/>
    <n v="3"/>
    <n v="3"/>
    <n v="4"/>
    <x v="0"/>
    <m/>
  </r>
  <r>
    <x v="99"/>
    <n v="9009155000"/>
    <s v="East  Haven"/>
    <s v="No"/>
    <n v="310.54989999999998"/>
    <n v="1.067159321382255E-5"/>
    <n v="0"/>
    <n v="0"/>
    <s v="N/A"/>
    <s v="NO"/>
    <n v="151.34780000000001"/>
    <n v="1.067159321382255E-5"/>
    <n v="0"/>
    <n v="0"/>
    <s v="NO"/>
    <n v="159.2021"/>
    <n v="1.067159321382255E-5"/>
    <n v="0"/>
    <n v="0"/>
    <s v="NO"/>
    <n v="39.439"/>
    <n v="1457"/>
    <n v="4"/>
    <n v="1"/>
    <n v="5"/>
    <n v="4.5"/>
    <n v="5"/>
    <n v="4"/>
    <x v="0"/>
    <m/>
  </r>
  <r>
    <x v="99"/>
    <n v="9009155000"/>
    <s v="North Haven"/>
    <s v="No"/>
    <n v="975.27269999999999"/>
    <n v="3.3513820249004734E-5"/>
    <n v="0"/>
    <n v="0"/>
    <s v="N/A"/>
    <s v="NO"/>
    <n v="7.1828000000000003"/>
    <n v="3.3513820249004734E-5"/>
    <n v="0"/>
    <n v="0"/>
    <s v="NO"/>
    <n v="968.08989999999994"/>
    <n v="3.3513820249004734E-5"/>
    <n v="0"/>
    <n v="0"/>
    <s v="NO"/>
    <n v="39.439"/>
    <n v="1457"/>
    <n v="4"/>
    <n v="1"/>
    <n v="5"/>
    <n v="4.5"/>
    <n v="5"/>
    <n v="4"/>
    <x v="0"/>
    <m/>
  </r>
  <r>
    <x v="99"/>
    <n v="9009155000"/>
    <s v="West Haven"/>
    <s v="No"/>
    <n v="89677.704299999896"/>
    <n v="3.0816431775990403E-3"/>
    <n v="16873.419999999998"/>
    <n v="1.0043111768265852E-3"/>
    <s v="NO"/>
    <s v="NO"/>
    <n v="74234.418299999903"/>
    <n v="3.0816431775990403E-3"/>
    <n v="15127.42"/>
    <n v="1.0043111768265852E-3"/>
    <s v="NO"/>
    <n v="15443.286"/>
    <n v="3.0816431775990403E-3"/>
    <n v="1746"/>
    <n v="1.0043111768265852E-3"/>
    <s v="NO"/>
    <n v="39.439"/>
    <n v="1457"/>
    <n v="4"/>
    <n v="1"/>
    <n v="5"/>
    <n v="4.5"/>
    <n v="5"/>
    <n v="4"/>
    <x v="0"/>
    <m/>
  </r>
  <r>
    <x v="100"/>
    <n v="9009155100"/>
    <s v="East  Haven"/>
    <s v="Yes"/>
    <n v="851.66629999999998"/>
    <n v="2.9266267055701386E-5"/>
    <n v="0"/>
    <n v="0"/>
    <s v="N/A"/>
    <s v="NO"/>
    <n v="102.4053"/>
    <n v="2.9266267055701386E-5"/>
    <n v="0"/>
    <n v="0"/>
    <s v="NO"/>
    <n v="749.26099999999997"/>
    <n v="2.9266267055701386E-5"/>
    <n v="0"/>
    <n v="0"/>
    <s v="NO"/>
    <n v="30.091000000000001"/>
    <n v="1263"/>
    <n v="5"/>
    <n v="1"/>
    <n v="4"/>
    <n v="4.5"/>
    <n v="5"/>
    <n v="5"/>
    <x v="0"/>
    <m/>
  </r>
  <r>
    <x v="100"/>
    <n v="9009155100"/>
    <s v="EAST HAVEN"/>
    <s v="No"/>
    <n v="0"/>
    <n v="0"/>
    <n v="60"/>
    <n v="3.5712185561430412E-6"/>
    <s v="YES"/>
    <s v="N/A"/>
    <n v="0"/>
    <n v="0"/>
    <n v="0"/>
    <n v="3.5712185561430412E-6"/>
    <s v="N/A"/>
    <n v="0"/>
    <n v="0"/>
    <n v="60"/>
    <n v="3.5712185561430412E-6"/>
    <s v="N/A"/>
    <n v="30.091000000000001"/>
    <n v="1263"/>
    <n v="5"/>
    <n v="1"/>
    <n v="4"/>
    <n v="4.5"/>
    <n v="5"/>
    <n v="5"/>
    <x v="0"/>
    <m/>
  </r>
  <r>
    <x v="100"/>
    <n v="9009155100"/>
    <s v="North Haven"/>
    <s v="No"/>
    <n v="0"/>
    <n v="0"/>
    <n v="4790"/>
    <n v="2.8510228139875279E-4"/>
    <s v="YES"/>
    <s v="N/A"/>
    <n v="0"/>
    <n v="0"/>
    <n v="0"/>
    <n v="2.8510228139875279E-4"/>
    <s v="N/A"/>
    <n v="0"/>
    <n v="0"/>
    <n v="4790"/>
    <n v="2.8510228139875279E-4"/>
    <s v="N/A"/>
    <n v="30.091000000000001"/>
    <n v="1263"/>
    <n v="5"/>
    <n v="1"/>
    <n v="4"/>
    <n v="4.5"/>
    <n v="5"/>
    <n v="5"/>
    <x v="0"/>
    <m/>
  </r>
  <r>
    <x v="100"/>
    <n v="9009155100"/>
    <s v="North Haven"/>
    <s v="Yes"/>
    <n v="2413.5888999999997"/>
    <n v="8.2939453293005182E-5"/>
    <n v="0"/>
    <n v="0"/>
    <s v="N/A"/>
    <s v="NO"/>
    <n v="231.11080000000001"/>
    <n v="8.2939453293005182E-5"/>
    <n v="0"/>
    <n v="0"/>
    <s v="NO"/>
    <n v="2182.4780999999998"/>
    <n v="8.2939453293005182E-5"/>
    <n v="0"/>
    <n v="0"/>
    <s v="NO"/>
    <n v="30.091000000000001"/>
    <n v="1263"/>
    <n v="5"/>
    <n v="1"/>
    <n v="4"/>
    <n v="4.5"/>
    <n v="5"/>
    <n v="5"/>
    <x v="0"/>
    <m/>
  </r>
  <r>
    <x v="100"/>
    <n v="9009155100"/>
    <s v="West Haven"/>
    <s v="No"/>
    <n v="0"/>
    <n v="0"/>
    <n v="5543.92"/>
    <n v="3.2997583296287547E-4"/>
    <s v="YES"/>
    <s v="N/A"/>
    <n v="0"/>
    <n v="0"/>
    <n v="3513.67"/>
    <n v="3.2997583296287547E-4"/>
    <s v="N/A"/>
    <n v="0"/>
    <n v="0"/>
    <n v="2030.25"/>
    <n v="3.2997583296287547E-4"/>
    <s v="N/A"/>
    <n v="30.091000000000001"/>
    <n v="1263"/>
    <n v="5"/>
    <n v="1"/>
    <n v="4"/>
    <n v="4.5"/>
    <n v="5"/>
    <n v="5"/>
    <x v="0"/>
    <m/>
  </r>
  <r>
    <x v="100"/>
    <n v="9009155100"/>
    <s v="West Haven"/>
    <s v="Yes"/>
    <n v="67787.651499999891"/>
    <n v="2.3294235217218452E-3"/>
    <n v="0"/>
    <n v="0"/>
    <s v="N/A"/>
    <s v="NO"/>
    <n v="52121.565699999897"/>
    <n v="2.3294235217218452E-3"/>
    <n v="0"/>
    <n v="0"/>
    <s v="NO"/>
    <n v="15666.085800000001"/>
    <n v="2.3294235217218452E-3"/>
    <n v="0"/>
    <n v="0"/>
    <s v="NO"/>
    <n v="30.091000000000001"/>
    <n v="1263"/>
    <n v="5"/>
    <n v="1"/>
    <n v="4"/>
    <n v="4.5"/>
    <n v="5"/>
    <n v="5"/>
    <x v="0"/>
    <m/>
  </r>
  <r>
    <x v="101"/>
    <n v="9009157100"/>
    <s v="Milford"/>
    <s v="No"/>
    <n v="104.54689999999999"/>
    <n v="3.5926013454397658E-6"/>
    <n v="0"/>
    <n v="0"/>
    <s v="N/A"/>
    <s v="N/A"/>
    <n v="104.54689999999999"/>
    <n v="3.5926013454397658E-6"/>
    <n v="0"/>
    <n v="0"/>
    <s v="N/A"/>
    <n v="0"/>
    <n v="3.5926013454397658E-6"/>
    <n v="0"/>
    <n v="0"/>
    <s v="N/A"/>
    <n v="42.954000000000001"/>
    <n v="1754"/>
    <n v="3"/>
    <n v="1"/>
    <n v="5"/>
    <n v="4"/>
    <n v="4"/>
    <n v="3"/>
    <x v="0"/>
    <m/>
  </r>
  <r>
    <x v="101"/>
    <n v="9009157100"/>
    <s v="Orange"/>
    <s v="No"/>
    <n v="217535.91900000011"/>
    <n v="7.4753037658780545E-3"/>
    <n v="79009.16"/>
    <n v="4.7026496382879092E-3"/>
    <s v="NO"/>
    <s v="NO"/>
    <n v="54371.503700000103"/>
    <n v="7.4753037658780545E-3"/>
    <n v="14309.76"/>
    <n v="4.7026496382879092E-3"/>
    <s v="NO"/>
    <n v="163164.41529999999"/>
    <n v="7.4753037658780545E-3"/>
    <n v="64699.4"/>
    <n v="4.7026496382879092E-3"/>
    <s v="NO"/>
    <n v="42.954000000000001"/>
    <n v="1754"/>
    <n v="3"/>
    <n v="1"/>
    <n v="5"/>
    <n v="4"/>
    <n v="4"/>
    <n v="3"/>
    <x v="0"/>
    <m/>
  </r>
  <r>
    <x v="101"/>
    <n v="9009157100"/>
    <s v="West Haven"/>
    <s v="No"/>
    <n v="7.5473999999999997"/>
    <n v="2.5935536486086233E-7"/>
    <n v="0"/>
    <n v="0"/>
    <s v="N/A"/>
    <s v="N/A"/>
    <n v="0"/>
    <n v="2.5935536486086233E-7"/>
    <n v="0"/>
    <n v="0"/>
    <s v="N/A"/>
    <n v="7.5473999999999997"/>
    <n v="2.5935536486086233E-7"/>
    <n v="0"/>
    <n v="0"/>
    <s v="N/A"/>
    <n v="42.954000000000001"/>
    <n v="1754"/>
    <n v="3"/>
    <n v="1"/>
    <n v="5"/>
    <n v="4"/>
    <n v="4"/>
    <n v="3"/>
    <x v="0"/>
    <m/>
  </r>
  <r>
    <x v="102"/>
    <n v="9009157200"/>
    <s v="Hamden"/>
    <s v="No"/>
    <n v="0"/>
    <n v="0"/>
    <n v="121.71"/>
    <n v="7.2442168411361585E-6"/>
    <s v="YES"/>
    <s v="N/A"/>
    <n v="0"/>
    <n v="0"/>
    <n v="121.71"/>
    <n v="7.2442168411361585E-6"/>
    <s v="N/A"/>
    <n v="0"/>
    <n v="0"/>
    <n v="0"/>
    <n v="7.2442168411361585E-6"/>
    <s v="N/A"/>
    <n v="74.430000000000007"/>
    <n v="2329"/>
    <n v="1"/>
    <n v="1"/>
    <n v="2"/>
    <n v="1.5"/>
    <n v="2"/>
    <n v="3"/>
    <x v="0"/>
    <m/>
  </r>
  <r>
    <x v="102"/>
    <n v="9009157200"/>
    <s v="Milford"/>
    <s v="No"/>
    <n v="71.1738"/>
    <n v="2.4457835635495725E-6"/>
    <n v="0"/>
    <n v="0"/>
    <s v="N/A"/>
    <s v="N/A"/>
    <n v="71.1738"/>
    <n v="2.4457835635495725E-6"/>
    <n v="0"/>
    <n v="0"/>
    <s v="N/A"/>
    <n v="0"/>
    <n v="2.4457835635495725E-6"/>
    <n v="0"/>
    <n v="0"/>
    <s v="N/A"/>
    <n v="74.430000000000007"/>
    <n v="2329"/>
    <n v="1"/>
    <n v="1"/>
    <n v="2"/>
    <n v="1.5"/>
    <n v="2"/>
    <n v="3"/>
    <x v="0"/>
    <m/>
  </r>
  <r>
    <x v="102"/>
    <n v="9009157200"/>
    <s v="Orange"/>
    <s v="No"/>
    <n v="101114.48050000009"/>
    <n v="3.4746512683565302E-3"/>
    <n v="62612.52"/>
    <n v="3.7267165545146214E-3"/>
    <s v="YES"/>
    <s v="YES"/>
    <n v="81277.952100000097"/>
    <n v="3.4746512683565302E-3"/>
    <n v="62612.52"/>
    <n v="3.7267165545146214E-3"/>
    <s v="YES"/>
    <n v="19836.528399999999"/>
    <n v="3.4746512683565302E-3"/>
    <n v="0"/>
    <n v="3.7267165545146214E-3"/>
    <s v="YES"/>
    <n v="74.430000000000007"/>
    <n v="2329"/>
    <n v="1"/>
    <n v="1"/>
    <n v="2"/>
    <n v="1.5"/>
    <n v="2"/>
    <n v="3"/>
    <x v="0"/>
    <m/>
  </r>
  <r>
    <x v="103"/>
    <n v="9009157300"/>
    <s v="Derby"/>
    <s v="No"/>
    <n v="12793.3539"/>
    <n v="4.3962489977060129E-4"/>
    <n v="7125.33"/>
    <n v="4.2410184524404492E-4"/>
    <s v="YES"/>
    <s v="NO"/>
    <n v="7500.3773000000001"/>
    <n v="4.3962489977060129E-4"/>
    <n v="6065.33"/>
    <n v="4.2410184524404492E-4"/>
    <s v="NO"/>
    <n v="5292.9766"/>
    <n v="4.3962489977060129E-4"/>
    <n v="1060"/>
    <n v="4.2410184524404492E-4"/>
    <s v="NO"/>
    <n v="80.102000000000004"/>
    <n v="2202"/>
    <n v="1"/>
    <n v="1"/>
    <n v="3"/>
    <n v="2"/>
    <n v="2"/>
    <n v="3"/>
    <x v="0"/>
    <m/>
  </r>
  <r>
    <x v="103"/>
    <n v="9009157300"/>
    <s v="Orange"/>
    <s v="No"/>
    <n v="82969.595099999904"/>
    <n v="2.8511288138323783E-3"/>
    <n v="44691.62"/>
    <n v="2.6600590441348913E-3"/>
    <s v="YES"/>
    <s v="NO"/>
    <n v="77580.580099999905"/>
    <n v="2.8511288138323783E-3"/>
    <n v="44691.62"/>
    <n v="2.6600590441348913E-3"/>
    <s v="NO"/>
    <n v="5389.0150000000003"/>
    <n v="2.8511288138323783E-3"/>
    <n v="0"/>
    <n v="2.6600590441348913E-3"/>
    <s v="NO"/>
    <n v="80.102000000000004"/>
    <n v="2202"/>
    <n v="1"/>
    <n v="1"/>
    <n v="3"/>
    <n v="2"/>
    <n v="2"/>
    <n v="3"/>
    <x v="0"/>
    <m/>
  </r>
  <r>
    <x v="104"/>
    <n v="9009157400"/>
    <s v="Orange"/>
    <s v="No"/>
    <n v="107625.53199999999"/>
    <n v="3.6983940324090965E-3"/>
    <n v="99254.12"/>
    <n v="5.9076359186274689E-3"/>
    <s v="YES"/>
    <s v="YES"/>
    <n v="93459.739199999996"/>
    <n v="3.6983940324090965E-3"/>
    <n v="63453.120000000003"/>
    <n v="5.9076359186274689E-3"/>
    <s v="YES"/>
    <n v="14165.792799999999"/>
    <n v="3.6983940324090965E-3"/>
    <n v="35801"/>
    <n v="5.9076359186274689E-3"/>
    <s v="YES"/>
    <n v="80.995999999999995"/>
    <n v="2364"/>
    <n v="1"/>
    <n v="1"/>
    <n v="3"/>
    <n v="2"/>
    <n v="2"/>
    <n v="3"/>
    <x v="0"/>
    <m/>
  </r>
  <r>
    <x v="105"/>
    <n v="9009160100"/>
    <s v="Ansonia"/>
    <s v="No"/>
    <n v="364.3947"/>
    <n v="1.2521891031595579E-5"/>
    <n v="0"/>
    <n v="0"/>
    <s v="N/A"/>
    <s v="NO"/>
    <n v="364.3947"/>
    <n v="1.2521891031595579E-5"/>
    <n v="0"/>
    <n v="0"/>
    <s v="NO"/>
    <n v="0"/>
    <n v="1.2521891031595579E-5"/>
    <n v="0"/>
    <n v="0"/>
    <s v="NO"/>
    <n v="98.641000000000005"/>
    <n v="2642"/>
    <n v="1"/>
    <n v="1"/>
    <n v="5"/>
    <n v="3"/>
    <n v="3"/>
    <n v="3"/>
    <x v="0"/>
    <m/>
  </r>
  <r>
    <x v="105"/>
    <n v="9009160100"/>
    <s v="Woodbridge"/>
    <s v="No"/>
    <n v="94425.923599999907"/>
    <n v="3.2448087907891313E-3"/>
    <n v="35951.83"/>
    <n v="2.1398640403883346E-3"/>
    <s v="NO"/>
    <s v="NO"/>
    <n v="88447.433699999907"/>
    <n v="3.2448087907891313E-3"/>
    <n v="35951.83"/>
    <n v="2.1398640403883346E-3"/>
    <s v="NO"/>
    <n v="5978.4898999999996"/>
    <n v="3.2448087907891313E-3"/>
    <n v="0"/>
    <n v="2.1398640403883346E-3"/>
    <s v="NO"/>
    <n v="98.641000000000005"/>
    <n v="2642"/>
    <n v="1"/>
    <n v="1"/>
    <n v="5"/>
    <n v="3"/>
    <n v="3"/>
    <n v="3"/>
    <x v="0"/>
    <m/>
  </r>
  <r>
    <x v="106"/>
    <n v="9009160200"/>
    <s v="New Haven"/>
    <s v="No"/>
    <n v="161.4941"/>
    <n v="5.5495086027475147E-6"/>
    <n v="0"/>
    <n v="0"/>
    <s v="N/A"/>
    <s v="NO"/>
    <n v="38.472200000000001"/>
    <n v="5.5495086027475147E-6"/>
    <n v="0"/>
    <n v="0"/>
    <s v="NO"/>
    <n v="123.0219"/>
    <n v="5.5495086027475147E-6"/>
    <n v="0"/>
    <n v="0"/>
    <s v="NO"/>
    <n v="84.686999999999998"/>
    <n v="2238"/>
    <n v="1"/>
    <n v="1"/>
    <n v="4"/>
    <n v="2.5"/>
    <n v="3"/>
    <n v="3"/>
    <x v="0"/>
    <m/>
  </r>
  <r>
    <x v="106"/>
    <n v="9009160200"/>
    <s v="Woodbridge"/>
    <s v="No"/>
    <n v="176689.11550000001"/>
    <n v="6.0716630915872427E-3"/>
    <n v="43838.21"/>
    <n v="2.6092638170015906E-3"/>
    <s v="NO"/>
    <s v="NO"/>
    <n v="127202.5885"/>
    <n v="6.0716630915872427E-3"/>
    <n v="40561.25"/>
    <n v="2.6092638170015906E-3"/>
    <s v="NO"/>
    <n v="49486.527000000002"/>
    <n v="6.0716630915872427E-3"/>
    <n v="3276.96"/>
    <n v="2.6092638170015906E-3"/>
    <s v="NO"/>
    <n v="84.686999999999998"/>
    <n v="2238"/>
    <n v="1"/>
    <n v="1"/>
    <n v="4"/>
    <n v="2.5"/>
    <n v="3"/>
    <n v="3"/>
    <x v="0"/>
    <m/>
  </r>
  <r>
    <x v="107"/>
    <n v="9009165100"/>
    <s v="Hamden"/>
    <s v="No"/>
    <n v="88673.902800000098"/>
    <n v="3.0471490068541044E-3"/>
    <n v="54862.47"/>
    <n v="3.2654311816640151E-3"/>
    <s v="YES"/>
    <s v="YES"/>
    <n v="60626.775900000102"/>
    <n v="3.0471490068541044E-3"/>
    <n v="29109.47"/>
    <n v="3.2654311816640151E-3"/>
    <s v="YES"/>
    <n v="28047.126899999999"/>
    <n v="3.0471490068541044E-3"/>
    <n v="25753"/>
    <n v="3.2654311816640151E-3"/>
    <s v="YES"/>
    <n v="47.817"/>
    <n v="1673"/>
    <n v="3"/>
    <n v="1"/>
    <n v="5"/>
    <n v="4"/>
    <n v="4"/>
    <n v="4"/>
    <x v="0"/>
    <m/>
  </r>
  <r>
    <x v="107"/>
    <n v="9009165100"/>
    <s v="North Haven"/>
    <s v="No"/>
    <n v="154.1491"/>
    <n v="5.2971084179284997E-6"/>
    <n v="0"/>
    <n v="0"/>
    <s v="N/A"/>
    <s v="NO"/>
    <n v="0"/>
    <n v="5.2971084179284997E-6"/>
    <n v="0"/>
    <n v="0"/>
    <s v="NO"/>
    <n v="154.1491"/>
    <n v="5.2971084179284997E-6"/>
    <n v="0"/>
    <n v="0"/>
    <s v="NO"/>
    <n v="47.817"/>
    <n v="1673"/>
    <n v="3"/>
    <n v="1"/>
    <n v="5"/>
    <n v="4"/>
    <n v="4"/>
    <n v="4"/>
    <x v="0"/>
    <m/>
  </r>
  <r>
    <x v="108"/>
    <n v="9009165200"/>
    <s v="Hamden"/>
    <s v="No"/>
    <n v="59173.9615999999"/>
    <n v="2.0334266636233183E-3"/>
    <n v="16705.620000000003"/>
    <n v="9.9432366893123861E-4"/>
    <s v="NO"/>
    <s v="NO"/>
    <n v="48468.042599999899"/>
    <n v="2.0334266636233183E-3"/>
    <n v="13366.62"/>
    <n v="9.9432366893123861E-4"/>
    <s v="NO"/>
    <n v="10705.919"/>
    <n v="2.0334266636233183E-3"/>
    <n v="3339"/>
    <n v="9.9432366893123861E-4"/>
    <s v="NO"/>
    <n v="68.891000000000005"/>
    <n v="1727"/>
    <n v="2"/>
    <n v="1"/>
    <n v="3"/>
    <n v="2.5"/>
    <n v="3"/>
    <n v="2"/>
    <x v="0"/>
    <m/>
  </r>
  <r>
    <x v="108"/>
    <n v="9009165200"/>
    <s v="North Haven"/>
    <s v="No"/>
    <n v="132.12629999999999"/>
    <n v="4.5403270986320791E-6"/>
    <n v="0"/>
    <n v="0"/>
    <s v="N/A"/>
    <s v="N/A"/>
    <n v="0"/>
    <n v="4.5403270986320791E-6"/>
    <n v="0"/>
    <n v="0"/>
    <s v="N/A"/>
    <n v="132.12629999999999"/>
    <n v="4.5403270986320791E-6"/>
    <n v="0"/>
    <n v="0"/>
    <s v="N/A"/>
    <n v="68.891000000000005"/>
    <n v="1727"/>
    <n v="2"/>
    <n v="1"/>
    <n v="3"/>
    <n v="2.5"/>
    <n v="3"/>
    <n v="2"/>
    <x v="0"/>
    <m/>
  </r>
  <r>
    <x v="109"/>
    <n v="9009165300"/>
    <s v="Hamden"/>
    <s v="No"/>
    <n v="48786.757100000003"/>
    <n v="1.6764855696065886E-3"/>
    <n v="14148.03"/>
    <n v="8.4209512114780723E-4"/>
    <s v="NO"/>
    <s v="NO"/>
    <n v="34716.817999999999"/>
    <n v="1.6764855696065886E-3"/>
    <n v="13678.03"/>
    <n v="8.4209512114780723E-4"/>
    <s v="NO"/>
    <n v="14069.9391"/>
    <n v="1.6764855696065886E-3"/>
    <n v="470"/>
    <n v="8.4209512114780723E-4"/>
    <s v="NO"/>
    <n v="68.843000000000004"/>
    <n v="1649"/>
    <n v="2"/>
    <n v="1"/>
    <n v="2"/>
    <n v="2"/>
    <n v="2"/>
    <n v="2"/>
    <x v="0"/>
    <m/>
  </r>
  <r>
    <x v="110"/>
    <n v="9009165400"/>
    <s v="Hamden"/>
    <s v="No"/>
    <n v="103157.10000000021"/>
    <n v="3.5448429006662585E-3"/>
    <n v="134567.1"/>
    <n v="8.009475409439271E-3"/>
    <s v="YES"/>
    <s v="YES"/>
    <n v="82247.570100000201"/>
    <n v="3.5448429006662585E-3"/>
    <n v="93458.42"/>
    <n v="8.009475409439271E-3"/>
    <s v="YES"/>
    <n v="20909.529900000001"/>
    <n v="3.5448429006662585E-3"/>
    <n v="41108.68"/>
    <n v="8.009475409439271E-3"/>
    <s v="YES"/>
    <n v="58.094999999999999"/>
    <n v="1283"/>
    <n v="3"/>
    <n v="1"/>
    <n v="3"/>
    <n v="3"/>
    <n v="3"/>
    <n v="3"/>
    <x v="0"/>
    <m/>
  </r>
  <r>
    <x v="110"/>
    <n v="9009165400"/>
    <s v="New Haven"/>
    <s v="No"/>
    <n v="427.53480000000002"/>
    <n v="1.4691608241873469E-5"/>
    <n v="0"/>
    <n v="0"/>
    <s v="N/A"/>
    <s v="NO"/>
    <n v="0"/>
    <n v="1.4691608241873469E-5"/>
    <n v="0"/>
    <n v="0"/>
    <s v="NO"/>
    <n v="427.53480000000002"/>
    <n v="1.4691608241873469E-5"/>
    <n v="0"/>
    <n v="0"/>
    <s v="NO"/>
    <n v="58.094999999999999"/>
    <n v="1283"/>
    <n v="3"/>
    <n v="1"/>
    <n v="3"/>
    <n v="3"/>
    <n v="3"/>
    <n v="3"/>
    <x v="0"/>
    <m/>
  </r>
  <r>
    <x v="111"/>
    <n v="9009165500"/>
    <s v="Hamden"/>
    <s v="No"/>
    <n v="0"/>
    <n v="0"/>
    <n v="92839.35"/>
    <n v="5.5258268243376409E-3"/>
    <s v="YES"/>
    <s v="N/A"/>
    <n v="0"/>
    <n v="0"/>
    <n v="42110.68"/>
    <n v="5.5258268243376409E-3"/>
    <s v="N/A"/>
    <n v="0"/>
    <n v="0"/>
    <n v="50728.67"/>
    <n v="5.5258268243376409E-3"/>
    <s v="N/A"/>
    <n v="29.556999999999999"/>
    <n v="1350"/>
    <n v="5"/>
    <n v="1"/>
    <n v="4"/>
    <n v="4.5"/>
    <n v="5"/>
    <n v="6"/>
    <x v="1"/>
    <m/>
  </r>
  <r>
    <x v="111"/>
    <n v="9009165500"/>
    <s v="Hamden"/>
    <s v="Yes"/>
    <n v="107105.2402"/>
    <n v="3.6805149654955747E-3"/>
    <n v="0"/>
    <n v="0"/>
    <s v="N/A"/>
    <s v="NO"/>
    <n v="67465.568400000004"/>
    <n v="3.6805149654955747E-3"/>
    <n v="0"/>
    <n v="0"/>
    <s v="NO"/>
    <n v="39639.671799999996"/>
    <n v="3.6805149654955747E-3"/>
    <n v="0"/>
    <n v="0"/>
    <s v="NO"/>
    <n v="29.556999999999999"/>
    <n v="1350"/>
    <n v="5"/>
    <n v="1"/>
    <n v="4"/>
    <n v="4.5"/>
    <n v="5"/>
    <n v="6"/>
    <x v="1"/>
    <m/>
  </r>
  <r>
    <x v="111"/>
    <n v="9009165500"/>
    <s v="New Haven"/>
    <s v="No"/>
    <n v="0"/>
    <n v="0"/>
    <n v="1.370000000000001"/>
    <n v="8.15428236985995E-8"/>
    <s v="YES"/>
    <s v="N/A"/>
    <n v="0"/>
    <n v="0"/>
    <n v="26.37"/>
    <n v="8.15428236985995E-8"/>
    <s v="N/A"/>
    <n v="0"/>
    <n v="0"/>
    <n v="-25"/>
    <n v="8.15428236985995E-8"/>
    <s v="N/A"/>
    <n v="29.556999999999999"/>
    <n v="1350"/>
    <n v="5"/>
    <n v="1"/>
    <n v="4"/>
    <n v="4.5"/>
    <n v="5"/>
    <n v="6"/>
    <x v="1"/>
    <m/>
  </r>
  <r>
    <x v="111"/>
    <n v="9009165500"/>
    <s v="New Haven"/>
    <s v="Yes"/>
    <n v="1290.6613"/>
    <n v="4.4351688312968033E-5"/>
    <n v="0"/>
    <n v="0"/>
    <s v="N/A"/>
    <s v="NO"/>
    <n v="766.12699999999995"/>
    <n v="4.4351688312968033E-5"/>
    <n v="0"/>
    <n v="0"/>
    <s v="NO"/>
    <n v="524.53430000000003"/>
    <n v="4.4351688312968033E-5"/>
    <n v="0"/>
    <n v="0"/>
    <s v="NO"/>
    <n v="29.556999999999999"/>
    <n v="1350"/>
    <n v="5"/>
    <n v="1"/>
    <n v="4"/>
    <n v="4.5"/>
    <n v="5"/>
    <n v="6"/>
    <x v="1"/>
    <m/>
  </r>
  <r>
    <x v="112"/>
    <n v="9009165600"/>
    <s v="Hamden"/>
    <s v="No"/>
    <n v="139055.67680000019"/>
    <n v="4.778444999925564E-3"/>
    <n v="63384.259999999995"/>
    <n v="3.7726507579899184E-3"/>
    <s v="NO"/>
    <s v="NO"/>
    <n v="85902.613000000201"/>
    <n v="4.778444999925564E-3"/>
    <n v="29461.26"/>
    <n v="3.7726507579899184E-3"/>
    <s v="NO"/>
    <n v="53153.063800000004"/>
    <n v="4.778444999925564E-3"/>
    <n v="33923"/>
    <n v="3.7726507579899184E-3"/>
    <s v="NO"/>
    <n v="36.97"/>
    <n v="1454"/>
    <n v="4"/>
    <n v="1"/>
    <n v="5"/>
    <n v="4.5"/>
    <n v="5"/>
    <n v="4"/>
    <x v="0"/>
    <m/>
  </r>
  <r>
    <x v="113"/>
    <n v="9009165700"/>
    <s v="Hamden"/>
    <s v="No"/>
    <n v="70767.650900000008"/>
    <n v="2.4318268436170913E-3"/>
    <n v="53703"/>
    <n v="3.1964191686758292E-3"/>
    <s v="YES"/>
    <s v="YES"/>
    <n v="67016.043900000004"/>
    <n v="2.4318268436170913E-3"/>
    <n v="53703"/>
    <n v="3.1964191686758292E-3"/>
    <s v="YES"/>
    <n v="3751.607"/>
    <n v="2.4318268436170913E-3"/>
    <n v="0"/>
    <n v="3.1964191686758292E-3"/>
    <s v="YES"/>
    <n v="44.417999999999999"/>
    <n v="1691"/>
    <n v="3"/>
    <n v="1"/>
    <n v="4"/>
    <n v="3.5"/>
    <n v="4"/>
    <n v="4"/>
    <x v="0"/>
    <m/>
  </r>
  <r>
    <x v="113"/>
    <n v="9009165700"/>
    <s v="New Haven"/>
    <s v="No"/>
    <n v="8.9306999999999999"/>
    <n v="3.0689044663896221E-7"/>
    <n v="0"/>
    <n v="0"/>
    <s v="N/A"/>
    <s v="N/A"/>
    <n v="0"/>
    <n v="3.0689044663896221E-7"/>
    <n v="0"/>
    <n v="0"/>
    <s v="N/A"/>
    <n v="8.9306999999999999"/>
    <n v="3.0689044663896221E-7"/>
    <n v="0"/>
    <n v="0"/>
    <s v="N/A"/>
    <n v="44.417999999999999"/>
    <n v="1691"/>
    <n v="3"/>
    <n v="1"/>
    <n v="4"/>
    <n v="3.5"/>
    <n v="4"/>
    <n v="4"/>
    <x v="0"/>
    <m/>
  </r>
  <r>
    <x v="113"/>
    <n v="9009165700"/>
    <s v="North Haven"/>
    <s v="No"/>
    <n v="0"/>
    <n v="0"/>
    <n v="924.07"/>
    <n v="5.5000932186251667E-5"/>
    <s v="YES"/>
    <s v="N/A"/>
    <n v="0"/>
    <n v="0"/>
    <n v="924.07"/>
    <n v="5.5000932186251667E-5"/>
    <s v="N/A"/>
    <n v="0"/>
    <n v="0"/>
    <n v="0"/>
    <n v="5.5000932186251667E-5"/>
    <s v="N/A"/>
    <n v="44.417999999999999"/>
    <n v="1691"/>
    <n v="3"/>
    <n v="1"/>
    <n v="4"/>
    <n v="3.5"/>
    <n v="4"/>
    <n v="4"/>
    <x v="0"/>
    <m/>
  </r>
  <r>
    <x v="114"/>
    <n v="9009165801"/>
    <s v="Hamden"/>
    <s v="No"/>
    <n v="144128.05559999999"/>
    <n v="4.9527498803329162E-3"/>
    <n v="73665.38"/>
    <n v="4.3845862000221414E-3"/>
    <s v="YES"/>
    <s v="NO"/>
    <n v="77328.733099999998"/>
    <n v="4.9527498803329162E-3"/>
    <n v="12576.38"/>
    <n v="4.3845862000221414E-3"/>
    <s v="NO"/>
    <n v="66799.322499999995"/>
    <n v="4.9527498803329162E-3"/>
    <n v="61089"/>
    <n v="4.3845862000221414E-3"/>
    <s v="NO"/>
    <n v="46.055999999999997"/>
    <n v="1430"/>
    <n v="4"/>
    <n v="1"/>
    <n v="4"/>
    <n v="4"/>
    <n v="4"/>
    <n v="3"/>
    <x v="0"/>
    <m/>
  </r>
  <r>
    <x v="115"/>
    <n v="9009165802"/>
    <s v="Hamden"/>
    <s v="No"/>
    <n v="84035.247599999901"/>
    <n v="2.8877484037510776E-3"/>
    <n v="53663.18"/>
    <n v="3.1940490699607356E-3"/>
    <s v="YES"/>
    <s v="YES"/>
    <n v="76841.958499999906"/>
    <n v="2.8877484037510776E-3"/>
    <n v="50093.18"/>
    <n v="3.1940490699607356E-3"/>
    <s v="YES"/>
    <n v="7193.2891"/>
    <n v="2.8877484037510776E-3"/>
    <n v="3570"/>
    <n v="3.1940490699607356E-3"/>
    <s v="YES"/>
    <n v="61.927999999999997"/>
    <n v="2045"/>
    <n v="2"/>
    <n v="1"/>
    <n v="3"/>
    <n v="2.5"/>
    <n v="3"/>
    <n v="4"/>
    <x v="0"/>
    <m/>
  </r>
  <r>
    <x v="115"/>
    <n v="9009165802"/>
    <s v="New Haven"/>
    <s v="No"/>
    <n v="218.60890000000001"/>
    <n v="7.5121751889831961E-6"/>
    <n v="0"/>
    <n v="0"/>
    <s v="N/A"/>
    <s v="NO"/>
    <n v="0"/>
    <n v="7.5121751889831961E-6"/>
    <n v="0"/>
    <n v="0"/>
    <s v="NO"/>
    <n v="218.60890000000001"/>
    <n v="7.5121751889831961E-6"/>
    <n v="0"/>
    <n v="0"/>
    <s v="NO"/>
    <n v="61.927999999999997"/>
    <n v="2045"/>
    <n v="2"/>
    <n v="1"/>
    <n v="3"/>
    <n v="2.5"/>
    <n v="3"/>
    <n v="4"/>
    <x v="0"/>
    <m/>
  </r>
  <r>
    <x v="116"/>
    <n v="9009165900"/>
    <s v="Hamden"/>
    <s v="No"/>
    <n v="205920.86439999999"/>
    <n v="7.0761693985910588E-3"/>
    <n v="76798.03"/>
    <n v="4.5710424968538324E-3"/>
    <s v="NO"/>
    <s v="NO"/>
    <n v="144930.68359999999"/>
    <n v="7.0761693985910588E-3"/>
    <n v="65336.89"/>
    <n v="4.5710424968538324E-3"/>
    <s v="NO"/>
    <n v="60990.180800000002"/>
    <n v="7.0761693985910588E-3"/>
    <n v="11461.14"/>
    <n v="4.5710424968538324E-3"/>
    <s v="NO"/>
    <n v="69.492999999999995"/>
    <n v="2369"/>
    <n v="2"/>
    <n v="1"/>
    <n v="3"/>
    <n v="2.5"/>
    <n v="3"/>
    <n v="3"/>
    <x v="0"/>
    <m/>
  </r>
  <r>
    <x v="117"/>
    <n v="9009167100"/>
    <s v="Hamden"/>
    <s v="No"/>
    <n v="940.88679999999999"/>
    <n v="3.2332199076075105E-5"/>
    <n v="0"/>
    <n v="0"/>
    <s v="N/A"/>
    <s v="NO"/>
    <n v="695.01679999999999"/>
    <n v="3.2332199076075105E-5"/>
    <n v="0"/>
    <n v="0"/>
    <s v="NO"/>
    <n v="245.87"/>
    <n v="3.2332199076075105E-5"/>
    <n v="0"/>
    <n v="0"/>
    <s v="NO"/>
    <n v="67.659000000000006"/>
    <n v="1824"/>
    <n v="2"/>
    <n v="1"/>
    <n v="3"/>
    <n v="2.5"/>
    <n v="3"/>
    <n v="3"/>
    <x v="0"/>
    <m/>
  </r>
  <r>
    <x v="117"/>
    <n v="9009167100"/>
    <s v="North Haven"/>
    <s v="No"/>
    <n v="246281.63460000002"/>
    <n v="8.4631082492265669E-3"/>
    <n v="163233.22"/>
    <n v="9.71569173738299E-3"/>
    <s v="YES"/>
    <s v="YES"/>
    <n v="175927.88690000001"/>
    <n v="8.4631082492265669E-3"/>
    <n v="93222.22"/>
    <n v="9.71569173738299E-3"/>
    <s v="YES"/>
    <n v="70353.747700000007"/>
    <n v="8.4631082492265669E-3"/>
    <n v="70011"/>
    <n v="9.71569173738299E-3"/>
    <s v="YES"/>
    <n v="67.659000000000006"/>
    <n v="1824"/>
    <n v="2"/>
    <n v="1"/>
    <n v="3"/>
    <n v="2.5"/>
    <n v="3"/>
    <n v="3"/>
    <x v="0"/>
    <m/>
  </r>
  <r>
    <x v="118"/>
    <n v="9009167201"/>
    <s v="East  Haven"/>
    <s v="No"/>
    <n v="82.957800000000006"/>
    <n v="2.8507234924681942E-6"/>
    <n v="0"/>
    <n v="0"/>
    <s v="N/A"/>
    <s v="N/A"/>
    <n v="0"/>
    <n v="2.8507234924681942E-6"/>
    <n v="0"/>
    <n v="0"/>
    <s v="N/A"/>
    <n v="82.957800000000006"/>
    <n v="2.8507234924681942E-6"/>
    <n v="0"/>
    <n v="0"/>
    <s v="N/A"/>
    <n v="55.04"/>
    <n v="1741"/>
    <n v="3"/>
    <n v="1"/>
    <n v="2"/>
    <n v="2.5"/>
    <n v="3"/>
    <n v="3"/>
    <x v="0"/>
    <m/>
  </r>
  <r>
    <x v="118"/>
    <n v="9009167201"/>
    <s v="Hamden"/>
    <s v="No"/>
    <n v="0"/>
    <n v="0"/>
    <n v="481.11"/>
    <n v="2.8635815992432975E-5"/>
    <s v="YES"/>
    <s v="N/A"/>
    <n v="0"/>
    <n v="0"/>
    <n v="481.11"/>
    <n v="2.8635815992432975E-5"/>
    <s v="N/A"/>
    <n v="0"/>
    <n v="0"/>
    <n v="0"/>
    <n v="2.8635815992432975E-5"/>
    <s v="N/A"/>
    <n v="55.04"/>
    <n v="1741"/>
    <n v="3"/>
    <n v="1"/>
    <n v="2"/>
    <n v="2.5"/>
    <n v="3"/>
    <n v="3"/>
    <x v="0"/>
    <m/>
  </r>
  <r>
    <x v="118"/>
    <n v="9009167201"/>
    <s v="North Haven"/>
    <s v="No"/>
    <n v="149986.28679999991"/>
    <n v="5.1540594293584437E-3"/>
    <n v="71909.149999999994"/>
    <n v="4.2800548472745562E-3"/>
    <s v="NO"/>
    <s v="NO"/>
    <n v="81742.303499999907"/>
    <n v="5.1540594293584437E-3"/>
    <n v="33941.129999999997"/>
    <n v="4.2800548472745562E-3"/>
    <s v="NO"/>
    <n v="68243.983300000007"/>
    <n v="5.1540594293584437E-3"/>
    <n v="37968.019999999997"/>
    <n v="4.2800548472745562E-3"/>
    <s v="NO"/>
    <n v="55.04"/>
    <n v="1741"/>
    <n v="3"/>
    <n v="1"/>
    <n v="2"/>
    <n v="2.5"/>
    <n v="3"/>
    <n v="3"/>
    <x v="0"/>
    <m/>
  </r>
  <r>
    <x v="118"/>
    <n v="9009167201"/>
    <s v="West Haven"/>
    <s v="No"/>
    <n v="896.29680000000008"/>
    <n v="3.0799928927527809E-5"/>
    <n v="0"/>
    <n v="0"/>
    <s v="N/A"/>
    <s v="NO"/>
    <n v="565.22900000000004"/>
    <n v="3.0799928927527809E-5"/>
    <n v="0"/>
    <n v="0"/>
    <s v="NO"/>
    <n v="331.06779999999998"/>
    <n v="3.0799928927527809E-5"/>
    <n v="0"/>
    <n v="0"/>
    <s v="NO"/>
    <n v="55.04"/>
    <n v="1741"/>
    <n v="3"/>
    <n v="1"/>
    <n v="2"/>
    <n v="2.5"/>
    <n v="3"/>
    <n v="3"/>
    <x v="0"/>
    <m/>
  </r>
  <r>
    <x v="119"/>
    <n v="9009167202"/>
    <s v="East  Haven"/>
    <s v="No"/>
    <n v="82.199700000000007"/>
    <n v="2.8246724944952472E-6"/>
    <n v="0"/>
    <n v="0"/>
    <s v="N/A"/>
    <s v="N/A"/>
    <n v="34.721600000000002"/>
    <n v="2.8246724944952472E-6"/>
    <n v="0"/>
    <n v="0"/>
    <s v="N/A"/>
    <n v="47.478099999999998"/>
    <n v="2.8246724944952472E-6"/>
    <n v="0"/>
    <n v="0"/>
    <s v="N/A"/>
    <n v="52.664000000000001"/>
    <n v="1464"/>
    <n v="3"/>
    <n v="1"/>
    <n v="4"/>
    <n v="3.5"/>
    <n v="4"/>
    <n v="3"/>
    <x v="0"/>
    <m/>
  </r>
  <r>
    <x v="119"/>
    <n v="9009167202"/>
    <s v="New Haven"/>
    <s v="No"/>
    <n v="0.1389"/>
    <n v="4.7730953943309985E-9"/>
    <n v="0"/>
    <n v="0"/>
    <s v="N/A"/>
    <s v="N/A"/>
    <n v="0.1389"/>
    <n v="4.7730953943309985E-9"/>
    <n v="0"/>
    <n v="0"/>
    <s v="N/A"/>
    <n v="0"/>
    <n v="4.7730953943309985E-9"/>
    <n v="0"/>
    <n v="0"/>
    <s v="N/A"/>
    <n v="52.664000000000001"/>
    <n v="1464"/>
    <n v="3"/>
    <n v="1"/>
    <n v="4"/>
    <n v="3.5"/>
    <n v="4"/>
    <n v="3"/>
    <x v="0"/>
    <m/>
  </r>
  <r>
    <x v="119"/>
    <n v="9009167202"/>
    <s v="North Haven"/>
    <s v="No"/>
    <n v="179562.57229999988"/>
    <n v="6.1704052328247407E-3"/>
    <n v="72155.41"/>
    <n v="4.294712318635153E-3"/>
    <s v="NO"/>
    <s v="NO"/>
    <n v="87141.806999999899"/>
    <n v="6.1704052328247407E-3"/>
    <n v="38271.480000000003"/>
    <n v="4.294712318635153E-3"/>
    <s v="NO"/>
    <n v="92420.765299999999"/>
    <n v="6.1704052328247407E-3"/>
    <n v="33883.93"/>
    <n v="4.294712318635153E-3"/>
    <s v="NO"/>
    <n v="52.664000000000001"/>
    <n v="1464"/>
    <n v="3"/>
    <n v="1"/>
    <n v="4"/>
    <n v="3.5"/>
    <n v="4"/>
    <n v="3"/>
    <x v="0"/>
    <m/>
  </r>
  <r>
    <x v="119"/>
    <n v="9009167202"/>
    <s v="West Haven"/>
    <s v="No"/>
    <n v="789.17419999999993"/>
    <n v="2.711881741788949E-5"/>
    <n v="0"/>
    <n v="0"/>
    <s v="N/A"/>
    <s v="NO"/>
    <n v="764.91129999999998"/>
    <n v="2.711881741788949E-5"/>
    <n v="0"/>
    <n v="0"/>
    <s v="NO"/>
    <n v="24.262899999999998"/>
    <n v="2.711881741788949E-5"/>
    <n v="0"/>
    <n v="0"/>
    <s v="NO"/>
    <n v="52.664000000000001"/>
    <n v="1464"/>
    <n v="3"/>
    <n v="1"/>
    <n v="4"/>
    <n v="3.5"/>
    <n v="4"/>
    <n v="3"/>
    <x v="0"/>
    <m/>
  </r>
  <r>
    <x v="120"/>
    <n v="9009180100"/>
    <s v="East  Haven"/>
    <s v="No"/>
    <n v="142873.6575"/>
    <n v="4.909644323862308E-3"/>
    <n v="0"/>
    <n v="0"/>
    <s v="N/A"/>
    <s v="NO"/>
    <n v="115517.04399999999"/>
    <n v="4.909644323862308E-3"/>
    <n v="0"/>
    <n v="0"/>
    <s v="NO"/>
    <n v="27356.613499999999"/>
    <n v="4.909644323862308E-3"/>
    <n v="0"/>
    <n v="0"/>
    <s v="NO"/>
    <n v="43.061999999999998"/>
    <n v="1536"/>
    <n v="4"/>
    <n v="1"/>
    <n v="5"/>
    <n v="4.5"/>
    <n v="5"/>
    <n v="4"/>
    <x v="0"/>
    <m/>
  </r>
  <r>
    <x v="120"/>
    <n v="9009180100"/>
    <s v="EAST HAVEN"/>
    <s v="No"/>
    <n v="0"/>
    <n v="0"/>
    <n v="31919.03"/>
    <n v="1.8998305371681068E-3"/>
    <s v="YES"/>
    <s v="N/A"/>
    <n v="0"/>
    <n v="0"/>
    <n v="23509.03"/>
    <n v="1.8998305371681068E-3"/>
    <s v="N/A"/>
    <n v="0"/>
    <n v="0"/>
    <n v="8410"/>
    <n v="1.8998305371681068E-3"/>
    <s v="N/A"/>
    <n v="43.061999999999998"/>
    <n v="1536"/>
    <n v="4"/>
    <n v="1"/>
    <n v="5"/>
    <n v="4.5"/>
    <n v="5"/>
    <n v="4"/>
    <x v="0"/>
    <m/>
  </r>
  <r>
    <x v="120"/>
    <n v="9009180100"/>
    <s v="New Haven"/>
    <s v="No"/>
    <n v="41.904400000000003"/>
    <n v="1.4399834315493442E-6"/>
    <n v="0"/>
    <n v="0"/>
    <s v="N/A"/>
    <s v="N/A"/>
    <n v="0"/>
    <n v="1.4399834315493442E-6"/>
    <n v="0"/>
    <n v="0"/>
    <s v="N/A"/>
    <n v="41.904400000000003"/>
    <n v="1.4399834315493442E-6"/>
    <n v="0"/>
    <n v="0"/>
    <s v="N/A"/>
    <n v="43.061999999999998"/>
    <n v="1536"/>
    <n v="4"/>
    <n v="1"/>
    <n v="5"/>
    <n v="4.5"/>
    <n v="5"/>
    <n v="4"/>
    <x v="0"/>
    <m/>
  </r>
  <r>
    <x v="120"/>
    <n v="9009180100"/>
    <s v="North Haven"/>
    <s v="No"/>
    <n v="54.371499999999997"/>
    <n v="1.8683970931092E-6"/>
    <n v="0"/>
    <n v="0"/>
    <s v="N/A"/>
    <s v="N/A"/>
    <n v="54.371499999999997"/>
    <n v="1.8683970931092E-6"/>
    <n v="0"/>
    <n v="0"/>
    <s v="N/A"/>
    <n v="0"/>
    <n v="1.8683970931092E-6"/>
    <n v="0"/>
    <n v="0"/>
    <s v="N/A"/>
    <n v="43.061999999999998"/>
    <n v="1536"/>
    <n v="4"/>
    <n v="1"/>
    <n v="5"/>
    <n v="4.5"/>
    <n v="5"/>
    <n v="4"/>
    <x v="0"/>
    <m/>
  </r>
  <r>
    <x v="120"/>
    <n v="9009180100"/>
    <s v="West Haven"/>
    <s v="No"/>
    <n v="264.08440000000002"/>
    <n v="9.0748742502135723E-6"/>
    <n v="0"/>
    <n v="0"/>
    <s v="N/A"/>
    <s v="NO"/>
    <n v="264.08440000000002"/>
    <n v="9.0748742502135723E-6"/>
    <n v="0"/>
    <n v="0"/>
    <s v="NO"/>
    <n v="0"/>
    <n v="9.0748742502135723E-6"/>
    <n v="0"/>
    <n v="0"/>
    <s v="NO"/>
    <n v="43.061999999999998"/>
    <n v="1536"/>
    <n v="4"/>
    <n v="1"/>
    <n v="5"/>
    <n v="4.5"/>
    <n v="5"/>
    <n v="4"/>
    <x v="0"/>
    <m/>
  </r>
  <r>
    <x v="121"/>
    <n v="9009186100"/>
    <s v="East  Haven"/>
    <s v="No"/>
    <n v="70.791799999999995"/>
    <n v="2.4326566921267183E-6"/>
    <n v="0"/>
    <n v="0"/>
    <s v="N/A"/>
    <s v="N/A"/>
    <n v="70.791799999999995"/>
    <n v="2.4326566921267183E-6"/>
    <n v="0"/>
    <n v="0"/>
    <s v="N/A"/>
    <n v="0"/>
    <n v="2.4326566921267183E-6"/>
    <n v="0"/>
    <n v="0"/>
    <s v="N/A"/>
    <n v="52.567"/>
    <n v="1535"/>
    <n v="3"/>
    <n v="1"/>
    <n v="2"/>
    <n v="2.5"/>
    <n v="3"/>
    <n v="3"/>
    <x v="0"/>
    <m/>
  </r>
  <r>
    <x v="121"/>
    <n v="9009186100"/>
    <s v="North Branford"/>
    <s v="No"/>
    <n v="187335.72399999999"/>
    <n v="6.4375182247520743E-3"/>
    <n v="69768.209999999992"/>
    <n v="4.1526254363480741E-3"/>
    <s v="NO"/>
    <s v="NO"/>
    <n v="137173.78909999999"/>
    <n v="6.4375182247520743E-3"/>
    <n v="50849.24"/>
    <n v="4.1526254363480741E-3"/>
    <s v="NO"/>
    <n v="50161.9349"/>
    <n v="6.4375182247520743E-3"/>
    <n v="18918.97"/>
    <n v="4.1526254363480741E-3"/>
    <s v="NO"/>
    <n v="52.567"/>
    <n v="1535"/>
    <n v="3"/>
    <n v="1"/>
    <n v="2"/>
    <n v="2.5"/>
    <n v="3"/>
    <n v="3"/>
    <x v="0"/>
    <m/>
  </r>
  <r>
    <x v="122"/>
    <n v="9009186200"/>
    <s v="North Branford"/>
    <s v="No"/>
    <n v="11969.2673"/>
    <n v="4.1130636877715357E-4"/>
    <n v="4833.62"/>
    <n v="2.8769855728906876E-4"/>
    <s v="NO"/>
    <s v="NO"/>
    <n v="10810.026099999999"/>
    <n v="4.1130636877715357E-4"/>
    <n v="4833.62"/>
    <n v="2.8769855728906876E-4"/>
    <s v="NO"/>
    <n v="1159.2411999999999"/>
    <n v="4.1130636877715357E-4"/>
    <n v="0"/>
    <n v="2.8769855728906876E-4"/>
    <s v="NO"/>
    <n v="59.197000000000003"/>
    <n v="1782"/>
    <n v="2"/>
    <n v="1"/>
    <n v="1"/>
    <n v="1.5"/>
    <n v="2"/>
    <n v="3"/>
    <x v="0"/>
    <m/>
  </r>
  <r>
    <x v="122"/>
    <n v="9009186200"/>
    <s v="North Haven"/>
    <s v="No"/>
    <n v="75.867800000000003"/>
    <n v="2.6070860097770006E-6"/>
    <n v="0"/>
    <n v="0"/>
    <s v="N/A"/>
    <s v="N/A"/>
    <n v="75.867800000000003"/>
    <n v="2.6070860097770006E-6"/>
    <n v="0"/>
    <n v="0"/>
    <s v="N/A"/>
    <n v="0"/>
    <n v="2.6070860097770006E-6"/>
    <n v="0"/>
    <n v="0"/>
    <s v="N/A"/>
    <n v="59.197000000000003"/>
    <n v="1782"/>
    <n v="2"/>
    <n v="1"/>
    <n v="1"/>
    <n v="1.5"/>
    <n v="2"/>
    <n v="3"/>
    <x v="0"/>
    <m/>
  </r>
  <r>
    <x v="123"/>
    <n v="9009190302"/>
    <s v="North Branford"/>
    <s v="No"/>
    <n v="283.57240000000002"/>
    <n v="9.744550874005671E-6"/>
    <n v="0"/>
    <n v="0"/>
    <s v="N/A"/>
    <s v="NO"/>
    <n v="283.57240000000002"/>
    <n v="9.744550874005671E-6"/>
    <n v="0"/>
    <n v="0"/>
    <s v="NO"/>
    <n v="0"/>
    <n v="9.744550874005671E-6"/>
    <n v="0"/>
    <n v="0"/>
    <s v="NO"/>
    <n v="66.495999999999995"/>
    <n v="1827"/>
    <n v="2"/>
    <n v="1"/>
    <n v="2"/>
    <n v="2"/>
    <n v="2"/>
    <n v="3"/>
    <x v="0"/>
    <m/>
  </r>
  <r>
    <x v="124"/>
    <n v="9009361402"/>
    <s v="New Haven"/>
    <s v="No"/>
    <n v="0"/>
    <n v="0"/>
    <n v="5108.62"/>
    <n v="3.0406664233805772E-4"/>
    <s v="YES"/>
    <s v="N/A"/>
    <n v="0"/>
    <n v="0"/>
    <n v="2918.62"/>
    <n v="3.0406664233805772E-4"/>
    <s v="N/A"/>
    <n v="0"/>
    <n v="0"/>
    <n v="2190"/>
    <n v="3.0406664233805772E-4"/>
    <s v="N/A"/>
    <n v="35.177999999999997"/>
    <n v="1510"/>
    <n v="4"/>
    <n v="1"/>
    <n v="5"/>
    <n v="4.5"/>
    <n v="5"/>
    <n v="4"/>
    <x v="0"/>
    <m/>
  </r>
  <r>
    <x v="124"/>
    <n v="9009361402"/>
    <s v="New Haven"/>
    <s v="Yes"/>
    <n v="40495.7889"/>
    <n v="1.3915785708307443E-3"/>
    <n v="0"/>
    <n v="0"/>
    <s v="N/A"/>
    <s v="NO"/>
    <n v="4781.3608999999997"/>
    <n v="1.3915785708307443E-3"/>
    <n v="0"/>
    <n v="0"/>
    <s v="NO"/>
    <n v="35714.428"/>
    <n v="1.3915785708307443E-3"/>
    <n v="0"/>
    <n v="0"/>
    <s v="NO"/>
    <n v="35.177999999999997"/>
    <n v="1510"/>
    <n v="4"/>
    <n v="1"/>
    <n v="5"/>
    <n v="4.5"/>
    <n v="5"/>
    <n v="4"/>
    <x v="0"/>
    <m/>
  </r>
  <r>
    <x v="125"/>
    <n v="9001060600"/>
    <s v="Fairfield"/>
    <s v="No"/>
    <n v="122971.57519999982"/>
    <n v="4.2257383673199944E-3"/>
    <n v="95807"/>
    <n v="5.7024622701399392E-3"/>
    <s v="YES"/>
    <s v="YES"/>
    <n v="73188.417499999807"/>
    <n v="4.2257383673199944E-3"/>
    <n v="6296"/>
    <n v="5.7024622701399392E-3"/>
    <s v="YES"/>
    <n v="49783.157700000003"/>
    <n v="4.2257383673199944E-3"/>
    <n v="89511"/>
    <n v="5.7024622701399392E-3"/>
    <s v="YES"/>
    <n v="116.73399999999999"/>
    <n v="2525"/>
    <n v="1"/>
    <n v="1"/>
    <n v="2"/>
    <n v="1.5"/>
    <n v="2"/>
    <n v="2"/>
    <x v="0"/>
    <m/>
  </r>
  <r>
    <x v="126"/>
    <n v="9001060700"/>
    <s v="Fairfield"/>
    <s v="No"/>
    <n v="117727.4436"/>
    <n v="4.0455314530851143E-3"/>
    <n v="8336.0400000000009"/>
    <n v="4.9616367887917736E-4"/>
    <s v="NO"/>
    <s v="NO"/>
    <n v="98856.620699999999"/>
    <n v="4.0455314530851143E-3"/>
    <n v="8336.0400000000009"/>
    <n v="4.9616367887917736E-4"/>
    <s v="NO"/>
    <n v="18870.822899999999"/>
    <n v="4.0455314530851143E-3"/>
    <n v="0"/>
    <n v="4.9616367887917736E-4"/>
    <s v="NO"/>
    <n v="104.15"/>
    <n v="2864"/>
    <n v="1"/>
    <n v="1"/>
    <n v="2"/>
    <n v="1.5"/>
    <n v="2"/>
    <n v="2"/>
    <x v="0"/>
    <m/>
  </r>
  <r>
    <x v="127"/>
    <n v="9001060800"/>
    <s v="Fairfield"/>
    <s v="No"/>
    <n v="41183.171700000006"/>
    <n v="1.4151994756314813E-3"/>
    <n v="4387.5200000000004"/>
    <n v="2.6114654732414528E-4"/>
    <s v="NO"/>
    <s v="NO"/>
    <n v="39085.891300000003"/>
    <n v="1.4151994756314813E-3"/>
    <n v="4387.5200000000004"/>
    <n v="2.6114654732414528E-4"/>
    <s v="NO"/>
    <n v="2097.2804000000001"/>
    <n v="1.4151994756314813E-3"/>
    <n v="0"/>
    <n v="2.6114654732414528E-4"/>
    <s v="NO"/>
    <n v="103.645"/>
    <n v="3043"/>
    <n v="1"/>
    <n v="1"/>
    <n v="2"/>
    <n v="1.5"/>
    <n v="2"/>
    <n v="2"/>
    <x v="0"/>
    <m/>
  </r>
  <r>
    <x v="128"/>
    <n v="9001060900"/>
    <s v="Fairfield"/>
    <s v="No"/>
    <n v="49269.364099999999"/>
    <n v="1.693069653472477E-3"/>
    <n v="30036.3"/>
    <n v="1.7877698652979872E-3"/>
    <s v="YES"/>
    <s v="YES"/>
    <n v="48889.4"/>
    <n v="1.693069653472477E-3"/>
    <n v="30036.3"/>
    <n v="1.7877698652979872E-3"/>
    <s v="YES"/>
    <n v="379.96409999999997"/>
    <n v="1.693069653472477E-3"/>
    <n v="0"/>
    <n v="1.7877698652979872E-3"/>
    <s v="YES"/>
    <n v="82.66"/>
    <n v="2698"/>
    <n v="1"/>
    <n v="1"/>
    <n v="1"/>
    <n v="1"/>
    <n v="1"/>
    <n v="2"/>
    <x v="0"/>
    <m/>
  </r>
  <r>
    <x v="129"/>
    <n v="9001072900"/>
    <s v="Bridgeport"/>
    <s v="No"/>
    <n v="78484.064900000099"/>
    <n v="2.696990127448277E-3"/>
    <n v="67359.210000000006"/>
    <n v="4.0092410113189321E-3"/>
    <s v="YES"/>
    <s v="YES"/>
    <n v="67436.167800000097"/>
    <n v="2.696990127448277E-3"/>
    <n v="53807.48"/>
    <n v="4.0092410113189321E-3"/>
    <s v="YES"/>
    <n v="11047.8971"/>
    <n v="2.696990127448277E-3"/>
    <n v="13551.73"/>
    <n v="4.0092410113189321E-3"/>
    <s v="YES"/>
    <n v="35.398000000000003"/>
    <n v="1641"/>
    <n v="3"/>
    <n v="1"/>
    <n v="4"/>
    <n v="3.5"/>
    <n v="4"/>
    <n v="5"/>
    <x v="0"/>
    <m/>
  </r>
  <r>
    <x v="129"/>
    <n v="9001072900"/>
    <s v="Stratford"/>
    <s v="No"/>
    <n v="18.556000000000001"/>
    <n v="6.376498066033551E-7"/>
    <n v="0"/>
    <n v="0"/>
    <s v="N/A"/>
    <s v="N/A"/>
    <n v="18.556000000000001"/>
    <n v="6.376498066033551E-7"/>
    <n v="0"/>
    <n v="0"/>
    <s v="N/A"/>
    <n v="0"/>
    <n v="6.376498066033551E-7"/>
    <n v="0"/>
    <n v="0"/>
    <s v="N/A"/>
    <n v="35.398000000000003"/>
    <n v="1641"/>
    <n v="3"/>
    <n v="1"/>
    <n v="4"/>
    <n v="3.5"/>
    <n v="4"/>
    <n v="5"/>
    <x v="0"/>
    <m/>
  </r>
  <r>
    <x v="129"/>
    <n v="9001072900"/>
    <s v="Trumbull"/>
    <s v="No"/>
    <n v="150.16140000000001"/>
    <n v="5.1600769384182496E-6"/>
    <n v="0"/>
    <n v="0"/>
    <s v="N/A"/>
    <s v="NO"/>
    <n v="78.866"/>
    <n v="5.1600769384182496E-6"/>
    <n v="0"/>
    <n v="0"/>
    <s v="NO"/>
    <n v="71.295400000000001"/>
    <n v="5.1600769384182496E-6"/>
    <n v="0"/>
    <n v="0"/>
    <s v="NO"/>
    <n v="35.398000000000003"/>
    <n v="1641"/>
    <n v="3"/>
    <n v="1"/>
    <n v="4"/>
    <n v="3.5"/>
    <n v="4"/>
    <n v="5"/>
    <x v="0"/>
    <m/>
  </r>
  <r>
    <x v="130"/>
    <n v="9001074000"/>
    <s v="Bridgeport"/>
    <s v="No"/>
    <n v="0"/>
    <n v="0"/>
    <n v="15337.06"/>
    <n v="9.1286655447798644E-4"/>
    <s v="YES"/>
    <s v="N/A"/>
    <n v="0"/>
    <n v="0"/>
    <n v="13413.06"/>
    <n v="9.1286655447798644E-4"/>
    <s v="N/A"/>
    <n v="0"/>
    <n v="0"/>
    <n v="1924"/>
    <n v="9.1286655447798644E-4"/>
    <s v="N/A"/>
    <n v="22.178999999999998"/>
    <n v="1228"/>
    <n v="5"/>
    <n v="1"/>
    <n v="5"/>
    <n v="5"/>
    <n v="5"/>
    <n v="7"/>
    <x v="1"/>
    <m/>
  </r>
  <r>
    <x v="130"/>
    <n v="9001074000"/>
    <s v="Bridgeport"/>
    <s v="Yes"/>
    <n v="45335.883000000002"/>
    <n v="1.5579013271794747E-3"/>
    <n v="0"/>
    <n v="0"/>
    <s v="N/A"/>
    <s v="NO"/>
    <n v="26942.261399999999"/>
    <n v="1.5579013271794747E-3"/>
    <n v="0"/>
    <n v="0"/>
    <s v="NO"/>
    <n v="18393.621599999999"/>
    <n v="1.5579013271794747E-3"/>
    <n v="0"/>
    <n v="0"/>
    <s v="NO"/>
    <n v="22.178999999999998"/>
    <n v="1228"/>
    <n v="5"/>
    <n v="1"/>
    <n v="5"/>
    <n v="5"/>
    <n v="5"/>
    <n v="7"/>
    <x v="1"/>
    <m/>
  </r>
  <r>
    <x v="131"/>
    <n v="9001257200"/>
    <s v="Bridgeport"/>
    <s v="No"/>
    <n v="114172.0988999999"/>
    <n v="3.9233572312504881E-3"/>
    <n v="65899.740000000005"/>
    <n v="3.9223729055500303E-3"/>
    <s v="YES"/>
    <s v="YES"/>
    <n v="46248.605099999899"/>
    <n v="3.9233572312504881E-3"/>
    <n v="7200.74"/>
    <n v="3.9223729055500303E-3"/>
    <s v="YES"/>
    <n v="67923.493799999997"/>
    <n v="3.9233572312504881E-3"/>
    <n v="58699"/>
    <n v="3.9223729055500303E-3"/>
    <s v="YES"/>
    <n v="30.001999999999999"/>
    <n v="1269"/>
    <n v="5"/>
    <n v="1"/>
    <n v="4"/>
    <n v="4.5"/>
    <n v="5"/>
    <n v="6"/>
    <x v="1"/>
    <m/>
  </r>
  <r>
    <x v="132"/>
    <n v="9009361401"/>
    <s v="New Haven"/>
    <s v="No"/>
    <n v="0"/>
    <n v="0"/>
    <n v="10001.75"/>
    <n v="5.9530725323172769E-4"/>
    <s v="YES"/>
    <s v="N/A"/>
    <n v="0"/>
    <n v="0"/>
    <n v="0"/>
    <n v="5.9530725323172769E-4"/>
    <s v="N/A"/>
    <n v="0"/>
    <n v="0"/>
    <n v="10001.75"/>
    <n v="5.9530725323172769E-4"/>
    <s v="N/A"/>
    <n v="25.573"/>
    <n v="1313"/>
    <n v="5"/>
    <n v="1"/>
    <n v="5"/>
    <n v="5"/>
    <n v="5"/>
    <n v="3"/>
    <x v="0"/>
    <m/>
  </r>
  <r>
    <x v="132"/>
    <n v="9009361401"/>
    <s v="New Haven"/>
    <s v="Yes"/>
    <n v="110617.02419999999"/>
    <n v="3.8011922875710626E-3"/>
    <n v="0"/>
    <n v="0"/>
    <s v="N/A"/>
    <s v="NO"/>
    <n v="22608.335299999999"/>
    <n v="3.8011922875710626E-3"/>
    <n v="0"/>
    <n v="0"/>
    <s v="NO"/>
    <n v="88008.688899999994"/>
    <n v="3.8011922875710626E-3"/>
    <n v="0"/>
    <n v="0"/>
    <s v="NO"/>
    <n v="25.573"/>
    <n v="1313"/>
    <n v="5"/>
    <n v="1"/>
    <n v="5"/>
    <n v="5"/>
    <n v="5"/>
    <n v="3"/>
    <x v="0"/>
    <m/>
  </r>
  <r>
    <x v="133"/>
    <n v="9001060500"/>
    <s v="Fairfield"/>
    <s v="No"/>
    <n v="77707.489599999899"/>
    <n v="2.6703042528062166E-3"/>
    <n v="7351.8"/>
    <n v="4.3758140968420684E-4"/>
    <s v="NO"/>
    <s v="NO"/>
    <n v="71345.134499999898"/>
    <n v="2.6703042528062166E-3"/>
    <n v="7351.8"/>
    <n v="4.3758140968420684E-4"/>
    <s v="NO"/>
    <n v="6362.3550999999998"/>
    <n v="2.6703042528062166E-3"/>
    <n v="0"/>
    <n v="4.3758140968420684E-4"/>
    <s v="NO"/>
    <n v="121.599"/>
    <n v="3418"/>
    <n v="1"/>
    <n v="1"/>
    <n v="1"/>
    <n v="1"/>
    <n v="1"/>
    <n v="2"/>
    <x v="0"/>
    <m/>
  </r>
  <r>
    <x v="134"/>
    <n v="9001061000"/>
    <s v="Fairfield"/>
    <s v="No"/>
    <n v="141435.50439999992"/>
    <n v="4.8602242955113123E-3"/>
    <n v="84443.99"/>
    <n v="5.0261324007126237E-3"/>
    <s v="YES"/>
    <s v="YES"/>
    <n v="73580.641299999901"/>
    <n v="4.8602242955113123E-3"/>
    <n v="75486.320000000007"/>
    <n v="5.0261324007126237E-3"/>
    <s v="YES"/>
    <n v="67854.863100000002"/>
    <n v="4.8602242955113123E-3"/>
    <n v="8957.67"/>
    <n v="5.0261324007126237E-3"/>
    <s v="YES"/>
    <n v="49.470999999999997"/>
    <n v="1741"/>
    <n v="3"/>
    <n v="1"/>
    <n v="3"/>
    <n v="3"/>
    <n v="3"/>
    <n v="3"/>
    <x v="0"/>
    <m/>
  </r>
  <r>
    <x v="135"/>
    <n v="9001061100"/>
    <s v="Fairfield"/>
    <s v="No"/>
    <n v="72876.102700000003"/>
    <n v="2.5042807066534404E-3"/>
    <n v="4473.07"/>
    <n v="2.6623850978211254E-4"/>
    <s v="NO"/>
    <s v="NO"/>
    <n v="67549.058600000004"/>
    <n v="2.5042807066534404E-3"/>
    <n v="4173.07"/>
    <n v="2.6623850978211254E-4"/>
    <s v="NO"/>
    <n v="5327.0441000000001"/>
    <n v="2.5042807066534404E-3"/>
    <n v="300"/>
    <n v="2.6623850978211254E-4"/>
    <s v="NO"/>
    <n v="94.519000000000005"/>
    <n v="2692"/>
    <n v="1"/>
    <n v="1"/>
    <n v="1"/>
    <n v="1"/>
    <n v="1"/>
    <n v="2"/>
    <x v="0"/>
    <m/>
  </r>
  <r>
    <x v="136"/>
    <n v="9001061200"/>
    <s v="Fairfield"/>
    <s v="No"/>
    <n v="37465.910400000001"/>
    <n v="1.2874612265994087E-3"/>
    <n v="19703.03"/>
    <n v="1.1727304391373837E-3"/>
    <s v="YES"/>
    <s v="NO"/>
    <n v="35405.151700000002"/>
    <n v="1.2874612265994087E-3"/>
    <n v="19213.03"/>
    <n v="1.1727304391373837E-3"/>
    <s v="NO"/>
    <n v="2060.7586999999999"/>
    <n v="1.2874612265994087E-3"/>
    <n v="490"/>
    <n v="1.1727304391373837E-3"/>
    <s v="NO"/>
    <n v="48.122999999999998"/>
    <n v="1853"/>
    <n v="3"/>
    <n v="1"/>
    <n v="5"/>
    <n v="4"/>
    <n v="4"/>
    <n v="3"/>
    <x v="0"/>
    <m/>
  </r>
  <r>
    <x v="137"/>
    <n v="9001061300"/>
    <s v="Fairfield"/>
    <s v="No"/>
    <n v="75361.948199999999"/>
    <n v="2.5897031523486776E-3"/>
    <n v="35125.230000000003"/>
    <n v="2.0906645527465372E-3"/>
    <s v="NO"/>
    <s v="NO"/>
    <n v="51750.383699999998"/>
    <n v="2.5897031523486776E-3"/>
    <n v="7224.19"/>
    <n v="2.0906645527465372E-3"/>
    <s v="NO"/>
    <n v="23611.5645"/>
    <n v="2.5897031523486776E-3"/>
    <n v="27901.040000000001"/>
    <n v="2.0906645527465372E-3"/>
    <s v="NO"/>
    <n v="54.923000000000002"/>
    <n v="1857"/>
    <n v="3"/>
    <n v="1"/>
    <n v="4"/>
    <n v="3.5"/>
    <n v="4"/>
    <n v="3"/>
    <x v="0"/>
    <m/>
  </r>
  <r>
    <x v="138"/>
    <n v="9001061400"/>
    <s v="Fairfield"/>
    <s v="No"/>
    <n v="118695.17509999999"/>
    <n v="4.0787861310231923E-3"/>
    <n v="8852.1899999999987"/>
    <n v="5.2688508650839772E-4"/>
    <s v="NO"/>
    <s v="NO"/>
    <n v="47281.252"/>
    <n v="4.0787861310231923E-3"/>
    <n v="5299.19"/>
    <n v="5.2688508650839772E-4"/>
    <s v="NO"/>
    <n v="71413.9231"/>
    <n v="4.0787861310231923E-3"/>
    <n v="3553"/>
    <n v="5.2688508650839772E-4"/>
    <s v="NO"/>
    <n v="56.725000000000001"/>
    <n v="1873"/>
    <n v="3"/>
    <n v="1"/>
    <n v="5"/>
    <n v="4"/>
    <n v="4"/>
    <n v="3"/>
    <x v="0"/>
    <m/>
  </r>
  <r>
    <x v="139"/>
    <n v="9001061500"/>
    <s v="Bridgeport"/>
    <s v="No"/>
    <n v="539.35699999999997"/>
    <n v="1.8534214633550644E-5"/>
    <n v="0"/>
    <n v="0"/>
    <s v="N/A"/>
    <s v="NO"/>
    <n v="0"/>
    <n v="1.8534214633550644E-5"/>
    <n v="0"/>
    <n v="0"/>
    <s v="NO"/>
    <n v="539.35699999999997"/>
    <n v="1.8534214633550644E-5"/>
    <n v="0"/>
    <n v="0"/>
    <s v="NO"/>
    <n v="89.569000000000003"/>
    <n v="2670"/>
    <n v="1"/>
    <n v="1"/>
    <n v="4"/>
    <n v="2.5"/>
    <n v="3"/>
    <n v="2"/>
    <x v="0"/>
    <m/>
  </r>
  <r>
    <x v="139"/>
    <n v="9001061500"/>
    <s v="Fairfield"/>
    <s v="No"/>
    <n v="188421.01179999998"/>
    <n v="6.4748125530436768E-3"/>
    <n v="34700.67"/>
    <n v="2.065394610243269E-3"/>
    <s v="NO"/>
    <s v="NO"/>
    <n v="104123.3682"/>
    <n v="6.4748125530436768E-3"/>
    <n v="13917.12"/>
    <n v="2.065394610243269E-3"/>
    <s v="NO"/>
    <n v="84297.643599999996"/>
    <n v="6.4748125530436768E-3"/>
    <n v="20783.55"/>
    <n v="2.065394610243269E-3"/>
    <s v="NO"/>
    <n v="89.569000000000003"/>
    <n v="2670"/>
    <n v="1"/>
    <n v="1"/>
    <n v="4"/>
    <n v="2.5"/>
    <n v="3"/>
    <n v="2"/>
    <x v="0"/>
    <m/>
  </r>
  <r>
    <x v="140"/>
    <n v="9001061600"/>
    <s v="Fairfield"/>
    <s v="No"/>
    <n v="182195.8941"/>
    <n v="6.2608954859231705E-3"/>
    <n v="24755.48"/>
    <n v="1.473453825703799E-3"/>
    <s v="NO"/>
    <s v="NO"/>
    <n v="114122.9146"/>
    <n v="6.2608954859231705E-3"/>
    <n v="10431.48"/>
    <n v="1.473453825703799E-3"/>
    <s v="NO"/>
    <n v="68072.979500000001"/>
    <n v="6.2608954859231705E-3"/>
    <n v="14324"/>
    <n v="1.473453825703799E-3"/>
    <s v="NO"/>
    <n v="80.623999999999995"/>
    <n v="2370"/>
    <n v="1"/>
    <n v="1"/>
    <n v="1"/>
    <n v="1"/>
    <n v="1"/>
    <n v="2"/>
    <x v="0"/>
    <m/>
  </r>
  <r>
    <x v="141"/>
    <n v="9001070100"/>
    <s v="Bridgeport"/>
    <s v="No"/>
    <n v="0"/>
    <n v="0"/>
    <n v="11586.15"/>
    <n v="6.8961123123761155E-4"/>
    <s v="YES"/>
    <s v="N/A"/>
    <n v="0"/>
    <n v="0"/>
    <n v="11088.15"/>
    <n v="6.8961123123761155E-4"/>
    <s v="N/A"/>
    <n v="0"/>
    <n v="0"/>
    <n v="498"/>
    <n v="6.8961123123761155E-4"/>
    <s v="N/A"/>
    <n v="59.890999999999998"/>
    <n v="1489"/>
    <n v="3"/>
    <n v="1"/>
    <n v="4"/>
    <n v="3.5"/>
    <n v="4"/>
    <n v="3"/>
    <x v="0"/>
    <m/>
  </r>
  <r>
    <x v="141"/>
    <n v="9001070100"/>
    <s v="Bridgeport"/>
    <s v="Yes"/>
    <n v="118414.09310000039"/>
    <n v="4.0691271591036283E-3"/>
    <n v="0"/>
    <n v="0"/>
    <s v="N/A"/>
    <s v="NO"/>
    <n v="87876.710500000394"/>
    <n v="4.0691271591036283E-3"/>
    <n v="0"/>
    <n v="0"/>
    <s v="NO"/>
    <n v="30537.382600000001"/>
    <n v="4.0691271591036283E-3"/>
    <n v="0"/>
    <n v="0"/>
    <s v="NO"/>
    <n v="59.890999999999998"/>
    <n v="1489"/>
    <n v="3"/>
    <n v="1"/>
    <n v="4"/>
    <n v="3.5"/>
    <n v="4"/>
    <n v="3"/>
    <x v="0"/>
    <m/>
  </r>
  <r>
    <x v="142"/>
    <n v="9001070200"/>
    <s v="Bridgeport"/>
    <s v="No"/>
    <n v="0"/>
    <n v="0"/>
    <n v="8670.73"/>
    <n v="5.1608453118843578E-4"/>
    <s v="YES"/>
    <s v="N/A"/>
    <n v="0"/>
    <n v="0"/>
    <n v="2227.9299999999998"/>
    <n v="5.1608453118843578E-4"/>
    <s v="N/A"/>
    <n v="0"/>
    <n v="0"/>
    <n v="6442.8"/>
    <n v="5.1608453118843578E-4"/>
    <s v="N/A"/>
    <n v="27.728999999999999"/>
    <n v="1292"/>
    <n v="5"/>
    <n v="1"/>
    <n v="4"/>
    <n v="4.5"/>
    <n v="5"/>
    <n v="5"/>
    <x v="0"/>
    <m/>
  </r>
  <r>
    <x v="142"/>
    <n v="9001070200"/>
    <s v="Bridgeport"/>
    <s v="Yes"/>
    <n v="67503.344800000006"/>
    <n v="2.3196537377020692E-3"/>
    <n v="0"/>
    <n v="0"/>
    <s v="N/A"/>
    <s v="NO"/>
    <n v="45704.852400000003"/>
    <n v="2.3196537377020692E-3"/>
    <n v="0"/>
    <n v="0"/>
    <s v="NO"/>
    <n v="21798.492399999999"/>
    <n v="2.3196537377020692E-3"/>
    <n v="0"/>
    <n v="0"/>
    <s v="NO"/>
    <n v="27.728999999999999"/>
    <n v="1292"/>
    <n v="5"/>
    <n v="1"/>
    <n v="4"/>
    <n v="4.5"/>
    <n v="5"/>
    <n v="5"/>
    <x v="0"/>
    <m/>
  </r>
  <r>
    <x v="142"/>
    <n v="9001070200"/>
    <s v="Trumbull"/>
    <s v="No"/>
    <n v="0"/>
    <n v="0"/>
    <n v="749.66"/>
    <n v="4.4619995046636532E-5"/>
    <s v="YES"/>
    <s v="N/A"/>
    <n v="0"/>
    <n v="0"/>
    <n v="749.66"/>
    <n v="4.4619995046636532E-5"/>
    <s v="N/A"/>
    <n v="0"/>
    <n v="0"/>
    <n v="0"/>
    <n v="4.4619995046636532E-5"/>
    <s v="N/A"/>
    <n v="27.728999999999999"/>
    <n v="1292"/>
    <n v="5"/>
    <n v="1"/>
    <n v="4"/>
    <n v="4.5"/>
    <n v="5"/>
    <n v="5"/>
    <x v="0"/>
    <m/>
  </r>
  <r>
    <x v="143"/>
    <n v="9001070300"/>
    <s v="Bridgeport"/>
    <s v="No"/>
    <n v="0"/>
    <n v="0"/>
    <n v="213519.3"/>
    <n v="1.2708734770911213E-2"/>
    <s v="YES"/>
    <s v="N/A"/>
    <n v="0"/>
    <n v="0"/>
    <n v="202635.3"/>
    <n v="1.2708734770911213E-2"/>
    <s v="N/A"/>
    <n v="0"/>
    <n v="0"/>
    <n v="10884"/>
    <n v="1.2708734770911213E-2"/>
    <s v="N/A"/>
    <n v="5.532"/>
    <n v="433"/>
    <n v="5"/>
    <n v="1"/>
    <n v="4"/>
    <n v="4.5"/>
    <n v="5"/>
    <n v="15"/>
    <x v="1"/>
    <m/>
  </r>
  <r>
    <x v="143"/>
    <n v="9001070300"/>
    <s v="Bridgeport"/>
    <s v="Yes"/>
    <n v="52641.309099999999"/>
    <n v="1.808941612791681E-3"/>
    <n v="0"/>
    <n v="0"/>
    <s v="N/A"/>
    <s v="NO"/>
    <n v="16956.723999999998"/>
    <n v="1.808941612791681E-3"/>
    <n v="0"/>
    <n v="0"/>
    <s v="NO"/>
    <n v="35684.585099999997"/>
    <n v="1.808941612791681E-3"/>
    <n v="0"/>
    <n v="0"/>
    <s v="NO"/>
    <n v="5.532"/>
    <n v="433"/>
    <n v="5"/>
    <n v="1"/>
    <n v="4"/>
    <n v="4.5"/>
    <n v="5"/>
    <n v="15"/>
    <x v="1"/>
    <m/>
  </r>
  <r>
    <x v="144"/>
    <n v="9001070400"/>
    <s v="Bridgeport"/>
    <s v="No"/>
    <n v="0"/>
    <n v="0"/>
    <n v="2503.5299999999997"/>
    <n v="1.4901087986434646E-4"/>
    <s v="YES"/>
    <s v="N/A"/>
    <n v="0"/>
    <n v="0"/>
    <n v="1029.53"/>
    <n v="1.4901087986434646E-4"/>
    <s v="N/A"/>
    <n v="0"/>
    <n v="0"/>
    <n v="1474"/>
    <n v="1.4901087986434646E-4"/>
    <s v="N/A"/>
    <n v="25.893000000000001"/>
    <n v="912"/>
    <n v="5"/>
    <n v="1"/>
    <n v="5"/>
    <n v="5"/>
    <n v="5"/>
    <n v="7"/>
    <x v="1"/>
    <m/>
  </r>
  <r>
    <x v="144"/>
    <n v="9001070400"/>
    <s v="Bridgeport"/>
    <s v="Yes"/>
    <n v="23919.493000000002"/>
    <n v="8.2195840081376946E-4"/>
    <n v="0"/>
    <n v="0"/>
    <s v="N/A"/>
    <s v="NO"/>
    <n v="17866.1715"/>
    <n v="8.2195840081376946E-4"/>
    <n v="0"/>
    <n v="0"/>
    <s v="NO"/>
    <n v="6053.3215"/>
    <n v="8.2195840081376946E-4"/>
    <n v="0"/>
    <n v="0"/>
    <s v="NO"/>
    <n v="25.893000000000001"/>
    <n v="912"/>
    <n v="5"/>
    <n v="1"/>
    <n v="5"/>
    <n v="5"/>
    <n v="5"/>
    <n v="7"/>
    <x v="1"/>
    <m/>
  </r>
  <r>
    <x v="144"/>
    <n v="9001070400"/>
    <s v="Stratford"/>
    <s v="Yes"/>
    <n v="50.864100000000001"/>
    <n v="1.7478704207832351E-6"/>
    <n v="0"/>
    <n v="0"/>
    <s v="N/A"/>
    <s v="N/A"/>
    <n v="50.864100000000001"/>
    <n v="1.7478704207832351E-6"/>
    <n v="0"/>
    <n v="0"/>
    <s v="N/A"/>
    <n v="0"/>
    <n v="1.7478704207832351E-6"/>
    <n v="0"/>
    <n v="0"/>
    <s v="N/A"/>
    <n v="25.893000000000001"/>
    <n v="912"/>
    <n v="5"/>
    <n v="1"/>
    <n v="5"/>
    <n v="5"/>
    <n v="5"/>
    <n v="7"/>
    <x v="1"/>
    <m/>
  </r>
  <r>
    <x v="145"/>
    <n v="9001070500"/>
    <s v="Bridgeport"/>
    <s v="No"/>
    <n v="0"/>
    <n v="0"/>
    <n v="16596.989999999998"/>
    <n v="9.8785797773534145E-4"/>
    <s v="YES"/>
    <s v="N/A"/>
    <n v="0"/>
    <n v="0"/>
    <n v="359.75"/>
    <n v="9.8785797773534145E-4"/>
    <s v="N/A"/>
    <n v="0"/>
    <n v="0"/>
    <n v="16237.24"/>
    <n v="9.8785797773534145E-4"/>
    <s v="N/A"/>
    <n v="15.334"/>
    <n v="1275"/>
    <n v="5"/>
    <n v="1"/>
    <n v="5"/>
    <n v="5"/>
    <n v="5"/>
    <n v="9"/>
    <x v="1"/>
    <m/>
  </r>
  <r>
    <x v="145"/>
    <n v="9001070500"/>
    <s v="Bridgeport"/>
    <s v="Yes"/>
    <n v="29086.940599999998"/>
    <n v="9.995301815193616E-4"/>
    <n v="0"/>
    <n v="0"/>
    <s v="N/A"/>
    <s v="NO"/>
    <n v="23101.568599999999"/>
    <n v="9.995301815193616E-4"/>
    <n v="0"/>
    <n v="0"/>
    <s v="NO"/>
    <n v="5985.3720000000003"/>
    <n v="9.995301815193616E-4"/>
    <n v="0"/>
    <n v="0"/>
    <s v="NO"/>
    <n v="15.334"/>
    <n v="1275"/>
    <n v="5"/>
    <n v="1"/>
    <n v="5"/>
    <n v="5"/>
    <n v="5"/>
    <n v="9"/>
    <x v="1"/>
    <m/>
  </r>
  <r>
    <x v="146"/>
    <n v="9001070600"/>
    <s v="Bridgeport"/>
    <s v="No"/>
    <n v="0"/>
    <n v="0"/>
    <n v="110631.34"/>
    <n v="6.584811571649498E-3"/>
    <s v="YES"/>
    <s v="N/A"/>
    <n v="0"/>
    <n v="0"/>
    <n v="96774.69"/>
    <n v="6.584811571649498E-3"/>
    <s v="N/A"/>
    <n v="0"/>
    <n v="0"/>
    <n v="13856.65"/>
    <n v="6.584811571649498E-3"/>
    <s v="N/A"/>
    <n v="18.832999999999998"/>
    <n v="974"/>
    <n v="5"/>
    <n v="1"/>
    <n v="4"/>
    <n v="4.5"/>
    <n v="5"/>
    <n v="5"/>
    <x v="0"/>
    <m/>
  </r>
  <r>
    <x v="146"/>
    <n v="9001070600"/>
    <s v="Bridgeport"/>
    <s v="Yes"/>
    <n v="144313.22889999999"/>
    <n v="4.9591130900188997E-3"/>
    <n v="0"/>
    <n v="0"/>
    <s v="N/A"/>
    <s v="NO"/>
    <n v="35967.757299999997"/>
    <n v="4.9591130900188997E-3"/>
    <n v="0"/>
    <n v="0"/>
    <s v="NO"/>
    <n v="108345.4716"/>
    <n v="4.9591130900188997E-3"/>
    <n v="0"/>
    <n v="0"/>
    <s v="NO"/>
    <n v="18.832999999999998"/>
    <n v="974"/>
    <n v="5"/>
    <n v="1"/>
    <n v="4"/>
    <n v="4.5"/>
    <n v="5"/>
    <n v="5"/>
    <x v="0"/>
    <m/>
  </r>
  <r>
    <x v="147"/>
    <n v="9001070900"/>
    <s v="Bridgeport"/>
    <s v="No"/>
    <n v="0"/>
    <n v="0"/>
    <n v="30327.010000000002"/>
    <n v="1.805073014405593E-3"/>
    <s v="YES"/>
    <s v="N/A"/>
    <n v="0"/>
    <n v="0"/>
    <n v="4170.01"/>
    <n v="1.805073014405593E-3"/>
    <s v="N/A"/>
    <n v="0"/>
    <n v="0"/>
    <n v="26157"/>
    <n v="1.805073014405593E-3"/>
    <s v="N/A"/>
    <n v="20.158000000000001"/>
    <n v="1228"/>
    <n v="5"/>
    <n v="1"/>
    <n v="5"/>
    <n v="5"/>
    <n v="5"/>
    <n v="7"/>
    <x v="1"/>
    <m/>
  </r>
  <r>
    <x v="147"/>
    <n v="9001070900"/>
    <s v="Bridgeport"/>
    <s v="Yes"/>
    <n v="40068.741500000004"/>
    <n v="1.3769037113771734E-3"/>
    <n v="0"/>
    <n v="0"/>
    <s v="N/A"/>
    <s v="NO"/>
    <n v="29174.958600000002"/>
    <n v="1.3769037113771734E-3"/>
    <n v="0"/>
    <n v="0"/>
    <s v="NO"/>
    <n v="10893.7829"/>
    <n v="1.3769037113771734E-3"/>
    <n v="0"/>
    <n v="0"/>
    <s v="NO"/>
    <n v="20.158000000000001"/>
    <n v="1228"/>
    <n v="5"/>
    <n v="1"/>
    <n v="5"/>
    <n v="5"/>
    <n v="5"/>
    <n v="7"/>
    <x v="1"/>
    <m/>
  </r>
  <r>
    <x v="148"/>
    <n v="9001071000"/>
    <s v="Bridgeport"/>
    <s v="No"/>
    <n v="0"/>
    <n v="0"/>
    <n v="17169.5"/>
    <n v="1.0219339499949658E-3"/>
    <s v="YES"/>
    <s v="N/A"/>
    <n v="0"/>
    <n v="0"/>
    <n v="14379.5"/>
    <n v="1.0219339499949658E-3"/>
    <s v="N/A"/>
    <n v="0"/>
    <n v="0"/>
    <n v="2790"/>
    <n v="1.0219339499949658E-3"/>
    <s v="N/A"/>
    <n v="27.215"/>
    <n v="1323"/>
    <n v="5"/>
    <n v="1"/>
    <n v="5"/>
    <n v="5"/>
    <n v="5"/>
    <n v="7"/>
    <x v="1"/>
    <m/>
  </r>
  <r>
    <x v="148"/>
    <n v="9001071000"/>
    <s v="Bridgeport"/>
    <s v="Yes"/>
    <n v="63545.393400000001"/>
    <n v="2.1836445253311122E-3"/>
    <n v="0"/>
    <n v="0"/>
    <s v="N/A"/>
    <s v="NO"/>
    <n v="37249.348899999997"/>
    <n v="2.1836445253311122E-3"/>
    <n v="0"/>
    <n v="0"/>
    <s v="NO"/>
    <n v="26296.0445"/>
    <n v="2.1836445253311122E-3"/>
    <n v="0"/>
    <n v="0"/>
    <s v="NO"/>
    <n v="27.215"/>
    <n v="1323"/>
    <n v="5"/>
    <n v="1"/>
    <n v="5"/>
    <n v="5"/>
    <n v="5"/>
    <n v="7"/>
    <x v="1"/>
    <m/>
  </r>
  <r>
    <x v="149"/>
    <n v="9001071100"/>
    <s v="Bridgeport"/>
    <s v="No"/>
    <n v="66899.110799999995"/>
    <n v="2.2988901198295114E-3"/>
    <n v="29836.83"/>
    <n v="1.7758973492080898E-3"/>
    <s v="NO"/>
    <s v="NO"/>
    <n v="51783.790099999998"/>
    <n v="2.2988901198295114E-3"/>
    <n v="21423.83"/>
    <n v="1.7758973492080898E-3"/>
    <s v="NO"/>
    <n v="15115.3207"/>
    <n v="2.2988901198295114E-3"/>
    <n v="8413"/>
    <n v="1.7758973492080898E-3"/>
    <s v="NO"/>
    <n v="25.632999999999999"/>
    <n v="1271"/>
    <n v="5"/>
    <n v="1"/>
    <n v="5"/>
    <n v="5"/>
    <n v="5"/>
    <n v="6"/>
    <x v="1"/>
    <m/>
  </r>
  <r>
    <x v="150"/>
    <n v="9001071200"/>
    <s v="Bridgeport"/>
    <s v="No"/>
    <n v="0"/>
    <n v="0"/>
    <n v="20104.86"/>
    <n v="1.1966474850109664E-3"/>
    <s v="YES"/>
    <s v="N/A"/>
    <n v="0"/>
    <n v="0"/>
    <n v="4593.8599999999997"/>
    <n v="1.1966474850109664E-3"/>
    <s v="N/A"/>
    <n v="0"/>
    <n v="0"/>
    <n v="15511"/>
    <n v="1.1966474850109664E-3"/>
    <s v="N/A"/>
    <n v="13.99"/>
    <n v="1107"/>
    <n v="5"/>
    <n v="1"/>
    <n v="5"/>
    <n v="5"/>
    <n v="5"/>
    <n v="7"/>
    <x v="1"/>
    <m/>
  </r>
  <r>
    <x v="150"/>
    <n v="9001071200"/>
    <s v="Bridgeport"/>
    <s v="Yes"/>
    <n v="65667.876300000004"/>
    <n v="2.256580546602072E-3"/>
    <n v="0"/>
    <n v="0"/>
    <s v="N/A"/>
    <s v="NO"/>
    <n v="45169.658199999998"/>
    <n v="2.256580546602072E-3"/>
    <n v="0"/>
    <n v="0"/>
    <s v="NO"/>
    <n v="20498.218099999998"/>
    <n v="2.256580546602072E-3"/>
    <n v="0"/>
    <n v="0"/>
    <s v="NO"/>
    <n v="13.99"/>
    <n v="1107"/>
    <n v="5"/>
    <n v="1"/>
    <n v="5"/>
    <n v="5"/>
    <n v="5"/>
    <n v="7"/>
    <x v="1"/>
    <m/>
  </r>
  <r>
    <x v="151"/>
    <n v="9001071300"/>
    <s v="Bridgeport"/>
    <s v="No"/>
    <n v="0"/>
    <n v="0"/>
    <n v="2772.3199999999997"/>
    <n v="1.6500934379277458E-4"/>
    <s v="YES"/>
    <s v="N/A"/>
    <n v="0"/>
    <n v="0"/>
    <n v="1572.32"/>
    <n v="1.6500934379277458E-4"/>
    <s v="N/A"/>
    <n v="0"/>
    <n v="0"/>
    <n v="1200"/>
    <n v="1.6500934379277458E-4"/>
    <s v="N/A"/>
    <n v="17.510999999999999"/>
    <n v="1078"/>
    <n v="5"/>
    <n v="1"/>
    <n v="5"/>
    <n v="5"/>
    <n v="5"/>
    <n v="7"/>
    <x v="1"/>
    <m/>
  </r>
  <r>
    <x v="151"/>
    <n v="9001071300"/>
    <s v="Bridgeport"/>
    <s v="Yes"/>
    <n v="54252.862399999998"/>
    <n v="1.8643202854622997E-3"/>
    <n v="0"/>
    <n v="0"/>
    <s v="N/A"/>
    <s v="NO"/>
    <n v="34389.4211"/>
    <n v="1.8643202854622997E-3"/>
    <n v="0"/>
    <n v="0"/>
    <s v="NO"/>
    <n v="19863.441299999999"/>
    <n v="1.8643202854622997E-3"/>
    <n v="0"/>
    <n v="0"/>
    <s v="NO"/>
    <n v="17.510999999999999"/>
    <n v="1078"/>
    <n v="5"/>
    <n v="1"/>
    <n v="5"/>
    <n v="5"/>
    <n v="5"/>
    <n v="7"/>
    <x v="1"/>
    <m/>
  </r>
  <r>
    <x v="152"/>
    <n v="9001071400"/>
    <s v="Bridgeport"/>
    <s v="No"/>
    <n v="68350.4467"/>
    <n v="2.3487631558260363E-3"/>
    <n v="10239.369999999999"/>
    <n v="6.094504691202395E-4"/>
    <s v="NO"/>
    <s v="NO"/>
    <n v="38432.275500000003"/>
    <n v="2.3487631558260363E-3"/>
    <n v="3327.16"/>
    <n v="6.094504691202395E-4"/>
    <s v="NO"/>
    <n v="29918.171200000001"/>
    <n v="2.3487631558260363E-3"/>
    <n v="6912.21"/>
    <n v="6.094504691202395E-4"/>
    <s v="NO"/>
    <n v="22.64"/>
    <n v="1131"/>
    <n v="5"/>
    <n v="1"/>
    <n v="5"/>
    <n v="5"/>
    <n v="5"/>
    <n v="7"/>
    <x v="1"/>
    <m/>
  </r>
  <r>
    <x v="153"/>
    <n v="9001071600"/>
    <s v="Bridgeport"/>
    <s v="No"/>
    <n v="0"/>
    <n v="0"/>
    <n v="1330.85"/>
    <n v="7.9212603590716105E-5"/>
    <s v="YES"/>
    <s v="N/A"/>
    <n v="0"/>
    <n v="0"/>
    <n v="1330.85"/>
    <n v="7.9212603590716105E-5"/>
    <s v="N/A"/>
    <n v="0"/>
    <n v="0"/>
    <n v="0"/>
    <n v="7.9212603590716105E-5"/>
    <s v="N/A"/>
    <n v="11.771000000000001"/>
    <n v="1032"/>
    <n v="5"/>
    <n v="1"/>
    <n v="4"/>
    <n v="4.5"/>
    <n v="5"/>
    <n v="10"/>
    <x v="1"/>
    <m/>
  </r>
  <r>
    <x v="153"/>
    <n v="9001071600"/>
    <s v="Bridgeport"/>
    <s v="Yes"/>
    <n v="31813.543699999998"/>
    <n v="1.0932259100922819E-3"/>
    <n v="0"/>
    <n v="0"/>
    <s v="N/A"/>
    <s v="NO"/>
    <n v="24529.813099999999"/>
    <n v="1.0932259100922819E-3"/>
    <n v="0"/>
    <n v="0"/>
    <s v="NO"/>
    <n v="7283.7305999999999"/>
    <n v="1.0932259100922819E-3"/>
    <n v="0"/>
    <n v="0"/>
    <s v="NO"/>
    <n v="11.771000000000001"/>
    <n v="1032"/>
    <n v="5"/>
    <n v="1"/>
    <n v="4"/>
    <n v="4.5"/>
    <n v="5"/>
    <n v="10"/>
    <x v="1"/>
    <m/>
  </r>
  <r>
    <x v="154"/>
    <n v="9001071900"/>
    <s v="Ansonia"/>
    <s v="No"/>
    <n v="0"/>
    <n v="0"/>
    <n v="230"/>
    <n v="1.3689671131881657E-5"/>
    <s v="YES"/>
    <s v="N/A"/>
    <n v="0"/>
    <n v="0"/>
    <n v="230"/>
    <n v="1.3689671131881657E-5"/>
    <s v="N/A"/>
    <n v="0"/>
    <n v="0"/>
    <n v="0"/>
    <n v="1.3689671131881657E-5"/>
    <s v="N/A"/>
    <n v="26.15"/>
    <n v="1287"/>
    <n v="5"/>
    <n v="1"/>
    <n v="5"/>
    <n v="5"/>
    <n v="5"/>
    <n v="6"/>
    <x v="1"/>
    <m/>
  </r>
  <r>
    <x v="154"/>
    <n v="9001071900"/>
    <s v="Bridgeport"/>
    <s v="No"/>
    <n v="0"/>
    <n v="0"/>
    <n v="8360.09"/>
    <n v="4.9759514231709798E-4"/>
    <s v="YES"/>
    <s v="N/A"/>
    <n v="0"/>
    <n v="0"/>
    <n v="3390.23"/>
    <n v="4.9759514231709798E-4"/>
    <s v="N/A"/>
    <n v="0"/>
    <n v="0"/>
    <n v="4969.8599999999997"/>
    <n v="4.9759514231709798E-4"/>
    <s v="N/A"/>
    <n v="26.15"/>
    <n v="1287"/>
    <n v="5"/>
    <n v="1"/>
    <n v="5"/>
    <n v="5"/>
    <n v="5"/>
    <n v="6"/>
    <x v="1"/>
    <m/>
  </r>
  <r>
    <x v="154"/>
    <n v="9001071900"/>
    <s v="Bridgeport"/>
    <s v="Yes"/>
    <n v="64668.711600000104"/>
    <n v="2.2222457127090002E-3"/>
    <n v="0"/>
    <n v="0"/>
    <s v="N/A"/>
    <s v="NO"/>
    <n v="46534.635900000103"/>
    <n v="2.2222457127090002E-3"/>
    <n v="0"/>
    <n v="0"/>
    <s v="NO"/>
    <n v="18134.075700000001"/>
    <n v="2.2222457127090002E-3"/>
    <n v="0"/>
    <n v="0"/>
    <s v="NO"/>
    <n v="26.15"/>
    <n v="1287"/>
    <n v="5"/>
    <n v="1"/>
    <n v="5"/>
    <n v="5"/>
    <n v="5"/>
    <n v="6"/>
    <x v="1"/>
    <m/>
  </r>
  <r>
    <x v="155"/>
    <n v="9001072000"/>
    <s v="Bridgeport"/>
    <s v="No"/>
    <n v="0"/>
    <n v="0"/>
    <n v="19104.27"/>
    <n v="1.1370920587594469E-3"/>
    <s v="YES"/>
    <s v="N/A"/>
    <n v="0"/>
    <n v="0"/>
    <n v="19032.27"/>
    <n v="1.1370920587594469E-3"/>
    <s v="N/A"/>
    <n v="0"/>
    <n v="0"/>
    <n v="72"/>
    <n v="1.1370920587594469E-3"/>
    <s v="N/A"/>
    <n v="31.123000000000001"/>
    <n v="1386"/>
    <n v="4"/>
    <n v="1"/>
    <n v="5"/>
    <n v="4.5"/>
    <n v="5"/>
    <n v="5"/>
    <x v="0"/>
    <m/>
  </r>
  <r>
    <x v="155"/>
    <n v="9001072000"/>
    <s v="Bridgeport"/>
    <s v="Yes"/>
    <n v="52439.411500000002"/>
    <n v="1.8020036969912025E-3"/>
    <n v="0"/>
    <n v="0"/>
    <s v="N/A"/>
    <s v="NO"/>
    <n v="43927.019899999999"/>
    <n v="1.8020036969912025E-3"/>
    <n v="0"/>
    <n v="0"/>
    <s v="NO"/>
    <n v="8512.3916000000008"/>
    <n v="1.8020036969912025E-3"/>
    <n v="0"/>
    <n v="0"/>
    <s v="NO"/>
    <n v="31.123000000000001"/>
    <n v="1386"/>
    <n v="4"/>
    <n v="1"/>
    <n v="5"/>
    <n v="4.5"/>
    <n v="5"/>
    <n v="5"/>
    <x v="0"/>
    <m/>
  </r>
  <r>
    <x v="156"/>
    <n v="9001072100"/>
    <s v="Bridgeport"/>
    <s v="No"/>
    <n v="147726.3769"/>
    <n v="5.0764009301842716E-3"/>
    <n v="46711.47"/>
    <n v="2.7802811408119831E-3"/>
    <s v="NO"/>
    <s v="NO"/>
    <n v="119833.8798"/>
    <n v="5.0764009301842716E-3"/>
    <n v="44620.47"/>
    <n v="2.7802811408119831E-3"/>
    <s v="NO"/>
    <n v="27892.497100000001"/>
    <n v="5.0764009301842716E-3"/>
    <n v="2091"/>
    <n v="2.7802811408119831E-3"/>
    <s v="NO"/>
    <n v="37.423000000000002"/>
    <n v="1463"/>
    <n v="4"/>
    <n v="1"/>
    <n v="5"/>
    <n v="4.5"/>
    <n v="5"/>
    <n v="4"/>
    <x v="0"/>
    <m/>
  </r>
  <r>
    <x v="156"/>
    <n v="9001072100"/>
    <s v="Fairfield"/>
    <s v="No"/>
    <n v="383.21100000000001"/>
    <n v="1.3168485667076864E-5"/>
    <n v="0"/>
    <n v="0"/>
    <s v="N/A"/>
    <s v="NO"/>
    <n v="302.35410000000002"/>
    <n v="1.3168485667076864E-5"/>
    <n v="0"/>
    <n v="0"/>
    <s v="NO"/>
    <n v="80.856899999999996"/>
    <n v="1.3168485667076864E-5"/>
    <n v="0"/>
    <n v="0"/>
    <s v="NO"/>
    <n v="37.423000000000002"/>
    <n v="1463"/>
    <n v="4"/>
    <n v="1"/>
    <n v="5"/>
    <n v="4.5"/>
    <n v="5"/>
    <n v="4"/>
    <x v="0"/>
    <m/>
  </r>
  <r>
    <x v="157"/>
    <n v="9001072200"/>
    <s v="Bridgeport"/>
    <s v="No"/>
    <n v="0"/>
    <n v="0"/>
    <n v="74220.17"/>
    <n v="4.4176074724015177E-3"/>
    <s v="YES"/>
    <s v="N/A"/>
    <n v="0"/>
    <n v="0"/>
    <n v="23077.93"/>
    <n v="4.4176074724015177E-3"/>
    <s v="N/A"/>
    <n v="0"/>
    <n v="0"/>
    <n v="51142.239999999998"/>
    <n v="4.4176074724015177E-3"/>
    <s v="N/A"/>
    <n v="31.306999999999999"/>
    <n v="1641"/>
    <n v="4"/>
    <n v="1"/>
    <n v="4"/>
    <n v="4"/>
    <n v="4"/>
    <n v="5"/>
    <x v="0"/>
    <m/>
  </r>
  <r>
    <x v="157"/>
    <n v="9001072200"/>
    <s v="Bridgeport"/>
    <s v="Yes"/>
    <n v="48370.034999999996"/>
    <n v="1.6621655239894111E-3"/>
    <n v="0"/>
    <n v="0"/>
    <s v="N/A"/>
    <s v="NO"/>
    <n v="41166.362699999998"/>
    <n v="1.6621655239894111E-3"/>
    <n v="0"/>
    <n v="0"/>
    <s v="NO"/>
    <n v="7203.6723000000002"/>
    <n v="1.6621655239894111E-3"/>
    <n v="0"/>
    <n v="0"/>
    <s v="NO"/>
    <n v="31.306999999999999"/>
    <n v="1641"/>
    <n v="4"/>
    <n v="1"/>
    <n v="4"/>
    <n v="4"/>
    <n v="4"/>
    <n v="5"/>
    <x v="0"/>
    <m/>
  </r>
  <r>
    <x v="157"/>
    <n v="9001072200"/>
    <s v="Fairfield"/>
    <s v="Yes"/>
    <n v="1.5974999999999999"/>
    <n v="5.4895751565469905E-8"/>
    <n v="0"/>
    <n v="0"/>
    <s v="N/A"/>
    <s v="N/A"/>
    <n v="0"/>
    <n v="5.4895751565469905E-8"/>
    <n v="0"/>
    <n v="0"/>
    <s v="N/A"/>
    <n v="1.5974999999999999"/>
    <n v="5.4895751565469905E-8"/>
    <n v="0"/>
    <n v="0"/>
    <s v="N/A"/>
    <n v="31.306999999999999"/>
    <n v="1641"/>
    <n v="4"/>
    <n v="1"/>
    <n v="4"/>
    <n v="4"/>
    <n v="4"/>
    <n v="5"/>
    <x v="0"/>
    <m/>
  </r>
  <r>
    <x v="158"/>
    <n v="9001072300"/>
    <s v="Bridgeport"/>
    <s v="No"/>
    <n v="71996.736900000105"/>
    <n v="2.4740625867836659E-3"/>
    <n v="18750.489999999998"/>
    <n v="1.116034963746242E-3"/>
    <s v="NO"/>
    <s v="NO"/>
    <n v="62912.309300000103"/>
    <n v="2.4740625867836659E-3"/>
    <n v="15404.49"/>
    <n v="1.116034963746242E-3"/>
    <s v="NO"/>
    <n v="9084.4276000000009"/>
    <n v="2.4740625867836659E-3"/>
    <n v="3346"/>
    <n v="1.116034963746242E-3"/>
    <s v="NO"/>
    <n v="36.317999999999998"/>
    <n v="1594"/>
    <n v="3"/>
    <n v="1"/>
    <n v="5"/>
    <n v="4"/>
    <n v="4"/>
    <n v="4"/>
    <x v="0"/>
    <m/>
  </r>
  <r>
    <x v="159"/>
    <n v="9001072400"/>
    <s v="Bridgeport"/>
    <s v="No"/>
    <n v="46883.466399999998"/>
    <n v="1.6110817677761852E-3"/>
    <n v="33071.410000000003"/>
    <n v="1.968420551163576E-3"/>
    <s v="YES"/>
    <s v="YES"/>
    <n v="38727.082199999997"/>
    <n v="1.6110817677761852E-3"/>
    <n v="29244.41"/>
    <n v="1.968420551163576E-3"/>
    <s v="YES"/>
    <n v="8156.3842000000004"/>
    <n v="1.6110817677761852E-3"/>
    <n v="3827"/>
    <n v="1.968420551163576E-3"/>
    <s v="YES"/>
    <n v="32.786000000000001"/>
    <n v="1532"/>
    <n v="4"/>
    <n v="1"/>
    <n v="5"/>
    <n v="4.5"/>
    <n v="5"/>
    <n v="5"/>
    <x v="0"/>
    <m/>
  </r>
  <r>
    <x v="160"/>
    <n v="9001072500"/>
    <s v="Bridgeport"/>
    <s v="No"/>
    <n v="93619.371000000305"/>
    <n v="3.2170927900667138E-3"/>
    <n v="19820.64"/>
    <n v="1.1797306227105168E-3"/>
    <s v="NO"/>
    <s v="NO"/>
    <n v="78001.035200000304"/>
    <n v="3.2170927900667138E-3"/>
    <n v="18716.64"/>
    <n v="1.1797306227105168E-3"/>
    <s v="NO"/>
    <n v="15618.335800000001"/>
    <n v="3.2170927900667138E-3"/>
    <n v="1104"/>
    <n v="1.1797306227105168E-3"/>
    <s v="NO"/>
    <n v="38.706000000000003"/>
    <n v="1492"/>
    <n v="4"/>
    <n v="1"/>
    <n v="4"/>
    <n v="4"/>
    <n v="4"/>
    <n v="5"/>
    <x v="0"/>
    <m/>
  </r>
  <r>
    <x v="160"/>
    <n v="9001072500"/>
    <s v="Fairfield"/>
    <s v="No"/>
    <n v="55.980600000000003"/>
    <n v="1.9236914617126416E-6"/>
    <n v="0"/>
    <n v="0"/>
    <s v="N/A"/>
    <s v="N/A"/>
    <n v="0"/>
    <n v="1.9236914617126416E-6"/>
    <n v="0"/>
    <n v="0"/>
    <s v="N/A"/>
    <n v="55.980600000000003"/>
    <n v="1.9236914617126416E-6"/>
    <n v="0"/>
    <n v="0"/>
    <s v="N/A"/>
    <n v="38.706000000000003"/>
    <n v="1492"/>
    <n v="4"/>
    <n v="1"/>
    <n v="4"/>
    <n v="4"/>
    <n v="4"/>
    <n v="5"/>
    <x v="0"/>
    <m/>
  </r>
  <r>
    <x v="161"/>
    <n v="9001072600"/>
    <s v="Bridgeport"/>
    <s v="No"/>
    <n v="150867.26629999999"/>
    <n v="5.1843330016691017E-3"/>
    <n v="51595.67"/>
    <n v="3.0709902353438802E-3"/>
    <s v="NO"/>
    <s v="NO"/>
    <n v="118351.0931"/>
    <n v="5.1843330016691017E-3"/>
    <n v="43073.09"/>
    <n v="3.0709902353438802E-3"/>
    <s v="NO"/>
    <n v="32516.173200000001"/>
    <n v="5.1843330016691017E-3"/>
    <n v="8522.58"/>
    <n v="3.0709902353438802E-3"/>
    <s v="NO"/>
    <n v="40.843000000000004"/>
    <n v="1526"/>
    <n v="4"/>
    <n v="1"/>
    <n v="3"/>
    <n v="3.5"/>
    <n v="4"/>
    <n v="4"/>
    <x v="0"/>
    <m/>
  </r>
  <r>
    <x v="161"/>
    <n v="9001072600"/>
    <s v="Trumbull"/>
    <s v="No"/>
    <n v="41.979599999999998"/>
    <n v="1.4425675695886076E-6"/>
    <n v="0"/>
    <n v="0"/>
    <s v="N/A"/>
    <s v="N/A"/>
    <n v="41.979599999999998"/>
    <n v="1.4425675695886076E-6"/>
    <n v="0"/>
    <n v="0"/>
    <s v="N/A"/>
    <n v="0"/>
    <n v="1.4425675695886076E-6"/>
    <n v="0"/>
    <n v="0"/>
    <s v="N/A"/>
    <n v="40.843000000000004"/>
    <n v="1526"/>
    <n v="4"/>
    <n v="1"/>
    <n v="3"/>
    <n v="3.5"/>
    <n v="4"/>
    <n v="4"/>
    <x v="0"/>
    <m/>
  </r>
  <r>
    <x v="162"/>
    <n v="9001072700"/>
    <s v="Bridgeport"/>
    <s v="No"/>
    <n v="78752.083299999998"/>
    <n v="2.70620018785602E-3"/>
    <n v="53438.03"/>
    <n v="3.1806480723288086E-3"/>
    <s v="YES"/>
    <s v="YES"/>
    <n v="59967.633300000001"/>
    <n v="2.70620018785602E-3"/>
    <n v="47344.93"/>
    <n v="3.1806480723288086E-3"/>
    <s v="YES"/>
    <n v="18784.45"/>
    <n v="2.70620018785602E-3"/>
    <n v="6093.1"/>
    <n v="3.1806480723288086E-3"/>
    <s v="YES"/>
    <n v="42.64"/>
    <n v="1914"/>
    <n v="3"/>
    <n v="1"/>
    <n v="4"/>
    <n v="3.5"/>
    <n v="4"/>
    <n v="4"/>
    <x v="0"/>
    <m/>
  </r>
  <r>
    <x v="162"/>
    <n v="9001072700"/>
    <s v="Trumbull"/>
    <s v="No"/>
    <n v="284.05279999999999"/>
    <n v="9.761059117543731E-6"/>
    <n v="0"/>
    <n v="0"/>
    <s v="N/A"/>
    <s v="NO"/>
    <n v="284.05279999999999"/>
    <n v="9.761059117543731E-6"/>
    <n v="0"/>
    <n v="0"/>
    <s v="NO"/>
    <n v="0"/>
    <n v="9.761059117543731E-6"/>
    <n v="0"/>
    <n v="0"/>
    <s v="NO"/>
    <n v="42.64"/>
    <n v="1914"/>
    <n v="3"/>
    <n v="1"/>
    <n v="4"/>
    <n v="3.5"/>
    <n v="4"/>
    <n v="4"/>
    <x v="0"/>
    <m/>
  </r>
  <r>
    <x v="163"/>
    <n v="9001072800"/>
    <s v="Bridgeport"/>
    <s v="No"/>
    <n v="77117.696200000093"/>
    <n v="2.6500368650369879E-3"/>
    <n v="239893.12"/>
    <n v="1.4278512693917488E-2"/>
    <s v="YES"/>
    <s v="YES"/>
    <n v="67221.614200000098"/>
    <n v="2.6500368650369879E-3"/>
    <n v="239893.12"/>
    <n v="1.4278512693917488E-2"/>
    <s v="YES"/>
    <n v="9896.0820000000003"/>
    <n v="2.6500368650369879E-3"/>
    <n v="0"/>
    <n v="1.4278512693917488E-2"/>
    <s v="YES"/>
    <n v="29.135999999999999"/>
    <n v="1137"/>
    <n v="5"/>
    <n v="1"/>
    <n v="5"/>
    <n v="5"/>
    <n v="5"/>
    <n v="5"/>
    <x v="0"/>
    <m/>
  </r>
  <r>
    <x v="164"/>
    <n v="9001073000"/>
    <s v="Bridgeport"/>
    <s v="No"/>
    <n v="44439.523699999998"/>
    <n v="1.527099250530837E-3"/>
    <n v="18098.66"/>
    <n v="1.077237840555397E-3"/>
    <s v="NO"/>
    <s v="NO"/>
    <n v="27045.101699999999"/>
    <n v="1.527099250530837E-3"/>
    <n v="17678.66"/>
    <n v="1.077237840555397E-3"/>
    <s v="NO"/>
    <n v="17394.421999999999"/>
    <n v="1.527099250530837E-3"/>
    <n v="420"/>
    <n v="1.077237840555397E-3"/>
    <s v="NO"/>
    <n v="48.427"/>
    <n v="1696"/>
    <n v="3"/>
    <n v="1"/>
    <n v="4"/>
    <n v="3.5"/>
    <n v="4"/>
    <n v="4"/>
    <x v="0"/>
    <m/>
  </r>
  <r>
    <x v="164"/>
    <n v="9001073000"/>
    <s v="Trumbull"/>
    <s v="No"/>
    <n v="118.6635"/>
    <n v="4.0776976625284123E-6"/>
    <n v="0"/>
    <n v="0"/>
    <s v="N/A"/>
    <s v="N/A"/>
    <n v="118.6635"/>
    <n v="4.0776976625284123E-6"/>
    <n v="0"/>
    <n v="0"/>
    <s v="N/A"/>
    <n v="0"/>
    <n v="4.0776976625284123E-6"/>
    <n v="0"/>
    <n v="0"/>
    <s v="N/A"/>
    <n v="48.427"/>
    <n v="1696"/>
    <n v="3"/>
    <n v="1"/>
    <n v="4"/>
    <n v="3.5"/>
    <n v="4"/>
    <n v="4"/>
    <x v="0"/>
    <m/>
  </r>
  <r>
    <x v="165"/>
    <n v="9001073200"/>
    <s v="Bridgeport"/>
    <s v="No"/>
    <n v="26440.300999999999"/>
    <n v="9.0858228169780637E-4"/>
    <n v="3053.03"/>
    <n v="1.8171728980768983E-4"/>
    <s v="NO"/>
    <s v="NO"/>
    <n v="24172.335500000001"/>
    <n v="9.0858228169780637E-4"/>
    <n v="3053.03"/>
    <n v="1.8171728980768983E-4"/>
    <s v="NO"/>
    <n v="2267.9654999999998"/>
    <n v="9.0858228169780637E-4"/>
    <n v="0"/>
    <n v="1.8171728980768983E-4"/>
    <s v="NO"/>
    <n v="32.533000000000001"/>
    <n v="730"/>
    <n v="5"/>
    <n v="1"/>
    <n v="5"/>
    <n v="5"/>
    <n v="5"/>
    <n v="5"/>
    <x v="0"/>
    <m/>
  </r>
  <r>
    <x v="165"/>
    <n v="9001073200"/>
    <s v="Stratford"/>
    <s v="No"/>
    <n v="37.274000000000001"/>
    <n v="1.2808665063232084E-6"/>
    <n v="0"/>
    <n v="0"/>
    <s v="N/A"/>
    <s v="N/A"/>
    <n v="37.274000000000001"/>
    <n v="1.2808665063232084E-6"/>
    <n v="0"/>
    <n v="0"/>
    <s v="N/A"/>
    <n v="0"/>
    <n v="1.2808665063232084E-6"/>
    <n v="0"/>
    <n v="0"/>
    <s v="N/A"/>
    <n v="32.533000000000001"/>
    <n v="730"/>
    <n v="5"/>
    <n v="1"/>
    <n v="5"/>
    <n v="5"/>
    <n v="5"/>
    <n v="5"/>
    <x v="0"/>
    <m/>
  </r>
  <r>
    <x v="166"/>
    <n v="9001073300"/>
    <s v="Bridgeport"/>
    <s v="No"/>
    <n v="0"/>
    <n v="0"/>
    <n v="23786.65"/>
    <n v="1.4157887644746646E-3"/>
    <s v="YES"/>
    <s v="N/A"/>
    <n v="0"/>
    <n v="0"/>
    <n v="21408.65"/>
    <n v="1.4157887644746646E-3"/>
    <s v="N/A"/>
    <n v="0"/>
    <n v="0"/>
    <n v="2378"/>
    <n v="1.4157887644746646E-3"/>
    <s v="N/A"/>
    <n v="21.315999999999999"/>
    <n v="1125"/>
    <n v="5"/>
    <n v="1"/>
    <n v="5"/>
    <n v="5"/>
    <n v="5"/>
    <n v="6"/>
    <x v="1"/>
    <m/>
  </r>
  <r>
    <x v="166"/>
    <n v="9001073300"/>
    <s v="Bridgeport"/>
    <s v="Yes"/>
    <n v="72877.155399999901"/>
    <n v="2.5043168811496328E-3"/>
    <n v="0"/>
    <n v="0"/>
    <s v="N/A"/>
    <s v="NO"/>
    <n v="49786.050399999898"/>
    <n v="2.5043168811496328E-3"/>
    <n v="0"/>
    <n v="0"/>
    <s v="NO"/>
    <n v="23091.105"/>
    <n v="2.5043168811496328E-3"/>
    <n v="0"/>
    <n v="0"/>
    <s v="NO"/>
    <n v="21.315999999999999"/>
    <n v="1125"/>
    <n v="5"/>
    <n v="1"/>
    <n v="5"/>
    <n v="5"/>
    <n v="5"/>
    <n v="6"/>
    <x v="1"/>
    <m/>
  </r>
  <r>
    <x v="167"/>
    <n v="9001073400"/>
    <s v="Bridgeport"/>
    <s v="No"/>
    <n v="0"/>
    <n v="0"/>
    <n v="56114.62"/>
    <n v="3.339959536915257E-3"/>
    <s v="YES"/>
    <s v="N/A"/>
    <n v="0"/>
    <n v="0"/>
    <n v="48424.62"/>
    <n v="3.339959536915257E-3"/>
    <s v="N/A"/>
    <n v="0"/>
    <n v="0"/>
    <n v="7690"/>
    <n v="3.339959536915257E-3"/>
    <s v="N/A"/>
    <n v="30.809000000000001"/>
    <n v="1497"/>
    <n v="4"/>
    <n v="1"/>
    <n v="5"/>
    <n v="4.5"/>
    <n v="5"/>
    <n v="6"/>
    <x v="1"/>
    <m/>
  </r>
  <r>
    <x v="167"/>
    <n v="9001073400"/>
    <s v="Bridgeport"/>
    <s v="Yes"/>
    <n v="79920.725000000006"/>
    <n v="2.7463588510373963E-3"/>
    <n v="0"/>
    <n v="0"/>
    <s v="N/A"/>
    <s v="NO"/>
    <n v="53978.008699999998"/>
    <n v="2.7463588510373963E-3"/>
    <n v="0"/>
    <n v="0"/>
    <s v="NO"/>
    <n v="25942.7163"/>
    <n v="2.7463588510373963E-3"/>
    <n v="0"/>
    <n v="0"/>
    <s v="NO"/>
    <n v="30.809000000000001"/>
    <n v="1497"/>
    <n v="4"/>
    <n v="1"/>
    <n v="5"/>
    <n v="4.5"/>
    <n v="5"/>
    <n v="6"/>
    <x v="1"/>
    <m/>
  </r>
  <r>
    <x v="168"/>
    <n v="9001073500"/>
    <s v="Bridgeport"/>
    <s v="No"/>
    <n v="0"/>
    <n v="0"/>
    <n v="8303.2200000000012"/>
    <n v="4.9421022232896711E-4"/>
    <s v="YES"/>
    <s v="N/A"/>
    <n v="0"/>
    <n v="0"/>
    <n v="7178.22"/>
    <n v="4.9421022232896711E-4"/>
    <s v="N/A"/>
    <n v="0"/>
    <n v="0"/>
    <n v="1125"/>
    <n v="4.9421022232896711E-4"/>
    <s v="N/A"/>
    <n v="22.375"/>
    <n v="1230"/>
    <n v="5"/>
    <n v="1"/>
    <n v="5"/>
    <n v="5"/>
    <n v="5"/>
    <n v="7"/>
    <x v="1"/>
    <m/>
  </r>
  <r>
    <x v="168"/>
    <n v="9001073500"/>
    <s v="Bridgeport"/>
    <s v="Yes"/>
    <n v="48863.655799999993"/>
    <n v="1.6791280809874381E-3"/>
    <n v="0"/>
    <n v="0"/>
    <s v="N/A"/>
    <s v="NO"/>
    <n v="38030.339099999997"/>
    <n v="1.6791280809874381E-3"/>
    <n v="0"/>
    <n v="0"/>
    <s v="NO"/>
    <n v="10833.316699999999"/>
    <n v="1.6791280809874381E-3"/>
    <n v="0"/>
    <n v="0"/>
    <s v="NO"/>
    <n v="22.375"/>
    <n v="1230"/>
    <n v="5"/>
    <n v="1"/>
    <n v="5"/>
    <n v="5"/>
    <n v="5"/>
    <n v="7"/>
    <x v="1"/>
    <m/>
  </r>
  <r>
    <x v="169"/>
    <n v="9001073600"/>
    <s v="Bridgeport"/>
    <s v="No"/>
    <n v="0"/>
    <n v="0"/>
    <n v="2163.37"/>
    <n v="1.2876445146338617E-4"/>
    <s v="YES"/>
    <s v="N/A"/>
    <n v="0"/>
    <n v="0"/>
    <n v="846.37"/>
    <n v="1.2876445146338617E-4"/>
    <s v="N/A"/>
    <n v="0"/>
    <n v="0"/>
    <n v="1317"/>
    <n v="1.2876445146338617E-4"/>
    <s v="N/A"/>
    <n v="18.335999999999999"/>
    <n v="1202"/>
    <n v="5"/>
    <n v="1"/>
    <n v="5"/>
    <n v="5"/>
    <n v="5"/>
    <n v="7"/>
    <x v="1"/>
    <m/>
  </r>
  <r>
    <x v="169"/>
    <n v="9001073600"/>
    <s v="Bridgeport"/>
    <s v="Yes"/>
    <n v="31308.570500000002"/>
    <n v="1.0758732444682317E-3"/>
    <n v="0"/>
    <n v="0"/>
    <s v="N/A"/>
    <s v="NO"/>
    <n v="24351.613000000001"/>
    <n v="1.0758732444682317E-3"/>
    <n v="0"/>
    <n v="0"/>
    <s v="NO"/>
    <n v="6956.9575000000004"/>
    <n v="1.0758732444682317E-3"/>
    <n v="0"/>
    <n v="0"/>
    <s v="NO"/>
    <n v="18.335999999999999"/>
    <n v="1202"/>
    <n v="5"/>
    <n v="1"/>
    <n v="5"/>
    <n v="5"/>
    <n v="5"/>
    <n v="7"/>
    <x v="1"/>
    <m/>
  </r>
  <r>
    <x v="170"/>
    <n v="9001073700"/>
    <s v="Bridgeport"/>
    <s v="No"/>
    <n v="0"/>
    <n v="0"/>
    <n v="30385.83"/>
    <n v="1.8085739989967984E-3"/>
    <s v="YES"/>
    <s v="N/A"/>
    <n v="0"/>
    <n v="0"/>
    <n v="24518.83"/>
    <n v="1.8085739989967984E-3"/>
    <s v="N/A"/>
    <n v="0"/>
    <n v="0"/>
    <n v="5867"/>
    <n v="1.8085739989967984E-3"/>
    <s v="N/A"/>
    <n v="24.571999999999999"/>
    <n v="1314"/>
    <n v="5"/>
    <n v="1"/>
    <n v="5"/>
    <n v="5"/>
    <n v="5"/>
    <n v="7"/>
    <x v="1"/>
    <m/>
  </r>
  <r>
    <x v="170"/>
    <n v="9001073700"/>
    <s v="Bridgeport"/>
    <s v="Yes"/>
    <n v="87517.255000000092"/>
    <n v="3.0074024965082219E-3"/>
    <n v="0"/>
    <n v="0"/>
    <s v="N/A"/>
    <s v="NO"/>
    <n v="64008.1363000001"/>
    <n v="3.0074024965082219E-3"/>
    <n v="0"/>
    <n v="0"/>
    <s v="NO"/>
    <n v="23509.118699999999"/>
    <n v="3.0074024965082219E-3"/>
    <n v="0"/>
    <n v="0"/>
    <s v="NO"/>
    <n v="24.571999999999999"/>
    <n v="1314"/>
    <n v="5"/>
    <n v="1"/>
    <n v="5"/>
    <n v="5"/>
    <n v="5"/>
    <n v="7"/>
    <x v="1"/>
    <m/>
  </r>
  <r>
    <x v="170"/>
    <n v="9001073700"/>
    <s v="Stratford"/>
    <s v="Yes"/>
    <n v="0.98970000000000002"/>
    <n v="3.400959331727422E-8"/>
    <n v="0"/>
    <n v="0"/>
    <s v="N/A"/>
    <s v="N/A"/>
    <n v="0"/>
    <n v="3.400959331727422E-8"/>
    <n v="0"/>
    <n v="0"/>
    <s v="N/A"/>
    <n v="0.98970000000000002"/>
    <n v="3.400959331727422E-8"/>
    <n v="0"/>
    <n v="0"/>
    <s v="N/A"/>
    <n v="24.571999999999999"/>
    <n v="1314"/>
    <n v="5"/>
    <n v="1"/>
    <n v="5"/>
    <n v="5"/>
    <n v="5"/>
    <n v="7"/>
    <x v="1"/>
    <m/>
  </r>
  <r>
    <x v="171"/>
    <n v="9001073800"/>
    <s v="Bridgeport"/>
    <s v="No"/>
    <n v="0"/>
    <n v="0"/>
    <n v="5184.29"/>
    <n v="3.0857054414044677E-4"/>
    <s v="YES"/>
    <s v="N/A"/>
    <n v="0"/>
    <n v="0"/>
    <n v="2512.29"/>
    <n v="3.0857054414044677E-4"/>
    <s v="N/A"/>
    <n v="0"/>
    <n v="0"/>
    <n v="2672"/>
    <n v="3.0857054414044677E-4"/>
    <s v="N/A"/>
    <n v="13.323"/>
    <n v="1109"/>
    <n v="5"/>
    <n v="1"/>
    <n v="5"/>
    <n v="5"/>
    <n v="5"/>
    <n v="10"/>
    <x v="1"/>
    <m/>
  </r>
  <r>
    <x v="171"/>
    <n v="9001073800"/>
    <s v="Bridgeport"/>
    <s v="Yes"/>
    <n v="44125.629799999995"/>
    <n v="1.5163127456467578E-3"/>
    <n v="0"/>
    <n v="0"/>
    <s v="N/A"/>
    <s v="NO"/>
    <n v="25510.301599999999"/>
    <n v="1.5163127456467578E-3"/>
    <n v="0"/>
    <n v="0"/>
    <s v="NO"/>
    <n v="18615.3282"/>
    <n v="1.5163127456467578E-3"/>
    <n v="0"/>
    <n v="0"/>
    <s v="NO"/>
    <n v="13.323"/>
    <n v="1109"/>
    <n v="5"/>
    <n v="1"/>
    <n v="5"/>
    <n v="5"/>
    <n v="5"/>
    <n v="10"/>
    <x v="1"/>
    <m/>
  </r>
  <r>
    <x v="172"/>
    <n v="9001074300"/>
    <s v="Bridgeport"/>
    <s v="No"/>
    <n v="0"/>
    <n v="0"/>
    <n v="19368.77"/>
    <n v="1.1528351805611108E-3"/>
    <s v="YES"/>
    <s v="N/A"/>
    <n v="0"/>
    <n v="0"/>
    <n v="8289.77"/>
    <n v="1.1528351805611108E-3"/>
    <s v="N/A"/>
    <n v="0"/>
    <n v="0"/>
    <n v="11079"/>
    <n v="1.1528351805611108E-3"/>
    <s v="N/A"/>
    <n v="22.716999999999999"/>
    <n v="1182"/>
    <n v="5"/>
    <n v="1"/>
    <n v="5"/>
    <n v="5"/>
    <n v="5"/>
    <n v="6"/>
    <x v="1"/>
    <m/>
  </r>
  <r>
    <x v="172"/>
    <n v="9001074300"/>
    <s v="Bridgeport"/>
    <s v="Yes"/>
    <n v="99612.751599999901"/>
    <n v="3.4230465506018531E-3"/>
    <n v="0"/>
    <n v="0"/>
    <s v="N/A"/>
    <s v="NO"/>
    <n v="51549.295899999903"/>
    <n v="3.4230465506018531E-3"/>
    <n v="0"/>
    <n v="0"/>
    <s v="NO"/>
    <n v="48063.455699999999"/>
    <n v="3.4230465506018531E-3"/>
    <n v="0"/>
    <n v="0"/>
    <s v="NO"/>
    <n v="22.716999999999999"/>
    <n v="1182"/>
    <n v="5"/>
    <n v="1"/>
    <n v="5"/>
    <n v="5"/>
    <n v="5"/>
    <n v="6"/>
    <x v="1"/>
    <m/>
  </r>
  <r>
    <x v="172"/>
    <n v="9001074300"/>
    <s v="Stratford"/>
    <s v="Yes"/>
    <n v="78.454899999999995"/>
    <n v="2.6959879183059687E-6"/>
    <n v="0"/>
    <n v="0"/>
    <s v="N/A"/>
    <s v="N/A"/>
    <n v="69.194299999999998"/>
    <n v="2.6959879183059687E-6"/>
    <n v="0"/>
    <n v="0"/>
    <s v="N/A"/>
    <n v="9.2606000000000002"/>
    <n v="2.6959879183059687E-6"/>
    <n v="0"/>
    <n v="0"/>
    <s v="N/A"/>
    <n v="22.716999999999999"/>
    <n v="1182"/>
    <n v="5"/>
    <n v="1"/>
    <n v="5"/>
    <n v="5"/>
    <n v="5"/>
    <n v="6"/>
    <x v="1"/>
    <m/>
  </r>
  <r>
    <x v="173"/>
    <n v="9001074400"/>
    <s v="Bridgeport"/>
    <s v="No"/>
    <n v="0"/>
    <n v="0"/>
    <n v="47388.399999999994"/>
    <n v="2.8205722237654813E-3"/>
    <s v="YES"/>
    <s v="N/A"/>
    <n v="0"/>
    <n v="0"/>
    <n v="20133.349999999999"/>
    <n v="2.8205722237654813E-3"/>
    <s v="N/A"/>
    <n v="0"/>
    <n v="0"/>
    <n v="27255.05"/>
    <n v="2.8205722237654813E-3"/>
    <s v="N/A"/>
    <n v="26.49"/>
    <n v="1203"/>
    <n v="5"/>
    <n v="1"/>
    <n v="5"/>
    <n v="5"/>
    <n v="5"/>
    <n v="7"/>
    <x v="1"/>
    <m/>
  </r>
  <r>
    <x v="173"/>
    <n v="9001074400"/>
    <s v="Bridgeport"/>
    <s v="Yes"/>
    <n v="89778.143799999903"/>
    <n v="3.0850946341495007E-3"/>
    <n v="0"/>
    <n v="0"/>
    <s v="N/A"/>
    <s v="NO"/>
    <n v="54299.358399999903"/>
    <n v="3.0850946341495007E-3"/>
    <n v="0"/>
    <n v="0"/>
    <s v="NO"/>
    <n v="35478.785400000001"/>
    <n v="3.0850946341495007E-3"/>
    <n v="0"/>
    <n v="0"/>
    <s v="NO"/>
    <n v="26.49"/>
    <n v="1203"/>
    <n v="5"/>
    <n v="1"/>
    <n v="5"/>
    <n v="5"/>
    <n v="5"/>
    <n v="7"/>
    <x v="1"/>
    <m/>
  </r>
  <r>
    <x v="174"/>
    <n v="9001080100"/>
    <s v="Bridgeport"/>
    <s v="No"/>
    <n v="259.25740000000002"/>
    <n v="8.9090014534645754E-6"/>
    <n v="0"/>
    <n v="0"/>
    <s v="N/A"/>
    <s v="NO"/>
    <n v="255.44900000000001"/>
    <n v="8.9090014534645754E-6"/>
    <n v="0"/>
    <n v="0"/>
    <s v="NO"/>
    <n v="3.8083999999999998"/>
    <n v="8.9090014534645754E-6"/>
    <n v="0"/>
    <n v="0"/>
    <s v="NO"/>
    <n v="42.048000000000002"/>
    <n v="1368"/>
    <n v="4"/>
    <n v="1"/>
    <n v="5"/>
    <n v="4.5"/>
    <n v="5"/>
    <n v="5"/>
    <x v="0"/>
    <m/>
  </r>
  <r>
    <x v="174"/>
    <n v="9001080100"/>
    <s v="Stratford"/>
    <s v="No"/>
    <n v="77396.962000000101"/>
    <n v="2.6596334258992931E-3"/>
    <n v="25362.32"/>
    <n v="1.5095731301806297E-3"/>
    <s v="NO"/>
    <s v="NO"/>
    <n v="59251.9010000001"/>
    <n v="2.6596334258992931E-3"/>
    <n v="22394.32"/>
    <n v="1.5095731301806297E-3"/>
    <s v="NO"/>
    <n v="18145.061000000002"/>
    <n v="2.6596334258992931E-3"/>
    <n v="2968"/>
    <n v="1.5095731301806297E-3"/>
    <s v="NO"/>
    <n v="42.048000000000002"/>
    <n v="1368"/>
    <n v="4"/>
    <n v="1"/>
    <n v="5"/>
    <n v="4.5"/>
    <n v="5"/>
    <n v="5"/>
    <x v="0"/>
    <m/>
  </r>
  <r>
    <x v="175"/>
    <n v="9001080200"/>
    <s v="Stratford"/>
    <s v="No"/>
    <n v="85393.182599999898"/>
    <n v="2.9344118543939922E-3"/>
    <n v="33661.599999999999"/>
    <n v="2.0035488424910764E-3"/>
    <s v="NO"/>
    <s v="NO"/>
    <n v="57737.786099999903"/>
    <n v="2.9344118543939922E-3"/>
    <n v="32132.799999999999"/>
    <n v="2.0035488424910764E-3"/>
    <s v="NO"/>
    <n v="27655.396499999999"/>
    <n v="2.9344118543939922E-3"/>
    <n v="1528.8"/>
    <n v="2.0035488424910764E-3"/>
    <s v="NO"/>
    <n v="43.56"/>
    <n v="1573"/>
    <n v="4"/>
    <n v="1"/>
    <n v="4"/>
    <n v="4"/>
    <n v="4"/>
    <n v="4"/>
    <x v="0"/>
    <m/>
  </r>
  <r>
    <x v="176"/>
    <n v="9001080500"/>
    <s v="Bridgeport"/>
    <s v="No"/>
    <n v="1.0708"/>
    <n v="3.6796476229299019E-8"/>
    <n v="0"/>
    <n v="0"/>
    <s v="N/A"/>
    <s v="N/A"/>
    <n v="0"/>
    <n v="3.6796476229299019E-8"/>
    <n v="0"/>
    <n v="0"/>
    <s v="N/A"/>
    <n v="1.0708"/>
    <n v="3.6796476229299019E-8"/>
    <n v="0"/>
    <n v="0"/>
    <s v="N/A"/>
    <n v="61.423999999999999"/>
    <n v="1831"/>
    <n v="2"/>
    <n v="1"/>
    <n v="1"/>
    <n v="1.5"/>
    <n v="2"/>
    <n v="4"/>
    <x v="0"/>
    <m/>
  </r>
  <r>
    <x v="176"/>
    <n v="9001080500"/>
    <s v="Stratford"/>
    <s v="No"/>
    <n v="108865.58459999991"/>
    <n v="3.7410066267488215E-3"/>
    <n v="18949.27"/>
    <n v="1.127866410822744E-3"/>
    <s v="NO"/>
    <s v="NO"/>
    <n v="67513.527999999904"/>
    <n v="3.7410066267488215E-3"/>
    <n v="10850.27"/>
    <n v="1.127866410822744E-3"/>
    <s v="NO"/>
    <n v="41352.056600000004"/>
    <n v="3.7410066267488215E-3"/>
    <n v="8099"/>
    <n v="1.127866410822744E-3"/>
    <s v="NO"/>
    <n v="61.423999999999999"/>
    <n v="1831"/>
    <n v="2"/>
    <n v="1"/>
    <n v="1"/>
    <n v="1.5"/>
    <n v="2"/>
    <n v="4"/>
    <x v="0"/>
    <m/>
  </r>
  <r>
    <x v="177"/>
    <n v="9001080600"/>
    <s v="Stratford"/>
    <s v="No"/>
    <n v="63605.251900000098"/>
    <n v="2.1857014751558925E-3"/>
    <n v="11195.38"/>
    <n v="6.6635247998454467E-4"/>
    <s v="NO"/>
    <s v="NO"/>
    <n v="43535.777800000098"/>
    <n v="2.1857014751558925E-3"/>
    <n v="10265.379999999999"/>
    <n v="6.6635247998454467E-4"/>
    <s v="NO"/>
    <n v="20069.474099999999"/>
    <n v="2.1857014751558925E-3"/>
    <n v="930"/>
    <n v="6.6635247998454467E-4"/>
    <s v="NO"/>
    <n v="48.125"/>
    <n v="1715"/>
    <n v="3"/>
    <n v="1"/>
    <n v="2"/>
    <n v="2.5"/>
    <n v="3"/>
    <n v="4"/>
    <x v="0"/>
    <m/>
  </r>
  <r>
    <x v="178"/>
    <n v="9001080700"/>
    <s v="Stratford"/>
    <s v="No"/>
    <n v="87244.379400000107"/>
    <n v="2.9980255255248867E-3"/>
    <n v="99105.439999999988"/>
    <n v="5.8987864390453457E-3"/>
    <s v="YES"/>
    <s v="YES"/>
    <n v="36457.738700000104"/>
    <n v="2.9980255255248867E-3"/>
    <n v="3191.4"/>
    <n v="5.8987864390453457E-3"/>
    <s v="YES"/>
    <n v="50786.640700000004"/>
    <n v="2.9980255255248867E-3"/>
    <n v="95914.04"/>
    <n v="5.8987864390453457E-3"/>
    <s v="YES"/>
    <n v="48"/>
    <n v="1549"/>
    <n v="3"/>
    <n v="1"/>
    <n v="1"/>
    <n v="2"/>
    <n v="2"/>
    <n v="4"/>
    <x v="0"/>
    <m/>
  </r>
  <r>
    <x v="179"/>
    <n v="9001080800"/>
    <s v="Milford"/>
    <s v="No"/>
    <n v="4.7055999999999996"/>
    <n v="1.6170106326539918E-7"/>
    <n v="0"/>
    <n v="0"/>
    <s v="N/A"/>
    <s v="N/A"/>
    <n v="0"/>
    <n v="1.6170106326539918E-7"/>
    <n v="0"/>
    <n v="0"/>
    <s v="N/A"/>
    <n v="4.7055999999999996"/>
    <n v="1.6170106326539918E-7"/>
    <n v="0"/>
    <n v="0"/>
    <s v="N/A"/>
    <n v="55.741"/>
    <n v="1958"/>
    <n v="2"/>
    <n v="1"/>
    <n v="2"/>
    <n v="2"/>
    <n v="2"/>
    <n v="3"/>
    <x v="0"/>
    <m/>
  </r>
  <r>
    <x v="179"/>
    <n v="9001080800"/>
    <s v="Stratford"/>
    <s v="No"/>
    <n v="121063.7563999999"/>
    <n v="4.1601789639542797E-3"/>
    <n v="18364.759999999998"/>
    <n v="1.0930761948518912E-3"/>
    <s v="NO"/>
    <s v="NO"/>
    <n v="81784.641399999906"/>
    <n v="4.1601789639542797E-3"/>
    <n v="18364.759999999998"/>
    <n v="1.0930761948518912E-3"/>
    <s v="NO"/>
    <n v="39279.114999999998"/>
    <n v="4.1601789639542797E-3"/>
    <n v="0"/>
    <n v="1.0930761948518912E-3"/>
    <s v="NO"/>
    <n v="55.741"/>
    <n v="1958"/>
    <n v="2"/>
    <n v="1"/>
    <n v="2"/>
    <n v="2"/>
    <n v="2"/>
    <n v="3"/>
    <x v="0"/>
    <m/>
  </r>
  <r>
    <x v="180"/>
    <n v="9001080900"/>
    <s v="Bridgeport"/>
    <s v="No"/>
    <n v="10.1404"/>
    <n v="3.4846001826259223E-7"/>
    <n v="0"/>
    <n v="0"/>
    <s v="N/A"/>
    <s v="N/A"/>
    <n v="0"/>
    <n v="3.4846001826259223E-7"/>
    <n v="0"/>
    <n v="0"/>
    <s v="N/A"/>
    <n v="10.1404"/>
    <n v="3.4846001826259223E-7"/>
    <n v="0"/>
    <n v="0"/>
    <s v="N/A"/>
    <n v="54.491"/>
    <n v="1773"/>
    <n v="3"/>
    <n v="1"/>
    <n v="4"/>
    <n v="3.5"/>
    <n v="4"/>
    <n v="4"/>
    <x v="0"/>
    <m/>
  </r>
  <r>
    <x v="180"/>
    <n v="9001080900"/>
    <s v="Stratford"/>
    <s v="No"/>
    <n v="99349.360500000097"/>
    <n v="3.4139955005923722E-3"/>
    <n v="57893.05"/>
    <n v="3.4458122405286152E-3"/>
    <s v="YES"/>
    <s v="YES"/>
    <n v="79381.614400000093"/>
    <n v="3.4139955005923722E-3"/>
    <n v="46203.07"/>
    <n v="3.4458122405286152E-3"/>
    <s v="YES"/>
    <n v="19967.7461"/>
    <n v="3.4139955005923722E-3"/>
    <n v="11689.98"/>
    <n v="3.4458122405286152E-3"/>
    <s v="YES"/>
    <n v="54.491"/>
    <n v="1773"/>
    <n v="3"/>
    <n v="1"/>
    <n v="4"/>
    <n v="3.5"/>
    <n v="4"/>
    <n v="4"/>
    <x v="0"/>
    <m/>
  </r>
  <r>
    <x v="181"/>
    <n v="9001090300"/>
    <s v="Bridgeport"/>
    <s v="No"/>
    <n v="190.06890000000001"/>
    <n v="6.531439821422313E-6"/>
    <n v="0"/>
    <n v="0"/>
    <s v="N/A"/>
    <s v="NO"/>
    <n v="190.06890000000001"/>
    <n v="6.531439821422313E-6"/>
    <n v="0"/>
    <n v="0"/>
    <s v="NO"/>
    <n v="0"/>
    <n v="6.531439821422313E-6"/>
    <n v="0"/>
    <n v="0"/>
    <s v="NO"/>
    <n v="68.945999999999998"/>
    <n v="2194"/>
    <n v="2"/>
    <n v="1"/>
    <n v="3"/>
    <n v="2.5"/>
    <n v="3"/>
    <n v="3"/>
    <x v="0"/>
    <m/>
  </r>
  <r>
    <x v="181"/>
    <n v="9001090300"/>
    <s v="Trumbull"/>
    <s v="No"/>
    <n v="147312.39360000001"/>
    <n v="5.0621749994243003E-3"/>
    <n v="40817.300000000003"/>
    <n v="2.4294583195276229E-3"/>
    <s v="NO"/>
    <s v="NO"/>
    <n v="88643.617499999993"/>
    <n v="5.0621749994243003E-3"/>
    <n v="37237.230000000003"/>
    <n v="2.4294583195276229E-3"/>
    <s v="NO"/>
    <n v="58668.776100000003"/>
    <n v="5.0621749994243003E-3"/>
    <n v="3580.07"/>
    <n v="2.4294583195276229E-3"/>
    <s v="NO"/>
    <n v="68.945999999999998"/>
    <n v="2194"/>
    <n v="2"/>
    <n v="1"/>
    <n v="3"/>
    <n v="2.5"/>
    <n v="3"/>
    <n v="3"/>
    <x v="0"/>
    <m/>
  </r>
  <r>
    <x v="182"/>
    <n v="9001090700"/>
    <s v="Bridgeport"/>
    <s v="No"/>
    <n v="34.380099999999999"/>
    <n v="1.1814218644106491E-6"/>
    <n v="0"/>
    <n v="0"/>
    <s v="N/A"/>
    <s v="N/A"/>
    <n v="0"/>
    <n v="1.1814218644106491E-6"/>
    <n v="0"/>
    <n v="0"/>
    <s v="N/A"/>
    <n v="34.380099999999999"/>
    <n v="1.1814218644106491E-6"/>
    <n v="0"/>
    <n v="0"/>
    <s v="N/A"/>
    <n v="91.872"/>
    <n v="2544"/>
    <n v="1"/>
    <n v="1"/>
    <n v="3"/>
    <n v="2"/>
    <n v="2"/>
    <n v="3"/>
    <x v="0"/>
    <m/>
  </r>
  <r>
    <x v="182"/>
    <n v="9001090700"/>
    <s v="Shelton"/>
    <s v="No"/>
    <n v="415.14870000000002"/>
    <n v="1.4265978026871861E-5"/>
    <n v="-1200"/>
    <n v="-7.1424371122860822E-5"/>
    <s v="N/A"/>
    <s v="NO"/>
    <n v="415.14870000000002"/>
    <n v="1.4265978026871861E-5"/>
    <n v="-1200"/>
    <n v="-7.1424371122860822E-5"/>
    <s v="NO"/>
    <n v="0"/>
    <n v="1.4265978026871861E-5"/>
    <n v="0"/>
    <n v="-7.1424371122860822E-5"/>
    <s v="NO"/>
    <n v="91.872"/>
    <n v="2544"/>
    <n v="1"/>
    <n v="1"/>
    <n v="3"/>
    <n v="2"/>
    <n v="2"/>
    <n v="3"/>
    <x v="0"/>
    <m/>
  </r>
  <r>
    <x v="182"/>
    <n v="9001090700"/>
    <s v="Trumbull"/>
    <s v="No"/>
    <n v="134792.9963"/>
    <n v="4.6319642176213486E-3"/>
    <n v="44452.04"/>
    <n v="2.6457991684402118E-3"/>
    <s v="NO"/>
    <s v="NO"/>
    <n v="109772.8824"/>
    <n v="4.6319642176213486E-3"/>
    <n v="36474.04"/>
    <n v="2.6457991684402118E-3"/>
    <s v="NO"/>
    <n v="25020.1139"/>
    <n v="4.6319642176213486E-3"/>
    <n v="7978"/>
    <n v="2.6457991684402118E-3"/>
    <s v="NO"/>
    <n v="91.872"/>
    <n v="2544"/>
    <n v="1"/>
    <n v="1"/>
    <n v="3"/>
    <n v="2"/>
    <n v="2"/>
    <n v="3"/>
    <x v="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">
  <r>
    <x v="0"/>
    <x v="0"/>
    <s v="Census Tract 551, Fairfield County, Connecticut"/>
    <n v="202500"/>
    <n v="2.93"/>
    <n v="118301.7632"/>
    <n v="118.30200000000001"/>
    <n v="0.97199999999999998"/>
    <n v="5"/>
    <n v="2.8000000000000025E-2"/>
    <n v="1"/>
    <n v="4000"/>
    <n v="0.40574205068145591"/>
    <n v="0.69299999999999995"/>
    <n v="4"/>
    <n v="1.100000000000001E-2"/>
    <n v="1"/>
    <n v="1"/>
    <n v="1"/>
    <n v="1"/>
    <n v="5807"/>
    <n v="13.373285127189799"/>
    <n v="434.22389822000002"/>
    <n v="1"/>
    <n v="942"/>
    <n v="16.875671802221426"/>
    <n v="0.65700000000000003"/>
    <x v="0"/>
    <n v="2.5"/>
    <n v="3"/>
    <x v="0"/>
    <x v="0"/>
    <n v="394.428"/>
    <n v="0"/>
    <n v="0"/>
    <m/>
    <m/>
    <m/>
    <n v="0"/>
    <n v="0"/>
    <m/>
    <m/>
    <m/>
    <n v="0"/>
  </r>
  <r>
    <x v="1"/>
    <x v="1"/>
    <s v="Census Tract 552, Fairfield County, Connecticut"/>
    <n v="247361"/>
    <n v="3.05"/>
    <n v="141638.49660000001"/>
    <n v="141.63800000000001"/>
    <n v="0.99199999999999999"/>
    <n v="5"/>
    <n v="8.0000000000000071E-3"/>
    <n v="1"/>
    <n v="3750"/>
    <n v="0.31771023471877202"/>
    <n v="0.27"/>
    <n v="2"/>
    <n v="1.8000000000000016E-2"/>
    <n v="1"/>
    <n v="1"/>
    <n v="1"/>
    <n v="1"/>
    <n v="4372"/>
    <n v="6.4253919323178303"/>
    <n v="680.42541933999996"/>
    <n v="1"/>
    <n v="241"/>
    <n v="5.1222104144527103"/>
    <n v="0.14299999999999999"/>
    <x v="1"/>
    <n v="1"/>
    <n v="1"/>
    <x v="0"/>
    <x v="0"/>
    <n v="887.51059999999995"/>
    <n v="0"/>
    <n v="0"/>
    <m/>
    <m/>
    <m/>
    <n v="0"/>
    <n v="0"/>
    <m/>
    <m/>
    <m/>
    <n v="0"/>
  </r>
  <r>
    <x v="2"/>
    <x v="2"/>
    <s v="Census Tract 601, Fairfield County, Connecticut"/>
    <n v="139000"/>
    <n v="2.65"/>
    <n v="85387.021240000002"/>
    <n v="85.387"/>
    <n v="0.91"/>
    <n v="5"/>
    <n v="8.9999999999999969E-2"/>
    <n v="1"/>
    <n v="2313"/>
    <n v="0.3250611111258388"/>
    <n v="0.33"/>
    <n v="2"/>
    <n v="0.11099999999999999"/>
    <n v="1"/>
    <n v="1"/>
    <n v="1"/>
    <n v="1"/>
    <n v="4152"/>
    <n v="1.53898936983492"/>
    <n v="2697.8743851999998"/>
    <n v="1"/>
    <n v="333"/>
    <n v="7.5441776166742187"/>
    <n v="0.26900000000000002"/>
    <x v="2"/>
    <n v="1.5"/>
    <n v="2"/>
    <x v="0"/>
    <x v="0"/>
    <n v="0"/>
    <n v="0"/>
    <n v="0"/>
    <m/>
    <m/>
    <m/>
    <n v="0"/>
    <n v="0"/>
    <m/>
    <m/>
    <m/>
    <n v="0"/>
  </r>
  <r>
    <x v="2"/>
    <x v="2"/>
    <s v="Census Tract 601, Fairfield County, Connecticut"/>
    <n v="139000"/>
    <n v="2.65"/>
    <n v="85387.021240000002"/>
    <n v="85.387"/>
    <n v="0.91"/>
    <n v="5"/>
    <n v="8.9999999999999969E-2"/>
    <n v="1"/>
    <n v="2313"/>
    <n v="0.3250611111258388"/>
    <n v="0.33"/>
    <n v="2"/>
    <n v="0.11099999999999999"/>
    <n v="1"/>
    <n v="1"/>
    <n v="1"/>
    <n v="1"/>
    <n v="4152"/>
    <n v="1.53898936983492"/>
    <n v="2697.8743851999998"/>
    <n v="1"/>
    <n v="333"/>
    <n v="7.5441776166742187"/>
    <n v="0.26900000000000002"/>
    <x v="2"/>
    <n v="1.5"/>
    <n v="2"/>
    <x v="0"/>
    <x v="0"/>
    <n v="58128.328500000003"/>
    <n v="19857.8"/>
    <n v="16"/>
    <n v="15"/>
    <n v="1"/>
    <n v="0"/>
    <n v="15652.21"/>
    <n v="2"/>
    <n v="2"/>
    <n v="0"/>
    <n v="0"/>
    <n v="4205.59"/>
  </r>
  <r>
    <x v="2"/>
    <x v="2"/>
    <s v="Census Tract 601, Fairfield County, Connecticut"/>
    <n v="139000"/>
    <n v="2.65"/>
    <n v="85387.021240000002"/>
    <n v="85.387"/>
    <n v="0.91"/>
    <n v="5"/>
    <n v="8.9999999999999969E-2"/>
    <n v="1"/>
    <n v="2313"/>
    <n v="0.3250611111258388"/>
    <n v="0.33"/>
    <n v="2"/>
    <n v="0.11099999999999999"/>
    <n v="1"/>
    <n v="1"/>
    <n v="1"/>
    <n v="1"/>
    <n v="4152"/>
    <n v="1.53898936983492"/>
    <n v="2697.8743851999998"/>
    <n v="1"/>
    <n v="333"/>
    <n v="7.5441776166742187"/>
    <n v="0.26900000000000002"/>
    <x v="2"/>
    <n v="1.5"/>
    <n v="2"/>
    <x v="0"/>
    <x v="0"/>
    <n v="0"/>
    <n v="0"/>
    <n v="0"/>
    <m/>
    <m/>
    <m/>
    <n v="0"/>
    <n v="0"/>
    <m/>
    <m/>
    <m/>
    <n v="0"/>
  </r>
  <r>
    <x v="3"/>
    <x v="3"/>
    <s v="Census Tract 602, Fairfield County, Connecticut"/>
    <n v="126838"/>
    <n v="2.81"/>
    <n v="75665.207160000005"/>
    <n v="75.665000000000006"/>
    <n v="0.85499999999999998"/>
    <n v="5"/>
    <n v="0.14500000000000002"/>
    <n v="1"/>
    <n v="2452"/>
    <n v="0.38887093691266383"/>
    <n v="0.65900000000000003"/>
    <n v="4"/>
    <n v="8.1999999999999962E-2"/>
    <n v="1"/>
    <n v="1"/>
    <n v="1"/>
    <n v="1"/>
    <n v="4164"/>
    <n v="1.5648427714723001"/>
    <n v="2660.9702111000001"/>
    <n v="1"/>
    <n v="523"/>
    <n v="11.992662233432698"/>
    <n v="0.49099999999999999"/>
    <x v="3"/>
    <n v="2"/>
    <n v="2"/>
    <x v="0"/>
    <x v="0"/>
    <n v="78630.955100000006"/>
    <n v="29656.58"/>
    <n v="26"/>
    <n v="26"/>
    <n v="0"/>
    <n v="0"/>
    <n v="20186.77"/>
    <n v="3"/>
    <n v="3"/>
    <n v="0"/>
    <n v="0"/>
    <n v="9469.81"/>
  </r>
  <r>
    <x v="4"/>
    <x v="4"/>
    <s v="Census Tract 603, Fairfield County, Connecticut"/>
    <n v="195250"/>
    <n v="2.92"/>
    <n v="114261.42"/>
    <n v="114.261"/>
    <n v="0.96499999999999997"/>
    <n v="5"/>
    <n v="3.5000000000000031E-2"/>
    <n v="1"/>
    <n v="3341"/>
    <n v="0.35087958822846765"/>
    <n v="0.48399999999999999"/>
    <n v="3"/>
    <n v="3.0000000000000027E-2"/>
    <n v="1"/>
    <n v="1"/>
    <n v="1"/>
    <n v="1"/>
    <n v="4088"/>
    <n v="4.5106100877687503"/>
    <n v="906.30755495000005"/>
    <n v="1"/>
    <n v="260"/>
    <n v="6.5689742294087923"/>
    <n v="0.221"/>
    <x v="2"/>
    <n v="1.5"/>
    <n v="2"/>
    <x v="0"/>
    <x v="0"/>
    <n v="92872.916500000007"/>
    <n v="19540.71"/>
    <n v="15"/>
    <n v="15"/>
    <n v="0"/>
    <n v="0"/>
    <n v="11061.91"/>
    <n v="2"/>
    <n v="2"/>
    <n v="0"/>
    <n v="0"/>
    <n v="8478.7999999999993"/>
  </r>
  <r>
    <x v="5"/>
    <x v="5"/>
    <s v="Census Tract 604, Fairfield County, Connecticut"/>
    <n v="247169"/>
    <n v="2.83"/>
    <n v="146926.71969999999"/>
    <n v="146.92699999999999"/>
    <n v="1"/>
    <n v="5"/>
    <n v="0"/>
    <n v="0"/>
    <n v="3810"/>
    <n v="0.31117553085887073"/>
    <n v="0.22900000000000001"/>
    <n v="2"/>
    <n v="1.4000000000000012E-2"/>
    <n v="1"/>
    <n v="1"/>
    <n v="1"/>
    <n v="1"/>
    <n v="4443"/>
    <n v="8.6430863772341802"/>
    <n v="514.0524815"/>
    <n v="1"/>
    <n v="233"/>
    <n v="5.1548672566371678"/>
    <n v="0.14399999999999999"/>
    <x v="1"/>
    <n v="1"/>
    <n v="1"/>
    <x v="0"/>
    <x v="0"/>
    <n v="158569.57990000001"/>
    <n v="16361.63"/>
    <n v="15"/>
    <n v="15"/>
    <n v="0"/>
    <n v="0"/>
    <n v="16361.63"/>
    <n v="0"/>
    <m/>
    <m/>
    <m/>
    <n v="0"/>
  </r>
  <r>
    <x v="6"/>
    <x v="6"/>
    <s v="Census Tract 605, Fairfield County, Connecticut"/>
    <n v="216500"/>
    <n v="3.17"/>
    <n v="121598.5145"/>
    <n v="121.599"/>
    <n v="0.97299999999999998"/>
    <n v="5"/>
    <n v="2.7000000000000024E-2"/>
    <n v="1"/>
    <n v="3418"/>
    <n v="0.33730675221365469"/>
    <n v="0.40699999999999997"/>
    <n v="3"/>
    <n v="2.6000000000000023E-2"/>
    <n v="1"/>
    <n v="1"/>
    <n v="1"/>
    <n v="1"/>
    <n v="2841"/>
    <n v="2.1100526334484901"/>
    <n v="1346.4119117"/>
    <n v="1"/>
    <n v="162"/>
    <n v="5.8653149891383052"/>
    <n v="0.182"/>
    <x v="1"/>
    <n v="1"/>
    <n v="1"/>
    <x v="0"/>
    <x v="0"/>
    <n v="71345.1345"/>
    <n v="7351.8"/>
    <n v="13"/>
    <n v="13"/>
    <n v="0"/>
    <n v="0"/>
    <n v="7351.8"/>
    <n v="0"/>
    <m/>
    <m/>
    <m/>
    <n v="0"/>
  </r>
  <r>
    <x v="7"/>
    <x v="7"/>
    <s v="Census Tract 606, Fairfield County, Connecticut"/>
    <n v="174712"/>
    <n v="2.2400000000000002"/>
    <n v="116734.3652"/>
    <n v="116.73399999999999"/>
    <n v="0.96899999999999997"/>
    <n v="5"/>
    <n v="3.1000000000000028E-2"/>
    <n v="1"/>
    <n v="2525"/>
    <n v="0.25956366788894825"/>
    <n v="3.2000000000000001E-2"/>
    <n v="1"/>
    <n v="7.4999999999999956E-2"/>
    <n v="1"/>
    <n v="1"/>
    <n v="1"/>
    <n v="1"/>
    <n v="2336"/>
    <n v="1.1912198048794"/>
    <n v="1961.0150791999999"/>
    <n v="1"/>
    <n v="212"/>
    <n v="9.193408499566349"/>
    <n v="0.36099999999999999"/>
    <x v="2"/>
    <n v="1.5"/>
    <n v="2"/>
    <x v="0"/>
    <x v="0"/>
    <n v="73188.417499999996"/>
    <n v="6296"/>
    <n v="9"/>
    <n v="9"/>
    <n v="0"/>
    <n v="0"/>
    <n v="6296"/>
    <n v="0"/>
    <m/>
    <m/>
    <m/>
    <n v="0"/>
  </r>
  <r>
    <x v="8"/>
    <x v="8"/>
    <s v="Census Tract 607, Fairfield County, Connecticut"/>
    <n v="180694"/>
    <n v="3.01"/>
    <n v="104150.2901"/>
    <n v="104.15"/>
    <n v="0.95299999999999996"/>
    <n v="5"/>
    <n v="4.7000000000000042E-2"/>
    <n v="1"/>
    <n v="2864"/>
    <n v="0.3299846785544383"/>
    <n v="0.35799999999999998"/>
    <n v="2"/>
    <n v="5.0000000000000044E-2"/>
    <n v="1"/>
    <n v="1"/>
    <n v="1"/>
    <n v="1"/>
    <n v="7675"/>
    <n v="2.04845157583742"/>
    <n v="3746.7324542000001"/>
    <n v="1"/>
    <n v="575"/>
    <n v="7.2037083437734903"/>
    <n v="0.251"/>
    <x v="2"/>
    <n v="1.5"/>
    <n v="2"/>
    <x v="0"/>
    <x v="0"/>
    <n v="98856.620699999999"/>
    <n v="8336.0400000000009"/>
    <n v="15"/>
    <n v="15"/>
    <n v="0"/>
    <n v="0"/>
    <n v="8336.0400000000009"/>
    <n v="0"/>
    <m/>
    <m/>
    <m/>
    <n v="0"/>
  </r>
  <r>
    <x v="9"/>
    <x v="9"/>
    <s v="Census Tract 608, Fairfield County, Connecticut"/>
    <n v="171250"/>
    <n v="2.73"/>
    <n v="103645.215"/>
    <n v="103.645"/>
    <n v="0.95199999999999996"/>
    <n v="5"/>
    <n v="4.8000000000000043E-2"/>
    <n v="1"/>
    <n v="3043"/>
    <n v="0.35231727774408111"/>
    <n v="0.49199999999999999"/>
    <n v="3"/>
    <n v="4.4000000000000039E-2"/>
    <n v="1"/>
    <n v="1"/>
    <n v="1"/>
    <n v="1"/>
    <n v="2139"/>
    <n v="0.54970563570178699"/>
    <n v="3891.1734956"/>
    <n v="1"/>
    <n v="154"/>
    <n v="7.3020388809862498"/>
    <n v="0.25600000000000001"/>
    <x v="2"/>
    <n v="1.5"/>
    <n v="2"/>
    <x v="0"/>
    <x v="0"/>
    <n v="39085.891300000003"/>
    <n v="4387.5200000000004"/>
    <n v="7"/>
    <n v="7"/>
    <n v="0"/>
    <n v="0"/>
    <n v="4254.42"/>
    <n v="1"/>
    <n v="1"/>
    <n v="0"/>
    <n v="0"/>
    <n v="133.1"/>
  </r>
  <r>
    <x v="10"/>
    <x v="10"/>
    <s v="Census Tract 609, Fairfield County, Connecticut"/>
    <n v="140278"/>
    <n v="2.88"/>
    <n v="82659.604210000005"/>
    <n v="82.66"/>
    <n v="0.89600000000000002"/>
    <n v="5"/>
    <n v="0.10399999999999998"/>
    <n v="1"/>
    <n v="2698"/>
    <n v="0.39167862354805721"/>
    <n v="0.66700000000000004"/>
    <n v="4"/>
    <n v="5.9000000000000052E-2"/>
    <n v="1"/>
    <n v="1"/>
    <n v="1"/>
    <n v="1"/>
    <n v="2447"/>
    <n v="0.57765634435371904"/>
    <n v="4236.0826188999999"/>
    <n v="1"/>
    <n v="128"/>
    <n v="4.833836858006042"/>
    <n v="0.13300000000000001"/>
    <x v="1"/>
    <n v="1"/>
    <n v="1"/>
    <x v="0"/>
    <x v="0"/>
    <n v="48889.4"/>
    <n v="30036.3"/>
    <n v="13"/>
    <n v="13"/>
    <n v="0"/>
    <n v="0"/>
    <n v="10016.58"/>
    <n v="1"/>
    <n v="1"/>
    <n v="0"/>
    <n v="0"/>
    <n v="20019.72"/>
  </r>
  <r>
    <x v="11"/>
    <x v="11"/>
    <s v="Census Tract 610, Fairfield County, Connecticut"/>
    <n v="78844"/>
    <n v="2.54"/>
    <n v="49471.125500000002"/>
    <n v="49.470999999999997"/>
    <n v="0.46100000000000002"/>
    <n v="3"/>
    <n v="0.53899999999999992"/>
    <n v="3"/>
    <n v="1741"/>
    <n v="0.42230694751426257"/>
    <n v="0.73399999999999999"/>
    <n v="4"/>
    <n v="0.28800000000000003"/>
    <n v="2"/>
    <n v="3"/>
    <n v="1"/>
    <n v="1"/>
    <n v="3816"/>
    <n v="1.2856179256428999"/>
    <n v="2968.2224584999999"/>
    <n v="1"/>
    <n v="547"/>
    <n v="14.065312419645153"/>
    <n v="0.57199999999999995"/>
    <x v="3"/>
    <n v="3"/>
    <n v="3"/>
    <x v="0"/>
    <x v="0"/>
    <n v="73580.641300000003"/>
    <n v="75486.320000000007"/>
    <n v="17"/>
    <n v="17"/>
    <n v="0"/>
    <n v="0"/>
    <n v="14143.73"/>
    <n v="3"/>
    <n v="3"/>
    <n v="0"/>
    <n v="0"/>
    <n v="2267.59"/>
  </r>
  <r>
    <x v="12"/>
    <x v="12"/>
    <s v="Census Tract 611, Fairfield County, Connecticut"/>
    <n v="163438"/>
    <n v="2.99"/>
    <n v="94518.635850000006"/>
    <n v="94.519000000000005"/>
    <n v="0.93400000000000005"/>
    <n v="5"/>
    <n v="6.5999999999999948E-2"/>
    <n v="1"/>
    <n v="2692"/>
    <n v="0.34177387040653107"/>
    <n v="0.42899999999999999"/>
    <n v="3"/>
    <n v="6.0000000000000053E-2"/>
    <n v="1"/>
    <n v="1"/>
    <n v="1"/>
    <n v="1"/>
    <n v="3771"/>
    <n v="1.04518978466309"/>
    <n v="3607.9571913999998"/>
    <n v="1"/>
    <n v="183"/>
    <n v="4.7631441957313898"/>
    <n v="0.126"/>
    <x v="1"/>
    <n v="1"/>
    <n v="1"/>
    <x v="0"/>
    <x v="0"/>
    <n v="67549.058600000004"/>
    <n v="4173.07"/>
    <n v="12"/>
    <n v="12"/>
    <n v="0"/>
    <n v="0"/>
    <n v="4173.07"/>
    <n v="0"/>
    <m/>
    <m/>
    <m/>
    <n v="0"/>
  </r>
  <r>
    <x v="13"/>
    <x v="13"/>
    <s v="Census Tract 612, Fairfield County, Connecticut"/>
    <n v="81667"/>
    <n v="2.88"/>
    <n v="48122.741249999999"/>
    <n v="48.122999999999998"/>
    <n v="0.433"/>
    <n v="3"/>
    <n v="0.56699999999999995"/>
    <n v="3"/>
    <n v="1853"/>
    <n v="0.46206844045901063"/>
    <n v="0.80100000000000005"/>
    <n v="5"/>
    <n v="0.22999999999999998"/>
    <n v="2"/>
    <n v="3"/>
    <n v="1"/>
    <n v="1"/>
    <n v="2186"/>
    <n v="0.30555701416377201"/>
    <n v="7154.1476670000002"/>
    <n v="1"/>
    <n v="661"/>
    <n v="26.397763578274759"/>
    <n v="0.84399999999999997"/>
    <x v="4"/>
    <n v="4"/>
    <n v="4"/>
    <x v="0"/>
    <x v="0"/>
    <n v="35405.151700000002"/>
    <n v="19213.03"/>
    <n v="12"/>
    <n v="9"/>
    <n v="3"/>
    <n v="0"/>
    <n v="5648.47"/>
    <n v="1"/>
    <n v="1"/>
    <n v="0"/>
    <n v="0"/>
    <n v="13564.56"/>
  </r>
  <r>
    <x v="14"/>
    <x v="14"/>
    <s v="Census Tract 613, Fairfield County, Connecticut"/>
    <n v="90913"/>
    <n v="2.74"/>
    <n v="54922.551870000003"/>
    <n v="54.923000000000002"/>
    <n v="0.55700000000000005"/>
    <n v="3"/>
    <n v="0.44299999999999995"/>
    <n v="3"/>
    <n v="1857"/>
    <n v="0.40573497117806084"/>
    <n v="0.69199999999999995"/>
    <n v="4"/>
    <n v="0.22899999999999998"/>
    <n v="2"/>
    <n v="3"/>
    <n v="1"/>
    <n v="1"/>
    <n v="2954"/>
    <n v="0.48268331745166398"/>
    <n v="6119.9546227999999"/>
    <n v="1"/>
    <n v="571"/>
    <n v="18.366034094564167"/>
    <n v="0.69899999999999995"/>
    <x v="0"/>
    <n v="3.5"/>
    <n v="4"/>
    <x v="0"/>
    <x v="0"/>
    <n v="51750.383699999998"/>
    <n v="7224.19"/>
    <n v="9"/>
    <n v="8"/>
    <n v="1"/>
    <n v="0"/>
    <n v="4853.8500000000004"/>
    <n v="3"/>
    <n v="3"/>
    <n v="0"/>
    <n v="0"/>
    <n v="2370.34"/>
  </r>
  <r>
    <x v="15"/>
    <x v="15"/>
    <s v="Census Tract 614, Fairfield County, Connecticut"/>
    <n v="91467"/>
    <n v="2.6"/>
    <n v="56725.425340000002"/>
    <n v="56.725000000000001"/>
    <n v="0.59399999999999997"/>
    <n v="3"/>
    <n v="0.40600000000000003"/>
    <n v="3"/>
    <n v="1873"/>
    <n v="0.39622444195497325"/>
    <n v="0.67700000000000005"/>
    <n v="4"/>
    <n v="0.21899999999999997"/>
    <n v="2"/>
    <n v="3"/>
    <n v="1"/>
    <n v="1"/>
    <n v="2736"/>
    <n v="0.62377084372591696"/>
    <n v="4386.2261718999998"/>
    <n v="1"/>
    <n v="858"/>
    <n v="27.866190321532965"/>
    <n v="0.86399999999999999"/>
    <x v="4"/>
    <n v="4"/>
    <n v="4"/>
    <x v="0"/>
    <x v="0"/>
    <n v="47281.252"/>
    <n v="5299.19"/>
    <n v="6"/>
    <n v="5"/>
    <n v="1"/>
    <n v="0"/>
    <n v="3377.69"/>
    <n v="2"/>
    <n v="2"/>
    <n v="0"/>
    <n v="0"/>
    <n v="1921.5"/>
  </r>
  <r>
    <x v="16"/>
    <x v="16"/>
    <s v="Census Tract 615, Fairfield County, Connecticut"/>
    <n v="148804"/>
    <n v="2.76"/>
    <n v="89569.482409999997"/>
    <n v="89.569000000000003"/>
    <n v="0.92300000000000004"/>
    <n v="5"/>
    <n v="7.6999999999999957E-2"/>
    <n v="1"/>
    <n v="2670"/>
    <n v="0.35771112144355643"/>
    <n v="0.52"/>
    <n v="3"/>
    <n v="6.2999999999999945E-2"/>
    <n v="1"/>
    <n v="1"/>
    <n v="1"/>
    <n v="1"/>
    <n v="4692"/>
    <n v="1.4069875999425501"/>
    <n v="3334.7841873000002"/>
    <n v="1"/>
    <n v="854"/>
    <n v="17.659222497932177"/>
    <n v="0.68"/>
    <x v="0"/>
    <n v="2.5"/>
    <n v="3"/>
    <x v="0"/>
    <x v="0"/>
    <n v="0"/>
    <n v="0"/>
    <n v="0"/>
    <m/>
    <m/>
    <m/>
    <n v="0"/>
    <n v="0"/>
    <m/>
    <m/>
    <m/>
    <n v="0"/>
  </r>
  <r>
    <x v="16"/>
    <x v="16"/>
    <s v="Census Tract 615, Fairfield County, Connecticut"/>
    <n v="148804"/>
    <n v="2.76"/>
    <n v="89569.482409999997"/>
    <n v="89.569000000000003"/>
    <n v="0.92300000000000004"/>
    <n v="5"/>
    <n v="7.6999999999999957E-2"/>
    <n v="1"/>
    <n v="2670"/>
    <n v="0.35771112144355643"/>
    <n v="0.52"/>
    <n v="3"/>
    <n v="6.2999999999999945E-2"/>
    <n v="1"/>
    <n v="1"/>
    <n v="1"/>
    <n v="1"/>
    <n v="4692"/>
    <n v="1.4069875999425501"/>
    <n v="3334.7841873000002"/>
    <n v="1"/>
    <n v="854"/>
    <n v="17.659222497932177"/>
    <n v="0.68"/>
    <x v="0"/>
    <n v="2.5"/>
    <n v="3"/>
    <x v="0"/>
    <x v="0"/>
    <n v="104123.3682"/>
    <n v="13917.12"/>
    <n v="18"/>
    <n v="18"/>
    <n v="0"/>
    <n v="0"/>
    <n v="8101.4"/>
    <n v="4"/>
    <n v="4"/>
    <n v="0"/>
    <n v="0"/>
    <n v="5815.72"/>
  </r>
  <r>
    <x v="17"/>
    <x v="17"/>
    <s v="Census Tract 616, Fairfield County, Connecticut"/>
    <n v="129250"/>
    <n v="2.57"/>
    <n v="80623.934859999994"/>
    <n v="80.623999999999995"/>
    <n v="0.88300000000000001"/>
    <n v="5"/>
    <n v="0.11699999999999999"/>
    <n v="1"/>
    <n v="2370"/>
    <n v="0.35274884622519154"/>
    <n v="0.495"/>
    <n v="3"/>
    <n v="9.3999999999999972E-2"/>
    <n v="1"/>
    <n v="1"/>
    <n v="1"/>
    <n v="1"/>
    <n v="4964"/>
    <n v="2.0182838684966899"/>
    <n v="2459.5152730999998"/>
    <n v="1"/>
    <n v="323"/>
    <n v="5.9583102748570376"/>
    <n v="0.185"/>
    <x v="1"/>
    <n v="1"/>
    <n v="1"/>
    <x v="0"/>
    <x v="0"/>
    <n v="114122.9146"/>
    <n v="10431.48"/>
    <n v="21"/>
    <n v="20"/>
    <n v="1"/>
    <n v="0"/>
    <n v="9358.3700000000008"/>
    <n v="2"/>
    <n v="2"/>
    <n v="0"/>
    <n v="0"/>
    <n v="1073.1099999999999"/>
  </r>
  <r>
    <x v="18"/>
    <x v="18"/>
    <s v="Census Tract 701, Fairfield County, Connecticut"/>
    <n v="88021"/>
    <n v="2.16"/>
    <n v="59890.704619999997"/>
    <n v="59.890999999999998"/>
    <n v="0.65100000000000002"/>
    <n v="4"/>
    <n v="0.34899999999999998"/>
    <n v="2"/>
    <n v="1489"/>
    <n v="0.29834345936269269"/>
    <n v="0.16"/>
    <n v="1"/>
    <n v="0.49"/>
    <n v="3"/>
    <n v="3"/>
    <n v="1"/>
    <n v="1"/>
    <n v="5021"/>
    <n v="0.652231593351012"/>
    <n v="7698.1858149999998"/>
    <n v="1"/>
    <n v="764"/>
    <n v="15.384615384615385"/>
    <n v="0.60899999999999999"/>
    <x v="0"/>
    <n v="3.5"/>
    <n v="4"/>
    <x v="0"/>
    <x v="0"/>
    <n v="0"/>
    <n v="11088.15"/>
    <n v="14"/>
    <n v="12"/>
    <n v="2"/>
    <n v="0"/>
    <n v="8716.18"/>
    <n v="5"/>
    <n v="4"/>
    <n v="1"/>
    <n v="0"/>
    <n v="2371.9699999999998"/>
  </r>
  <r>
    <x v="18"/>
    <x v="18"/>
    <s v="Census Tract 701, Fairfield County, Connecticut"/>
    <n v="88021"/>
    <n v="2.16"/>
    <n v="59890.704619999997"/>
    <n v="59.890999999999998"/>
    <n v="0.65100000000000002"/>
    <n v="4"/>
    <n v="0.34899999999999998"/>
    <n v="2"/>
    <n v="1489"/>
    <n v="0.29834345936269269"/>
    <n v="0.16"/>
    <n v="1"/>
    <n v="0.49"/>
    <n v="3"/>
    <n v="3"/>
    <n v="1"/>
    <n v="1"/>
    <n v="5021"/>
    <n v="0.652231593351012"/>
    <n v="7698.1858149999998"/>
    <n v="1"/>
    <n v="764"/>
    <n v="15.384615384615385"/>
    <n v="0.60899999999999999"/>
    <x v="0"/>
    <n v="3.5"/>
    <n v="4"/>
    <x v="0"/>
    <x v="0"/>
    <n v="87876.710500000001"/>
    <n v="0"/>
    <n v="0"/>
    <m/>
    <m/>
    <m/>
    <n v="0"/>
    <n v="0"/>
    <m/>
    <m/>
    <m/>
    <n v="0"/>
  </r>
  <r>
    <x v="19"/>
    <x v="19"/>
    <s v="Census Tract 702, Fairfield County, Connecticut"/>
    <n v="42688"/>
    <n v="2.37"/>
    <n v="27728.835729999999"/>
    <n v="27.728999999999999"/>
    <n v="0.13900000000000001"/>
    <n v="1"/>
    <n v="0.86099999999999999"/>
    <n v="5"/>
    <n v="1292"/>
    <n v="0.55912913729825753"/>
    <n v="0.89700000000000002"/>
    <n v="5"/>
    <n v="0.66199999999999992"/>
    <n v="4"/>
    <n v="5"/>
    <n v="1"/>
    <n v="1"/>
    <n v="4052"/>
    <n v="0.325672551378616"/>
    <n v="12441.945084999999"/>
    <n v="1"/>
    <n v="665"/>
    <n v="17.13917525773196"/>
    <n v="0.66100000000000003"/>
    <x v="0"/>
    <n v="4.5"/>
    <n v="5"/>
    <x v="1"/>
    <x v="1"/>
    <n v="0"/>
    <n v="2227.9299999999998"/>
    <n v="7"/>
    <n v="7"/>
    <n v="0"/>
    <n v="0"/>
    <n v="800.17"/>
    <n v="8"/>
    <n v="4"/>
    <n v="4"/>
    <n v="0"/>
    <n v="1427.76"/>
  </r>
  <r>
    <x v="19"/>
    <x v="19"/>
    <s v="Census Tract 702, Fairfield County, Connecticut"/>
    <n v="42688"/>
    <n v="2.37"/>
    <n v="27728.835729999999"/>
    <n v="27.728999999999999"/>
    <n v="0.13900000000000001"/>
    <n v="1"/>
    <n v="0.86099999999999999"/>
    <n v="5"/>
    <n v="1292"/>
    <n v="0.55912913729825753"/>
    <n v="0.89700000000000002"/>
    <n v="5"/>
    <n v="0.66199999999999992"/>
    <n v="4"/>
    <n v="5"/>
    <n v="1"/>
    <n v="1"/>
    <n v="4052"/>
    <n v="0.325672551378616"/>
    <n v="12441.945084999999"/>
    <n v="1"/>
    <n v="665"/>
    <n v="17.13917525773196"/>
    <n v="0.66100000000000003"/>
    <x v="0"/>
    <n v="4.5"/>
    <n v="5"/>
    <x v="1"/>
    <x v="1"/>
    <n v="45704.852400000003"/>
    <n v="0"/>
    <n v="0"/>
    <m/>
    <m/>
    <m/>
    <n v="0"/>
    <n v="0"/>
    <m/>
    <m/>
    <m/>
    <n v="0"/>
  </r>
  <r>
    <x v="19"/>
    <x v="19"/>
    <s v="Census Tract 702, Fairfield County, Connecticut"/>
    <n v="42688"/>
    <n v="2.37"/>
    <n v="27728.835729999999"/>
    <n v="27.728999999999999"/>
    <n v="0.13900000000000001"/>
    <n v="1"/>
    <n v="0.86099999999999999"/>
    <n v="5"/>
    <n v="1292"/>
    <n v="0.55912913729825753"/>
    <n v="0.89700000000000002"/>
    <n v="5"/>
    <n v="0.66199999999999992"/>
    <n v="4"/>
    <n v="5"/>
    <n v="1"/>
    <n v="1"/>
    <n v="4052"/>
    <n v="0.325672551378616"/>
    <n v="12441.945084999999"/>
    <n v="1"/>
    <n v="665"/>
    <n v="17.13917525773196"/>
    <n v="0.66100000000000003"/>
    <x v="0"/>
    <n v="4.5"/>
    <n v="5"/>
    <x v="1"/>
    <x v="1"/>
    <n v="0"/>
    <n v="749.66"/>
    <n v="1"/>
    <n v="1"/>
    <n v="0"/>
    <n v="0"/>
    <n v="749.66"/>
    <n v="0"/>
    <m/>
    <m/>
    <m/>
    <n v="0"/>
  </r>
  <r>
    <x v="20"/>
    <x v="20"/>
    <s v="Census Tract 703, Fairfield County, Connecticut"/>
    <n v="9958"/>
    <n v="3.24"/>
    <n v="5532.2222220000003"/>
    <n v="5.532"/>
    <n v="1E-3"/>
    <n v="1"/>
    <n v="0.999"/>
    <n v="5"/>
    <n v="433"/>
    <n v="0.93922474396221023"/>
    <n v="0.99299999999999999"/>
    <n v="5"/>
    <n v="1"/>
    <n v="5"/>
    <n v="5"/>
    <n v="1"/>
    <n v="1"/>
    <n v="1297"/>
    <n v="0.41493628541908301"/>
    <n v="3125.7811032"/>
    <n v="1"/>
    <n v="282"/>
    <n v="20.317002881844381"/>
    <n v="0.74299999999999999"/>
    <x v="0"/>
    <n v="4.5"/>
    <n v="5"/>
    <x v="1"/>
    <x v="1"/>
    <n v="0"/>
    <n v="202635.3"/>
    <n v="0"/>
    <m/>
    <m/>
    <m/>
    <n v="0"/>
    <n v="2"/>
    <n v="0"/>
    <n v="1"/>
    <n v="1"/>
    <n v="202635.3"/>
  </r>
  <r>
    <x v="20"/>
    <x v="20"/>
    <s v="Census Tract 703, Fairfield County, Connecticut"/>
    <n v="9958"/>
    <n v="3.24"/>
    <n v="5532.2222220000003"/>
    <n v="5.532"/>
    <n v="1E-3"/>
    <n v="1"/>
    <n v="0.999"/>
    <n v="5"/>
    <n v="433"/>
    <n v="0.93922474396221023"/>
    <n v="0.99299999999999999"/>
    <n v="5"/>
    <n v="1"/>
    <n v="5"/>
    <n v="5"/>
    <n v="1"/>
    <n v="1"/>
    <n v="1297"/>
    <n v="0.41493628541908301"/>
    <n v="3125.7811032"/>
    <n v="1"/>
    <n v="282"/>
    <n v="20.317002881844381"/>
    <n v="0.74299999999999999"/>
    <x v="0"/>
    <n v="4.5"/>
    <n v="5"/>
    <x v="1"/>
    <x v="1"/>
    <n v="16956.723999999998"/>
    <n v="0"/>
    <n v="0"/>
    <m/>
    <m/>
    <m/>
    <n v="0"/>
    <n v="0"/>
    <m/>
    <m/>
    <m/>
    <n v="0"/>
  </r>
  <r>
    <x v="21"/>
    <x v="21"/>
    <s v="Census Tract 704, Fairfield County, Connecticut"/>
    <n v="35313"/>
    <n v="1.86"/>
    <n v="25892.747859999999"/>
    <n v="25.893000000000001"/>
    <n v="0.122"/>
    <n v="1"/>
    <n v="0.878"/>
    <n v="5"/>
    <n v="912"/>
    <n v="0.42266661148416251"/>
    <n v="0.73799999999999999"/>
    <n v="4"/>
    <n v="0.96899999999999997"/>
    <n v="5"/>
    <n v="5"/>
    <n v="1"/>
    <n v="1"/>
    <n v="1693"/>
    <n v="0.67282589726284403"/>
    <n v="2516.2527288000001"/>
    <n v="1"/>
    <n v="429"/>
    <n v="28.986486486486488"/>
    <n v="0.86799999999999999"/>
    <x v="4"/>
    <n v="5"/>
    <n v="5"/>
    <x v="1"/>
    <x v="1"/>
    <n v="0"/>
    <n v="1029.53"/>
    <n v="3"/>
    <n v="3"/>
    <n v="0"/>
    <n v="0"/>
    <n v="380.24"/>
    <n v="6"/>
    <n v="2"/>
    <n v="4"/>
    <n v="0"/>
    <n v="649.29"/>
  </r>
  <r>
    <x v="21"/>
    <x v="21"/>
    <s v="Census Tract 704, Fairfield County, Connecticut"/>
    <n v="35313"/>
    <n v="1.86"/>
    <n v="25892.747859999999"/>
    <n v="25.893000000000001"/>
    <n v="0.122"/>
    <n v="1"/>
    <n v="0.878"/>
    <n v="5"/>
    <n v="912"/>
    <n v="0.42266661148416251"/>
    <n v="0.73799999999999999"/>
    <n v="4"/>
    <n v="0.96899999999999997"/>
    <n v="5"/>
    <n v="5"/>
    <n v="1"/>
    <n v="1"/>
    <n v="1693"/>
    <n v="0.67282589726284403"/>
    <n v="2516.2527288000001"/>
    <n v="1"/>
    <n v="429"/>
    <n v="28.986486486486488"/>
    <n v="0.86799999999999999"/>
    <x v="4"/>
    <n v="5"/>
    <n v="5"/>
    <x v="1"/>
    <x v="1"/>
    <n v="17866.1715"/>
    <n v="0"/>
    <n v="0"/>
    <m/>
    <m/>
    <m/>
    <n v="0"/>
    <n v="0"/>
    <m/>
    <m/>
    <m/>
    <n v="0"/>
  </r>
  <r>
    <x v="21"/>
    <x v="21"/>
    <s v="Census Tract 704, Fairfield County, Connecticut"/>
    <n v="35313"/>
    <n v="1.86"/>
    <n v="25892.747859999999"/>
    <n v="25.893000000000001"/>
    <n v="0.122"/>
    <n v="1"/>
    <n v="0.878"/>
    <n v="5"/>
    <n v="912"/>
    <n v="0.42266661148416251"/>
    <n v="0.73799999999999999"/>
    <n v="4"/>
    <n v="0.96899999999999997"/>
    <n v="5"/>
    <n v="5"/>
    <n v="1"/>
    <n v="1"/>
    <n v="1693"/>
    <n v="0.67282589726284403"/>
    <n v="2516.2527288000001"/>
    <n v="1"/>
    <n v="429"/>
    <n v="28.986486486486488"/>
    <n v="0.86799999999999999"/>
    <x v="4"/>
    <n v="5"/>
    <n v="5"/>
    <x v="1"/>
    <x v="1"/>
    <n v="50.864100000000001"/>
    <n v="0"/>
    <n v="0"/>
    <m/>
    <m/>
    <m/>
    <n v="0"/>
    <n v="0"/>
    <m/>
    <m/>
    <m/>
    <n v="0"/>
  </r>
  <r>
    <x v="22"/>
    <x v="22"/>
    <s v="Census Tract 705, Fairfield County, Connecticut"/>
    <n v="24342"/>
    <n v="2.52"/>
    <n v="15334.018669999999"/>
    <n v="15.334"/>
    <n v="0.02"/>
    <n v="1"/>
    <n v="0.98"/>
    <n v="5"/>
    <n v="1275"/>
    <n v="0.99778149024517915"/>
    <n v="0.996"/>
    <n v="5"/>
    <n v="0.68100000000000005"/>
    <n v="4"/>
    <n v="5"/>
    <n v="1"/>
    <n v="1"/>
    <n v="2801"/>
    <n v="0.14780222919951799"/>
    <n v="18950.999692000001"/>
    <n v="1"/>
    <n v="597"/>
    <n v="32.183288409703501"/>
    <n v="0.91"/>
    <x v="4"/>
    <n v="5"/>
    <n v="5"/>
    <x v="1"/>
    <x v="1"/>
    <n v="0"/>
    <n v="359.75"/>
    <n v="0"/>
    <m/>
    <m/>
    <m/>
    <n v="75"/>
    <n v="7"/>
    <n v="0"/>
    <n v="7"/>
    <n v="0"/>
    <n v="284.75"/>
  </r>
  <r>
    <x v="22"/>
    <x v="22"/>
    <s v="Census Tract 705, Fairfield County, Connecticut"/>
    <n v="24342"/>
    <n v="2.52"/>
    <n v="15334.018669999999"/>
    <n v="15.334"/>
    <n v="0.02"/>
    <n v="1"/>
    <n v="0.98"/>
    <n v="5"/>
    <n v="1275"/>
    <n v="0.99778149024517915"/>
    <n v="0.996"/>
    <n v="5"/>
    <n v="0.68100000000000005"/>
    <n v="4"/>
    <n v="5"/>
    <n v="1"/>
    <n v="1"/>
    <n v="2801"/>
    <n v="0.14780222919951799"/>
    <n v="18950.999692000001"/>
    <n v="1"/>
    <n v="597"/>
    <n v="32.183288409703501"/>
    <n v="0.91"/>
    <x v="4"/>
    <n v="5"/>
    <n v="5"/>
    <x v="1"/>
    <x v="1"/>
    <n v="23101.568599999999"/>
    <n v="0"/>
    <n v="0"/>
    <m/>
    <m/>
    <m/>
    <n v="0"/>
    <n v="0"/>
    <m/>
    <m/>
    <m/>
    <n v="0"/>
  </r>
  <r>
    <x v="23"/>
    <x v="23"/>
    <s v="Census Tract 706, Fairfield County, Connecticut"/>
    <n v="23598"/>
    <n v="1.57"/>
    <n v="18833.254300000001"/>
    <n v="18.832999999999998"/>
    <n v="4.8000000000000001E-2"/>
    <n v="1"/>
    <n v="0.95199999999999996"/>
    <n v="5"/>
    <n v="974"/>
    <n v="0.6206043742530466"/>
    <n v="0.93300000000000005"/>
    <n v="5"/>
    <n v="0.95199999999999996"/>
    <n v="5"/>
    <n v="5"/>
    <n v="1"/>
    <n v="1"/>
    <n v="2445"/>
    <n v="0.69035879702917502"/>
    <n v="3541.6366250999999"/>
    <n v="1"/>
    <n v="525"/>
    <n v="20.539906103286384"/>
    <n v="0.753"/>
    <x v="0"/>
    <n v="4.5"/>
    <n v="5"/>
    <x v="1"/>
    <x v="1"/>
    <n v="0"/>
    <n v="96774.69"/>
    <n v="0"/>
    <m/>
    <m/>
    <m/>
    <n v="0"/>
    <n v="4"/>
    <n v="1"/>
    <n v="1"/>
    <n v="2"/>
    <n v="96774.69"/>
  </r>
  <r>
    <x v="23"/>
    <x v="23"/>
    <s v="Census Tract 706, Fairfield County, Connecticut"/>
    <n v="23598"/>
    <n v="1.57"/>
    <n v="18833.254300000001"/>
    <n v="18.832999999999998"/>
    <n v="4.8000000000000001E-2"/>
    <n v="1"/>
    <n v="0.95199999999999996"/>
    <n v="5"/>
    <n v="974"/>
    <n v="0.6206043742530466"/>
    <n v="0.93300000000000005"/>
    <n v="5"/>
    <n v="0.95199999999999996"/>
    <n v="5"/>
    <n v="5"/>
    <n v="1"/>
    <n v="1"/>
    <n v="2445"/>
    <n v="0.69035879702917502"/>
    <n v="3541.6366250999999"/>
    <n v="1"/>
    <n v="525"/>
    <n v="20.539906103286384"/>
    <n v="0.753"/>
    <x v="0"/>
    <n v="4.5"/>
    <n v="5"/>
    <x v="1"/>
    <x v="1"/>
    <n v="35967.757299999997"/>
    <n v="0"/>
    <n v="0"/>
    <m/>
    <m/>
    <m/>
    <n v="0"/>
    <n v="0"/>
    <m/>
    <m/>
    <m/>
    <n v="0"/>
  </r>
  <r>
    <x v="24"/>
    <x v="24"/>
    <s v="Census Tract 709, Fairfield County, Connecticut"/>
    <n v="35492"/>
    <n v="3.1"/>
    <n v="20158.101419999999"/>
    <n v="20.158000000000001"/>
    <n v="0.06"/>
    <n v="1"/>
    <n v="0.94"/>
    <n v="5"/>
    <n v="1228"/>
    <n v="0.73102122531140645"/>
    <n v="0.97199999999999998"/>
    <n v="5"/>
    <n v="0.73899999999999999"/>
    <n v="4"/>
    <n v="5"/>
    <n v="1"/>
    <n v="1"/>
    <n v="2584"/>
    <n v="0.17075677570706899"/>
    <n v="15132.635231"/>
    <n v="1"/>
    <n v="888"/>
    <n v="30.76923076923077"/>
    <n v="0.89400000000000002"/>
    <x v="4"/>
    <n v="5"/>
    <n v="5"/>
    <x v="1"/>
    <x v="1"/>
    <n v="0"/>
    <n v="4170.01"/>
    <n v="1"/>
    <n v="0"/>
    <n v="1"/>
    <n v="0"/>
    <n v="1302.5999999999999"/>
    <n v="12"/>
    <n v="4"/>
    <n v="8"/>
    <n v="0"/>
    <n v="2867.41"/>
  </r>
  <r>
    <x v="24"/>
    <x v="24"/>
    <s v="Census Tract 709, Fairfield County, Connecticut"/>
    <n v="35492"/>
    <n v="3.1"/>
    <n v="20158.101419999999"/>
    <n v="20.158000000000001"/>
    <n v="0.06"/>
    <n v="1"/>
    <n v="0.94"/>
    <n v="5"/>
    <n v="1228"/>
    <n v="0.73102122531140645"/>
    <n v="0.97199999999999998"/>
    <n v="5"/>
    <n v="0.73899999999999999"/>
    <n v="4"/>
    <n v="5"/>
    <n v="1"/>
    <n v="1"/>
    <n v="2584"/>
    <n v="0.17075677570706899"/>
    <n v="15132.635231"/>
    <n v="1"/>
    <n v="888"/>
    <n v="30.76923076923077"/>
    <n v="0.89400000000000002"/>
    <x v="4"/>
    <n v="5"/>
    <n v="5"/>
    <x v="1"/>
    <x v="1"/>
    <n v="29174.958600000002"/>
    <n v="0"/>
    <n v="0"/>
    <m/>
    <m/>
    <m/>
    <n v="0"/>
    <n v="0"/>
    <m/>
    <m/>
    <m/>
    <n v="0"/>
  </r>
  <r>
    <x v="25"/>
    <x v="25"/>
    <s v="Census Tract 710, Fairfield County, Connecticut"/>
    <n v="48148"/>
    <n v="3.13"/>
    <n v="27214.858660000002"/>
    <n v="27.215"/>
    <n v="0.13700000000000001"/>
    <n v="1"/>
    <n v="0.86299999999999999"/>
    <n v="5"/>
    <n v="1323"/>
    <n v="0.58335779723648951"/>
    <n v="0.91200000000000003"/>
    <n v="5"/>
    <n v="0.63200000000000001"/>
    <n v="4"/>
    <n v="5"/>
    <n v="1"/>
    <n v="1"/>
    <n v="3563"/>
    <n v="0.443041434941011"/>
    <n v="8042.1371884999999"/>
    <n v="1"/>
    <n v="1168"/>
    <n v="33.894370284387698"/>
    <n v="0.92500000000000004"/>
    <x v="4"/>
    <n v="5"/>
    <n v="5"/>
    <x v="0"/>
    <x v="1"/>
    <n v="0"/>
    <n v="14379.5"/>
    <n v="1"/>
    <n v="1"/>
    <n v="0"/>
    <n v="0"/>
    <n v="118.52"/>
    <n v="17"/>
    <n v="2"/>
    <n v="14"/>
    <n v="1"/>
    <n v="14260.98"/>
  </r>
  <r>
    <x v="25"/>
    <x v="25"/>
    <s v="Census Tract 710, Fairfield County, Connecticut"/>
    <n v="48148"/>
    <n v="3.13"/>
    <n v="27214.858660000002"/>
    <n v="27.215"/>
    <n v="0.13700000000000001"/>
    <n v="1"/>
    <n v="0.86299999999999999"/>
    <n v="5"/>
    <n v="1323"/>
    <n v="0.58335779723648951"/>
    <n v="0.91200000000000003"/>
    <n v="5"/>
    <n v="0.63200000000000001"/>
    <n v="4"/>
    <n v="5"/>
    <n v="1"/>
    <n v="1"/>
    <n v="3563"/>
    <n v="0.443041434941011"/>
    <n v="8042.1371884999999"/>
    <n v="1"/>
    <n v="1168"/>
    <n v="33.894370284387698"/>
    <n v="0.92500000000000004"/>
    <x v="4"/>
    <n v="5"/>
    <n v="5"/>
    <x v="0"/>
    <x v="1"/>
    <n v="37249.348899999997"/>
    <n v="0"/>
    <n v="0"/>
    <m/>
    <m/>
    <m/>
    <n v="0"/>
    <n v="0"/>
    <m/>
    <m/>
    <m/>
    <n v="0"/>
  </r>
  <r>
    <x v="26"/>
    <x v="26"/>
    <s v="Census Tract 711, Fairfield County, Connecticut"/>
    <n v="48500"/>
    <n v="3.58"/>
    <n v="25633.0465"/>
    <n v="25.632999999999999"/>
    <n v="0.12"/>
    <n v="1"/>
    <n v="0.88"/>
    <n v="5"/>
    <n v="1271"/>
    <n v="0.59501316006273386"/>
    <n v="0.91700000000000004"/>
    <n v="5"/>
    <n v="0.68399999999999994"/>
    <n v="4"/>
    <n v="5"/>
    <n v="1"/>
    <n v="1"/>
    <n v="4576"/>
    <n v="0.25589153308818402"/>
    <n v="17882.576828000001"/>
    <n v="1"/>
    <n v="1300"/>
    <n v="26.321117635148816"/>
    <n v="0.84799999999999998"/>
    <x v="4"/>
    <n v="5"/>
    <n v="5"/>
    <x v="0"/>
    <x v="1"/>
    <n v="51783.790099999998"/>
    <n v="21423.83"/>
    <n v="5"/>
    <n v="4"/>
    <n v="1"/>
    <n v="0"/>
    <n v="1246.6199999999999"/>
    <n v="19"/>
    <n v="9"/>
    <n v="10"/>
    <n v="0"/>
    <n v="20177.21"/>
  </r>
  <r>
    <x v="27"/>
    <x v="27"/>
    <s v="Census Tract 712, Fairfield County, Connecticut"/>
    <n v="24271"/>
    <n v="3.01"/>
    <n v="13989.571830000001"/>
    <n v="13.99"/>
    <n v="1.2999999999999999E-2"/>
    <n v="1"/>
    <n v="0.98699999999999999"/>
    <n v="5"/>
    <n v="1107"/>
    <n v="0.94956444424646824"/>
    <n v="0.995"/>
    <n v="5"/>
    <n v="0.86899999999999999"/>
    <n v="5"/>
    <n v="5"/>
    <n v="1"/>
    <n v="1"/>
    <n v="5205"/>
    <n v="0.21484153594534"/>
    <n v="24227.158761999999"/>
    <n v="1"/>
    <n v="1849"/>
    <n v="33.569353667392882"/>
    <n v="0.92"/>
    <x v="4"/>
    <n v="5"/>
    <n v="5"/>
    <x v="1"/>
    <x v="1"/>
    <n v="0"/>
    <n v="4593.8599999999997"/>
    <n v="2"/>
    <n v="2"/>
    <n v="0"/>
    <n v="0"/>
    <n v="954.34"/>
    <n v="21"/>
    <n v="8"/>
    <n v="13"/>
    <n v="0"/>
    <n v="3639.52"/>
  </r>
  <r>
    <x v="27"/>
    <x v="27"/>
    <s v="Census Tract 712, Fairfield County, Connecticut"/>
    <n v="24271"/>
    <n v="3.01"/>
    <n v="13989.571830000001"/>
    <n v="13.99"/>
    <n v="1.2999999999999999E-2"/>
    <n v="1"/>
    <n v="0.98699999999999999"/>
    <n v="5"/>
    <n v="1107"/>
    <n v="0.94956444424646824"/>
    <n v="0.995"/>
    <n v="5"/>
    <n v="0.86899999999999999"/>
    <n v="5"/>
    <n v="5"/>
    <n v="1"/>
    <n v="1"/>
    <n v="5205"/>
    <n v="0.21484153594534"/>
    <n v="24227.158761999999"/>
    <n v="1"/>
    <n v="1849"/>
    <n v="33.569353667392882"/>
    <n v="0.92"/>
    <x v="4"/>
    <n v="5"/>
    <n v="5"/>
    <x v="1"/>
    <x v="1"/>
    <n v="45169.658199999998"/>
    <n v="0"/>
    <n v="0"/>
    <m/>
    <m/>
    <m/>
    <n v="0"/>
    <n v="0"/>
    <m/>
    <m/>
    <m/>
    <n v="0"/>
  </r>
  <r>
    <x v="28"/>
    <x v="28"/>
    <s v="Census Tract 713, Fairfield County, Connecticut"/>
    <n v="27072"/>
    <n v="2.39"/>
    <n v="17511.42107"/>
    <n v="17.510999999999999"/>
    <n v="3.7999999999999999E-2"/>
    <n v="1"/>
    <n v="0.96199999999999997"/>
    <n v="5"/>
    <n v="1078"/>
    <n v="0.7387178886447735"/>
    <n v="0.97399999999999998"/>
    <n v="5"/>
    <n v="0.89"/>
    <n v="5"/>
    <n v="5"/>
    <n v="1"/>
    <n v="1"/>
    <n v="3030"/>
    <n v="0.11966619150358999"/>
    <n v="25320.434802"/>
    <n v="1"/>
    <n v="664"/>
    <n v="24.601704334938866"/>
    <n v="0.81699999999999995"/>
    <x v="4"/>
    <n v="5"/>
    <n v="5"/>
    <x v="1"/>
    <x v="1"/>
    <n v="0"/>
    <n v="1572.32"/>
    <n v="1"/>
    <n v="0"/>
    <n v="1"/>
    <n v="0"/>
    <n v="12.03"/>
    <n v="12"/>
    <n v="2"/>
    <n v="10"/>
    <n v="0"/>
    <n v="1560.29"/>
  </r>
  <r>
    <x v="28"/>
    <x v="28"/>
    <s v="Census Tract 713, Fairfield County, Connecticut"/>
    <n v="27072"/>
    <n v="2.39"/>
    <n v="17511.42107"/>
    <n v="17.510999999999999"/>
    <n v="3.7999999999999999E-2"/>
    <n v="1"/>
    <n v="0.96199999999999997"/>
    <n v="5"/>
    <n v="1078"/>
    <n v="0.7387178886447735"/>
    <n v="0.97399999999999998"/>
    <n v="5"/>
    <n v="0.89"/>
    <n v="5"/>
    <n v="5"/>
    <n v="1"/>
    <n v="1"/>
    <n v="3030"/>
    <n v="0.11966619150358999"/>
    <n v="25320.434802"/>
    <n v="1"/>
    <n v="664"/>
    <n v="24.601704334938866"/>
    <n v="0.81699999999999995"/>
    <x v="4"/>
    <n v="5"/>
    <n v="5"/>
    <x v="1"/>
    <x v="1"/>
    <n v="34389.4211"/>
    <n v="0"/>
    <n v="0"/>
    <m/>
    <m/>
    <m/>
    <n v="0"/>
    <n v="0"/>
    <m/>
    <m/>
    <m/>
    <n v="0"/>
  </r>
  <r>
    <x v="29"/>
    <x v="29"/>
    <s v="Census Tract 714, Fairfield County, Connecticut"/>
    <n v="40245"/>
    <n v="3.16"/>
    <n v="22639.581289999998"/>
    <n v="22.64"/>
    <n v="8.8999999999999996E-2"/>
    <n v="1"/>
    <n v="0.91100000000000003"/>
    <n v="5"/>
    <n v="1131"/>
    <n v="0.59948105162151621"/>
    <n v="0.92300000000000004"/>
    <n v="5"/>
    <n v="0.83499999999999996"/>
    <n v="5"/>
    <n v="5"/>
    <n v="1"/>
    <n v="1"/>
    <n v="3861"/>
    <n v="0.225877108310927"/>
    <n v="17093.365631000001"/>
    <n v="1"/>
    <n v="1007"/>
    <n v="27.725770925110133"/>
    <n v="0.86699999999999999"/>
    <x v="4"/>
    <n v="5"/>
    <n v="5"/>
    <x v="1"/>
    <x v="1"/>
    <n v="38432.275500000003"/>
    <n v="3327.16"/>
    <n v="2"/>
    <n v="1"/>
    <n v="1"/>
    <n v="0"/>
    <n v="927.04"/>
    <n v="15"/>
    <n v="2"/>
    <n v="13"/>
    <n v="0"/>
    <n v="2400.12"/>
  </r>
  <r>
    <x v="30"/>
    <x v="30"/>
    <s v="Census Tract 716, Fairfield County, Connecticut"/>
    <n v="21895"/>
    <n v="3.46"/>
    <n v="11770.824919999999"/>
    <n v="11.771000000000001"/>
    <n v="3.0000000000000001E-3"/>
    <n v="1"/>
    <n v="0.997"/>
    <n v="5"/>
    <n v="1032"/>
    <n v="1.052092787393188"/>
    <n v="0.998"/>
    <n v="5"/>
    <n v="0.92100000000000004"/>
    <n v="5"/>
    <n v="5"/>
    <n v="1"/>
    <n v="1"/>
    <n v="2448"/>
    <n v="6.6529651874834894E-2"/>
    <n v="36795.623169999999"/>
    <n v="1"/>
    <n v="565"/>
    <n v="21.67242040659762"/>
    <n v="0.78"/>
    <x v="0"/>
    <n v="4.5"/>
    <n v="5"/>
    <x v="1"/>
    <x v="1"/>
    <n v="0"/>
    <n v="1330.85"/>
    <n v="0"/>
    <m/>
    <m/>
    <m/>
    <n v="0"/>
    <n v="8"/>
    <n v="1"/>
    <n v="7"/>
    <n v="0"/>
    <n v="1330.85"/>
  </r>
  <r>
    <x v="30"/>
    <x v="30"/>
    <s v="Census Tract 716, Fairfield County, Connecticut"/>
    <n v="21895"/>
    <n v="3.46"/>
    <n v="11770.824919999999"/>
    <n v="11.771000000000001"/>
    <n v="3.0000000000000001E-3"/>
    <n v="1"/>
    <n v="0.997"/>
    <n v="5"/>
    <n v="1032"/>
    <n v="1.052092787393188"/>
    <n v="0.998"/>
    <n v="5"/>
    <n v="0.92100000000000004"/>
    <n v="5"/>
    <n v="5"/>
    <n v="1"/>
    <n v="1"/>
    <n v="2448"/>
    <n v="6.6529651874834894E-2"/>
    <n v="36795.623169999999"/>
    <n v="1"/>
    <n v="565"/>
    <n v="21.67242040659762"/>
    <n v="0.78"/>
    <x v="0"/>
    <n v="4.5"/>
    <n v="5"/>
    <x v="1"/>
    <x v="1"/>
    <n v="24529.813099999999"/>
    <n v="0"/>
    <n v="0"/>
    <m/>
    <m/>
    <m/>
    <n v="0"/>
    <n v="0"/>
    <m/>
    <m/>
    <m/>
    <n v="0"/>
  </r>
  <r>
    <x v="31"/>
    <x v="31"/>
    <s v="Census Tract 719, Fairfield County, Connecticut"/>
    <n v="42969"/>
    <n v="2.7"/>
    <n v="26150.100640000001"/>
    <n v="26.15"/>
    <n v="0.125"/>
    <n v="1"/>
    <n v="0.875"/>
    <n v="5"/>
    <n v="1287"/>
    <n v="0.5905904612992724"/>
    <n v="0.91400000000000003"/>
    <n v="5"/>
    <n v="0.66599999999999993"/>
    <n v="4"/>
    <n v="5"/>
    <n v="1"/>
    <n v="1"/>
    <n v="4831"/>
    <n v="0.19074374089764101"/>
    <n v="25327.174445000001"/>
    <n v="1"/>
    <n v="1373"/>
    <n v="27.7429783794706"/>
    <n v="0.86799999999999999"/>
    <x v="4"/>
    <n v="5"/>
    <n v="5"/>
    <x v="1"/>
    <x v="1"/>
    <n v="0"/>
    <n v="230"/>
    <n v="0"/>
    <m/>
    <m/>
    <m/>
    <n v="0"/>
    <n v="1"/>
    <n v="1"/>
    <n v="0"/>
    <n v="0"/>
    <n v="230"/>
  </r>
  <r>
    <x v="31"/>
    <x v="31"/>
    <s v="Census Tract 719, Fairfield County, Connecticut"/>
    <n v="42969"/>
    <n v="2.7"/>
    <n v="26150.100640000001"/>
    <n v="26.15"/>
    <n v="0.125"/>
    <n v="1"/>
    <n v="0.875"/>
    <n v="5"/>
    <n v="1287"/>
    <n v="0.5905904612992724"/>
    <n v="0.91400000000000003"/>
    <n v="5"/>
    <n v="0.66599999999999993"/>
    <n v="4"/>
    <n v="5"/>
    <n v="1"/>
    <n v="1"/>
    <n v="4831"/>
    <n v="0.19074374089764101"/>
    <n v="25327.174445000001"/>
    <n v="1"/>
    <n v="1373"/>
    <n v="27.7429783794706"/>
    <n v="0.86799999999999999"/>
    <x v="4"/>
    <n v="5"/>
    <n v="5"/>
    <x v="1"/>
    <x v="1"/>
    <n v="0"/>
    <n v="3390.23"/>
    <n v="2"/>
    <n v="2"/>
    <n v="0"/>
    <n v="0"/>
    <n v="404.3"/>
    <n v="10"/>
    <n v="3"/>
    <n v="6"/>
    <n v="1"/>
    <n v="2985.93"/>
  </r>
  <r>
    <x v="31"/>
    <x v="31"/>
    <s v="Census Tract 719, Fairfield County, Connecticut"/>
    <n v="42969"/>
    <n v="2.7"/>
    <n v="26150.100640000001"/>
    <n v="26.15"/>
    <n v="0.125"/>
    <n v="1"/>
    <n v="0.875"/>
    <n v="5"/>
    <n v="1287"/>
    <n v="0.5905904612992724"/>
    <n v="0.91400000000000003"/>
    <n v="5"/>
    <n v="0.66599999999999993"/>
    <n v="4"/>
    <n v="5"/>
    <n v="1"/>
    <n v="1"/>
    <n v="4831"/>
    <n v="0.19074374089764101"/>
    <n v="25327.174445000001"/>
    <n v="1"/>
    <n v="1373"/>
    <n v="27.7429783794706"/>
    <n v="0.86799999999999999"/>
    <x v="4"/>
    <n v="5"/>
    <n v="5"/>
    <x v="1"/>
    <x v="1"/>
    <n v="46534.635900000001"/>
    <n v="0"/>
    <n v="0"/>
    <m/>
    <m/>
    <m/>
    <n v="0"/>
    <n v="0"/>
    <m/>
    <m/>
    <m/>
    <n v="0"/>
  </r>
  <r>
    <x v="32"/>
    <x v="32"/>
    <s v="Census Tract 720, Fairfield County, Connecticut"/>
    <n v="52909"/>
    <n v="2.89"/>
    <n v="31122.941180000002"/>
    <n v="31.123000000000001"/>
    <n v="0.189"/>
    <n v="1"/>
    <n v="0.81099999999999994"/>
    <n v="5"/>
    <n v="1386"/>
    <n v="0.53439679443560861"/>
    <n v="0.875"/>
    <n v="5"/>
    <n v="0.57499999999999996"/>
    <n v="3"/>
    <n v="4"/>
    <n v="1"/>
    <n v="1"/>
    <n v="3565"/>
    <n v="0.26560316109572701"/>
    <n v="13422.280011000001"/>
    <n v="1"/>
    <n v="818"/>
    <n v="23.251847640704945"/>
    <n v="0.80600000000000005"/>
    <x v="4"/>
    <n v="4.5"/>
    <n v="5"/>
    <x v="0"/>
    <x v="1"/>
    <n v="0"/>
    <n v="19032.27"/>
    <n v="6"/>
    <n v="5"/>
    <n v="1"/>
    <n v="0"/>
    <n v="2207.0300000000002"/>
    <n v="21"/>
    <n v="14"/>
    <n v="6"/>
    <n v="1"/>
    <n v="16825.240000000002"/>
  </r>
  <r>
    <x v="32"/>
    <x v="32"/>
    <s v="Census Tract 720, Fairfield County, Connecticut"/>
    <n v="52909"/>
    <n v="2.89"/>
    <n v="31122.941180000002"/>
    <n v="31.123000000000001"/>
    <n v="0.189"/>
    <n v="1"/>
    <n v="0.81099999999999994"/>
    <n v="5"/>
    <n v="1386"/>
    <n v="0.53439679443560861"/>
    <n v="0.875"/>
    <n v="5"/>
    <n v="0.57499999999999996"/>
    <n v="3"/>
    <n v="4"/>
    <n v="1"/>
    <n v="1"/>
    <n v="3565"/>
    <n v="0.26560316109572701"/>
    <n v="13422.280011000001"/>
    <n v="1"/>
    <n v="818"/>
    <n v="23.251847640704945"/>
    <n v="0.80600000000000005"/>
    <x v="4"/>
    <n v="4.5"/>
    <n v="5"/>
    <x v="0"/>
    <x v="1"/>
    <n v="43927.019899999999"/>
    <n v="0"/>
    <n v="0"/>
    <m/>
    <m/>
    <m/>
    <n v="0"/>
    <n v="0"/>
    <m/>
    <m/>
    <m/>
    <n v="0"/>
  </r>
  <r>
    <x v="33"/>
    <x v="33"/>
    <s v="Census Tract 721, Fairfield County, Connecticut"/>
    <n v="56009"/>
    <n v="2.2400000000000002"/>
    <n v="37422.587249999997"/>
    <n v="37.423000000000002"/>
    <n v="0.26300000000000001"/>
    <n v="2"/>
    <n v="0.73699999999999999"/>
    <n v="4"/>
    <n v="1463"/>
    <n v="0.46912844060507874"/>
    <n v="0.81200000000000006"/>
    <n v="5"/>
    <n v="0.51"/>
    <n v="3"/>
    <n v="4"/>
    <n v="1"/>
    <n v="1"/>
    <n v="6094"/>
    <n v="0.50058726140816101"/>
    <n v="12173.701709999999"/>
    <n v="1"/>
    <n v="1196"/>
    <n v="22.894333843797856"/>
    <n v="0.80100000000000005"/>
    <x v="4"/>
    <n v="4.5"/>
    <n v="5"/>
    <x v="0"/>
    <x v="1"/>
    <n v="119833.8798"/>
    <n v="44620.47"/>
    <n v="17"/>
    <n v="16"/>
    <n v="1"/>
    <n v="0"/>
    <n v="9086.1299999999992"/>
    <n v="35"/>
    <n v="21"/>
    <n v="14"/>
    <n v="0"/>
    <n v="35534.339999999997"/>
  </r>
  <r>
    <x v="33"/>
    <x v="33"/>
    <s v="Census Tract 721, Fairfield County, Connecticut"/>
    <n v="56009"/>
    <n v="2.2400000000000002"/>
    <n v="37422.587249999997"/>
    <n v="37.423000000000002"/>
    <n v="0.26300000000000001"/>
    <n v="2"/>
    <n v="0.73699999999999999"/>
    <n v="4"/>
    <n v="1463"/>
    <n v="0.46912844060507874"/>
    <n v="0.81200000000000006"/>
    <n v="5"/>
    <n v="0.51"/>
    <n v="3"/>
    <n v="4"/>
    <n v="1"/>
    <n v="1"/>
    <n v="6094"/>
    <n v="0.50058726140816101"/>
    <n v="12173.701709999999"/>
    <n v="1"/>
    <n v="1196"/>
    <n v="22.894333843797856"/>
    <n v="0.80100000000000005"/>
    <x v="4"/>
    <n v="4.5"/>
    <n v="5"/>
    <x v="0"/>
    <x v="1"/>
    <n v="302.35410000000002"/>
    <n v="0"/>
    <n v="0"/>
    <m/>
    <m/>
    <m/>
    <n v="0"/>
    <n v="0"/>
    <m/>
    <m/>
    <m/>
    <n v="0"/>
  </r>
  <r>
    <x v="34"/>
    <x v="34"/>
    <s v="Census Tract 722, Fairfield County, Connecticut"/>
    <n v="49402"/>
    <n v="2.4900000000000002"/>
    <n v="31307.245419999999"/>
    <n v="31.306999999999999"/>
    <n v="0.193"/>
    <n v="1"/>
    <n v="0.80699999999999994"/>
    <n v="5"/>
    <n v="1641"/>
    <n v="0.62899177924545746"/>
    <n v="0.93600000000000005"/>
    <n v="5"/>
    <n v="0.35599999999999998"/>
    <n v="2"/>
    <n v="4"/>
    <n v="1"/>
    <n v="1"/>
    <n v="3828"/>
    <n v="0.34812130403692998"/>
    <n v="10996.167013"/>
    <n v="1"/>
    <n v="728"/>
    <n v="18.743563336766222"/>
    <n v="0.72099999999999997"/>
    <x v="0"/>
    <n v="4"/>
    <n v="4"/>
    <x v="0"/>
    <x v="1"/>
    <n v="0"/>
    <n v="23077.93"/>
    <n v="19"/>
    <n v="17"/>
    <n v="2"/>
    <n v="0"/>
    <n v="10983.51"/>
    <n v="10"/>
    <n v="6"/>
    <n v="4"/>
    <n v="0"/>
    <n v="12094.42"/>
  </r>
  <r>
    <x v="34"/>
    <x v="34"/>
    <s v="Census Tract 722, Fairfield County, Connecticut"/>
    <n v="49402"/>
    <n v="2.4900000000000002"/>
    <n v="31307.245419999999"/>
    <n v="31.306999999999999"/>
    <n v="0.193"/>
    <n v="1"/>
    <n v="0.80699999999999994"/>
    <n v="5"/>
    <n v="1641"/>
    <n v="0.62899177924545746"/>
    <n v="0.93600000000000005"/>
    <n v="5"/>
    <n v="0.35599999999999998"/>
    <n v="2"/>
    <n v="4"/>
    <n v="1"/>
    <n v="1"/>
    <n v="3828"/>
    <n v="0.34812130403692998"/>
    <n v="10996.167013"/>
    <n v="1"/>
    <n v="728"/>
    <n v="18.743563336766222"/>
    <n v="0.72099999999999997"/>
    <x v="0"/>
    <n v="4"/>
    <n v="4"/>
    <x v="0"/>
    <x v="1"/>
    <n v="41166.362699999998"/>
    <n v="0"/>
    <n v="0"/>
    <m/>
    <m/>
    <m/>
    <n v="0"/>
    <n v="0"/>
    <m/>
    <m/>
    <m/>
    <n v="0"/>
  </r>
  <r>
    <x v="34"/>
    <x v="34"/>
    <s v="Census Tract 722, Fairfield County, Connecticut"/>
    <n v="49402"/>
    <n v="2.4900000000000002"/>
    <n v="31307.245419999999"/>
    <n v="31.306999999999999"/>
    <n v="0.193"/>
    <n v="1"/>
    <n v="0.80699999999999994"/>
    <n v="5"/>
    <n v="1641"/>
    <n v="0.62899177924545746"/>
    <n v="0.93600000000000005"/>
    <n v="5"/>
    <n v="0.35599999999999998"/>
    <n v="2"/>
    <n v="4"/>
    <n v="1"/>
    <n v="1"/>
    <n v="3828"/>
    <n v="0.34812130403692998"/>
    <n v="10996.167013"/>
    <n v="1"/>
    <n v="728"/>
    <n v="18.743563336766222"/>
    <n v="0.72099999999999997"/>
    <x v="0"/>
    <n v="4"/>
    <n v="4"/>
    <x v="0"/>
    <x v="1"/>
    <n v="0"/>
    <n v="0"/>
    <n v="0"/>
    <m/>
    <m/>
    <m/>
    <n v="0"/>
    <n v="0"/>
    <m/>
    <m/>
    <m/>
    <n v="0"/>
  </r>
  <r>
    <x v="35"/>
    <x v="35"/>
    <s v="Census Tract 723, Fairfield County, Connecticut"/>
    <n v="64662"/>
    <n v="3.17"/>
    <n v="36317.797449999998"/>
    <n v="36.317999999999998"/>
    <n v="0.253"/>
    <n v="2"/>
    <n v="0.747"/>
    <n v="4"/>
    <n v="1594"/>
    <n v="0.52668392201741299"/>
    <n v="0.872"/>
    <n v="5"/>
    <n v="0.38700000000000001"/>
    <n v="2"/>
    <n v="3"/>
    <n v="1"/>
    <n v="1"/>
    <n v="5396"/>
    <n v="0.35438542572398002"/>
    <n v="15226.3598"/>
    <n v="1"/>
    <n v="1363"/>
    <n v="24.209591474245116"/>
    <n v="0.81599999999999995"/>
    <x v="4"/>
    <n v="4"/>
    <n v="4"/>
    <x v="0"/>
    <x v="0"/>
    <n v="62912.309300000001"/>
    <n v="15404.49"/>
    <n v="14"/>
    <n v="12"/>
    <n v="2"/>
    <n v="0"/>
    <n v="7767.78"/>
    <n v="11"/>
    <n v="7"/>
    <n v="4"/>
    <n v="0"/>
    <n v="7636.71"/>
  </r>
  <r>
    <x v="36"/>
    <x v="36"/>
    <s v="Census Tract 724, Fairfield County, Connecticut"/>
    <n v="59014"/>
    <n v="3.24"/>
    <n v="32785.555560000001"/>
    <n v="32.786000000000001"/>
    <n v="0.21"/>
    <n v="2"/>
    <n v="0.79"/>
    <n v="4"/>
    <n v="1532"/>
    <n v="0.56073474083292307"/>
    <n v="0.89900000000000002"/>
    <n v="5"/>
    <n v="0.44099999999999995"/>
    <n v="3"/>
    <n v="4"/>
    <n v="1"/>
    <n v="1"/>
    <n v="2836"/>
    <n v="0.26395334650199198"/>
    <n v="10744.322955"/>
    <n v="1"/>
    <n v="928"/>
    <n v="30.697982136950049"/>
    <n v="0.89400000000000002"/>
    <x v="4"/>
    <n v="4.5"/>
    <n v="5"/>
    <x v="0"/>
    <x v="1"/>
    <n v="38727.082199999997"/>
    <n v="29244.41"/>
    <n v="12"/>
    <n v="11"/>
    <n v="1"/>
    <n v="0"/>
    <n v="5480.74"/>
    <n v="8"/>
    <n v="8"/>
    <n v="0"/>
    <n v="0"/>
    <n v="23763.67"/>
  </r>
  <r>
    <x v="37"/>
    <x v="37"/>
    <s v="Census Tract 725, Fairfield County, Connecticut"/>
    <n v="65113"/>
    <n v="2.83"/>
    <n v="38705.660920000002"/>
    <n v="38.706000000000003"/>
    <n v="0.27300000000000002"/>
    <n v="2"/>
    <n v="0.72699999999999998"/>
    <n v="4"/>
    <n v="1492"/>
    <n v="0.46256799585480374"/>
    <n v="0.80400000000000005"/>
    <n v="5"/>
    <n v="0.48599999999999999"/>
    <n v="3"/>
    <n v="4"/>
    <n v="1"/>
    <n v="1"/>
    <n v="5726"/>
    <n v="0.55808598340996196"/>
    <n v="10260.06775"/>
    <n v="1"/>
    <n v="1147"/>
    <n v="20.225709751366601"/>
    <n v="0.754"/>
    <x v="0"/>
    <n v="4"/>
    <n v="4"/>
    <x v="0"/>
    <x v="0"/>
    <n v="78001.035199999998"/>
    <n v="18716.64"/>
    <n v="31"/>
    <n v="30"/>
    <n v="1"/>
    <n v="0"/>
    <n v="13275.87"/>
    <n v="14"/>
    <n v="12"/>
    <n v="2"/>
    <n v="0"/>
    <n v="5440.77"/>
  </r>
  <r>
    <x v="37"/>
    <x v="37"/>
    <s v="Census Tract 725, Fairfield County, Connecticut"/>
    <n v="65113"/>
    <n v="2.83"/>
    <n v="38705.660920000002"/>
    <n v="38.706000000000003"/>
    <n v="0.27300000000000002"/>
    <n v="2"/>
    <n v="0.72699999999999998"/>
    <n v="4"/>
    <n v="1492"/>
    <n v="0.46256799585480374"/>
    <n v="0.80400000000000005"/>
    <n v="5"/>
    <n v="0.48599999999999999"/>
    <n v="3"/>
    <n v="4"/>
    <n v="1"/>
    <n v="1"/>
    <n v="5726"/>
    <n v="0.55808598340996196"/>
    <n v="10260.06775"/>
    <n v="1"/>
    <n v="1147"/>
    <n v="20.225709751366601"/>
    <n v="0.754"/>
    <x v="0"/>
    <n v="4"/>
    <n v="4"/>
    <x v="0"/>
    <x v="0"/>
    <n v="0"/>
    <n v="0"/>
    <n v="0"/>
    <m/>
    <m/>
    <m/>
    <n v="0"/>
    <n v="0"/>
    <m/>
    <m/>
    <m/>
    <n v="0"/>
  </r>
  <r>
    <x v="38"/>
    <x v="38"/>
    <s v="Census Tract 726, Fairfield County, Connecticut"/>
    <n v="63141"/>
    <n v="2.39"/>
    <n v="40842.517639999998"/>
    <n v="40.843000000000004"/>
    <n v="0.30399999999999999"/>
    <n v="2"/>
    <n v="0.69599999999999995"/>
    <n v="4"/>
    <n v="1526"/>
    <n v="0.44835629775344082"/>
    <n v="0.78200000000000003"/>
    <n v="4"/>
    <n v="0.44699999999999995"/>
    <n v="3"/>
    <n v="4"/>
    <n v="1"/>
    <n v="1"/>
    <n v="7583"/>
    <n v="1.1663131257751"/>
    <n v="6501.6845240000002"/>
    <n v="1"/>
    <n v="905"/>
    <n v="12.338104976141786"/>
    <n v="0.51600000000000001"/>
    <x v="3"/>
    <n v="3.5"/>
    <n v="4"/>
    <x v="0"/>
    <x v="0"/>
    <n v="118351.0931"/>
    <n v="43073.09"/>
    <n v="21"/>
    <n v="20"/>
    <n v="1"/>
    <n v="0"/>
    <n v="16945"/>
    <n v="18"/>
    <n v="14"/>
    <n v="4"/>
    <n v="0"/>
    <n v="26128.09"/>
  </r>
  <r>
    <x v="38"/>
    <x v="38"/>
    <s v="Census Tract 726, Fairfield County, Connecticut"/>
    <n v="63141"/>
    <n v="2.39"/>
    <n v="40842.517639999998"/>
    <n v="40.843000000000004"/>
    <n v="0.30399999999999999"/>
    <n v="2"/>
    <n v="0.69599999999999995"/>
    <n v="4"/>
    <n v="1526"/>
    <n v="0.44835629775344082"/>
    <n v="0.78200000000000003"/>
    <n v="4"/>
    <n v="0.44699999999999995"/>
    <n v="3"/>
    <n v="4"/>
    <n v="1"/>
    <n v="1"/>
    <n v="7583"/>
    <n v="1.1663131257751"/>
    <n v="6501.6845240000002"/>
    <n v="1"/>
    <n v="905"/>
    <n v="12.338104976141786"/>
    <n v="0.51600000000000001"/>
    <x v="3"/>
    <n v="3.5"/>
    <n v="4"/>
    <x v="0"/>
    <x v="0"/>
    <n v="41.979599999999998"/>
    <n v="0"/>
    <n v="0"/>
    <m/>
    <m/>
    <m/>
    <n v="0"/>
    <n v="0"/>
    <m/>
    <m/>
    <m/>
    <n v="0"/>
  </r>
  <r>
    <x v="39"/>
    <x v="39"/>
    <s v="Census Tract 727, Fairfield County, Connecticut"/>
    <n v="75799"/>
    <n v="3.16"/>
    <n v="42640.268900000003"/>
    <n v="42.64"/>
    <n v="0.33400000000000002"/>
    <n v="2"/>
    <n v="0.66599999999999993"/>
    <n v="4"/>
    <n v="1914"/>
    <n v="0.53864575886856092"/>
    <n v="0.879"/>
    <n v="5"/>
    <n v="0.20399999999999996"/>
    <n v="2"/>
    <n v="3"/>
    <n v="1"/>
    <n v="1"/>
    <n v="3726"/>
    <n v="0.69267232126171996"/>
    <n v="5379.1668667000004"/>
    <n v="1"/>
    <n v="773"/>
    <n v="19.907288179242855"/>
    <n v="0.75"/>
    <x v="0"/>
    <n v="3.5"/>
    <n v="4"/>
    <x v="0"/>
    <x v="0"/>
    <n v="59967.633300000001"/>
    <n v="47344.93"/>
    <n v="15"/>
    <n v="13"/>
    <n v="2"/>
    <n v="0"/>
    <n v="13515.44"/>
    <n v="22"/>
    <n v="19"/>
    <n v="3"/>
    <n v="0"/>
    <n v="33829.49"/>
  </r>
  <r>
    <x v="39"/>
    <x v="39"/>
    <s v="Census Tract 727, Fairfield County, Connecticut"/>
    <n v="75799"/>
    <n v="3.16"/>
    <n v="42640.268900000003"/>
    <n v="42.64"/>
    <n v="0.33400000000000002"/>
    <n v="2"/>
    <n v="0.66599999999999993"/>
    <n v="4"/>
    <n v="1914"/>
    <n v="0.53864575886856092"/>
    <n v="0.879"/>
    <n v="5"/>
    <n v="0.20399999999999996"/>
    <n v="2"/>
    <n v="3"/>
    <n v="1"/>
    <n v="1"/>
    <n v="3726"/>
    <n v="0.69267232126171996"/>
    <n v="5379.1668667000004"/>
    <n v="1"/>
    <n v="773"/>
    <n v="19.907288179242855"/>
    <n v="0.75"/>
    <x v="0"/>
    <n v="3.5"/>
    <n v="4"/>
    <x v="0"/>
    <x v="0"/>
    <n v="284.05279999999999"/>
    <n v="0"/>
    <n v="0"/>
    <m/>
    <m/>
    <m/>
    <n v="0"/>
    <n v="0"/>
    <m/>
    <m/>
    <m/>
    <n v="0"/>
  </r>
  <r>
    <x v="40"/>
    <x v="40"/>
    <s v="Census Tract 728, Fairfield County, Connecticut"/>
    <n v="52607"/>
    <n v="3.26"/>
    <n v="29136.322540000001"/>
    <n v="29.135999999999999"/>
    <n v="0.155"/>
    <n v="1"/>
    <n v="0.84499999999999997"/>
    <n v="5"/>
    <n v="1137"/>
    <n v="0.46828147173579437"/>
    <n v="0.81"/>
    <n v="5"/>
    <n v="0.82899999999999996"/>
    <n v="5"/>
    <n v="5"/>
    <n v="1"/>
    <n v="1"/>
    <n v="5469"/>
    <n v="0.57813742766375797"/>
    <n v="9459.6885416999994"/>
    <n v="1"/>
    <n v="1924"/>
    <n v="34.308131241084169"/>
    <n v="0.93"/>
    <x v="4"/>
    <n v="5"/>
    <n v="5"/>
    <x v="0"/>
    <x v="1"/>
    <n v="67221.614199999996"/>
    <n v="239893.12"/>
    <n v="9"/>
    <n v="9"/>
    <n v="0"/>
    <n v="0"/>
    <n v="5076.9399999999996"/>
    <n v="21"/>
    <n v="17"/>
    <n v="3"/>
    <n v="1"/>
    <n v="234816.18"/>
  </r>
  <r>
    <x v="41"/>
    <x v="41"/>
    <s v="Census Tract 729, Fairfield County, Connecticut"/>
    <n v="63618"/>
    <n v="3.23"/>
    <n v="35398.002099999998"/>
    <n v="35.398000000000003"/>
    <n v="0.23899999999999999"/>
    <n v="2"/>
    <n v="0.76100000000000001"/>
    <n v="4"/>
    <n v="1641"/>
    <n v="0.55630258296413859"/>
    <n v="0.89200000000000002"/>
    <n v="5"/>
    <n v="0.35599999999999998"/>
    <n v="2"/>
    <n v="3"/>
    <n v="1"/>
    <n v="1"/>
    <n v="4594"/>
    <n v="0.79469595998128195"/>
    <n v="5780.8271733000001"/>
    <n v="1"/>
    <n v="979"/>
    <n v="21.535415750109987"/>
    <n v="0.78400000000000003"/>
    <x v="0"/>
    <n v="3.5"/>
    <n v="4"/>
    <x v="0"/>
    <x v="0"/>
    <n v="67436.167799999996"/>
    <n v="53807.48"/>
    <n v="19"/>
    <n v="18"/>
    <n v="1"/>
    <n v="0"/>
    <n v="8358.1"/>
    <n v="30"/>
    <n v="23"/>
    <n v="7"/>
    <n v="0"/>
    <n v="45449.38"/>
  </r>
  <r>
    <x v="41"/>
    <x v="41"/>
    <s v="Census Tract 729, Fairfield County, Connecticut"/>
    <n v="63618"/>
    <n v="3.23"/>
    <n v="35398.002099999998"/>
    <n v="35.398000000000003"/>
    <n v="0.23899999999999999"/>
    <n v="2"/>
    <n v="0.76100000000000001"/>
    <n v="4"/>
    <n v="1641"/>
    <n v="0.55630258296413859"/>
    <n v="0.89200000000000002"/>
    <n v="5"/>
    <n v="0.35599999999999998"/>
    <n v="2"/>
    <n v="3"/>
    <n v="1"/>
    <n v="1"/>
    <n v="4594"/>
    <n v="0.79469595998128195"/>
    <n v="5780.8271733000001"/>
    <n v="1"/>
    <n v="979"/>
    <n v="21.535415750109987"/>
    <n v="0.78400000000000003"/>
    <x v="0"/>
    <n v="3.5"/>
    <n v="4"/>
    <x v="0"/>
    <x v="0"/>
    <n v="18.556000000000001"/>
    <n v="0"/>
    <n v="0"/>
    <m/>
    <m/>
    <m/>
    <n v="0"/>
    <n v="0"/>
    <m/>
    <m/>
    <m/>
    <n v="0"/>
  </r>
  <r>
    <x v="41"/>
    <x v="41"/>
    <s v="Census Tract 729, Fairfield County, Connecticut"/>
    <n v="63618"/>
    <n v="3.23"/>
    <n v="35398.002099999998"/>
    <n v="35.398000000000003"/>
    <n v="0.23899999999999999"/>
    <n v="2"/>
    <n v="0.76100000000000001"/>
    <n v="4"/>
    <n v="1641"/>
    <n v="0.55630258296413859"/>
    <n v="0.89200000000000002"/>
    <n v="5"/>
    <n v="0.35599999999999998"/>
    <n v="2"/>
    <n v="3"/>
    <n v="1"/>
    <n v="1"/>
    <n v="4594"/>
    <n v="0.79469595998128195"/>
    <n v="5780.8271733000001"/>
    <n v="1"/>
    <n v="979"/>
    <n v="21.535415750109987"/>
    <n v="0.78400000000000003"/>
    <x v="0"/>
    <n v="3.5"/>
    <n v="4"/>
    <x v="0"/>
    <x v="0"/>
    <n v="78.866"/>
    <n v="0"/>
    <n v="0"/>
    <m/>
    <m/>
    <m/>
    <n v="0"/>
    <n v="0"/>
    <m/>
    <m/>
    <m/>
    <n v="0"/>
  </r>
  <r>
    <x v="42"/>
    <x v="42"/>
    <s v="Census Tract 730, Fairfield County, Connecticut"/>
    <n v="91500"/>
    <n v="3.57"/>
    <n v="48426.93535"/>
    <n v="48.427"/>
    <n v="0.438"/>
    <n v="3"/>
    <n v="0.56200000000000006"/>
    <n v="3"/>
    <n v="1696"/>
    <n v="0.42026198546136168"/>
    <n v="0.72599999999999998"/>
    <n v="4"/>
    <n v="0.31299999999999994"/>
    <n v="2"/>
    <n v="3"/>
    <n v="1"/>
    <n v="1"/>
    <n v="1899"/>
    <n v="0.46758903902257498"/>
    <n v="4061.2585872"/>
    <n v="1"/>
    <n v="432"/>
    <n v="20.532319391634982"/>
    <n v="0.76600000000000001"/>
    <x v="0"/>
    <n v="3.5"/>
    <n v="4"/>
    <x v="0"/>
    <x v="0"/>
    <n v="27045.101699999999"/>
    <n v="17678.66"/>
    <n v="5"/>
    <n v="5"/>
    <n v="0"/>
    <n v="0"/>
    <n v="2053.25"/>
    <n v="20"/>
    <n v="11"/>
    <n v="9"/>
    <n v="0"/>
    <n v="15625.41"/>
  </r>
  <r>
    <x v="42"/>
    <x v="42"/>
    <s v="Census Tract 730, Fairfield County, Connecticut"/>
    <n v="91500"/>
    <n v="3.57"/>
    <n v="48426.93535"/>
    <n v="48.427"/>
    <n v="0.438"/>
    <n v="3"/>
    <n v="0.56200000000000006"/>
    <n v="3"/>
    <n v="1696"/>
    <n v="0.42026198546136168"/>
    <n v="0.72599999999999998"/>
    <n v="4"/>
    <n v="0.31299999999999994"/>
    <n v="2"/>
    <n v="3"/>
    <n v="1"/>
    <n v="1"/>
    <n v="1899"/>
    <n v="0.46758903902257498"/>
    <n v="4061.2585872"/>
    <n v="1"/>
    <n v="432"/>
    <n v="20.532319391634982"/>
    <n v="0.76600000000000001"/>
    <x v="0"/>
    <n v="3.5"/>
    <n v="4"/>
    <x v="0"/>
    <x v="0"/>
    <n v="118.6635"/>
    <n v="0"/>
    <n v="0"/>
    <m/>
    <m/>
    <m/>
    <n v="0"/>
    <n v="0"/>
    <m/>
    <m/>
    <m/>
    <n v="0"/>
  </r>
  <r>
    <x v="43"/>
    <x v="43"/>
    <s v="Census Tract 731, Fairfield County, Connecticut"/>
    <n v="37802"/>
    <n v="2.34"/>
    <n v="24711.940470000001"/>
    <n v="24.712"/>
    <n v="0.11"/>
    <n v="1"/>
    <n v="0.89"/>
    <n v="5"/>
    <n v="1162"/>
    <n v="0.56426163768595383"/>
    <n v="0.90200000000000002"/>
    <n v="5"/>
    <n v="0.81400000000000006"/>
    <n v="5"/>
    <n v="5"/>
    <n v="1"/>
    <n v="1"/>
    <n v="5853"/>
    <n v="1.27067615757293"/>
    <n v="4606.2090368999998"/>
    <n v="1"/>
    <n v="1768"/>
    <n v="29.107672044781033"/>
    <n v="0.874"/>
    <x v="4"/>
    <n v="5"/>
    <n v="5"/>
    <x v="1"/>
    <x v="1"/>
    <n v="0"/>
    <n v="34954.18"/>
    <n v="14"/>
    <n v="13"/>
    <n v="1"/>
    <n v="0"/>
    <n v="8317.02"/>
    <n v="30"/>
    <n v="18"/>
    <n v="12"/>
    <n v="0"/>
    <n v="26637.16"/>
  </r>
  <r>
    <x v="43"/>
    <x v="43"/>
    <s v="Census Tract 731, Fairfield County, Connecticut"/>
    <n v="37802"/>
    <n v="2.34"/>
    <n v="24711.940470000001"/>
    <n v="24.712"/>
    <n v="0.11"/>
    <n v="1"/>
    <n v="0.89"/>
    <n v="5"/>
    <n v="1162"/>
    <n v="0.56426163768595383"/>
    <n v="0.90200000000000002"/>
    <n v="5"/>
    <n v="0.81400000000000006"/>
    <n v="5"/>
    <n v="5"/>
    <n v="1"/>
    <n v="1"/>
    <n v="5853"/>
    <n v="1.27067615757293"/>
    <n v="4606.2090368999998"/>
    <n v="1"/>
    <n v="1768"/>
    <n v="29.107672044781033"/>
    <n v="0.874"/>
    <x v="4"/>
    <n v="5"/>
    <n v="5"/>
    <x v="1"/>
    <x v="1"/>
    <n v="69620.792000000001"/>
    <n v="0"/>
    <n v="0"/>
    <m/>
    <m/>
    <m/>
    <n v="0"/>
    <n v="0"/>
    <m/>
    <m/>
    <m/>
    <n v="0"/>
  </r>
  <r>
    <x v="43"/>
    <x v="43"/>
    <s v="Census Tract 731, Fairfield County, Connecticut"/>
    <n v="37802"/>
    <n v="2.34"/>
    <n v="24711.940470000001"/>
    <n v="24.712"/>
    <n v="0.11"/>
    <n v="1"/>
    <n v="0.89"/>
    <n v="5"/>
    <n v="1162"/>
    <n v="0.56426163768595383"/>
    <n v="0.90200000000000002"/>
    <n v="5"/>
    <n v="0.81400000000000006"/>
    <n v="5"/>
    <n v="5"/>
    <n v="1"/>
    <n v="1"/>
    <n v="5853"/>
    <n v="1.27067615757293"/>
    <n v="4606.2090368999998"/>
    <n v="1"/>
    <n v="1768"/>
    <n v="29.107672044781033"/>
    <n v="0.874"/>
    <x v="4"/>
    <n v="5"/>
    <n v="5"/>
    <x v="1"/>
    <x v="1"/>
    <n v="99.9512"/>
    <n v="0"/>
    <n v="0"/>
    <m/>
    <m/>
    <m/>
    <n v="0"/>
    <n v="0"/>
    <m/>
    <m/>
    <m/>
    <n v="0"/>
  </r>
  <r>
    <x v="44"/>
    <x v="44"/>
    <s v="Census Tract 732, Fairfield County, Connecticut"/>
    <n v="49446"/>
    <n v="2.31"/>
    <n v="32533.07951"/>
    <n v="32.533000000000001"/>
    <n v="0.20499999999999999"/>
    <n v="2"/>
    <n v="0.79500000000000004"/>
    <n v="4"/>
    <n v="730"/>
    <n v="0.26926439586843776"/>
    <n v="6.2E-2"/>
    <n v="1"/>
    <n v="0.99099999999999999"/>
    <n v="5"/>
    <n v="5"/>
    <n v="1"/>
    <n v="1"/>
    <n v="2460"/>
    <n v="0.151589891536177"/>
    <n v="16227.994987"/>
    <n v="1"/>
    <n v="677"/>
    <n v="25.120593692022265"/>
    <n v="0.83399999999999996"/>
    <x v="4"/>
    <n v="5"/>
    <n v="5"/>
    <x v="0"/>
    <x v="1"/>
    <n v="24172.335500000001"/>
    <n v="3053.03"/>
    <n v="3"/>
    <n v="3"/>
    <n v="0"/>
    <n v="0"/>
    <n v="563.20000000000005"/>
    <n v="7"/>
    <n v="4"/>
    <n v="3"/>
    <n v="0"/>
    <n v="2489.83"/>
  </r>
  <r>
    <x v="44"/>
    <x v="44"/>
    <s v="Census Tract 732, Fairfield County, Connecticut"/>
    <n v="49446"/>
    <n v="2.31"/>
    <n v="32533.07951"/>
    <n v="32.533000000000001"/>
    <n v="0.20499999999999999"/>
    <n v="2"/>
    <n v="0.79500000000000004"/>
    <n v="4"/>
    <n v="730"/>
    <n v="0.26926439586843776"/>
    <n v="6.2E-2"/>
    <n v="1"/>
    <n v="0.99099999999999999"/>
    <n v="5"/>
    <n v="5"/>
    <n v="1"/>
    <n v="1"/>
    <n v="2460"/>
    <n v="0.151589891536177"/>
    <n v="16227.994987"/>
    <n v="1"/>
    <n v="677"/>
    <n v="25.120593692022265"/>
    <n v="0.83399999999999996"/>
    <x v="4"/>
    <n v="5"/>
    <n v="5"/>
    <x v="0"/>
    <x v="1"/>
    <n v="37.274000000000001"/>
    <n v="0"/>
    <n v="0"/>
    <m/>
    <m/>
    <m/>
    <n v="0"/>
    <n v="0"/>
    <m/>
    <m/>
    <m/>
    <n v="0"/>
  </r>
  <r>
    <x v="45"/>
    <x v="45"/>
    <s v="Census Tract 733, Fairfield County, Connecticut"/>
    <n v="34172"/>
    <n v="2.57"/>
    <n v="21315.907940000001"/>
    <n v="21.315999999999999"/>
    <n v="7.4999999999999997E-2"/>
    <n v="1"/>
    <n v="0.92500000000000004"/>
    <n v="5"/>
    <n v="1125"/>
    <n v="0.633329813489521"/>
    <n v="0.94"/>
    <n v="5"/>
    <n v="0.84499999999999997"/>
    <n v="5"/>
    <n v="5"/>
    <n v="1"/>
    <n v="1"/>
    <n v="3351"/>
    <n v="0.194061516887337"/>
    <n v="17267.720327999999"/>
    <n v="1"/>
    <n v="846"/>
    <n v="23.710762331838566"/>
    <n v="0.81499999999999995"/>
    <x v="4"/>
    <n v="5"/>
    <n v="5"/>
    <x v="1"/>
    <x v="1"/>
    <n v="0"/>
    <n v="21408.65"/>
    <n v="3"/>
    <n v="3"/>
    <n v="0"/>
    <n v="0"/>
    <n v="1427.69"/>
    <n v="22"/>
    <n v="19"/>
    <n v="2"/>
    <n v="1"/>
    <n v="19980.96"/>
  </r>
  <r>
    <x v="45"/>
    <x v="45"/>
    <s v="Census Tract 733, Fairfield County, Connecticut"/>
    <n v="34172"/>
    <n v="2.57"/>
    <n v="21315.907940000001"/>
    <n v="21.315999999999999"/>
    <n v="7.4999999999999997E-2"/>
    <n v="1"/>
    <n v="0.92500000000000004"/>
    <n v="5"/>
    <n v="1125"/>
    <n v="0.633329813489521"/>
    <n v="0.94"/>
    <n v="5"/>
    <n v="0.84499999999999997"/>
    <n v="5"/>
    <n v="5"/>
    <n v="1"/>
    <n v="1"/>
    <n v="3351"/>
    <n v="0.194061516887337"/>
    <n v="17267.720327999999"/>
    <n v="1"/>
    <n v="846"/>
    <n v="23.710762331838566"/>
    <n v="0.81499999999999995"/>
    <x v="4"/>
    <n v="5"/>
    <n v="5"/>
    <x v="1"/>
    <x v="1"/>
    <n v="49786.0504"/>
    <n v="0"/>
    <n v="0"/>
    <m/>
    <m/>
    <m/>
    <n v="0"/>
    <n v="0"/>
    <m/>
    <m/>
    <m/>
    <n v="0"/>
  </r>
  <r>
    <x v="46"/>
    <x v="46"/>
    <s v="Census Tract 734, Fairfield County, Connecticut"/>
    <n v="52917"/>
    <n v="2.95"/>
    <n v="30809.468550000001"/>
    <n v="30.809000000000001"/>
    <n v="0.182"/>
    <n v="1"/>
    <n v="0.81800000000000006"/>
    <n v="5"/>
    <n v="1497"/>
    <n v="0.58306750636891458"/>
    <n v="0.91100000000000003"/>
    <n v="5"/>
    <n v="0.47399999999999998"/>
    <n v="3"/>
    <n v="4"/>
    <n v="1"/>
    <n v="1"/>
    <n v="4113"/>
    <n v="0.51059155486434704"/>
    <n v="8055.3623748999998"/>
    <n v="1"/>
    <n v="1482"/>
    <n v="36.819875776397517"/>
    <n v="0.94699999999999995"/>
    <x v="4"/>
    <n v="4.5"/>
    <n v="5"/>
    <x v="0"/>
    <x v="1"/>
    <n v="0"/>
    <n v="48424.62"/>
    <n v="9"/>
    <n v="7"/>
    <n v="2"/>
    <n v="0"/>
    <n v="4874.45"/>
    <n v="29"/>
    <n v="7"/>
    <n v="22"/>
    <n v="0"/>
    <n v="43550.17"/>
  </r>
  <r>
    <x v="46"/>
    <x v="46"/>
    <s v="Census Tract 734, Fairfield County, Connecticut"/>
    <n v="52917"/>
    <n v="2.95"/>
    <n v="30809.468550000001"/>
    <n v="30.809000000000001"/>
    <n v="0.182"/>
    <n v="1"/>
    <n v="0.81800000000000006"/>
    <n v="5"/>
    <n v="1497"/>
    <n v="0.58306750636891458"/>
    <n v="0.91100000000000003"/>
    <n v="5"/>
    <n v="0.47399999999999998"/>
    <n v="3"/>
    <n v="4"/>
    <n v="1"/>
    <n v="1"/>
    <n v="4113"/>
    <n v="0.51059155486434704"/>
    <n v="8055.3623748999998"/>
    <n v="1"/>
    <n v="1482"/>
    <n v="36.819875776397517"/>
    <n v="0.94699999999999995"/>
    <x v="4"/>
    <n v="4.5"/>
    <n v="5"/>
    <x v="0"/>
    <x v="1"/>
    <n v="53978.008699999998"/>
    <n v="0"/>
    <n v="0"/>
    <m/>
    <m/>
    <m/>
    <n v="0"/>
    <n v="0"/>
    <m/>
    <m/>
    <m/>
    <n v="0"/>
  </r>
  <r>
    <x v="47"/>
    <x v="47"/>
    <s v="Census Tract 735, Fairfield County, Connecticut"/>
    <n v="38560"/>
    <n v="2.97"/>
    <n v="22374.78138"/>
    <n v="22.375"/>
    <n v="8.5999999999999993E-2"/>
    <n v="1"/>
    <n v="0.91400000000000003"/>
    <n v="5"/>
    <n v="1230"/>
    <n v="0.65967124993647641"/>
    <n v="0.94799999999999995"/>
    <n v="5"/>
    <n v="0.73499999999999999"/>
    <n v="4"/>
    <n v="5"/>
    <n v="1"/>
    <n v="1"/>
    <n v="3456"/>
    <n v="0.171506586130901"/>
    <n v="20150.829644000001"/>
    <n v="1"/>
    <n v="1398"/>
    <n v="40.734265734265733"/>
    <n v="0.96899999999999997"/>
    <x v="4"/>
    <n v="5"/>
    <n v="5"/>
    <x v="1"/>
    <x v="1"/>
    <n v="0"/>
    <n v="7178.22"/>
    <n v="5"/>
    <n v="4"/>
    <n v="1"/>
    <n v="0"/>
    <n v="501.38"/>
    <n v="17"/>
    <n v="4"/>
    <n v="13"/>
    <n v="0"/>
    <n v="6676.84"/>
  </r>
  <r>
    <x v="47"/>
    <x v="47"/>
    <s v="Census Tract 735, Fairfield County, Connecticut"/>
    <n v="38560"/>
    <n v="2.97"/>
    <n v="22374.78138"/>
    <n v="22.375"/>
    <n v="8.5999999999999993E-2"/>
    <n v="1"/>
    <n v="0.91400000000000003"/>
    <n v="5"/>
    <n v="1230"/>
    <n v="0.65967124993647641"/>
    <n v="0.94799999999999995"/>
    <n v="5"/>
    <n v="0.73499999999999999"/>
    <n v="4"/>
    <n v="5"/>
    <n v="1"/>
    <n v="1"/>
    <n v="3456"/>
    <n v="0.171506586130901"/>
    <n v="20150.829644000001"/>
    <n v="1"/>
    <n v="1398"/>
    <n v="40.734265734265733"/>
    <n v="0.96899999999999997"/>
    <x v="4"/>
    <n v="5"/>
    <n v="5"/>
    <x v="1"/>
    <x v="1"/>
    <n v="38030.339099999997"/>
    <n v="0"/>
    <n v="0"/>
    <m/>
    <m/>
    <m/>
    <n v="0"/>
    <n v="0"/>
    <m/>
    <m/>
    <m/>
    <n v="0"/>
  </r>
  <r>
    <x v="48"/>
    <x v="48"/>
    <s v="Census Tract 736, Fairfield County, Connecticut"/>
    <n v="34450"/>
    <n v="3.53"/>
    <n v="18335.884880000001"/>
    <n v="18.335999999999999"/>
    <n v="4.1000000000000002E-2"/>
    <n v="1"/>
    <n v="0.95899999999999996"/>
    <n v="5"/>
    <n v="1202"/>
    <n v="0.78665415355727297"/>
    <n v="0.98199999999999998"/>
    <n v="5"/>
    <n v="0.76100000000000001"/>
    <n v="4"/>
    <n v="5"/>
    <n v="1"/>
    <n v="1"/>
    <n v="2304"/>
    <n v="0.104111293179737"/>
    <n v="22130.164074"/>
    <n v="1"/>
    <n v="1028"/>
    <n v="42.426743706149402"/>
    <n v="0.97499999999999998"/>
    <x v="4"/>
    <n v="5"/>
    <n v="5"/>
    <x v="1"/>
    <x v="1"/>
    <n v="0"/>
    <n v="846.37"/>
    <n v="1"/>
    <n v="1"/>
    <n v="0"/>
    <n v="0"/>
    <n v="134.5"/>
    <n v="7"/>
    <n v="1"/>
    <n v="6"/>
    <n v="0"/>
    <n v="711.87"/>
  </r>
  <r>
    <x v="48"/>
    <x v="48"/>
    <s v="Census Tract 736, Fairfield County, Connecticut"/>
    <n v="34450"/>
    <n v="3.53"/>
    <n v="18335.884880000001"/>
    <n v="18.335999999999999"/>
    <n v="4.1000000000000002E-2"/>
    <n v="1"/>
    <n v="0.95899999999999996"/>
    <n v="5"/>
    <n v="1202"/>
    <n v="0.78665415355727297"/>
    <n v="0.98199999999999998"/>
    <n v="5"/>
    <n v="0.76100000000000001"/>
    <n v="4"/>
    <n v="5"/>
    <n v="1"/>
    <n v="1"/>
    <n v="2304"/>
    <n v="0.104111293179737"/>
    <n v="22130.164074"/>
    <n v="1"/>
    <n v="1028"/>
    <n v="42.426743706149402"/>
    <n v="0.97499999999999998"/>
    <x v="4"/>
    <n v="5"/>
    <n v="5"/>
    <x v="1"/>
    <x v="1"/>
    <n v="24351.613000000001"/>
    <n v="0"/>
    <n v="0"/>
    <m/>
    <m/>
    <m/>
    <n v="0"/>
    <n v="0"/>
    <m/>
    <m/>
    <m/>
    <n v="0"/>
  </r>
  <r>
    <x v="49"/>
    <x v="49"/>
    <s v="Census Tract 737, Fairfield County, Connecticut"/>
    <n v="40075"/>
    <n v="2.66"/>
    <n v="24571.55903"/>
    <n v="24.571999999999999"/>
    <n v="0.106"/>
    <n v="1"/>
    <n v="0.89400000000000002"/>
    <n v="5"/>
    <n v="1314"/>
    <n v="0.64171752312291108"/>
    <n v="0.94499999999999995"/>
    <n v="5"/>
    <n v="0.64"/>
    <n v="4"/>
    <n v="5"/>
    <n v="1"/>
    <n v="1"/>
    <n v="4824"/>
    <n v="0.34029887397161701"/>
    <n v="14175.774206"/>
    <n v="1"/>
    <n v="1102"/>
    <n v="25.096788886358461"/>
    <n v="0.83699999999999997"/>
    <x v="4"/>
    <n v="5"/>
    <n v="5"/>
    <x v="1"/>
    <x v="1"/>
    <n v="0"/>
    <n v="24518.83"/>
    <n v="3"/>
    <n v="3"/>
    <n v="0"/>
    <n v="0"/>
    <n v="3732.6"/>
    <n v="29"/>
    <n v="13"/>
    <n v="16"/>
    <n v="0"/>
    <n v="20786.23"/>
  </r>
  <r>
    <x v="49"/>
    <x v="49"/>
    <s v="Census Tract 737, Fairfield County, Connecticut"/>
    <n v="40075"/>
    <n v="2.66"/>
    <n v="24571.55903"/>
    <n v="24.571999999999999"/>
    <n v="0.106"/>
    <n v="1"/>
    <n v="0.89400000000000002"/>
    <n v="5"/>
    <n v="1314"/>
    <n v="0.64171752312291108"/>
    <n v="0.94499999999999995"/>
    <n v="5"/>
    <n v="0.64"/>
    <n v="4"/>
    <n v="5"/>
    <n v="1"/>
    <n v="1"/>
    <n v="4824"/>
    <n v="0.34029887397161701"/>
    <n v="14175.774206"/>
    <n v="1"/>
    <n v="1102"/>
    <n v="25.096788886358461"/>
    <n v="0.83699999999999997"/>
    <x v="4"/>
    <n v="5"/>
    <n v="5"/>
    <x v="1"/>
    <x v="1"/>
    <n v="64008.136299999998"/>
    <n v="0"/>
    <n v="0"/>
    <m/>
    <m/>
    <m/>
    <n v="0"/>
    <n v="0"/>
    <m/>
    <m/>
    <m/>
    <n v="0"/>
  </r>
  <r>
    <x v="49"/>
    <x v="49"/>
    <s v="Census Tract 737, Fairfield County, Connecticut"/>
    <n v="40075"/>
    <n v="2.66"/>
    <n v="24571.55903"/>
    <n v="24.571999999999999"/>
    <n v="0.106"/>
    <n v="1"/>
    <n v="0.89400000000000002"/>
    <n v="5"/>
    <n v="1314"/>
    <n v="0.64171752312291108"/>
    <n v="0.94499999999999995"/>
    <n v="5"/>
    <n v="0.64"/>
    <n v="4"/>
    <n v="5"/>
    <n v="1"/>
    <n v="1"/>
    <n v="4824"/>
    <n v="0.34029887397161701"/>
    <n v="14175.774206"/>
    <n v="1"/>
    <n v="1102"/>
    <n v="25.096788886358461"/>
    <n v="0.83699999999999997"/>
    <x v="4"/>
    <n v="5"/>
    <n v="5"/>
    <x v="1"/>
    <x v="1"/>
    <n v="0"/>
    <n v="0"/>
    <n v="0"/>
    <m/>
    <m/>
    <m/>
    <n v="0"/>
    <n v="0"/>
    <m/>
    <m/>
    <m/>
    <n v="0"/>
  </r>
  <r>
    <x v="50"/>
    <x v="50"/>
    <s v="Census Tract 738, Fairfield County, Connecticut"/>
    <n v="21851"/>
    <n v="2.69"/>
    <n v="13322.789839999999"/>
    <n v="13.323"/>
    <n v="8.0000000000000002E-3"/>
    <n v="1"/>
    <n v="0.99199999999999999"/>
    <n v="5"/>
    <n v="1109"/>
    <n v="0.99888988416258029"/>
    <n v="0.997"/>
    <n v="5"/>
    <n v="0.86499999999999999"/>
    <n v="5"/>
    <n v="5"/>
    <n v="1"/>
    <n v="1"/>
    <n v="2274"/>
    <n v="0.203790133390579"/>
    <n v="11158.538258"/>
    <n v="1"/>
    <n v="982"/>
    <n v="44.738041002277903"/>
    <n v="0.98199999999999998"/>
    <x v="4"/>
    <n v="5"/>
    <n v="5"/>
    <x v="1"/>
    <x v="1"/>
    <n v="0"/>
    <n v="2512.29"/>
    <n v="1"/>
    <n v="1"/>
    <n v="0"/>
    <n v="0"/>
    <n v="2.34"/>
    <n v="4"/>
    <n v="1"/>
    <n v="3"/>
    <n v="0"/>
    <n v="447.45"/>
  </r>
  <r>
    <x v="50"/>
    <x v="50"/>
    <s v="Census Tract 738, Fairfield County, Connecticut"/>
    <n v="21851"/>
    <n v="2.69"/>
    <n v="13322.789839999999"/>
    <n v="13.323"/>
    <n v="8.0000000000000002E-3"/>
    <n v="1"/>
    <n v="0.99199999999999999"/>
    <n v="5"/>
    <n v="1109"/>
    <n v="0.99888988416258029"/>
    <n v="0.997"/>
    <n v="5"/>
    <n v="0.86499999999999999"/>
    <n v="5"/>
    <n v="5"/>
    <n v="1"/>
    <n v="1"/>
    <n v="2274"/>
    <n v="0.203790133390579"/>
    <n v="11158.538258"/>
    <n v="1"/>
    <n v="982"/>
    <n v="44.738041002277903"/>
    <n v="0.98199999999999998"/>
    <x v="4"/>
    <n v="5"/>
    <n v="5"/>
    <x v="1"/>
    <x v="1"/>
    <n v="25510.301599999999"/>
    <n v="0"/>
    <n v="0"/>
    <m/>
    <m/>
    <m/>
    <n v="0"/>
    <n v="0"/>
    <m/>
    <m/>
    <m/>
    <n v="0"/>
  </r>
  <r>
    <x v="51"/>
    <x v="51"/>
    <s v="Census Tract 739, Fairfield County, Connecticut"/>
    <n v="35163"/>
    <n v="3.27"/>
    <n v="19445.183430000001"/>
    <n v="19.445"/>
    <n v="5.1999999999999998E-2"/>
    <n v="1"/>
    <n v="0.94799999999999995"/>
    <n v="5"/>
    <n v="1256"/>
    <n v="0.77510197084317245"/>
    <n v="0.98099999999999998"/>
    <n v="5"/>
    <n v="0.70700000000000007"/>
    <n v="4"/>
    <n v="5"/>
    <n v="1"/>
    <n v="1"/>
    <n v="3395"/>
    <n v="0.19696925236719201"/>
    <n v="17236.192751999999"/>
    <n v="1"/>
    <n v="1475"/>
    <n v="38.094008264462808"/>
    <n v="0.95799999999999996"/>
    <x v="4"/>
    <n v="5"/>
    <n v="5"/>
    <x v="1"/>
    <x v="1"/>
    <n v="0"/>
    <n v="106775.64"/>
    <n v="2"/>
    <n v="2"/>
    <n v="0"/>
    <n v="0"/>
    <n v="170.07"/>
    <n v="24"/>
    <n v="5"/>
    <n v="17"/>
    <n v="2"/>
    <n v="106605.57"/>
  </r>
  <r>
    <x v="51"/>
    <x v="51"/>
    <s v="Census Tract 739, Fairfield County, Connecticut"/>
    <n v="35163"/>
    <n v="3.27"/>
    <n v="19445.183430000001"/>
    <n v="19.445"/>
    <n v="5.1999999999999998E-2"/>
    <n v="1"/>
    <n v="0.94799999999999995"/>
    <n v="5"/>
    <n v="1256"/>
    <n v="0.77510197084317245"/>
    <n v="0.98099999999999998"/>
    <n v="5"/>
    <n v="0.70700000000000007"/>
    <n v="4"/>
    <n v="5"/>
    <n v="1"/>
    <n v="1"/>
    <n v="3395"/>
    <n v="0.19696925236719201"/>
    <n v="17236.192751999999"/>
    <n v="1"/>
    <n v="1475"/>
    <n v="38.094008264462808"/>
    <n v="0.95799999999999996"/>
    <x v="4"/>
    <n v="5"/>
    <n v="5"/>
    <x v="1"/>
    <x v="1"/>
    <n v="35070.078800000003"/>
    <n v="0"/>
    <n v="0"/>
    <m/>
    <m/>
    <m/>
    <n v="0"/>
    <n v="0"/>
    <m/>
    <m/>
    <m/>
    <n v="0"/>
  </r>
  <r>
    <x v="52"/>
    <x v="52"/>
    <s v="Census Tract 740, Fairfield County, Connecticut"/>
    <n v="39737"/>
    <n v="3.21"/>
    <n v="22179.030599999998"/>
    <n v="22.178999999999998"/>
    <n v="8.3000000000000004E-2"/>
    <n v="1"/>
    <n v="0.91700000000000004"/>
    <n v="5"/>
    <n v="1228"/>
    <n v="0.66441136521088529"/>
    <n v="0.95199999999999996"/>
    <n v="5"/>
    <n v="0.73899999999999999"/>
    <n v="4"/>
    <n v="5"/>
    <n v="1"/>
    <n v="1"/>
    <n v="1919"/>
    <n v="0.36570323877948502"/>
    <n v="5247.4241310999996"/>
    <n v="1"/>
    <n v="824"/>
    <n v="38.558727187646234"/>
    <n v="0.96099999999999997"/>
    <x v="4"/>
    <n v="5"/>
    <n v="5"/>
    <x v="1"/>
    <x v="1"/>
    <n v="0"/>
    <n v="13413.06"/>
    <n v="1"/>
    <n v="1"/>
    <n v="0"/>
    <n v="0"/>
    <n v="183.09"/>
    <n v="15"/>
    <n v="2"/>
    <n v="13"/>
    <n v="0"/>
    <n v="13229.97"/>
  </r>
  <r>
    <x v="52"/>
    <x v="52"/>
    <s v="Census Tract 740, Fairfield County, Connecticut"/>
    <n v="39737"/>
    <n v="3.21"/>
    <n v="22179.030599999998"/>
    <n v="22.178999999999998"/>
    <n v="8.3000000000000004E-2"/>
    <n v="1"/>
    <n v="0.91700000000000004"/>
    <n v="5"/>
    <n v="1228"/>
    <n v="0.66441136521088529"/>
    <n v="0.95199999999999996"/>
    <n v="5"/>
    <n v="0.73899999999999999"/>
    <n v="4"/>
    <n v="5"/>
    <n v="1"/>
    <n v="1"/>
    <n v="1919"/>
    <n v="0.36570323877948502"/>
    <n v="5247.4241310999996"/>
    <n v="1"/>
    <n v="824"/>
    <n v="38.558727187646234"/>
    <n v="0.96099999999999997"/>
    <x v="4"/>
    <n v="5"/>
    <n v="5"/>
    <x v="1"/>
    <x v="1"/>
    <n v="26942.261399999999"/>
    <n v="0"/>
    <n v="0"/>
    <m/>
    <m/>
    <m/>
    <n v="0"/>
    <n v="0"/>
    <m/>
    <m/>
    <m/>
    <n v="0"/>
  </r>
  <r>
    <x v="53"/>
    <x v="53"/>
    <s v="Census Tract 743, Fairfield County, Connecticut"/>
    <n v="40637"/>
    <n v="3.2"/>
    <n v="22716.7736"/>
    <n v="22.716999999999999"/>
    <n v="9.0999999999999998E-2"/>
    <n v="1"/>
    <n v="0.90900000000000003"/>
    <n v="5"/>
    <n v="1182"/>
    <n v="0.62438444163567308"/>
    <n v="0.93400000000000005"/>
    <n v="5"/>
    <n v="0.79200000000000004"/>
    <n v="4"/>
    <n v="5"/>
    <n v="1"/>
    <n v="1"/>
    <n v="4267"/>
    <n v="0.54178745229707603"/>
    <n v="7875.7822499000004"/>
    <n v="1"/>
    <n v="1825"/>
    <n v="36.661309762957011"/>
    <n v="0.95199999999999996"/>
    <x v="4"/>
    <n v="5"/>
    <n v="5"/>
    <x v="1"/>
    <x v="1"/>
    <n v="0"/>
    <n v="8289.77"/>
    <n v="2"/>
    <n v="0"/>
    <n v="2"/>
    <n v="0"/>
    <n v="550.87"/>
    <n v="26"/>
    <n v="4"/>
    <n v="22"/>
    <n v="0"/>
    <n v="7738.9"/>
  </r>
  <r>
    <x v="53"/>
    <x v="53"/>
    <s v="Census Tract 743, Fairfield County, Connecticut"/>
    <n v="40637"/>
    <n v="3.2"/>
    <n v="22716.7736"/>
    <n v="22.716999999999999"/>
    <n v="9.0999999999999998E-2"/>
    <n v="1"/>
    <n v="0.90900000000000003"/>
    <n v="5"/>
    <n v="1182"/>
    <n v="0.62438444163567308"/>
    <n v="0.93400000000000005"/>
    <n v="5"/>
    <n v="0.79200000000000004"/>
    <n v="4"/>
    <n v="5"/>
    <n v="1"/>
    <n v="1"/>
    <n v="4267"/>
    <n v="0.54178745229707603"/>
    <n v="7875.7822499000004"/>
    <n v="1"/>
    <n v="1825"/>
    <n v="36.661309762957011"/>
    <n v="0.95199999999999996"/>
    <x v="4"/>
    <n v="5"/>
    <n v="5"/>
    <x v="1"/>
    <x v="1"/>
    <n v="51549.295899999997"/>
    <n v="0"/>
    <n v="0"/>
    <m/>
    <m/>
    <m/>
    <n v="0"/>
    <n v="0"/>
    <m/>
    <m/>
    <m/>
    <n v="0"/>
  </r>
  <r>
    <x v="53"/>
    <x v="53"/>
    <s v="Census Tract 743, Fairfield County, Connecticut"/>
    <n v="40637"/>
    <n v="3.2"/>
    <n v="22716.7736"/>
    <n v="22.716999999999999"/>
    <n v="9.0999999999999998E-2"/>
    <n v="1"/>
    <n v="0.90900000000000003"/>
    <n v="5"/>
    <n v="1182"/>
    <n v="0.62438444163567308"/>
    <n v="0.93400000000000005"/>
    <n v="5"/>
    <n v="0.79200000000000004"/>
    <n v="4"/>
    <n v="5"/>
    <n v="1"/>
    <n v="1"/>
    <n v="4267"/>
    <n v="0.54178745229707603"/>
    <n v="7875.7822499000004"/>
    <n v="1"/>
    <n v="1825"/>
    <n v="36.661309762957011"/>
    <n v="0.95199999999999996"/>
    <x v="4"/>
    <n v="5"/>
    <n v="5"/>
    <x v="1"/>
    <x v="1"/>
    <n v="69.194299999999998"/>
    <n v="0"/>
    <n v="0"/>
    <m/>
    <m/>
    <m/>
    <n v="0"/>
    <n v="0"/>
    <m/>
    <m/>
    <m/>
    <n v="0"/>
  </r>
  <r>
    <x v="54"/>
    <x v="54"/>
    <s v="Census Tract 744, Fairfield County, Connecticut"/>
    <n v="46716"/>
    <n v="3.11"/>
    <n v="26490.213299999999"/>
    <n v="26.49"/>
    <n v="0.127"/>
    <n v="1"/>
    <n v="0.873"/>
    <n v="5"/>
    <n v="1203"/>
    <n v="0.54495597436355869"/>
    <n v="0.88400000000000001"/>
    <n v="5"/>
    <n v="0.76"/>
    <n v="4"/>
    <n v="5"/>
    <n v="1"/>
    <n v="1"/>
    <n v="4168"/>
    <n v="0.741690308989849"/>
    <n v="5619.5961434000001"/>
    <n v="1"/>
    <n v="1817"/>
    <n v="40.057319223985893"/>
    <n v="0.96899999999999997"/>
    <x v="4"/>
    <n v="5"/>
    <n v="5"/>
    <x v="1"/>
    <x v="1"/>
    <n v="0"/>
    <n v="20133.349999999999"/>
    <n v="9"/>
    <n v="5"/>
    <n v="4"/>
    <n v="0"/>
    <n v="3501.35"/>
    <n v="25"/>
    <n v="7"/>
    <n v="17"/>
    <n v="1"/>
    <n v="6632"/>
  </r>
  <r>
    <x v="54"/>
    <x v="54"/>
    <s v="Census Tract 744, Fairfield County, Connecticut"/>
    <n v="46716"/>
    <n v="3.11"/>
    <n v="26490.213299999999"/>
    <n v="26.49"/>
    <n v="0.127"/>
    <n v="1"/>
    <n v="0.873"/>
    <n v="5"/>
    <n v="1203"/>
    <n v="0.54495597436355869"/>
    <n v="0.88400000000000001"/>
    <n v="5"/>
    <n v="0.76"/>
    <n v="4"/>
    <n v="5"/>
    <n v="1"/>
    <n v="1"/>
    <n v="4168"/>
    <n v="0.741690308989849"/>
    <n v="5619.5961434000001"/>
    <n v="1"/>
    <n v="1817"/>
    <n v="40.057319223985893"/>
    <n v="0.96899999999999997"/>
    <x v="4"/>
    <n v="5"/>
    <n v="5"/>
    <x v="1"/>
    <x v="1"/>
    <n v="54299.358399999997"/>
    <n v="0"/>
    <n v="0"/>
    <m/>
    <m/>
    <m/>
    <n v="0"/>
    <n v="0"/>
    <m/>
    <m/>
    <m/>
    <n v="0"/>
  </r>
  <r>
    <x v="55"/>
    <x v="55"/>
    <s v="Census Tract 801, Fairfield County, Connecticut"/>
    <n v="72464"/>
    <n v="2.97"/>
    <n v="42047.877540000001"/>
    <n v="42.048000000000002"/>
    <n v="0.32300000000000001"/>
    <n v="2"/>
    <n v="0.67700000000000005"/>
    <n v="4"/>
    <n v="1368"/>
    <n v="0.39041209593477139"/>
    <n v="0.66500000000000004"/>
    <n v="4"/>
    <n v="0.58899999999999997"/>
    <n v="3"/>
    <n v="4"/>
    <n v="1"/>
    <n v="1"/>
    <n v="4843"/>
    <n v="0.46095001212360798"/>
    <n v="10506.562258"/>
    <n v="1"/>
    <n v="1221"/>
    <n v="23.507893723527147"/>
    <n v="0.82399999999999995"/>
    <x v="4"/>
    <n v="4.5"/>
    <n v="5"/>
    <x v="0"/>
    <x v="0"/>
    <n v="255.44900000000001"/>
    <n v="0"/>
    <n v="0"/>
    <m/>
    <m/>
    <m/>
    <n v="0"/>
    <n v="0"/>
    <m/>
    <m/>
    <m/>
    <n v="0"/>
  </r>
  <r>
    <x v="55"/>
    <x v="55"/>
    <s v="Census Tract 801, Fairfield County, Connecticut"/>
    <n v="72464"/>
    <n v="2.97"/>
    <n v="42047.877540000001"/>
    <n v="42.048000000000002"/>
    <n v="0.32300000000000001"/>
    <n v="2"/>
    <n v="0.67700000000000005"/>
    <n v="4"/>
    <n v="1368"/>
    <n v="0.39041209593477139"/>
    <n v="0.66500000000000004"/>
    <n v="4"/>
    <n v="0.58899999999999997"/>
    <n v="3"/>
    <n v="4"/>
    <n v="1"/>
    <n v="1"/>
    <n v="4843"/>
    <n v="0.46095001212360798"/>
    <n v="10506.562258"/>
    <n v="1"/>
    <n v="1221"/>
    <n v="23.507893723527147"/>
    <n v="0.82399999999999995"/>
    <x v="4"/>
    <n v="4.5"/>
    <n v="5"/>
    <x v="0"/>
    <x v="0"/>
    <n v="59251.900999999998"/>
    <n v="22394.32"/>
    <n v="22"/>
    <n v="20"/>
    <n v="2"/>
    <n v="0"/>
    <n v="10764.21"/>
    <n v="19"/>
    <n v="16"/>
    <n v="3"/>
    <n v="0"/>
    <n v="11630.11"/>
  </r>
  <r>
    <x v="56"/>
    <x v="56"/>
    <s v="Census Tract 802, Fairfield County, Connecticut"/>
    <n v="70642"/>
    <n v="2.63"/>
    <n v="43559.723279999998"/>
    <n v="43.56"/>
    <n v="0.34300000000000003"/>
    <n v="2"/>
    <n v="0.65700000000000003"/>
    <n v="4"/>
    <n v="1573"/>
    <n v="0.43333608615155556"/>
    <n v="0.75600000000000001"/>
    <n v="4"/>
    <n v="0.41200000000000003"/>
    <n v="3"/>
    <n v="4"/>
    <n v="1"/>
    <n v="1"/>
    <n v="4298"/>
    <n v="0.51813830797671601"/>
    <n v="8295.0824785999994"/>
    <n v="1"/>
    <n v="680"/>
    <n v="15.951208069434671"/>
    <n v="0.66100000000000003"/>
    <x v="0"/>
    <n v="4"/>
    <n v="4"/>
    <x v="0"/>
    <x v="0"/>
    <n v="57737.786099999998"/>
    <n v="32132.799999999999"/>
    <n v="17"/>
    <n v="15"/>
    <n v="2"/>
    <n v="0"/>
    <n v="4172.75"/>
    <n v="26"/>
    <n v="20"/>
    <n v="6"/>
    <n v="0"/>
    <n v="27960.05"/>
  </r>
  <r>
    <x v="57"/>
    <x v="57"/>
    <s v="Census Tract 804, Fairfield County, Connecticut"/>
    <n v="52352"/>
    <n v="2.87"/>
    <n v="30902.408510000001"/>
    <n v="30.902000000000001"/>
    <n v="0.184"/>
    <n v="1"/>
    <n v="0.81600000000000006"/>
    <n v="5"/>
    <n v="1418"/>
    <n v="0.55063669210422972"/>
    <n v="0.88600000000000001"/>
    <n v="5"/>
    <n v="0.55000000000000004"/>
    <n v="3"/>
    <n v="4"/>
    <n v="1"/>
    <n v="1"/>
    <n v="5956"/>
    <n v="1.40742466760464"/>
    <n v="4231.8428383"/>
    <n v="1"/>
    <n v="866"/>
    <n v="13.717725328686837"/>
    <n v="0.59499999999999997"/>
    <x v="3"/>
    <n v="3.5"/>
    <n v="4"/>
    <x v="0"/>
    <x v="1"/>
    <n v="0"/>
    <n v="0"/>
    <n v="0"/>
    <m/>
    <m/>
    <m/>
    <n v="0"/>
    <n v="0"/>
    <m/>
    <m/>
    <m/>
    <n v="0"/>
  </r>
  <r>
    <x v="57"/>
    <x v="57"/>
    <s v="Census Tract 804, Fairfield County, Connecticut"/>
    <n v="52352"/>
    <n v="2.87"/>
    <n v="30902.408510000001"/>
    <n v="30.902000000000001"/>
    <n v="0.184"/>
    <n v="1"/>
    <n v="0.81600000000000006"/>
    <n v="5"/>
    <n v="1418"/>
    <n v="0.55063669210422972"/>
    <n v="0.88600000000000001"/>
    <n v="5"/>
    <n v="0.55000000000000004"/>
    <n v="3"/>
    <n v="4"/>
    <n v="1"/>
    <n v="1"/>
    <n v="5956"/>
    <n v="1.40742466760464"/>
    <n v="4231.8428383"/>
    <n v="1"/>
    <n v="866"/>
    <n v="13.717725328686837"/>
    <n v="0.59499999999999997"/>
    <x v="3"/>
    <n v="3.5"/>
    <n v="4"/>
    <x v="0"/>
    <x v="1"/>
    <n v="78832.451199999996"/>
    <n v="18104.68"/>
    <n v="14"/>
    <n v="13"/>
    <n v="1"/>
    <n v="0"/>
    <n v="2705.27"/>
    <n v="27"/>
    <n v="15"/>
    <n v="12"/>
    <n v="0"/>
    <n v="15399.41"/>
  </r>
  <r>
    <x v="58"/>
    <x v="58"/>
    <s v="Census Tract 805, Fairfield County, Connecticut"/>
    <n v="93558"/>
    <n v="2.3199999999999998"/>
    <n v="61423.836230000001"/>
    <n v="61.423999999999999"/>
    <n v="0.68"/>
    <n v="4"/>
    <n v="0.31999999999999995"/>
    <n v="2"/>
    <n v="1831"/>
    <n v="0.35771129497230358"/>
    <n v="0.52100000000000002"/>
    <n v="3"/>
    <n v="0.24299999999999999"/>
    <n v="2"/>
    <n v="2"/>
    <n v="1"/>
    <n v="1"/>
    <n v="3189"/>
    <n v="3.22424312390637"/>
    <n v="989.06933423999999"/>
    <n v="1"/>
    <n v="138"/>
    <n v="4.5559590623968305"/>
    <n v="0.126"/>
    <x v="1"/>
    <n v="1.5"/>
    <n v="2"/>
    <x v="0"/>
    <x v="0"/>
    <n v="0"/>
    <n v="0"/>
    <n v="0"/>
    <m/>
    <m/>
    <m/>
    <n v="0"/>
    <n v="0"/>
    <m/>
    <m/>
    <m/>
    <n v="0"/>
  </r>
  <r>
    <x v="58"/>
    <x v="58"/>
    <s v="Census Tract 805, Fairfield County, Connecticut"/>
    <n v="93558"/>
    <n v="2.3199999999999998"/>
    <n v="61423.836230000001"/>
    <n v="61.423999999999999"/>
    <n v="0.68"/>
    <n v="4"/>
    <n v="0.31999999999999995"/>
    <n v="2"/>
    <n v="1831"/>
    <n v="0.35771129497230358"/>
    <n v="0.52100000000000002"/>
    <n v="3"/>
    <n v="0.24299999999999999"/>
    <n v="2"/>
    <n v="2"/>
    <n v="1"/>
    <n v="1"/>
    <n v="3189"/>
    <n v="3.22424312390637"/>
    <n v="989.06933423999999"/>
    <n v="1"/>
    <n v="138"/>
    <n v="4.5559590623968305"/>
    <n v="0.126"/>
    <x v="1"/>
    <n v="1.5"/>
    <n v="2"/>
    <x v="0"/>
    <x v="0"/>
    <n v="67513.528000000006"/>
    <n v="10850.27"/>
    <n v="17"/>
    <n v="16"/>
    <n v="1"/>
    <n v="0"/>
    <n v="10150.450000000001"/>
    <n v="1"/>
    <n v="1"/>
    <n v="0"/>
    <n v="0"/>
    <n v="699.82"/>
  </r>
  <r>
    <x v="59"/>
    <x v="59"/>
    <s v="Census Tract 806, Fairfield County, Connecticut"/>
    <n v="72188"/>
    <n v="2.25"/>
    <n v="48125.333330000001"/>
    <n v="48.125"/>
    <n v="0.434"/>
    <n v="3"/>
    <n v="0.56600000000000006"/>
    <n v="3"/>
    <n v="1715"/>
    <n v="0.42763340170302772"/>
    <n v="0.74399999999999999"/>
    <n v="4"/>
    <n v="0.30200000000000005"/>
    <n v="2"/>
    <n v="3"/>
    <n v="1"/>
    <n v="1"/>
    <n v="2580"/>
    <n v="0.65916405790297095"/>
    <n v="3914.0483602999998"/>
    <n v="1"/>
    <n v="216"/>
    <n v="8.1880212282031835"/>
    <n v="0.316"/>
    <x v="2"/>
    <n v="2.5"/>
    <n v="3"/>
    <x v="0"/>
    <x v="0"/>
    <n v="43535.777800000003"/>
    <n v="10265.379999999999"/>
    <n v="8"/>
    <n v="7"/>
    <n v="1"/>
    <n v="0"/>
    <n v="2126.0300000000002"/>
    <n v="5"/>
    <n v="5"/>
    <n v="0"/>
    <n v="0"/>
    <n v="8139.35"/>
  </r>
  <r>
    <x v="60"/>
    <x v="60"/>
    <s v="Census Tract 807, Fairfield County, Connecticut"/>
    <n v="73426"/>
    <n v="2.34"/>
    <n v="48000.077799999999"/>
    <n v="48"/>
    <n v="0.43099999999999999"/>
    <n v="3"/>
    <n v="0.56899999999999995"/>
    <n v="3"/>
    <n v="1549"/>
    <n v="0.38724937233330903"/>
    <n v="0.65200000000000002"/>
    <n v="4"/>
    <n v="0.43000000000000005"/>
    <n v="3"/>
    <n v="3"/>
    <n v="1"/>
    <n v="1"/>
    <n v="1955"/>
    <n v="0.675615485477153"/>
    <n v="2893.6577714"/>
    <n v="1"/>
    <n v="88"/>
    <n v="4.4154540893125942"/>
    <n v="0.11899999999999999"/>
    <x v="1"/>
    <n v="2"/>
    <n v="2"/>
    <x v="0"/>
    <x v="0"/>
    <n v="36457.738700000002"/>
    <n v="3191.4"/>
    <n v="12"/>
    <n v="12"/>
    <n v="0"/>
    <n v="0"/>
    <n v="3062.57"/>
    <n v="3"/>
    <n v="2"/>
    <n v="1"/>
    <n v="0"/>
    <n v="128.83000000000001"/>
  </r>
  <r>
    <x v="61"/>
    <x v="61"/>
    <s v="Census Tract 808, Fairfield County, Connecticut"/>
    <n v="90568"/>
    <n v="2.64"/>
    <n v="55740.750780000002"/>
    <n v="55.741"/>
    <n v="0.57399999999999995"/>
    <n v="3"/>
    <n v="0.42600000000000005"/>
    <n v="3"/>
    <n v="1958"/>
    <n v="0.42152284766911419"/>
    <n v="0.72799999999999998"/>
    <n v="4"/>
    <n v="0.18100000000000005"/>
    <n v="1"/>
    <n v="2"/>
    <n v="1"/>
    <n v="1"/>
    <n v="4800"/>
    <n v="1.26333983014593"/>
    <n v="3799.4527564999999"/>
    <n v="1"/>
    <n v="354"/>
    <n v="7.7853529799868042"/>
    <n v="0.29199999999999998"/>
    <x v="2"/>
    <n v="2"/>
    <n v="2"/>
    <x v="0"/>
    <x v="0"/>
    <n v="0"/>
    <n v="0"/>
    <n v="0"/>
    <m/>
    <m/>
    <m/>
    <n v="0"/>
    <n v="0"/>
    <m/>
    <m/>
    <m/>
    <n v="0"/>
  </r>
  <r>
    <x v="61"/>
    <x v="61"/>
    <s v="Census Tract 808, Fairfield County, Connecticut"/>
    <n v="90568"/>
    <n v="2.64"/>
    <n v="55740.750780000002"/>
    <n v="55.741"/>
    <n v="0.57399999999999995"/>
    <n v="3"/>
    <n v="0.42600000000000005"/>
    <n v="3"/>
    <n v="1958"/>
    <n v="0.42152284766911419"/>
    <n v="0.72799999999999998"/>
    <n v="4"/>
    <n v="0.18100000000000005"/>
    <n v="1"/>
    <n v="2"/>
    <n v="1"/>
    <n v="1"/>
    <n v="4800"/>
    <n v="1.26333983014593"/>
    <n v="3799.4527564999999"/>
    <n v="1"/>
    <n v="354"/>
    <n v="7.7853529799868042"/>
    <n v="0.29199999999999998"/>
    <x v="2"/>
    <n v="2"/>
    <n v="2"/>
    <x v="0"/>
    <x v="0"/>
    <n v="81784.641399999993"/>
    <n v="18364.759999999998"/>
    <n v="32"/>
    <n v="32"/>
    <n v="0"/>
    <n v="0"/>
    <n v="12645.15"/>
    <n v="8"/>
    <n v="7"/>
    <n v="1"/>
    <n v="0"/>
    <n v="5719.61"/>
  </r>
  <r>
    <x v="62"/>
    <x v="62"/>
    <s v="Census Tract 809, Fairfield County, Connecticut"/>
    <n v="90527"/>
    <n v="2.76"/>
    <n v="54490.850610000001"/>
    <n v="54.491"/>
    <n v="0.55100000000000005"/>
    <n v="3"/>
    <n v="0.44899999999999995"/>
    <n v="3"/>
    <n v="1773"/>
    <n v="0.39045086949139107"/>
    <n v="0.66600000000000004"/>
    <n v="4"/>
    <n v="0.26700000000000002"/>
    <n v="2"/>
    <n v="3"/>
    <n v="1"/>
    <n v="1"/>
    <n v="4726"/>
    <n v="0.71378438819021595"/>
    <n v="6621.0470250999997"/>
    <n v="1"/>
    <n v="727"/>
    <n v="14.416022209002579"/>
    <n v="0.61299999999999999"/>
    <x v="0"/>
    <n v="3.5"/>
    <n v="4"/>
    <x v="0"/>
    <x v="0"/>
    <n v="0"/>
    <n v="0"/>
    <n v="0"/>
    <m/>
    <m/>
    <m/>
    <n v="0"/>
    <n v="0"/>
    <m/>
    <m/>
    <m/>
    <n v="0"/>
  </r>
  <r>
    <x v="62"/>
    <x v="62"/>
    <s v="Census Tract 809, Fairfield County, Connecticut"/>
    <n v="90527"/>
    <n v="2.76"/>
    <n v="54490.850610000001"/>
    <n v="54.491"/>
    <n v="0.55100000000000005"/>
    <n v="3"/>
    <n v="0.44899999999999995"/>
    <n v="3"/>
    <n v="1773"/>
    <n v="0.39045086949139107"/>
    <n v="0.66600000000000004"/>
    <n v="4"/>
    <n v="0.26700000000000002"/>
    <n v="2"/>
    <n v="3"/>
    <n v="1"/>
    <n v="1"/>
    <n v="4726"/>
    <n v="0.71378438819021595"/>
    <n v="6621.0470250999997"/>
    <n v="1"/>
    <n v="727"/>
    <n v="14.416022209002579"/>
    <n v="0.61299999999999999"/>
    <x v="0"/>
    <n v="3.5"/>
    <n v="4"/>
    <x v="0"/>
    <x v="0"/>
    <n v="79381.614400000006"/>
    <n v="46203.07"/>
    <n v="37"/>
    <n v="35"/>
    <n v="2"/>
    <n v="0"/>
    <n v="14290.38"/>
    <n v="13"/>
    <n v="13"/>
    <n v="0"/>
    <n v="0"/>
    <n v="31912.69"/>
  </r>
  <r>
    <x v="63"/>
    <x v="63"/>
    <s v="Census Tract 810, Fairfield County, Connecticut"/>
    <n v="65967"/>
    <n v="2.52"/>
    <n v="41555.303979999997"/>
    <n v="41.555"/>
    <n v="0.311"/>
    <n v="2"/>
    <n v="0.68900000000000006"/>
    <n v="4"/>
    <n v="1534"/>
    <n v="0.44297594378949845"/>
    <n v="0.77600000000000002"/>
    <n v="4"/>
    <n v="0.43999999999999995"/>
    <n v="3"/>
    <n v="4"/>
    <n v="1"/>
    <n v="1"/>
    <n v="4376"/>
    <n v="1.0793455413693001"/>
    <n v="4054.3086827000002"/>
    <n v="1"/>
    <n v="383"/>
    <n v="9.3346331952230077"/>
    <n v="0.38400000000000001"/>
    <x v="2"/>
    <n v="3"/>
    <n v="3"/>
    <x v="0"/>
    <x v="0"/>
    <n v="71.845299999999995"/>
    <n v="0"/>
    <n v="0"/>
    <m/>
    <m/>
    <m/>
    <n v="0"/>
    <n v="0"/>
    <m/>
    <m/>
    <m/>
    <n v="0"/>
  </r>
  <r>
    <x v="63"/>
    <x v="63"/>
    <s v="Census Tract 810, Fairfield County, Connecticut"/>
    <n v="65967"/>
    <n v="2.52"/>
    <n v="41555.303979999997"/>
    <n v="41.555"/>
    <n v="0.311"/>
    <n v="2"/>
    <n v="0.68900000000000006"/>
    <n v="4"/>
    <n v="1534"/>
    <n v="0.44297594378949845"/>
    <n v="0.77600000000000002"/>
    <n v="4"/>
    <n v="0.43999999999999995"/>
    <n v="3"/>
    <n v="4"/>
    <n v="1"/>
    <n v="1"/>
    <n v="4376"/>
    <n v="1.0793455413693001"/>
    <n v="4054.3086827000002"/>
    <n v="1"/>
    <n v="383"/>
    <n v="9.3346331952230077"/>
    <n v="0.38400000000000001"/>
    <x v="2"/>
    <n v="3"/>
    <n v="3"/>
    <x v="0"/>
    <x v="0"/>
    <n v="69046.922200000001"/>
    <n v="32052.07"/>
    <n v="22"/>
    <n v="22"/>
    <n v="0"/>
    <n v="0"/>
    <n v="10665.09"/>
    <n v="24"/>
    <n v="19"/>
    <n v="5"/>
    <n v="0"/>
    <n v="21386.98"/>
  </r>
  <r>
    <x v="64"/>
    <x v="64"/>
    <s v="Census Tract 811, Fairfield County, Connecticut"/>
    <n v="100156"/>
    <n v="2.72"/>
    <n v="60728.495150000002"/>
    <n v="60.728000000000002"/>
    <n v="0.66400000000000003"/>
    <n v="4"/>
    <n v="0.33599999999999997"/>
    <n v="2"/>
    <n v="1861"/>
    <n v="0.36773511256683922"/>
    <n v="0.58099999999999996"/>
    <n v="3"/>
    <n v="0.22599999999999998"/>
    <n v="2"/>
    <n v="2"/>
    <n v="1"/>
    <n v="1"/>
    <n v="4699"/>
    <n v="1.3121983576757901"/>
    <n v="3581.0134745"/>
    <n v="1"/>
    <n v="221"/>
    <n v="4.5185033735432425"/>
    <n v="0.124"/>
    <x v="1"/>
    <n v="1.5"/>
    <n v="2"/>
    <x v="0"/>
    <x v="0"/>
    <n v="77966.711299999995"/>
    <n v="38688.35"/>
    <n v="21"/>
    <n v="21"/>
    <n v="0"/>
    <n v="0"/>
    <n v="11599.25"/>
    <n v="11"/>
    <n v="11"/>
    <n v="0"/>
    <n v="0"/>
    <n v="27089.1"/>
  </r>
  <r>
    <x v="64"/>
    <x v="64"/>
    <s v="Census Tract 811, Fairfield County, Connecticut"/>
    <n v="100156"/>
    <n v="2.72"/>
    <n v="60728.495150000002"/>
    <n v="60.728000000000002"/>
    <n v="0.66400000000000003"/>
    <n v="4"/>
    <n v="0.33599999999999997"/>
    <n v="2"/>
    <n v="1861"/>
    <n v="0.36773511256683922"/>
    <n v="0.58099999999999996"/>
    <n v="3"/>
    <n v="0.22599999999999998"/>
    <n v="2"/>
    <n v="2"/>
    <n v="1"/>
    <n v="1"/>
    <n v="4699"/>
    <n v="1.3121983576757901"/>
    <n v="3581.0134745"/>
    <n v="1"/>
    <n v="221"/>
    <n v="4.5185033735432425"/>
    <n v="0.124"/>
    <x v="1"/>
    <n v="1.5"/>
    <n v="2"/>
    <x v="0"/>
    <x v="0"/>
    <n v="354.03429999999997"/>
    <n v="302.25"/>
    <n v="1"/>
    <n v="1"/>
    <n v="0"/>
    <n v="0"/>
    <n v="302.25"/>
    <n v="0"/>
    <m/>
    <m/>
    <m/>
    <n v="0"/>
  </r>
  <r>
    <x v="65"/>
    <x v="65"/>
    <s v="Census Tract 812, Fairfield County, Connecticut"/>
    <n v="113814"/>
    <n v="2.69"/>
    <n v="69393.620540000004"/>
    <n v="69.394000000000005"/>
    <n v="0.79300000000000004"/>
    <n v="4"/>
    <n v="0.20699999999999996"/>
    <n v="2"/>
    <n v="2062"/>
    <n v="0.35657456416670197"/>
    <n v="0.51800000000000002"/>
    <n v="3"/>
    <n v="0.14900000000000002"/>
    <n v="1"/>
    <n v="2"/>
    <n v="1"/>
    <n v="1"/>
    <n v="5231"/>
    <n v="2.3155705740721602"/>
    <n v="2259.0544457999999"/>
    <n v="1"/>
    <n v="561"/>
    <n v="11.356275303643725"/>
    <n v="0.47199999999999998"/>
    <x v="3"/>
    <n v="2.5"/>
    <n v="3"/>
    <x v="0"/>
    <x v="0"/>
    <n v="120.8455"/>
    <n v="0"/>
    <n v="0"/>
    <m/>
    <m/>
    <m/>
    <n v="0"/>
    <n v="0"/>
    <m/>
    <m/>
    <m/>
    <n v="0"/>
  </r>
  <r>
    <x v="65"/>
    <x v="65"/>
    <s v="Census Tract 812, Fairfield County, Connecticut"/>
    <n v="113814"/>
    <n v="2.69"/>
    <n v="69393.620540000004"/>
    <n v="69.394000000000005"/>
    <n v="0.79300000000000004"/>
    <n v="4"/>
    <n v="0.20699999999999996"/>
    <n v="2"/>
    <n v="2062"/>
    <n v="0.35657456416670197"/>
    <n v="0.51800000000000002"/>
    <n v="3"/>
    <n v="0.14900000000000002"/>
    <n v="1"/>
    <n v="2"/>
    <n v="1"/>
    <n v="1"/>
    <n v="5231"/>
    <n v="2.3155705740721602"/>
    <n v="2259.0544457999999"/>
    <n v="1"/>
    <n v="561"/>
    <n v="11.356275303643725"/>
    <n v="0.47199999999999998"/>
    <x v="3"/>
    <n v="2.5"/>
    <n v="3"/>
    <x v="0"/>
    <x v="0"/>
    <n v="102590.0885"/>
    <n v="41624.550000000003"/>
    <n v="40"/>
    <n v="39"/>
    <n v="0"/>
    <n v="1"/>
    <n v="34781.199999999997"/>
    <n v="4"/>
    <n v="4"/>
    <n v="0"/>
    <n v="0"/>
    <n v="6843.35"/>
  </r>
  <r>
    <x v="66"/>
    <x v="66"/>
    <s v="Census Tract 813, Fairfield County, Connecticut"/>
    <n v="71660"/>
    <n v="2.23"/>
    <n v="47987.085330000002"/>
    <n v="47.987000000000002"/>
    <n v="0.43"/>
    <n v="3"/>
    <n v="0.57000000000000006"/>
    <n v="3"/>
    <n v="1859"/>
    <n v="0.46487507725445759"/>
    <n v="0.80500000000000005"/>
    <n v="5"/>
    <n v="0.22799999999999998"/>
    <n v="2"/>
    <n v="3"/>
    <n v="1"/>
    <n v="1"/>
    <n v="4731"/>
    <n v="3.8511078043604798"/>
    <n v="1228.4776850000001"/>
    <n v="1"/>
    <n v="727"/>
    <n v="14.072783584978707"/>
    <n v="0.60299999999999998"/>
    <x v="0"/>
    <n v="3.5"/>
    <n v="4"/>
    <x v="0"/>
    <x v="0"/>
    <n v="100014.4032"/>
    <n v="16907.099999999999"/>
    <n v="15"/>
    <n v="12"/>
    <n v="3"/>
    <n v="0"/>
    <n v="12536.06"/>
    <n v="6"/>
    <n v="5"/>
    <n v="1"/>
    <n v="0"/>
    <n v="4371.04"/>
  </r>
  <r>
    <x v="67"/>
    <x v="67"/>
    <s v="Census Tract 901, Fairfield County, Connecticut"/>
    <n v="145125"/>
    <n v="2.84"/>
    <n v="86115.844070000006"/>
    <n v="86.116"/>
    <n v="0.91200000000000003"/>
    <n v="5"/>
    <n v="8.7999999999999967E-2"/>
    <n v="1"/>
    <n v="2718"/>
    <n v="0.37874563446754123"/>
    <n v="0.627"/>
    <n v="4"/>
    <n v="5.8000000000000052E-2"/>
    <n v="1"/>
    <n v="1"/>
    <n v="1"/>
    <n v="1"/>
    <n v="3315"/>
    <n v="3.3197362304381302"/>
    <n v="998.57331122000005"/>
    <n v="1"/>
    <n v="192"/>
    <n v="5.7125855400178516"/>
    <n v="0.184"/>
    <x v="1"/>
    <n v="1"/>
    <n v="1"/>
    <x v="0"/>
    <x v="0"/>
    <n v="462.76580000000001"/>
    <n v="0"/>
    <n v="0"/>
    <m/>
    <m/>
    <m/>
    <n v="0"/>
    <n v="0"/>
    <m/>
    <m/>
    <m/>
    <n v="0"/>
  </r>
  <r>
    <x v="67"/>
    <x v="67"/>
    <s v="Census Tract 901, Fairfield County, Connecticut"/>
    <n v="145125"/>
    <n v="2.84"/>
    <n v="86115.844070000006"/>
    <n v="86.116"/>
    <n v="0.91200000000000003"/>
    <n v="5"/>
    <n v="8.7999999999999967E-2"/>
    <n v="1"/>
    <n v="2718"/>
    <n v="0.37874563446754123"/>
    <n v="0.627"/>
    <n v="4"/>
    <n v="5.8000000000000052E-2"/>
    <n v="1"/>
    <n v="1"/>
    <n v="1"/>
    <n v="1"/>
    <n v="3315"/>
    <n v="3.3197362304381302"/>
    <n v="998.57331122000005"/>
    <n v="1"/>
    <n v="192"/>
    <n v="5.7125855400178516"/>
    <n v="0.184"/>
    <x v="1"/>
    <n v="1"/>
    <n v="1"/>
    <x v="0"/>
    <x v="0"/>
    <n v="71254.085099999997"/>
    <n v="15275.41"/>
    <n v="20"/>
    <n v="20"/>
    <n v="0"/>
    <n v="0"/>
    <n v="13147.68"/>
    <n v="1"/>
    <n v="1"/>
    <n v="0"/>
    <n v="0"/>
    <n v="2127.73"/>
  </r>
  <r>
    <x v="68"/>
    <x v="68"/>
    <s v="Census Tract 902, Fairfield County, Connecticut"/>
    <n v="113636"/>
    <n v="2.85"/>
    <n v="67312.157070000001"/>
    <n v="67.311999999999998"/>
    <n v="0.76900000000000002"/>
    <n v="4"/>
    <n v="0.23099999999999998"/>
    <n v="2"/>
    <n v="2439"/>
    <n v="0.4348100146243018"/>
    <n v="0.75900000000000001"/>
    <n v="4"/>
    <n v="8.2999999999999963E-2"/>
    <n v="1"/>
    <n v="2"/>
    <n v="1"/>
    <n v="1"/>
    <n v="7831"/>
    <n v="3.7373779337973798"/>
    <n v="2095.3192689000002"/>
    <n v="1"/>
    <n v="930"/>
    <n v="11.583011583011583"/>
    <n v="0.48399999999999999"/>
    <x v="3"/>
    <n v="2.5"/>
    <n v="3"/>
    <x v="0"/>
    <x v="0"/>
    <n v="0"/>
    <n v="0"/>
    <n v="0"/>
    <m/>
    <m/>
    <m/>
    <n v="0"/>
    <n v="0"/>
    <m/>
    <m/>
    <m/>
    <n v="0"/>
  </r>
  <r>
    <x v="68"/>
    <x v="68"/>
    <s v="Census Tract 902, Fairfield County, Connecticut"/>
    <n v="113636"/>
    <n v="2.85"/>
    <n v="67312.157070000001"/>
    <n v="67.311999999999998"/>
    <n v="0.76900000000000002"/>
    <n v="4"/>
    <n v="0.23099999999999998"/>
    <n v="2"/>
    <n v="2439"/>
    <n v="0.4348100146243018"/>
    <n v="0.75900000000000001"/>
    <n v="4"/>
    <n v="8.2999999999999963E-2"/>
    <n v="1"/>
    <n v="2"/>
    <n v="1"/>
    <n v="1"/>
    <n v="7831"/>
    <n v="3.7373779337973798"/>
    <n v="2095.3192689000002"/>
    <n v="1"/>
    <n v="930"/>
    <n v="11.583011583011583"/>
    <n v="0.48399999999999999"/>
    <x v="3"/>
    <n v="2.5"/>
    <n v="3"/>
    <x v="0"/>
    <x v="0"/>
    <n v="141902.04870000001"/>
    <n v="33204.18"/>
    <n v="33"/>
    <n v="33"/>
    <n v="0"/>
    <n v="0"/>
    <n v="21080.720000000001"/>
    <n v="8"/>
    <n v="7"/>
    <n v="1"/>
    <n v="0"/>
    <n v="12123.46"/>
  </r>
  <r>
    <x v="69"/>
    <x v="69"/>
    <s v="Census Tract 903, Fairfield County, Connecticut"/>
    <n v="118819"/>
    <n v="2.97"/>
    <n v="68945.776679999995"/>
    <n v="68.945999999999998"/>
    <n v="0.79200000000000004"/>
    <n v="4"/>
    <n v="0.20799999999999996"/>
    <n v="2"/>
    <n v="2194"/>
    <n v="0.38186530441446614"/>
    <n v="0.63700000000000001"/>
    <n v="4"/>
    <n v="0.129"/>
    <n v="1"/>
    <n v="2"/>
    <n v="1"/>
    <n v="1"/>
    <n v="4561"/>
    <n v="1.8396154731218799"/>
    <n v="2479.3224816000002"/>
    <n v="1"/>
    <n v="439"/>
    <n v="9.5207113424419862"/>
    <n v="0.40200000000000002"/>
    <x v="3"/>
    <n v="2.5"/>
    <n v="3"/>
    <x v="0"/>
    <x v="0"/>
    <n v="190.06890000000001"/>
    <n v="0"/>
    <n v="0"/>
    <m/>
    <m/>
    <m/>
    <n v="0"/>
    <n v="0"/>
    <m/>
    <m/>
    <m/>
    <n v="0"/>
  </r>
  <r>
    <x v="69"/>
    <x v="69"/>
    <s v="Census Tract 903, Fairfield County, Connecticut"/>
    <n v="118819"/>
    <n v="2.97"/>
    <n v="68945.776679999995"/>
    <n v="68.945999999999998"/>
    <n v="0.79200000000000004"/>
    <n v="4"/>
    <n v="0.20799999999999996"/>
    <n v="2"/>
    <n v="2194"/>
    <n v="0.38186530441446614"/>
    <n v="0.63700000000000001"/>
    <n v="4"/>
    <n v="0.129"/>
    <n v="1"/>
    <n v="2"/>
    <n v="1"/>
    <n v="1"/>
    <n v="4561"/>
    <n v="1.8396154731218799"/>
    <n v="2479.3224816000002"/>
    <n v="1"/>
    <n v="439"/>
    <n v="9.5207113424419862"/>
    <n v="0.40200000000000002"/>
    <x v="3"/>
    <n v="2.5"/>
    <n v="3"/>
    <x v="0"/>
    <x v="0"/>
    <n v="88643.617499999993"/>
    <n v="37237.230000000003"/>
    <n v="19"/>
    <n v="17"/>
    <n v="2"/>
    <n v="0"/>
    <n v="9185.5"/>
    <n v="11"/>
    <n v="11"/>
    <n v="0"/>
    <n v="0"/>
    <n v="28051.73"/>
  </r>
  <r>
    <x v="70"/>
    <x v="70"/>
    <s v="Census Tract 904, Fairfield County, Connecticut"/>
    <n v="121802"/>
    <n v="2.97"/>
    <n v="70676.688840000003"/>
    <n v="70.677000000000007"/>
    <n v="0.81"/>
    <n v="5"/>
    <n v="0.18999999999999995"/>
    <n v="1"/>
    <n v="2161"/>
    <n v="0.36691022776555982"/>
    <n v="0.57099999999999995"/>
    <n v="3"/>
    <n v="0.13700000000000001"/>
    <n v="1"/>
    <n v="1"/>
    <n v="1"/>
    <n v="1"/>
    <n v="6552"/>
    <n v="2.9224428839052501"/>
    <n v="2241.9599836000002"/>
    <n v="1"/>
    <n v="1266"/>
    <n v="19.423135931267261"/>
    <n v="0.746"/>
    <x v="0"/>
    <n v="2.5"/>
    <n v="3"/>
    <x v="0"/>
    <x v="0"/>
    <n v="0"/>
    <n v="0"/>
    <n v="0"/>
    <m/>
    <m/>
    <m/>
    <n v="0"/>
    <n v="0"/>
    <m/>
    <m/>
    <m/>
    <n v="0"/>
  </r>
  <r>
    <x v="70"/>
    <x v="70"/>
    <s v="Census Tract 904, Fairfield County, Connecticut"/>
    <n v="121802"/>
    <n v="2.97"/>
    <n v="70676.688840000003"/>
    <n v="70.677000000000007"/>
    <n v="0.81"/>
    <n v="5"/>
    <n v="0.18999999999999995"/>
    <n v="1"/>
    <n v="2161"/>
    <n v="0.36691022776555982"/>
    <n v="0.57099999999999995"/>
    <n v="3"/>
    <n v="0.13700000000000001"/>
    <n v="1"/>
    <n v="1"/>
    <n v="1"/>
    <n v="1"/>
    <n v="6552"/>
    <n v="2.9224428839052501"/>
    <n v="2241.9599836000002"/>
    <n v="1"/>
    <n v="1266"/>
    <n v="19.423135931267261"/>
    <n v="0.746"/>
    <x v="0"/>
    <n v="2.5"/>
    <n v="3"/>
    <x v="0"/>
    <x v="0"/>
    <n v="107562.7838"/>
    <n v="26510.74"/>
    <n v="32"/>
    <n v="32"/>
    <n v="0"/>
    <n v="0"/>
    <n v="25623.02"/>
    <n v="2"/>
    <n v="2"/>
    <n v="0"/>
    <n v="0"/>
    <n v="887.72"/>
  </r>
  <r>
    <x v="71"/>
    <x v="71"/>
    <s v="Census Tract 905, Fairfield County, Connecticut"/>
    <n v="128667"/>
    <n v="2.99"/>
    <n v="74410.047349999993"/>
    <n v="74.41"/>
    <n v="0.84399999999999997"/>
    <n v="5"/>
    <n v="0.15600000000000003"/>
    <n v="1"/>
    <n v="2371"/>
    <n v="0.38236771797995639"/>
    <n v="0.63900000000000001"/>
    <n v="4"/>
    <n v="9.2999999999999972E-2"/>
    <n v="1"/>
    <n v="1"/>
    <n v="1"/>
    <n v="1"/>
    <n v="4718"/>
    <n v="3.3672592305447"/>
    <n v="1401.1395253000001"/>
    <n v="1"/>
    <n v="627"/>
    <n v="13.172268907563025"/>
    <n v="0.56200000000000006"/>
    <x v="3"/>
    <n v="2"/>
    <n v="2"/>
    <x v="0"/>
    <x v="0"/>
    <n v="338.9221"/>
    <n v="5570.37"/>
    <n v="0"/>
    <m/>
    <m/>
    <m/>
    <n v="0"/>
    <n v="1"/>
    <n v="1"/>
    <n v="0"/>
    <n v="0"/>
    <n v="5570.37"/>
  </r>
  <r>
    <x v="71"/>
    <x v="71"/>
    <s v="Census Tract 905, Fairfield County, Connecticut"/>
    <n v="128667"/>
    <n v="2.99"/>
    <n v="74410.047349999993"/>
    <n v="74.41"/>
    <n v="0.84399999999999997"/>
    <n v="5"/>
    <n v="0.15600000000000003"/>
    <n v="1"/>
    <n v="2371"/>
    <n v="0.38236771797995639"/>
    <n v="0.63900000000000001"/>
    <n v="4"/>
    <n v="9.2999999999999972E-2"/>
    <n v="1"/>
    <n v="1"/>
    <n v="1"/>
    <n v="1"/>
    <n v="4718"/>
    <n v="3.3672592305447"/>
    <n v="1401.1395253000001"/>
    <n v="1"/>
    <n v="627"/>
    <n v="13.172268907563025"/>
    <n v="0.56200000000000006"/>
    <x v="3"/>
    <n v="2"/>
    <n v="2"/>
    <x v="0"/>
    <x v="0"/>
    <n v="0"/>
    <n v="0"/>
    <n v="0"/>
    <m/>
    <m/>
    <m/>
    <n v="0"/>
    <n v="0"/>
    <m/>
    <m/>
    <m/>
    <n v="0"/>
  </r>
  <r>
    <x v="71"/>
    <x v="71"/>
    <s v="Census Tract 905, Fairfield County, Connecticut"/>
    <n v="128667"/>
    <n v="2.99"/>
    <n v="74410.047349999993"/>
    <n v="74.41"/>
    <n v="0.84399999999999997"/>
    <n v="5"/>
    <n v="0.15600000000000003"/>
    <n v="1"/>
    <n v="2371"/>
    <n v="0.38236771797995639"/>
    <n v="0.63900000000000001"/>
    <n v="4"/>
    <n v="9.2999999999999972E-2"/>
    <n v="1"/>
    <n v="1"/>
    <n v="1"/>
    <n v="1"/>
    <n v="4718"/>
    <n v="3.3672592305447"/>
    <n v="1401.1395253000001"/>
    <n v="1"/>
    <n v="627"/>
    <n v="13.172268907563025"/>
    <n v="0.56200000000000006"/>
    <x v="3"/>
    <n v="2"/>
    <n v="2"/>
    <x v="0"/>
    <x v="0"/>
    <n v="171.0093"/>
    <n v="0"/>
    <n v="0"/>
    <m/>
    <m/>
    <m/>
    <n v="0"/>
    <n v="0"/>
    <m/>
    <m/>
    <m/>
    <n v="0"/>
  </r>
  <r>
    <x v="71"/>
    <x v="71"/>
    <s v="Census Tract 905, Fairfield County, Connecticut"/>
    <n v="128667"/>
    <n v="2.99"/>
    <n v="74410.047349999993"/>
    <n v="74.41"/>
    <n v="0.84399999999999997"/>
    <n v="5"/>
    <n v="0.15600000000000003"/>
    <n v="1"/>
    <n v="2371"/>
    <n v="0.38236771797995639"/>
    <n v="0.63900000000000001"/>
    <n v="4"/>
    <n v="9.2999999999999972E-2"/>
    <n v="1"/>
    <n v="1"/>
    <n v="1"/>
    <n v="1"/>
    <n v="4718"/>
    <n v="3.3672592305447"/>
    <n v="1401.1395253000001"/>
    <n v="1"/>
    <n v="627"/>
    <n v="13.172268907563025"/>
    <n v="0.56200000000000006"/>
    <x v="3"/>
    <n v="2"/>
    <n v="2"/>
    <x v="0"/>
    <x v="0"/>
    <n v="87751.845199999996"/>
    <n v="41902.559999999998"/>
    <n v="25"/>
    <n v="25"/>
    <n v="0"/>
    <n v="0"/>
    <n v="17328.66"/>
    <n v="6"/>
    <n v="6"/>
    <n v="0"/>
    <n v="0"/>
    <n v="24573.9"/>
  </r>
  <r>
    <x v="72"/>
    <x v="72"/>
    <s v="Census Tract 906, Fairfield County, Connecticut"/>
    <n v="100357"/>
    <n v="2.68"/>
    <n v="61302.79464"/>
    <n v="61.302999999999997"/>
    <n v="0.67800000000000005"/>
    <n v="4"/>
    <n v="0.32199999999999995"/>
    <n v="2"/>
    <n v="2200"/>
    <n v="0.4306492086540869"/>
    <n v="0.753"/>
    <n v="4"/>
    <n v="0.127"/>
    <n v="1"/>
    <n v="2"/>
    <n v="1"/>
    <n v="1"/>
    <n v="3494"/>
    <n v="3.1836004645581402"/>
    <n v="1097.4995257"/>
    <n v="1"/>
    <n v="269"/>
    <n v="8.2515337423312882"/>
    <n v="0.32"/>
    <x v="2"/>
    <n v="2"/>
    <n v="2"/>
    <x v="0"/>
    <x v="0"/>
    <n v="46.748899999999999"/>
    <n v="690.47"/>
    <n v="1"/>
    <n v="1"/>
    <n v="0"/>
    <n v="0"/>
    <n v="690.47"/>
    <n v="0"/>
    <m/>
    <m/>
    <m/>
    <n v="0"/>
  </r>
  <r>
    <x v="72"/>
    <x v="72"/>
    <s v="Census Tract 906, Fairfield County, Connecticut"/>
    <n v="100357"/>
    <n v="2.68"/>
    <n v="61302.79464"/>
    <n v="61.302999999999997"/>
    <n v="0.67800000000000005"/>
    <n v="4"/>
    <n v="0.32199999999999995"/>
    <n v="2"/>
    <n v="2200"/>
    <n v="0.4306492086540869"/>
    <n v="0.753"/>
    <n v="4"/>
    <n v="0.127"/>
    <n v="1"/>
    <n v="2"/>
    <n v="1"/>
    <n v="1"/>
    <n v="3494"/>
    <n v="3.1836004645581402"/>
    <n v="1097.4995257"/>
    <n v="1"/>
    <n v="269"/>
    <n v="8.2515337423312882"/>
    <n v="0.32"/>
    <x v="2"/>
    <n v="2"/>
    <n v="2"/>
    <x v="0"/>
    <x v="0"/>
    <n v="74716.111199999999"/>
    <n v="29909.49"/>
    <n v="16"/>
    <n v="16"/>
    <n v="0"/>
    <n v="0"/>
    <n v="18720.04"/>
    <n v="3"/>
    <n v="3"/>
    <n v="0"/>
    <n v="0"/>
    <n v="3439.45"/>
  </r>
  <r>
    <x v="73"/>
    <x v="73"/>
    <s v="Census Tract 907, Fairfield County, Connecticut"/>
    <n v="163315"/>
    <n v="3.16"/>
    <n v="91871.865269999995"/>
    <n v="91.872"/>
    <n v="0.92700000000000005"/>
    <n v="5"/>
    <n v="7.2999999999999954E-2"/>
    <n v="1"/>
    <n v="2544"/>
    <n v="0.33228888855453192"/>
    <n v="0.377"/>
    <n v="2"/>
    <n v="7.1999999999999953E-2"/>
    <n v="1"/>
    <n v="1"/>
    <n v="1"/>
    <n v="1"/>
    <n v="5547"/>
    <n v="4.9528511329010003"/>
    <n v="1119.9609783000001"/>
    <n v="1"/>
    <n v="733"/>
    <n v="13.48169946661762"/>
    <n v="0.57699999999999996"/>
    <x v="3"/>
    <n v="2"/>
    <n v="2"/>
    <x v="0"/>
    <x v="0"/>
    <n v="0"/>
    <n v="0"/>
    <n v="0"/>
    <m/>
    <m/>
    <m/>
    <n v="0"/>
    <n v="0"/>
    <m/>
    <m/>
    <m/>
    <n v="0"/>
  </r>
  <r>
    <x v="73"/>
    <x v="73"/>
    <s v="Census Tract 907, Fairfield County, Connecticut"/>
    <n v="163315"/>
    <n v="3.16"/>
    <n v="91871.865269999995"/>
    <n v="91.872"/>
    <n v="0.92700000000000005"/>
    <n v="5"/>
    <n v="7.2999999999999954E-2"/>
    <n v="1"/>
    <n v="2544"/>
    <n v="0.33228888855453192"/>
    <n v="0.377"/>
    <n v="2"/>
    <n v="7.1999999999999953E-2"/>
    <n v="1"/>
    <n v="1"/>
    <n v="1"/>
    <n v="1"/>
    <n v="5547"/>
    <n v="4.9528511329010003"/>
    <n v="1119.9609783000001"/>
    <n v="1"/>
    <n v="733"/>
    <n v="13.48169946661762"/>
    <n v="0.57699999999999996"/>
    <x v="3"/>
    <n v="2"/>
    <n v="2"/>
    <x v="0"/>
    <x v="0"/>
    <n v="415.14870000000002"/>
    <n v="-1200"/>
    <n v="0"/>
    <m/>
    <m/>
    <m/>
    <n v="0"/>
    <n v="0"/>
    <m/>
    <m/>
    <m/>
    <n v="0"/>
  </r>
  <r>
    <x v="73"/>
    <x v="73"/>
    <s v="Census Tract 907, Fairfield County, Connecticut"/>
    <n v="163315"/>
    <n v="3.16"/>
    <n v="91871.865269999995"/>
    <n v="91.872"/>
    <n v="0.92700000000000005"/>
    <n v="5"/>
    <n v="7.2999999999999954E-2"/>
    <n v="1"/>
    <n v="2544"/>
    <n v="0.33228888855453192"/>
    <n v="0.377"/>
    <n v="2"/>
    <n v="7.1999999999999953E-2"/>
    <n v="1"/>
    <n v="1"/>
    <n v="1"/>
    <n v="1"/>
    <n v="5547"/>
    <n v="4.9528511329010003"/>
    <n v="1119.9609783000001"/>
    <n v="1"/>
    <n v="733"/>
    <n v="13.48169946661762"/>
    <n v="0.57699999999999996"/>
    <x v="3"/>
    <n v="2"/>
    <n v="2"/>
    <x v="0"/>
    <x v="0"/>
    <n v="109772.8824"/>
    <n v="36474.04"/>
    <n v="25"/>
    <n v="25"/>
    <n v="0"/>
    <n v="0"/>
    <n v="19809.03"/>
    <n v="4"/>
    <n v="4"/>
    <n v="0"/>
    <n v="0"/>
    <n v="16665.009999999998"/>
  </r>
  <r>
    <x v="74"/>
    <x v="74"/>
    <s v="Census Tract 1001, Fairfield County, Connecticut"/>
    <n v="128056"/>
    <n v="2.87"/>
    <n v="75589.066779999994"/>
    <n v="75.588999999999999"/>
    <n v="0.85399999999999998"/>
    <n v="5"/>
    <n v="0.14600000000000002"/>
    <n v="1"/>
    <n v="2056"/>
    <n v="0.32639640957345345"/>
    <n v="0.33400000000000002"/>
    <n v="2"/>
    <n v="0.15000000000000002"/>
    <n v="1"/>
    <n v="1"/>
    <n v="1"/>
    <n v="1"/>
    <n v="5574"/>
    <n v="7.9805365893587199"/>
    <n v="698.44927562999999"/>
    <n v="1"/>
    <n v="648"/>
    <n v="11.456859971711458"/>
    <n v="0.47899999999999998"/>
    <x v="3"/>
    <n v="2"/>
    <n v="2"/>
    <x v="0"/>
    <x v="0"/>
    <n v="278.06810000000002"/>
    <n v="0"/>
    <n v="0"/>
    <m/>
    <m/>
    <m/>
    <n v="0"/>
    <n v="0"/>
    <m/>
    <m/>
    <m/>
    <n v="0"/>
  </r>
  <r>
    <x v="74"/>
    <x v="74"/>
    <s v="Census Tract 1001, Fairfield County, Connecticut"/>
    <n v="128056"/>
    <n v="2.87"/>
    <n v="75589.066779999994"/>
    <n v="75.588999999999999"/>
    <n v="0.85399999999999998"/>
    <n v="5"/>
    <n v="0.14600000000000002"/>
    <n v="1"/>
    <n v="2056"/>
    <n v="0.32639640957345345"/>
    <n v="0.33400000000000002"/>
    <n v="2"/>
    <n v="0.15000000000000002"/>
    <n v="1"/>
    <n v="1"/>
    <n v="1"/>
    <n v="1"/>
    <n v="5574"/>
    <n v="7.9805365893587199"/>
    <n v="698.44927562999999"/>
    <n v="1"/>
    <n v="648"/>
    <n v="11.456859971711458"/>
    <n v="0.47899999999999998"/>
    <x v="3"/>
    <n v="2"/>
    <n v="2"/>
    <x v="0"/>
    <x v="0"/>
    <n v="84.520700000000005"/>
    <n v="0"/>
    <n v="0"/>
    <m/>
    <m/>
    <m/>
    <n v="0"/>
    <n v="0"/>
    <m/>
    <m/>
    <m/>
    <n v="0"/>
  </r>
  <r>
    <x v="75"/>
    <x v="75"/>
    <s v="Census Tract 1002, Fairfield County, Connecticut"/>
    <n v="111793"/>
    <n v="2.92"/>
    <n v="65421.904840000003"/>
    <n v="65.421999999999997"/>
    <n v="0.74299999999999999"/>
    <n v="4"/>
    <n v="0.25700000000000001"/>
    <n v="2"/>
    <n v="2304"/>
    <n v="0.42261074585978076"/>
    <n v="0.73599999999999999"/>
    <n v="4"/>
    <n v="0.11199999999999999"/>
    <n v="1"/>
    <n v="2"/>
    <n v="1"/>
    <n v="1"/>
    <n v="6979"/>
    <n v="6.3212848862620197"/>
    <n v="1104.0476937000001"/>
    <n v="1"/>
    <n v="1018"/>
    <n v="14.074381307894374"/>
    <n v="0.60099999999999998"/>
    <x v="0"/>
    <n v="3"/>
    <n v="3"/>
    <x v="0"/>
    <x v="0"/>
    <n v="569.35"/>
    <n v="0"/>
    <n v="0"/>
    <m/>
    <m/>
    <m/>
    <n v="0"/>
    <n v="0"/>
    <m/>
    <m/>
    <m/>
    <n v="0"/>
  </r>
  <r>
    <x v="76"/>
    <x v="76"/>
    <s v="Census Tract 1051, Fairfield County, Connecticut"/>
    <n v="143182"/>
    <n v="2.64"/>
    <n v="88122.429310000007"/>
    <n v="88.122"/>
    <n v="0.91800000000000004"/>
    <n v="5"/>
    <n v="8.1999999999999962E-2"/>
    <n v="1"/>
    <n v="2775"/>
    <n v="0.37788336364237252"/>
    <n v="0.624"/>
    <n v="4"/>
    <n v="5.600000000000005E-2"/>
    <n v="1"/>
    <n v="1"/>
    <n v="1"/>
    <n v="1"/>
    <n v="4076"/>
    <n v="12.292544212560101"/>
    <n v="331.58310676000002"/>
    <n v="1"/>
    <n v="109"/>
    <n v="2.7304609218436875"/>
    <n v="3.6999999999999998E-2"/>
    <x v="1"/>
    <n v="1"/>
    <n v="1"/>
    <x v="0"/>
    <x v="0"/>
    <n v="107348.76489999999"/>
    <n v="42369.84"/>
    <n v="23"/>
    <n v="23"/>
    <n v="0"/>
    <n v="0"/>
    <n v="41169.839999999997"/>
    <n v="0"/>
    <m/>
    <m/>
    <m/>
    <n v="0"/>
  </r>
  <r>
    <x v="76"/>
    <x v="76"/>
    <s v="Census Tract 1051, Fairfield County, Connecticut"/>
    <n v="143182"/>
    <n v="2.64"/>
    <n v="88122.429310000007"/>
    <n v="88.122"/>
    <n v="0.91800000000000004"/>
    <n v="5"/>
    <n v="8.1999999999999962E-2"/>
    <n v="1"/>
    <n v="2775"/>
    <n v="0.37788336364237252"/>
    <n v="0.624"/>
    <n v="4"/>
    <n v="5.600000000000005E-2"/>
    <n v="1"/>
    <n v="1"/>
    <n v="1"/>
    <n v="1"/>
    <n v="4076"/>
    <n v="12.292544212560101"/>
    <n v="331.58310676000002"/>
    <n v="1"/>
    <n v="109"/>
    <n v="2.7304609218436875"/>
    <n v="3.6999999999999998E-2"/>
    <x v="1"/>
    <n v="1"/>
    <n v="1"/>
    <x v="0"/>
    <x v="0"/>
    <n v="155.9145"/>
    <n v="0"/>
    <n v="0"/>
    <m/>
    <m/>
    <m/>
    <n v="0"/>
    <n v="0"/>
    <m/>
    <m/>
    <m/>
    <n v="0"/>
  </r>
  <r>
    <x v="76"/>
    <x v="76"/>
    <s v="Census Tract 1051, Fairfield County, Connecticut"/>
    <n v="143182"/>
    <n v="2.64"/>
    <n v="88122.429310000007"/>
    <n v="88.122"/>
    <n v="0.91800000000000004"/>
    <n v="5"/>
    <n v="8.1999999999999962E-2"/>
    <n v="1"/>
    <n v="2775"/>
    <n v="0.37788336364237252"/>
    <n v="0.624"/>
    <n v="4"/>
    <n v="5.600000000000005E-2"/>
    <n v="1"/>
    <n v="1"/>
    <n v="1"/>
    <n v="1"/>
    <n v="4076"/>
    <n v="12.292544212560101"/>
    <n v="331.58310676000002"/>
    <n v="1"/>
    <n v="109"/>
    <n v="2.7304609218436875"/>
    <n v="3.6999999999999998E-2"/>
    <x v="1"/>
    <n v="1"/>
    <n v="1"/>
    <x v="0"/>
    <x v="0"/>
    <n v="416.27140000000003"/>
    <n v="0"/>
    <n v="0"/>
    <m/>
    <m/>
    <m/>
    <n v="0"/>
    <n v="0"/>
    <m/>
    <m/>
    <m/>
    <n v="0"/>
  </r>
  <r>
    <x v="77"/>
    <x v="77"/>
    <s v="Census Tract 1052, Fairfield County, Connecticut"/>
    <n v="159338"/>
    <n v="2.75"/>
    <n v="96084.429239999998"/>
    <n v="96.084000000000003"/>
    <n v="0.93799999999999994"/>
    <n v="5"/>
    <n v="6.2000000000000055E-2"/>
    <n v="1"/>
    <n v="2946"/>
    <n v="0.36792641929211717"/>
    <n v="0.58199999999999996"/>
    <n v="3"/>
    <n v="4.7000000000000042E-2"/>
    <n v="1"/>
    <n v="1"/>
    <n v="2"/>
    <n v="2"/>
    <n v="3414"/>
    <n v="15.125999039377801"/>
    <n v="225.70410000999999"/>
    <n v="2"/>
    <n v="399"/>
    <n v="11.236271472824557"/>
    <n v="0.46700000000000003"/>
    <x v="3"/>
    <n v="2"/>
    <n v="2"/>
    <x v="0"/>
    <x v="0"/>
    <n v="95201.057400000005"/>
    <n v="23739.83"/>
    <n v="17"/>
    <n v="17"/>
    <n v="0"/>
    <n v="0"/>
    <n v="22428.720000000001"/>
    <n v="1"/>
    <n v="1"/>
    <n v="0"/>
    <n v="0"/>
    <n v="1311.11"/>
  </r>
  <r>
    <x v="77"/>
    <x v="77"/>
    <s v="Census Tract 1052, Fairfield County, Connecticut"/>
    <n v="159338"/>
    <n v="2.75"/>
    <n v="96084.429239999998"/>
    <n v="96.084000000000003"/>
    <n v="0.93799999999999994"/>
    <n v="5"/>
    <n v="6.2000000000000055E-2"/>
    <n v="1"/>
    <n v="2946"/>
    <n v="0.36792641929211717"/>
    <n v="0.58199999999999996"/>
    <n v="3"/>
    <n v="4.7000000000000042E-2"/>
    <n v="1"/>
    <n v="1"/>
    <n v="2"/>
    <n v="2"/>
    <n v="3414"/>
    <n v="15.125999039377801"/>
    <n v="225.70410000999999"/>
    <n v="2"/>
    <n v="399"/>
    <n v="11.236271472824557"/>
    <n v="0.46700000000000003"/>
    <x v="3"/>
    <n v="2"/>
    <n v="2"/>
    <x v="0"/>
    <x v="0"/>
    <n v="85.672499999999999"/>
    <n v="0"/>
    <n v="0"/>
    <m/>
    <m/>
    <m/>
    <n v="0"/>
    <n v="0"/>
    <m/>
    <m/>
    <m/>
    <n v="0"/>
  </r>
  <r>
    <x v="78"/>
    <x v="78"/>
    <s v="Census Tract 1101, Fairfield County, Connecticut"/>
    <n v="58875"/>
    <n v="2.13"/>
    <n v="40340.485289999997"/>
    <n v="40.340000000000003"/>
    <n v="0.3"/>
    <n v="2"/>
    <n v="0.7"/>
    <n v="4"/>
    <n v="1410"/>
    <n v="0.41942975842668651"/>
    <n v="0.72"/>
    <n v="4"/>
    <n v="0.55400000000000005"/>
    <n v="3"/>
    <n v="4"/>
    <n v="1"/>
    <n v="1"/>
    <n v="2321"/>
    <n v="0.30585122402111498"/>
    <n v="7588.6568950000001"/>
    <n v="1"/>
    <n v="335"/>
    <n v="11.429546229955646"/>
    <n v="0.47499999999999998"/>
    <x v="3"/>
    <n v="3.5"/>
    <n v="4"/>
    <x v="0"/>
    <x v="1"/>
    <n v="47814.0262"/>
    <n v="-4972.1099999999997"/>
    <n v="2"/>
    <n v="2"/>
    <n v="0"/>
    <n v="0"/>
    <n v="4192.8900000000003"/>
    <n v="0"/>
    <m/>
    <m/>
    <m/>
    <n v="0"/>
  </r>
  <r>
    <x v="79"/>
    <x v="79"/>
    <s v="Census Tract 1102.01, Fairfield County, Connecticut"/>
    <n v="90563"/>
    <n v="2.59"/>
    <n v="56273.110119999998"/>
    <n v="56.273000000000003"/>
    <n v="0.58499999999999996"/>
    <n v="3"/>
    <n v="0.41500000000000004"/>
    <n v="3"/>
    <n v="1509"/>
    <n v="0.32178779458582374"/>
    <n v="0.312"/>
    <n v="2"/>
    <n v="0.46299999999999997"/>
    <n v="3"/>
    <n v="3"/>
    <n v="1"/>
    <n v="1"/>
    <n v="4782"/>
    <n v="1.2622811379821099"/>
    <n v="3788.3795107999999"/>
    <n v="1"/>
    <n v="748"/>
    <n v="15.422680412371134"/>
    <n v="0.63300000000000001"/>
    <x v="0"/>
    <n v="3.5"/>
    <n v="4"/>
    <x v="0"/>
    <x v="0"/>
    <n v="91460.939400000003"/>
    <n v="53772.12"/>
    <n v="24"/>
    <n v="24"/>
    <n v="0"/>
    <n v="0"/>
    <n v="27166.02"/>
    <n v="6"/>
    <n v="6"/>
    <n v="0"/>
    <n v="0"/>
    <n v="17461.099999999999"/>
  </r>
  <r>
    <x v="80"/>
    <x v="80"/>
    <s v="Census Tract 1102.02, Fairfield County, Connecticut"/>
    <n v="78958"/>
    <n v="2.2999999999999998"/>
    <n v="52063.363420000001"/>
    <n v="52.063000000000002"/>
    <n v="0.503"/>
    <n v="3"/>
    <n v="0.497"/>
    <n v="3"/>
    <n v="1494"/>
    <n v="0.34434963134004909"/>
    <n v="0.44600000000000001"/>
    <n v="3"/>
    <n v="0.48099999999999998"/>
    <n v="3"/>
    <n v="3"/>
    <n v="1"/>
    <n v="1"/>
    <n v="4756"/>
    <n v="3.9640372851148298"/>
    <n v="1199.7868985"/>
    <n v="1"/>
    <n v="300"/>
    <n v="6.309148264984227"/>
    <n v="0.218"/>
    <x v="2"/>
    <n v="2.5"/>
    <n v="3"/>
    <x v="0"/>
    <x v="0"/>
    <n v="88933.272800000006"/>
    <n v="62510.7"/>
    <n v="25"/>
    <n v="24"/>
    <n v="1"/>
    <n v="0"/>
    <n v="39263.410000000003"/>
    <n v="6"/>
    <n v="4"/>
    <n v="2"/>
    <n v="0"/>
    <n v="23247.29"/>
  </r>
  <r>
    <x v="80"/>
    <x v="80"/>
    <s v="Census Tract 1102.02, Fairfield County, Connecticut"/>
    <n v="78958"/>
    <n v="2.2999999999999998"/>
    <n v="52063.363420000001"/>
    <n v="52.063000000000002"/>
    <n v="0.503"/>
    <n v="3"/>
    <n v="0.497"/>
    <n v="3"/>
    <n v="1494"/>
    <n v="0.34434963134004909"/>
    <n v="0.44600000000000001"/>
    <n v="3"/>
    <n v="0.48099999999999998"/>
    <n v="3"/>
    <n v="3"/>
    <n v="1"/>
    <n v="1"/>
    <n v="4756"/>
    <n v="3.9640372851148298"/>
    <n v="1199.7868985"/>
    <n v="1"/>
    <n v="300"/>
    <n v="6.309148264984227"/>
    <n v="0.218"/>
    <x v="2"/>
    <n v="2.5"/>
    <n v="3"/>
    <x v="0"/>
    <x v="0"/>
    <n v="112.0247"/>
    <n v="0"/>
    <n v="0"/>
    <m/>
    <m/>
    <m/>
    <n v="0"/>
    <n v="0"/>
    <m/>
    <m/>
    <m/>
    <n v="0"/>
  </r>
  <r>
    <x v="81"/>
    <x v="81"/>
    <s v="Census Tract 1103.01, Fairfield County, Connecticut"/>
    <n v="80871"/>
    <n v="2.27"/>
    <n v="53675.967929999999"/>
    <n v="53.676000000000002"/>
    <n v="0.53500000000000003"/>
    <n v="3"/>
    <n v="0.46499999999999997"/>
    <n v="3"/>
    <n v="1526"/>
    <n v="0.34115826330101912"/>
    <n v="0.42499999999999999"/>
    <n v="3"/>
    <n v="0.44699999999999995"/>
    <n v="3"/>
    <n v="3"/>
    <n v="1"/>
    <n v="1"/>
    <n v="6174"/>
    <n v="3.9867088187281201"/>
    <n v="1548.6458330999999"/>
    <n v="1"/>
    <n v="899"/>
    <n v="13.650167020953537"/>
    <n v="0.58599999999999997"/>
    <x v="3"/>
    <n v="3"/>
    <n v="3"/>
    <x v="0"/>
    <x v="0"/>
    <n v="119372.9991"/>
    <n v="26013.5"/>
    <n v="25"/>
    <n v="22"/>
    <n v="3"/>
    <n v="0"/>
    <n v="20382.53"/>
    <n v="5"/>
    <n v="4"/>
    <n v="1"/>
    <n v="0"/>
    <n v="5630.97"/>
  </r>
  <r>
    <x v="82"/>
    <x v="82"/>
    <s v="Census Tract 1103.02, Fairfield County, Connecticut"/>
    <n v="104432"/>
    <n v="2.5099999999999998"/>
    <n v="65916.893899999995"/>
    <n v="65.917000000000002"/>
    <n v="0.75"/>
    <n v="4"/>
    <n v="0.25"/>
    <n v="2"/>
    <n v="1895"/>
    <n v="0.34497984741966126"/>
    <n v="0.45200000000000001"/>
    <n v="3"/>
    <n v="0.21299999999999997"/>
    <n v="2"/>
    <n v="2"/>
    <n v="1"/>
    <n v="1"/>
    <n v="2602"/>
    <n v="3.0332314280992798"/>
    <n v="857.83101675"/>
    <n v="1"/>
    <n v="470"/>
    <n v="14.038231780167264"/>
    <n v="0.59599999999999997"/>
    <x v="3"/>
    <n v="2.5"/>
    <n v="3"/>
    <x v="0"/>
    <x v="0"/>
    <n v="65182.709900000002"/>
    <n v="23476.27"/>
    <n v="11"/>
    <n v="11"/>
    <n v="0"/>
    <n v="0"/>
    <n v="12868.09"/>
    <n v="1"/>
    <n v="1"/>
    <n v="0"/>
    <n v="0"/>
    <n v="10608.18"/>
  </r>
  <r>
    <x v="82"/>
    <x v="82"/>
    <s v="Census Tract 1103.02, Fairfield County, Connecticut"/>
    <n v="104432"/>
    <n v="2.5099999999999998"/>
    <n v="65916.893899999995"/>
    <n v="65.917000000000002"/>
    <n v="0.75"/>
    <n v="4"/>
    <n v="0.25"/>
    <n v="2"/>
    <n v="1895"/>
    <n v="0.34497984741966126"/>
    <n v="0.45200000000000001"/>
    <n v="3"/>
    <n v="0.21299999999999997"/>
    <n v="2"/>
    <n v="2"/>
    <n v="1"/>
    <n v="1"/>
    <n v="2602"/>
    <n v="3.0332314280992798"/>
    <n v="857.83101675"/>
    <n v="1"/>
    <n v="470"/>
    <n v="14.038231780167264"/>
    <n v="0.59599999999999997"/>
    <x v="3"/>
    <n v="2.5"/>
    <n v="3"/>
    <x v="0"/>
    <x v="0"/>
    <n v="92.837900000000005"/>
    <n v="0"/>
    <n v="0"/>
    <m/>
    <m/>
    <m/>
    <n v="0"/>
    <n v="0"/>
    <m/>
    <m/>
    <m/>
    <n v="0"/>
  </r>
  <r>
    <x v="82"/>
    <x v="82"/>
    <s v="Census Tract 1103.02, Fairfield County, Connecticut"/>
    <n v="104432"/>
    <n v="2.5099999999999998"/>
    <n v="65916.893899999995"/>
    <n v="65.917000000000002"/>
    <n v="0.75"/>
    <n v="4"/>
    <n v="0.25"/>
    <n v="2"/>
    <n v="1895"/>
    <n v="0.34497984741966126"/>
    <n v="0.45200000000000001"/>
    <n v="3"/>
    <n v="0.21299999999999997"/>
    <n v="2"/>
    <n v="2"/>
    <n v="1"/>
    <n v="1"/>
    <n v="2602"/>
    <n v="3.0332314280992798"/>
    <n v="857.83101675"/>
    <n v="1"/>
    <n v="470"/>
    <n v="14.038231780167264"/>
    <n v="0.59599999999999997"/>
    <x v="3"/>
    <n v="2.5"/>
    <n v="3"/>
    <x v="0"/>
    <x v="0"/>
    <n v="146.7696"/>
    <n v="0"/>
    <n v="0"/>
    <m/>
    <m/>
    <m/>
    <n v="0"/>
    <n v="0"/>
    <m/>
    <m/>
    <m/>
    <n v="0"/>
  </r>
  <r>
    <x v="83"/>
    <x v="83"/>
    <s v="Census Tract 1104, Fairfield County, Connecticut"/>
    <n v="108636"/>
    <n v="2.73"/>
    <n v="65749.498240000001"/>
    <n v="65.748999999999995"/>
    <n v="0.749"/>
    <n v="4"/>
    <n v="0.251"/>
    <n v="2"/>
    <n v="1867"/>
    <n v="0.34074784750783216"/>
    <n v="0.42"/>
    <n v="3"/>
    <n v="0.22299999999999998"/>
    <n v="2"/>
    <n v="2"/>
    <n v="1"/>
    <n v="1"/>
    <n v="4911"/>
    <n v="4.0339823968296402"/>
    <n v="1217.4073946999999"/>
    <n v="1"/>
    <n v="342"/>
    <n v="7.0807453416149064"/>
    <n v="0.26"/>
    <x v="2"/>
    <n v="2"/>
    <n v="2"/>
    <x v="0"/>
    <x v="0"/>
    <n v="94505.718299999993"/>
    <n v="30417.33"/>
    <n v="19"/>
    <n v="19"/>
    <n v="0"/>
    <n v="0"/>
    <n v="26304.36"/>
    <n v="1"/>
    <n v="1"/>
    <n v="0"/>
    <n v="0"/>
    <n v="4112.97"/>
  </r>
  <r>
    <x v="84"/>
    <x v="84"/>
    <s v="Census Tract 1105, Fairfield County, Connecticut"/>
    <n v="110365"/>
    <n v="2.73"/>
    <n v="66795.93664"/>
    <n v="66.796000000000006"/>
    <n v="0.76500000000000001"/>
    <n v="4"/>
    <n v="0.23499999999999999"/>
    <n v="2"/>
    <n v="1621"/>
    <n v="0.2912153190520782"/>
    <n v="0.122"/>
    <n v="1"/>
    <n v="0.36799999999999999"/>
    <n v="2"/>
    <n v="2"/>
    <n v="1"/>
    <n v="1"/>
    <n v="5928"/>
    <n v="5.2018163790720298"/>
    <n v="1139.6019329000001"/>
    <n v="1"/>
    <n v="205"/>
    <n v="3.7083936324167874"/>
    <n v="0.09"/>
    <x v="1"/>
    <n v="1.5"/>
    <n v="2"/>
    <x v="0"/>
    <x v="0"/>
    <n v="117735.0469"/>
    <n v="41521.480000000003"/>
    <n v="27"/>
    <n v="27"/>
    <n v="0"/>
    <n v="0"/>
    <n v="33014.089999999997"/>
    <n v="2"/>
    <n v="2"/>
    <n v="0"/>
    <n v="0"/>
    <n v="7307.39"/>
  </r>
  <r>
    <x v="84"/>
    <x v="84"/>
    <s v="Census Tract 1105, Fairfield County, Connecticut"/>
    <n v="110365"/>
    <n v="2.73"/>
    <n v="66795.93664"/>
    <n v="66.796000000000006"/>
    <n v="0.76500000000000001"/>
    <n v="4"/>
    <n v="0.23499999999999999"/>
    <n v="2"/>
    <n v="1621"/>
    <n v="0.2912153190520782"/>
    <n v="0.122"/>
    <n v="1"/>
    <n v="0.36799999999999999"/>
    <n v="2"/>
    <n v="2"/>
    <n v="1"/>
    <n v="1"/>
    <n v="5928"/>
    <n v="5.2018163790720298"/>
    <n v="1139.6019329000001"/>
    <n v="1"/>
    <n v="205"/>
    <n v="3.7083936324167874"/>
    <n v="0.09"/>
    <x v="1"/>
    <n v="1.5"/>
    <n v="2"/>
    <x v="0"/>
    <x v="0"/>
    <n v="63.001300000000001"/>
    <n v="0"/>
    <n v="0"/>
    <m/>
    <m/>
    <m/>
    <n v="0"/>
    <n v="0"/>
    <m/>
    <m/>
    <m/>
    <n v="0"/>
  </r>
  <r>
    <x v="85"/>
    <x v="85"/>
    <s v="Census Tract 1106, Fairfield County, Connecticut"/>
    <n v="118906"/>
    <n v="2.72"/>
    <n v="72097.352580000006"/>
    <n v="72.096999999999994"/>
    <n v="0.82599999999999996"/>
    <n v="5"/>
    <n v="0.17400000000000004"/>
    <n v="1"/>
    <n v="1759"/>
    <n v="0.29277080564890834"/>
    <n v="0.13300000000000001"/>
    <n v="1"/>
    <n v="0.27900000000000003"/>
    <n v="2"/>
    <n v="2"/>
    <n v="1"/>
    <n v="1"/>
    <n v="8085"/>
    <n v="8.8377764684623994"/>
    <n v="914.82286623000005"/>
    <n v="1"/>
    <n v="777"/>
    <n v="9.3468062071454341"/>
    <n v="0.38600000000000001"/>
    <x v="2"/>
    <n v="2"/>
    <n v="2"/>
    <x v="0"/>
    <x v="0"/>
    <n v="729.55909999999994"/>
    <n v="0"/>
    <n v="0"/>
    <m/>
    <m/>
    <m/>
    <n v="0"/>
    <n v="0"/>
    <m/>
    <m/>
    <m/>
    <n v="0"/>
  </r>
  <r>
    <x v="85"/>
    <x v="85"/>
    <s v="Census Tract 1106, Fairfield County, Connecticut"/>
    <n v="118906"/>
    <n v="2.72"/>
    <n v="72097.352580000006"/>
    <n v="72.096999999999994"/>
    <n v="0.82599999999999996"/>
    <n v="5"/>
    <n v="0.17400000000000004"/>
    <n v="1"/>
    <n v="1759"/>
    <n v="0.29277080564890834"/>
    <n v="0.13300000000000001"/>
    <n v="1"/>
    <n v="0.27900000000000003"/>
    <n v="2"/>
    <n v="2"/>
    <n v="1"/>
    <n v="1"/>
    <n v="8085"/>
    <n v="8.8377764684623994"/>
    <n v="914.82286623000005"/>
    <n v="1"/>
    <n v="777"/>
    <n v="9.3468062071454341"/>
    <n v="0.38600000000000001"/>
    <x v="2"/>
    <n v="2"/>
    <n v="2"/>
    <x v="0"/>
    <x v="0"/>
    <n v="151887.48259999999"/>
    <n v="38865.54"/>
    <n v="29"/>
    <n v="28"/>
    <n v="1"/>
    <n v="0"/>
    <n v="28663.75"/>
    <n v="4"/>
    <n v="2"/>
    <n v="2"/>
    <n v="0"/>
    <n v="9301.7900000000009"/>
  </r>
  <r>
    <x v="86"/>
    <x v="86"/>
    <s v="Census Tract 2402, Fairfield County, Connecticut"/>
    <n v="133482"/>
    <n v="2.7"/>
    <n v="81234.558250000002"/>
    <n v="81.234999999999999"/>
    <n v="0.89"/>
    <n v="5"/>
    <n v="0.10999999999999999"/>
    <n v="1"/>
    <n v="2844"/>
    <n v="0.42011676723803687"/>
    <n v="0.72499999999999998"/>
    <n v="4"/>
    <n v="5.3000000000000047E-2"/>
    <n v="1"/>
    <n v="1"/>
    <n v="2"/>
    <n v="2"/>
    <n v="4559"/>
    <n v="18.126484369811799"/>
    <n v="251.51043672"/>
    <n v="2"/>
    <n v="380"/>
    <n v="8.3096435600262417"/>
    <n v="0.32700000000000001"/>
    <x v="2"/>
    <n v="1.5"/>
    <n v="2"/>
    <x v="0"/>
    <x v="0"/>
    <n v="1588.1765"/>
    <n v="0"/>
    <n v="0"/>
    <m/>
    <m/>
    <m/>
    <n v="0"/>
    <n v="0"/>
    <m/>
    <m/>
    <m/>
    <n v="0"/>
  </r>
  <r>
    <x v="87"/>
    <x v="87"/>
    <s v="Census Tract 2572, Fairfield County, Connecticut"/>
    <n v="50915"/>
    <n v="2.88"/>
    <n v="30001.95147"/>
    <n v="30.001999999999999"/>
    <n v="0.16800000000000001"/>
    <n v="1"/>
    <n v="0.83199999999999996"/>
    <n v="5"/>
    <n v="1269"/>
    <n v="0.50756698327530492"/>
    <n v="0.85499999999999998"/>
    <n v="5"/>
    <n v="0.68900000000000006"/>
    <n v="4"/>
    <n v="5"/>
    <n v="1"/>
    <n v="1"/>
    <n v="3722"/>
    <n v="0.59978849322854"/>
    <n v="6205.5208494999997"/>
    <n v="1"/>
    <n v="788"/>
    <n v="19.23828125"/>
    <n v="0.73699999999999999"/>
    <x v="0"/>
    <n v="4.5"/>
    <n v="5"/>
    <x v="0"/>
    <x v="1"/>
    <n v="46248.605100000001"/>
    <n v="7200.74"/>
    <n v="1"/>
    <n v="0"/>
    <n v="1"/>
    <n v="0"/>
    <n v="481.19"/>
    <n v="15"/>
    <n v="5"/>
    <n v="10"/>
    <n v="0"/>
    <n v="6719.55"/>
  </r>
  <r>
    <x v="88"/>
    <x v="88"/>
    <s v="Census Tract 1201, New Haven County, Connecticut"/>
    <n v="65927"/>
    <n v="2.38"/>
    <n v="42734.126880000003"/>
    <n v="42.734000000000002"/>
    <n v="0.33500000000000002"/>
    <n v="2"/>
    <n v="0.66500000000000004"/>
    <n v="4"/>
    <n v="1319"/>
    <n v="0.37038313768398673"/>
    <n v="0.59299999999999997"/>
    <n v="3"/>
    <n v="0.63800000000000001"/>
    <n v="4"/>
    <n v="4"/>
    <n v="1"/>
    <n v="1"/>
    <n v="6721"/>
    <n v="2.39950185097383"/>
    <n v="2800.9980476999999"/>
    <n v="1"/>
    <n v="421"/>
    <n v="6.7500400833734169"/>
    <n v="0.23699999999999999"/>
    <x v="2"/>
    <n v="3"/>
    <n v="3"/>
    <x v="0"/>
    <x v="0"/>
    <n v="185.57749999999999"/>
    <n v="0"/>
    <n v="0"/>
    <m/>
    <m/>
    <m/>
    <n v="0"/>
    <n v="0"/>
    <m/>
    <m/>
    <m/>
    <n v="0"/>
  </r>
  <r>
    <x v="88"/>
    <x v="88"/>
    <s v="Census Tract 1201, New Haven County, Connecticut"/>
    <n v="65927"/>
    <n v="2.38"/>
    <n v="42734.126880000003"/>
    <n v="42.734000000000002"/>
    <n v="0.33500000000000002"/>
    <n v="2"/>
    <n v="0.66500000000000004"/>
    <n v="4"/>
    <n v="1319"/>
    <n v="0.37038313768398673"/>
    <n v="0.59299999999999997"/>
    <n v="3"/>
    <n v="0.63800000000000001"/>
    <n v="4"/>
    <n v="4"/>
    <n v="1"/>
    <n v="1"/>
    <n v="6721"/>
    <n v="2.39950185097383"/>
    <n v="2800.9980476999999"/>
    <n v="1"/>
    <n v="421"/>
    <n v="6.7500400833734169"/>
    <n v="0.23699999999999999"/>
    <x v="2"/>
    <n v="3"/>
    <n v="3"/>
    <x v="0"/>
    <x v="0"/>
    <n v="113942.43889999999"/>
    <n v="39504.980000000003"/>
    <n v="33"/>
    <n v="31"/>
    <n v="2"/>
    <n v="0"/>
    <n v="26591.68"/>
    <n v="9"/>
    <n v="8"/>
    <n v="1"/>
    <n v="0"/>
    <n v="12913.3"/>
  </r>
  <r>
    <x v="88"/>
    <x v="88"/>
    <s v="Census Tract 1201, New Haven County, Connecticut"/>
    <n v="65927"/>
    <n v="2.38"/>
    <n v="42734.126880000003"/>
    <n v="42.734000000000002"/>
    <n v="0.33500000000000002"/>
    <n v="2"/>
    <n v="0.66500000000000004"/>
    <n v="4"/>
    <n v="1319"/>
    <n v="0.37038313768398673"/>
    <n v="0.59299999999999997"/>
    <n v="3"/>
    <n v="0.63800000000000001"/>
    <n v="4"/>
    <n v="4"/>
    <n v="1"/>
    <n v="1"/>
    <n v="6721"/>
    <n v="2.39950185097383"/>
    <n v="2800.9980476999999"/>
    <n v="1"/>
    <n v="421"/>
    <n v="6.7500400833734169"/>
    <n v="0.23699999999999999"/>
    <x v="2"/>
    <n v="3"/>
    <n v="3"/>
    <x v="0"/>
    <x v="0"/>
    <n v="94.284899999999993"/>
    <n v="0"/>
    <n v="0"/>
    <m/>
    <m/>
    <m/>
    <n v="0"/>
    <n v="0"/>
    <m/>
    <m/>
    <m/>
    <n v="0"/>
  </r>
  <r>
    <x v="89"/>
    <x v="89"/>
    <s v="Census Tract 1202, New Haven County, Connecticut"/>
    <n v="44915"/>
    <n v="2.38"/>
    <n v="29114.070240000001"/>
    <n v="29.114000000000001"/>
    <n v="0.154"/>
    <n v="1"/>
    <n v="0.84599999999999997"/>
    <n v="5"/>
    <n v="1226"/>
    <n v="0.50532268002112235"/>
    <n v="0.85199999999999998"/>
    <n v="5"/>
    <n v="0.74299999999999999"/>
    <n v="4"/>
    <n v="5"/>
    <n v="1"/>
    <n v="1"/>
    <n v="6181"/>
    <n v="2.6559709929158002"/>
    <n v="2327.2091512000002"/>
    <n v="1"/>
    <n v="1328"/>
    <n v="21.254801536491676"/>
    <n v="0.77700000000000002"/>
    <x v="0"/>
    <n v="4.5"/>
    <n v="5"/>
    <x v="1"/>
    <x v="1"/>
    <n v="53.532299999999999"/>
    <n v="95.74"/>
    <n v="1"/>
    <n v="1"/>
    <n v="0"/>
    <n v="0"/>
    <n v="95.74"/>
    <n v="0"/>
    <m/>
    <m/>
    <m/>
    <n v="0"/>
  </r>
  <r>
    <x v="89"/>
    <x v="89"/>
    <s v="Census Tract 1202, New Haven County, Connecticut"/>
    <n v="44915"/>
    <n v="2.38"/>
    <n v="29114.070240000001"/>
    <n v="29.114000000000001"/>
    <n v="0.154"/>
    <n v="1"/>
    <n v="0.84599999999999997"/>
    <n v="5"/>
    <n v="1226"/>
    <n v="0.50532268002112235"/>
    <n v="0.85199999999999998"/>
    <n v="5"/>
    <n v="0.74299999999999999"/>
    <n v="4"/>
    <n v="5"/>
    <n v="1"/>
    <n v="1"/>
    <n v="6181"/>
    <n v="2.6559709929158002"/>
    <n v="2327.2091512000002"/>
    <n v="1"/>
    <n v="1328"/>
    <n v="21.254801536491676"/>
    <n v="0.77700000000000002"/>
    <x v="0"/>
    <n v="4.5"/>
    <n v="5"/>
    <x v="1"/>
    <x v="1"/>
    <n v="98942.964099999997"/>
    <n v="18608.64"/>
    <n v="15"/>
    <n v="10"/>
    <n v="5"/>
    <n v="0"/>
    <n v="9749.84"/>
    <n v="9"/>
    <n v="3"/>
    <n v="6"/>
    <n v="0"/>
    <n v="8858.7999999999993"/>
  </r>
  <r>
    <x v="89"/>
    <x v="89"/>
    <s v="Census Tract 1202, New Haven County, Connecticut"/>
    <n v="44915"/>
    <n v="2.38"/>
    <n v="29114.070240000001"/>
    <n v="29.114000000000001"/>
    <n v="0.154"/>
    <n v="1"/>
    <n v="0.84599999999999997"/>
    <n v="5"/>
    <n v="1226"/>
    <n v="0.50532268002112235"/>
    <n v="0.85199999999999998"/>
    <n v="5"/>
    <n v="0.74299999999999999"/>
    <n v="4"/>
    <n v="5"/>
    <n v="1"/>
    <n v="1"/>
    <n v="6181"/>
    <n v="2.6559709929158002"/>
    <n v="2327.2091512000002"/>
    <n v="1"/>
    <n v="1328"/>
    <n v="21.254801536491676"/>
    <n v="0.77700000000000002"/>
    <x v="0"/>
    <n v="4.5"/>
    <n v="5"/>
    <x v="1"/>
    <x v="1"/>
    <n v="0"/>
    <n v="0"/>
    <n v="0"/>
    <m/>
    <m/>
    <m/>
    <n v="0"/>
    <n v="0"/>
    <m/>
    <m/>
    <m/>
    <n v="0"/>
  </r>
  <r>
    <x v="90"/>
    <x v="90"/>
    <s v="Census Tract 1251, New Haven County, Connecticut"/>
    <n v="90150"/>
    <n v="2.69"/>
    <n v="54965.425089999997"/>
    <n v="54.965000000000003"/>
    <n v="0.56000000000000005"/>
    <n v="3"/>
    <n v="0.43999999999999995"/>
    <n v="3"/>
    <n v="1651"/>
    <n v="0.36044476991781599"/>
    <n v="0.54"/>
    <n v="3"/>
    <n v="0.34599999999999997"/>
    <n v="2"/>
    <n v="3"/>
    <n v="1"/>
    <n v="1"/>
    <n v="4503"/>
    <n v="1.6046062761680699"/>
    <n v="2806.2958913000002"/>
    <n v="1"/>
    <n v="286"/>
    <n v="5.8799342105263159"/>
    <n v="0.19"/>
    <x v="1"/>
    <n v="2"/>
    <n v="2"/>
    <x v="0"/>
    <x v="0"/>
    <n v="74097.026599999997"/>
    <n v="37210.910000000003"/>
    <n v="38"/>
    <n v="38"/>
    <n v="0"/>
    <n v="0"/>
    <n v="29673.11"/>
    <n v="6"/>
    <n v="6"/>
    <n v="0"/>
    <n v="0"/>
    <n v="7537.8"/>
  </r>
  <r>
    <x v="90"/>
    <x v="90"/>
    <s v="Census Tract 1251, New Haven County, Connecticut"/>
    <n v="90150"/>
    <n v="2.69"/>
    <n v="54965.425089999997"/>
    <n v="54.965000000000003"/>
    <n v="0.56000000000000005"/>
    <n v="3"/>
    <n v="0.43999999999999995"/>
    <n v="3"/>
    <n v="1651"/>
    <n v="0.36044476991781599"/>
    <n v="0.54"/>
    <n v="3"/>
    <n v="0.34599999999999997"/>
    <n v="2"/>
    <n v="3"/>
    <n v="1"/>
    <n v="1"/>
    <n v="4503"/>
    <n v="1.6046062761680699"/>
    <n v="2806.2958913000002"/>
    <n v="1"/>
    <n v="286"/>
    <n v="5.8799342105263159"/>
    <n v="0.19"/>
    <x v="1"/>
    <n v="2"/>
    <n v="2"/>
    <x v="0"/>
    <x v="0"/>
    <n v="700.05820000000006"/>
    <n v="0"/>
    <n v="0"/>
    <m/>
    <m/>
    <m/>
    <n v="0"/>
    <n v="0"/>
    <m/>
    <m/>
    <m/>
    <n v="0"/>
  </r>
  <r>
    <x v="91"/>
    <x v="91"/>
    <s v="Census Tract 1252, New Haven County, Connecticut"/>
    <n v="46184"/>
    <n v="2.2599999999999998"/>
    <n v="30721.13982"/>
    <n v="30.721"/>
    <n v="0.17899999999999999"/>
    <n v="1"/>
    <n v="0.82099999999999995"/>
    <n v="5"/>
    <n v="1164"/>
    <n v="0.45467063012117104"/>
    <n v="0.79"/>
    <n v="4"/>
    <n v="0.81299999999999994"/>
    <n v="5"/>
    <n v="5"/>
    <n v="1"/>
    <n v="1"/>
    <n v="5812"/>
    <n v="2.4131084777226799"/>
    <n v="2408.5116991999998"/>
    <n v="1"/>
    <n v="593"/>
    <n v="10.429124164614844"/>
    <n v="0.437"/>
    <x v="3"/>
    <n v="4"/>
    <n v="4"/>
    <x v="1"/>
    <x v="1"/>
    <n v="85166.804499999998"/>
    <n v="22374.48"/>
    <n v="19"/>
    <n v="16"/>
    <n v="3"/>
    <n v="0"/>
    <n v="13864.58"/>
    <n v="6"/>
    <n v="5"/>
    <n v="1"/>
    <n v="0"/>
    <n v="6259.9"/>
  </r>
  <r>
    <x v="92"/>
    <x v="92"/>
    <s v="Census Tract 1253, New Haven County, Connecticut"/>
    <n v="52586"/>
    <n v="2.38"/>
    <n v="34086.441010000002"/>
    <n v="34.085999999999999"/>
    <n v="0.223"/>
    <n v="2"/>
    <n v="0.77700000000000002"/>
    <n v="4"/>
    <n v="1151"/>
    <n v="0.40520510768337326"/>
    <n v="0.68899999999999995"/>
    <n v="4"/>
    <n v="0.82000000000000006"/>
    <n v="5"/>
    <n v="5"/>
    <n v="1"/>
    <n v="1"/>
    <n v="5540"/>
    <n v="1.25303746581065"/>
    <n v="4421.2564677"/>
    <n v="1"/>
    <n v="1755"/>
    <n v="36.877495272115993"/>
    <n v="0.97599999999999998"/>
    <x v="4"/>
    <n v="5"/>
    <n v="5"/>
    <x v="0"/>
    <x v="1"/>
    <n v="0"/>
    <n v="19066.36"/>
    <n v="19"/>
    <n v="14"/>
    <n v="5"/>
    <n v="0"/>
    <n v="16171.01"/>
    <n v="4"/>
    <n v="2"/>
    <n v="2"/>
    <n v="0"/>
    <n v="2895.35"/>
  </r>
  <r>
    <x v="92"/>
    <x v="92"/>
    <s v="Census Tract 1253, New Haven County, Connecticut"/>
    <n v="52586"/>
    <n v="2.38"/>
    <n v="34086.441010000002"/>
    <n v="34.085999999999999"/>
    <n v="0.223"/>
    <n v="2"/>
    <n v="0.77700000000000002"/>
    <n v="4"/>
    <n v="1151"/>
    <n v="0.40520510768337326"/>
    <n v="0.68899999999999995"/>
    <n v="4"/>
    <n v="0.82000000000000006"/>
    <n v="5"/>
    <n v="5"/>
    <n v="1"/>
    <n v="1"/>
    <n v="5540"/>
    <n v="1.25303746581065"/>
    <n v="4421.2564677"/>
    <n v="1"/>
    <n v="1755"/>
    <n v="36.877495272115993"/>
    <n v="0.97599999999999998"/>
    <x v="4"/>
    <n v="5"/>
    <n v="5"/>
    <x v="0"/>
    <x v="1"/>
    <n v="72329.1342"/>
    <n v="0"/>
    <n v="0"/>
    <m/>
    <m/>
    <m/>
    <n v="0"/>
    <n v="0"/>
    <m/>
    <m/>
    <m/>
    <n v="0"/>
  </r>
  <r>
    <x v="92"/>
    <x v="92"/>
    <s v="Census Tract 1253, New Haven County, Connecticut"/>
    <n v="52586"/>
    <n v="2.38"/>
    <n v="34086.441010000002"/>
    <n v="34.085999999999999"/>
    <n v="0.223"/>
    <n v="2"/>
    <n v="0.77700000000000002"/>
    <n v="4"/>
    <n v="1151"/>
    <n v="0.40520510768337326"/>
    <n v="0.68899999999999995"/>
    <n v="4"/>
    <n v="0.82000000000000006"/>
    <n v="5"/>
    <n v="5"/>
    <n v="1"/>
    <n v="1"/>
    <n v="5540"/>
    <n v="1.25303746581065"/>
    <n v="4421.2564677"/>
    <n v="1"/>
    <n v="1755"/>
    <n v="36.877495272115993"/>
    <n v="0.97599999999999998"/>
    <x v="4"/>
    <n v="5"/>
    <n v="5"/>
    <x v="0"/>
    <x v="1"/>
    <n v="0"/>
    <n v="250"/>
    <n v="0"/>
    <m/>
    <m/>
    <m/>
    <n v="250"/>
    <n v="0"/>
    <m/>
    <m/>
    <m/>
    <n v="0"/>
  </r>
  <r>
    <x v="93"/>
    <x v="93"/>
    <s v="Census Tract 1254, New Haven County, Connecticut"/>
    <n v="39196"/>
    <n v="2.35"/>
    <n v="25568.651150000002"/>
    <n v="25.568999999999999"/>
    <n v="0.11700000000000001"/>
    <n v="1"/>
    <n v="0.88300000000000001"/>
    <n v="5"/>
    <n v="1097"/>
    <n v="0.51484921604869249"/>
    <n v="0.86099999999999999"/>
    <n v="5"/>
    <n v="0.879"/>
    <n v="5"/>
    <n v="5"/>
    <n v="1"/>
    <n v="1"/>
    <n v="3394"/>
    <n v="0.74813358208609504"/>
    <n v="4536.6229792000004"/>
    <n v="1"/>
    <n v="449"/>
    <n v="12.854279988548525"/>
    <n v="0.56899999999999995"/>
    <x v="3"/>
    <n v="4"/>
    <n v="4"/>
    <x v="1"/>
    <x v="1"/>
    <n v="50934.988799999999"/>
    <n v="19181.37"/>
    <n v="13"/>
    <n v="13"/>
    <n v="0"/>
    <n v="0"/>
    <n v="9683.3700000000008"/>
    <n v="9"/>
    <n v="7"/>
    <n v="2"/>
    <n v="0"/>
    <n v="9498"/>
  </r>
  <r>
    <x v="94"/>
    <x v="94"/>
    <s v="Census Tract 1301.01, New Haven County, Connecticut"/>
    <n v="67262"/>
    <n v="2.6"/>
    <n v="41714.121590000002"/>
    <n v="41.713999999999999"/>
    <n v="0.314"/>
    <n v="2"/>
    <n v="0.68599999999999994"/>
    <n v="4"/>
    <n v="1245"/>
    <n v="0.35815209407601478"/>
    <n v="0.52500000000000002"/>
    <n v="3"/>
    <n v="0.71799999999999997"/>
    <n v="4"/>
    <n v="4"/>
    <n v="1"/>
    <n v="1"/>
    <n v="4911"/>
    <n v="3.3433691584671399"/>
    <n v="1468.8775803999999"/>
    <n v="1"/>
    <n v="368"/>
    <n v="7.0349837507168802"/>
    <n v="0.252"/>
    <x v="2"/>
    <n v="3"/>
    <n v="3"/>
    <x v="0"/>
    <x v="0"/>
    <n v="226.78720000000001"/>
    <n v="0"/>
    <n v="0"/>
    <m/>
    <m/>
    <m/>
    <n v="0"/>
    <n v="0"/>
    <m/>
    <m/>
    <m/>
    <n v="0"/>
  </r>
  <r>
    <x v="95"/>
    <x v="95"/>
    <s v="Census Tract 1301.02, New Haven County, Connecticut"/>
    <n v="71734"/>
    <n v="2.54"/>
    <n v="45009.914729999997"/>
    <n v="45.01"/>
    <n v="0.36899999999999999"/>
    <n v="2"/>
    <n v="0.63100000000000001"/>
    <n v="4"/>
    <n v="1409"/>
    <n v="0.37565056724558699"/>
    <n v="0.61599999999999999"/>
    <n v="4"/>
    <n v="0.55600000000000005"/>
    <n v="3"/>
    <n v="4"/>
    <n v="1"/>
    <n v="1"/>
    <n v="3113"/>
    <n v="2.8647179060289099"/>
    <n v="1086.6689504000001"/>
    <n v="1"/>
    <n v="188"/>
    <n v="6.3880394155623517"/>
    <n v="0.23300000000000001"/>
    <x v="2"/>
    <n v="3"/>
    <n v="3"/>
    <x v="0"/>
    <x v="0"/>
    <n v="151.18"/>
    <n v="0"/>
    <n v="0"/>
    <m/>
    <m/>
    <m/>
    <n v="0"/>
    <n v="0"/>
    <m/>
    <m/>
    <m/>
    <n v="0"/>
  </r>
  <r>
    <x v="96"/>
    <x v="96"/>
    <s v="Census Tract 1302, New Haven County, Connecticut"/>
    <n v="84340"/>
    <n v="2.69"/>
    <n v="51423.005570000001"/>
    <n v="51.423000000000002"/>
    <n v="0.48899999999999999"/>
    <n v="3"/>
    <n v="0.51100000000000001"/>
    <n v="3"/>
    <n v="1665"/>
    <n v="0.38854204997415132"/>
    <n v="0.65600000000000003"/>
    <n v="4"/>
    <n v="0.33099999999999996"/>
    <n v="2"/>
    <n v="3"/>
    <n v="1"/>
    <n v="1"/>
    <n v="8516"/>
    <n v="8.30954313301838"/>
    <n v="1024.8457543"/>
    <n v="1"/>
    <n v="1047"/>
    <n v="12.562994960403168"/>
    <n v="0.55100000000000005"/>
    <x v="3"/>
    <n v="3"/>
    <n v="3"/>
    <x v="0"/>
    <x v="0"/>
    <n v="65.553799999999995"/>
    <n v="0"/>
    <n v="0"/>
    <m/>
    <m/>
    <m/>
    <n v="0"/>
    <n v="0"/>
    <m/>
    <m/>
    <m/>
    <n v="0"/>
  </r>
  <r>
    <x v="96"/>
    <x v="96"/>
    <s v="Census Tract 1302, New Haven County, Connecticut"/>
    <n v="84340"/>
    <n v="2.69"/>
    <n v="51423.005570000001"/>
    <n v="51.423000000000002"/>
    <n v="0.48899999999999999"/>
    <n v="3"/>
    <n v="0.51100000000000001"/>
    <n v="3"/>
    <n v="1665"/>
    <n v="0.38854204997415132"/>
    <n v="0.65600000000000003"/>
    <n v="4"/>
    <n v="0.33099999999999996"/>
    <n v="2"/>
    <n v="3"/>
    <n v="1"/>
    <n v="1"/>
    <n v="8516"/>
    <n v="8.30954313301838"/>
    <n v="1024.8457543"/>
    <n v="1"/>
    <n v="1047"/>
    <n v="12.562994960403168"/>
    <n v="0.55100000000000005"/>
    <x v="3"/>
    <n v="3"/>
    <n v="3"/>
    <x v="0"/>
    <x v="0"/>
    <n v="128.1962"/>
    <n v="0"/>
    <n v="0"/>
    <m/>
    <m/>
    <m/>
    <n v="0"/>
    <n v="0"/>
    <m/>
    <m/>
    <m/>
    <n v="0"/>
  </r>
  <r>
    <x v="97"/>
    <x v="97"/>
    <s v="Census Tract 1401, New Haven County, Connecticut"/>
    <n v="75881"/>
    <n v="1.44"/>
    <n v="63234.166669999999"/>
    <n v="63.234000000000002"/>
    <n v="0.71199999999999997"/>
    <n v="4"/>
    <n v="0.28800000000000003"/>
    <n v="2"/>
    <n v="1690"/>
    <n v="0.3207126948605995"/>
    <n v="0.29799999999999999"/>
    <n v="2"/>
    <n v="0.31799999999999995"/>
    <n v="2"/>
    <n v="2"/>
    <n v="1"/>
    <n v="1"/>
    <n v="2426"/>
    <n v="0.26767846028630199"/>
    <n v="9063.1125021999997"/>
    <n v="1"/>
    <n v="1029"/>
    <n v="29.241261722080136"/>
    <n v="0.90200000000000002"/>
    <x v="4"/>
    <n v="3.5"/>
    <n v="4"/>
    <x v="0"/>
    <x v="0"/>
    <n v="0"/>
    <n v="370.41"/>
    <n v="2"/>
    <n v="2"/>
    <n v="0"/>
    <n v="0"/>
    <n v="370.41"/>
    <n v="0"/>
    <m/>
    <m/>
    <m/>
    <n v="0"/>
  </r>
  <r>
    <x v="97"/>
    <x v="97"/>
    <s v="Census Tract 1401, New Haven County, Connecticut"/>
    <n v="75881"/>
    <n v="1.44"/>
    <n v="63234.166669999999"/>
    <n v="63.234000000000002"/>
    <n v="0.71199999999999997"/>
    <n v="4"/>
    <n v="0.28800000000000003"/>
    <n v="2"/>
    <n v="1690"/>
    <n v="0.3207126948605995"/>
    <n v="0.29799999999999999"/>
    <n v="2"/>
    <n v="0.31799999999999995"/>
    <n v="2"/>
    <n v="2"/>
    <n v="1"/>
    <n v="1"/>
    <n v="2426"/>
    <n v="0.26767846028630199"/>
    <n v="9063.1125021999997"/>
    <n v="1"/>
    <n v="1029"/>
    <n v="29.241261722080136"/>
    <n v="0.90200000000000002"/>
    <x v="4"/>
    <n v="3.5"/>
    <n v="4"/>
    <x v="0"/>
    <x v="0"/>
    <n v="53179.440600000002"/>
    <n v="0"/>
    <n v="0"/>
    <m/>
    <m/>
    <m/>
    <n v="0"/>
    <n v="0"/>
    <m/>
    <m/>
    <m/>
    <n v="0"/>
  </r>
  <r>
    <x v="98"/>
    <x v="98"/>
    <s v="Census Tract 1402, New Haven County, Connecticut"/>
    <n v="15000"/>
    <n v="1.4"/>
    <n v="12677.313819999999"/>
    <n v="12.677"/>
    <n v="4.0000000000000001E-3"/>
    <n v="1"/>
    <n v="0.996"/>
    <n v="5"/>
    <n v="440"/>
    <n v="0.41649201676069264"/>
    <n v="0.71399999999999997"/>
    <n v="4"/>
    <n v="0.999"/>
    <n v="5"/>
    <n v="5"/>
    <n v="1"/>
    <n v="1"/>
    <n v="1518"/>
    <n v="0.77617734136219896"/>
    <n v="1955.7386168"/>
    <n v="1"/>
    <n v="65"/>
    <n v="10.124610591900311"/>
    <n v="0.43"/>
    <x v="3"/>
    <n v="4"/>
    <n v="4"/>
    <x v="1"/>
    <x v="1"/>
    <n v="0"/>
    <n v="0"/>
    <n v="0"/>
    <m/>
    <m/>
    <m/>
    <n v="0"/>
    <n v="0"/>
    <m/>
    <m/>
    <m/>
    <n v="0"/>
  </r>
  <r>
    <x v="98"/>
    <x v="98"/>
    <s v="Census Tract 1402, New Haven County, Connecticut"/>
    <n v="15000"/>
    <n v="1.4"/>
    <n v="12677.313819999999"/>
    <n v="12.677"/>
    <n v="4.0000000000000001E-3"/>
    <n v="1"/>
    <n v="0.996"/>
    <n v="5"/>
    <n v="440"/>
    <n v="0.41649201676069264"/>
    <n v="0.71399999999999997"/>
    <n v="4"/>
    <n v="0.999"/>
    <n v="5"/>
    <n v="5"/>
    <n v="1"/>
    <n v="1"/>
    <n v="1518"/>
    <n v="0.77617734136219896"/>
    <n v="1955.7386168"/>
    <n v="1"/>
    <n v="65"/>
    <n v="10.124610591900311"/>
    <n v="0.43"/>
    <x v="3"/>
    <n v="4"/>
    <n v="4"/>
    <x v="1"/>
    <x v="1"/>
    <n v="5569.7996999999996"/>
    <n v="0"/>
    <n v="0"/>
    <m/>
    <m/>
    <m/>
    <n v="0"/>
    <n v="0"/>
    <m/>
    <m/>
    <m/>
    <n v="0"/>
  </r>
  <r>
    <x v="99"/>
    <x v="99"/>
    <s v="Census Tract 1403, New Haven County, Connecticut"/>
    <n v="33942"/>
    <n v="3.38"/>
    <n v="18462.01413"/>
    <n v="18.462"/>
    <n v="4.2999999999999997E-2"/>
    <n v="1"/>
    <n v="0.95699999999999996"/>
    <n v="5"/>
    <n v="1146"/>
    <n v="0.744880807866655"/>
    <n v="0.97499999999999998"/>
    <n v="5"/>
    <n v="0.82299999999999995"/>
    <n v="5"/>
    <n v="5"/>
    <n v="1"/>
    <n v="1"/>
    <n v="2737"/>
    <n v="0.274747991110384"/>
    <n v="9961.8562775999999"/>
    <n v="1"/>
    <n v="560"/>
    <n v="22.055927530523828"/>
    <n v="0.80700000000000005"/>
    <x v="4"/>
    <n v="5"/>
    <n v="5"/>
    <x v="1"/>
    <x v="1"/>
    <n v="0"/>
    <n v="2174.4499999999998"/>
    <n v="1"/>
    <n v="1"/>
    <n v="0"/>
    <n v="0"/>
    <n v="284.16000000000003"/>
    <n v="10"/>
    <n v="2"/>
    <n v="8"/>
    <n v="0"/>
    <n v="1890.29"/>
  </r>
  <r>
    <x v="99"/>
    <x v="99"/>
    <s v="Census Tract 1403, New Haven County, Connecticut"/>
    <n v="33942"/>
    <n v="3.38"/>
    <n v="18462.01413"/>
    <n v="18.462"/>
    <n v="4.2999999999999997E-2"/>
    <n v="1"/>
    <n v="0.95699999999999996"/>
    <n v="5"/>
    <n v="1146"/>
    <n v="0.744880807866655"/>
    <n v="0.97499999999999998"/>
    <n v="5"/>
    <n v="0.82299999999999995"/>
    <n v="5"/>
    <n v="5"/>
    <n v="1"/>
    <n v="1"/>
    <n v="2737"/>
    <n v="0.274747991110384"/>
    <n v="9961.8562775999999"/>
    <n v="1"/>
    <n v="560"/>
    <n v="22.055927530523828"/>
    <n v="0.80700000000000005"/>
    <x v="4"/>
    <n v="5"/>
    <n v="5"/>
    <x v="1"/>
    <x v="1"/>
    <n v="27566.794900000001"/>
    <n v="0"/>
    <n v="0"/>
    <m/>
    <m/>
    <m/>
    <n v="0"/>
    <n v="0"/>
    <m/>
    <m/>
    <m/>
    <n v="0"/>
  </r>
  <r>
    <x v="100"/>
    <x v="100"/>
    <s v="Census Tract 1404, New Haven County, Connecticut"/>
    <n v="42826"/>
    <n v="2.92"/>
    <n v="25062.020850000001"/>
    <n v="25.062000000000001"/>
    <n v="0.113"/>
    <n v="1"/>
    <n v="0.88700000000000001"/>
    <n v="5"/>
    <n v="1318"/>
    <n v="0.6310744091492525"/>
    <n v="0.93899999999999995"/>
    <n v="5"/>
    <n v="0.63900000000000001"/>
    <n v="4"/>
    <n v="5"/>
    <n v="1"/>
    <n v="1"/>
    <n v="3329"/>
    <n v="0.342334404638168"/>
    <n v="9724.4096850999995"/>
    <n v="1"/>
    <n v="1008"/>
    <n v="29.362073987765804"/>
    <n v="0.91100000000000003"/>
    <x v="4"/>
    <n v="5"/>
    <n v="5"/>
    <x v="1"/>
    <x v="1"/>
    <n v="0"/>
    <n v="1533.48"/>
    <n v="4"/>
    <n v="4"/>
    <n v="0"/>
    <n v="0"/>
    <n v="913.68"/>
    <n v="4"/>
    <n v="1"/>
    <n v="3"/>
    <n v="0"/>
    <n v="619.79999999999995"/>
  </r>
  <r>
    <x v="100"/>
    <x v="100"/>
    <s v="Census Tract 1404, New Haven County, Connecticut"/>
    <n v="42826"/>
    <n v="2.92"/>
    <n v="25062.020850000001"/>
    <n v="25.062000000000001"/>
    <n v="0.113"/>
    <n v="1"/>
    <n v="0.88700000000000001"/>
    <n v="5"/>
    <n v="1318"/>
    <n v="0.6310744091492525"/>
    <n v="0.93899999999999995"/>
    <n v="5"/>
    <n v="0.63900000000000001"/>
    <n v="4"/>
    <n v="5"/>
    <n v="1"/>
    <n v="1"/>
    <n v="3329"/>
    <n v="0.342334404638168"/>
    <n v="9724.4096850999995"/>
    <n v="1"/>
    <n v="1008"/>
    <n v="29.362073987765804"/>
    <n v="0.91100000000000003"/>
    <x v="4"/>
    <n v="5"/>
    <n v="5"/>
    <x v="1"/>
    <x v="1"/>
    <n v="41243.352400000003"/>
    <n v="0"/>
    <n v="0"/>
    <m/>
    <m/>
    <m/>
    <n v="0"/>
    <n v="0"/>
    <m/>
    <m/>
    <m/>
    <n v="0"/>
  </r>
  <r>
    <x v="101"/>
    <x v="101"/>
    <s v="Census Tract 1405, New Haven County, Connecticut"/>
    <n v="29167"/>
    <n v="3.25"/>
    <n v="16178.940619999999"/>
    <n v="16.178999999999998"/>
    <n v="2.7E-2"/>
    <n v="1"/>
    <n v="0.97299999999999998"/>
    <n v="5"/>
    <n v="1084"/>
    <n v="0.80400814277789234"/>
    <n v="0.98499999999999999"/>
    <n v="5"/>
    <n v="0.88600000000000001"/>
    <n v="5"/>
    <n v="5"/>
    <n v="1"/>
    <n v="1"/>
    <n v="3687"/>
    <n v="0.39240413469097202"/>
    <n v="9395.9254605999995"/>
    <n v="1"/>
    <n v="1307"/>
    <n v="36.498184864562973"/>
    <n v="0.96899999999999997"/>
    <x v="4"/>
    <n v="5"/>
    <n v="5"/>
    <x v="1"/>
    <x v="1"/>
    <n v="0"/>
    <n v="2256.9499999999998"/>
    <n v="4"/>
    <n v="4"/>
    <n v="0"/>
    <n v="0"/>
    <n v="1274.28"/>
    <n v="5"/>
    <n v="3"/>
    <n v="2"/>
    <n v="0"/>
    <n v="982.67"/>
  </r>
  <r>
    <x v="101"/>
    <x v="101"/>
    <s v="Census Tract 1405, New Haven County, Connecticut"/>
    <n v="29167"/>
    <n v="3.25"/>
    <n v="16178.940619999999"/>
    <n v="16.178999999999998"/>
    <n v="2.7E-2"/>
    <n v="1"/>
    <n v="0.97299999999999998"/>
    <n v="5"/>
    <n v="1084"/>
    <n v="0.80400814277789234"/>
    <n v="0.98499999999999999"/>
    <n v="5"/>
    <n v="0.88600000000000001"/>
    <n v="5"/>
    <n v="5"/>
    <n v="1"/>
    <n v="1"/>
    <n v="3687"/>
    <n v="0.39240413469097202"/>
    <n v="9395.9254605999995"/>
    <n v="1"/>
    <n v="1307"/>
    <n v="36.498184864562973"/>
    <n v="0.96899999999999997"/>
    <x v="4"/>
    <n v="5"/>
    <n v="5"/>
    <x v="1"/>
    <x v="1"/>
    <n v="40619.569600000003"/>
    <n v="0"/>
    <n v="0"/>
    <m/>
    <m/>
    <m/>
    <n v="0"/>
    <n v="0"/>
    <m/>
    <m/>
    <m/>
    <n v="0"/>
  </r>
  <r>
    <x v="102"/>
    <x v="102"/>
    <s v="Census Tract 1406, New Haven County, Connecticut"/>
    <n v="27964"/>
    <n v="2.83"/>
    <n v="16622.87257"/>
    <n v="16.623000000000001"/>
    <n v="2.9000000000000001E-2"/>
    <n v="1"/>
    <n v="0.97099999999999997"/>
    <n v="5"/>
    <n v="1195"/>
    <n v="0.86266678274848851"/>
    <n v="0.99"/>
    <n v="5"/>
    <n v="0.77300000000000002"/>
    <n v="4"/>
    <n v="5"/>
    <n v="1"/>
    <n v="1"/>
    <n v="4745"/>
    <n v="0.283133744249008"/>
    <n v="16758.864304999999"/>
    <n v="1"/>
    <n v="1282"/>
    <n v="25.295974743488557"/>
    <n v="0.85299999999999998"/>
    <x v="4"/>
    <n v="5"/>
    <n v="5"/>
    <x v="1"/>
    <x v="1"/>
    <n v="0"/>
    <n v="3999.65"/>
    <n v="4"/>
    <n v="3"/>
    <n v="1"/>
    <n v="0"/>
    <n v="352.22"/>
    <n v="13"/>
    <n v="5"/>
    <n v="8"/>
    <n v="0"/>
    <n v="2334.9299999999998"/>
  </r>
  <r>
    <x v="102"/>
    <x v="102"/>
    <s v="Census Tract 1406, New Haven County, Connecticut"/>
    <n v="27964"/>
    <n v="2.83"/>
    <n v="16622.87257"/>
    <n v="16.623000000000001"/>
    <n v="2.9000000000000001E-2"/>
    <n v="1"/>
    <n v="0.97099999999999997"/>
    <n v="5"/>
    <n v="1195"/>
    <n v="0.86266678274848851"/>
    <n v="0.99"/>
    <n v="5"/>
    <n v="0.77300000000000002"/>
    <n v="4"/>
    <n v="5"/>
    <n v="1"/>
    <n v="1"/>
    <n v="4745"/>
    <n v="0.283133744249008"/>
    <n v="16758.864304999999"/>
    <n v="1"/>
    <n v="1282"/>
    <n v="25.295974743488557"/>
    <n v="0.85299999999999998"/>
    <x v="4"/>
    <n v="5"/>
    <n v="5"/>
    <x v="1"/>
    <x v="1"/>
    <n v="52288.773399999998"/>
    <n v="0"/>
    <n v="0"/>
    <m/>
    <m/>
    <m/>
    <n v="0"/>
    <n v="0"/>
    <m/>
    <m/>
    <m/>
    <n v="0"/>
  </r>
  <r>
    <x v="103"/>
    <x v="103"/>
    <s v="Census Tract 1407, New Haven County, Connecticut"/>
    <n v="30383"/>
    <n v="2.0299999999999998"/>
    <n v="21324.68549"/>
    <n v="21.324999999999999"/>
    <n v="7.6999999999999999E-2"/>
    <n v="1"/>
    <n v="0.92300000000000004"/>
    <n v="5"/>
    <n v="1040"/>
    <n v="0.58523723624680757"/>
    <n v="0.91300000000000003"/>
    <n v="5"/>
    <n v="0.91400000000000003"/>
    <n v="5"/>
    <n v="5"/>
    <n v="1"/>
    <n v="1"/>
    <n v="3979"/>
    <n v="0.21258515483469401"/>
    <n v="18717.205362000001"/>
    <n v="1"/>
    <n v="1197"/>
    <n v="30.898296334537946"/>
    <n v="0.93400000000000005"/>
    <x v="4"/>
    <n v="5"/>
    <n v="5"/>
    <x v="1"/>
    <x v="1"/>
    <n v="0"/>
    <n v="2774.03"/>
    <n v="2"/>
    <n v="1"/>
    <n v="1"/>
    <n v="0"/>
    <n v="1320"/>
    <n v="4"/>
    <n v="0"/>
    <n v="4"/>
    <n v="0"/>
    <n v="1454.03"/>
  </r>
  <r>
    <x v="103"/>
    <x v="103"/>
    <s v="Census Tract 1407, New Haven County, Connecticut"/>
    <n v="30383"/>
    <n v="2.0299999999999998"/>
    <n v="21324.68549"/>
    <n v="21.324999999999999"/>
    <n v="7.6999999999999999E-2"/>
    <n v="1"/>
    <n v="0.92300000000000004"/>
    <n v="5"/>
    <n v="1040"/>
    <n v="0.58523723624680757"/>
    <n v="0.91300000000000003"/>
    <n v="5"/>
    <n v="0.91400000000000003"/>
    <n v="5"/>
    <n v="5"/>
    <n v="1"/>
    <n v="1"/>
    <n v="3979"/>
    <n v="0.21258515483469401"/>
    <n v="18717.205362000001"/>
    <n v="1"/>
    <n v="1197"/>
    <n v="30.898296334537946"/>
    <n v="0.93400000000000005"/>
    <x v="4"/>
    <n v="5"/>
    <n v="5"/>
    <x v="1"/>
    <x v="1"/>
    <n v="46744.941400000003"/>
    <n v="0"/>
    <n v="0"/>
    <m/>
    <m/>
    <m/>
    <n v="0"/>
    <n v="0"/>
    <m/>
    <m/>
    <m/>
    <n v="0"/>
  </r>
  <r>
    <x v="104"/>
    <x v="104"/>
    <s v="Census Tract 1408, New Haven County, Connecticut"/>
    <n v="29281"/>
    <n v="2.46"/>
    <n v="18668.883740000001"/>
    <n v="18.669"/>
    <n v="4.5999999999999999E-2"/>
    <n v="1"/>
    <n v="0.95399999999999996"/>
    <n v="5"/>
    <n v="1166"/>
    <n v="0.74948241120708803"/>
    <n v="0.97599999999999998"/>
    <n v="5"/>
    <n v="0.80800000000000005"/>
    <n v="5"/>
    <n v="5"/>
    <n v="1"/>
    <n v="1"/>
    <n v="3964"/>
    <n v="0.63564271340253298"/>
    <n v="6236.2077255000004"/>
    <n v="1"/>
    <n v="778"/>
    <n v="20.484465508162192"/>
    <n v="0.79"/>
    <x v="0"/>
    <n v="4.5"/>
    <n v="5"/>
    <x v="1"/>
    <x v="1"/>
    <n v="0"/>
    <n v="275"/>
    <n v="0"/>
    <m/>
    <m/>
    <m/>
    <n v="275"/>
    <n v="0"/>
    <m/>
    <m/>
    <m/>
    <n v="0"/>
  </r>
  <r>
    <x v="104"/>
    <x v="104"/>
    <s v="Census Tract 1408, New Haven County, Connecticut"/>
    <n v="29281"/>
    <n v="2.46"/>
    <n v="18668.883740000001"/>
    <n v="18.669"/>
    <n v="4.5999999999999999E-2"/>
    <n v="1"/>
    <n v="0.95399999999999996"/>
    <n v="5"/>
    <n v="1166"/>
    <n v="0.74948241120708803"/>
    <n v="0.97599999999999998"/>
    <n v="5"/>
    <n v="0.80800000000000005"/>
    <n v="5"/>
    <n v="5"/>
    <n v="1"/>
    <n v="1"/>
    <n v="3964"/>
    <n v="0.63564271340253298"/>
    <n v="6236.2077255000004"/>
    <n v="1"/>
    <n v="778"/>
    <n v="20.484465508162192"/>
    <n v="0.79"/>
    <x v="0"/>
    <n v="4.5"/>
    <n v="5"/>
    <x v="1"/>
    <x v="1"/>
    <n v="0"/>
    <n v="110"/>
    <n v="0"/>
    <m/>
    <m/>
    <m/>
    <n v="110"/>
    <n v="0"/>
    <m/>
    <m/>
    <m/>
    <n v="0"/>
  </r>
  <r>
    <x v="104"/>
    <x v="104"/>
    <s v="Census Tract 1408, New Haven County, Connecticut"/>
    <n v="29281"/>
    <n v="2.46"/>
    <n v="18668.883740000001"/>
    <n v="18.669"/>
    <n v="4.5999999999999999E-2"/>
    <n v="1"/>
    <n v="0.95399999999999996"/>
    <n v="5"/>
    <n v="1166"/>
    <n v="0.74948241120708803"/>
    <n v="0.97599999999999998"/>
    <n v="5"/>
    <n v="0.80800000000000005"/>
    <n v="5"/>
    <n v="5"/>
    <n v="1"/>
    <n v="1"/>
    <n v="3964"/>
    <n v="0.63564271340253298"/>
    <n v="6236.2077255000004"/>
    <n v="1"/>
    <n v="778"/>
    <n v="20.484465508162192"/>
    <n v="0.79"/>
    <x v="0"/>
    <n v="4.5"/>
    <n v="5"/>
    <x v="1"/>
    <x v="1"/>
    <n v="0"/>
    <n v="860"/>
    <n v="0"/>
    <m/>
    <m/>
    <m/>
    <n v="860"/>
    <n v="0"/>
    <m/>
    <m/>
    <m/>
    <n v="0"/>
  </r>
  <r>
    <x v="104"/>
    <x v="104"/>
    <s v="Census Tract 1408, New Haven County, Connecticut"/>
    <n v="29281"/>
    <n v="2.46"/>
    <n v="18668.883740000001"/>
    <n v="18.669"/>
    <n v="4.5999999999999999E-2"/>
    <n v="1"/>
    <n v="0.95399999999999996"/>
    <n v="5"/>
    <n v="1166"/>
    <n v="0.74948241120708803"/>
    <n v="0.97599999999999998"/>
    <n v="5"/>
    <n v="0.80800000000000005"/>
    <n v="5"/>
    <n v="5"/>
    <n v="1"/>
    <n v="1"/>
    <n v="3964"/>
    <n v="0.63564271340253298"/>
    <n v="6236.2077255000004"/>
    <n v="1"/>
    <n v="778"/>
    <n v="20.484465508162192"/>
    <n v="0.79"/>
    <x v="0"/>
    <n v="4.5"/>
    <n v="5"/>
    <x v="1"/>
    <x v="1"/>
    <n v="0"/>
    <n v="155"/>
    <n v="0"/>
    <m/>
    <m/>
    <m/>
    <n v="155"/>
    <n v="0"/>
    <m/>
    <m/>
    <m/>
    <n v="0"/>
  </r>
  <r>
    <x v="104"/>
    <x v="104"/>
    <s v="Census Tract 1408, New Haven County, Connecticut"/>
    <n v="29281"/>
    <n v="2.46"/>
    <n v="18668.883740000001"/>
    <n v="18.669"/>
    <n v="4.5999999999999999E-2"/>
    <n v="1"/>
    <n v="0.95399999999999996"/>
    <n v="5"/>
    <n v="1166"/>
    <n v="0.74948241120708803"/>
    <n v="0.97599999999999998"/>
    <n v="5"/>
    <n v="0.80800000000000005"/>
    <n v="5"/>
    <n v="5"/>
    <n v="1"/>
    <n v="1"/>
    <n v="3964"/>
    <n v="0.63564271340253298"/>
    <n v="6236.2077255000004"/>
    <n v="1"/>
    <n v="778"/>
    <n v="20.484465508162192"/>
    <n v="0.79"/>
    <x v="0"/>
    <n v="4.5"/>
    <n v="5"/>
    <x v="1"/>
    <x v="1"/>
    <n v="0"/>
    <n v="95"/>
    <n v="0"/>
    <m/>
    <m/>
    <m/>
    <n v="95"/>
    <n v="0"/>
    <m/>
    <m/>
    <m/>
    <n v="0"/>
  </r>
  <r>
    <x v="104"/>
    <x v="104"/>
    <s v="Census Tract 1408, New Haven County, Connecticut"/>
    <n v="29281"/>
    <n v="2.46"/>
    <n v="18668.883740000001"/>
    <n v="18.669"/>
    <n v="4.5999999999999999E-2"/>
    <n v="1"/>
    <n v="0.95399999999999996"/>
    <n v="5"/>
    <n v="1166"/>
    <n v="0.74948241120708803"/>
    <n v="0.97599999999999998"/>
    <n v="5"/>
    <n v="0.80800000000000005"/>
    <n v="5"/>
    <n v="5"/>
    <n v="1"/>
    <n v="1"/>
    <n v="3964"/>
    <n v="0.63564271340253298"/>
    <n v="6236.2077255000004"/>
    <n v="1"/>
    <n v="778"/>
    <n v="20.484465508162192"/>
    <n v="0.79"/>
    <x v="0"/>
    <n v="4.5"/>
    <n v="5"/>
    <x v="1"/>
    <x v="1"/>
    <n v="0"/>
    <n v="3852.71"/>
    <n v="2"/>
    <n v="1"/>
    <n v="1"/>
    <n v="0"/>
    <n v="1247.45"/>
    <n v="11"/>
    <n v="5"/>
    <n v="6"/>
    <n v="0"/>
    <n v="2605.2600000000002"/>
  </r>
  <r>
    <x v="104"/>
    <x v="104"/>
    <s v="Census Tract 1408, New Haven County, Connecticut"/>
    <n v="29281"/>
    <n v="2.46"/>
    <n v="18668.883740000001"/>
    <n v="18.669"/>
    <n v="4.5999999999999999E-2"/>
    <n v="1"/>
    <n v="0.95399999999999996"/>
    <n v="5"/>
    <n v="1166"/>
    <n v="0.74948241120708803"/>
    <n v="0.97599999999999998"/>
    <n v="5"/>
    <n v="0.80800000000000005"/>
    <n v="5"/>
    <n v="5"/>
    <n v="1"/>
    <n v="1"/>
    <n v="3964"/>
    <n v="0.63564271340253298"/>
    <n v="6236.2077255000004"/>
    <n v="1"/>
    <n v="778"/>
    <n v="20.484465508162192"/>
    <n v="0.79"/>
    <x v="0"/>
    <n v="4.5"/>
    <n v="5"/>
    <x v="1"/>
    <x v="1"/>
    <n v="50564.050300000003"/>
    <n v="0"/>
    <n v="0"/>
    <m/>
    <m/>
    <m/>
    <n v="0"/>
    <n v="0"/>
    <m/>
    <m/>
    <m/>
    <n v="0"/>
  </r>
  <r>
    <x v="104"/>
    <x v="104"/>
    <s v="Census Tract 1408, New Haven County, Connecticut"/>
    <n v="29281"/>
    <n v="2.46"/>
    <n v="18668.883740000001"/>
    <n v="18.669"/>
    <n v="4.5999999999999999E-2"/>
    <n v="1"/>
    <n v="0.95399999999999996"/>
    <n v="5"/>
    <n v="1166"/>
    <n v="0.74948241120708803"/>
    <n v="0.97599999999999998"/>
    <n v="5"/>
    <n v="0.80800000000000005"/>
    <n v="5"/>
    <n v="5"/>
    <n v="1"/>
    <n v="1"/>
    <n v="3964"/>
    <n v="0.63564271340253298"/>
    <n v="6236.2077255000004"/>
    <n v="1"/>
    <n v="778"/>
    <n v="20.484465508162192"/>
    <n v="0.79"/>
    <x v="0"/>
    <n v="4.5"/>
    <n v="5"/>
    <x v="1"/>
    <x v="1"/>
    <n v="0"/>
    <n v="25"/>
    <n v="0"/>
    <m/>
    <m/>
    <m/>
    <n v="25"/>
    <n v="0"/>
    <m/>
    <m/>
    <m/>
    <n v="0"/>
  </r>
  <r>
    <x v="104"/>
    <x v="104"/>
    <s v="Census Tract 1408, New Haven County, Connecticut"/>
    <n v="29281"/>
    <n v="2.46"/>
    <n v="18668.883740000001"/>
    <n v="18.669"/>
    <n v="4.5999999999999999E-2"/>
    <n v="1"/>
    <n v="0.95399999999999996"/>
    <n v="5"/>
    <n v="1166"/>
    <n v="0.74948241120708803"/>
    <n v="0.97599999999999998"/>
    <n v="5"/>
    <n v="0.80800000000000005"/>
    <n v="5"/>
    <n v="5"/>
    <n v="1"/>
    <n v="1"/>
    <n v="3964"/>
    <n v="0.63564271340253298"/>
    <n v="6236.2077255000004"/>
    <n v="1"/>
    <n v="778"/>
    <n v="20.484465508162192"/>
    <n v="0.79"/>
    <x v="0"/>
    <n v="4.5"/>
    <n v="5"/>
    <x v="1"/>
    <x v="1"/>
    <n v="0"/>
    <n v="275"/>
    <n v="0"/>
    <m/>
    <m/>
    <m/>
    <n v="275"/>
    <n v="0"/>
    <m/>
    <m/>
    <m/>
    <n v="0"/>
  </r>
  <r>
    <x v="104"/>
    <x v="104"/>
    <s v="Census Tract 1408, New Haven County, Connecticut"/>
    <n v="29281"/>
    <n v="2.46"/>
    <n v="18668.883740000001"/>
    <n v="18.669"/>
    <n v="4.5999999999999999E-2"/>
    <n v="1"/>
    <n v="0.95399999999999996"/>
    <n v="5"/>
    <n v="1166"/>
    <n v="0.74948241120708803"/>
    <n v="0.97599999999999998"/>
    <n v="5"/>
    <n v="0.80800000000000005"/>
    <n v="5"/>
    <n v="5"/>
    <n v="1"/>
    <n v="1"/>
    <n v="3964"/>
    <n v="0.63564271340253298"/>
    <n v="6236.2077255000004"/>
    <n v="1"/>
    <n v="778"/>
    <n v="20.484465508162192"/>
    <n v="0.79"/>
    <x v="0"/>
    <n v="4.5"/>
    <n v="5"/>
    <x v="1"/>
    <x v="1"/>
    <n v="0"/>
    <n v="595"/>
    <n v="0"/>
    <m/>
    <m/>
    <m/>
    <n v="595"/>
    <n v="0"/>
    <m/>
    <m/>
    <m/>
    <n v="0"/>
  </r>
  <r>
    <x v="104"/>
    <x v="104"/>
    <s v="Census Tract 1408, New Haven County, Connecticut"/>
    <n v="29281"/>
    <n v="2.46"/>
    <n v="18668.883740000001"/>
    <n v="18.669"/>
    <n v="4.5999999999999999E-2"/>
    <n v="1"/>
    <n v="0.95399999999999996"/>
    <n v="5"/>
    <n v="1166"/>
    <n v="0.74948241120708803"/>
    <n v="0.97599999999999998"/>
    <n v="5"/>
    <n v="0.80800000000000005"/>
    <n v="5"/>
    <n v="5"/>
    <n v="1"/>
    <n v="1"/>
    <n v="3964"/>
    <n v="0.63564271340253298"/>
    <n v="6236.2077255000004"/>
    <n v="1"/>
    <n v="778"/>
    <n v="20.484465508162192"/>
    <n v="0.79"/>
    <x v="0"/>
    <n v="4.5"/>
    <n v="5"/>
    <x v="1"/>
    <x v="1"/>
    <n v="0"/>
    <n v="25"/>
    <n v="0"/>
    <m/>
    <m/>
    <m/>
    <n v="25"/>
    <n v="0"/>
    <m/>
    <m/>
    <m/>
    <n v="0"/>
  </r>
  <r>
    <x v="104"/>
    <x v="104"/>
    <s v="Census Tract 1408, New Haven County, Connecticut"/>
    <n v="29281"/>
    <n v="2.46"/>
    <n v="18668.883740000001"/>
    <n v="18.669"/>
    <n v="4.5999999999999999E-2"/>
    <n v="1"/>
    <n v="0.95399999999999996"/>
    <n v="5"/>
    <n v="1166"/>
    <n v="0.74948241120708803"/>
    <n v="0.97599999999999998"/>
    <n v="5"/>
    <n v="0.80800000000000005"/>
    <n v="5"/>
    <n v="5"/>
    <n v="1"/>
    <n v="1"/>
    <n v="3964"/>
    <n v="0.63564271340253298"/>
    <n v="6236.2077255000004"/>
    <n v="1"/>
    <n v="778"/>
    <n v="20.484465508162192"/>
    <n v="0.79"/>
    <x v="0"/>
    <n v="4.5"/>
    <n v="5"/>
    <x v="1"/>
    <x v="1"/>
    <n v="0"/>
    <n v="320"/>
    <n v="0"/>
    <m/>
    <m/>
    <m/>
    <n v="320"/>
    <n v="0"/>
    <m/>
    <m/>
    <m/>
    <n v="0"/>
  </r>
  <r>
    <x v="104"/>
    <x v="104"/>
    <s v="Census Tract 1408, New Haven County, Connecticut"/>
    <n v="29281"/>
    <n v="2.46"/>
    <n v="18668.883740000001"/>
    <n v="18.669"/>
    <n v="4.5999999999999999E-2"/>
    <n v="1"/>
    <n v="0.95399999999999996"/>
    <n v="5"/>
    <n v="1166"/>
    <n v="0.74948241120708803"/>
    <n v="0.97599999999999998"/>
    <n v="5"/>
    <n v="0.80800000000000005"/>
    <n v="5"/>
    <n v="5"/>
    <n v="1"/>
    <n v="1"/>
    <n v="3964"/>
    <n v="0.63564271340253298"/>
    <n v="6236.2077255000004"/>
    <n v="1"/>
    <n v="778"/>
    <n v="20.484465508162192"/>
    <n v="0.79"/>
    <x v="0"/>
    <n v="4.5"/>
    <n v="5"/>
    <x v="1"/>
    <x v="1"/>
    <n v="0"/>
    <n v="350"/>
    <n v="0"/>
    <m/>
    <m/>
    <m/>
    <n v="350"/>
    <n v="0"/>
    <m/>
    <m/>
    <m/>
    <n v="0"/>
  </r>
  <r>
    <x v="104"/>
    <x v="104"/>
    <s v="Census Tract 1408, New Haven County, Connecticut"/>
    <n v="29281"/>
    <n v="2.46"/>
    <n v="18668.883740000001"/>
    <n v="18.669"/>
    <n v="4.5999999999999999E-2"/>
    <n v="1"/>
    <n v="0.95399999999999996"/>
    <n v="5"/>
    <n v="1166"/>
    <n v="0.74948241120708803"/>
    <n v="0.97599999999999998"/>
    <n v="5"/>
    <n v="0.80800000000000005"/>
    <n v="5"/>
    <n v="5"/>
    <n v="1"/>
    <n v="1"/>
    <n v="3964"/>
    <n v="0.63564271340253298"/>
    <n v="6236.2077255000004"/>
    <n v="1"/>
    <n v="778"/>
    <n v="20.484465508162192"/>
    <n v="0.79"/>
    <x v="0"/>
    <n v="4.5"/>
    <n v="5"/>
    <x v="1"/>
    <x v="1"/>
    <n v="43.247199999999999"/>
    <n v="0"/>
    <n v="0"/>
    <m/>
    <m/>
    <m/>
    <n v="0"/>
    <n v="0"/>
    <m/>
    <m/>
    <m/>
    <n v="0"/>
  </r>
  <r>
    <x v="105"/>
    <x v="105"/>
    <s v="Census Tract 1409, New Haven County, Connecticut"/>
    <n v="32444"/>
    <n v="2.61"/>
    <n v="20082.331839999999"/>
    <n v="20.082000000000001"/>
    <n v="5.8000000000000003E-2"/>
    <n v="1"/>
    <n v="0.94199999999999995"/>
    <n v="5"/>
    <n v="1213"/>
    <n v="0.724816227317156"/>
    <n v="0.97"/>
    <n v="5"/>
    <n v="0.751"/>
    <n v="4"/>
    <n v="5"/>
    <n v="1"/>
    <n v="1"/>
    <n v="4476"/>
    <n v="0.37876198654202298"/>
    <n v="11817.447787999999"/>
    <n v="1"/>
    <n v="562"/>
    <n v="11.874075639129517"/>
    <n v="0.53400000000000003"/>
    <x v="3"/>
    <n v="4"/>
    <n v="4"/>
    <x v="1"/>
    <x v="1"/>
    <n v="0"/>
    <n v="97.04"/>
    <n v="0"/>
    <m/>
    <m/>
    <m/>
    <n v="0"/>
    <n v="1"/>
    <n v="1"/>
    <n v="0"/>
    <n v="0"/>
    <n v="97.04"/>
  </r>
  <r>
    <x v="105"/>
    <x v="105"/>
    <s v="Census Tract 1409, New Haven County, Connecticut"/>
    <n v="32444"/>
    <n v="2.61"/>
    <n v="20082.331839999999"/>
    <n v="20.082000000000001"/>
    <n v="5.8000000000000003E-2"/>
    <n v="1"/>
    <n v="0.94199999999999995"/>
    <n v="5"/>
    <n v="1213"/>
    <n v="0.724816227317156"/>
    <n v="0.97"/>
    <n v="5"/>
    <n v="0.751"/>
    <n v="4"/>
    <n v="5"/>
    <n v="1"/>
    <n v="1"/>
    <n v="4476"/>
    <n v="0.37876198654202298"/>
    <n v="11817.447787999999"/>
    <n v="1"/>
    <n v="562"/>
    <n v="11.874075639129517"/>
    <n v="0.53400000000000003"/>
    <x v="3"/>
    <n v="4"/>
    <n v="4"/>
    <x v="1"/>
    <x v="1"/>
    <n v="0"/>
    <n v="5327.67"/>
    <n v="5"/>
    <n v="4"/>
    <n v="1"/>
    <n v="0"/>
    <n v="1441.62"/>
    <n v="21"/>
    <n v="2"/>
    <n v="19"/>
    <n v="0"/>
    <n v="3886.05"/>
  </r>
  <r>
    <x v="105"/>
    <x v="105"/>
    <s v="Census Tract 1409, New Haven County, Connecticut"/>
    <n v="32444"/>
    <n v="2.61"/>
    <n v="20082.331839999999"/>
    <n v="20.082000000000001"/>
    <n v="5.8000000000000003E-2"/>
    <n v="1"/>
    <n v="0.94199999999999995"/>
    <n v="5"/>
    <n v="1213"/>
    <n v="0.724816227317156"/>
    <n v="0.97"/>
    <n v="5"/>
    <n v="0.751"/>
    <n v="4"/>
    <n v="5"/>
    <n v="1"/>
    <n v="1"/>
    <n v="4476"/>
    <n v="0.37876198654202298"/>
    <n v="11817.447787999999"/>
    <n v="1"/>
    <n v="562"/>
    <n v="11.874075639129517"/>
    <n v="0.53400000000000003"/>
    <x v="3"/>
    <n v="4"/>
    <n v="4"/>
    <x v="1"/>
    <x v="1"/>
    <n v="55064.527800000003"/>
    <n v="0"/>
    <n v="0"/>
    <m/>
    <m/>
    <m/>
    <n v="0"/>
    <n v="0"/>
    <m/>
    <m/>
    <m/>
    <n v="0"/>
  </r>
  <r>
    <x v="106"/>
    <x v="106"/>
    <s v="Census Tract 1410, New Haven County, Connecticut"/>
    <n v="91932"/>
    <n v="2.44"/>
    <n v="58853.432229999999"/>
    <n v="58.853000000000002"/>
    <n v="0.63400000000000001"/>
    <n v="4"/>
    <n v="0.36599999999999999"/>
    <n v="2"/>
    <n v="1596"/>
    <n v="0.32541857414795672"/>
    <n v="0.33300000000000002"/>
    <n v="2"/>
    <n v="0.38500000000000001"/>
    <n v="2"/>
    <n v="2"/>
    <n v="1"/>
    <n v="1"/>
    <n v="3729"/>
    <n v="0.73237404960949604"/>
    <n v="5091.6604731999996"/>
    <n v="1"/>
    <n v="655"/>
    <n v="16.515380736258194"/>
    <n v="0.66700000000000004"/>
    <x v="0"/>
    <n v="3"/>
    <n v="3"/>
    <x v="0"/>
    <x v="0"/>
    <n v="59341.469599999997"/>
    <n v="8974.89"/>
    <n v="22"/>
    <n v="16"/>
    <n v="6"/>
    <n v="0"/>
    <n v="7525.73"/>
    <n v="4"/>
    <n v="4"/>
    <n v="0"/>
    <n v="0"/>
    <n v="1449.16"/>
  </r>
  <r>
    <x v="107"/>
    <x v="107"/>
    <s v="Census Tract 1411, New Haven County, Connecticut"/>
    <n v="91829"/>
    <n v="2.5499999999999998"/>
    <n v="57505.550430000003"/>
    <n v="57.506"/>
    <n v="0.60899999999999999"/>
    <n v="4"/>
    <n v="0.39100000000000001"/>
    <n v="2"/>
    <n v="1762"/>
    <n v="0.36768624666479865"/>
    <n v="0.57899999999999996"/>
    <n v="3"/>
    <n v="0.27700000000000002"/>
    <n v="2"/>
    <n v="2"/>
    <n v="1"/>
    <n v="1"/>
    <n v="2777"/>
    <n v="1.4939914779527901"/>
    <n v="1858.7790098"/>
    <n v="1"/>
    <n v="433"/>
    <n v="16.16274729376633"/>
    <n v="0.65600000000000003"/>
    <x v="0"/>
    <n v="3"/>
    <n v="3"/>
    <x v="0"/>
    <x v="0"/>
    <n v="50898.5147"/>
    <n v="26111.11"/>
    <n v="15"/>
    <n v="15"/>
    <n v="0"/>
    <n v="0"/>
    <n v="10059.84"/>
    <n v="4"/>
    <n v="4"/>
    <n v="0"/>
    <n v="0"/>
    <n v="16051.27"/>
  </r>
  <r>
    <x v="107"/>
    <x v="107"/>
    <s v="Census Tract 1411, New Haven County, Connecticut"/>
    <n v="91829"/>
    <n v="2.5499999999999998"/>
    <n v="57505.550430000003"/>
    <n v="57.506"/>
    <n v="0.60899999999999999"/>
    <n v="4"/>
    <n v="0.39100000000000001"/>
    <n v="2"/>
    <n v="1762"/>
    <n v="0.36768624666479865"/>
    <n v="0.57899999999999996"/>
    <n v="3"/>
    <n v="0.27700000000000002"/>
    <n v="2"/>
    <n v="2"/>
    <n v="1"/>
    <n v="1"/>
    <n v="2777"/>
    <n v="1.4939914779527901"/>
    <n v="1858.7790098"/>
    <n v="1"/>
    <n v="433"/>
    <n v="16.16274729376633"/>
    <n v="0.65600000000000003"/>
    <x v="0"/>
    <n v="3"/>
    <n v="3"/>
    <x v="0"/>
    <x v="0"/>
    <n v="0"/>
    <n v="0"/>
    <n v="0"/>
    <m/>
    <m/>
    <m/>
    <n v="0"/>
    <n v="0"/>
    <m/>
    <m/>
    <m/>
    <n v="0"/>
  </r>
  <r>
    <x v="108"/>
    <x v="108"/>
    <s v="Census Tract 1412, New Haven County, Connecticut"/>
    <n v="40625"/>
    <n v="2.71"/>
    <n v="24677.93003"/>
    <n v="24.678000000000001"/>
    <n v="0.108"/>
    <n v="1"/>
    <n v="0.89200000000000002"/>
    <n v="5"/>
    <n v="1226"/>
    <n v="0.59616021206459346"/>
    <n v="0.91900000000000004"/>
    <n v="5"/>
    <n v="0.74299999999999999"/>
    <n v="4"/>
    <n v="5"/>
    <n v="1"/>
    <n v="1"/>
    <n v="4426"/>
    <n v="0.7363817901859"/>
    <n v="6010.4691057999999"/>
    <n v="1"/>
    <n v="1090"/>
    <n v="23.044397463002113"/>
    <n v="0.82499999999999996"/>
    <x v="4"/>
    <n v="5"/>
    <n v="5"/>
    <x v="1"/>
    <x v="1"/>
    <n v="62230.979700000004"/>
    <n v="18001.45"/>
    <n v="10"/>
    <n v="9"/>
    <n v="1"/>
    <n v="0"/>
    <n v="4418.41"/>
    <n v="16"/>
    <n v="4"/>
    <n v="12"/>
    <n v="0"/>
    <n v="13583.04"/>
  </r>
  <r>
    <x v="108"/>
    <x v="108"/>
    <s v="Census Tract 1412, New Haven County, Connecticut"/>
    <n v="40625"/>
    <n v="2.71"/>
    <n v="24677.93003"/>
    <n v="24.678000000000001"/>
    <n v="0.108"/>
    <n v="1"/>
    <n v="0.89200000000000002"/>
    <n v="5"/>
    <n v="1226"/>
    <n v="0.59616021206459346"/>
    <n v="0.91900000000000004"/>
    <n v="5"/>
    <n v="0.74299999999999999"/>
    <n v="4"/>
    <n v="5"/>
    <n v="1"/>
    <n v="1"/>
    <n v="4426"/>
    <n v="0.7363817901859"/>
    <n v="6010.4691057999999"/>
    <n v="1"/>
    <n v="1090"/>
    <n v="23.044397463002113"/>
    <n v="0.82499999999999996"/>
    <x v="4"/>
    <n v="5"/>
    <n v="5"/>
    <x v="1"/>
    <x v="1"/>
    <n v="0"/>
    <n v="0"/>
    <n v="0"/>
    <m/>
    <m/>
    <m/>
    <n v="0"/>
    <n v="0"/>
    <m/>
    <m/>
    <m/>
    <n v="0"/>
  </r>
  <r>
    <x v="109"/>
    <x v="109"/>
    <s v="Census Tract 1413, New Haven County, Connecticut"/>
    <n v="36304"/>
    <n v="2.2200000000000002"/>
    <n v="24365.649430000001"/>
    <n v="24.366"/>
    <n v="0.105"/>
    <n v="1"/>
    <n v="0.89500000000000002"/>
    <n v="5"/>
    <n v="1165"/>
    <n v="0.57375856285559301"/>
    <n v="0.90600000000000003"/>
    <n v="5"/>
    <n v="0.81099999999999994"/>
    <n v="5"/>
    <n v="5"/>
    <n v="1"/>
    <n v="1"/>
    <n v="5913"/>
    <n v="1.4091219727658999"/>
    <n v="4196.2300740000001"/>
    <n v="1"/>
    <n v="726"/>
    <n v="10.860134629768138"/>
    <n v="0.46800000000000003"/>
    <x v="3"/>
    <n v="4"/>
    <n v="4"/>
    <x v="1"/>
    <x v="1"/>
    <n v="143.75399999999999"/>
    <n v="0"/>
    <n v="0"/>
    <m/>
    <m/>
    <m/>
    <n v="0"/>
    <n v="0"/>
    <m/>
    <m/>
    <m/>
    <n v="0"/>
  </r>
  <r>
    <x v="109"/>
    <x v="109"/>
    <s v="Census Tract 1413, New Haven County, Connecticut"/>
    <n v="36304"/>
    <n v="2.2200000000000002"/>
    <n v="24365.649430000001"/>
    <n v="24.366"/>
    <n v="0.105"/>
    <n v="1"/>
    <n v="0.89500000000000002"/>
    <n v="5"/>
    <n v="1165"/>
    <n v="0.57375856285559301"/>
    <n v="0.90600000000000003"/>
    <n v="5"/>
    <n v="0.81099999999999994"/>
    <n v="5"/>
    <n v="5"/>
    <n v="1"/>
    <n v="1"/>
    <n v="5913"/>
    <n v="1.4091219727658999"/>
    <n v="4196.2300740000001"/>
    <n v="1"/>
    <n v="726"/>
    <n v="10.860134629768138"/>
    <n v="0.46800000000000003"/>
    <x v="3"/>
    <n v="4"/>
    <n v="4"/>
    <x v="1"/>
    <x v="1"/>
    <n v="0"/>
    <n v="5178.01"/>
    <n v="2"/>
    <n v="2"/>
    <n v="0"/>
    <n v="0"/>
    <n v="1436.26"/>
    <n v="7"/>
    <n v="3"/>
    <n v="3"/>
    <n v="1"/>
    <n v="3741.75"/>
  </r>
  <r>
    <x v="109"/>
    <x v="109"/>
    <s v="Census Tract 1413, New Haven County, Connecticut"/>
    <n v="36304"/>
    <n v="2.2200000000000002"/>
    <n v="24365.649430000001"/>
    <n v="24.366"/>
    <n v="0.105"/>
    <n v="1"/>
    <n v="0.89500000000000002"/>
    <n v="5"/>
    <n v="1165"/>
    <n v="0.57375856285559301"/>
    <n v="0.90600000000000003"/>
    <n v="5"/>
    <n v="0.81099999999999994"/>
    <n v="5"/>
    <n v="5"/>
    <n v="1"/>
    <n v="1"/>
    <n v="5913"/>
    <n v="1.4091219727658999"/>
    <n v="4196.2300740000001"/>
    <n v="1"/>
    <n v="726"/>
    <n v="10.860134629768138"/>
    <n v="0.46800000000000003"/>
    <x v="3"/>
    <n v="4"/>
    <n v="4"/>
    <x v="1"/>
    <x v="1"/>
    <n v="76079.437600000005"/>
    <n v="0"/>
    <n v="0"/>
    <m/>
    <m/>
    <m/>
    <n v="0"/>
    <n v="0"/>
    <m/>
    <m/>
    <m/>
    <n v="0"/>
  </r>
  <r>
    <x v="110"/>
    <x v="110"/>
    <s v="Census Tract 1414, New Haven County, Connecticut"/>
    <n v="51489"/>
    <n v="2.87"/>
    <n v="30392.995709999999"/>
    <n v="30.393000000000001"/>
    <n v="0.17599999999999999"/>
    <n v="1"/>
    <n v="0.82400000000000007"/>
    <n v="5"/>
    <n v="1400"/>
    <n v="0.55275893697021816"/>
    <n v="0.88800000000000001"/>
    <n v="5"/>
    <n v="0.56899999999999995"/>
    <n v="3"/>
    <n v="4"/>
    <n v="1"/>
    <n v="1"/>
    <n v="5023"/>
    <n v="0.59210467384404897"/>
    <n v="8483.2973321999998"/>
    <n v="1"/>
    <n v="1323"/>
    <n v="26.765122395306495"/>
    <n v="0.88"/>
    <x v="4"/>
    <n v="4.5"/>
    <n v="5"/>
    <x v="0"/>
    <x v="1"/>
    <n v="152.922"/>
    <n v="0"/>
    <n v="0"/>
    <m/>
    <m/>
    <m/>
    <n v="0"/>
    <n v="0"/>
    <m/>
    <m/>
    <m/>
    <n v="0"/>
  </r>
  <r>
    <x v="110"/>
    <x v="110"/>
    <s v="Census Tract 1414, New Haven County, Connecticut"/>
    <n v="51489"/>
    <n v="2.87"/>
    <n v="30392.995709999999"/>
    <n v="30.393000000000001"/>
    <n v="0.17599999999999999"/>
    <n v="1"/>
    <n v="0.82400000000000007"/>
    <n v="5"/>
    <n v="1400"/>
    <n v="0.55275893697021816"/>
    <n v="0.88800000000000001"/>
    <n v="5"/>
    <n v="0.56899999999999995"/>
    <n v="3"/>
    <n v="4"/>
    <n v="1"/>
    <n v="1"/>
    <n v="5023"/>
    <n v="0.59210467384404897"/>
    <n v="8483.2973321999998"/>
    <n v="1"/>
    <n v="1323"/>
    <n v="26.765122395306495"/>
    <n v="0.88"/>
    <x v="4"/>
    <n v="4.5"/>
    <n v="5"/>
    <x v="0"/>
    <x v="1"/>
    <n v="67783.353199999998"/>
    <n v="12592.36"/>
    <n v="12"/>
    <n v="11"/>
    <n v="1"/>
    <n v="0"/>
    <n v="3492.49"/>
    <n v="14"/>
    <n v="5"/>
    <n v="9"/>
    <n v="0"/>
    <n v="9099.8700000000008"/>
  </r>
  <r>
    <x v="111"/>
    <x v="111"/>
    <s v="Census Tract 1415, New Haven County, Connecticut"/>
    <n v="26324"/>
    <n v="2.89"/>
    <n v="15484.70588"/>
    <n v="15.484999999999999"/>
    <n v="2.3E-2"/>
    <n v="1"/>
    <n v="0.97699999999999998"/>
    <n v="5"/>
    <n v="1082"/>
    <n v="0.83850478663402295"/>
    <n v="0.98899999999999999"/>
    <n v="5"/>
    <n v="0.88700000000000001"/>
    <n v="5"/>
    <n v="5"/>
    <n v="1"/>
    <n v="1"/>
    <n v="6873"/>
    <n v="0.61839012381524605"/>
    <n v="11114.343091000001"/>
    <n v="1"/>
    <n v="913"/>
    <n v="12.5"/>
    <n v="0.56299999999999994"/>
    <x v="3"/>
    <n v="4"/>
    <n v="4"/>
    <x v="1"/>
    <x v="1"/>
    <n v="94.991"/>
    <n v="0"/>
    <n v="0"/>
    <m/>
    <m/>
    <m/>
    <n v="0"/>
    <n v="0"/>
    <m/>
    <m/>
    <m/>
    <n v="0"/>
  </r>
  <r>
    <x v="111"/>
    <x v="111"/>
    <s v="Census Tract 1415, New Haven County, Connecticut"/>
    <n v="26324"/>
    <n v="2.89"/>
    <n v="15484.70588"/>
    <n v="15.484999999999999"/>
    <n v="2.3E-2"/>
    <n v="1"/>
    <n v="0.97699999999999998"/>
    <n v="5"/>
    <n v="1082"/>
    <n v="0.83850478663402295"/>
    <n v="0.98899999999999999"/>
    <n v="5"/>
    <n v="0.88700000000000001"/>
    <n v="5"/>
    <n v="5"/>
    <n v="1"/>
    <n v="1"/>
    <n v="6873"/>
    <n v="0.61839012381524605"/>
    <n v="11114.343091000001"/>
    <n v="1"/>
    <n v="913"/>
    <n v="12.5"/>
    <n v="0.56299999999999994"/>
    <x v="3"/>
    <n v="4"/>
    <n v="4"/>
    <x v="1"/>
    <x v="1"/>
    <n v="0"/>
    <n v="47450.57"/>
    <n v="9"/>
    <n v="7"/>
    <n v="2"/>
    <n v="0"/>
    <n v="2901.52"/>
    <n v="53"/>
    <n v="19"/>
    <n v="34"/>
    <n v="0"/>
    <n v="27049.05"/>
  </r>
  <r>
    <x v="111"/>
    <x v="111"/>
    <s v="Census Tract 1415, New Haven County, Connecticut"/>
    <n v="26324"/>
    <n v="2.89"/>
    <n v="15484.70588"/>
    <n v="15.484999999999999"/>
    <n v="2.3E-2"/>
    <n v="1"/>
    <n v="0.97699999999999998"/>
    <n v="5"/>
    <n v="1082"/>
    <n v="0.83850478663402295"/>
    <n v="0.98899999999999999"/>
    <n v="5"/>
    <n v="0.88700000000000001"/>
    <n v="5"/>
    <n v="5"/>
    <n v="1"/>
    <n v="1"/>
    <n v="6873"/>
    <n v="0.61839012381524605"/>
    <n v="11114.343091000001"/>
    <n v="1"/>
    <n v="913"/>
    <n v="12.5"/>
    <n v="0.56299999999999994"/>
    <x v="3"/>
    <n v="4"/>
    <n v="4"/>
    <x v="1"/>
    <x v="1"/>
    <n v="89500.176099999997"/>
    <n v="0"/>
    <n v="0"/>
    <m/>
    <m/>
    <m/>
    <n v="0"/>
    <n v="0"/>
    <m/>
    <m/>
    <m/>
    <n v="0"/>
  </r>
  <r>
    <x v="112"/>
    <x v="112"/>
    <s v="Census Tract 1416, New Haven County, Connecticut"/>
    <n v="32110"/>
    <n v="2.3199999999999998"/>
    <n v="21081.247800000001"/>
    <n v="21.081"/>
    <n v="7.0000000000000007E-2"/>
    <n v="1"/>
    <n v="0.92999999999999994"/>
    <n v="5"/>
    <n v="1067"/>
    <n v="0.60736442745101638"/>
    <n v="0.92500000000000004"/>
    <n v="5"/>
    <n v="0.89800000000000002"/>
    <n v="5"/>
    <n v="5"/>
    <n v="1"/>
    <n v="1"/>
    <n v="5169"/>
    <n v="0.41283704789365799"/>
    <n v="12520.678621999999"/>
    <n v="1"/>
    <n v="1054"/>
    <n v="20.469994173625945"/>
    <n v="0.79100000000000004"/>
    <x v="0"/>
    <n v="4.5"/>
    <n v="5"/>
    <x v="1"/>
    <x v="1"/>
    <n v="0"/>
    <n v="10815.87"/>
    <n v="4"/>
    <n v="1"/>
    <n v="3"/>
    <n v="0"/>
    <n v="484.3"/>
    <n v="18"/>
    <n v="5"/>
    <n v="13"/>
    <n v="0"/>
    <n v="10331.57"/>
  </r>
  <r>
    <x v="112"/>
    <x v="112"/>
    <s v="Census Tract 1416, New Haven County, Connecticut"/>
    <n v="32110"/>
    <n v="2.3199999999999998"/>
    <n v="21081.247800000001"/>
    <n v="21.081"/>
    <n v="7.0000000000000007E-2"/>
    <n v="1"/>
    <n v="0.92999999999999994"/>
    <n v="5"/>
    <n v="1067"/>
    <n v="0.60736442745101638"/>
    <n v="0.92500000000000004"/>
    <n v="5"/>
    <n v="0.89800000000000002"/>
    <n v="5"/>
    <n v="5"/>
    <n v="1"/>
    <n v="1"/>
    <n v="5169"/>
    <n v="0.41283704789365799"/>
    <n v="12520.678621999999"/>
    <n v="1"/>
    <n v="1054"/>
    <n v="20.469994173625945"/>
    <n v="0.79100000000000004"/>
    <x v="0"/>
    <n v="4.5"/>
    <n v="5"/>
    <x v="1"/>
    <x v="1"/>
    <n v="59212.536800000002"/>
    <n v="0"/>
    <n v="0"/>
    <m/>
    <m/>
    <m/>
    <n v="0"/>
    <n v="0"/>
    <m/>
    <m/>
    <m/>
    <n v="0"/>
  </r>
  <r>
    <x v="113"/>
    <x v="113"/>
    <s v="Census Tract 1418, New Haven County, Connecticut"/>
    <n v="54167"/>
    <n v="2.56"/>
    <n v="33854.375"/>
    <n v="33.853999999999999"/>
    <n v="0.221"/>
    <n v="2"/>
    <n v="0.77900000000000003"/>
    <n v="4"/>
    <n v="1373"/>
    <n v="0.48667269739878527"/>
    <n v="0.82899999999999996"/>
    <n v="5"/>
    <n v="0.58699999999999997"/>
    <n v="3"/>
    <n v="4"/>
    <n v="1"/>
    <n v="1"/>
    <n v="3892"/>
    <n v="0.56799568183327498"/>
    <n v="6852.164769"/>
    <n v="1"/>
    <n v="1483"/>
    <n v="34.178382115694859"/>
    <n v="0.95299999999999996"/>
    <x v="4"/>
    <n v="4.5"/>
    <n v="5"/>
    <x v="0"/>
    <x v="1"/>
    <n v="177.19649999999999"/>
    <n v="0"/>
    <n v="0"/>
    <m/>
    <m/>
    <m/>
    <n v="0"/>
    <n v="0"/>
    <m/>
    <m/>
    <m/>
    <n v="0"/>
  </r>
  <r>
    <x v="113"/>
    <x v="113"/>
    <s v="Census Tract 1418, New Haven County, Connecticut"/>
    <n v="54167"/>
    <n v="2.56"/>
    <n v="33854.375"/>
    <n v="33.853999999999999"/>
    <n v="0.221"/>
    <n v="2"/>
    <n v="0.77900000000000003"/>
    <n v="4"/>
    <n v="1373"/>
    <n v="0.48667269739878527"/>
    <n v="0.82899999999999996"/>
    <n v="5"/>
    <n v="0.58699999999999997"/>
    <n v="3"/>
    <n v="4"/>
    <n v="1"/>
    <n v="1"/>
    <n v="3892"/>
    <n v="0.56799568183327498"/>
    <n v="6852.164769"/>
    <n v="1"/>
    <n v="1483"/>
    <n v="34.178382115694859"/>
    <n v="0.95299999999999996"/>
    <x v="4"/>
    <n v="4.5"/>
    <n v="5"/>
    <x v="0"/>
    <x v="1"/>
    <n v="54159.681900000003"/>
    <n v="6368.9"/>
    <n v="13"/>
    <n v="8"/>
    <n v="5"/>
    <n v="0"/>
    <n v="5320.43"/>
    <n v="4"/>
    <n v="1"/>
    <n v="3"/>
    <n v="0"/>
    <n v="1048.47"/>
  </r>
  <r>
    <x v="114"/>
    <x v="114"/>
    <s v="Census Tract 1419, New Haven County, Connecticut"/>
    <n v="83925"/>
    <n v="2.35"/>
    <n v="54746.633529999999"/>
    <n v="54.747"/>
    <n v="0.55400000000000005"/>
    <n v="3"/>
    <n v="0.44599999999999995"/>
    <n v="3"/>
    <n v="1703"/>
    <n v="0.37328322642526512"/>
    <n v="0.60699999999999998"/>
    <n v="4"/>
    <n v="0.31000000000000005"/>
    <n v="2"/>
    <n v="3"/>
    <n v="1"/>
    <n v="1"/>
    <n v="5063"/>
    <n v="0.50239962501756796"/>
    <n v="10077.634910000001"/>
    <n v="1"/>
    <n v="1171"/>
    <n v="21.48229682627041"/>
    <n v="0.80700000000000005"/>
    <x v="4"/>
    <n v="4"/>
    <n v="4"/>
    <x v="0"/>
    <x v="0"/>
    <n v="41.586100000000002"/>
    <n v="0"/>
    <n v="0"/>
    <m/>
    <m/>
    <m/>
    <n v="0"/>
    <n v="0"/>
    <m/>
    <m/>
    <m/>
    <n v="0"/>
  </r>
  <r>
    <x v="114"/>
    <x v="114"/>
    <s v="Census Tract 1419, New Haven County, Connecticut"/>
    <n v="83925"/>
    <n v="2.35"/>
    <n v="54746.633529999999"/>
    <n v="54.747"/>
    <n v="0.55400000000000005"/>
    <n v="3"/>
    <n v="0.44599999999999995"/>
    <n v="3"/>
    <n v="1703"/>
    <n v="0.37328322642526512"/>
    <n v="0.60699999999999998"/>
    <n v="4"/>
    <n v="0.31000000000000005"/>
    <n v="2"/>
    <n v="3"/>
    <n v="1"/>
    <n v="1"/>
    <n v="5063"/>
    <n v="0.50239962501756796"/>
    <n v="10077.634910000001"/>
    <n v="1"/>
    <n v="1171"/>
    <n v="21.48229682627041"/>
    <n v="0.80700000000000005"/>
    <x v="4"/>
    <n v="4"/>
    <n v="4"/>
    <x v="0"/>
    <x v="0"/>
    <n v="72665.771399999998"/>
    <n v="9616.59"/>
    <n v="17"/>
    <n v="6"/>
    <n v="11"/>
    <n v="0"/>
    <n v="9616.59"/>
    <n v="0"/>
    <m/>
    <m/>
    <m/>
    <n v="0"/>
  </r>
  <r>
    <x v="115"/>
    <x v="115"/>
    <s v="Census Tract 1420, New Haven County, Connecticut"/>
    <n v="51138"/>
    <n v="1.76"/>
    <n v="38546.717850000001"/>
    <n v="38.546999999999997"/>
    <n v="0.27"/>
    <n v="2"/>
    <n v="0.73"/>
    <n v="4"/>
    <n v="1446"/>
    <n v="0.45015505775415843"/>
    <n v="0.78300000000000003"/>
    <n v="4"/>
    <n v="0.53299999999999992"/>
    <n v="3"/>
    <n v="4"/>
    <n v="1"/>
    <n v="1"/>
    <n v="3396"/>
    <n v="0.25717223400262901"/>
    <n v="13205.158065"/>
    <n v="1"/>
    <n v="783"/>
    <n v="25.816023738872403"/>
    <n v="0.875"/>
    <x v="4"/>
    <n v="4.5"/>
    <n v="5"/>
    <x v="0"/>
    <x v="1"/>
    <n v="47650.880899999996"/>
    <n v="2599.46"/>
    <n v="4"/>
    <n v="4"/>
    <n v="0"/>
    <n v="0"/>
    <n v="1909.94"/>
    <n v="2"/>
    <n v="0"/>
    <n v="2"/>
    <n v="0"/>
    <n v="689.52"/>
  </r>
  <r>
    <x v="116"/>
    <x v="116"/>
    <s v="Census Tract 1421, New Haven County, Connecticut"/>
    <n v="44815"/>
    <n v="2.38"/>
    <n v="29049.24987"/>
    <n v="29.048999999999999"/>
    <n v="0.151"/>
    <n v="1"/>
    <n v="0.84899999999999998"/>
    <n v="5"/>
    <n v="1308"/>
    <n v="0.54032376292820261"/>
    <n v="0.88"/>
    <n v="5"/>
    <n v="0.64800000000000002"/>
    <n v="4"/>
    <n v="5"/>
    <n v="1"/>
    <n v="1"/>
    <n v="1744"/>
    <n v="0.23397560143135801"/>
    <n v="7453.7686379999996"/>
    <n v="1"/>
    <n v="376"/>
    <n v="25.016633399866933"/>
    <n v="0.85599999999999998"/>
    <x v="4"/>
    <n v="5"/>
    <n v="5"/>
    <x v="1"/>
    <x v="1"/>
    <n v="0"/>
    <n v="26.98"/>
    <n v="1"/>
    <n v="0"/>
    <n v="1"/>
    <n v="0"/>
    <n v="26.98"/>
    <n v="0"/>
    <m/>
    <m/>
    <m/>
    <n v="0"/>
  </r>
  <r>
    <x v="116"/>
    <x v="116"/>
    <s v="Census Tract 1421, New Haven County, Connecticut"/>
    <n v="44815"/>
    <n v="2.38"/>
    <n v="29049.24987"/>
    <n v="29.048999999999999"/>
    <n v="0.151"/>
    <n v="1"/>
    <n v="0.84899999999999998"/>
    <n v="5"/>
    <n v="1308"/>
    <n v="0.54032376292820261"/>
    <n v="0.88"/>
    <n v="5"/>
    <n v="0.64800000000000002"/>
    <n v="4"/>
    <n v="5"/>
    <n v="1"/>
    <n v="1"/>
    <n v="1744"/>
    <n v="0.23397560143135801"/>
    <n v="7453.7686379999996"/>
    <n v="1"/>
    <n v="376"/>
    <n v="25.016633399866933"/>
    <n v="0.85599999999999998"/>
    <x v="4"/>
    <n v="5"/>
    <n v="5"/>
    <x v="1"/>
    <x v="1"/>
    <n v="14835.8009"/>
    <n v="0"/>
    <n v="0"/>
    <m/>
    <m/>
    <m/>
    <n v="0"/>
    <n v="0"/>
    <m/>
    <m/>
    <m/>
    <n v="0"/>
  </r>
  <r>
    <x v="117"/>
    <x v="117"/>
    <s v="Census Tract 1422, New Haven County, Connecticut"/>
    <n v="67917"/>
    <n v="1.6"/>
    <n v="53693.102959999997"/>
    <n v="53.692999999999998"/>
    <n v="0.53700000000000003"/>
    <n v="3"/>
    <n v="0.46299999999999997"/>
    <n v="3"/>
    <n v="1487"/>
    <n v="0.33233318650429511"/>
    <n v="0.379"/>
    <n v="2"/>
    <n v="0.496"/>
    <n v="3"/>
    <n v="3"/>
    <n v="1"/>
    <n v="1"/>
    <n v="1581"/>
    <n v="0.34710624141887902"/>
    <n v="4554.8014161999999"/>
    <n v="1"/>
    <n v="303"/>
    <n v="20.106171201061713"/>
    <n v="0.78700000000000003"/>
    <x v="0"/>
    <n v="3.5"/>
    <n v="4"/>
    <x v="0"/>
    <x v="0"/>
    <n v="31597.2291"/>
    <n v="3747.81"/>
    <n v="1"/>
    <n v="0"/>
    <n v="1"/>
    <n v="0"/>
    <n v="1375.14"/>
    <n v="1"/>
    <n v="0"/>
    <n v="1"/>
    <n v="0"/>
    <n v="2372.67"/>
  </r>
  <r>
    <x v="118"/>
    <x v="118"/>
    <s v="Census Tract 1423, New Haven County, Connecticut"/>
    <n v="37481"/>
    <n v="2.76"/>
    <n v="22560.910800000001"/>
    <n v="22.561"/>
    <n v="8.7999999999999995E-2"/>
    <n v="1"/>
    <n v="0.91200000000000003"/>
    <n v="5"/>
    <n v="1269"/>
    <n v="0.67497274977036825"/>
    <n v="0.95399999999999996"/>
    <n v="5"/>
    <n v="0.68900000000000006"/>
    <n v="4"/>
    <n v="5"/>
    <n v="1"/>
    <n v="1"/>
    <n v="5448"/>
    <n v="0.39080335507345998"/>
    <n v="13940.514913999999"/>
    <n v="1"/>
    <n v="1968"/>
    <n v="36.043956043956044"/>
    <n v="0.96699999999999997"/>
    <x v="4"/>
    <n v="5"/>
    <n v="5"/>
    <x v="1"/>
    <x v="1"/>
    <n v="0"/>
    <n v="0"/>
    <n v="0"/>
    <m/>
    <m/>
    <m/>
    <n v="0"/>
    <n v="0"/>
    <m/>
    <m/>
    <m/>
    <n v="0"/>
  </r>
  <r>
    <x v="118"/>
    <x v="118"/>
    <s v="Census Tract 1423, New Haven County, Connecticut"/>
    <n v="37481"/>
    <n v="2.76"/>
    <n v="22560.910800000001"/>
    <n v="22.561"/>
    <n v="8.7999999999999995E-2"/>
    <n v="1"/>
    <n v="0.91200000000000003"/>
    <n v="5"/>
    <n v="1269"/>
    <n v="0.67497274977036825"/>
    <n v="0.95399999999999996"/>
    <n v="5"/>
    <n v="0.68900000000000006"/>
    <n v="4"/>
    <n v="5"/>
    <n v="1"/>
    <n v="1"/>
    <n v="5448"/>
    <n v="0.39080335507345998"/>
    <n v="13940.514913999999"/>
    <n v="1"/>
    <n v="1968"/>
    <n v="36.043956043956044"/>
    <n v="0.96699999999999997"/>
    <x v="4"/>
    <n v="5"/>
    <n v="5"/>
    <x v="1"/>
    <x v="1"/>
    <n v="0"/>
    <n v="10400.34"/>
    <n v="10"/>
    <n v="3"/>
    <n v="7"/>
    <n v="0"/>
    <n v="2968.24"/>
    <n v="17"/>
    <n v="2"/>
    <n v="14"/>
    <n v="1"/>
    <n v="7432.1"/>
  </r>
  <r>
    <x v="118"/>
    <x v="118"/>
    <s v="Census Tract 1423, New Haven County, Connecticut"/>
    <n v="37481"/>
    <n v="2.76"/>
    <n v="22560.910800000001"/>
    <n v="22.561"/>
    <n v="8.7999999999999995E-2"/>
    <n v="1"/>
    <n v="0.91200000000000003"/>
    <n v="5"/>
    <n v="1269"/>
    <n v="0.67497274977036825"/>
    <n v="0.95399999999999996"/>
    <n v="5"/>
    <n v="0.68900000000000006"/>
    <n v="4"/>
    <n v="5"/>
    <n v="1"/>
    <n v="1"/>
    <n v="5448"/>
    <n v="0.39080335507345998"/>
    <n v="13940.514913999999"/>
    <n v="1"/>
    <n v="1968"/>
    <n v="36.043956043956044"/>
    <n v="0.96699999999999997"/>
    <x v="4"/>
    <n v="5"/>
    <n v="5"/>
    <x v="1"/>
    <x v="1"/>
    <n v="53392.115599999997"/>
    <n v="0"/>
    <n v="0"/>
    <m/>
    <m/>
    <m/>
    <n v="0"/>
    <n v="0"/>
    <m/>
    <m/>
    <m/>
    <n v="0"/>
  </r>
  <r>
    <x v="119"/>
    <x v="119"/>
    <s v="Census Tract 1424, New Haven County, Connecticut"/>
    <n v="36058"/>
    <n v="3.28"/>
    <n v="19909.699840000001"/>
    <n v="19.91"/>
    <n v="5.7000000000000002E-2"/>
    <n v="1"/>
    <n v="0.94299999999999995"/>
    <n v="5"/>
    <n v="1247"/>
    <n v="0.75159345044149095"/>
    <n v="0.97799999999999998"/>
    <n v="5"/>
    <n v="0.71700000000000008"/>
    <n v="4"/>
    <n v="5"/>
    <n v="1"/>
    <n v="1"/>
    <n v="5360"/>
    <n v="0.46051912209631901"/>
    <n v="11639.038952000001"/>
    <n v="1"/>
    <n v="2195"/>
    <n v="36.565050807929367"/>
    <n v="0.97099999999999997"/>
    <x v="4"/>
    <n v="5"/>
    <n v="5"/>
    <x v="1"/>
    <x v="1"/>
    <n v="0"/>
    <n v="6815.37"/>
    <n v="6"/>
    <n v="5"/>
    <n v="1"/>
    <n v="0"/>
    <n v="2179.8000000000002"/>
    <n v="18"/>
    <n v="6"/>
    <n v="12"/>
    <n v="0"/>
    <n v="4635.57"/>
  </r>
  <r>
    <x v="119"/>
    <x v="119"/>
    <s v="Census Tract 1424, New Haven County, Connecticut"/>
    <n v="36058"/>
    <n v="3.28"/>
    <n v="19909.699840000001"/>
    <n v="19.91"/>
    <n v="5.7000000000000002E-2"/>
    <n v="1"/>
    <n v="0.94299999999999995"/>
    <n v="5"/>
    <n v="1247"/>
    <n v="0.75159345044149095"/>
    <n v="0.97799999999999998"/>
    <n v="5"/>
    <n v="0.71700000000000008"/>
    <n v="4"/>
    <n v="5"/>
    <n v="1"/>
    <n v="1"/>
    <n v="5360"/>
    <n v="0.46051912209631901"/>
    <n v="11639.038952000001"/>
    <n v="1"/>
    <n v="2195"/>
    <n v="36.565050807929367"/>
    <n v="0.97099999999999997"/>
    <x v="4"/>
    <n v="5"/>
    <n v="5"/>
    <x v="1"/>
    <x v="1"/>
    <n v="54491.192900000002"/>
    <n v="0"/>
    <n v="0"/>
    <m/>
    <m/>
    <m/>
    <n v="0"/>
    <n v="0"/>
    <m/>
    <m/>
    <m/>
    <n v="0"/>
  </r>
  <r>
    <x v="120"/>
    <x v="120"/>
    <s v="Census Tract 1425, New Haven County, Connecticut"/>
    <n v="42095"/>
    <n v="2.79"/>
    <n v="25201.617300000002"/>
    <n v="25.202000000000002"/>
    <n v="0.114"/>
    <n v="1"/>
    <n v="0.88600000000000001"/>
    <n v="5"/>
    <n v="1195"/>
    <n v="0.56901110072804728"/>
    <n v="0.90300000000000002"/>
    <n v="5"/>
    <n v="0.77300000000000002"/>
    <n v="4"/>
    <n v="5"/>
    <n v="1"/>
    <n v="1"/>
    <n v="5929"/>
    <n v="0.71219210282055401"/>
    <n v="8325.0010447000004"/>
    <n v="1"/>
    <n v="1624"/>
    <n v="27.567475810558481"/>
    <n v="0.90500000000000003"/>
    <x v="4"/>
    <n v="5"/>
    <n v="5"/>
    <x v="1"/>
    <x v="1"/>
    <n v="231.15710000000001"/>
    <n v="0"/>
    <n v="0"/>
    <m/>
    <m/>
    <m/>
    <n v="0"/>
    <n v="0"/>
    <m/>
    <m/>
    <m/>
    <n v="0"/>
  </r>
  <r>
    <x v="120"/>
    <x v="120"/>
    <s v="Census Tract 1425, New Haven County, Connecticut"/>
    <n v="42095"/>
    <n v="2.79"/>
    <n v="25201.617300000002"/>
    <n v="25.202000000000002"/>
    <n v="0.114"/>
    <n v="1"/>
    <n v="0.88600000000000001"/>
    <n v="5"/>
    <n v="1195"/>
    <n v="0.56901110072804728"/>
    <n v="0.90300000000000002"/>
    <n v="5"/>
    <n v="0.77300000000000002"/>
    <n v="4"/>
    <n v="5"/>
    <n v="1"/>
    <n v="1"/>
    <n v="5929"/>
    <n v="0.71219210282055401"/>
    <n v="8325.0010447000004"/>
    <n v="1"/>
    <n v="1624"/>
    <n v="27.567475810558481"/>
    <n v="0.90500000000000003"/>
    <x v="4"/>
    <n v="5"/>
    <n v="5"/>
    <x v="1"/>
    <x v="1"/>
    <n v="0"/>
    <n v="7352.41"/>
    <n v="9"/>
    <n v="2"/>
    <n v="7"/>
    <n v="0"/>
    <n v="2183.98"/>
    <n v="8"/>
    <n v="2"/>
    <n v="6"/>
    <n v="0"/>
    <n v="5168.43"/>
  </r>
  <r>
    <x v="120"/>
    <x v="120"/>
    <s v="Census Tract 1425, New Haven County, Connecticut"/>
    <n v="42095"/>
    <n v="2.79"/>
    <n v="25201.617300000002"/>
    <n v="25.202000000000002"/>
    <n v="0.114"/>
    <n v="1"/>
    <n v="0.88600000000000001"/>
    <n v="5"/>
    <n v="1195"/>
    <n v="0.56901110072804728"/>
    <n v="0.90300000000000002"/>
    <n v="5"/>
    <n v="0.77300000000000002"/>
    <n v="4"/>
    <n v="5"/>
    <n v="1"/>
    <n v="1"/>
    <n v="5929"/>
    <n v="0.71219210282055401"/>
    <n v="8325.0010447000004"/>
    <n v="1"/>
    <n v="1624"/>
    <n v="27.567475810558481"/>
    <n v="0.90500000000000003"/>
    <x v="4"/>
    <n v="5"/>
    <n v="5"/>
    <x v="1"/>
    <x v="1"/>
    <n v="64777.257400000002"/>
    <n v="0"/>
    <n v="0"/>
    <m/>
    <m/>
    <m/>
    <n v="0"/>
    <n v="0"/>
    <m/>
    <m/>
    <m/>
    <n v="0"/>
  </r>
  <r>
    <x v="121"/>
    <x v="121"/>
    <s v="Census Tract 1426.01, New Haven County, Connecticut"/>
    <n v="55399"/>
    <n v="2.61"/>
    <n v="34291.120130000003"/>
    <n v="34.290999999999997"/>
    <n v="0.23"/>
    <n v="2"/>
    <n v="0.77"/>
    <n v="4"/>
    <n v="1198"/>
    <n v="0.41923389919896437"/>
    <n v="0.71799999999999997"/>
    <n v="4"/>
    <n v="0.76700000000000002"/>
    <n v="4"/>
    <n v="4"/>
    <n v="1"/>
    <n v="1"/>
    <n v="5926"/>
    <n v="1.47328211559281"/>
    <n v="4022.3117739999998"/>
    <n v="1"/>
    <n v="2010"/>
    <n v="34.30034129692833"/>
    <n v="0.96699999999999997"/>
    <x v="4"/>
    <n v="4.5"/>
    <n v="5"/>
    <x v="0"/>
    <x v="1"/>
    <n v="67.625799999999998"/>
    <n v="0"/>
    <n v="0"/>
    <m/>
    <m/>
    <m/>
    <n v="0"/>
    <n v="0"/>
    <m/>
    <m/>
    <m/>
    <n v="0"/>
  </r>
  <r>
    <x v="121"/>
    <x v="121"/>
    <s v="Census Tract 1426.01, New Haven County, Connecticut"/>
    <n v="55399"/>
    <n v="2.61"/>
    <n v="34291.120130000003"/>
    <n v="34.290999999999997"/>
    <n v="0.23"/>
    <n v="2"/>
    <n v="0.77"/>
    <n v="4"/>
    <n v="1198"/>
    <n v="0.41923389919896437"/>
    <n v="0.71799999999999997"/>
    <n v="4"/>
    <n v="0.76700000000000002"/>
    <n v="4"/>
    <n v="4"/>
    <n v="1"/>
    <n v="1"/>
    <n v="5926"/>
    <n v="1.47328211559281"/>
    <n v="4022.3117739999998"/>
    <n v="1"/>
    <n v="2010"/>
    <n v="34.30034129692833"/>
    <n v="0.96699999999999997"/>
    <x v="4"/>
    <n v="4.5"/>
    <n v="5"/>
    <x v="0"/>
    <x v="1"/>
    <n v="92154.619600000005"/>
    <n v="25570.16"/>
    <n v="12"/>
    <n v="11"/>
    <n v="1"/>
    <n v="0"/>
    <n v="5413.7"/>
    <n v="22"/>
    <n v="16"/>
    <n v="5"/>
    <n v="1"/>
    <n v="20156.46"/>
  </r>
  <r>
    <x v="121"/>
    <x v="121"/>
    <s v="Census Tract 1426.01, New Haven County, Connecticut"/>
    <n v="55399"/>
    <n v="2.61"/>
    <n v="34291.120130000003"/>
    <n v="34.290999999999997"/>
    <n v="0.23"/>
    <n v="2"/>
    <n v="0.77"/>
    <n v="4"/>
    <n v="1198"/>
    <n v="0.41923389919896437"/>
    <n v="0.71799999999999997"/>
    <n v="4"/>
    <n v="0.76700000000000002"/>
    <n v="4"/>
    <n v="4"/>
    <n v="1"/>
    <n v="1"/>
    <n v="5926"/>
    <n v="1.47328211559281"/>
    <n v="4022.3117739999998"/>
    <n v="1"/>
    <n v="2010"/>
    <n v="34.30034129692833"/>
    <n v="0.96699999999999997"/>
    <x v="4"/>
    <n v="4.5"/>
    <n v="5"/>
    <x v="0"/>
    <x v="1"/>
    <n v="529.9402"/>
    <n v="0"/>
    <n v="0"/>
    <m/>
    <m/>
    <m/>
    <n v="0"/>
    <n v="0"/>
    <m/>
    <m/>
    <m/>
    <n v="0"/>
  </r>
  <r>
    <x v="122"/>
    <x v="122"/>
    <s v="Census Tract 1426.03, New Haven County, Connecticut"/>
    <n v="19593"/>
    <n v="1.86"/>
    <n v="14366.28462"/>
    <n v="14.366"/>
    <n v="1.4E-2"/>
    <n v="1"/>
    <n v="0.98599999999999999"/>
    <n v="5"/>
    <n v="715"/>
    <n v="0.59723165919011278"/>
    <n v="0.92200000000000004"/>
    <n v="5"/>
    <n v="0.99199999999999999"/>
    <n v="5"/>
    <n v="5"/>
    <n v="1"/>
    <n v="1"/>
    <n v="3960"/>
    <n v="0.369501325874869"/>
    <n v="10717.146929"/>
    <n v="1"/>
    <n v="902"/>
    <n v="21.978557504873294"/>
    <n v="0.83799999999999997"/>
    <x v="4"/>
    <n v="5"/>
    <n v="5"/>
    <x v="1"/>
    <x v="1"/>
    <n v="0"/>
    <n v="0"/>
    <n v="0"/>
    <m/>
    <m/>
    <m/>
    <n v="0"/>
    <n v="0"/>
    <m/>
    <m/>
    <m/>
    <n v="0"/>
  </r>
  <r>
    <x v="122"/>
    <x v="122"/>
    <s v="Census Tract 1426.03, New Haven County, Connecticut"/>
    <n v="19593"/>
    <n v="1.86"/>
    <n v="14366.28462"/>
    <n v="14.366"/>
    <n v="1.4E-2"/>
    <n v="1"/>
    <n v="0.98599999999999999"/>
    <n v="5"/>
    <n v="715"/>
    <n v="0.59723165919011278"/>
    <n v="0.92200000000000004"/>
    <n v="5"/>
    <n v="0.99199999999999999"/>
    <n v="5"/>
    <n v="5"/>
    <n v="1"/>
    <n v="1"/>
    <n v="3960"/>
    <n v="0.369501325874869"/>
    <n v="10717.146929"/>
    <n v="1"/>
    <n v="902"/>
    <n v="21.978557504873294"/>
    <n v="0.83799999999999997"/>
    <x v="4"/>
    <n v="5"/>
    <n v="5"/>
    <x v="1"/>
    <x v="1"/>
    <n v="0"/>
    <n v="14190.36"/>
    <n v="3"/>
    <n v="3"/>
    <n v="0"/>
    <n v="0"/>
    <n v="1888.11"/>
    <n v="7"/>
    <n v="3"/>
    <n v="4"/>
    <n v="0"/>
    <n v="12302.25"/>
  </r>
  <r>
    <x v="122"/>
    <x v="122"/>
    <s v="Census Tract 1426.03, New Haven County, Connecticut"/>
    <n v="19593"/>
    <n v="1.86"/>
    <n v="14366.28462"/>
    <n v="14.366"/>
    <n v="1.4E-2"/>
    <n v="1"/>
    <n v="0.98599999999999999"/>
    <n v="5"/>
    <n v="715"/>
    <n v="0.59723165919011278"/>
    <n v="0.92200000000000004"/>
    <n v="5"/>
    <n v="0.99199999999999999"/>
    <n v="5"/>
    <n v="5"/>
    <n v="1"/>
    <n v="1"/>
    <n v="3960"/>
    <n v="0.369501325874869"/>
    <n v="10717.146929"/>
    <n v="1"/>
    <n v="902"/>
    <n v="21.978557504873294"/>
    <n v="0.83799999999999997"/>
    <x v="4"/>
    <n v="5"/>
    <n v="5"/>
    <x v="1"/>
    <x v="1"/>
    <n v="45179.0501"/>
    <n v="0"/>
    <n v="0"/>
    <m/>
    <m/>
    <m/>
    <n v="0"/>
    <n v="0"/>
    <m/>
    <m/>
    <m/>
    <n v="0"/>
  </r>
  <r>
    <x v="123"/>
    <x v="123"/>
    <s v="Census Tract 1426.04, New Haven County, Connecticut"/>
    <n v="73411"/>
    <n v="2.5499999999999998"/>
    <n v="45971.751429999997"/>
    <n v="45.972000000000001"/>
    <n v="0.38200000000000001"/>
    <n v="2"/>
    <n v="0.61799999999999999"/>
    <n v="4"/>
    <n v="1442"/>
    <n v="0.37640506314727545"/>
    <n v="0.62"/>
    <n v="4"/>
    <n v="0.53699999999999992"/>
    <n v="3"/>
    <n v="4"/>
    <n v="1"/>
    <n v="1"/>
    <n v="2914"/>
    <n v="0.58107566521543697"/>
    <n v="5014.8374376000002"/>
    <n v="1"/>
    <n v="478"/>
    <n v="18.244274809160306"/>
    <n v="0.753"/>
    <x v="0"/>
    <n v="4"/>
    <n v="4"/>
    <x v="0"/>
    <x v="0"/>
    <n v="588.71630000000005"/>
    <n v="0"/>
    <n v="0"/>
    <m/>
    <m/>
    <m/>
    <n v="0"/>
    <n v="0"/>
    <m/>
    <m/>
    <m/>
    <n v="0"/>
  </r>
  <r>
    <x v="123"/>
    <x v="123"/>
    <s v="Census Tract 1426.04, New Haven County, Connecticut"/>
    <n v="73411"/>
    <n v="2.5499999999999998"/>
    <n v="45971.751429999997"/>
    <n v="45.972000000000001"/>
    <n v="0.38200000000000001"/>
    <n v="2"/>
    <n v="0.61799999999999999"/>
    <n v="4"/>
    <n v="1442"/>
    <n v="0.37640506314727545"/>
    <n v="0.62"/>
    <n v="4"/>
    <n v="0.53699999999999992"/>
    <n v="3"/>
    <n v="4"/>
    <n v="1"/>
    <n v="1"/>
    <n v="2914"/>
    <n v="0.58107566521543697"/>
    <n v="5014.8374376000002"/>
    <n v="1"/>
    <n v="478"/>
    <n v="18.244274809160306"/>
    <n v="0.753"/>
    <x v="0"/>
    <n v="4"/>
    <n v="4"/>
    <x v="0"/>
    <x v="0"/>
    <n v="40066.7255"/>
    <n v="16767.72"/>
    <n v="9"/>
    <n v="8"/>
    <n v="1"/>
    <n v="0"/>
    <n v="5025.12"/>
    <n v="11"/>
    <n v="6"/>
    <n v="5"/>
    <n v="0"/>
    <n v="11742.6"/>
  </r>
  <r>
    <x v="123"/>
    <x v="123"/>
    <s v="Census Tract 1426.04, New Haven County, Connecticut"/>
    <n v="73411"/>
    <n v="2.5499999999999998"/>
    <n v="45971.751429999997"/>
    <n v="45.972000000000001"/>
    <n v="0.38200000000000001"/>
    <n v="2"/>
    <n v="0.61799999999999999"/>
    <n v="4"/>
    <n v="1442"/>
    <n v="0.37640506314727545"/>
    <n v="0.62"/>
    <n v="4"/>
    <n v="0.53699999999999992"/>
    <n v="3"/>
    <n v="4"/>
    <n v="1"/>
    <n v="1"/>
    <n v="2914"/>
    <n v="0.58107566521543697"/>
    <n v="5014.8374376000002"/>
    <n v="1"/>
    <n v="478"/>
    <n v="18.244274809160306"/>
    <n v="0.753"/>
    <x v="0"/>
    <n v="4"/>
    <n v="4"/>
    <x v="0"/>
    <x v="0"/>
    <n v="8.3750999999999998"/>
    <n v="0"/>
    <n v="0"/>
    <m/>
    <m/>
    <m/>
    <n v="0"/>
    <n v="0"/>
    <m/>
    <m/>
    <m/>
    <n v="0"/>
  </r>
  <r>
    <x v="123"/>
    <x v="123"/>
    <s v="Census Tract 1426.04, New Haven County, Connecticut"/>
    <n v="73411"/>
    <n v="2.5499999999999998"/>
    <n v="45971.751429999997"/>
    <n v="45.972000000000001"/>
    <n v="0.38200000000000001"/>
    <n v="2"/>
    <n v="0.61799999999999999"/>
    <n v="4"/>
    <n v="1442"/>
    <n v="0.37640506314727545"/>
    <n v="0.62"/>
    <n v="4"/>
    <n v="0.53699999999999992"/>
    <n v="3"/>
    <n v="4"/>
    <n v="1"/>
    <n v="1"/>
    <n v="2914"/>
    <n v="0.58107566521543697"/>
    <n v="5014.8374376000002"/>
    <n v="1"/>
    <n v="478"/>
    <n v="18.244274809160306"/>
    <n v="0.753"/>
    <x v="0"/>
    <n v="4"/>
    <n v="4"/>
    <x v="0"/>
    <x v="0"/>
    <n v="0"/>
    <n v="3171.78"/>
    <n v="0"/>
    <m/>
    <m/>
    <m/>
    <n v="0"/>
    <n v="2"/>
    <n v="1"/>
    <n v="1"/>
    <n v="0"/>
    <n v="3171.78"/>
  </r>
  <r>
    <x v="124"/>
    <x v="124"/>
    <s v="Census Tract 1427, New Haven County, Connecticut"/>
    <n v="41881"/>
    <n v="3.12"/>
    <n v="23710.447230000002"/>
    <n v="23.71"/>
    <n v="0.10199999999999999"/>
    <n v="1"/>
    <n v="0.89800000000000002"/>
    <n v="5"/>
    <n v="1365"/>
    <n v="0.69083471269470431"/>
    <n v="0.95799999999999996"/>
    <n v="5"/>
    <n v="0.59399999999999997"/>
    <n v="3"/>
    <n v="4"/>
    <n v="1"/>
    <n v="1"/>
    <n v="6654"/>
    <n v="1.228238123111"/>
    <n v="5417.5162575000004"/>
    <n v="1"/>
    <n v="3104"/>
    <n v="42.543859649122808"/>
    <n v="0.99199999999999999"/>
    <x v="4"/>
    <n v="4.5"/>
    <n v="5"/>
    <x v="1"/>
    <x v="1"/>
    <n v="752.1549"/>
    <n v="0"/>
    <n v="0"/>
    <m/>
    <m/>
    <m/>
    <n v="0"/>
    <n v="0"/>
    <m/>
    <m/>
    <m/>
    <n v="0"/>
  </r>
  <r>
    <x v="124"/>
    <x v="124"/>
    <s v="Census Tract 1427, New Haven County, Connecticut"/>
    <n v="41881"/>
    <n v="3.12"/>
    <n v="23710.447230000002"/>
    <n v="23.71"/>
    <n v="0.10199999999999999"/>
    <n v="1"/>
    <n v="0.89800000000000002"/>
    <n v="5"/>
    <n v="1365"/>
    <n v="0.69083471269470431"/>
    <n v="0.95799999999999996"/>
    <n v="5"/>
    <n v="0.59399999999999997"/>
    <n v="3"/>
    <n v="4"/>
    <n v="1"/>
    <n v="1"/>
    <n v="6654"/>
    <n v="1.228238123111"/>
    <n v="5417.5162575000004"/>
    <n v="1"/>
    <n v="3104"/>
    <n v="42.543859649122808"/>
    <n v="0.99199999999999999"/>
    <x v="4"/>
    <n v="4.5"/>
    <n v="5"/>
    <x v="1"/>
    <x v="1"/>
    <n v="83322.580300000001"/>
    <n v="29975.46"/>
    <n v="8"/>
    <n v="8"/>
    <n v="0"/>
    <n v="0"/>
    <n v="8295.25"/>
    <n v="20"/>
    <n v="11"/>
    <n v="9"/>
    <n v="0"/>
    <n v="15680.21"/>
  </r>
  <r>
    <x v="125"/>
    <x v="125"/>
    <s v="Census Tract 1428, New Haven County, Connecticut"/>
    <n v="68832"/>
    <n v="2.13"/>
    <n v="47162.909269999996"/>
    <n v="47.162999999999997"/>
    <n v="0.39900000000000002"/>
    <n v="2"/>
    <n v="0.60099999999999998"/>
    <n v="4"/>
    <n v="1506"/>
    <n v="0.38318246859074651"/>
    <n v="0.64200000000000002"/>
    <n v="4"/>
    <n v="0.46799999999999997"/>
    <n v="3"/>
    <n v="4"/>
    <n v="1"/>
    <n v="1"/>
    <n v="4841"/>
    <n v="1.53388355467284"/>
    <n v="3156.0413991"/>
    <n v="1"/>
    <n v="511"/>
    <n v="12.509179926560588"/>
    <n v="0.59199999999999997"/>
    <x v="3"/>
    <n v="3.5"/>
    <n v="4"/>
    <x v="0"/>
    <x v="0"/>
    <n v="897.51229999999998"/>
    <n v="0"/>
    <n v="0"/>
    <m/>
    <m/>
    <m/>
    <n v="0"/>
    <n v="0"/>
    <m/>
    <m/>
    <m/>
    <n v="0"/>
  </r>
  <r>
    <x v="125"/>
    <x v="125"/>
    <s v="Census Tract 1428, New Haven County, Connecticut"/>
    <n v="68832"/>
    <n v="2.13"/>
    <n v="47162.909269999996"/>
    <n v="47.162999999999997"/>
    <n v="0.39900000000000002"/>
    <n v="2"/>
    <n v="0.60099999999999998"/>
    <n v="4"/>
    <n v="1506"/>
    <n v="0.38318246859074651"/>
    <n v="0.64200000000000002"/>
    <n v="4"/>
    <n v="0.46799999999999997"/>
    <n v="3"/>
    <n v="4"/>
    <n v="1"/>
    <n v="1"/>
    <n v="4841"/>
    <n v="1.53388355467284"/>
    <n v="3156.0413991"/>
    <n v="1"/>
    <n v="511"/>
    <n v="12.509179926560588"/>
    <n v="0.59199999999999997"/>
    <x v="3"/>
    <n v="3.5"/>
    <n v="4"/>
    <x v="0"/>
    <x v="0"/>
    <n v="0"/>
    <n v="490.74"/>
    <n v="0"/>
    <m/>
    <m/>
    <m/>
    <n v="0"/>
    <n v="1"/>
    <n v="0"/>
    <n v="1"/>
    <n v="0"/>
    <n v="490.74"/>
  </r>
  <r>
    <x v="125"/>
    <x v="125"/>
    <s v="Census Tract 1428, New Haven County, Connecticut"/>
    <n v="68832"/>
    <n v="2.13"/>
    <n v="47162.909269999996"/>
    <n v="47.162999999999997"/>
    <n v="0.39900000000000002"/>
    <n v="2"/>
    <n v="0.60099999999999998"/>
    <n v="4"/>
    <n v="1506"/>
    <n v="0.38318246859074651"/>
    <n v="0.64200000000000002"/>
    <n v="4"/>
    <n v="0.46799999999999997"/>
    <n v="3"/>
    <n v="4"/>
    <n v="1"/>
    <n v="1"/>
    <n v="4841"/>
    <n v="1.53388355467284"/>
    <n v="3156.0413991"/>
    <n v="1"/>
    <n v="511"/>
    <n v="12.509179926560588"/>
    <n v="0.59199999999999997"/>
    <x v="3"/>
    <n v="3.5"/>
    <n v="4"/>
    <x v="0"/>
    <x v="0"/>
    <n v="77725.744399999996"/>
    <n v="67092.72"/>
    <n v="69"/>
    <n v="63"/>
    <n v="6"/>
    <n v="0"/>
    <n v="38539.730000000003"/>
    <n v="15"/>
    <n v="13"/>
    <n v="2"/>
    <n v="0"/>
    <n v="28552.99"/>
  </r>
  <r>
    <x v="126"/>
    <x v="126"/>
    <s v="Census Tract 1501, New Haven County, Connecticut"/>
    <n v="100309"/>
    <n v="2.0699999999999998"/>
    <n v="69719.574529999998"/>
    <n v="69.72"/>
    <n v="0.79800000000000004"/>
    <n v="4"/>
    <n v="0.20199999999999996"/>
    <n v="2"/>
    <n v="1797"/>
    <n v="0.30929620763421489"/>
    <n v="0.223"/>
    <n v="2"/>
    <n v="0.255"/>
    <n v="2"/>
    <n v="2"/>
    <n v="1"/>
    <n v="1"/>
    <n v="4123"/>
    <n v="1.2127951944178901"/>
    <n v="3399.5847106000001"/>
    <n v="1"/>
    <n v="450"/>
    <n v="9.3926111458985595"/>
    <n v="0.43099999999999999"/>
    <x v="3"/>
    <n v="2.5"/>
    <n v="3"/>
    <x v="0"/>
    <x v="0"/>
    <n v="88019.366599999994"/>
    <n v="10986.41"/>
    <n v="31"/>
    <n v="16"/>
    <n v="0"/>
    <n v="15"/>
    <n v="10986.41"/>
    <n v="0"/>
    <m/>
    <m/>
    <m/>
    <n v="0"/>
  </r>
  <r>
    <x v="127"/>
    <x v="127"/>
    <s v="Census Tract 1502, New Haven County, Connecticut"/>
    <n v="71295"/>
    <n v="2.23"/>
    <n v="47742.663249999998"/>
    <n v="47.743000000000002"/>
    <n v="0.42"/>
    <n v="3"/>
    <n v="0.58000000000000007"/>
    <n v="3"/>
    <n v="1571"/>
    <n v="0.39486695371984726"/>
    <n v="0.67200000000000004"/>
    <n v="4"/>
    <n v="0.41400000000000003"/>
    <n v="3"/>
    <n v="3"/>
    <n v="1"/>
    <n v="1"/>
    <n v="3622"/>
    <n v="1.0286205959255399"/>
    <n v="3521.2205689000002"/>
    <n v="1"/>
    <n v="633"/>
    <n v="19.095022624434389"/>
    <n v="0.78300000000000003"/>
    <x v="0"/>
    <n v="3.5"/>
    <n v="4"/>
    <x v="0"/>
    <x v="0"/>
    <n v="58587.5092"/>
    <n v="301300.26"/>
    <n v="17"/>
    <n v="16"/>
    <n v="1"/>
    <n v="0"/>
    <n v="10891.55"/>
    <n v="4"/>
    <n v="1"/>
    <n v="2"/>
    <n v="1"/>
    <n v="289508.71000000002"/>
  </r>
  <r>
    <x v="128"/>
    <x v="128"/>
    <s v="Census Tract 1503, New Haven County, Connecticut"/>
    <n v="88063"/>
    <n v="2.35"/>
    <n v="57445.967100000002"/>
    <n v="57.445999999999998"/>
    <n v="0.60599999999999998"/>
    <n v="4"/>
    <n v="0.39400000000000002"/>
    <n v="2"/>
    <n v="1618"/>
    <n v="0.3379871726452317"/>
    <n v="0.40899999999999997"/>
    <n v="3"/>
    <n v="0.372"/>
    <n v="2"/>
    <n v="2"/>
    <n v="1"/>
    <n v="1"/>
    <n v="3953"/>
    <n v="1.1303090979572099"/>
    <n v="3497.2734513"/>
    <n v="1"/>
    <n v="363"/>
    <n v="9.2202184404368808"/>
    <n v="0.42299999999999999"/>
    <x v="3"/>
    <n v="2.5"/>
    <n v="3"/>
    <x v="0"/>
    <x v="0"/>
    <n v="70907.9859"/>
    <n v="9897.52"/>
    <n v="24"/>
    <n v="19"/>
    <n v="1"/>
    <n v="4"/>
    <n v="9039.11"/>
    <n v="2"/>
    <n v="2"/>
    <n v="0"/>
    <n v="0"/>
    <n v="858.41"/>
  </r>
  <r>
    <x v="129"/>
    <x v="129"/>
    <s v="Census Tract 1504, New Haven County, Connecticut"/>
    <n v="65218"/>
    <n v="2.13"/>
    <n v="44686.637280000003"/>
    <n v="44.686999999999998"/>
    <n v="0.36299999999999999"/>
    <n v="2"/>
    <n v="0.63700000000000001"/>
    <n v="4"/>
    <n v="1515"/>
    <n v="0.40683302899000323"/>
    <n v="0.69699999999999995"/>
    <n v="4"/>
    <n v="0.45799999999999996"/>
    <n v="3"/>
    <n v="4"/>
    <n v="1"/>
    <n v="1"/>
    <n v="4284"/>
    <n v="0.63277165762930199"/>
    <n v="6770.2147344000005"/>
    <n v="1"/>
    <n v="578"/>
    <n v="14.152791380999021"/>
    <n v="0.63500000000000001"/>
    <x v="0"/>
    <n v="4"/>
    <n v="4"/>
    <x v="0"/>
    <x v="0"/>
    <n v="72449.754100000006"/>
    <n v="15589.52"/>
    <n v="37"/>
    <n v="19"/>
    <n v="3"/>
    <n v="15"/>
    <n v="11147.17"/>
    <n v="4"/>
    <n v="4"/>
    <n v="0"/>
    <n v="0"/>
    <n v="4442.3500000000004"/>
  </r>
  <r>
    <x v="130"/>
    <x v="130"/>
    <s v="Census Tract 1505, New Haven County, Connecticut"/>
    <n v="90000"/>
    <n v="2.56"/>
    <n v="56250"/>
    <n v="56.25"/>
    <n v="0.58399999999999996"/>
    <n v="3"/>
    <n v="0.41600000000000004"/>
    <n v="3"/>
    <n v="1798"/>
    <n v="0.38357333333333332"/>
    <n v="0.64400000000000002"/>
    <n v="4"/>
    <n v="0.252"/>
    <n v="2"/>
    <n v="3"/>
    <n v="1"/>
    <n v="1"/>
    <n v="4308"/>
    <n v="1.65051459697883"/>
    <n v="2610.0950624000002"/>
    <n v="1"/>
    <n v="349"/>
    <n v="7.7315019937970755"/>
    <n v="0.32"/>
    <x v="2"/>
    <n v="2.5"/>
    <n v="3"/>
    <x v="0"/>
    <x v="0"/>
    <n v="76013.063599999994"/>
    <n v="23082.76"/>
    <n v="33"/>
    <n v="33"/>
    <n v="0"/>
    <n v="0"/>
    <n v="20569.71"/>
    <n v="5"/>
    <n v="5"/>
    <n v="0"/>
    <n v="0"/>
    <n v="2513.0500000000002"/>
  </r>
  <r>
    <x v="130"/>
    <x v="130"/>
    <s v="Census Tract 1505, New Haven County, Connecticut"/>
    <n v="90000"/>
    <n v="2.56"/>
    <n v="56250"/>
    <n v="56.25"/>
    <n v="0.58399999999999996"/>
    <n v="3"/>
    <n v="0.41600000000000004"/>
    <n v="3"/>
    <n v="1798"/>
    <n v="0.38357333333333332"/>
    <n v="0.64400000000000002"/>
    <n v="4"/>
    <n v="0.252"/>
    <n v="2"/>
    <n v="3"/>
    <n v="1"/>
    <n v="1"/>
    <n v="4308"/>
    <n v="1.65051459697883"/>
    <n v="2610.0950624000002"/>
    <n v="1"/>
    <n v="349"/>
    <n v="7.7315019937970755"/>
    <n v="0.32"/>
    <x v="2"/>
    <n v="2.5"/>
    <n v="3"/>
    <x v="0"/>
    <x v="0"/>
    <n v="0"/>
    <n v="181.36"/>
    <n v="1"/>
    <n v="1"/>
    <n v="0"/>
    <n v="0"/>
    <n v="181.36"/>
    <n v="0"/>
    <m/>
    <m/>
    <m/>
    <n v="0"/>
  </r>
  <r>
    <x v="131"/>
    <x v="131"/>
    <s v="Census Tract 1506, New Haven County, Connecticut"/>
    <n v="103598"/>
    <n v="2.69"/>
    <n v="63164.815399999999"/>
    <n v="63.164999999999999"/>
    <n v="0.71"/>
    <n v="4"/>
    <n v="0.29000000000000004"/>
    <n v="2"/>
    <n v="1613"/>
    <n v="0.30643642156516143"/>
    <n v="0.20799999999999999"/>
    <n v="2"/>
    <n v="0.376"/>
    <n v="2"/>
    <n v="2"/>
    <n v="1"/>
    <n v="1"/>
    <n v="6407"/>
    <n v="3.91628262370328"/>
    <n v="1635.9902018"/>
    <n v="1"/>
    <n v="880"/>
    <n v="12.340485205441032"/>
    <n v="0.57899999999999996"/>
    <x v="3"/>
    <n v="2.5"/>
    <n v="3"/>
    <x v="0"/>
    <x v="0"/>
    <n v="118660.9953"/>
    <n v="120779.61"/>
    <n v="24"/>
    <n v="24"/>
    <n v="0"/>
    <n v="0"/>
    <n v="15405.65"/>
    <n v="3"/>
    <n v="3"/>
    <n v="0"/>
    <n v="0"/>
    <n v="15373.96"/>
  </r>
  <r>
    <x v="132"/>
    <x v="132"/>
    <s v="Census Tract 1507, New Haven County, Connecticut"/>
    <n v="128750"/>
    <n v="2.82"/>
    <n v="76669.509279999998"/>
    <n v="76.67"/>
    <n v="0.85899999999999999"/>
    <n v="5"/>
    <n v="0.14100000000000001"/>
    <n v="1"/>
    <n v="2032"/>
    <n v="0.3180403817500474"/>
    <n v="0.27300000000000002"/>
    <n v="2"/>
    <n v="0.15700000000000003"/>
    <n v="1"/>
    <n v="1"/>
    <n v="1"/>
    <n v="1"/>
    <n v="4361"/>
    <n v="4.4284301703328399"/>
    <n v="984.77334682000003"/>
    <n v="1"/>
    <n v="429"/>
    <n v="9.4827586206896548"/>
    <n v="0.437"/>
    <x v="3"/>
    <n v="2"/>
    <n v="2"/>
    <x v="0"/>
    <x v="0"/>
    <n v="454.1302"/>
    <n v="0"/>
    <n v="0"/>
    <m/>
    <m/>
    <m/>
    <n v="0"/>
    <n v="0"/>
    <m/>
    <m/>
    <m/>
    <n v="0"/>
  </r>
  <r>
    <x v="132"/>
    <x v="132"/>
    <s v="Census Tract 1507, New Haven County, Connecticut"/>
    <n v="128750"/>
    <n v="2.82"/>
    <n v="76669.509279999998"/>
    <n v="76.67"/>
    <n v="0.85899999999999999"/>
    <n v="5"/>
    <n v="0.14100000000000001"/>
    <n v="1"/>
    <n v="2032"/>
    <n v="0.3180403817500474"/>
    <n v="0.27300000000000002"/>
    <n v="2"/>
    <n v="0.15700000000000003"/>
    <n v="1"/>
    <n v="1"/>
    <n v="1"/>
    <n v="1"/>
    <n v="4361"/>
    <n v="4.4284301703328399"/>
    <n v="984.77334682000003"/>
    <n v="1"/>
    <n v="429"/>
    <n v="9.4827586206896548"/>
    <n v="0.437"/>
    <x v="3"/>
    <n v="2"/>
    <n v="2"/>
    <x v="0"/>
    <x v="0"/>
    <n v="83005.870800000004"/>
    <n v="19090.919999999998"/>
    <n v="25"/>
    <n v="25"/>
    <n v="0"/>
    <n v="0"/>
    <n v="15796.6"/>
    <n v="1"/>
    <n v="1"/>
    <n v="0"/>
    <n v="0"/>
    <n v="3294.32"/>
  </r>
  <r>
    <x v="132"/>
    <x v="132"/>
    <s v="Census Tract 1507, New Haven County, Connecticut"/>
    <n v="128750"/>
    <n v="2.82"/>
    <n v="76669.509279999998"/>
    <n v="76.67"/>
    <n v="0.85899999999999999"/>
    <n v="5"/>
    <n v="0.14100000000000001"/>
    <n v="1"/>
    <n v="2032"/>
    <n v="0.3180403817500474"/>
    <n v="0.27300000000000002"/>
    <n v="2"/>
    <n v="0.15700000000000003"/>
    <n v="1"/>
    <n v="1"/>
    <n v="1"/>
    <n v="1"/>
    <n v="4361"/>
    <n v="4.4284301703328399"/>
    <n v="984.77334682000003"/>
    <n v="1"/>
    <n v="429"/>
    <n v="9.4827586206896548"/>
    <n v="0.437"/>
    <x v="3"/>
    <n v="2"/>
    <n v="2"/>
    <x v="0"/>
    <x v="0"/>
    <n v="728.59849999999994"/>
    <n v="1151.49"/>
    <n v="1"/>
    <n v="1"/>
    <n v="0"/>
    <n v="0"/>
    <n v="1151.49"/>
    <n v="0"/>
    <m/>
    <m/>
    <m/>
    <n v="0"/>
  </r>
  <r>
    <x v="133"/>
    <x v="133"/>
    <s v="Census Tract 1508, New Haven County, Connecticut"/>
    <n v="87647"/>
    <n v="2.33"/>
    <n v="57419.458830000003"/>
    <n v="57.418999999999997"/>
    <n v="0.60499999999999998"/>
    <n v="4"/>
    <n v="0.39500000000000002"/>
    <n v="2"/>
    <n v="1661"/>
    <n v="0.34712970839749724"/>
    <n v="0.46400000000000002"/>
    <n v="3"/>
    <n v="0.33699999999999997"/>
    <n v="2"/>
    <n v="2"/>
    <n v="1"/>
    <n v="1"/>
    <n v="3950"/>
    <n v="2.1166766023626402"/>
    <n v="1866.1329725999999"/>
    <n v="1"/>
    <n v="692"/>
    <n v="17.514553277651228"/>
    <n v="0.73199999999999998"/>
    <x v="0"/>
    <n v="3"/>
    <n v="3"/>
    <x v="0"/>
    <x v="0"/>
    <n v="69671.752900000007"/>
    <n v="9704.3799999999992"/>
    <n v="16"/>
    <n v="16"/>
    <n v="0"/>
    <n v="0"/>
    <n v="9601.5"/>
    <n v="1"/>
    <n v="0"/>
    <n v="1"/>
    <n v="0"/>
    <n v="102.88"/>
  </r>
  <r>
    <x v="134"/>
    <x v="134"/>
    <s v="Census Tract 1509, New Haven County, Connecticut"/>
    <n v="117625"/>
    <n v="2.6"/>
    <n v="72947.928279999993"/>
    <n v="72.947999999999993"/>
    <n v="0.83399999999999996"/>
    <n v="5"/>
    <n v="0.16600000000000004"/>
    <n v="1"/>
    <n v="1927"/>
    <n v="0.31699323812517194"/>
    <n v="0.26300000000000001"/>
    <n v="2"/>
    <n v="0.19499999999999995"/>
    <n v="1"/>
    <n v="1"/>
    <n v="1"/>
    <n v="1"/>
    <n v="3958"/>
    <n v="1.7314840840961401"/>
    <n v="2285.9003072999999"/>
    <n v="1"/>
    <n v="131"/>
    <n v="3.4592025349881173"/>
    <n v="8.4000000000000005E-2"/>
    <x v="1"/>
    <n v="1"/>
    <n v="1"/>
    <x v="0"/>
    <x v="0"/>
    <n v="80824.2261"/>
    <n v="18168.400000000001"/>
    <n v="29"/>
    <n v="29"/>
    <n v="0"/>
    <n v="0"/>
    <n v="17324.400000000001"/>
    <n v="2"/>
    <n v="2"/>
    <n v="0"/>
    <n v="0"/>
    <n v="844"/>
  </r>
  <r>
    <x v="135"/>
    <x v="135"/>
    <s v="Census Tract 1510, New Haven County, Connecticut"/>
    <n v="87227"/>
    <n v="2.04"/>
    <n v="61071.115440000001"/>
    <n v="61.070999999999998"/>
    <n v="0.67300000000000004"/>
    <n v="4"/>
    <n v="0.32699999999999996"/>
    <n v="2"/>
    <n v="1786"/>
    <n v="0.35093513268242349"/>
    <n v="0.48499999999999999"/>
    <n v="3"/>
    <n v="0.26"/>
    <n v="2"/>
    <n v="2"/>
    <n v="1"/>
    <n v="1"/>
    <n v="4126"/>
    <n v="0.79923922427439797"/>
    <n v="5162.4092946000001"/>
    <n v="1"/>
    <n v="434"/>
    <n v="10.437710437710438"/>
    <n v="0.48"/>
    <x v="3"/>
    <n v="2.5"/>
    <n v="3"/>
    <x v="0"/>
    <x v="0"/>
    <n v="77262.277400000006"/>
    <n v="11582.4"/>
    <n v="28"/>
    <n v="25"/>
    <n v="1"/>
    <n v="2"/>
    <n v="10668.61"/>
    <n v="3"/>
    <n v="2"/>
    <n v="1"/>
    <n v="0"/>
    <n v="913.79"/>
  </r>
  <r>
    <x v="136"/>
    <x v="136"/>
    <s v="Census Tract 1511, New Haven County, Connecticut"/>
    <n v="96916"/>
    <n v="2.5299999999999998"/>
    <n v="60930.567159999999"/>
    <n v="60.930999999999997"/>
    <n v="0.66900000000000004"/>
    <n v="4"/>
    <n v="0.33099999999999996"/>
    <n v="2"/>
    <n v="1905"/>
    <n v="0.37518114577812839"/>
    <n v="0.61399999999999999"/>
    <n v="4"/>
    <n v="0.20999999999999996"/>
    <n v="2"/>
    <n v="2"/>
    <n v="1"/>
    <n v="1"/>
    <n v="6579"/>
    <n v="2.2009453325652499"/>
    <n v="2989.1701091999998"/>
    <n v="1"/>
    <n v="792"/>
    <n v="11.536780772032047"/>
    <n v="0.54"/>
    <x v="3"/>
    <n v="2.5"/>
    <n v="3"/>
    <x v="0"/>
    <x v="0"/>
    <n v="116407.5059"/>
    <n v="22949.33"/>
    <n v="43"/>
    <n v="40"/>
    <n v="1"/>
    <n v="2"/>
    <n v="22949.33"/>
    <n v="0"/>
    <m/>
    <m/>
    <m/>
    <n v="0"/>
  </r>
  <r>
    <x v="137"/>
    <x v="137"/>
    <s v="Census Tract 1512, New Haven County, Connecticut"/>
    <n v="84688"/>
    <n v="2.4700000000000002"/>
    <n v="53885.684009999997"/>
    <n v="53.886000000000003"/>
    <n v="0.54"/>
    <n v="3"/>
    <n v="0.45999999999999996"/>
    <n v="3"/>
    <n v="1663"/>
    <n v="0.37033955059931328"/>
    <n v="0.59199999999999997"/>
    <n v="3"/>
    <n v="0.33399999999999996"/>
    <n v="2"/>
    <n v="3"/>
    <n v="1"/>
    <n v="1"/>
    <n v="3088"/>
    <n v="1.3273408988767501"/>
    <n v="2326.4558507000002"/>
    <n v="1"/>
    <n v="235"/>
    <n v="7.1843472944053808"/>
    <n v="0.29399999999999998"/>
    <x v="2"/>
    <n v="2.5"/>
    <n v="3"/>
    <x v="0"/>
    <x v="0"/>
    <n v="55146.0458"/>
    <n v="21109.09"/>
    <n v="19"/>
    <n v="18"/>
    <n v="1"/>
    <n v="0"/>
    <n v="11439.41"/>
    <n v="4"/>
    <n v="4"/>
    <n v="0"/>
    <n v="0"/>
    <n v="9669.68"/>
  </r>
  <r>
    <x v="137"/>
    <x v="137"/>
    <s v="Census Tract 1512, New Haven County, Connecticut"/>
    <n v="84688"/>
    <n v="2.4700000000000002"/>
    <n v="53885.684009999997"/>
    <n v="53.886000000000003"/>
    <n v="0.54"/>
    <n v="3"/>
    <n v="0.45999999999999996"/>
    <n v="3"/>
    <n v="1663"/>
    <n v="0.37033955059931328"/>
    <n v="0.59199999999999997"/>
    <n v="3"/>
    <n v="0.33399999999999996"/>
    <n v="2"/>
    <n v="3"/>
    <n v="1"/>
    <n v="1"/>
    <n v="3088"/>
    <n v="1.3273408988767501"/>
    <n v="2326.4558507000002"/>
    <n v="1"/>
    <n v="235"/>
    <n v="7.1843472944053808"/>
    <n v="0.29399999999999998"/>
    <x v="2"/>
    <n v="2.5"/>
    <n v="3"/>
    <x v="0"/>
    <x v="0"/>
    <n v="0"/>
    <n v="0"/>
    <n v="0"/>
    <m/>
    <m/>
    <m/>
    <n v="0"/>
    <n v="0"/>
    <m/>
    <m/>
    <m/>
    <n v="0"/>
  </r>
  <r>
    <x v="137"/>
    <x v="137"/>
    <s v="Census Tract 1512, New Haven County, Connecticut"/>
    <n v="84688"/>
    <n v="2.4700000000000002"/>
    <n v="53885.684009999997"/>
    <n v="53.886000000000003"/>
    <n v="0.54"/>
    <n v="3"/>
    <n v="0.45999999999999996"/>
    <n v="3"/>
    <n v="1663"/>
    <n v="0.37033955059931328"/>
    <n v="0.59199999999999997"/>
    <n v="3"/>
    <n v="0.33399999999999996"/>
    <n v="2"/>
    <n v="3"/>
    <n v="1"/>
    <n v="1"/>
    <n v="3088"/>
    <n v="1.3273408988767501"/>
    <n v="2326.4558507000002"/>
    <n v="1"/>
    <n v="235"/>
    <n v="7.1843472944053808"/>
    <n v="0.29399999999999998"/>
    <x v="2"/>
    <n v="2.5"/>
    <n v="3"/>
    <x v="0"/>
    <x v="0"/>
    <n v="43.496099999999998"/>
    <n v="0"/>
    <n v="0"/>
    <m/>
    <m/>
    <m/>
    <n v="0"/>
    <n v="0"/>
    <m/>
    <m/>
    <m/>
    <n v="0"/>
  </r>
  <r>
    <x v="138"/>
    <x v="138"/>
    <s v="Census Tract 1541, New Haven County, Connecticut"/>
    <n v="67314"/>
    <n v="2.78"/>
    <n v="40372.254330000003"/>
    <n v="40.372"/>
    <n v="0.30099999999999999"/>
    <n v="2"/>
    <n v="0.69900000000000007"/>
    <n v="4"/>
    <n v="1320"/>
    <n v="0.39234866278521235"/>
    <n v="0.66900000000000004"/>
    <n v="4"/>
    <n v="0.63400000000000001"/>
    <n v="4"/>
    <n v="4"/>
    <n v="1"/>
    <n v="1"/>
    <n v="8070"/>
    <n v="2.46973731152422"/>
    <n v="3267.5539874000001"/>
    <n v="1"/>
    <n v="1456"/>
    <n v="17.99975275064903"/>
    <n v="0.73899999999999999"/>
    <x v="0"/>
    <n v="4"/>
    <n v="4"/>
    <x v="0"/>
    <x v="0"/>
    <n v="88.630099999999999"/>
    <n v="0"/>
    <n v="0"/>
    <m/>
    <m/>
    <m/>
    <n v="0"/>
    <n v="0"/>
    <m/>
    <m/>
    <m/>
    <n v="0"/>
  </r>
  <r>
    <x v="138"/>
    <x v="138"/>
    <s v="Census Tract 1541, New Haven County, Connecticut"/>
    <n v="67314"/>
    <n v="2.78"/>
    <n v="40372.254330000003"/>
    <n v="40.372"/>
    <n v="0.30099999999999999"/>
    <n v="2"/>
    <n v="0.69900000000000007"/>
    <n v="4"/>
    <n v="1320"/>
    <n v="0.39234866278521235"/>
    <n v="0.66900000000000004"/>
    <n v="4"/>
    <n v="0.63400000000000001"/>
    <n v="4"/>
    <n v="4"/>
    <n v="1"/>
    <n v="1"/>
    <n v="8070"/>
    <n v="2.46973731152422"/>
    <n v="3267.5539874000001"/>
    <n v="1"/>
    <n v="1456"/>
    <n v="17.99975275064903"/>
    <n v="0.73899999999999999"/>
    <x v="0"/>
    <n v="4"/>
    <n v="4"/>
    <x v="0"/>
    <x v="0"/>
    <n v="138.0009"/>
    <n v="0"/>
    <n v="0"/>
    <m/>
    <m/>
    <m/>
    <n v="0"/>
    <n v="0"/>
    <m/>
    <m/>
    <m/>
    <n v="0"/>
  </r>
  <r>
    <x v="138"/>
    <x v="138"/>
    <s v="Census Tract 1541, New Haven County, Connecticut"/>
    <n v="67314"/>
    <n v="2.78"/>
    <n v="40372.254330000003"/>
    <n v="40.372"/>
    <n v="0.30099999999999999"/>
    <n v="2"/>
    <n v="0.69900000000000007"/>
    <n v="4"/>
    <n v="1320"/>
    <n v="0.39234866278521235"/>
    <n v="0.66900000000000004"/>
    <n v="4"/>
    <n v="0.63400000000000001"/>
    <n v="4"/>
    <n v="4"/>
    <n v="1"/>
    <n v="1"/>
    <n v="8070"/>
    <n v="2.46973731152422"/>
    <n v="3267.5539874000001"/>
    <n v="1"/>
    <n v="1456"/>
    <n v="17.99975275064903"/>
    <n v="0.73899999999999999"/>
    <x v="0"/>
    <n v="4"/>
    <n v="4"/>
    <x v="0"/>
    <x v="0"/>
    <n v="140097.96650000001"/>
    <n v="129756.75"/>
    <n v="29"/>
    <n v="28"/>
    <n v="1"/>
    <n v="0"/>
    <n v="25256.38"/>
    <n v="11"/>
    <n v="7"/>
    <n v="2"/>
    <n v="2"/>
    <n v="104500.37"/>
  </r>
  <r>
    <x v="139"/>
    <x v="139"/>
    <s v="Census Tract 1542, New Haven County, Connecticut"/>
    <n v="56438"/>
    <n v="2.48"/>
    <n v="35838.165840000001"/>
    <n v="35.838000000000001"/>
    <n v="0.245"/>
    <n v="2"/>
    <n v="0.755"/>
    <n v="4"/>
    <n v="1270"/>
    <n v="0.42524497676692485"/>
    <n v="0.74199999999999999"/>
    <n v="4"/>
    <n v="0.68500000000000005"/>
    <n v="4"/>
    <n v="4"/>
    <n v="1"/>
    <n v="1"/>
    <n v="7176"/>
    <n v="1.1849259533248799"/>
    <n v="6056.0746263000001"/>
    <n v="1"/>
    <n v="1030"/>
    <n v="16.061125838141276"/>
    <n v="0.68300000000000005"/>
    <x v="0"/>
    <n v="4"/>
    <n v="4"/>
    <x v="0"/>
    <x v="1"/>
    <n v="546.85829999999999"/>
    <n v="0"/>
    <n v="0"/>
    <m/>
    <m/>
    <m/>
    <n v="0"/>
    <n v="0"/>
    <m/>
    <m/>
    <m/>
    <n v="0"/>
  </r>
  <r>
    <x v="139"/>
    <x v="139"/>
    <s v="Census Tract 1542, New Haven County, Connecticut"/>
    <n v="56438"/>
    <n v="2.48"/>
    <n v="35838.165840000001"/>
    <n v="35.838000000000001"/>
    <n v="0.245"/>
    <n v="2"/>
    <n v="0.755"/>
    <n v="4"/>
    <n v="1270"/>
    <n v="0.42524497676692485"/>
    <n v="0.74199999999999999"/>
    <n v="4"/>
    <n v="0.68500000000000005"/>
    <n v="4"/>
    <n v="4"/>
    <n v="1"/>
    <n v="1"/>
    <n v="7176"/>
    <n v="1.1849259533248799"/>
    <n v="6056.0746263000001"/>
    <n v="1"/>
    <n v="1030"/>
    <n v="16.061125838141276"/>
    <n v="0.68300000000000005"/>
    <x v="0"/>
    <n v="4"/>
    <n v="4"/>
    <x v="0"/>
    <x v="1"/>
    <n v="476.2285"/>
    <n v="1460.87"/>
    <n v="1"/>
    <n v="1"/>
    <n v="0"/>
    <n v="0"/>
    <n v="1460.87"/>
    <n v="0"/>
    <m/>
    <m/>
    <m/>
    <n v="0"/>
  </r>
  <r>
    <x v="139"/>
    <x v="139"/>
    <s v="Census Tract 1542, New Haven County, Connecticut"/>
    <n v="56438"/>
    <n v="2.48"/>
    <n v="35838.165840000001"/>
    <n v="35.838000000000001"/>
    <n v="0.245"/>
    <n v="2"/>
    <n v="0.755"/>
    <n v="4"/>
    <n v="1270"/>
    <n v="0.42524497676692485"/>
    <n v="0.74199999999999999"/>
    <n v="4"/>
    <n v="0.68500000000000005"/>
    <n v="4"/>
    <n v="4"/>
    <n v="1"/>
    <n v="1"/>
    <n v="7176"/>
    <n v="1.1849259533248799"/>
    <n v="6056.0746263000001"/>
    <n v="1"/>
    <n v="1030"/>
    <n v="16.061125838141276"/>
    <n v="0.68300000000000005"/>
    <x v="0"/>
    <n v="4"/>
    <n v="4"/>
    <x v="0"/>
    <x v="1"/>
    <n v="124643.2671"/>
    <n v="33276.18"/>
    <n v="15"/>
    <n v="14"/>
    <n v="1"/>
    <n v="0"/>
    <n v="7405.83"/>
    <n v="11"/>
    <n v="5"/>
    <n v="5"/>
    <n v="1"/>
    <n v="25870.35"/>
  </r>
  <r>
    <x v="140"/>
    <x v="140"/>
    <s v="Census Tract 1545, New Haven County, Connecticut"/>
    <n v="45875"/>
    <n v="2.46"/>
    <n v="29248.831709999999"/>
    <n v="29.248999999999999"/>
    <n v="0.156"/>
    <n v="1"/>
    <n v="0.84399999999999997"/>
    <n v="5"/>
    <n v="1230"/>
    <n v="0.50463554053523607"/>
    <n v="0.85099999999999998"/>
    <n v="5"/>
    <n v="0.73499999999999999"/>
    <n v="4"/>
    <n v="5"/>
    <n v="1"/>
    <n v="1"/>
    <n v="4813"/>
    <n v="0.52658429305464005"/>
    <n v="9140.0371479000005"/>
    <n v="1"/>
    <n v="743"/>
    <n v="17.299185098952272"/>
    <n v="0.71699999999999997"/>
    <x v="0"/>
    <n v="4.5"/>
    <n v="5"/>
    <x v="1"/>
    <x v="1"/>
    <n v="645.16579999999999"/>
    <n v="0"/>
    <n v="0"/>
    <m/>
    <m/>
    <m/>
    <n v="0"/>
    <n v="0"/>
    <m/>
    <m/>
    <m/>
    <n v="0"/>
  </r>
  <r>
    <x v="140"/>
    <x v="140"/>
    <s v="Census Tract 1545, New Haven County, Connecticut"/>
    <n v="45875"/>
    <n v="2.46"/>
    <n v="29248.831709999999"/>
    <n v="29.248999999999999"/>
    <n v="0.156"/>
    <n v="1"/>
    <n v="0.84399999999999997"/>
    <n v="5"/>
    <n v="1230"/>
    <n v="0.50463554053523607"/>
    <n v="0.85099999999999998"/>
    <n v="5"/>
    <n v="0.73499999999999999"/>
    <n v="4"/>
    <n v="5"/>
    <n v="1"/>
    <n v="1"/>
    <n v="4813"/>
    <n v="0.52658429305464005"/>
    <n v="9140.0371479000005"/>
    <n v="1"/>
    <n v="743"/>
    <n v="17.299185098952272"/>
    <n v="0.71699999999999997"/>
    <x v="0"/>
    <n v="4.5"/>
    <n v="5"/>
    <x v="1"/>
    <x v="1"/>
    <n v="0"/>
    <n v="0"/>
    <n v="0"/>
    <m/>
    <m/>
    <m/>
    <n v="0"/>
    <n v="0"/>
    <m/>
    <m/>
    <m/>
    <n v="0"/>
  </r>
  <r>
    <x v="140"/>
    <x v="140"/>
    <s v="Census Tract 1545, New Haven County, Connecticut"/>
    <n v="45875"/>
    <n v="2.46"/>
    <n v="29248.831709999999"/>
    <n v="29.248999999999999"/>
    <n v="0.156"/>
    <n v="1"/>
    <n v="0.84399999999999997"/>
    <n v="5"/>
    <n v="1230"/>
    <n v="0.50463554053523607"/>
    <n v="0.85099999999999998"/>
    <n v="5"/>
    <n v="0.73499999999999999"/>
    <n v="4"/>
    <n v="5"/>
    <n v="1"/>
    <n v="1"/>
    <n v="4813"/>
    <n v="0.52658429305464005"/>
    <n v="9140.0371479000005"/>
    <n v="1"/>
    <n v="743"/>
    <n v="17.299185098952272"/>
    <n v="0.71699999999999997"/>
    <x v="0"/>
    <n v="4.5"/>
    <n v="5"/>
    <x v="1"/>
    <x v="1"/>
    <n v="0"/>
    <n v="0"/>
    <n v="0"/>
    <m/>
    <m/>
    <m/>
    <n v="0"/>
    <n v="0"/>
    <m/>
    <m/>
    <m/>
    <n v="0"/>
  </r>
  <r>
    <x v="140"/>
    <x v="140"/>
    <s v="Census Tract 1545, New Haven County, Connecticut"/>
    <n v="45875"/>
    <n v="2.46"/>
    <n v="29248.831709999999"/>
    <n v="29.248999999999999"/>
    <n v="0.156"/>
    <n v="1"/>
    <n v="0.84399999999999997"/>
    <n v="5"/>
    <n v="1230"/>
    <n v="0.50463554053523607"/>
    <n v="0.85099999999999998"/>
    <n v="5"/>
    <n v="0.73499999999999999"/>
    <n v="4"/>
    <n v="5"/>
    <n v="1"/>
    <n v="1"/>
    <n v="4813"/>
    <n v="0.52658429305464005"/>
    <n v="9140.0371479000005"/>
    <n v="1"/>
    <n v="743"/>
    <n v="17.299185098952272"/>
    <n v="0.71699999999999997"/>
    <x v="0"/>
    <n v="4.5"/>
    <n v="5"/>
    <x v="1"/>
    <x v="1"/>
    <n v="0"/>
    <n v="6856.05"/>
    <n v="10"/>
    <n v="10"/>
    <n v="0"/>
    <n v="0"/>
    <n v="5153.3999999999996"/>
    <n v="7"/>
    <n v="1"/>
    <n v="6"/>
    <n v="0"/>
    <n v="1702.65"/>
  </r>
  <r>
    <x v="140"/>
    <x v="140"/>
    <s v="Census Tract 1545, New Haven County, Connecticut"/>
    <n v="45875"/>
    <n v="2.46"/>
    <n v="29248.831709999999"/>
    <n v="29.248999999999999"/>
    <n v="0.156"/>
    <n v="1"/>
    <n v="0.84399999999999997"/>
    <n v="5"/>
    <n v="1230"/>
    <n v="0.50463554053523607"/>
    <n v="0.85099999999999998"/>
    <n v="5"/>
    <n v="0.73499999999999999"/>
    <n v="4"/>
    <n v="5"/>
    <n v="1"/>
    <n v="1"/>
    <n v="4813"/>
    <n v="0.52658429305464005"/>
    <n v="9140.0371479000005"/>
    <n v="1"/>
    <n v="743"/>
    <n v="17.299185098952272"/>
    <n v="0.71699999999999997"/>
    <x v="0"/>
    <n v="4.5"/>
    <n v="5"/>
    <x v="1"/>
    <x v="1"/>
    <n v="67239.908800000005"/>
    <n v="0"/>
    <n v="0"/>
    <m/>
    <m/>
    <m/>
    <n v="0"/>
    <n v="0"/>
    <m/>
    <m/>
    <m/>
    <n v="0"/>
  </r>
  <r>
    <x v="141"/>
    <x v="141"/>
    <s v="Census Tract 1546, New Haven County, Connecticut"/>
    <n v="47183"/>
    <n v="2.52"/>
    <n v="29722.496220000001"/>
    <n v="29.722000000000001"/>
    <n v="0.16500000000000001"/>
    <n v="1"/>
    <n v="0.83499999999999996"/>
    <n v="5"/>
    <n v="1210"/>
    <n v="0.48851886101779102"/>
    <n v="0.83"/>
    <n v="5"/>
    <n v="0.755"/>
    <n v="4"/>
    <n v="5"/>
    <n v="1"/>
    <n v="1"/>
    <n v="4029"/>
    <n v="0.867250350194673"/>
    <n v="4645.7173515000004"/>
    <n v="1"/>
    <n v="1190"/>
    <n v="25.607919087583387"/>
    <n v="0.874"/>
    <x v="4"/>
    <n v="5"/>
    <n v="5"/>
    <x v="0"/>
    <x v="1"/>
    <n v="123.0565"/>
    <n v="0"/>
    <n v="0"/>
    <m/>
    <m/>
    <m/>
    <n v="0"/>
    <n v="0"/>
    <m/>
    <m/>
    <m/>
    <n v="0"/>
  </r>
  <r>
    <x v="141"/>
    <x v="141"/>
    <s v="Census Tract 1546, New Haven County, Connecticut"/>
    <n v="47183"/>
    <n v="2.52"/>
    <n v="29722.496220000001"/>
    <n v="29.722000000000001"/>
    <n v="0.16500000000000001"/>
    <n v="1"/>
    <n v="0.83499999999999996"/>
    <n v="5"/>
    <n v="1210"/>
    <n v="0.48851886101779102"/>
    <n v="0.83"/>
    <n v="5"/>
    <n v="0.755"/>
    <n v="4"/>
    <n v="5"/>
    <n v="1"/>
    <n v="1"/>
    <n v="4029"/>
    <n v="0.867250350194673"/>
    <n v="4645.7173515000004"/>
    <n v="1"/>
    <n v="1190"/>
    <n v="25.607919087583387"/>
    <n v="0.874"/>
    <x v="4"/>
    <n v="5"/>
    <n v="5"/>
    <x v="0"/>
    <x v="1"/>
    <n v="9.6715999999999998"/>
    <n v="0"/>
    <n v="0"/>
    <m/>
    <m/>
    <m/>
    <n v="0"/>
    <n v="0"/>
    <m/>
    <m/>
    <m/>
    <n v="0"/>
  </r>
  <r>
    <x v="141"/>
    <x v="141"/>
    <s v="Census Tract 1546, New Haven County, Connecticut"/>
    <n v="47183"/>
    <n v="2.52"/>
    <n v="29722.496220000001"/>
    <n v="29.722000000000001"/>
    <n v="0.16500000000000001"/>
    <n v="1"/>
    <n v="0.83499999999999996"/>
    <n v="5"/>
    <n v="1210"/>
    <n v="0.48851886101779102"/>
    <n v="0.83"/>
    <n v="5"/>
    <n v="0.755"/>
    <n v="4"/>
    <n v="5"/>
    <n v="1"/>
    <n v="1"/>
    <n v="4029"/>
    <n v="0.867250350194673"/>
    <n v="4645.7173515000004"/>
    <n v="1"/>
    <n v="1190"/>
    <n v="25.607919087583387"/>
    <n v="0.874"/>
    <x v="4"/>
    <n v="5"/>
    <n v="5"/>
    <x v="0"/>
    <x v="1"/>
    <n v="174.66720000000001"/>
    <n v="0"/>
    <n v="0"/>
    <m/>
    <m/>
    <m/>
    <n v="0"/>
    <n v="0"/>
    <m/>
    <m/>
    <m/>
    <n v="0"/>
  </r>
  <r>
    <x v="141"/>
    <x v="141"/>
    <s v="Census Tract 1546, New Haven County, Connecticut"/>
    <n v="47183"/>
    <n v="2.52"/>
    <n v="29722.496220000001"/>
    <n v="29.722000000000001"/>
    <n v="0.16500000000000001"/>
    <n v="1"/>
    <n v="0.83499999999999996"/>
    <n v="5"/>
    <n v="1210"/>
    <n v="0.48851886101779102"/>
    <n v="0.83"/>
    <n v="5"/>
    <n v="0.755"/>
    <n v="4"/>
    <n v="5"/>
    <n v="1"/>
    <n v="1"/>
    <n v="4029"/>
    <n v="0.867250350194673"/>
    <n v="4645.7173515000004"/>
    <n v="1"/>
    <n v="1190"/>
    <n v="25.607919087583387"/>
    <n v="0.874"/>
    <x v="4"/>
    <n v="5"/>
    <n v="5"/>
    <x v="0"/>
    <x v="1"/>
    <n v="74841.980299999996"/>
    <n v="16304.8"/>
    <n v="13"/>
    <n v="10"/>
    <n v="2"/>
    <n v="1"/>
    <n v="8270.57"/>
    <n v="5"/>
    <n v="4"/>
    <n v="1"/>
    <n v="0"/>
    <n v="8034.23"/>
  </r>
  <r>
    <x v="142"/>
    <x v="142"/>
    <s v="Census Tract 1547, New Haven County, Connecticut"/>
    <n v="93632"/>
    <n v="2.85"/>
    <n v="55462.810120000002"/>
    <n v="55.463000000000001"/>
    <n v="0.57199999999999995"/>
    <n v="3"/>
    <n v="0.42800000000000005"/>
    <n v="3"/>
    <n v="1699"/>
    <n v="0.36759767411511024"/>
    <n v="0.57599999999999996"/>
    <n v="3"/>
    <n v="0.31100000000000005"/>
    <n v="2"/>
    <n v="3"/>
    <n v="1"/>
    <n v="1"/>
    <n v="6384"/>
    <n v="1.9627515648721201"/>
    <n v="3252.5766960000001"/>
    <n v="1"/>
    <n v="754"/>
    <n v="11.316223923157736"/>
    <n v="0.53300000000000003"/>
    <x v="3"/>
    <n v="3"/>
    <n v="3"/>
    <x v="0"/>
    <x v="0"/>
    <n v="313.58850000000001"/>
    <n v="0"/>
    <n v="0"/>
    <m/>
    <m/>
    <m/>
    <n v="0"/>
    <n v="0"/>
    <m/>
    <m/>
    <m/>
    <n v="0"/>
  </r>
  <r>
    <x v="142"/>
    <x v="142"/>
    <s v="Census Tract 1547, New Haven County, Connecticut"/>
    <n v="93632"/>
    <n v="2.85"/>
    <n v="55462.810120000002"/>
    <n v="55.463000000000001"/>
    <n v="0.57199999999999995"/>
    <n v="3"/>
    <n v="0.42800000000000005"/>
    <n v="3"/>
    <n v="1699"/>
    <n v="0.36759767411511024"/>
    <n v="0.57599999999999996"/>
    <n v="3"/>
    <n v="0.31100000000000005"/>
    <n v="2"/>
    <n v="3"/>
    <n v="1"/>
    <n v="1"/>
    <n v="6384"/>
    <n v="1.9627515648721201"/>
    <n v="3252.5766960000001"/>
    <n v="1"/>
    <n v="754"/>
    <n v="11.316223923157736"/>
    <n v="0.53300000000000003"/>
    <x v="3"/>
    <n v="3"/>
    <n v="3"/>
    <x v="0"/>
    <x v="0"/>
    <n v="110784.84239999999"/>
    <n v="34515.480000000003"/>
    <n v="40"/>
    <n v="40"/>
    <n v="0"/>
    <n v="0"/>
    <n v="26315.15"/>
    <n v="6"/>
    <n v="6"/>
    <n v="0"/>
    <n v="0"/>
    <n v="8200.33"/>
  </r>
  <r>
    <x v="143"/>
    <x v="143"/>
    <s v="Census Tract 1548, New Haven County, Connecticut"/>
    <n v="89167"/>
    <n v="2.62"/>
    <n v="55087.556570000001"/>
    <n v="55.088000000000001"/>
    <n v="0.56499999999999995"/>
    <n v="3"/>
    <n v="0.43500000000000005"/>
    <n v="3"/>
    <n v="1730"/>
    <n v="0.37685461640724938"/>
    <n v="0.621"/>
    <n v="4"/>
    <n v="0.29100000000000004"/>
    <n v="2"/>
    <n v="3"/>
    <n v="1"/>
    <n v="1"/>
    <n v="5135"/>
    <n v="0.75609269232135401"/>
    <n v="6791.4953446"/>
    <n v="1"/>
    <n v="278"/>
    <n v="5.5500099820323419"/>
    <n v="0.20599999999999999"/>
    <x v="2"/>
    <n v="2.5"/>
    <n v="3"/>
    <x v="0"/>
    <x v="0"/>
    <n v="147.84030000000001"/>
    <n v="0"/>
    <n v="0"/>
    <m/>
    <m/>
    <m/>
    <n v="0"/>
    <n v="0"/>
    <m/>
    <m/>
    <m/>
    <n v="0"/>
  </r>
  <r>
    <x v="143"/>
    <x v="143"/>
    <s v="Census Tract 1548, New Haven County, Connecticut"/>
    <n v="89167"/>
    <n v="2.62"/>
    <n v="55087.556570000001"/>
    <n v="55.088000000000001"/>
    <n v="0.56499999999999995"/>
    <n v="3"/>
    <n v="0.43500000000000005"/>
    <n v="3"/>
    <n v="1730"/>
    <n v="0.37685461640724938"/>
    <n v="0.621"/>
    <n v="4"/>
    <n v="0.29100000000000004"/>
    <n v="2"/>
    <n v="3"/>
    <n v="1"/>
    <n v="1"/>
    <n v="5135"/>
    <n v="0.75609269232135401"/>
    <n v="6791.4953446"/>
    <n v="1"/>
    <n v="278"/>
    <n v="5.5500099820323419"/>
    <n v="0.20599999999999999"/>
    <x v="2"/>
    <n v="2.5"/>
    <n v="3"/>
    <x v="0"/>
    <x v="0"/>
    <n v="110.60680000000001"/>
    <n v="980.87"/>
    <n v="1"/>
    <n v="1"/>
    <n v="0"/>
    <n v="0"/>
    <n v="980.87"/>
    <n v="0"/>
    <m/>
    <m/>
    <m/>
    <n v="0"/>
  </r>
  <r>
    <x v="143"/>
    <x v="143"/>
    <s v="Census Tract 1548, New Haven County, Connecticut"/>
    <n v="89167"/>
    <n v="2.62"/>
    <n v="55087.556570000001"/>
    <n v="55.088000000000001"/>
    <n v="0.56499999999999995"/>
    <n v="3"/>
    <n v="0.43500000000000005"/>
    <n v="3"/>
    <n v="1730"/>
    <n v="0.37685461640724938"/>
    <n v="0.621"/>
    <n v="4"/>
    <n v="0.29100000000000004"/>
    <n v="2"/>
    <n v="3"/>
    <n v="1"/>
    <n v="1"/>
    <n v="5135"/>
    <n v="0.75609269232135401"/>
    <n v="6791.4953446"/>
    <n v="1"/>
    <n v="278"/>
    <n v="5.5500099820323419"/>
    <n v="0.20599999999999999"/>
    <x v="2"/>
    <n v="2.5"/>
    <n v="3"/>
    <x v="0"/>
    <x v="0"/>
    <n v="88384.266499999998"/>
    <n v="33572.9"/>
    <n v="37"/>
    <n v="37"/>
    <n v="0"/>
    <n v="0"/>
    <n v="29726.9"/>
    <n v="4"/>
    <n v="4"/>
    <n v="0"/>
    <n v="0"/>
    <n v="3846"/>
  </r>
  <r>
    <x v="144"/>
    <x v="144"/>
    <s v="Census Tract 1549, New Haven County, Connecticut"/>
    <n v="70350"/>
    <n v="2.57"/>
    <n v="43883.124309999999"/>
    <n v="43.883000000000003"/>
    <n v="0.34899999999999998"/>
    <n v="2"/>
    <n v="0.65100000000000002"/>
    <n v="4"/>
    <n v="1296"/>
    <n v="0.35439591516176622"/>
    <n v="0.503"/>
    <n v="3"/>
    <n v="0.65999999999999992"/>
    <n v="4"/>
    <n v="4"/>
    <n v="1"/>
    <n v="1"/>
    <n v="3670"/>
    <n v="0.71461566617297101"/>
    <n v="5135.6276859"/>
    <n v="1"/>
    <n v="271"/>
    <n v="7.0207253886010363"/>
    <n v="0.28599999999999998"/>
    <x v="2"/>
    <n v="3"/>
    <n v="3"/>
    <x v="0"/>
    <x v="0"/>
    <n v="40.914700000000003"/>
    <n v="0"/>
    <n v="0"/>
    <m/>
    <m/>
    <m/>
    <n v="0"/>
    <n v="0"/>
    <m/>
    <m/>
    <m/>
    <n v="0"/>
  </r>
  <r>
    <x v="144"/>
    <x v="144"/>
    <s v="Census Tract 1549, New Haven County, Connecticut"/>
    <n v="70350"/>
    <n v="2.57"/>
    <n v="43883.124309999999"/>
    <n v="43.883000000000003"/>
    <n v="0.34899999999999998"/>
    <n v="2"/>
    <n v="0.65100000000000002"/>
    <n v="4"/>
    <n v="1296"/>
    <n v="0.35439591516176622"/>
    <n v="0.503"/>
    <n v="3"/>
    <n v="0.65999999999999992"/>
    <n v="4"/>
    <n v="4"/>
    <n v="1"/>
    <n v="1"/>
    <n v="3670"/>
    <n v="0.71461566617297101"/>
    <n v="5135.6276859"/>
    <n v="1"/>
    <n v="271"/>
    <n v="7.0207253886010363"/>
    <n v="0.28599999999999998"/>
    <x v="2"/>
    <n v="3"/>
    <n v="3"/>
    <x v="0"/>
    <x v="0"/>
    <n v="60957.443399999996"/>
    <n v="11480.45"/>
    <n v="9"/>
    <n v="7"/>
    <n v="2"/>
    <n v="0"/>
    <n v="5673.56"/>
    <n v="8"/>
    <n v="1"/>
    <n v="7"/>
    <n v="0"/>
    <n v="5806.89"/>
  </r>
  <r>
    <x v="145"/>
    <x v="145"/>
    <s v="Census Tract 1550, New Haven County, Connecticut"/>
    <n v="63715"/>
    <n v="2.61"/>
    <n v="39438.59491"/>
    <n v="39.439"/>
    <n v="0.28599999999999998"/>
    <n v="2"/>
    <n v="0.71399999999999997"/>
    <n v="4"/>
    <n v="1457"/>
    <n v="0.44332208183123634"/>
    <n v="0.77700000000000002"/>
    <n v="4"/>
    <n v="0.51900000000000002"/>
    <n v="3"/>
    <n v="4"/>
    <n v="1"/>
    <n v="1"/>
    <n v="5290"/>
    <n v="0.60375955409832005"/>
    <n v="8761.7661105000007"/>
    <n v="1"/>
    <n v="1668"/>
    <n v="32.419825072886297"/>
    <n v="0.95199999999999996"/>
    <x v="4"/>
    <n v="4.5"/>
    <n v="5"/>
    <x v="0"/>
    <x v="0"/>
    <n v="151.34780000000001"/>
    <n v="0"/>
    <n v="0"/>
    <m/>
    <m/>
    <m/>
    <n v="0"/>
    <n v="0"/>
    <m/>
    <m/>
    <m/>
    <n v="0"/>
  </r>
  <r>
    <x v="145"/>
    <x v="145"/>
    <s v="Census Tract 1550, New Haven County, Connecticut"/>
    <n v="63715"/>
    <n v="2.61"/>
    <n v="39438.59491"/>
    <n v="39.439"/>
    <n v="0.28599999999999998"/>
    <n v="2"/>
    <n v="0.71399999999999997"/>
    <n v="4"/>
    <n v="1457"/>
    <n v="0.44332208183123634"/>
    <n v="0.77700000000000002"/>
    <n v="4"/>
    <n v="0.51900000000000002"/>
    <n v="3"/>
    <n v="4"/>
    <n v="1"/>
    <n v="1"/>
    <n v="5290"/>
    <n v="0.60375955409832005"/>
    <n v="8761.7661105000007"/>
    <n v="1"/>
    <n v="1668"/>
    <n v="32.419825072886297"/>
    <n v="0.95199999999999996"/>
    <x v="4"/>
    <n v="4.5"/>
    <n v="5"/>
    <x v="0"/>
    <x v="0"/>
    <n v="7.1828000000000003"/>
    <n v="0"/>
    <n v="0"/>
    <m/>
    <m/>
    <m/>
    <n v="0"/>
    <n v="0"/>
    <m/>
    <m/>
    <m/>
    <n v="0"/>
  </r>
  <r>
    <x v="145"/>
    <x v="145"/>
    <s v="Census Tract 1550, New Haven County, Connecticut"/>
    <n v="63715"/>
    <n v="2.61"/>
    <n v="39438.59491"/>
    <n v="39.439"/>
    <n v="0.28599999999999998"/>
    <n v="2"/>
    <n v="0.71399999999999997"/>
    <n v="4"/>
    <n v="1457"/>
    <n v="0.44332208183123634"/>
    <n v="0.77700000000000002"/>
    <n v="4"/>
    <n v="0.51900000000000002"/>
    <n v="3"/>
    <n v="4"/>
    <n v="1"/>
    <n v="1"/>
    <n v="5290"/>
    <n v="0.60375955409832005"/>
    <n v="8761.7661105000007"/>
    <n v="1"/>
    <n v="1668"/>
    <n v="32.419825072886297"/>
    <n v="0.95199999999999996"/>
    <x v="4"/>
    <n v="4.5"/>
    <n v="5"/>
    <x v="0"/>
    <x v="0"/>
    <n v="74234.418300000005"/>
    <n v="15127.42"/>
    <n v="19"/>
    <n v="15"/>
    <n v="4"/>
    <n v="0"/>
    <n v="7183.68"/>
    <n v="12"/>
    <n v="7"/>
    <n v="5"/>
    <n v="0"/>
    <n v="7943.74"/>
  </r>
  <r>
    <x v="146"/>
    <x v="146"/>
    <s v="Census Tract 1551, New Haven County, Connecticut"/>
    <n v="41477"/>
    <n v="1.9"/>
    <n v="30090.578430000001"/>
    <n v="30.091000000000001"/>
    <n v="0.17100000000000001"/>
    <n v="1"/>
    <n v="0.82899999999999996"/>
    <n v="5"/>
    <n v="1263"/>
    <n v="0.50367925080794129"/>
    <n v="0.85"/>
    <n v="5"/>
    <n v="0.7"/>
    <n v="4"/>
    <n v="5"/>
    <n v="1"/>
    <n v="1"/>
    <n v="3390"/>
    <n v="0.48756519335224702"/>
    <n v="6952.9163406999996"/>
    <n v="1"/>
    <n v="608"/>
    <n v="20.206048521103355"/>
    <n v="0.79900000000000004"/>
    <x v="0"/>
    <n v="4.5"/>
    <n v="5"/>
    <x v="1"/>
    <x v="1"/>
    <n v="102.4053"/>
    <n v="0"/>
    <n v="0"/>
    <m/>
    <m/>
    <m/>
    <n v="0"/>
    <n v="0"/>
    <m/>
    <m/>
    <m/>
    <n v="0"/>
  </r>
  <r>
    <x v="146"/>
    <x v="146"/>
    <s v="Census Tract 1551, New Haven County, Connecticut"/>
    <n v="41477"/>
    <n v="1.9"/>
    <n v="30090.578430000001"/>
    <n v="30.091000000000001"/>
    <n v="0.17100000000000001"/>
    <n v="1"/>
    <n v="0.82899999999999996"/>
    <n v="5"/>
    <n v="1263"/>
    <n v="0.50367925080794129"/>
    <n v="0.85"/>
    <n v="5"/>
    <n v="0.7"/>
    <n v="4"/>
    <n v="5"/>
    <n v="1"/>
    <n v="1"/>
    <n v="3390"/>
    <n v="0.48756519335224702"/>
    <n v="6952.9163406999996"/>
    <n v="1"/>
    <n v="608"/>
    <n v="20.206048521103355"/>
    <n v="0.79900000000000004"/>
    <x v="0"/>
    <n v="4.5"/>
    <n v="5"/>
    <x v="1"/>
    <x v="1"/>
    <n v="0"/>
    <n v="0"/>
    <n v="0"/>
    <m/>
    <m/>
    <m/>
    <n v="0"/>
    <n v="0"/>
    <m/>
    <m/>
    <m/>
    <n v="0"/>
  </r>
  <r>
    <x v="146"/>
    <x v="146"/>
    <s v="Census Tract 1551, New Haven County, Connecticut"/>
    <n v="41477"/>
    <n v="1.9"/>
    <n v="30090.578430000001"/>
    <n v="30.091000000000001"/>
    <n v="0.17100000000000001"/>
    <n v="1"/>
    <n v="0.82899999999999996"/>
    <n v="5"/>
    <n v="1263"/>
    <n v="0.50367925080794129"/>
    <n v="0.85"/>
    <n v="5"/>
    <n v="0.7"/>
    <n v="4"/>
    <n v="5"/>
    <n v="1"/>
    <n v="1"/>
    <n v="3390"/>
    <n v="0.48756519335224702"/>
    <n v="6952.9163406999996"/>
    <n v="1"/>
    <n v="608"/>
    <n v="20.206048521103355"/>
    <n v="0.79900000000000004"/>
    <x v="0"/>
    <n v="4.5"/>
    <n v="5"/>
    <x v="1"/>
    <x v="1"/>
    <n v="0"/>
    <n v="0"/>
    <n v="0"/>
    <m/>
    <m/>
    <m/>
    <n v="0"/>
    <n v="0"/>
    <m/>
    <m/>
    <m/>
    <n v="0"/>
  </r>
  <r>
    <x v="146"/>
    <x v="146"/>
    <s v="Census Tract 1551, New Haven County, Connecticut"/>
    <n v="41477"/>
    <n v="1.9"/>
    <n v="30090.578430000001"/>
    <n v="30.091000000000001"/>
    <n v="0.17100000000000001"/>
    <n v="1"/>
    <n v="0.82899999999999996"/>
    <n v="5"/>
    <n v="1263"/>
    <n v="0.50367925080794129"/>
    <n v="0.85"/>
    <n v="5"/>
    <n v="0.7"/>
    <n v="4"/>
    <n v="5"/>
    <n v="1"/>
    <n v="1"/>
    <n v="3390"/>
    <n v="0.48756519335224702"/>
    <n v="6952.9163406999996"/>
    <n v="1"/>
    <n v="608"/>
    <n v="20.206048521103355"/>
    <n v="0.79900000000000004"/>
    <x v="0"/>
    <n v="4.5"/>
    <n v="5"/>
    <x v="1"/>
    <x v="1"/>
    <n v="231.11080000000001"/>
    <n v="0"/>
    <n v="0"/>
    <m/>
    <m/>
    <m/>
    <n v="0"/>
    <n v="0"/>
    <m/>
    <m/>
    <m/>
    <n v="0"/>
  </r>
  <r>
    <x v="146"/>
    <x v="146"/>
    <s v="Census Tract 1551, New Haven County, Connecticut"/>
    <n v="41477"/>
    <n v="1.9"/>
    <n v="30090.578430000001"/>
    <n v="30.091000000000001"/>
    <n v="0.17100000000000001"/>
    <n v="1"/>
    <n v="0.82899999999999996"/>
    <n v="5"/>
    <n v="1263"/>
    <n v="0.50367925080794129"/>
    <n v="0.85"/>
    <n v="5"/>
    <n v="0.7"/>
    <n v="4"/>
    <n v="5"/>
    <n v="1"/>
    <n v="1"/>
    <n v="3390"/>
    <n v="0.48756519335224702"/>
    <n v="6952.9163406999996"/>
    <n v="1"/>
    <n v="608"/>
    <n v="20.206048521103355"/>
    <n v="0.79900000000000004"/>
    <x v="0"/>
    <n v="4.5"/>
    <n v="5"/>
    <x v="1"/>
    <x v="1"/>
    <n v="0"/>
    <n v="3513.67"/>
    <n v="8"/>
    <n v="7"/>
    <n v="1"/>
    <n v="0"/>
    <n v="2475.16"/>
    <n v="3"/>
    <n v="2"/>
    <n v="1"/>
    <n v="0"/>
    <n v="1038.51"/>
  </r>
  <r>
    <x v="146"/>
    <x v="146"/>
    <s v="Census Tract 1551, New Haven County, Connecticut"/>
    <n v="41477"/>
    <n v="1.9"/>
    <n v="30090.578430000001"/>
    <n v="30.091000000000001"/>
    <n v="0.17100000000000001"/>
    <n v="1"/>
    <n v="0.82899999999999996"/>
    <n v="5"/>
    <n v="1263"/>
    <n v="0.50367925080794129"/>
    <n v="0.85"/>
    <n v="5"/>
    <n v="0.7"/>
    <n v="4"/>
    <n v="5"/>
    <n v="1"/>
    <n v="1"/>
    <n v="3390"/>
    <n v="0.48756519335224702"/>
    <n v="6952.9163406999996"/>
    <n v="1"/>
    <n v="608"/>
    <n v="20.206048521103355"/>
    <n v="0.79900000000000004"/>
    <x v="0"/>
    <n v="4.5"/>
    <n v="5"/>
    <x v="1"/>
    <x v="1"/>
    <n v="52121.565699999999"/>
    <n v="0"/>
    <n v="0"/>
    <m/>
    <m/>
    <m/>
    <n v="0"/>
    <n v="0"/>
    <m/>
    <m/>
    <m/>
    <n v="0"/>
  </r>
  <r>
    <x v="147"/>
    <x v="147"/>
    <s v="Census Tract 1571, New Haven County, Connecticut"/>
    <n v="67097"/>
    <n v="2.44"/>
    <n v="42954.452660000003"/>
    <n v="42.954000000000001"/>
    <n v="0.33900000000000002"/>
    <n v="2"/>
    <n v="0.66100000000000003"/>
    <n v="4"/>
    <n v="1754"/>
    <n v="0.49000740776753732"/>
    <n v="0.83399999999999996"/>
    <n v="5"/>
    <n v="0.28300000000000003"/>
    <n v="2"/>
    <n v="3"/>
    <n v="1"/>
    <n v="1"/>
    <n v="2603"/>
    <n v="3.6069499163702701"/>
    <n v="721.66236303999995"/>
    <n v="1"/>
    <n v="722"/>
    <n v="29.112903225806452"/>
    <n v="0.91900000000000004"/>
    <x v="4"/>
    <n v="4"/>
    <n v="4"/>
    <x v="0"/>
    <x v="0"/>
    <n v="104.54689999999999"/>
    <n v="0"/>
    <n v="0"/>
    <m/>
    <m/>
    <m/>
    <n v="0"/>
    <n v="0"/>
    <m/>
    <m/>
    <m/>
    <n v="0"/>
  </r>
  <r>
    <x v="147"/>
    <x v="147"/>
    <s v="Census Tract 1571, New Haven County, Connecticut"/>
    <n v="67097"/>
    <n v="2.44"/>
    <n v="42954.452660000003"/>
    <n v="42.954000000000001"/>
    <n v="0.33900000000000002"/>
    <n v="2"/>
    <n v="0.66100000000000003"/>
    <n v="4"/>
    <n v="1754"/>
    <n v="0.49000740776753732"/>
    <n v="0.83399999999999996"/>
    <n v="5"/>
    <n v="0.28300000000000003"/>
    <n v="2"/>
    <n v="3"/>
    <n v="1"/>
    <n v="1"/>
    <n v="2603"/>
    <n v="3.6069499163702701"/>
    <n v="721.66236303999995"/>
    <n v="1"/>
    <n v="722"/>
    <n v="29.112903225806452"/>
    <n v="0.91900000000000004"/>
    <x v="4"/>
    <n v="4"/>
    <n v="4"/>
    <x v="0"/>
    <x v="0"/>
    <n v="54371.503700000001"/>
    <n v="14309.76"/>
    <n v="11"/>
    <n v="11"/>
    <n v="0"/>
    <n v="0"/>
    <n v="14101.68"/>
    <n v="2"/>
    <n v="1"/>
    <n v="1"/>
    <n v="0"/>
    <n v="208.08"/>
  </r>
  <r>
    <x v="147"/>
    <x v="147"/>
    <s v="Census Tract 1571, New Haven County, Connecticut"/>
    <n v="67097"/>
    <n v="2.44"/>
    <n v="42954.452660000003"/>
    <n v="42.954000000000001"/>
    <n v="0.33900000000000002"/>
    <n v="2"/>
    <n v="0.66100000000000003"/>
    <n v="4"/>
    <n v="1754"/>
    <n v="0.49000740776753732"/>
    <n v="0.83399999999999996"/>
    <n v="5"/>
    <n v="0.28300000000000003"/>
    <n v="2"/>
    <n v="3"/>
    <n v="1"/>
    <n v="1"/>
    <n v="2603"/>
    <n v="3.6069499163702701"/>
    <n v="721.66236303999995"/>
    <n v="1"/>
    <n v="722"/>
    <n v="29.112903225806452"/>
    <n v="0.91900000000000004"/>
    <x v="4"/>
    <n v="4"/>
    <n v="4"/>
    <x v="0"/>
    <x v="0"/>
    <n v="0"/>
    <n v="0"/>
    <n v="0"/>
    <m/>
    <m/>
    <m/>
    <n v="0"/>
    <n v="0"/>
    <m/>
    <m/>
    <m/>
    <n v="0"/>
  </r>
  <r>
    <x v="148"/>
    <x v="148"/>
    <s v="Census Tract 1572, New Haven County, Connecticut"/>
    <n v="129559"/>
    <n v="3.03"/>
    <n v="74429.700769999996"/>
    <n v="74.430000000000007"/>
    <n v="0.84499999999999997"/>
    <n v="5"/>
    <n v="0.15500000000000003"/>
    <n v="1"/>
    <n v="2329"/>
    <n v="0.37549526211806106"/>
    <n v="0.61499999999999999"/>
    <n v="4"/>
    <n v="0.10799999999999998"/>
    <n v="1"/>
    <n v="1"/>
    <n v="1"/>
    <n v="1"/>
    <n v="3837"/>
    <n v="3.5861281982773701"/>
    <n v="1069.9561722000001"/>
    <n v="1"/>
    <n v="337"/>
    <n v="8.5947462382045394"/>
    <n v="0.39200000000000002"/>
    <x v="2"/>
    <n v="1.5"/>
    <n v="2"/>
    <x v="0"/>
    <x v="0"/>
    <n v="0"/>
    <n v="121.71"/>
    <n v="1"/>
    <n v="1"/>
    <n v="0"/>
    <n v="0"/>
    <n v="121.71"/>
    <n v="0"/>
    <m/>
    <m/>
    <m/>
    <n v="0"/>
  </r>
  <r>
    <x v="148"/>
    <x v="148"/>
    <s v="Census Tract 1572, New Haven County, Connecticut"/>
    <n v="129559"/>
    <n v="3.03"/>
    <n v="74429.700769999996"/>
    <n v="74.430000000000007"/>
    <n v="0.84499999999999997"/>
    <n v="5"/>
    <n v="0.15500000000000003"/>
    <n v="1"/>
    <n v="2329"/>
    <n v="0.37549526211806106"/>
    <n v="0.61499999999999999"/>
    <n v="4"/>
    <n v="0.10799999999999998"/>
    <n v="1"/>
    <n v="1"/>
    <n v="1"/>
    <n v="1"/>
    <n v="3837"/>
    <n v="3.5861281982773701"/>
    <n v="1069.9561722000001"/>
    <n v="1"/>
    <n v="337"/>
    <n v="8.5947462382045394"/>
    <n v="0.39200000000000002"/>
    <x v="2"/>
    <n v="1.5"/>
    <n v="2"/>
    <x v="0"/>
    <x v="0"/>
    <n v="71.1738"/>
    <n v="0"/>
    <n v="0"/>
    <m/>
    <m/>
    <m/>
    <n v="0"/>
    <n v="0"/>
    <m/>
    <m/>
    <m/>
    <n v="0"/>
  </r>
  <r>
    <x v="148"/>
    <x v="148"/>
    <s v="Census Tract 1572, New Haven County, Connecticut"/>
    <n v="129559"/>
    <n v="3.03"/>
    <n v="74429.700769999996"/>
    <n v="74.430000000000007"/>
    <n v="0.84499999999999997"/>
    <n v="5"/>
    <n v="0.15500000000000003"/>
    <n v="1"/>
    <n v="2329"/>
    <n v="0.37549526211806106"/>
    <n v="0.61499999999999999"/>
    <n v="4"/>
    <n v="0.10799999999999998"/>
    <n v="1"/>
    <n v="1"/>
    <n v="1"/>
    <n v="1"/>
    <n v="3837"/>
    <n v="3.5861281982773701"/>
    <n v="1069.9561722000001"/>
    <n v="1"/>
    <n v="337"/>
    <n v="8.5947462382045394"/>
    <n v="0.39200000000000002"/>
    <x v="2"/>
    <n v="1.5"/>
    <n v="2"/>
    <x v="0"/>
    <x v="0"/>
    <n v="81277.952099999995"/>
    <n v="62612.52"/>
    <n v="33"/>
    <n v="33"/>
    <n v="0"/>
    <n v="0"/>
    <n v="39465.019999999997"/>
    <n v="3"/>
    <n v="3"/>
    <n v="0"/>
    <n v="0"/>
    <n v="23147.5"/>
  </r>
  <r>
    <x v="149"/>
    <x v="149"/>
    <s v="Census Tract 1573, New Haven County, Connecticut"/>
    <n v="130888"/>
    <n v="2.67"/>
    <n v="80102.155150000006"/>
    <n v="80.102000000000004"/>
    <n v="0.878"/>
    <n v="5"/>
    <n v="0.122"/>
    <n v="1"/>
    <n v="2202"/>
    <n v="0.32987876481622974"/>
    <n v="0.35599999999999998"/>
    <n v="2"/>
    <n v="0.126"/>
    <n v="1"/>
    <n v="1"/>
    <n v="1"/>
    <n v="1"/>
    <n v="3310"/>
    <n v="4.4937787356543701"/>
    <n v="736.57387128000005"/>
    <n v="1"/>
    <n v="353"/>
    <n v="10.502826539720321"/>
    <n v="0.495"/>
    <x v="3"/>
    <n v="2"/>
    <n v="2"/>
    <x v="0"/>
    <x v="0"/>
    <n v="7500.3773000000001"/>
    <n v="6065.33"/>
    <n v="5"/>
    <n v="4"/>
    <n v="1"/>
    <n v="0"/>
    <n v="6065.33"/>
    <n v="0"/>
    <m/>
    <m/>
    <m/>
    <n v="0"/>
  </r>
  <r>
    <x v="149"/>
    <x v="149"/>
    <s v="Census Tract 1573, New Haven County, Connecticut"/>
    <n v="130888"/>
    <n v="2.67"/>
    <n v="80102.155150000006"/>
    <n v="80.102000000000004"/>
    <n v="0.878"/>
    <n v="5"/>
    <n v="0.122"/>
    <n v="1"/>
    <n v="2202"/>
    <n v="0.32987876481622974"/>
    <n v="0.35599999999999998"/>
    <n v="2"/>
    <n v="0.126"/>
    <n v="1"/>
    <n v="1"/>
    <n v="1"/>
    <n v="1"/>
    <n v="3310"/>
    <n v="4.4937787356543701"/>
    <n v="736.57387128000005"/>
    <n v="1"/>
    <n v="353"/>
    <n v="10.502826539720321"/>
    <n v="0.495"/>
    <x v="3"/>
    <n v="2"/>
    <n v="2"/>
    <x v="0"/>
    <x v="0"/>
    <n v="77580.580100000006"/>
    <n v="44691.62"/>
    <n v="25"/>
    <n v="25"/>
    <n v="0"/>
    <n v="0"/>
    <n v="23789.84"/>
    <n v="4"/>
    <n v="4"/>
    <n v="0"/>
    <n v="0"/>
    <n v="20901.78"/>
  </r>
  <r>
    <x v="150"/>
    <x v="150"/>
    <s v="Census Tract 1574, New Haven County, Connecticut"/>
    <n v="138169"/>
    <n v="2.91"/>
    <n v="80996.102239999993"/>
    <n v="80.995999999999995"/>
    <n v="0.88600000000000001"/>
    <n v="5"/>
    <n v="0.11399999999999999"/>
    <n v="1"/>
    <n v="2364"/>
    <n v="0.35023907589951209"/>
    <n v="0.47899999999999998"/>
    <n v="3"/>
    <n v="9.6999999999999975E-2"/>
    <n v="1"/>
    <n v="1"/>
    <n v="1"/>
    <n v="1"/>
    <n v="4206"/>
    <n v="5.4941992009229397"/>
    <n v="765.53467506000004"/>
    <n v="1"/>
    <n v="376"/>
    <n v="9.0124640460210923"/>
    <n v="0.42"/>
    <x v="3"/>
    <n v="2"/>
    <n v="2"/>
    <x v="0"/>
    <x v="0"/>
    <n v="93459.739199999996"/>
    <n v="63453.120000000003"/>
    <n v="38"/>
    <n v="38"/>
    <n v="0"/>
    <n v="0"/>
    <n v="54080.47"/>
    <n v="5"/>
    <n v="5"/>
    <n v="0"/>
    <n v="0"/>
    <n v="9372.65"/>
  </r>
  <r>
    <x v="151"/>
    <x v="151"/>
    <s v="Census Tract 1601, New Haven County, Connecticut"/>
    <n v="167400"/>
    <n v="2.88"/>
    <n v="98641.395980000001"/>
    <n v="98.641000000000005"/>
    <n v="0.94199999999999995"/>
    <n v="5"/>
    <n v="5.8000000000000052E-2"/>
    <n v="1"/>
    <n v="2642"/>
    <n v="0.32140664358022808"/>
    <n v="0.30499999999999999"/>
    <n v="2"/>
    <n v="6.3999999999999946E-2"/>
    <n v="1"/>
    <n v="1"/>
    <n v="1"/>
    <n v="1"/>
    <n v="3443"/>
    <n v="6.7285134139617604"/>
    <n v="511.70292576999998"/>
    <n v="1"/>
    <n v="791"/>
    <n v="24.32349323493235"/>
    <n v="0.85599999999999998"/>
    <x v="4"/>
    <n v="3"/>
    <n v="3"/>
    <x v="0"/>
    <x v="0"/>
    <n v="364.3947"/>
    <n v="0"/>
    <n v="0"/>
    <m/>
    <m/>
    <m/>
    <n v="0"/>
    <n v="0"/>
    <m/>
    <m/>
    <m/>
    <n v="0"/>
  </r>
  <r>
    <x v="151"/>
    <x v="151"/>
    <s v="Census Tract 1601, New Haven County, Connecticut"/>
    <n v="167400"/>
    <n v="2.88"/>
    <n v="98641.395980000001"/>
    <n v="98.641000000000005"/>
    <n v="0.94199999999999995"/>
    <n v="5"/>
    <n v="5.8000000000000052E-2"/>
    <n v="1"/>
    <n v="2642"/>
    <n v="0.32140664358022808"/>
    <n v="0.30499999999999999"/>
    <n v="2"/>
    <n v="6.3999999999999946E-2"/>
    <n v="1"/>
    <n v="1"/>
    <n v="1"/>
    <n v="1"/>
    <n v="3443"/>
    <n v="6.7285134139617604"/>
    <n v="511.70292576999998"/>
    <n v="1"/>
    <n v="791"/>
    <n v="24.32349323493235"/>
    <n v="0.85599999999999998"/>
    <x v="4"/>
    <n v="3"/>
    <n v="3"/>
    <x v="0"/>
    <x v="0"/>
    <n v="88447.433699999994"/>
    <n v="35951.83"/>
    <n v="29"/>
    <n v="29"/>
    <n v="0"/>
    <n v="0"/>
    <n v="35951.83"/>
    <n v="0"/>
    <m/>
    <m/>
    <m/>
    <n v="0"/>
  </r>
  <r>
    <x v="152"/>
    <x v="152"/>
    <s v="Census Tract 1602, New Haven County, Connecticut"/>
    <n v="149107"/>
    <n v="3.1"/>
    <n v="84687.085219999994"/>
    <n v="84.686999999999998"/>
    <n v="0.90600000000000003"/>
    <n v="5"/>
    <n v="9.3999999999999972E-2"/>
    <n v="1"/>
    <n v="2238"/>
    <n v="0.31712037237122426"/>
    <n v="0.26500000000000001"/>
    <n v="2"/>
    <n v="0.125"/>
    <n v="1"/>
    <n v="1"/>
    <n v="1"/>
    <n v="1"/>
    <n v="5547"/>
    <n v="12.0832806947368"/>
    <n v="459.06406879000002"/>
    <n v="1"/>
    <n v="970"/>
    <n v="17.399103139013452"/>
    <n v="0.73199999999999998"/>
    <x v="0"/>
    <n v="2.5"/>
    <n v="3"/>
    <x v="0"/>
    <x v="0"/>
    <n v="38.472200000000001"/>
    <n v="0"/>
    <n v="0"/>
    <m/>
    <m/>
    <m/>
    <n v="0"/>
    <n v="0"/>
    <m/>
    <m/>
    <m/>
    <n v="0"/>
  </r>
  <r>
    <x v="152"/>
    <x v="152"/>
    <s v="Census Tract 1602, New Haven County, Connecticut"/>
    <n v="149107"/>
    <n v="3.1"/>
    <n v="84687.085219999994"/>
    <n v="84.686999999999998"/>
    <n v="0.90600000000000003"/>
    <n v="5"/>
    <n v="9.3999999999999972E-2"/>
    <n v="1"/>
    <n v="2238"/>
    <n v="0.31712037237122426"/>
    <n v="0.26500000000000001"/>
    <n v="2"/>
    <n v="0.125"/>
    <n v="1"/>
    <n v="1"/>
    <n v="1"/>
    <n v="1"/>
    <n v="5547"/>
    <n v="12.0832806947368"/>
    <n v="459.06406879000002"/>
    <n v="1"/>
    <n v="970"/>
    <n v="17.399103139013452"/>
    <n v="0.73199999999999998"/>
    <x v="0"/>
    <n v="2.5"/>
    <n v="3"/>
    <x v="0"/>
    <x v="0"/>
    <n v="127202.5885"/>
    <n v="40561.25"/>
    <n v="25"/>
    <n v="24"/>
    <n v="1"/>
    <n v="0"/>
    <n v="34644.83"/>
    <n v="2"/>
    <n v="2"/>
    <n v="0"/>
    <n v="0"/>
    <n v="5916.42"/>
  </r>
  <r>
    <x v="153"/>
    <x v="153"/>
    <s v="Census Tract 1651, New Haven County, Connecticut"/>
    <n v="78134"/>
    <n v="2.67"/>
    <n v="47817.231449999999"/>
    <n v="47.817"/>
    <n v="0.42199999999999999"/>
    <n v="3"/>
    <n v="0.57800000000000007"/>
    <n v="3"/>
    <n v="1673"/>
    <n v="0.4198486485147605"/>
    <n v="0.72299999999999998"/>
    <n v="4"/>
    <n v="0.32499999999999996"/>
    <n v="2"/>
    <n v="3"/>
    <n v="1"/>
    <n v="1"/>
    <n v="3928"/>
    <n v="1.8282748800380499"/>
    <n v="2148.4734285999998"/>
    <n v="1"/>
    <n v="1059"/>
    <n v="25.226298237255836"/>
    <n v="0.871"/>
    <x v="4"/>
    <n v="4"/>
    <n v="4"/>
    <x v="0"/>
    <x v="0"/>
    <n v="60626.775900000001"/>
    <n v="29109.47"/>
    <n v="31"/>
    <n v="30"/>
    <n v="1"/>
    <n v="0"/>
    <n v="16284.12"/>
    <n v="12"/>
    <n v="9"/>
    <n v="3"/>
    <n v="0"/>
    <n v="12825.35"/>
  </r>
  <r>
    <x v="153"/>
    <x v="153"/>
    <s v="Census Tract 1651, New Haven County, Connecticut"/>
    <n v="78134"/>
    <n v="2.67"/>
    <n v="47817.231449999999"/>
    <n v="47.817"/>
    <n v="0.42199999999999999"/>
    <n v="3"/>
    <n v="0.57800000000000007"/>
    <n v="3"/>
    <n v="1673"/>
    <n v="0.4198486485147605"/>
    <n v="0.72299999999999998"/>
    <n v="4"/>
    <n v="0.32499999999999996"/>
    <n v="2"/>
    <n v="3"/>
    <n v="1"/>
    <n v="1"/>
    <n v="3928"/>
    <n v="1.8282748800380499"/>
    <n v="2148.4734285999998"/>
    <n v="1"/>
    <n v="1059"/>
    <n v="25.226298237255836"/>
    <n v="0.871"/>
    <x v="4"/>
    <n v="4"/>
    <n v="4"/>
    <x v="0"/>
    <x v="0"/>
    <n v="0"/>
    <n v="0"/>
    <n v="0"/>
    <m/>
    <m/>
    <m/>
    <n v="0"/>
    <n v="0"/>
    <m/>
    <m/>
    <m/>
    <n v="0"/>
  </r>
  <r>
    <x v="154"/>
    <x v="154"/>
    <s v="Census Tract 1652, New Haven County, Connecticut"/>
    <n v="105833"/>
    <n v="2.36"/>
    <n v="68891.415080000006"/>
    <n v="68.891000000000005"/>
    <n v="0.78900000000000003"/>
    <n v="4"/>
    <n v="0.21099999999999997"/>
    <n v="2"/>
    <n v="1727"/>
    <n v="0.30082122679486695"/>
    <n v="0.17599999999999999"/>
    <n v="1"/>
    <n v="0.29200000000000004"/>
    <n v="2"/>
    <n v="2"/>
    <n v="1"/>
    <n v="1"/>
    <n v="2485"/>
    <n v="1.3692260350240999"/>
    <n v="1814.8939155999999"/>
    <n v="1"/>
    <n v="244"/>
    <n v="10.037021801727684"/>
    <n v="0.47899999999999998"/>
    <x v="3"/>
    <n v="2.5"/>
    <n v="3"/>
    <x v="0"/>
    <x v="0"/>
    <n v="48468.042600000001"/>
    <n v="13366.62"/>
    <n v="14"/>
    <n v="14"/>
    <n v="0"/>
    <n v="0"/>
    <n v="11908.14"/>
    <n v="2"/>
    <n v="2"/>
    <n v="0"/>
    <n v="0"/>
    <n v="1458.48"/>
  </r>
  <r>
    <x v="154"/>
    <x v="154"/>
    <s v="Census Tract 1652, New Haven County, Connecticut"/>
    <n v="105833"/>
    <n v="2.36"/>
    <n v="68891.415080000006"/>
    <n v="68.891000000000005"/>
    <n v="0.78900000000000003"/>
    <n v="4"/>
    <n v="0.21099999999999997"/>
    <n v="2"/>
    <n v="1727"/>
    <n v="0.30082122679486695"/>
    <n v="0.17599999999999999"/>
    <n v="1"/>
    <n v="0.29200000000000004"/>
    <n v="2"/>
    <n v="2"/>
    <n v="1"/>
    <n v="1"/>
    <n v="2485"/>
    <n v="1.3692260350240999"/>
    <n v="1814.8939155999999"/>
    <n v="1"/>
    <n v="244"/>
    <n v="10.037021801727684"/>
    <n v="0.47899999999999998"/>
    <x v="3"/>
    <n v="2.5"/>
    <n v="3"/>
    <x v="0"/>
    <x v="0"/>
    <n v="0"/>
    <n v="0"/>
    <n v="0"/>
    <m/>
    <m/>
    <m/>
    <n v="0"/>
    <n v="0"/>
    <m/>
    <m/>
    <m/>
    <n v="0"/>
  </r>
  <r>
    <x v="155"/>
    <x v="155"/>
    <s v="Census Tract 1653, New Haven County, Connecticut"/>
    <n v="105759"/>
    <n v="2.36"/>
    <n v="68843.245179999998"/>
    <n v="68.843000000000004"/>
    <n v="0.78700000000000003"/>
    <n v="4"/>
    <n v="0.21299999999999997"/>
    <n v="2"/>
    <n v="1649"/>
    <n v="0.28743560749150615"/>
    <n v="0.105"/>
    <n v="1"/>
    <n v="0.35"/>
    <n v="2"/>
    <n v="2"/>
    <n v="1"/>
    <n v="1"/>
    <n v="2289"/>
    <n v="0.61575227375570896"/>
    <n v="3717.4040561000002"/>
    <n v="1"/>
    <n v="184"/>
    <n v="8.382687927107062"/>
    <n v="0.38900000000000001"/>
    <x v="2"/>
    <n v="2"/>
    <n v="2"/>
    <x v="0"/>
    <x v="0"/>
    <n v="34716.817999999999"/>
    <n v="13678.03"/>
    <n v="18"/>
    <n v="18"/>
    <n v="0"/>
    <n v="0"/>
    <n v="13497.32"/>
    <n v="1"/>
    <n v="1"/>
    <n v="0"/>
    <n v="0"/>
    <n v="180.71"/>
  </r>
  <r>
    <x v="156"/>
    <x v="156"/>
    <s v="Census Tract 1654, New Haven County, Connecticut"/>
    <n v="82364"/>
    <n v="2.0099999999999998"/>
    <n v="58095.086300000003"/>
    <n v="58.094999999999999"/>
    <n v="0.61899999999999999"/>
    <n v="4"/>
    <n v="0.38100000000000001"/>
    <n v="2"/>
    <n v="1283"/>
    <n v="0.26501380720042067"/>
    <n v="4.5999999999999999E-2"/>
    <n v="1"/>
    <n v="0.67399999999999993"/>
    <n v="4"/>
    <n v="3"/>
    <n v="1"/>
    <n v="1"/>
    <n v="5112"/>
    <n v="1.1067116913282999"/>
    <n v="4619.0891811000001"/>
    <n v="1"/>
    <n v="555"/>
    <n v="11.721224920802534"/>
    <n v="0.55800000000000005"/>
    <x v="3"/>
    <n v="3"/>
    <n v="3"/>
    <x v="0"/>
    <x v="0"/>
    <n v="82247.570099999997"/>
    <n v="93458.42"/>
    <n v="34"/>
    <n v="32"/>
    <n v="2"/>
    <n v="0"/>
    <n v="13669.07"/>
    <n v="14"/>
    <n v="10"/>
    <n v="4"/>
    <n v="0"/>
    <n v="13189.35"/>
  </r>
  <r>
    <x v="156"/>
    <x v="156"/>
    <s v="Census Tract 1654, New Haven County, Connecticut"/>
    <n v="82364"/>
    <n v="2.0099999999999998"/>
    <n v="58095.086300000003"/>
    <n v="58.094999999999999"/>
    <n v="0.61899999999999999"/>
    <n v="4"/>
    <n v="0.38100000000000001"/>
    <n v="2"/>
    <n v="1283"/>
    <n v="0.26501380720042067"/>
    <n v="4.5999999999999999E-2"/>
    <n v="1"/>
    <n v="0.67399999999999993"/>
    <n v="4"/>
    <n v="3"/>
    <n v="1"/>
    <n v="1"/>
    <n v="5112"/>
    <n v="1.1067116913282999"/>
    <n v="4619.0891811000001"/>
    <n v="1"/>
    <n v="555"/>
    <n v="11.721224920802534"/>
    <n v="0.55800000000000005"/>
    <x v="3"/>
    <n v="3"/>
    <n v="3"/>
    <x v="0"/>
    <x v="0"/>
    <n v="0"/>
    <n v="0"/>
    <n v="0"/>
    <m/>
    <m/>
    <m/>
    <n v="0"/>
    <n v="0"/>
    <m/>
    <m/>
    <m/>
    <n v="0"/>
  </r>
  <r>
    <x v="157"/>
    <x v="157"/>
    <s v="Census Tract 1655, New Haven County, Connecticut"/>
    <n v="48477"/>
    <n v="2.69"/>
    <n v="29556.948550000001"/>
    <n v="29.556999999999999"/>
    <n v="0.16400000000000001"/>
    <n v="1"/>
    <n v="0.83599999999999997"/>
    <n v="5"/>
    <n v="1350"/>
    <n v="0.54809446829720176"/>
    <n v="0.88500000000000001"/>
    <n v="5"/>
    <n v="0.60499999999999998"/>
    <n v="4"/>
    <n v="5"/>
    <n v="1"/>
    <n v="1"/>
    <n v="4959"/>
    <n v="0.60177035569276804"/>
    <n v="8240.6850936999999"/>
    <n v="1"/>
    <n v="777"/>
    <n v="16.416649059792942"/>
    <n v="0.7"/>
    <x v="0"/>
    <n v="4.5"/>
    <n v="5"/>
    <x v="0"/>
    <x v="1"/>
    <n v="0"/>
    <n v="42110.68"/>
    <n v="12"/>
    <n v="10"/>
    <n v="2"/>
    <n v="0"/>
    <n v="4485.84"/>
    <n v="21"/>
    <n v="11"/>
    <n v="9"/>
    <n v="1"/>
    <n v="37624.839999999997"/>
  </r>
  <r>
    <x v="157"/>
    <x v="157"/>
    <s v="Census Tract 1655, New Haven County, Connecticut"/>
    <n v="48477"/>
    <n v="2.69"/>
    <n v="29556.948550000001"/>
    <n v="29.556999999999999"/>
    <n v="0.16400000000000001"/>
    <n v="1"/>
    <n v="0.83599999999999997"/>
    <n v="5"/>
    <n v="1350"/>
    <n v="0.54809446829720176"/>
    <n v="0.88500000000000001"/>
    <n v="5"/>
    <n v="0.60499999999999998"/>
    <n v="4"/>
    <n v="5"/>
    <n v="1"/>
    <n v="1"/>
    <n v="4959"/>
    <n v="0.60177035569276804"/>
    <n v="8240.6850936999999"/>
    <n v="1"/>
    <n v="777"/>
    <n v="16.416649059792942"/>
    <n v="0.7"/>
    <x v="0"/>
    <n v="4.5"/>
    <n v="5"/>
    <x v="0"/>
    <x v="1"/>
    <n v="67465.568400000004"/>
    <n v="0"/>
    <n v="0"/>
    <m/>
    <m/>
    <m/>
    <n v="0"/>
    <n v="0"/>
    <m/>
    <m/>
    <m/>
    <n v="0"/>
  </r>
  <r>
    <x v="157"/>
    <x v="157"/>
    <s v="Census Tract 1655, New Haven County, Connecticut"/>
    <n v="48477"/>
    <n v="2.69"/>
    <n v="29556.948550000001"/>
    <n v="29.556999999999999"/>
    <n v="0.16400000000000001"/>
    <n v="1"/>
    <n v="0.83599999999999997"/>
    <n v="5"/>
    <n v="1350"/>
    <n v="0.54809446829720176"/>
    <n v="0.88500000000000001"/>
    <n v="5"/>
    <n v="0.60499999999999998"/>
    <n v="4"/>
    <n v="5"/>
    <n v="1"/>
    <n v="1"/>
    <n v="4959"/>
    <n v="0.60177035569276804"/>
    <n v="8240.6850936999999"/>
    <n v="1"/>
    <n v="777"/>
    <n v="16.416649059792942"/>
    <n v="0.7"/>
    <x v="0"/>
    <n v="4.5"/>
    <n v="5"/>
    <x v="0"/>
    <x v="1"/>
    <n v="0"/>
    <n v="26.37"/>
    <n v="1"/>
    <n v="1"/>
    <n v="0"/>
    <n v="0"/>
    <n v="26.37"/>
    <n v="0"/>
    <m/>
    <m/>
    <m/>
    <n v="0"/>
  </r>
  <r>
    <x v="157"/>
    <x v="157"/>
    <s v="Census Tract 1655, New Haven County, Connecticut"/>
    <n v="48477"/>
    <n v="2.69"/>
    <n v="29556.948550000001"/>
    <n v="29.556999999999999"/>
    <n v="0.16400000000000001"/>
    <n v="1"/>
    <n v="0.83599999999999997"/>
    <n v="5"/>
    <n v="1350"/>
    <n v="0.54809446829720176"/>
    <n v="0.88500000000000001"/>
    <n v="5"/>
    <n v="0.60499999999999998"/>
    <n v="4"/>
    <n v="5"/>
    <n v="1"/>
    <n v="1"/>
    <n v="4959"/>
    <n v="0.60177035569276804"/>
    <n v="8240.6850936999999"/>
    <n v="1"/>
    <n v="777"/>
    <n v="16.416649059792942"/>
    <n v="0.7"/>
    <x v="0"/>
    <n v="4.5"/>
    <n v="5"/>
    <x v="0"/>
    <x v="1"/>
    <n v="766.12699999999995"/>
    <n v="0"/>
    <n v="0"/>
    <m/>
    <m/>
    <m/>
    <n v="0"/>
    <n v="0"/>
    <m/>
    <m/>
    <m/>
    <n v="0"/>
  </r>
  <r>
    <x v="158"/>
    <x v="158"/>
    <s v="Census Tract 1656, New Haven County, Connecticut"/>
    <n v="61196"/>
    <n v="2.74"/>
    <n v="36969.855620000002"/>
    <n v="36.97"/>
    <n v="0.25800000000000001"/>
    <n v="2"/>
    <n v="0.74199999999999999"/>
    <n v="4"/>
    <n v="1454"/>
    <n v="0.47195207304409803"/>
    <n v="0.81299999999999994"/>
    <n v="5"/>
    <n v="0.52400000000000002"/>
    <n v="3"/>
    <n v="4"/>
    <n v="1"/>
    <n v="1"/>
    <n v="5569"/>
    <n v="0.90630767401238899"/>
    <n v="6144.7123970000002"/>
    <n v="1"/>
    <n v="1177"/>
    <n v="21.330192098586444"/>
    <n v="0.81699999999999995"/>
    <x v="4"/>
    <n v="4.5"/>
    <n v="5"/>
    <x v="0"/>
    <x v="1"/>
    <n v="85902.612999999998"/>
    <n v="29461.26"/>
    <n v="22"/>
    <n v="21"/>
    <n v="1"/>
    <n v="0"/>
    <n v="12783.17"/>
    <n v="16"/>
    <n v="13"/>
    <n v="3"/>
    <n v="0"/>
    <n v="16678.09"/>
  </r>
  <r>
    <x v="159"/>
    <x v="159"/>
    <s v="Census Tract 1657, New Haven County, Connecticut"/>
    <n v="74722"/>
    <n v="2.83"/>
    <n v="44417.618520000004"/>
    <n v="44.417999999999999"/>
    <n v="0.35799999999999998"/>
    <n v="2"/>
    <n v="0.64200000000000002"/>
    <n v="4"/>
    <n v="1691"/>
    <n v="0.4568457444620333"/>
    <n v="0.79400000000000004"/>
    <n v="4"/>
    <n v="0.31699999999999995"/>
    <n v="2"/>
    <n v="3"/>
    <n v="1"/>
    <n v="1"/>
    <n v="4588"/>
    <n v="1.04162567548576"/>
    <n v="4404.6533299000002"/>
    <n v="1"/>
    <n v="948"/>
    <n v="19.672131147540984"/>
    <n v="0.79500000000000004"/>
    <x v="0"/>
    <n v="3.5"/>
    <n v="4"/>
    <x v="0"/>
    <x v="0"/>
    <n v="67016.043900000004"/>
    <n v="53703"/>
    <n v="25"/>
    <n v="24"/>
    <n v="1"/>
    <n v="0"/>
    <n v="15612.71"/>
    <n v="19"/>
    <n v="14"/>
    <n v="5"/>
    <n v="0"/>
    <n v="38090.29"/>
  </r>
  <r>
    <x v="159"/>
    <x v="159"/>
    <s v="Census Tract 1657, New Haven County, Connecticut"/>
    <n v="74722"/>
    <n v="2.83"/>
    <n v="44417.618520000004"/>
    <n v="44.417999999999999"/>
    <n v="0.35799999999999998"/>
    <n v="2"/>
    <n v="0.64200000000000002"/>
    <n v="4"/>
    <n v="1691"/>
    <n v="0.4568457444620333"/>
    <n v="0.79400000000000004"/>
    <n v="4"/>
    <n v="0.31699999999999995"/>
    <n v="2"/>
    <n v="3"/>
    <n v="1"/>
    <n v="1"/>
    <n v="4588"/>
    <n v="1.04162567548576"/>
    <n v="4404.6533299000002"/>
    <n v="1"/>
    <n v="948"/>
    <n v="19.672131147540984"/>
    <n v="0.79500000000000004"/>
    <x v="0"/>
    <n v="3.5"/>
    <n v="4"/>
    <x v="0"/>
    <x v="0"/>
    <n v="0"/>
    <n v="0"/>
    <n v="0"/>
    <m/>
    <m/>
    <m/>
    <n v="0"/>
    <n v="0"/>
    <m/>
    <m/>
    <m/>
    <n v="0"/>
  </r>
  <r>
    <x v="159"/>
    <x v="159"/>
    <s v="Census Tract 1657, New Haven County, Connecticut"/>
    <n v="74722"/>
    <n v="2.83"/>
    <n v="44417.618520000004"/>
    <n v="44.417999999999999"/>
    <n v="0.35799999999999998"/>
    <n v="2"/>
    <n v="0.64200000000000002"/>
    <n v="4"/>
    <n v="1691"/>
    <n v="0.4568457444620333"/>
    <n v="0.79400000000000004"/>
    <n v="4"/>
    <n v="0.31699999999999995"/>
    <n v="2"/>
    <n v="3"/>
    <n v="1"/>
    <n v="1"/>
    <n v="4588"/>
    <n v="1.04162567548576"/>
    <n v="4404.6533299000002"/>
    <n v="1"/>
    <n v="948"/>
    <n v="19.672131147540984"/>
    <n v="0.79500000000000004"/>
    <x v="0"/>
    <n v="3.5"/>
    <n v="4"/>
    <x v="0"/>
    <x v="0"/>
    <n v="0"/>
    <n v="924.07"/>
    <n v="1"/>
    <n v="1"/>
    <n v="0"/>
    <n v="0"/>
    <n v="924.07"/>
    <n v="0"/>
    <m/>
    <m/>
    <m/>
    <n v="0"/>
  </r>
  <r>
    <x v="160"/>
    <x v="160"/>
    <s v="Census Tract 1658.01, New Haven County, Connecticut"/>
    <n v="69390"/>
    <n v="2.27"/>
    <n v="46055.760589999998"/>
    <n v="46.055999999999997"/>
    <n v="0.38700000000000001"/>
    <n v="2"/>
    <n v="0.61299999999999999"/>
    <n v="4"/>
    <n v="1430"/>
    <n v="0.37259182738860075"/>
    <n v="0.60399999999999998"/>
    <n v="4"/>
    <n v="0.54200000000000004"/>
    <n v="3"/>
    <n v="4"/>
    <n v="1"/>
    <n v="1"/>
    <n v="5434"/>
    <n v="1.5055957788221399"/>
    <n v="3609.2024674999998"/>
    <n v="1"/>
    <n v="1140"/>
    <n v="19.377868434472209"/>
    <n v="0.79"/>
    <x v="0"/>
    <n v="4"/>
    <n v="4"/>
    <x v="0"/>
    <x v="0"/>
    <n v="77328.733099999998"/>
    <n v="12576.38"/>
    <n v="15"/>
    <n v="13"/>
    <n v="2"/>
    <n v="0"/>
    <n v="10374.67"/>
    <n v="3"/>
    <n v="2"/>
    <n v="1"/>
    <n v="0"/>
    <n v="2201.71"/>
  </r>
  <r>
    <x v="161"/>
    <x v="161"/>
    <s v="Census Tract 1658.02, New Haven County, Connecticut"/>
    <n v="106904"/>
    <n v="2.98"/>
    <n v="61927.82445"/>
    <n v="61.927999999999997"/>
    <n v="0.69299999999999995"/>
    <n v="4"/>
    <n v="0.30700000000000005"/>
    <n v="2"/>
    <n v="2045"/>
    <n v="0.39626775553553295"/>
    <n v="0.67800000000000005"/>
    <n v="4"/>
    <n v="0.15300000000000002"/>
    <n v="1"/>
    <n v="2"/>
    <n v="1"/>
    <n v="1"/>
    <n v="4086"/>
    <n v="4.9728620364264202"/>
    <n v="821.65963383999997"/>
    <n v="1"/>
    <n v="489"/>
    <n v="11.425233644859814"/>
    <n v="0.55700000000000005"/>
    <x v="3"/>
    <n v="2.5"/>
    <n v="3"/>
    <x v="0"/>
    <x v="0"/>
    <n v="76841.958499999993"/>
    <n v="50093.18"/>
    <n v="34"/>
    <n v="34"/>
    <n v="0"/>
    <n v="0"/>
    <n v="34273.54"/>
    <n v="7"/>
    <n v="7"/>
    <n v="0"/>
    <n v="0"/>
    <n v="15819.64"/>
  </r>
  <r>
    <x v="161"/>
    <x v="161"/>
    <s v="Census Tract 1658.02, New Haven County, Connecticut"/>
    <n v="106904"/>
    <n v="2.98"/>
    <n v="61927.82445"/>
    <n v="61.927999999999997"/>
    <n v="0.69299999999999995"/>
    <n v="4"/>
    <n v="0.30700000000000005"/>
    <n v="2"/>
    <n v="2045"/>
    <n v="0.39626775553553295"/>
    <n v="0.67800000000000005"/>
    <n v="4"/>
    <n v="0.15300000000000002"/>
    <n v="1"/>
    <n v="2"/>
    <n v="1"/>
    <n v="1"/>
    <n v="4086"/>
    <n v="4.9728620364264202"/>
    <n v="821.65963383999997"/>
    <n v="1"/>
    <n v="489"/>
    <n v="11.425233644859814"/>
    <n v="0.55700000000000005"/>
    <x v="3"/>
    <n v="2.5"/>
    <n v="3"/>
    <x v="0"/>
    <x v="0"/>
    <n v="0"/>
    <n v="0"/>
    <n v="0"/>
    <m/>
    <m/>
    <m/>
    <n v="0"/>
    <n v="0"/>
    <m/>
    <m/>
    <m/>
    <n v="0"/>
  </r>
  <r>
    <x v="162"/>
    <x v="162"/>
    <s v="Census Tract 1659, New Haven County, Connecticut"/>
    <n v="113765"/>
    <n v="2.68"/>
    <n v="69493.034190000006"/>
    <n v="69.492999999999995"/>
    <n v="0.79400000000000004"/>
    <n v="4"/>
    <n v="0.20599999999999996"/>
    <n v="2"/>
    <n v="2369"/>
    <n v="0.40907697197787296"/>
    <n v="0.7"/>
    <n v="4"/>
    <n v="9.4999999999999973E-2"/>
    <n v="1"/>
    <n v="2"/>
    <n v="1"/>
    <n v="1"/>
    <n v="7897"/>
    <n v="10.4359027918276"/>
    <n v="756.71459934999996"/>
    <n v="1"/>
    <n v="675"/>
    <n v="8.4788343172968226"/>
    <n v="0.40500000000000003"/>
    <x v="3"/>
    <n v="2.5"/>
    <n v="3"/>
    <x v="0"/>
    <x v="0"/>
    <n v="144930.68359999999"/>
    <n v="65336.89"/>
    <n v="60"/>
    <n v="60"/>
    <n v="0"/>
    <n v="0"/>
    <n v="54032.35"/>
    <n v="8"/>
    <n v="6"/>
    <n v="2"/>
    <n v="0"/>
    <n v="11304.54"/>
  </r>
  <r>
    <x v="163"/>
    <x v="163"/>
    <s v="Census Tract 1660.01, New Haven County, Connecticut"/>
    <n v="70787"/>
    <n v="2.08"/>
    <n v="49081.95349"/>
    <n v="49.082000000000001"/>
    <n v="0.45300000000000001"/>
    <n v="3"/>
    <n v="0.54699999999999993"/>
    <n v="3"/>
    <n v="1616"/>
    <n v="0.39509429884348313"/>
    <n v="0.67300000000000004"/>
    <n v="4"/>
    <n v="0.374"/>
    <n v="2"/>
    <n v="3"/>
    <n v="1"/>
    <n v="1"/>
    <n v="6887"/>
    <n v="1.5721235001861"/>
    <n v="4380.6990985000002"/>
    <n v="1"/>
    <n v="1278"/>
    <n v="18.62430778198776"/>
    <n v="0.77400000000000002"/>
    <x v="0"/>
    <n v="3.5"/>
    <n v="4"/>
    <x v="0"/>
    <x v="0"/>
    <n v="103220.78479999999"/>
    <n v="63414.76"/>
    <n v="18"/>
    <n v="17"/>
    <n v="0"/>
    <n v="1"/>
    <n v="28756.23"/>
    <n v="5"/>
    <n v="3"/>
    <n v="0"/>
    <n v="2"/>
    <n v="34658.53"/>
  </r>
  <r>
    <x v="164"/>
    <x v="164"/>
    <s v="Census Tract 1660.02, New Haven County, Connecticut"/>
    <n v="95125"/>
    <n v="2.19"/>
    <n v="64279.518120000001"/>
    <n v="64.28"/>
    <n v="0.72099999999999997"/>
    <n v="4"/>
    <n v="0.27900000000000003"/>
    <n v="2"/>
    <n v="1710"/>
    <n v="0.3192307689938233"/>
    <n v="0.28399999999999997"/>
    <n v="2"/>
    <n v="0.30500000000000005"/>
    <n v="2"/>
    <n v="2"/>
    <n v="1"/>
    <n v="1"/>
    <n v="7726"/>
    <n v="6.6902086032831001"/>
    <n v="1154.8219881"/>
    <n v="1"/>
    <n v="841"/>
    <n v="11.415773041943803"/>
    <n v="0.55600000000000005"/>
    <x v="3"/>
    <n v="2.5"/>
    <n v="3"/>
    <x v="0"/>
    <x v="0"/>
    <n v="88585.424700000003"/>
    <n v="25722.63"/>
    <n v="27"/>
    <n v="27"/>
    <n v="0"/>
    <n v="0"/>
    <n v="25302.69"/>
    <n v="3"/>
    <n v="1"/>
    <n v="2"/>
    <n v="0"/>
    <n v="419.94"/>
  </r>
  <r>
    <x v="164"/>
    <x v="164"/>
    <s v="Census Tract 1660.02, New Haven County, Connecticut"/>
    <n v="95125"/>
    <n v="2.19"/>
    <n v="64279.518120000001"/>
    <n v="64.28"/>
    <n v="0.72099999999999997"/>
    <n v="4"/>
    <n v="0.27900000000000003"/>
    <n v="2"/>
    <n v="1710"/>
    <n v="0.3192307689938233"/>
    <n v="0.28399999999999997"/>
    <n v="2"/>
    <n v="0.30500000000000005"/>
    <n v="2"/>
    <n v="2"/>
    <n v="1"/>
    <n v="1"/>
    <n v="7726"/>
    <n v="6.6902086032831001"/>
    <n v="1154.8219881"/>
    <n v="1"/>
    <n v="841"/>
    <n v="11.415773041943803"/>
    <n v="0.55600000000000005"/>
    <x v="3"/>
    <n v="2.5"/>
    <n v="3"/>
    <x v="0"/>
    <x v="0"/>
    <n v="0"/>
    <n v="0"/>
    <n v="0"/>
    <m/>
    <m/>
    <m/>
    <n v="0"/>
    <n v="0"/>
    <m/>
    <m/>
    <m/>
    <n v="0"/>
  </r>
  <r>
    <x v="164"/>
    <x v="164"/>
    <s v="Census Tract 1660.02, New Haven County, Connecticut"/>
    <n v="95125"/>
    <n v="2.19"/>
    <n v="64279.518120000001"/>
    <n v="64.28"/>
    <n v="0.72099999999999997"/>
    <n v="4"/>
    <n v="0.27900000000000003"/>
    <n v="2"/>
    <n v="1710"/>
    <n v="0.3192307689938233"/>
    <n v="0.28399999999999997"/>
    <n v="2"/>
    <n v="0.30500000000000005"/>
    <n v="2"/>
    <n v="2"/>
    <n v="1"/>
    <n v="1"/>
    <n v="7726"/>
    <n v="6.6902086032831001"/>
    <n v="1154.8219881"/>
    <n v="1"/>
    <n v="841"/>
    <n v="11.415773041943803"/>
    <n v="0.55600000000000005"/>
    <x v="3"/>
    <n v="2.5"/>
    <n v="3"/>
    <x v="0"/>
    <x v="0"/>
    <n v="227.32550000000001"/>
    <n v="0"/>
    <n v="0"/>
    <m/>
    <m/>
    <m/>
    <n v="0"/>
    <n v="0"/>
    <m/>
    <m/>
    <m/>
    <n v="0"/>
  </r>
  <r>
    <x v="165"/>
    <x v="165"/>
    <s v="Census Tract 1671, New Haven County, Connecticut"/>
    <n v="107619"/>
    <n v="2.5299999999999998"/>
    <n v="67659.485610000003"/>
    <n v="67.659000000000006"/>
    <n v="0.77100000000000002"/>
    <n v="4"/>
    <n v="0.22899999999999998"/>
    <n v="2"/>
    <n v="1824"/>
    <n v="0.32350231165170101"/>
    <n v="0.32300000000000001"/>
    <n v="2"/>
    <n v="0.246"/>
    <n v="2"/>
    <n v="2"/>
    <n v="1"/>
    <n v="1"/>
    <n v="7743"/>
    <n v="6.3590491538956897"/>
    <n v="1217.6348716"/>
    <n v="1"/>
    <n v="859"/>
    <n v="10.662859980139027"/>
    <n v="0.51500000000000001"/>
    <x v="3"/>
    <n v="2.5"/>
    <n v="3"/>
    <x v="0"/>
    <x v="0"/>
    <n v="695.01679999999999"/>
    <n v="0"/>
    <n v="0"/>
    <m/>
    <m/>
    <m/>
    <n v="0"/>
    <n v="0"/>
    <m/>
    <m/>
    <m/>
    <n v="0"/>
  </r>
  <r>
    <x v="165"/>
    <x v="165"/>
    <s v="Census Tract 1671, New Haven County, Connecticut"/>
    <n v="107619"/>
    <n v="2.5299999999999998"/>
    <n v="67659.485610000003"/>
    <n v="67.659000000000006"/>
    <n v="0.77100000000000002"/>
    <n v="4"/>
    <n v="0.22899999999999998"/>
    <n v="2"/>
    <n v="1824"/>
    <n v="0.32350231165170101"/>
    <n v="0.32300000000000001"/>
    <n v="2"/>
    <n v="0.246"/>
    <n v="2"/>
    <n v="2"/>
    <n v="1"/>
    <n v="1"/>
    <n v="7743"/>
    <n v="6.3590491538956897"/>
    <n v="1217.6348716"/>
    <n v="1"/>
    <n v="859"/>
    <n v="10.662859980139027"/>
    <n v="0.51500000000000001"/>
    <x v="3"/>
    <n v="2.5"/>
    <n v="3"/>
    <x v="0"/>
    <x v="0"/>
    <n v="175927.88690000001"/>
    <n v="93222.22"/>
    <n v="71"/>
    <n v="71"/>
    <n v="0"/>
    <n v="0"/>
    <n v="85224.95"/>
    <n v="4"/>
    <n v="3"/>
    <n v="1"/>
    <n v="0"/>
    <n v="7997.27"/>
  </r>
  <r>
    <x v="166"/>
    <x v="166"/>
    <s v="Census Tract 1672.01, New Haven County, Connecticut"/>
    <n v="88750"/>
    <n v="2.6"/>
    <n v="55040.41347"/>
    <n v="55.04"/>
    <n v="0.56299999999999994"/>
    <n v="3"/>
    <n v="0.43700000000000006"/>
    <n v="3"/>
    <n v="1741"/>
    <n v="0.37957563693425506"/>
    <n v="0.63200000000000001"/>
    <n v="4"/>
    <n v="0.28800000000000003"/>
    <n v="2"/>
    <n v="3"/>
    <n v="1"/>
    <n v="1"/>
    <n v="4176"/>
    <n v="3.6489265587330899"/>
    <n v="1144.4461632"/>
    <n v="1"/>
    <n v="358"/>
    <n v="8.2185491276400366"/>
    <n v="0.39"/>
    <x v="2"/>
    <n v="2.5"/>
    <n v="3"/>
    <x v="0"/>
    <x v="0"/>
    <n v="0"/>
    <n v="0"/>
    <n v="0"/>
    <m/>
    <m/>
    <m/>
    <n v="0"/>
    <n v="0"/>
    <m/>
    <m/>
    <m/>
    <n v="0"/>
  </r>
  <r>
    <x v="166"/>
    <x v="166"/>
    <s v="Census Tract 1672.01, New Haven County, Connecticut"/>
    <n v="88750"/>
    <n v="2.6"/>
    <n v="55040.41347"/>
    <n v="55.04"/>
    <n v="0.56299999999999994"/>
    <n v="3"/>
    <n v="0.43700000000000006"/>
    <n v="3"/>
    <n v="1741"/>
    <n v="0.37957563693425506"/>
    <n v="0.63200000000000001"/>
    <n v="4"/>
    <n v="0.28800000000000003"/>
    <n v="2"/>
    <n v="3"/>
    <n v="1"/>
    <n v="1"/>
    <n v="4176"/>
    <n v="3.6489265587330899"/>
    <n v="1144.4461632"/>
    <n v="1"/>
    <n v="358"/>
    <n v="8.2185491276400366"/>
    <n v="0.39"/>
    <x v="2"/>
    <n v="2.5"/>
    <n v="3"/>
    <x v="0"/>
    <x v="0"/>
    <n v="0"/>
    <n v="481.11"/>
    <n v="0"/>
    <m/>
    <m/>
    <m/>
    <n v="0"/>
    <n v="1"/>
    <n v="1"/>
    <n v="0"/>
    <n v="0"/>
    <n v="481.11"/>
  </r>
  <r>
    <x v="166"/>
    <x v="166"/>
    <s v="Census Tract 1672.01, New Haven County, Connecticut"/>
    <n v="88750"/>
    <n v="2.6"/>
    <n v="55040.41347"/>
    <n v="55.04"/>
    <n v="0.56299999999999994"/>
    <n v="3"/>
    <n v="0.43700000000000006"/>
    <n v="3"/>
    <n v="1741"/>
    <n v="0.37957563693425506"/>
    <n v="0.63200000000000001"/>
    <n v="4"/>
    <n v="0.28800000000000003"/>
    <n v="2"/>
    <n v="3"/>
    <n v="1"/>
    <n v="1"/>
    <n v="4176"/>
    <n v="3.6489265587330899"/>
    <n v="1144.4461632"/>
    <n v="1"/>
    <n v="358"/>
    <n v="8.2185491276400366"/>
    <n v="0.39"/>
    <x v="2"/>
    <n v="2.5"/>
    <n v="3"/>
    <x v="0"/>
    <x v="0"/>
    <n v="81742.303499999995"/>
    <n v="33941.129999999997"/>
    <n v="34"/>
    <n v="34"/>
    <n v="0"/>
    <n v="0"/>
    <n v="33316.230000000003"/>
    <n v="2"/>
    <n v="2"/>
    <n v="0"/>
    <n v="0"/>
    <n v="624.9"/>
  </r>
  <r>
    <x v="166"/>
    <x v="166"/>
    <s v="Census Tract 1672.01, New Haven County, Connecticut"/>
    <n v="88750"/>
    <n v="2.6"/>
    <n v="55040.41347"/>
    <n v="55.04"/>
    <n v="0.56299999999999994"/>
    <n v="3"/>
    <n v="0.43700000000000006"/>
    <n v="3"/>
    <n v="1741"/>
    <n v="0.37957563693425506"/>
    <n v="0.63200000000000001"/>
    <n v="4"/>
    <n v="0.28800000000000003"/>
    <n v="2"/>
    <n v="3"/>
    <n v="1"/>
    <n v="1"/>
    <n v="4176"/>
    <n v="3.6489265587330899"/>
    <n v="1144.4461632"/>
    <n v="1"/>
    <n v="358"/>
    <n v="8.2185491276400366"/>
    <n v="0.39"/>
    <x v="2"/>
    <n v="2.5"/>
    <n v="3"/>
    <x v="0"/>
    <x v="0"/>
    <n v="565.22900000000004"/>
    <n v="0"/>
    <n v="0"/>
    <m/>
    <m/>
    <m/>
    <n v="0"/>
    <n v="0"/>
    <m/>
    <m/>
    <m/>
    <n v="0"/>
  </r>
  <r>
    <x v="167"/>
    <x v="167"/>
    <s v="Census Tract 1672.02, New Haven County, Connecticut"/>
    <n v="85406"/>
    <n v="2.63"/>
    <n v="52663.595679999999"/>
    <n v="52.664000000000001"/>
    <n v="0.51500000000000001"/>
    <n v="3"/>
    <n v="0.48499999999999999"/>
    <n v="3"/>
    <n v="1464"/>
    <n v="0.33358907178971414"/>
    <n v="0.38600000000000001"/>
    <n v="2"/>
    <n v="0.50900000000000001"/>
    <n v="3"/>
    <n v="3"/>
    <n v="1"/>
    <n v="1"/>
    <n v="4485"/>
    <n v="3.8170165267175"/>
    <n v="1175.0014622000001"/>
    <n v="1"/>
    <n v="620"/>
    <n v="13.623379477038014"/>
    <n v="0.63800000000000001"/>
    <x v="0"/>
    <n v="3.5"/>
    <n v="4"/>
    <x v="0"/>
    <x v="0"/>
    <n v="34.721600000000002"/>
    <n v="0"/>
    <n v="0"/>
    <m/>
    <m/>
    <m/>
    <n v="0"/>
    <n v="0"/>
    <m/>
    <m/>
    <m/>
    <n v="0"/>
  </r>
  <r>
    <x v="167"/>
    <x v="167"/>
    <s v="Census Tract 1672.02, New Haven County, Connecticut"/>
    <n v="85406"/>
    <n v="2.63"/>
    <n v="52663.595679999999"/>
    <n v="52.664000000000001"/>
    <n v="0.51500000000000001"/>
    <n v="3"/>
    <n v="0.48499999999999999"/>
    <n v="3"/>
    <n v="1464"/>
    <n v="0.33358907178971414"/>
    <n v="0.38600000000000001"/>
    <n v="2"/>
    <n v="0.50900000000000001"/>
    <n v="3"/>
    <n v="3"/>
    <n v="1"/>
    <n v="1"/>
    <n v="4485"/>
    <n v="3.8170165267175"/>
    <n v="1175.0014622000001"/>
    <n v="1"/>
    <n v="620"/>
    <n v="13.623379477038014"/>
    <n v="0.63800000000000001"/>
    <x v="0"/>
    <n v="3.5"/>
    <n v="4"/>
    <x v="0"/>
    <x v="0"/>
    <n v="0.1389"/>
    <n v="0"/>
    <n v="0"/>
    <m/>
    <m/>
    <m/>
    <n v="0"/>
    <n v="0"/>
    <m/>
    <m/>
    <m/>
    <n v="0"/>
  </r>
  <r>
    <x v="167"/>
    <x v="167"/>
    <s v="Census Tract 1672.02, New Haven County, Connecticut"/>
    <n v="85406"/>
    <n v="2.63"/>
    <n v="52663.595679999999"/>
    <n v="52.664000000000001"/>
    <n v="0.51500000000000001"/>
    <n v="3"/>
    <n v="0.48499999999999999"/>
    <n v="3"/>
    <n v="1464"/>
    <n v="0.33358907178971414"/>
    <n v="0.38600000000000001"/>
    <n v="2"/>
    <n v="0.50900000000000001"/>
    <n v="3"/>
    <n v="3"/>
    <n v="1"/>
    <n v="1"/>
    <n v="4485"/>
    <n v="3.8170165267175"/>
    <n v="1175.0014622000001"/>
    <n v="1"/>
    <n v="620"/>
    <n v="13.623379477038014"/>
    <n v="0.63800000000000001"/>
    <x v="0"/>
    <n v="3.5"/>
    <n v="4"/>
    <x v="0"/>
    <x v="0"/>
    <n v="87141.807000000001"/>
    <n v="38271.480000000003"/>
    <n v="23"/>
    <n v="23"/>
    <n v="0"/>
    <n v="0"/>
    <n v="33866.21"/>
    <n v="6"/>
    <n v="5"/>
    <n v="1"/>
    <n v="0"/>
    <n v="4405.2700000000004"/>
  </r>
  <r>
    <x v="167"/>
    <x v="167"/>
    <s v="Census Tract 1672.02, New Haven County, Connecticut"/>
    <n v="85406"/>
    <n v="2.63"/>
    <n v="52663.595679999999"/>
    <n v="52.664000000000001"/>
    <n v="0.51500000000000001"/>
    <n v="3"/>
    <n v="0.48499999999999999"/>
    <n v="3"/>
    <n v="1464"/>
    <n v="0.33358907178971414"/>
    <n v="0.38600000000000001"/>
    <n v="2"/>
    <n v="0.50900000000000001"/>
    <n v="3"/>
    <n v="3"/>
    <n v="1"/>
    <n v="1"/>
    <n v="4485"/>
    <n v="3.8170165267175"/>
    <n v="1175.0014622000001"/>
    <n v="1"/>
    <n v="620"/>
    <n v="13.623379477038014"/>
    <n v="0.63800000000000001"/>
    <x v="0"/>
    <n v="3.5"/>
    <n v="4"/>
    <x v="0"/>
    <x v="0"/>
    <n v="764.91129999999998"/>
    <n v="0"/>
    <n v="0"/>
    <m/>
    <m/>
    <m/>
    <n v="0"/>
    <n v="0"/>
    <m/>
    <m/>
    <m/>
    <n v="0"/>
  </r>
  <r>
    <x v="168"/>
    <x v="168"/>
    <s v="Census Tract 1673, New Haven County, Connecticut"/>
    <n v="106250"/>
    <n v="2.64"/>
    <n v="65392.354579999999"/>
    <n v="65.391999999999996"/>
    <n v="0.74099999999999999"/>
    <n v="4"/>
    <n v="0.25900000000000001"/>
    <n v="2"/>
    <n v="1724"/>
    <n v="0.31636725933596133"/>
    <n v="0.26"/>
    <n v="2"/>
    <n v="0.29600000000000004"/>
    <n v="2"/>
    <n v="2"/>
    <n v="1"/>
    <n v="1"/>
    <n v="7689"/>
    <n v="7.0147649332738196"/>
    <n v="1096.1165589"/>
    <n v="1"/>
    <n v="509"/>
    <n v="7.5306998076638552"/>
    <n v="0.34"/>
    <x v="2"/>
    <n v="2"/>
    <n v="2"/>
    <x v="0"/>
    <x v="0"/>
    <n v="442.22449999999998"/>
    <n v="0"/>
    <n v="0"/>
    <m/>
    <m/>
    <m/>
    <n v="0"/>
    <n v="0"/>
    <m/>
    <m/>
    <m/>
    <n v="0"/>
  </r>
  <r>
    <x v="168"/>
    <x v="168"/>
    <s v="Census Tract 1673, New Haven County, Connecticut"/>
    <n v="106250"/>
    <n v="2.64"/>
    <n v="65392.354579999999"/>
    <n v="65.391999999999996"/>
    <n v="0.74099999999999999"/>
    <n v="4"/>
    <n v="0.25900000000000001"/>
    <n v="2"/>
    <n v="1724"/>
    <n v="0.31636725933596133"/>
    <n v="0.26"/>
    <n v="2"/>
    <n v="0.29600000000000004"/>
    <n v="2"/>
    <n v="2"/>
    <n v="1"/>
    <n v="1"/>
    <n v="7689"/>
    <n v="7.0147649332738196"/>
    <n v="1096.1165589"/>
    <n v="1"/>
    <n v="509"/>
    <n v="7.5306998076638552"/>
    <n v="0.34"/>
    <x v="2"/>
    <n v="2"/>
    <n v="2"/>
    <x v="0"/>
    <x v="0"/>
    <n v="19.053799999999999"/>
    <n v="0"/>
    <n v="0"/>
    <m/>
    <m/>
    <m/>
    <n v="0"/>
    <n v="0"/>
    <m/>
    <m/>
    <m/>
    <n v="0"/>
  </r>
  <r>
    <x v="168"/>
    <x v="168"/>
    <s v="Census Tract 1673, New Haven County, Connecticut"/>
    <n v="106250"/>
    <n v="2.64"/>
    <n v="65392.354579999999"/>
    <n v="65.391999999999996"/>
    <n v="0.74099999999999999"/>
    <n v="4"/>
    <n v="0.25900000000000001"/>
    <n v="2"/>
    <n v="1724"/>
    <n v="0.31636725933596133"/>
    <n v="0.26"/>
    <n v="2"/>
    <n v="0.29600000000000004"/>
    <n v="2"/>
    <n v="2"/>
    <n v="1"/>
    <n v="1"/>
    <n v="7689"/>
    <n v="7.0147649332738196"/>
    <n v="1096.1165589"/>
    <n v="1"/>
    <n v="509"/>
    <n v="7.5306998076638552"/>
    <n v="0.34"/>
    <x v="2"/>
    <n v="2"/>
    <n v="2"/>
    <x v="0"/>
    <x v="0"/>
    <n v="148627.13149999999"/>
    <n v="68371.47"/>
    <n v="62"/>
    <n v="62"/>
    <n v="0"/>
    <n v="0"/>
    <n v="61363.07"/>
    <n v="3"/>
    <n v="3"/>
    <n v="0"/>
    <n v="0"/>
    <n v="7008.4"/>
  </r>
  <r>
    <x v="169"/>
    <x v="169"/>
    <s v="Census Tract 1801, New Haven County, Connecticut"/>
    <n v="68087"/>
    <n v="2.5"/>
    <n v="43061.999810000001"/>
    <n v="43.061999999999998"/>
    <n v="0.34100000000000003"/>
    <n v="2"/>
    <n v="0.65900000000000003"/>
    <n v="4"/>
    <n v="1536"/>
    <n v="0.42803399938057823"/>
    <n v="0.745"/>
    <n v="4"/>
    <n v="0.43700000000000006"/>
    <n v="3"/>
    <n v="4"/>
    <n v="1"/>
    <n v="1"/>
    <n v="6811"/>
    <n v="2.2979369016381499"/>
    <n v="2963.9630204999999"/>
    <n v="1"/>
    <n v="1455"/>
    <n v="20.432523521977249"/>
    <n v="0.80800000000000005"/>
    <x v="4"/>
    <n v="4.5"/>
    <n v="5"/>
    <x v="0"/>
    <x v="0"/>
    <n v="115517.04399999999"/>
    <n v="0"/>
    <n v="0"/>
    <m/>
    <m/>
    <m/>
    <n v="0"/>
    <n v="0"/>
    <m/>
    <m/>
    <m/>
    <n v="0"/>
  </r>
  <r>
    <x v="169"/>
    <x v="169"/>
    <s v="Census Tract 1801, New Haven County, Connecticut"/>
    <n v="68087"/>
    <n v="2.5"/>
    <n v="43061.999810000001"/>
    <n v="43.061999999999998"/>
    <n v="0.34100000000000003"/>
    <n v="2"/>
    <n v="0.65900000000000003"/>
    <n v="4"/>
    <n v="1536"/>
    <n v="0.42803399938057823"/>
    <n v="0.745"/>
    <n v="4"/>
    <n v="0.43700000000000006"/>
    <n v="3"/>
    <n v="4"/>
    <n v="1"/>
    <n v="1"/>
    <n v="6811"/>
    <n v="2.2979369016381499"/>
    <n v="2963.9630204999999"/>
    <n v="1"/>
    <n v="1455"/>
    <n v="20.432523521977249"/>
    <n v="0.80800000000000005"/>
    <x v="4"/>
    <n v="4.5"/>
    <n v="5"/>
    <x v="0"/>
    <x v="0"/>
    <n v="0"/>
    <n v="23509.03"/>
    <n v="26"/>
    <n v="26"/>
    <n v="0"/>
    <n v="0"/>
    <n v="15074.44"/>
    <n v="7"/>
    <n v="6"/>
    <n v="1"/>
    <n v="0"/>
    <n v="8434.59"/>
  </r>
  <r>
    <x v="169"/>
    <x v="169"/>
    <s v="Census Tract 1801, New Haven County, Connecticut"/>
    <n v="68087"/>
    <n v="2.5"/>
    <n v="43061.999810000001"/>
    <n v="43.061999999999998"/>
    <n v="0.34100000000000003"/>
    <n v="2"/>
    <n v="0.65900000000000003"/>
    <n v="4"/>
    <n v="1536"/>
    <n v="0.42803399938057823"/>
    <n v="0.745"/>
    <n v="4"/>
    <n v="0.43700000000000006"/>
    <n v="3"/>
    <n v="4"/>
    <n v="1"/>
    <n v="1"/>
    <n v="6811"/>
    <n v="2.2979369016381499"/>
    <n v="2963.9630204999999"/>
    <n v="1"/>
    <n v="1455"/>
    <n v="20.432523521977249"/>
    <n v="0.80800000000000005"/>
    <x v="4"/>
    <n v="4.5"/>
    <n v="5"/>
    <x v="0"/>
    <x v="0"/>
    <n v="0"/>
    <n v="0"/>
    <n v="0"/>
    <m/>
    <m/>
    <m/>
    <n v="0"/>
    <n v="0"/>
    <m/>
    <m/>
    <m/>
    <n v="0"/>
  </r>
  <r>
    <x v="169"/>
    <x v="169"/>
    <s v="Census Tract 1801, New Haven County, Connecticut"/>
    <n v="68087"/>
    <n v="2.5"/>
    <n v="43061.999810000001"/>
    <n v="43.061999999999998"/>
    <n v="0.34100000000000003"/>
    <n v="2"/>
    <n v="0.65900000000000003"/>
    <n v="4"/>
    <n v="1536"/>
    <n v="0.42803399938057823"/>
    <n v="0.745"/>
    <n v="4"/>
    <n v="0.43700000000000006"/>
    <n v="3"/>
    <n v="4"/>
    <n v="1"/>
    <n v="1"/>
    <n v="6811"/>
    <n v="2.2979369016381499"/>
    <n v="2963.9630204999999"/>
    <n v="1"/>
    <n v="1455"/>
    <n v="20.432523521977249"/>
    <n v="0.80800000000000005"/>
    <x v="4"/>
    <n v="4.5"/>
    <n v="5"/>
    <x v="0"/>
    <x v="0"/>
    <n v="54.371499999999997"/>
    <n v="0"/>
    <n v="0"/>
    <m/>
    <m/>
    <m/>
    <n v="0"/>
    <n v="0"/>
    <m/>
    <m/>
    <m/>
    <n v="0"/>
  </r>
  <r>
    <x v="169"/>
    <x v="169"/>
    <s v="Census Tract 1801, New Haven County, Connecticut"/>
    <n v="68087"/>
    <n v="2.5"/>
    <n v="43061.999810000001"/>
    <n v="43.061999999999998"/>
    <n v="0.34100000000000003"/>
    <n v="2"/>
    <n v="0.65900000000000003"/>
    <n v="4"/>
    <n v="1536"/>
    <n v="0.42803399938057823"/>
    <n v="0.745"/>
    <n v="4"/>
    <n v="0.43700000000000006"/>
    <n v="3"/>
    <n v="4"/>
    <n v="1"/>
    <n v="1"/>
    <n v="6811"/>
    <n v="2.2979369016381499"/>
    <n v="2963.9630204999999"/>
    <n v="1"/>
    <n v="1455"/>
    <n v="20.432523521977249"/>
    <n v="0.80800000000000005"/>
    <x v="4"/>
    <n v="4.5"/>
    <n v="5"/>
    <x v="0"/>
    <x v="0"/>
    <n v="264.08440000000002"/>
    <n v="0"/>
    <n v="0"/>
    <m/>
    <m/>
    <m/>
    <n v="0"/>
    <n v="0"/>
    <m/>
    <m/>
    <m/>
    <n v="0"/>
  </r>
  <r>
    <x v="170"/>
    <x v="170"/>
    <s v="Census Tract 1802, New Haven County, Connecticut"/>
    <n v="62927"/>
    <n v="2.66"/>
    <n v="38583.019220000002"/>
    <n v="38.582999999999998"/>
    <n v="0.27200000000000002"/>
    <n v="2"/>
    <n v="0.72799999999999998"/>
    <n v="4"/>
    <n v="1377"/>
    <n v="0.42827130520243406"/>
    <n v="0.748"/>
    <n v="4"/>
    <n v="0.58200000000000007"/>
    <n v="3"/>
    <n v="4"/>
    <n v="1"/>
    <n v="1"/>
    <n v="5545"/>
    <n v="1.3991852471903301"/>
    <n v="3963.0206300999998"/>
    <n v="1"/>
    <n v="1640"/>
    <n v="28.526700295703602"/>
    <n v="0.90800000000000003"/>
    <x v="4"/>
    <n v="4.5"/>
    <n v="5"/>
    <x v="0"/>
    <x v="0"/>
    <n v="93038.672900000005"/>
    <n v="0"/>
    <n v="0"/>
    <m/>
    <m/>
    <m/>
    <n v="0"/>
    <n v="0"/>
    <m/>
    <m/>
    <m/>
    <n v="0"/>
  </r>
  <r>
    <x v="170"/>
    <x v="170"/>
    <s v="Census Tract 1802, New Haven County, Connecticut"/>
    <n v="62927"/>
    <n v="2.66"/>
    <n v="38583.019220000002"/>
    <n v="38.582999999999998"/>
    <n v="0.27200000000000002"/>
    <n v="2"/>
    <n v="0.72799999999999998"/>
    <n v="4"/>
    <n v="1377"/>
    <n v="0.42827130520243406"/>
    <n v="0.748"/>
    <n v="4"/>
    <n v="0.58200000000000007"/>
    <n v="3"/>
    <n v="4"/>
    <n v="1"/>
    <n v="1"/>
    <n v="5545"/>
    <n v="1.3991852471903301"/>
    <n v="3963.0206300999998"/>
    <n v="1"/>
    <n v="1640"/>
    <n v="28.526700295703602"/>
    <n v="0.90800000000000003"/>
    <x v="4"/>
    <n v="4.5"/>
    <n v="5"/>
    <x v="0"/>
    <x v="0"/>
    <n v="0"/>
    <n v="39022.559999999998"/>
    <n v="43"/>
    <n v="35"/>
    <n v="8"/>
    <n v="0"/>
    <n v="20662.79"/>
    <n v="15"/>
    <n v="14"/>
    <n v="1"/>
    <n v="0"/>
    <n v="18359.77"/>
  </r>
  <r>
    <x v="170"/>
    <x v="170"/>
    <s v="Census Tract 1802, New Haven County, Connecticut"/>
    <n v="62927"/>
    <n v="2.66"/>
    <n v="38583.019220000002"/>
    <n v="38.582999999999998"/>
    <n v="0.27200000000000002"/>
    <n v="2"/>
    <n v="0.72799999999999998"/>
    <n v="4"/>
    <n v="1377"/>
    <n v="0.42827130520243406"/>
    <n v="0.748"/>
    <n v="4"/>
    <n v="0.58200000000000007"/>
    <n v="3"/>
    <n v="4"/>
    <n v="1"/>
    <n v="1"/>
    <n v="5545"/>
    <n v="1.3991852471903301"/>
    <n v="3963.0206300999998"/>
    <n v="1"/>
    <n v="1640"/>
    <n v="28.526700295703602"/>
    <n v="0.90800000000000003"/>
    <x v="4"/>
    <n v="4.5"/>
    <n v="5"/>
    <x v="0"/>
    <x v="0"/>
    <n v="174.75399999999999"/>
    <n v="8.5"/>
    <n v="1"/>
    <n v="0"/>
    <n v="1"/>
    <n v="0"/>
    <n v="8.5"/>
    <n v="0"/>
    <m/>
    <m/>
    <m/>
    <n v="0"/>
  </r>
  <r>
    <x v="170"/>
    <x v="170"/>
    <s v="Census Tract 1802, New Haven County, Connecticut"/>
    <n v="62927"/>
    <n v="2.66"/>
    <n v="38583.019220000002"/>
    <n v="38.582999999999998"/>
    <n v="0.27200000000000002"/>
    <n v="2"/>
    <n v="0.72799999999999998"/>
    <n v="4"/>
    <n v="1377"/>
    <n v="0.42827130520243406"/>
    <n v="0.748"/>
    <n v="4"/>
    <n v="0.58200000000000007"/>
    <n v="3"/>
    <n v="4"/>
    <n v="1"/>
    <n v="1"/>
    <n v="5545"/>
    <n v="1.3991852471903301"/>
    <n v="3963.0206300999998"/>
    <n v="1"/>
    <n v="1640"/>
    <n v="28.526700295703602"/>
    <n v="0.90800000000000003"/>
    <x v="4"/>
    <n v="4.5"/>
    <n v="5"/>
    <x v="0"/>
    <x v="0"/>
    <n v="137.0864"/>
    <n v="0"/>
    <n v="0"/>
    <m/>
    <m/>
    <m/>
    <n v="0"/>
    <n v="0"/>
    <m/>
    <m/>
    <m/>
    <n v="0"/>
  </r>
  <r>
    <x v="170"/>
    <x v="170"/>
    <s v="Census Tract 1802, New Haven County, Connecticut"/>
    <n v="62927"/>
    <n v="2.66"/>
    <n v="38583.019220000002"/>
    <n v="38.582999999999998"/>
    <n v="0.27200000000000002"/>
    <n v="2"/>
    <n v="0.72799999999999998"/>
    <n v="4"/>
    <n v="1377"/>
    <n v="0.42827130520243406"/>
    <n v="0.748"/>
    <n v="4"/>
    <n v="0.58200000000000007"/>
    <n v="3"/>
    <n v="4"/>
    <n v="1"/>
    <n v="1"/>
    <n v="5545"/>
    <n v="1.3991852471903301"/>
    <n v="3963.0206300999998"/>
    <n v="1"/>
    <n v="1640"/>
    <n v="28.526700295703602"/>
    <n v="0.90800000000000003"/>
    <x v="4"/>
    <n v="4.5"/>
    <n v="5"/>
    <x v="0"/>
    <x v="0"/>
    <n v="94.562600000000003"/>
    <n v="0"/>
    <n v="0"/>
    <m/>
    <m/>
    <m/>
    <n v="0"/>
    <n v="0"/>
    <m/>
    <m/>
    <m/>
    <n v="0"/>
  </r>
  <r>
    <x v="171"/>
    <x v="171"/>
    <s v="Census Tract 1803, New Haven County, Connecticut"/>
    <n v="48750"/>
    <n v="2.1800000000000002"/>
    <n v="33017.666250000002"/>
    <n v="33.018000000000001"/>
    <n v="0.215"/>
    <n v="2"/>
    <n v="0.78500000000000003"/>
    <n v="4"/>
    <n v="1284"/>
    <n v="0.46665926911172895"/>
    <n v="0.80700000000000005"/>
    <n v="5"/>
    <n v="0.67100000000000004"/>
    <n v="4"/>
    <n v="4"/>
    <n v="1"/>
    <n v="1"/>
    <n v="2546"/>
    <n v="0.68661978356656495"/>
    <n v="3708.0201603999999"/>
    <n v="1"/>
    <n v="193"/>
    <n v="8.7449025826914362"/>
    <n v="0.438"/>
    <x v="3"/>
    <n v="3.5"/>
    <n v="4"/>
    <x v="0"/>
    <x v="1"/>
    <n v="39263.134100000003"/>
    <n v="0"/>
    <n v="0"/>
    <m/>
    <m/>
    <m/>
    <n v="0"/>
    <n v="0"/>
    <m/>
    <m/>
    <m/>
    <n v="0"/>
  </r>
  <r>
    <x v="171"/>
    <x v="171"/>
    <s v="Census Tract 1803, New Haven County, Connecticut"/>
    <n v="48750"/>
    <n v="2.1800000000000002"/>
    <n v="33017.666250000002"/>
    <n v="33.018000000000001"/>
    <n v="0.215"/>
    <n v="2"/>
    <n v="0.78500000000000003"/>
    <n v="4"/>
    <n v="1284"/>
    <n v="0.46665926911172895"/>
    <n v="0.80700000000000005"/>
    <n v="5"/>
    <n v="0.67100000000000004"/>
    <n v="4"/>
    <n v="4"/>
    <n v="1"/>
    <n v="1"/>
    <n v="2546"/>
    <n v="0.68661978356656495"/>
    <n v="3708.0201603999999"/>
    <n v="1"/>
    <n v="193"/>
    <n v="8.7449025826914362"/>
    <n v="0.438"/>
    <x v="3"/>
    <n v="3.5"/>
    <n v="4"/>
    <x v="0"/>
    <x v="1"/>
    <n v="0"/>
    <n v="5787.8"/>
    <n v="8"/>
    <n v="8"/>
    <n v="0"/>
    <n v="0"/>
    <n v="1388.51"/>
    <n v="6"/>
    <n v="3"/>
    <n v="1"/>
    <n v="2"/>
    <n v="4399.29"/>
  </r>
  <r>
    <x v="171"/>
    <x v="171"/>
    <s v="Census Tract 1803, New Haven County, Connecticut"/>
    <n v="48750"/>
    <n v="2.1800000000000002"/>
    <n v="33017.666250000002"/>
    <n v="33.018000000000001"/>
    <n v="0.215"/>
    <n v="2"/>
    <n v="0.78500000000000003"/>
    <n v="4"/>
    <n v="1284"/>
    <n v="0.46665926911172895"/>
    <n v="0.80700000000000005"/>
    <n v="5"/>
    <n v="0.67100000000000004"/>
    <n v="4"/>
    <n v="4"/>
    <n v="1"/>
    <n v="1"/>
    <n v="2546"/>
    <n v="0.68661978356656495"/>
    <n v="3708.0201603999999"/>
    <n v="1"/>
    <n v="193"/>
    <n v="8.7449025826914362"/>
    <n v="0.438"/>
    <x v="3"/>
    <n v="3.5"/>
    <n v="4"/>
    <x v="0"/>
    <x v="1"/>
    <n v="541.58529999999996"/>
    <n v="0"/>
    <n v="0"/>
    <m/>
    <m/>
    <m/>
    <n v="0"/>
    <n v="0"/>
    <m/>
    <m/>
    <m/>
    <n v="0"/>
  </r>
  <r>
    <x v="171"/>
    <x v="171"/>
    <s v="Census Tract 1803, New Haven County, Connecticut"/>
    <n v="48750"/>
    <n v="2.1800000000000002"/>
    <n v="33017.666250000002"/>
    <n v="33.018000000000001"/>
    <n v="0.215"/>
    <n v="2"/>
    <n v="0.78500000000000003"/>
    <n v="4"/>
    <n v="1284"/>
    <n v="0.46665926911172895"/>
    <n v="0.80700000000000005"/>
    <n v="5"/>
    <n v="0.67100000000000004"/>
    <n v="4"/>
    <n v="4"/>
    <n v="1"/>
    <n v="1"/>
    <n v="2546"/>
    <n v="0.68661978356656495"/>
    <n v="3708.0201603999999"/>
    <n v="1"/>
    <n v="193"/>
    <n v="8.7449025826914362"/>
    <n v="0.438"/>
    <x v="3"/>
    <n v="3.5"/>
    <n v="4"/>
    <x v="0"/>
    <x v="1"/>
    <n v="0"/>
    <n v="0"/>
    <n v="0"/>
    <m/>
    <m/>
    <m/>
    <n v="0"/>
    <n v="0"/>
    <m/>
    <m/>
    <m/>
    <n v="0"/>
  </r>
  <r>
    <x v="171"/>
    <x v="171"/>
    <s v="Census Tract 1803, New Haven County, Connecticut"/>
    <n v="48750"/>
    <n v="2.1800000000000002"/>
    <n v="33017.666250000002"/>
    <n v="33.018000000000001"/>
    <n v="0.215"/>
    <n v="2"/>
    <n v="0.78500000000000003"/>
    <n v="4"/>
    <n v="1284"/>
    <n v="0.46665926911172895"/>
    <n v="0.80700000000000005"/>
    <n v="5"/>
    <n v="0.67100000000000004"/>
    <n v="4"/>
    <n v="4"/>
    <n v="1"/>
    <n v="1"/>
    <n v="2546"/>
    <n v="0.68661978356656495"/>
    <n v="3708.0201603999999"/>
    <n v="1"/>
    <n v="193"/>
    <n v="8.7449025826914362"/>
    <n v="0.438"/>
    <x v="3"/>
    <n v="3.5"/>
    <n v="4"/>
    <x v="0"/>
    <x v="1"/>
    <n v="18.827999999999999"/>
    <n v="0"/>
    <n v="0"/>
    <m/>
    <m/>
    <m/>
    <n v="0"/>
    <n v="0"/>
    <m/>
    <m/>
    <m/>
    <n v="0"/>
  </r>
  <r>
    <x v="172"/>
    <x v="172"/>
    <s v="Census Tract 1804, New Haven County, Connecticut"/>
    <n v="82000"/>
    <n v="2.86"/>
    <n v="48487.616470000001"/>
    <n v="48.488"/>
    <n v="0.441"/>
    <n v="3"/>
    <n v="0.55899999999999994"/>
    <n v="3"/>
    <n v="1490"/>
    <n v="0.3687539479500424"/>
    <n v="0.58799999999999997"/>
    <n v="3"/>
    <n v="0.48699999999999999"/>
    <n v="3"/>
    <n v="3"/>
    <n v="1"/>
    <n v="1"/>
    <n v="2690"/>
    <n v="1.9083057527679701"/>
    <n v="1409.6273598"/>
    <n v="1"/>
    <n v="485"/>
    <n v="18.192048012002999"/>
    <n v="0.75800000000000001"/>
    <x v="0"/>
    <n v="3.5"/>
    <n v="4"/>
    <x v="0"/>
    <x v="0"/>
    <n v="44023.715199999999"/>
    <n v="0"/>
    <n v="0"/>
    <m/>
    <m/>
    <m/>
    <n v="0"/>
    <n v="0"/>
    <m/>
    <m/>
    <m/>
    <n v="0"/>
  </r>
  <r>
    <x v="172"/>
    <x v="172"/>
    <s v="Census Tract 1804, New Haven County, Connecticut"/>
    <n v="82000"/>
    <n v="2.86"/>
    <n v="48487.616470000001"/>
    <n v="48.488"/>
    <n v="0.441"/>
    <n v="3"/>
    <n v="0.55899999999999994"/>
    <n v="3"/>
    <n v="1490"/>
    <n v="0.3687539479500424"/>
    <n v="0.58799999999999997"/>
    <n v="3"/>
    <n v="0.48699999999999999"/>
    <n v="3"/>
    <n v="3"/>
    <n v="1"/>
    <n v="1"/>
    <n v="2690"/>
    <n v="1.9083057527679701"/>
    <n v="1409.6273598"/>
    <n v="1"/>
    <n v="485"/>
    <n v="18.192048012002999"/>
    <n v="0.75800000000000001"/>
    <x v="0"/>
    <n v="3.5"/>
    <n v="4"/>
    <x v="0"/>
    <x v="0"/>
    <n v="0"/>
    <n v="25336.11"/>
    <n v="16"/>
    <n v="15"/>
    <n v="1"/>
    <n v="0"/>
    <n v="9933.64"/>
    <n v="10"/>
    <n v="10"/>
    <n v="0"/>
    <n v="0"/>
    <n v="15402.47"/>
  </r>
  <r>
    <x v="172"/>
    <x v="172"/>
    <s v="Census Tract 1804, New Haven County, Connecticut"/>
    <n v="82000"/>
    <n v="2.86"/>
    <n v="48487.616470000001"/>
    <n v="48.488"/>
    <n v="0.441"/>
    <n v="3"/>
    <n v="0.55899999999999994"/>
    <n v="3"/>
    <n v="1490"/>
    <n v="0.3687539479500424"/>
    <n v="0.58799999999999997"/>
    <n v="3"/>
    <n v="0.48699999999999999"/>
    <n v="3"/>
    <n v="3"/>
    <n v="1"/>
    <n v="1"/>
    <n v="2690"/>
    <n v="1.9083057527679701"/>
    <n v="1409.6273598"/>
    <n v="1"/>
    <n v="485"/>
    <n v="18.192048012002999"/>
    <n v="0.75800000000000001"/>
    <x v="0"/>
    <n v="3.5"/>
    <n v="4"/>
    <x v="0"/>
    <x v="0"/>
    <n v="0"/>
    <n v="0"/>
    <n v="0"/>
    <m/>
    <m/>
    <m/>
    <n v="0"/>
    <n v="0"/>
    <m/>
    <m/>
    <m/>
    <n v="0"/>
  </r>
  <r>
    <x v="173"/>
    <x v="173"/>
    <s v="Census Tract 1805, New Haven County, Connecticut"/>
    <n v="81154"/>
    <n v="2.65"/>
    <n v="49852.50591"/>
    <n v="49.853000000000002"/>
    <n v="0.46899999999999997"/>
    <n v="3"/>
    <n v="0.53100000000000003"/>
    <n v="3"/>
    <n v="1520"/>
    <n v="0.36587930069010244"/>
    <n v="0.56599999999999995"/>
    <n v="3"/>
    <n v="0.45199999999999996"/>
    <n v="3"/>
    <n v="3"/>
    <n v="1"/>
    <n v="1"/>
    <n v="4692"/>
    <n v="1.5928425151004599"/>
    <n v="2945.6772753999999"/>
    <n v="1"/>
    <n v="914"/>
    <n v="19.856615250923312"/>
    <n v="0.80400000000000005"/>
    <x v="4"/>
    <n v="4"/>
    <n v="4"/>
    <x v="0"/>
    <x v="0"/>
    <n v="82435.041299999997"/>
    <n v="0"/>
    <n v="0"/>
    <m/>
    <m/>
    <m/>
    <n v="0"/>
    <n v="0"/>
    <m/>
    <m/>
    <m/>
    <n v="0"/>
  </r>
  <r>
    <x v="173"/>
    <x v="173"/>
    <s v="Census Tract 1805, New Haven County, Connecticut"/>
    <n v="81154"/>
    <n v="2.65"/>
    <n v="49852.50591"/>
    <n v="49.853000000000002"/>
    <n v="0.46899999999999997"/>
    <n v="3"/>
    <n v="0.53100000000000003"/>
    <n v="3"/>
    <n v="1520"/>
    <n v="0.36587930069010244"/>
    <n v="0.56599999999999995"/>
    <n v="3"/>
    <n v="0.45199999999999996"/>
    <n v="3"/>
    <n v="3"/>
    <n v="1"/>
    <n v="1"/>
    <n v="4692"/>
    <n v="1.5928425151004599"/>
    <n v="2945.6772753999999"/>
    <n v="1"/>
    <n v="914"/>
    <n v="19.856615250923312"/>
    <n v="0.80400000000000005"/>
    <x v="4"/>
    <n v="4"/>
    <n v="4"/>
    <x v="0"/>
    <x v="0"/>
    <n v="0"/>
    <n v="36318.230000000003"/>
    <n v="30"/>
    <n v="30"/>
    <n v="0"/>
    <n v="0"/>
    <n v="24995.01"/>
    <n v="8"/>
    <n v="5"/>
    <n v="3"/>
    <n v="0"/>
    <n v="11323.22"/>
  </r>
  <r>
    <x v="173"/>
    <x v="173"/>
    <s v="Census Tract 1805, New Haven County, Connecticut"/>
    <n v="81154"/>
    <n v="2.65"/>
    <n v="49852.50591"/>
    <n v="49.853000000000002"/>
    <n v="0.46899999999999997"/>
    <n v="3"/>
    <n v="0.53100000000000003"/>
    <n v="3"/>
    <n v="1520"/>
    <n v="0.36587930069010244"/>
    <n v="0.56599999999999995"/>
    <n v="3"/>
    <n v="0.45199999999999996"/>
    <n v="3"/>
    <n v="3"/>
    <n v="1"/>
    <n v="1"/>
    <n v="4692"/>
    <n v="1.5928425151004599"/>
    <n v="2945.6772753999999"/>
    <n v="1"/>
    <n v="914"/>
    <n v="19.856615250923312"/>
    <n v="0.80400000000000005"/>
    <x v="4"/>
    <n v="4"/>
    <n v="4"/>
    <x v="0"/>
    <x v="0"/>
    <n v="433.71039999999999"/>
    <n v="0"/>
    <n v="0"/>
    <m/>
    <m/>
    <m/>
    <n v="0"/>
    <n v="0"/>
    <m/>
    <m/>
    <m/>
    <n v="0"/>
  </r>
  <r>
    <x v="173"/>
    <x v="173"/>
    <s v="Census Tract 1805, New Haven County, Connecticut"/>
    <n v="81154"/>
    <n v="2.65"/>
    <n v="49852.50591"/>
    <n v="49.853000000000002"/>
    <n v="0.46899999999999997"/>
    <n v="3"/>
    <n v="0.53100000000000003"/>
    <n v="3"/>
    <n v="1520"/>
    <n v="0.36587930069010244"/>
    <n v="0.56599999999999995"/>
    <n v="3"/>
    <n v="0.45199999999999996"/>
    <n v="3"/>
    <n v="3"/>
    <n v="1"/>
    <n v="1"/>
    <n v="4692"/>
    <n v="1.5928425151004599"/>
    <n v="2945.6772753999999"/>
    <n v="1"/>
    <n v="914"/>
    <n v="19.856615250923312"/>
    <n v="0.80400000000000005"/>
    <x v="4"/>
    <n v="4"/>
    <n v="4"/>
    <x v="0"/>
    <x v="0"/>
    <n v="70.126199999999997"/>
    <n v="0"/>
    <n v="0"/>
    <m/>
    <m/>
    <m/>
    <n v="0"/>
    <n v="0"/>
    <m/>
    <m/>
    <m/>
    <n v="0"/>
  </r>
  <r>
    <x v="174"/>
    <x v="174"/>
    <s v="Census Tract 1806.01, New Haven County, Connecticut"/>
    <n v="63536"/>
    <n v="2.4300000000000002"/>
    <n v="40758.362999999998"/>
    <n v="40.758000000000003"/>
    <n v="0.30299999999999999"/>
    <n v="2"/>
    <n v="0.69700000000000006"/>
    <n v="4"/>
    <n v="1379"/>
    <n v="0.40600256688424902"/>
    <n v="0.69399999999999995"/>
    <n v="4"/>
    <n v="0.58000000000000007"/>
    <n v="3"/>
    <n v="4"/>
    <n v="1"/>
    <n v="1"/>
    <n v="3151"/>
    <n v="1.5192386991754401"/>
    <n v="2074.0651232999999"/>
    <n v="1"/>
    <n v="38"/>
    <n v="1.3384994716449454"/>
    <n v="0.01"/>
    <x v="1"/>
    <n v="2.5"/>
    <n v="3"/>
    <x v="0"/>
    <x v="0"/>
    <n v="52661.118399999999"/>
    <n v="0"/>
    <n v="0"/>
    <m/>
    <m/>
    <m/>
    <n v="0"/>
    <n v="0"/>
    <m/>
    <m/>
    <m/>
    <n v="0"/>
  </r>
  <r>
    <x v="174"/>
    <x v="174"/>
    <s v="Census Tract 1806.01, New Haven County, Connecticut"/>
    <n v="63536"/>
    <n v="2.4300000000000002"/>
    <n v="40758.362999999998"/>
    <n v="40.758000000000003"/>
    <n v="0.30299999999999999"/>
    <n v="2"/>
    <n v="0.69700000000000006"/>
    <n v="4"/>
    <n v="1379"/>
    <n v="0.40600256688424902"/>
    <n v="0.69399999999999995"/>
    <n v="4"/>
    <n v="0.58000000000000007"/>
    <n v="3"/>
    <n v="4"/>
    <n v="1"/>
    <n v="1"/>
    <n v="3151"/>
    <n v="1.5192386991754401"/>
    <n v="2074.0651232999999"/>
    <n v="1"/>
    <n v="38"/>
    <n v="1.3384994716449454"/>
    <n v="0.01"/>
    <x v="1"/>
    <n v="2.5"/>
    <n v="3"/>
    <x v="0"/>
    <x v="0"/>
    <n v="0"/>
    <n v="36834.97"/>
    <n v="23"/>
    <n v="23"/>
    <n v="0"/>
    <n v="0"/>
    <n v="22070.45"/>
    <n v="5"/>
    <n v="5"/>
    <n v="0"/>
    <n v="0"/>
    <n v="14764.52"/>
  </r>
  <r>
    <x v="174"/>
    <x v="174"/>
    <s v="Census Tract 1806.01, New Haven County, Connecticut"/>
    <n v="63536"/>
    <n v="2.4300000000000002"/>
    <n v="40758.362999999998"/>
    <n v="40.758000000000003"/>
    <n v="0.30299999999999999"/>
    <n v="2"/>
    <n v="0.69700000000000006"/>
    <n v="4"/>
    <n v="1379"/>
    <n v="0.40600256688424902"/>
    <n v="0.69399999999999995"/>
    <n v="4"/>
    <n v="0.58000000000000007"/>
    <n v="3"/>
    <n v="4"/>
    <n v="1"/>
    <n v="1"/>
    <n v="3151"/>
    <n v="1.5192386991754401"/>
    <n v="2074.0651232999999"/>
    <n v="1"/>
    <n v="38"/>
    <n v="1.3384994716449454"/>
    <n v="0.01"/>
    <x v="1"/>
    <n v="2.5"/>
    <n v="3"/>
    <x v="0"/>
    <x v="0"/>
    <n v="0"/>
    <n v="0"/>
    <n v="0"/>
    <m/>
    <m/>
    <m/>
    <n v="0"/>
    <n v="0"/>
    <m/>
    <m/>
    <m/>
    <n v="0"/>
  </r>
  <r>
    <x v="174"/>
    <x v="174"/>
    <s v="Census Tract 1806.01, New Haven County, Connecticut"/>
    <n v="63536"/>
    <n v="2.4300000000000002"/>
    <n v="40758.362999999998"/>
    <n v="40.758000000000003"/>
    <n v="0.30299999999999999"/>
    <n v="2"/>
    <n v="0.69700000000000006"/>
    <n v="4"/>
    <n v="1379"/>
    <n v="0.40600256688424902"/>
    <n v="0.69399999999999995"/>
    <n v="4"/>
    <n v="0.58000000000000007"/>
    <n v="3"/>
    <n v="4"/>
    <n v="1"/>
    <n v="1"/>
    <n v="3151"/>
    <n v="1.5192386991754401"/>
    <n v="2074.0651232999999"/>
    <n v="1"/>
    <n v="38"/>
    <n v="1.3384994716449454"/>
    <n v="0.01"/>
    <x v="1"/>
    <n v="2.5"/>
    <n v="3"/>
    <x v="0"/>
    <x v="0"/>
    <n v="0"/>
    <n v="0"/>
    <n v="0"/>
    <m/>
    <m/>
    <m/>
    <n v="0"/>
    <n v="0"/>
    <m/>
    <m/>
    <m/>
    <n v="0"/>
  </r>
  <r>
    <x v="174"/>
    <x v="174"/>
    <s v="Census Tract 1806.01, New Haven County, Connecticut"/>
    <n v="63536"/>
    <n v="2.4300000000000002"/>
    <n v="40758.362999999998"/>
    <n v="40.758000000000003"/>
    <n v="0.30299999999999999"/>
    <n v="2"/>
    <n v="0.69700000000000006"/>
    <n v="4"/>
    <n v="1379"/>
    <n v="0.40600256688424902"/>
    <n v="0.69399999999999995"/>
    <n v="4"/>
    <n v="0.58000000000000007"/>
    <n v="3"/>
    <n v="4"/>
    <n v="1"/>
    <n v="1"/>
    <n v="3151"/>
    <n v="1.5192386991754401"/>
    <n v="2074.0651232999999"/>
    <n v="1"/>
    <n v="38"/>
    <n v="1.3384994716449454"/>
    <n v="0.01"/>
    <x v="1"/>
    <n v="2.5"/>
    <n v="3"/>
    <x v="0"/>
    <x v="0"/>
    <n v="55.563800000000001"/>
    <n v="0"/>
    <n v="0"/>
    <m/>
    <m/>
    <m/>
    <n v="0"/>
    <n v="0"/>
    <m/>
    <m/>
    <m/>
    <n v="0"/>
  </r>
  <r>
    <x v="175"/>
    <x v="175"/>
    <s v="Census Tract 1806.02, New Haven County, Connecticut"/>
    <n v="75991"/>
    <n v="2.56"/>
    <n v="47494.375"/>
    <n v="47.494"/>
    <n v="0.41299999999999998"/>
    <n v="3"/>
    <n v="0.58699999999999997"/>
    <n v="3"/>
    <n v="1458"/>
    <n v="0.36838046610782854"/>
    <n v="0.58499999999999996"/>
    <n v="3"/>
    <n v="0.51600000000000001"/>
    <n v="3"/>
    <n v="3"/>
    <n v="1"/>
    <n v="1"/>
    <n v="3822"/>
    <n v="2.9006779181988498"/>
    <n v="1317.6230204999999"/>
    <n v="1"/>
    <n v="61"/>
    <n v="1.7149283103739106"/>
    <n v="1.4999999999999999E-2"/>
    <x v="1"/>
    <n v="2"/>
    <n v="2"/>
    <x v="0"/>
    <x v="0"/>
    <n v="71853.173800000004"/>
    <n v="0"/>
    <n v="0"/>
    <m/>
    <m/>
    <m/>
    <n v="0"/>
    <n v="0"/>
    <m/>
    <m/>
    <m/>
    <n v="0"/>
  </r>
  <r>
    <x v="175"/>
    <x v="175"/>
    <s v="Census Tract 1806.02, New Haven County, Connecticut"/>
    <n v="75991"/>
    <n v="2.56"/>
    <n v="47494.375"/>
    <n v="47.494"/>
    <n v="0.41299999999999998"/>
    <n v="3"/>
    <n v="0.58699999999999997"/>
    <n v="3"/>
    <n v="1458"/>
    <n v="0.36838046610782854"/>
    <n v="0.58499999999999996"/>
    <n v="3"/>
    <n v="0.51600000000000001"/>
    <n v="3"/>
    <n v="3"/>
    <n v="1"/>
    <n v="1"/>
    <n v="3822"/>
    <n v="2.9006779181988498"/>
    <n v="1317.6230204999999"/>
    <n v="1"/>
    <n v="61"/>
    <n v="1.7149283103739106"/>
    <n v="1.4999999999999999E-2"/>
    <x v="1"/>
    <n v="2"/>
    <n v="2"/>
    <x v="0"/>
    <x v="0"/>
    <n v="0"/>
    <n v="38316.32"/>
    <n v="26"/>
    <n v="25"/>
    <n v="1"/>
    <n v="0"/>
    <n v="23207.040000000001"/>
    <n v="3"/>
    <n v="3"/>
    <n v="0"/>
    <n v="0"/>
    <n v="15109.28"/>
  </r>
  <r>
    <x v="175"/>
    <x v="175"/>
    <s v="Census Tract 1806.02, New Haven County, Connecticut"/>
    <n v="75991"/>
    <n v="2.56"/>
    <n v="47494.375"/>
    <n v="47.494"/>
    <n v="0.41299999999999998"/>
    <n v="3"/>
    <n v="0.58699999999999997"/>
    <n v="3"/>
    <n v="1458"/>
    <n v="0.36838046610782854"/>
    <n v="0.58499999999999996"/>
    <n v="3"/>
    <n v="0.51600000000000001"/>
    <n v="3"/>
    <n v="3"/>
    <n v="1"/>
    <n v="1"/>
    <n v="3822"/>
    <n v="2.9006779181988498"/>
    <n v="1317.6230204999999"/>
    <n v="1"/>
    <n v="61"/>
    <n v="1.7149283103739106"/>
    <n v="1.4999999999999999E-2"/>
    <x v="1"/>
    <n v="2"/>
    <n v="2"/>
    <x v="0"/>
    <x v="0"/>
    <n v="0"/>
    <n v="0"/>
    <n v="0"/>
    <m/>
    <m/>
    <m/>
    <n v="0"/>
    <n v="0"/>
    <m/>
    <m/>
    <m/>
    <n v="0"/>
  </r>
  <r>
    <x v="175"/>
    <x v="175"/>
    <s v="Census Tract 1806.02, New Haven County, Connecticut"/>
    <n v="75991"/>
    <n v="2.56"/>
    <n v="47494.375"/>
    <n v="47.494"/>
    <n v="0.41299999999999998"/>
    <n v="3"/>
    <n v="0.58699999999999997"/>
    <n v="3"/>
    <n v="1458"/>
    <n v="0.36838046610782854"/>
    <n v="0.58499999999999996"/>
    <n v="3"/>
    <n v="0.51600000000000001"/>
    <n v="3"/>
    <n v="3"/>
    <n v="1"/>
    <n v="1"/>
    <n v="3822"/>
    <n v="2.9006779181988498"/>
    <n v="1317.6230204999999"/>
    <n v="1"/>
    <n v="61"/>
    <n v="1.7149283103739106"/>
    <n v="1.4999999999999999E-2"/>
    <x v="1"/>
    <n v="2"/>
    <n v="2"/>
    <x v="0"/>
    <x v="0"/>
    <n v="1270.8086000000001"/>
    <n v="0"/>
    <n v="0"/>
    <m/>
    <m/>
    <m/>
    <n v="0"/>
    <n v="0"/>
    <m/>
    <m/>
    <m/>
    <n v="0"/>
  </r>
  <r>
    <x v="176"/>
    <x v="176"/>
    <s v="Census Tract 1847, New Haven County, Connecticut"/>
    <n v="72455"/>
    <n v="2.33"/>
    <n v="47466.848720000002"/>
    <n v="47.466999999999999"/>
    <n v="0.41099999999999998"/>
    <n v="3"/>
    <n v="0.58899999999999997"/>
    <n v="3"/>
    <n v="1365"/>
    <n v="0.34508294613411611"/>
    <n v="0.45400000000000001"/>
    <n v="3"/>
    <n v="0.59399999999999997"/>
    <n v="3"/>
    <n v="3"/>
    <n v="1"/>
    <n v="1"/>
    <n v="5908"/>
    <n v="7.9670013915122402"/>
    <n v="741.55880106999996"/>
    <n v="1"/>
    <n v="1027"/>
    <n v="17.682506887052341"/>
    <n v="0.745"/>
    <x v="0"/>
    <n v="3.5"/>
    <n v="4"/>
    <x v="0"/>
    <x v="0"/>
    <n v="2754.6410000000001"/>
    <n v="1454.35"/>
    <n v="2"/>
    <n v="2"/>
    <n v="0"/>
    <n v="0"/>
    <n v="1454.35"/>
    <n v="0"/>
    <m/>
    <m/>
    <m/>
    <n v="0"/>
  </r>
  <r>
    <x v="177"/>
    <x v="177"/>
    <s v="Census Tract 1861, New Haven County, Connecticut"/>
    <n v="82281"/>
    <n v="2.4500000000000002"/>
    <n v="52567.40264"/>
    <n v="52.567"/>
    <n v="0.51100000000000001"/>
    <n v="3"/>
    <n v="0.48899999999999999"/>
    <n v="3"/>
    <n v="1535"/>
    <n v="0.35040726904744784"/>
    <n v="0.48"/>
    <n v="3"/>
    <n v="0.43799999999999994"/>
    <n v="3"/>
    <n v="3"/>
    <n v="1"/>
    <n v="1"/>
    <n v="7309"/>
    <n v="7.62498397675974"/>
    <n v="958.55939136999996"/>
    <n v="1"/>
    <n v="524"/>
    <n v="7.3194580248638079"/>
    <n v="0.33600000000000002"/>
    <x v="2"/>
    <n v="2.5"/>
    <n v="3"/>
    <x v="0"/>
    <x v="0"/>
    <n v="70.791799999999995"/>
    <n v="0"/>
    <n v="0"/>
    <m/>
    <m/>
    <m/>
    <n v="0"/>
    <n v="0"/>
    <m/>
    <m/>
    <m/>
    <n v="0"/>
  </r>
  <r>
    <x v="177"/>
    <x v="177"/>
    <s v="Census Tract 1861, New Haven County, Connecticut"/>
    <n v="82281"/>
    <n v="2.4500000000000002"/>
    <n v="52567.40264"/>
    <n v="52.567"/>
    <n v="0.51100000000000001"/>
    <n v="3"/>
    <n v="0.48899999999999999"/>
    <n v="3"/>
    <n v="1535"/>
    <n v="0.35040726904744784"/>
    <n v="0.48"/>
    <n v="3"/>
    <n v="0.43799999999999994"/>
    <n v="3"/>
    <n v="3"/>
    <n v="1"/>
    <n v="1"/>
    <n v="7309"/>
    <n v="7.62498397675974"/>
    <n v="958.55939136999996"/>
    <n v="1"/>
    <n v="524"/>
    <n v="7.3194580248638079"/>
    <n v="0.33600000000000002"/>
    <x v="2"/>
    <n v="2.5"/>
    <n v="3"/>
    <x v="0"/>
    <x v="0"/>
    <n v="137173.78909999999"/>
    <n v="50849.24"/>
    <n v="46"/>
    <n v="45"/>
    <n v="1"/>
    <n v="0"/>
    <n v="48984.59"/>
    <n v="3"/>
    <n v="1"/>
    <n v="2"/>
    <n v="0"/>
    <n v="1864.65"/>
  </r>
  <r>
    <x v="178"/>
    <x v="178"/>
    <s v="Census Tract 1862, New Haven County, Connecticut"/>
    <n v="100286"/>
    <n v="2.87"/>
    <n v="59196.95407"/>
    <n v="59.197000000000003"/>
    <n v="0.63600000000000001"/>
    <n v="4"/>
    <n v="0.36399999999999999"/>
    <n v="2"/>
    <n v="1782"/>
    <n v="0.36123480229596888"/>
    <n v="0.54600000000000004"/>
    <n v="3"/>
    <n v="0.26100000000000001"/>
    <n v="2"/>
    <n v="2"/>
    <n v="1"/>
    <n v="1"/>
    <n v="7098"/>
    <n v="17.132348103543301"/>
    <n v="414.30397964999997"/>
    <n v="1"/>
    <n v="137"/>
    <n v="1.9482366325369738"/>
    <n v="2.1000000000000001E-2"/>
    <x v="1"/>
    <n v="1.5"/>
    <n v="2"/>
    <x v="0"/>
    <x v="0"/>
    <n v="10810.026099999999"/>
    <n v="4833.62"/>
    <n v="4"/>
    <n v="4"/>
    <n v="0"/>
    <n v="0"/>
    <n v="4833.62"/>
    <n v="0"/>
    <m/>
    <m/>
    <m/>
    <n v="0"/>
  </r>
  <r>
    <x v="178"/>
    <x v="178"/>
    <s v="Census Tract 1862, New Haven County, Connecticut"/>
    <n v="100286"/>
    <n v="2.87"/>
    <n v="59196.95407"/>
    <n v="59.197000000000003"/>
    <n v="0.63600000000000001"/>
    <n v="4"/>
    <n v="0.36399999999999999"/>
    <n v="2"/>
    <n v="1782"/>
    <n v="0.36123480229596888"/>
    <n v="0.54600000000000004"/>
    <n v="3"/>
    <n v="0.26100000000000001"/>
    <n v="2"/>
    <n v="2"/>
    <n v="1"/>
    <n v="1"/>
    <n v="7098"/>
    <n v="17.132348103543301"/>
    <n v="414.30397964999997"/>
    <n v="1"/>
    <n v="137"/>
    <n v="1.9482366325369738"/>
    <n v="2.1000000000000001E-2"/>
    <x v="1"/>
    <n v="1.5"/>
    <n v="2"/>
    <x v="0"/>
    <x v="0"/>
    <n v="75.867800000000003"/>
    <n v="0"/>
    <n v="0"/>
    <m/>
    <m/>
    <m/>
    <n v="0"/>
    <n v="0"/>
    <m/>
    <m/>
    <m/>
    <n v="0"/>
  </r>
  <r>
    <x v="179"/>
    <x v="179"/>
    <s v="Census Tract 1903.02, New Haven County, Connecticut"/>
    <n v="105769"/>
    <n v="2.5299999999999998"/>
    <n v="66496.400569999998"/>
    <n v="66.495999999999995"/>
    <n v="0.75900000000000001"/>
    <n v="4"/>
    <n v="0.24099999999999999"/>
    <n v="2"/>
    <n v="1827"/>
    <n v="0.32970205623266563"/>
    <n v="0.35099999999999998"/>
    <n v="2"/>
    <n v="0.24399999999999999"/>
    <n v="2"/>
    <n v="2"/>
    <n v="1"/>
    <n v="1"/>
    <n v="5448"/>
    <n v="7.74220575539346"/>
    <n v="703.67543464000005"/>
    <n v="1"/>
    <n v="329"/>
    <n v="6.2846227316141352"/>
    <n v="0.28399999999999997"/>
    <x v="2"/>
    <n v="2"/>
    <n v="2"/>
    <x v="0"/>
    <x v="0"/>
    <n v="283.57240000000002"/>
    <n v="0"/>
    <n v="0"/>
    <m/>
    <m/>
    <m/>
    <n v="0"/>
    <n v="0"/>
    <m/>
    <m/>
    <m/>
    <n v="0"/>
  </r>
  <r>
    <x v="180"/>
    <x v="180"/>
    <s v="Census Tract 3614.01, New Haven County, Connecticut"/>
    <n v="31838"/>
    <n v="1.55"/>
    <n v="25572.896990000001"/>
    <n v="25.573"/>
    <n v="0.11899999999999999"/>
    <n v="1"/>
    <n v="0.88100000000000001"/>
    <n v="5"/>
    <n v="1313"/>
    <n v="0.61612104432912751"/>
    <n v="0.93"/>
    <n v="5"/>
    <n v="0.64300000000000002"/>
    <n v="4"/>
    <n v="5"/>
    <n v="1"/>
    <n v="1"/>
    <n v="4933"/>
    <n v="0.16399921544037999"/>
    <n v="30079.412189999999"/>
    <n v="1"/>
    <n v="1163"/>
    <n v="30.710324795352523"/>
    <n v="0.95"/>
    <x v="4"/>
    <n v="5"/>
    <n v="5"/>
    <x v="1"/>
    <x v="1"/>
    <n v="0"/>
    <n v="0"/>
    <n v="0"/>
    <m/>
    <m/>
    <m/>
    <n v="0"/>
    <n v="0"/>
    <m/>
    <m/>
    <m/>
    <n v="0"/>
  </r>
  <r>
    <x v="180"/>
    <x v="180"/>
    <s v="Census Tract 3614.01, New Haven County, Connecticut"/>
    <n v="31838"/>
    <n v="1.55"/>
    <n v="25572.896990000001"/>
    <n v="25.573"/>
    <n v="0.11899999999999999"/>
    <n v="1"/>
    <n v="0.88100000000000001"/>
    <n v="5"/>
    <n v="1313"/>
    <n v="0.61612104432912751"/>
    <n v="0.93"/>
    <n v="5"/>
    <n v="0.64300000000000002"/>
    <n v="4"/>
    <n v="5"/>
    <n v="1"/>
    <n v="1"/>
    <n v="4933"/>
    <n v="0.16399921544037999"/>
    <n v="30079.412189999999"/>
    <n v="1"/>
    <n v="1163"/>
    <n v="30.710324795352523"/>
    <n v="0.95"/>
    <x v="4"/>
    <n v="5"/>
    <n v="5"/>
    <x v="1"/>
    <x v="1"/>
    <n v="22608.335299999999"/>
    <n v="0"/>
    <n v="0"/>
    <m/>
    <m/>
    <m/>
    <n v="0"/>
    <n v="0"/>
    <m/>
    <m/>
    <m/>
    <n v="0"/>
  </r>
  <r>
    <x v="181"/>
    <x v="181"/>
    <s v="Census Tract 3614.02, New Haven County, Connecticut"/>
    <n v="49375"/>
    <n v="1.97"/>
    <n v="35178.230929999998"/>
    <n v="35.177999999999997"/>
    <n v="0.23599999999999999"/>
    <n v="2"/>
    <n v="0.76400000000000001"/>
    <n v="4"/>
    <n v="1510"/>
    <n v="0.51509128006056903"/>
    <n v="0.86199999999999999"/>
    <n v="5"/>
    <n v="0.45999999999999996"/>
    <n v="3"/>
    <n v="4"/>
    <n v="1"/>
    <n v="1"/>
    <n v="3367"/>
    <n v="0.297824545905232"/>
    <n v="11305.313972"/>
    <n v="1"/>
    <n v="806"/>
    <n v="29.319752637322662"/>
    <n v="0.92500000000000004"/>
    <x v="4"/>
    <n v="4.5"/>
    <n v="5"/>
    <x v="0"/>
    <x v="1"/>
    <n v="0"/>
    <n v="2918.62"/>
    <n v="0"/>
    <m/>
    <m/>
    <m/>
    <n v="0"/>
    <n v="1"/>
    <n v="0"/>
    <n v="1"/>
    <n v="0"/>
    <n v="2918.62"/>
  </r>
  <r>
    <x v="181"/>
    <x v="181"/>
    <s v="Census Tract 3614.02, New Haven County, Connecticut"/>
    <n v="49375"/>
    <n v="1.97"/>
    <n v="35178.230929999998"/>
    <n v="35.177999999999997"/>
    <n v="0.23599999999999999"/>
    <n v="2"/>
    <n v="0.76400000000000001"/>
    <n v="4"/>
    <n v="1510"/>
    <n v="0.51509128006056903"/>
    <n v="0.86199999999999999"/>
    <n v="5"/>
    <n v="0.45999999999999996"/>
    <n v="3"/>
    <n v="4"/>
    <n v="1"/>
    <n v="1"/>
    <n v="3367"/>
    <n v="0.297824545905232"/>
    <n v="11305.313972"/>
    <n v="1"/>
    <n v="806"/>
    <n v="29.319752637322662"/>
    <n v="0.92500000000000004"/>
    <x v="4"/>
    <n v="4.5"/>
    <n v="5"/>
    <x v="0"/>
    <x v="1"/>
    <n v="4781.3608999999997"/>
    <n v="0"/>
    <n v="0"/>
    <m/>
    <m/>
    <m/>
    <n v="0"/>
    <n v="0"/>
    <m/>
    <m/>
    <m/>
    <n v="0"/>
  </r>
  <r>
    <x v="182"/>
    <x v="182"/>
    <s v="Census Tract 3615, New Haven County, Connecticut"/>
    <n v="57955"/>
    <n v="2.87"/>
    <n v="34209.754829999998"/>
    <n v="34.21"/>
    <n v="0.22800000000000001"/>
    <n v="2"/>
    <n v="0.77200000000000002"/>
    <n v="4"/>
    <n v="1260"/>
    <n v="0.44197919789652002"/>
    <n v="0.77200000000000002"/>
    <n v="4"/>
    <n v="0.70199999999999996"/>
    <n v="4"/>
    <n v="4"/>
    <n v="1"/>
    <n v="1"/>
    <n v="7607"/>
    <n v="1.1734293749623601"/>
    <n v="6482.7080029999997"/>
    <n v="1"/>
    <n v="1699"/>
    <n v="22.258613913271322"/>
    <n v="0.84"/>
    <x v="4"/>
    <n v="4.5"/>
    <n v="5"/>
    <x v="0"/>
    <x v="1"/>
    <n v="192.12350000000001"/>
    <n v="0"/>
    <n v="0"/>
    <m/>
    <m/>
    <m/>
    <n v="0"/>
    <n v="0"/>
    <m/>
    <m/>
    <m/>
    <n v="0"/>
  </r>
  <r>
    <x v="182"/>
    <x v="182"/>
    <s v="Census Tract 3615, New Haven County, Connecticut"/>
    <n v="57955"/>
    <n v="2.87"/>
    <n v="34209.754829999998"/>
    <n v="34.21"/>
    <n v="0.22800000000000001"/>
    <n v="2"/>
    <n v="0.77200000000000002"/>
    <n v="4"/>
    <n v="1260"/>
    <n v="0.44197919789652002"/>
    <n v="0.77200000000000002"/>
    <n v="4"/>
    <n v="0.70199999999999996"/>
    <n v="4"/>
    <n v="4"/>
    <n v="1"/>
    <n v="1"/>
    <n v="7607"/>
    <n v="1.1734293749623601"/>
    <n v="6482.7080029999997"/>
    <n v="1"/>
    <n v="1699"/>
    <n v="22.258613913271322"/>
    <n v="0.84"/>
    <x v="4"/>
    <n v="4.5"/>
    <n v="5"/>
    <x v="0"/>
    <x v="1"/>
    <n v="88395.970499999996"/>
    <n v="17211.07"/>
    <n v="9"/>
    <n v="8"/>
    <n v="1"/>
    <n v="0"/>
    <n v="7639.43"/>
    <n v="11"/>
    <n v="6"/>
    <n v="5"/>
    <n v="0"/>
    <n v="9571.64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n v="16956.723999999998"/>
    <n v="202635.3"/>
    <s v="No"/>
    <n v="0"/>
    <n v="202635.3"/>
    <n v="0"/>
    <m/>
    <m/>
    <m/>
    <n v="0"/>
    <n v="2"/>
    <n v="0"/>
    <n v="1"/>
    <n v="1"/>
    <n v="202635.3"/>
  </r>
  <r>
    <x v="0"/>
    <n v="16956.723999999998"/>
    <n v="202635.3"/>
    <s v="Yes"/>
    <n v="16956.723999999998"/>
    <n v="0"/>
    <n v="0"/>
    <m/>
    <m/>
    <m/>
    <n v="0"/>
    <n v="0"/>
    <m/>
    <m/>
    <m/>
    <n v="0"/>
  </r>
  <r>
    <x v="1"/>
    <n v="17917.035599999999"/>
    <n v="1029.53"/>
    <s v="No"/>
    <n v="0"/>
    <n v="1029.53"/>
    <n v="3"/>
    <n v="3"/>
    <n v="0"/>
    <n v="0"/>
    <n v="380.24"/>
    <n v="6"/>
    <n v="2"/>
    <n v="4"/>
    <n v="0"/>
    <n v="649.29"/>
  </r>
  <r>
    <x v="1"/>
    <n v="17917.035599999999"/>
    <n v="1029.53"/>
    <s v="Yes"/>
    <n v="17866.1715"/>
    <n v="0"/>
    <n v="0"/>
    <m/>
    <m/>
    <m/>
    <n v="0"/>
    <n v="0"/>
    <m/>
    <m/>
    <m/>
    <n v="0"/>
  </r>
  <r>
    <x v="1"/>
    <n v="17917.035599999999"/>
    <n v="1029.53"/>
    <s v="Yes"/>
    <n v="50.864100000000001"/>
    <n v="0"/>
    <n v="0"/>
    <m/>
    <m/>
    <m/>
    <n v="0"/>
    <n v="0"/>
    <m/>
    <m/>
    <m/>
    <n v="0"/>
  </r>
  <r>
    <x v="2"/>
    <n v="23101.568599999999"/>
    <n v="359.75"/>
    <s v="No"/>
    <n v="0"/>
    <n v="359.75"/>
    <n v="0"/>
    <m/>
    <m/>
    <m/>
    <n v="75"/>
    <n v="7"/>
    <n v="0"/>
    <n v="7"/>
    <n v="0"/>
    <n v="284.75"/>
  </r>
  <r>
    <x v="2"/>
    <n v="23101.568599999999"/>
    <n v="359.75"/>
    <s v="Yes"/>
    <n v="23101.568599999999"/>
    <n v="0"/>
    <n v="0"/>
    <m/>
    <m/>
    <m/>
    <n v="0"/>
    <n v="0"/>
    <m/>
    <m/>
    <m/>
    <n v="0"/>
  </r>
  <r>
    <x v="3"/>
    <n v="29174.958600000002"/>
    <n v="4170.01"/>
    <s v="No"/>
    <n v="0"/>
    <n v="4170.01"/>
    <n v="1"/>
    <n v="0"/>
    <n v="1"/>
    <n v="0"/>
    <n v="1302.5999999999999"/>
    <n v="12"/>
    <n v="4"/>
    <n v="8"/>
    <n v="0"/>
    <n v="2867.41"/>
  </r>
  <r>
    <x v="3"/>
    <n v="29174.958600000002"/>
    <n v="4170.01"/>
    <s v="Yes"/>
    <n v="29174.958600000002"/>
    <n v="0"/>
    <n v="0"/>
    <m/>
    <m/>
    <m/>
    <n v="0"/>
    <n v="0"/>
    <m/>
    <m/>
    <m/>
    <n v="0"/>
  </r>
  <r>
    <x v="4"/>
    <n v="37249.348899999997"/>
    <n v="14379.5"/>
    <s v="No"/>
    <n v="0"/>
    <n v="14379.5"/>
    <n v="1"/>
    <n v="1"/>
    <n v="0"/>
    <n v="0"/>
    <n v="118.52"/>
    <n v="17"/>
    <n v="2"/>
    <n v="14"/>
    <n v="1"/>
    <n v="14260.98"/>
  </r>
  <r>
    <x v="4"/>
    <n v="37249.348899999997"/>
    <n v="14379.5"/>
    <s v="Yes"/>
    <n v="37249.348899999997"/>
    <n v="0"/>
    <n v="0"/>
    <m/>
    <m/>
    <m/>
    <n v="0"/>
    <n v="0"/>
    <m/>
    <m/>
    <m/>
    <n v="0"/>
  </r>
  <r>
    <x v="5"/>
    <n v="51783.790099999998"/>
    <n v="21423.83"/>
    <s v="No"/>
    <n v="51783.790099999998"/>
    <n v="21423.83"/>
    <n v="5"/>
    <n v="4"/>
    <n v="1"/>
    <n v="0"/>
    <n v="1246.6199999999999"/>
    <n v="19"/>
    <n v="9"/>
    <n v="10"/>
    <n v="0"/>
    <n v="20177.21"/>
  </r>
  <r>
    <x v="6"/>
    <n v="45169.658199999998"/>
    <n v="4593.8599999999997"/>
    <s v="No"/>
    <n v="0"/>
    <n v="4593.8599999999997"/>
    <n v="2"/>
    <n v="2"/>
    <n v="0"/>
    <n v="0"/>
    <n v="954.34"/>
    <n v="21"/>
    <n v="8"/>
    <n v="13"/>
    <n v="0"/>
    <n v="3639.52"/>
  </r>
  <r>
    <x v="6"/>
    <n v="45169.658199999998"/>
    <n v="4593.8599999999997"/>
    <s v="Yes"/>
    <n v="45169.658199999998"/>
    <n v="0"/>
    <n v="0"/>
    <m/>
    <m/>
    <m/>
    <n v="0"/>
    <n v="0"/>
    <m/>
    <m/>
    <m/>
    <n v="0"/>
  </r>
  <r>
    <x v="7"/>
    <n v="34389.4211"/>
    <n v="1572.32"/>
    <s v="No"/>
    <n v="0"/>
    <n v="1572.32"/>
    <n v="1"/>
    <n v="0"/>
    <n v="1"/>
    <n v="0"/>
    <n v="12.03"/>
    <n v="12"/>
    <n v="2"/>
    <n v="10"/>
    <n v="0"/>
    <n v="1560.29"/>
  </r>
  <r>
    <x v="7"/>
    <n v="34389.4211"/>
    <n v="1572.32"/>
    <s v="Yes"/>
    <n v="34389.4211"/>
    <n v="0"/>
    <n v="0"/>
    <m/>
    <m/>
    <m/>
    <n v="0"/>
    <n v="0"/>
    <m/>
    <m/>
    <m/>
    <n v="0"/>
  </r>
  <r>
    <x v="8"/>
    <n v="38432.275500000003"/>
    <n v="3327.16"/>
    <s v="No"/>
    <n v="38432.275500000003"/>
    <n v="3327.16"/>
    <n v="2"/>
    <n v="1"/>
    <n v="1"/>
    <n v="0"/>
    <n v="927.04"/>
    <n v="15"/>
    <n v="2"/>
    <n v="13"/>
    <n v="0"/>
    <n v="2400.12"/>
  </r>
  <r>
    <x v="9"/>
    <n v="24529.813099999999"/>
    <n v="1330.85"/>
    <s v="No"/>
    <n v="0"/>
    <n v="1330.85"/>
    <n v="0"/>
    <m/>
    <m/>
    <m/>
    <n v="0"/>
    <n v="8"/>
    <n v="1"/>
    <n v="7"/>
    <n v="0"/>
    <n v="1330.85"/>
  </r>
  <r>
    <x v="9"/>
    <n v="24529.813099999999"/>
    <n v="1330.85"/>
    <s v="Yes"/>
    <n v="24529.813099999999"/>
    <n v="0"/>
    <n v="0"/>
    <m/>
    <m/>
    <m/>
    <n v="0"/>
    <n v="0"/>
    <m/>
    <m/>
    <m/>
    <n v="0"/>
  </r>
  <r>
    <x v="10"/>
    <n v="46534.635900000103"/>
    <n v="3620.23"/>
    <s v="No"/>
    <n v="0"/>
    <n v="230"/>
    <n v="0"/>
    <m/>
    <m/>
    <m/>
    <n v="0"/>
    <n v="1"/>
    <n v="1"/>
    <n v="0"/>
    <n v="0"/>
    <n v="230"/>
  </r>
  <r>
    <x v="10"/>
    <n v="46534.635900000103"/>
    <n v="3620.23"/>
    <s v="No"/>
    <n v="0"/>
    <n v="3390.23"/>
    <n v="2"/>
    <n v="2"/>
    <n v="0"/>
    <n v="0"/>
    <n v="404.3"/>
    <n v="10"/>
    <n v="3"/>
    <n v="6"/>
    <n v="1"/>
    <n v="2985.93"/>
  </r>
  <r>
    <x v="10"/>
    <n v="46534.635900000103"/>
    <n v="3620.23"/>
    <s v="Yes"/>
    <n v="46534.635900000001"/>
    <n v="0"/>
    <n v="0"/>
    <m/>
    <m/>
    <m/>
    <n v="0"/>
    <n v="0"/>
    <m/>
    <m/>
    <m/>
    <n v="0"/>
  </r>
  <r>
    <x v="11"/>
    <n v="49786.050399999898"/>
    <n v="21408.65"/>
    <s v="No"/>
    <n v="0"/>
    <n v="21408.65"/>
    <n v="3"/>
    <n v="3"/>
    <n v="0"/>
    <n v="0"/>
    <n v="1427.69"/>
    <n v="22"/>
    <n v="19"/>
    <n v="2"/>
    <n v="1"/>
    <n v="19980.96"/>
  </r>
  <r>
    <x v="11"/>
    <n v="49786.050399999898"/>
    <n v="21408.65"/>
    <s v="Yes"/>
    <n v="49786.0504"/>
    <n v="0"/>
    <n v="0"/>
    <m/>
    <m/>
    <m/>
    <n v="0"/>
    <n v="0"/>
    <m/>
    <m/>
    <m/>
    <n v="0"/>
  </r>
  <r>
    <x v="12"/>
    <n v="53978.008699999998"/>
    <n v="48424.62"/>
    <s v="No"/>
    <n v="0"/>
    <n v="48424.62"/>
    <n v="9"/>
    <n v="7"/>
    <n v="2"/>
    <n v="0"/>
    <n v="4874.45"/>
    <n v="29"/>
    <n v="7"/>
    <n v="22"/>
    <n v="0"/>
    <n v="43550.17"/>
  </r>
  <r>
    <x v="12"/>
    <n v="53978.008699999998"/>
    <n v="48424.62"/>
    <s v="Yes"/>
    <n v="53978.008699999998"/>
    <n v="0"/>
    <n v="0"/>
    <m/>
    <m/>
    <m/>
    <n v="0"/>
    <n v="0"/>
    <m/>
    <m/>
    <m/>
    <n v="0"/>
  </r>
  <r>
    <x v="13"/>
    <n v="38030.339099999997"/>
    <n v="7178.22"/>
    <s v="No"/>
    <n v="0"/>
    <n v="7178.22"/>
    <n v="5"/>
    <n v="4"/>
    <n v="1"/>
    <n v="0"/>
    <n v="501.38"/>
    <n v="17"/>
    <n v="4"/>
    <n v="13"/>
    <n v="0"/>
    <n v="6676.84"/>
  </r>
  <r>
    <x v="13"/>
    <n v="38030.339099999997"/>
    <n v="7178.22"/>
    <s v="Yes"/>
    <n v="38030.339099999997"/>
    <n v="0"/>
    <n v="0"/>
    <m/>
    <m/>
    <m/>
    <n v="0"/>
    <n v="0"/>
    <m/>
    <m/>
    <m/>
    <n v="0"/>
  </r>
  <r>
    <x v="14"/>
    <n v="24351.613000000001"/>
    <n v="846.37"/>
    <s v="No"/>
    <n v="0"/>
    <n v="846.37"/>
    <n v="1"/>
    <n v="1"/>
    <n v="0"/>
    <n v="0"/>
    <n v="134.5"/>
    <n v="7"/>
    <n v="1"/>
    <n v="6"/>
    <n v="0"/>
    <n v="711.87"/>
  </r>
  <r>
    <x v="14"/>
    <n v="24351.613000000001"/>
    <n v="846.37"/>
    <s v="Yes"/>
    <n v="24351.613000000001"/>
    <n v="0"/>
    <n v="0"/>
    <m/>
    <m/>
    <m/>
    <n v="0"/>
    <n v="0"/>
    <m/>
    <m/>
    <m/>
    <n v="0"/>
  </r>
  <r>
    <x v="15"/>
    <n v="64008.1363000001"/>
    <n v="24518.83"/>
    <s v="No"/>
    <n v="0"/>
    <n v="24518.83"/>
    <n v="3"/>
    <n v="3"/>
    <n v="0"/>
    <n v="0"/>
    <n v="3732.6"/>
    <n v="29"/>
    <n v="13"/>
    <n v="16"/>
    <n v="0"/>
    <n v="20786.23"/>
  </r>
  <r>
    <x v="15"/>
    <n v="64008.1363000001"/>
    <n v="24518.83"/>
    <s v="Yes"/>
    <n v="64008.136299999998"/>
    <n v="0"/>
    <n v="0"/>
    <m/>
    <m/>
    <m/>
    <n v="0"/>
    <n v="0"/>
    <m/>
    <m/>
    <m/>
    <n v="0"/>
  </r>
  <r>
    <x v="15"/>
    <n v="64008.1363000001"/>
    <n v="24518.83"/>
    <s v="Yes"/>
    <n v="0"/>
    <n v="0"/>
    <n v="0"/>
    <m/>
    <m/>
    <m/>
    <n v="0"/>
    <n v="0"/>
    <m/>
    <m/>
    <m/>
    <n v="0"/>
  </r>
  <r>
    <x v="16"/>
    <n v="25510.301599999999"/>
    <n v="2512.29"/>
    <s v="No"/>
    <n v="0"/>
    <n v="2512.29"/>
    <n v="1"/>
    <n v="1"/>
    <n v="0"/>
    <n v="0"/>
    <n v="2.34"/>
    <n v="4"/>
    <n v="1"/>
    <n v="3"/>
    <n v="0"/>
    <n v="447.45"/>
  </r>
  <r>
    <x v="16"/>
    <n v="25510.301599999999"/>
    <n v="2512.29"/>
    <s v="Yes"/>
    <n v="25510.301599999999"/>
    <n v="0"/>
    <n v="0"/>
    <m/>
    <m/>
    <m/>
    <n v="0"/>
    <n v="0"/>
    <m/>
    <m/>
    <m/>
    <n v="0"/>
  </r>
  <r>
    <x v="17"/>
    <n v="35070.078800000003"/>
    <n v="106775.64"/>
    <s v="No"/>
    <n v="0"/>
    <n v="106775.64"/>
    <n v="2"/>
    <n v="2"/>
    <n v="0"/>
    <n v="0"/>
    <n v="170.07"/>
    <n v="24"/>
    <n v="5"/>
    <n v="17"/>
    <n v="2"/>
    <n v="106605.57"/>
  </r>
  <r>
    <x v="17"/>
    <n v="35070.078800000003"/>
    <n v="106775.64"/>
    <s v="Yes"/>
    <n v="35070.078800000003"/>
    <n v="0"/>
    <n v="0"/>
    <m/>
    <m/>
    <m/>
    <n v="0"/>
    <n v="0"/>
    <m/>
    <m/>
    <m/>
    <n v="0"/>
  </r>
  <r>
    <x v="18"/>
    <n v="26942.261399999999"/>
    <n v="13413.06"/>
    <s v="No"/>
    <n v="0"/>
    <n v="13413.06"/>
    <n v="1"/>
    <n v="1"/>
    <n v="0"/>
    <n v="0"/>
    <n v="183.09"/>
    <n v="15"/>
    <n v="2"/>
    <n v="13"/>
    <n v="0"/>
    <n v="13229.97"/>
  </r>
  <r>
    <x v="18"/>
    <n v="26942.261399999999"/>
    <n v="13413.06"/>
    <s v="Yes"/>
    <n v="26942.261399999999"/>
    <n v="0"/>
    <n v="0"/>
    <m/>
    <m/>
    <m/>
    <n v="0"/>
    <n v="0"/>
    <m/>
    <m/>
    <m/>
    <n v="0"/>
  </r>
  <r>
    <x v="19"/>
    <n v="51618.490199999906"/>
    <n v="8289.77"/>
    <s v="No"/>
    <n v="0"/>
    <n v="8289.77"/>
    <n v="2"/>
    <n v="0"/>
    <n v="2"/>
    <n v="0"/>
    <n v="550.87"/>
    <n v="26"/>
    <n v="4"/>
    <n v="22"/>
    <n v="0"/>
    <n v="7738.9"/>
  </r>
  <r>
    <x v="19"/>
    <n v="51618.490199999906"/>
    <n v="8289.77"/>
    <s v="Yes"/>
    <n v="51549.295899999997"/>
    <n v="0"/>
    <n v="0"/>
    <m/>
    <m/>
    <m/>
    <n v="0"/>
    <n v="0"/>
    <m/>
    <m/>
    <m/>
    <n v="0"/>
  </r>
  <r>
    <x v="19"/>
    <n v="51618.490199999906"/>
    <n v="8289.77"/>
    <s v="Yes"/>
    <n v="69.194299999999998"/>
    <n v="0"/>
    <n v="0"/>
    <m/>
    <m/>
    <m/>
    <n v="0"/>
    <n v="0"/>
    <m/>
    <m/>
    <m/>
    <n v="0"/>
  </r>
  <r>
    <x v="20"/>
    <n v="54299.358399999903"/>
    <n v="20133.349999999999"/>
    <s v="No"/>
    <n v="0"/>
    <n v="20133.349999999999"/>
    <n v="9"/>
    <n v="5"/>
    <n v="4"/>
    <n v="0"/>
    <n v="3501.35"/>
    <n v="25"/>
    <n v="7"/>
    <n v="17"/>
    <n v="1"/>
    <n v="6632"/>
  </r>
  <r>
    <x v="20"/>
    <n v="54299.358399999903"/>
    <n v="20133.349999999999"/>
    <s v="Yes"/>
    <n v="54299.358399999997"/>
    <n v="0"/>
    <n v="0"/>
    <m/>
    <m/>
    <m/>
    <n v="0"/>
    <n v="0"/>
    <m/>
    <m/>
    <m/>
    <n v="0"/>
  </r>
  <r>
    <x v="21"/>
    <n v="46248.605099999899"/>
    <n v="7200.74"/>
    <s v="No"/>
    <n v="46248.605100000001"/>
    <n v="7200.74"/>
    <n v="1"/>
    <n v="0"/>
    <n v="1"/>
    <n v="0"/>
    <n v="481.19"/>
    <n v="15"/>
    <n v="5"/>
    <n v="10"/>
    <n v="0"/>
    <n v="6719.55"/>
  </r>
  <r>
    <x v="22"/>
    <n v="98996.496400000105"/>
    <n v="18704.38"/>
    <s v="No"/>
    <n v="53.532299999999999"/>
    <n v="95.74"/>
    <n v="1"/>
    <n v="1"/>
    <n v="0"/>
    <n v="0"/>
    <n v="95.74"/>
    <n v="0"/>
    <m/>
    <m/>
    <m/>
    <n v="0"/>
  </r>
  <r>
    <x v="22"/>
    <n v="98996.496400000105"/>
    <n v="18704.38"/>
    <s v="No"/>
    <n v="98942.964099999997"/>
    <n v="18608.64"/>
    <n v="15"/>
    <n v="10"/>
    <n v="5"/>
    <n v="0"/>
    <n v="9749.84"/>
    <n v="9"/>
    <n v="3"/>
    <n v="6"/>
    <n v="0"/>
    <n v="8858.7999999999993"/>
  </r>
  <r>
    <x v="22"/>
    <n v="98996.496400000105"/>
    <n v="18704.38"/>
    <s v="No"/>
    <n v="0"/>
    <n v="0"/>
    <n v="0"/>
    <m/>
    <m/>
    <m/>
    <n v="0"/>
    <n v="0"/>
    <m/>
    <m/>
    <m/>
    <n v="0"/>
  </r>
  <r>
    <x v="23"/>
    <n v="5569.7996999999996"/>
    <n v="0"/>
    <s v="No"/>
    <n v="0"/>
    <n v="0"/>
    <n v="0"/>
    <m/>
    <m/>
    <m/>
    <n v="0"/>
    <n v="0"/>
    <m/>
    <m/>
    <m/>
    <n v="0"/>
  </r>
  <r>
    <x v="23"/>
    <n v="5569.7996999999996"/>
    <n v="0"/>
    <s v="Yes"/>
    <n v="5569.7996999999996"/>
    <n v="0"/>
    <n v="0"/>
    <m/>
    <m/>
    <m/>
    <n v="0"/>
    <n v="0"/>
    <m/>
    <m/>
    <m/>
    <n v="0"/>
  </r>
  <r>
    <x v="24"/>
    <n v="27566.794900000001"/>
    <n v="2174.4499999999998"/>
    <s v="No"/>
    <n v="0"/>
    <n v="2174.4499999999998"/>
    <n v="1"/>
    <n v="1"/>
    <n v="0"/>
    <n v="0"/>
    <n v="284.16000000000003"/>
    <n v="10"/>
    <n v="2"/>
    <n v="8"/>
    <n v="0"/>
    <n v="1890.29"/>
  </r>
  <r>
    <x v="24"/>
    <n v="27566.794900000001"/>
    <n v="2174.4499999999998"/>
    <s v="Yes"/>
    <n v="27566.794900000001"/>
    <n v="0"/>
    <n v="0"/>
    <m/>
    <m/>
    <m/>
    <n v="0"/>
    <n v="0"/>
    <m/>
    <m/>
    <m/>
    <n v="0"/>
  </r>
  <r>
    <x v="25"/>
    <n v="40619.569599999901"/>
    <n v="2256.9499999999998"/>
    <s v="No"/>
    <n v="0"/>
    <n v="2256.9499999999998"/>
    <n v="4"/>
    <n v="4"/>
    <n v="0"/>
    <n v="0"/>
    <n v="1274.28"/>
    <n v="5"/>
    <n v="3"/>
    <n v="2"/>
    <n v="0"/>
    <n v="982.67"/>
  </r>
  <r>
    <x v="25"/>
    <n v="40619.569599999901"/>
    <n v="2256.9499999999998"/>
    <s v="Yes"/>
    <n v="40619.569600000003"/>
    <n v="0"/>
    <n v="0"/>
    <m/>
    <m/>
    <m/>
    <n v="0"/>
    <n v="0"/>
    <m/>
    <m/>
    <m/>
    <n v="0"/>
  </r>
  <r>
    <x v="26"/>
    <n v="52288.773399999904"/>
    <n v="3999.65"/>
    <s v="No"/>
    <n v="0"/>
    <n v="3999.65"/>
    <n v="4"/>
    <n v="3"/>
    <n v="1"/>
    <n v="0"/>
    <n v="352.22"/>
    <n v="13"/>
    <n v="5"/>
    <n v="8"/>
    <n v="0"/>
    <n v="2334.9299999999998"/>
  </r>
  <r>
    <x v="26"/>
    <n v="52288.773399999904"/>
    <n v="3999.65"/>
    <s v="Yes"/>
    <n v="52288.773399999998"/>
    <n v="0"/>
    <n v="0"/>
    <m/>
    <m/>
    <m/>
    <n v="0"/>
    <n v="0"/>
    <m/>
    <m/>
    <m/>
    <n v="0"/>
  </r>
  <r>
    <x v="27"/>
    <n v="89595.167099999991"/>
    <n v="47450.57"/>
    <s v="Yes"/>
    <n v="94.991"/>
    <n v="0"/>
    <n v="0"/>
    <m/>
    <m/>
    <m/>
    <n v="0"/>
    <n v="0"/>
    <m/>
    <m/>
    <m/>
    <n v="0"/>
  </r>
  <r>
    <x v="27"/>
    <n v="89595.167099999991"/>
    <n v="47450.57"/>
    <s v="No"/>
    <n v="0"/>
    <n v="47450.57"/>
    <n v="9"/>
    <n v="7"/>
    <n v="2"/>
    <n v="0"/>
    <n v="2901.52"/>
    <n v="53"/>
    <n v="19"/>
    <n v="34"/>
    <n v="0"/>
    <n v="27049.05"/>
  </r>
  <r>
    <x v="27"/>
    <n v="89595.167099999991"/>
    <n v="47450.57"/>
    <s v="Yes"/>
    <n v="89500.176099999997"/>
    <n v="0"/>
    <n v="0"/>
    <m/>
    <m/>
    <m/>
    <n v="0"/>
    <n v="0"/>
    <m/>
    <m/>
    <m/>
    <n v="0"/>
  </r>
  <r>
    <x v="28"/>
    <n v="59212.536800000104"/>
    <n v="10815.87"/>
    <s v="No"/>
    <n v="0"/>
    <n v="10815.87"/>
    <n v="4"/>
    <n v="1"/>
    <n v="3"/>
    <n v="0"/>
    <n v="484.3"/>
    <n v="18"/>
    <n v="5"/>
    <n v="13"/>
    <n v="0"/>
    <n v="10331.57"/>
  </r>
  <r>
    <x v="28"/>
    <n v="59212.536800000104"/>
    <n v="10815.87"/>
    <s v="Yes"/>
    <n v="59212.536800000002"/>
    <n v="0"/>
    <n v="0"/>
    <m/>
    <m/>
    <m/>
    <n v="0"/>
    <n v="0"/>
    <m/>
    <m/>
    <m/>
    <n v="0"/>
  </r>
  <r>
    <x v="29"/>
    <n v="53392.115599999903"/>
    <n v="10400.34"/>
    <s v="Yes"/>
    <n v="0"/>
    <n v="0"/>
    <n v="0"/>
    <m/>
    <m/>
    <m/>
    <n v="0"/>
    <n v="0"/>
    <m/>
    <m/>
    <m/>
    <n v="0"/>
  </r>
  <r>
    <x v="29"/>
    <n v="53392.115599999903"/>
    <n v="10400.34"/>
    <s v="No"/>
    <n v="0"/>
    <n v="10400.34"/>
    <n v="10"/>
    <n v="3"/>
    <n v="7"/>
    <n v="0"/>
    <n v="2968.24"/>
    <n v="17"/>
    <n v="2"/>
    <n v="14"/>
    <n v="1"/>
    <n v="7432.1"/>
  </r>
  <r>
    <x v="29"/>
    <n v="53392.115599999903"/>
    <n v="10400.34"/>
    <s v="Yes"/>
    <n v="53392.115599999997"/>
    <n v="0"/>
    <n v="0"/>
    <m/>
    <m/>
    <m/>
    <n v="0"/>
    <n v="0"/>
    <m/>
    <m/>
    <m/>
    <n v="0"/>
  </r>
  <r>
    <x v="30"/>
    <n v="54491.1928999999"/>
    <n v="6815.37"/>
    <s v="No"/>
    <n v="0"/>
    <n v="6815.37"/>
    <n v="6"/>
    <n v="5"/>
    <n v="1"/>
    <n v="0"/>
    <n v="2179.8000000000002"/>
    <n v="18"/>
    <n v="6"/>
    <n v="12"/>
    <n v="0"/>
    <n v="4635.57"/>
  </r>
  <r>
    <x v="30"/>
    <n v="54491.1928999999"/>
    <n v="6815.37"/>
    <s v="Yes"/>
    <n v="54491.192900000002"/>
    <n v="0"/>
    <n v="0"/>
    <m/>
    <m/>
    <m/>
    <n v="0"/>
    <n v="0"/>
    <m/>
    <m/>
    <m/>
    <n v="0"/>
  </r>
  <r>
    <x v="31"/>
    <n v="65008.414500000094"/>
    <n v="7352.41"/>
    <s v="Yes"/>
    <n v="231.15710000000001"/>
    <n v="0"/>
    <n v="0"/>
    <m/>
    <m/>
    <m/>
    <n v="0"/>
    <n v="0"/>
    <m/>
    <m/>
    <m/>
    <n v="0"/>
  </r>
  <r>
    <x v="31"/>
    <n v="65008.414500000094"/>
    <n v="7352.41"/>
    <s v="No"/>
    <n v="0"/>
    <n v="7352.41"/>
    <n v="9"/>
    <n v="2"/>
    <n v="7"/>
    <n v="0"/>
    <n v="2183.98"/>
    <n v="8"/>
    <n v="2"/>
    <n v="6"/>
    <n v="0"/>
    <n v="5168.43"/>
  </r>
  <r>
    <x v="31"/>
    <n v="65008.414500000094"/>
    <n v="7352.41"/>
    <s v="Yes"/>
    <n v="64777.257400000002"/>
    <n v="0"/>
    <n v="0"/>
    <m/>
    <m/>
    <m/>
    <n v="0"/>
    <n v="0"/>
    <m/>
    <m/>
    <m/>
    <n v="0"/>
  </r>
  <r>
    <x v="32"/>
    <n v="84074.735200000097"/>
    <n v="29975.46"/>
    <s v="No"/>
    <n v="752.1549"/>
    <n v="0"/>
    <n v="0"/>
    <m/>
    <m/>
    <m/>
    <n v="0"/>
    <n v="0"/>
    <m/>
    <m/>
    <m/>
    <n v="0"/>
  </r>
  <r>
    <x v="32"/>
    <n v="84074.735200000097"/>
    <n v="29975.46"/>
    <s v="No"/>
    <n v="83322.580300000001"/>
    <n v="29975.46"/>
    <n v="8"/>
    <n v="8"/>
    <n v="0"/>
    <n v="0"/>
    <n v="8295.25"/>
    <n v="20"/>
    <n v="11"/>
    <n v="9"/>
    <n v="0"/>
    <n v="15680.21"/>
  </r>
  <r>
    <x v="33"/>
    <n v="68231.695399999997"/>
    <n v="42137.05"/>
    <s v="No"/>
    <n v="0"/>
    <n v="42110.68"/>
    <n v="12"/>
    <n v="10"/>
    <n v="2"/>
    <n v="0"/>
    <n v="4485.84"/>
    <n v="21"/>
    <n v="11"/>
    <n v="9"/>
    <n v="1"/>
    <n v="37624.839999999997"/>
  </r>
  <r>
    <x v="33"/>
    <n v="68231.695399999997"/>
    <n v="42137.05"/>
    <s v="Yes"/>
    <n v="67465.568400000004"/>
    <n v="0"/>
    <n v="0"/>
    <m/>
    <m/>
    <m/>
    <n v="0"/>
    <n v="0"/>
    <m/>
    <m/>
    <m/>
    <n v="0"/>
  </r>
  <r>
    <x v="33"/>
    <n v="68231.695399999997"/>
    <n v="42137.05"/>
    <s v="No"/>
    <n v="0"/>
    <n v="26.37"/>
    <n v="1"/>
    <n v="1"/>
    <n v="0"/>
    <n v="0"/>
    <n v="26.37"/>
    <n v="0"/>
    <m/>
    <m/>
    <m/>
    <n v="0"/>
  </r>
  <r>
    <x v="33"/>
    <n v="68231.695399999997"/>
    <n v="42137.05"/>
    <s v="Yes"/>
    <n v="766.12699999999995"/>
    <n v="0"/>
    <n v="0"/>
    <m/>
    <m/>
    <m/>
    <n v="0"/>
    <n v="0"/>
    <m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A65E1-C21A-4DEF-A058-7E51E03AD0C5}" name="PivotTable3" cacheId="4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C3:AI9" firstHeaderRow="0" firstDataRow="1" firstDataCol="1"/>
  <pivotFields count="27">
    <pivotField axis="axisRow"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>
      <items count="6">
        <item sd="0" x="0"/>
        <item sd="0" x="4"/>
        <item sd="0" x="1"/>
        <item sd="0" x="3"/>
        <item sd="0" x="2"/>
        <item t="default"/>
      </items>
    </pivotField>
    <pivotField showAll="0"/>
    <pivotField axis="axisRow" showAll="0">
      <items count="6">
        <item sd="0" x="1"/>
        <item sd="0" x="2"/>
        <item sd="0" x="3"/>
        <item sd="0" x="0"/>
        <item sd="0" x="4"/>
        <item t="default"/>
      </items>
    </pivotField>
    <pivotField showAll="0"/>
    <pivotField showAll="0">
      <items count="6">
        <item sd="0" x="1"/>
        <item sd="0" x="2"/>
        <item sd="0" x="0"/>
        <item sd="0" x="3"/>
        <item sd="0" x="4"/>
        <item t="default"/>
      </items>
    </pivotField>
  </pivotFields>
  <rowFields count="2">
    <field x="24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CLM $ Collected " fld="4" baseField="0" baseItem="0"/>
    <dataField name="Sum of Incentive Disbursements" fld="6" baseField="0" baseItem="0"/>
    <dataField name="Sum of Residential CLM $ Collected" fld="10" baseField="0" baseItem="0"/>
    <dataField name="Sum of Residential Incentive Disbursements" fld="12" baseField="0" baseItem="0"/>
    <dataField name="Sum of C&amp;I CLM $ Collected" fld="15" baseField="0" baseItem="0"/>
    <dataField name="Sum of C&amp;I Incentive Disbursement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043CF-4B56-416F-B3D5-ADEF54B1CA73}" name="PivotTable2" cacheId="5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B6:AJ41" firstHeaderRow="0" firstDataRow="1" firstDataCol="1"/>
  <pivotFields count="16">
    <pivotField axis="axisRow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Sum of Residential CLM $ Collected" fld="1" baseField="0" baseItem="0"/>
    <dataField name="Sum of Sum of Residential Incentive Disbursements" fld="2" baseField="0" baseItem="0"/>
    <dataField name="Sum of HESReportTable.CLM $ Collected " fld="4" baseField="0" baseItem="0"/>
    <dataField name="Sum of HESReportTable.Incentive Disbursements" fld="5" baseField="0" baseItem="0"/>
    <dataField name="Sum of HESReportTable.Incentives" fld="10" baseField="0" baseItem="0"/>
    <dataField name="Sum of HESReportTable.HESIE Incentives " fld="15" baseField="0" baseItem="0"/>
    <dataField name="Sum of HESReportTable.HES Total Units" fld="6" baseField="0" baseItem="0"/>
    <dataField name="Sum of HESReportTable.HESIE Total Unit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21EAD-6D84-4CC3-A866-ED6F027367D4}" name="PivotTable1" cacheId="4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X4:BD188" firstHeaderRow="0" firstDataRow="1" firstDataCol="1" rowPageCount="2" colPageCount="1"/>
  <pivotFields count="44">
    <pivotField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axis="axisRow"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sd="0" x="1"/>
        <item sd="0" x="2"/>
        <item sd="0" x="3"/>
        <item sd="0" x="0"/>
        <item sd="0" x="4"/>
        <item t="default"/>
      </items>
    </pivotField>
    <pivotField showAll="0"/>
    <pivotField showAll="0"/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</pivotFields>
  <rowFields count="1">
    <field x="1"/>
  </rowFields>
  <rowItems count="1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30" hier="-1"/>
    <pageField fld="31" hier="-1"/>
  </pageFields>
  <dataFields count="6">
    <dataField name="Sum of HESReportTable.CLM $ Collected " fld="32" baseField="0" baseItem="0"/>
    <dataField name="Sum of HESReportTable.Incentive Disbursements" fld="33" baseField="0" baseItem="0"/>
    <dataField name="Sum of HESReportTable.HES Total Units" fld="34" baseField="0" baseItem="0"/>
    <dataField name="Sum of HESReportTable.Incentives" fld="38" baseField="0" baseItem="0"/>
    <dataField name="Sum of HESReportTable.HESIE Total Units" fld="39" baseField="0" baseItem="0"/>
    <dataField name="Sum of HESReportTable.HESIE Incentives " fld="4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7" cacheId="4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F102" firstHeaderRow="0" firstDataRow="1" firstDataCol="1" rowPageCount="2" colPageCount="1"/>
  <pivotFields count="19">
    <pivotField axis="axisRow" dataField="1"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showAll="0">
      <items count="20">
        <item x="5"/>
        <item x="1"/>
        <item x="8"/>
        <item x="16"/>
        <item x="12"/>
        <item x="0"/>
        <item x="2"/>
        <item x="13"/>
        <item x="6"/>
        <item x="11"/>
        <item x="17"/>
        <item x="14"/>
        <item x="9"/>
        <item x="7"/>
        <item x="4"/>
        <item x="3"/>
        <item x="15"/>
        <item x="10"/>
        <item x="18"/>
        <item t="default"/>
      </items>
    </pivotField>
    <pivotField axis="axisPage" multipleItemSelectionAllowed="1" showAll="0">
      <items count="5">
        <item x="0"/>
        <item h="1" x="3"/>
        <item x="1"/>
        <item h="1" x="2"/>
        <item t="default"/>
      </items>
    </pivotField>
    <pivotField dataField="1" numFmtId="168" showAll="0"/>
    <pivotField dataField="1" numFmtId="9" showAll="0"/>
    <pivotField dataField="1" numFmtId="168" showAll="0"/>
    <pivotField dataField="1" numFmtId="9" showAll="0"/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numFmtId="10" showAll="0"/>
    <pivotField showAll="0"/>
    <pivotField numFmtId="9" showAll="0"/>
    <pivotField showAll="0"/>
  </pivotFields>
  <rowFields count="1">
    <field x="0"/>
  </rowFields>
  <rowItems count="98">
    <i>
      <x v="2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30"/>
    </i>
    <i>
      <x v="31"/>
    </i>
    <i>
      <x v="32"/>
    </i>
    <i>
      <x v="34"/>
    </i>
    <i>
      <x v="37"/>
    </i>
    <i>
      <x v="38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7"/>
    </i>
    <i>
      <x v="58"/>
    </i>
    <i>
      <x v="61"/>
    </i>
    <i>
      <x v="62"/>
    </i>
    <i>
      <x v="68"/>
    </i>
    <i>
      <x v="70"/>
    </i>
    <i>
      <x v="71"/>
    </i>
    <i>
      <x v="72"/>
    </i>
    <i>
      <x v="73"/>
    </i>
    <i>
      <x v="77"/>
    </i>
    <i>
      <x v="80"/>
    </i>
    <i>
      <x v="82"/>
    </i>
    <i>
      <x v="84"/>
    </i>
    <i>
      <x v="88"/>
    </i>
    <i>
      <x v="89"/>
    </i>
    <i>
      <x v="92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7"/>
    </i>
    <i>
      <x v="109"/>
    </i>
    <i>
      <x v="111"/>
    </i>
    <i>
      <x v="112"/>
    </i>
    <i>
      <x v="114"/>
    </i>
    <i>
      <x v="116"/>
    </i>
    <i>
      <x v="118"/>
    </i>
    <i>
      <x v="119"/>
    </i>
    <i>
      <x v="120"/>
    </i>
    <i>
      <x v="121"/>
    </i>
    <i>
      <x v="122"/>
    </i>
    <i>
      <x v="123"/>
    </i>
    <i>
      <x v="125"/>
    </i>
    <i>
      <x v="130"/>
    </i>
    <i>
      <x v="137"/>
    </i>
    <i>
      <x v="138"/>
    </i>
    <i>
      <x v="140"/>
    </i>
    <i>
      <x v="141"/>
    </i>
    <i>
      <x v="143"/>
    </i>
    <i>
      <x v="146"/>
    </i>
    <i>
      <x v="147"/>
    </i>
    <i>
      <x v="148"/>
    </i>
    <i>
      <x v="154"/>
    </i>
    <i>
      <x v="157"/>
    </i>
    <i>
      <x v="159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7"/>
    </i>
    <i>
      <x v="178"/>
    </i>
    <i>
      <x v="180"/>
    </i>
    <i>
      <x v="181"/>
    </i>
    <i>
      <x v="18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2" hier="-1"/>
    <pageField fld="8" hier="-1"/>
  </pageFields>
  <dataFields count="5">
    <dataField name="Count of Census Tract" fld="0" subtotal="count" baseField="0" baseItem="0"/>
    <dataField name="Sum of CLM $ Collected " fld="3" baseField="0" baseItem="0"/>
    <dataField name="Sum of % of Total CLM $ Collected " fld="4" baseField="0" baseItem="0"/>
    <dataField name="Sum of Incentive Disbursements" fld="5" baseField="0" baseItem="0"/>
    <dataField name="Sum of % of Total Incentive Disbursement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2" cacheId="4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F22" firstHeaderRow="0" firstDataRow="1" firstDataCol="1" rowPageCount="2" colPageCount="1"/>
  <pivotFields count="16">
    <pivotField axis="axisRow" dataField="1" showAll="0">
      <items count="1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showAll="0"/>
    <pivotField axis="axisPage" multipleItemSelectionAllowed="1" showAll="0">
      <items count="5">
        <item h="1" x="0"/>
        <item h="1" x="3"/>
        <item x="1"/>
        <item h="1" x="2"/>
        <item t="default"/>
      </items>
    </pivotField>
    <pivotField dataField="1" showAll="0">
      <items count="178">
        <item x="16"/>
        <item x="105"/>
        <item x="132"/>
        <item x="37"/>
        <item x="71"/>
        <item x="43"/>
        <item x="12"/>
        <item x="7"/>
        <item x="147"/>
        <item x="162"/>
        <item x="58"/>
        <item x="138"/>
        <item x="94"/>
        <item x="34"/>
        <item x="9"/>
        <item x="137"/>
        <item x="123"/>
        <item x="128"/>
        <item x="36"/>
        <item x="129"/>
        <item x="152"/>
        <item x="4"/>
        <item x="168"/>
        <item x="33"/>
        <item x="24"/>
        <item x="144"/>
        <item x="139"/>
        <item x="140"/>
        <item x="59"/>
        <item x="44"/>
        <item x="15"/>
        <item x="47"/>
        <item x="32"/>
        <item x="141"/>
        <item x="31"/>
        <item x="3"/>
        <item x="164"/>
        <item x="95"/>
        <item x="169"/>
        <item x="118"/>
        <item x="77"/>
        <item x="73"/>
        <item x="41"/>
        <item x="42"/>
        <item x="39"/>
        <item x="22"/>
        <item x="135"/>
        <item x="96"/>
        <item x="61"/>
        <item x="148"/>
        <item x="89"/>
        <item x="20"/>
        <item x="27"/>
        <item x="165"/>
        <item x="29"/>
        <item x="10"/>
        <item x="85"/>
        <item x="78"/>
        <item x="133"/>
        <item x="149"/>
        <item x="90"/>
        <item x="166"/>
        <item x="114"/>
        <item x="23"/>
        <item x="68"/>
        <item x="83"/>
        <item x="117"/>
        <item x="161"/>
        <item x="127"/>
        <item x="17"/>
        <item x="48"/>
        <item x="160"/>
        <item x="107"/>
        <item x="125"/>
        <item x="150"/>
        <item x="25"/>
        <item x="134"/>
        <item x="52"/>
        <item x="19"/>
        <item x="35"/>
        <item x="82"/>
        <item x="51"/>
        <item x="103"/>
        <item x="28"/>
        <item x="60"/>
        <item x="70"/>
        <item x="80"/>
        <item x="145"/>
        <item x="14"/>
        <item x="108"/>
        <item x="163"/>
        <item x="5"/>
        <item x="26"/>
        <item x="64"/>
        <item x="56"/>
        <item x="106"/>
        <item x="104"/>
        <item x="97"/>
        <item x="38"/>
        <item x="2"/>
        <item x="112"/>
        <item x="110"/>
        <item x="40"/>
        <item x="154"/>
        <item x="143"/>
        <item x="69"/>
        <item x="46"/>
        <item x="171"/>
        <item x="55"/>
        <item x="116"/>
        <item x="84"/>
        <item x="8"/>
        <item x="72"/>
        <item x="142"/>
        <item x="111"/>
        <item x="130"/>
        <item x="167"/>
        <item x="172"/>
        <item x="92"/>
        <item x="126"/>
        <item x="115"/>
        <item x="75"/>
        <item x="91"/>
        <item x="13"/>
        <item x="63"/>
        <item x="98"/>
        <item x="49"/>
        <item x="50"/>
        <item x="120"/>
        <item x="101"/>
        <item x="1"/>
        <item x="102"/>
        <item x="66"/>
        <item x="57"/>
        <item x="124"/>
        <item x="30"/>
        <item x="18"/>
        <item x="65"/>
        <item x="156"/>
        <item x="54"/>
        <item x="53"/>
        <item x="100"/>
        <item x="153"/>
        <item x="0"/>
        <item x="6"/>
        <item x="155"/>
        <item x="99"/>
        <item x="146"/>
        <item x="11"/>
        <item x="151"/>
        <item x="81"/>
        <item x="170"/>
        <item x="173"/>
        <item x="109"/>
        <item x="79"/>
        <item x="93"/>
        <item x="62"/>
        <item x="45"/>
        <item x="159"/>
        <item x="121"/>
        <item x="113"/>
        <item x="174"/>
        <item x="158"/>
        <item x="136"/>
        <item x="119"/>
        <item x="122"/>
        <item x="157"/>
        <item x="67"/>
        <item x="131"/>
        <item x="21"/>
        <item x="76"/>
        <item x="88"/>
        <item x="87"/>
        <item x="74"/>
        <item x="86"/>
        <item x="176"/>
        <item x="175"/>
        <item t="default"/>
      </items>
    </pivotField>
    <pivotField dataField="1" showAll="0"/>
    <pivotField dataField="1" showAll="0">
      <items count="102">
        <item x="0"/>
        <item x="89"/>
        <item x="46"/>
        <item x="69"/>
        <item x="32"/>
        <item x="48"/>
        <item x="24"/>
        <item x="8"/>
        <item x="59"/>
        <item x="47"/>
        <item x="42"/>
        <item x="29"/>
        <item x="53"/>
        <item x="13"/>
        <item x="61"/>
        <item x="2"/>
        <item x="45"/>
        <item x="15"/>
        <item x="71"/>
        <item x="90"/>
        <item x="77"/>
        <item x="75"/>
        <item x="68"/>
        <item x="80"/>
        <item x="65"/>
        <item x="74"/>
        <item x="40"/>
        <item x="54"/>
        <item x="1"/>
        <item x="93"/>
        <item x="16"/>
        <item x="6"/>
        <item x="85"/>
        <item x="83"/>
        <item x="60"/>
        <item x="52"/>
        <item x="96"/>
        <item x="3"/>
        <item x="56"/>
        <item x="70"/>
        <item x="17"/>
        <item x="98"/>
        <item x="12"/>
        <item x="50"/>
        <item x="25"/>
        <item x="19"/>
        <item x="41"/>
        <item x="79"/>
        <item x="76"/>
        <item x="95"/>
        <item x="33"/>
        <item x="51"/>
        <item x="92"/>
        <item x="14"/>
        <item x="39"/>
        <item x="88"/>
        <item x="72"/>
        <item x="20"/>
        <item x="49"/>
        <item x="64"/>
        <item x="63"/>
        <item x="18"/>
        <item x="81"/>
        <item x="91"/>
        <item x="21"/>
        <item x="94"/>
        <item x="26"/>
        <item x="67"/>
        <item x="38"/>
        <item x="55"/>
        <item x="22"/>
        <item x="78"/>
        <item x="7"/>
        <item x="11"/>
        <item x="84"/>
        <item x="30"/>
        <item x="57"/>
        <item x="44"/>
        <item x="4"/>
        <item x="28"/>
        <item x="58"/>
        <item x="23"/>
        <item x="36"/>
        <item x="43"/>
        <item x="9"/>
        <item x="62"/>
        <item x="27"/>
        <item x="86"/>
        <item x="73"/>
        <item x="37"/>
        <item x="31"/>
        <item x="82"/>
        <item x="66"/>
        <item x="35"/>
        <item x="5"/>
        <item x="10"/>
        <item x="34"/>
        <item x="87"/>
        <item x="97"/>
        <item x="100"/>
        <item x="99"/>
        <item t="default"/>
      </items>
    </pivotField>
    <pivotField dataField="1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numFmtId="165" showAll="0"/>
    <pivotField showAll="0"/>
    <pivotField showAll="0"/>
    <pivotField showAll="0"/>
    <pivotField numFmtId="42" showAll="0"/>
    <pivotField showAll="0"/>
    <pivotField showAll="0"/>
  </pivotFields>
  <rowFields count="1">
    <field x="0"/>
  </rowFields>
  <rowItems count="18">
    <i>
      <x v="17"/>
    </i>
    <i>
      <x v="20"/>
    </i>
    <i>
      <x v="21"/>
    </i>
    <i>
      <x v="24"/>
    </i>
    <i>
      <x v="26"/>
    </i>
    <i>
      <x v="38"/>
    </i>
    <i>
      <x v="40"/>
    </i>
    <i>
      <x v="41"/>
    </i>
    <i>
      <x v="45"/>
    </i>
    <i>
      <x v="86"/>
    </i>
    <i>
      <x v="87"/>
    </i>
    <i>
      <x v="90"/>
    </i>
    <i>
      <x v="92"/>
    </i>
    <i>
      <x v="106"/>
    </i>
    <i>
      <x v="109"/>
    </i>
    <i>
      <x v="164"/>
    </i>
    <i>
      <x v="16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2" hier="-1"/>
    <pageField fld="7" hier="-1"/>
  </pageFields>
  <dataFields count="5">
    <dataField name="Count of Census Tract" fld="0" subtotal="count" baseField="0" baseItem="0"/>
    <dataField name="Sum of % of Total CLM $ Collected " fld="4" baseField="0" baseItem="0"/>
    <dataField name="Sum of % of Total Incentive Disbursements" fld="6" baseField="0" baseItem="0"/>
    <dataField name="Sum of CLM $ Collected " fld="3" baseField="0" baseItem="0"/>
    <dataField name="Sum of Incentive Disbursemen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67C19-CF8E-4B91-98BF-89B5E1FEE178}" name="PivotTable5" cacheId="4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Z3:AF9" firstHeaderRow="0" firstDataRow="1" firstDataCol="1"/>
  <pivotFields count="23">
    <pivotField axis="axisRow" showAll="0">
      <items count="1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>
      <items count="6">
        <item sd="0" x="0"/>
        <item sd="0" x="4"/>
        <item sd="0" x="1"/>
        <item sd="0" x="3"/>
        <item sd="0" x="2"/>
        <item t="default"/>
      </items>
    </pivotField>
    <pivotField showAll="0"/>
    <pivotField axis="axisRow" showAll="0">
      <items count="6">
        <item sd="0" x="2"/>
        <item sd="0" x="0"/>
        <item sd="0" x="1"/>
        <item sd="0" x="3"/>
        <item sd="0" x="4"/>
        <item t="default"/>
      </items>
    </pivotField>
    <pivotField showAll="0">
      <items count="10">
        <item sd="0" x="2"/>
        <item sd="0" x="0"/>
        <item sd="0" x="1"/>
        <item x="6"/>
        <item x="3"/>
        <item x="4"/>
        <item x="5"/>
        <item x="7"/>
        <item x="8"/>
        <item t="default"/>
      </items>
    </pivotField>
    <pivotField showAll="0">
      <items count="6">
        <item sd="0" x="1"/>
        <item sd="0" x="0"/>
        <item sd="0" x="2"/>
        <item sd="0" x="3"/>
        <item sd="0" x="4"/>
        <item t="default"/>
      </items>
    </pivotField>
  </pivotFields>
  <rowFields count="2">
    <field x="20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CLM $ Collected " fld="3" baseField="0" baseItem="0"/>
    <dataField name="Sum of Incentive Disbursements" fld="5" baseField="0" baseItem="0"/>
    <dataField name="Sum of Residential CLM $ Collected" fld="8" baseField="0" baseItem="0"/>
    <dataField name="Sum of Residential Incentive Disbursements" fld="10" baseField="0" baseItem="0"/>
    <dataField name="Sum of C&amp;I CLM $ Collected" fld="12" baseField="0" baseItem="0"/>
    <dataField name="Sum of C&amp;I Incentive Disbursement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94592-87A2-4EE0-915F-F7DDF521467E}" name="PivotTable1" cacheId="4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N3:AP189" firstHeaderRow="0" firstDataRow="1" firstDataCol="1"/>
  <pivotFields count="30">
    <pivotField axis="axisRow" showAll="0">
      <items count="184">
        <item x="0"/>
        <item x="2"/>
        <item x="4"/>
        <item x="5"/>
        <item x="6"/>
        <item x="7"/>
        <item x="133"/>
        <item x="125"/>
        <item x="126"/>
        <item x="127"/>
        <item x="128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29"/>
        <item x="164"/>
        <item x="33"/>
        <item x="165"/>
        <item x="166"/>
        <item x="167"/>
        <item x="168"/>
        <item x="169"/>
        <item x="170"/>
        <item x="171"/>
        <item x="35"/>
        <item x="130"/>
        <item x="172"/>
        <item x="173"/>
        <item x="174"/>
        <item x="175"/>
        <item x="36"/>
        <item x="176"/>
        <item x="177"/>
        <item x="178"/>
        <item x="179"/>
        <item x="180"/>
        <item x="37"/>
        <item x="38"/>
        <item x="39"/>
        <item x="40"/>
        <item x="41"/>
        <item x="42"/>
        <item x="181"/>
        <item x="43"/>
        <item x="44"/>
        <item x="45"/>
        <item x="182"/>
        <item x="1"/>
        <item x="3"/>
        <item x="8"/>
        <item x="9"/>
        <item x="47"/>
        <item x="10"/>
        <item x="11"/>
        <item x="48"/>
        <item x="12"/>
        <item x="13"/>
        <item x="14"/>
        <item x="15"/>
        <item x="34"/>
        <item x="131"/>
        <item x="16"/>
        <item x="17"/>
        <item x="49"/>
        <item x="50"/>
        <item x="51"/>
        <item x="52"/>
        <item x="18"/>
        <item x="1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20"/>
        <item x="21"/>
        <item x="83"/>
        <item x="84"/>
        <item x="85"/>
        <item x="86"/>
        <item x="87"/>
        <item x="88"/>
        <item x="89"/>
        <item x="22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23"/>
        <item x="24"/>
        <item x="117"/>
        <item x="118"/>
        <item x="119"/>
        <item x="25"/>
        <item x="120"/>
        <item x="26"/>
        <item x="27"/>
        <item x="28"/>
        <item x="29"/>
        <item x="30"/>
        <item x="31"/>
        <item x="32"/>
        <item x="121"/>
        <item x="122"/>
        <item x="123"/>
        <item x="132"/>
        <item x="124"/>
        <item x="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2">
    <field x="28"/>
    <field x="0"/>
  </rowFields>
  <rowItems count="18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3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8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100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3"/>
    </i>
    <i r="1">
      <x v="114"/>
    </i>
    <i r="1">
      <x v="115"/>
    </i>
    <i r="1">
      <x v="116"/>
    </i>
    <i r="1">
      <x v="117"/>
    </i>
    <i r="1">
      <x v="121"/>
    </i>
    <i r="1">
      <x v="122"/>
    </i>
    <i r="1">
      <x v="123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>
      <x v="1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87"/>
    </i>
    <i r="1">
      <x v="89"/>
    </i>
    <i r="1">
      <x v="98"/>
    </i>
    <i r="1">
      <x v="99"/>
    </i>
    <i r="1">
      <x v="101"/>
    </i>
    <i r="1">
      <x v="102"/>
    </i>
    <i r="1">
      <x v="111"/>
    </i>
    <i r="1">
      <x v="112"/>
    </i>
    <i r="1">
      <x v="118"/>
    </i>
    <i r="1">
      <x v="119"/>
    </i>
    <i r="1">
      <x v="120"/>
    </i>
    <i r="1">
      <x v="124"/>
    </i>
    <i r="1">
      <x v="15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sidential CLM $ Collected" fld="10" baseField="0" baseItem="0"/>
    <dataField name="Sum of Residential Incentive Disbursement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0BFCED46-0202-4CBB-8BC8-9384BEF3AC73}" autoFormatId="16" applyNumberFormats="0" applyBorderFormats="0" applyFontFormats="0" applyPatternFormats="0" applyAlignmentFormats="0" applyWidthHeightFormats="0">
  <queryTableRefresh nextId="28">
    <queryTableFields count="27">
      <queryTableField id="1" name="Census Tract" tableColumnId="1"/>
      <queryTableField id="2" name="tract" tableColumnId="2"/>
      <queryTableField id="3" name="Town" tableColumnId="3"/>
      <queryTableField id="4" name="Distressed Tract1" tableColumnId="4"/>
      <queryTableField id="5" name="CLM $ Collected " tableColumnId="5"/>
      <queryTableField id="6" name="% of Total CLM $ Collected " tableColumnId="6"/>
      <queryTableField id="7" name="Incentive Disbursements" tableColumnId="7"/>
      <queryTableField id="8" name="% of Total Incentive Disbursements" tableColumnId="8"/>
      <queryTableField id="9" name="Column1" tableColumnId="9"/>
      <queryTableField id="10" name="Equitable" tableColumnId="10"/>
      <queryTableField id="11" name="Residential CLM $ Collected" tableColumnId="11"/>
      <queryTableField id="12" name="% of Total Residential CLM $ Collected" tableColumnId="12"/>
      <queryTableField id="13" name="Residential Incentive Disbursements" tableColumnId="13"/>
      <queryTableField id="14" name="% of Total Residential Incentive Disbursements " tableColumnId="14"/>
      <queryTableField id="15" name="Equitable 2" tableColumnId="15"/>
      <queryTableField id="16" name="C&amp;I CLM $ Collected" tableColumnId="16"/>
      <queryTableField id="17" name="% of Total C&amp;I CLM $ Collected" tableColumnId="17"/>
      <queryTableField id="18" name="C&amp;I Incentive Disbursements" tableColumnId="18"/>
      <queryTableField id="19" name="% of TotalC&amp;I Incentive Disbursements " tableColumnId="19"/>
      <queryTableField id="20" name="Equitable 3" tableColumnId="20"/>
      <queryTableField id="21" name="diversity index table.adjusted income (thousands of $)" tableColumnId="21"/>
      <queryTableField id="22" name="diversity index table.median census housing cost" tableColumnId="22"/>
      <queryTableField id="23" name="diversity index table.Combined affluence rank" tableColumnId="23"/>
      <queryTableField id="24" name="diversity index table.rural rank" tableColumnId="24"/>
      <queryTableField id="25" name="diversity index table.racial diversity index" tableColumnId="25"/>
      <queryTableField id="26" name="diversity index table.composit index" tableColumnId="26"/>
      <queryTableField id="27" name="diversity index table.rounded composite" tableColumnId="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A75ABA9C-24B3-4717-A062-29A019D621B5}" autoFormatId="16" applyNumberFormats="0" applyBorderFormats="0" applyFontFormats="0" applyPatternFormats="0" applyAlignmentFormats="0" applyWidthHeightFormats="0">
  <queryTableRefresh nextId="28">
    <queryTableFields count="27">
      <queryTableField id="1" name="Census Tract" tableColumnId="1"/>
      <queryTableField id="2" name="tract" tableColumnId="2"/>
      <queryTableField id="3" name="Town" tableColumnId="3"/>
      <queryTableField id="4" name="Distressed Tract1" tableColumnId="4"/>
      <queryTableField id="5" name="CLM $ Collected " tableColumnId="5"/>
      <queryTableField id="6" name="% of Total CLM $ Collected " tableColumnId="6"/>
      <queryTableField id="7" name="Incentive Disbursements" tableColumnId="7"/>
      <queryTableField id="8" name="% of Total Incentive Disbursements" tableColumnId="8"/>
      <queryTableField id="9" name="Column1" tableColumnId="9"/>
      <queryTableField id="10" name="Equitable" tableColumnId="10"/>
      <queryTableField id="11" name="Residential CLM $ Collected" tableColumnId="11"/>
      <queryTableField id="12" name="% of Total Residential CLM $ Collected" tableColumnId="12"/>
      <queryTableField id="13" name="Residential Incentive Disbursements" tableColumnId="13"/>
      <queryTableField id="14" name="% of Total Residential Incentive Disbursements " tableColumnId="14"/>
      <queryTableField id="15" name="Equitable 2" tableColumnId="15"/>
      <queryTableField id="16" name="C&amp;I CLM $ Collected" tableColumnId="16"/>
      <queryTableField id="17" name="% of Total C&amp;I CLM $ Collected" tableColumnId="17"/>
      <queryTableField id="18" name="C&amp;I Incentive Disbursements" tableColumnId="18"/>
      <queryTableField id="19" name="% of TotalC&amp;I Incentive Disbursements " tableColumnId="19"/>
      <queryTableField id="20" name="Equitable 3" tableColumnId="20"/>
      <queryTableField id="21" name="diversity index table.adjusted income (thousands of $)" tableColumnId="21"/>
      <queryTableField id="22" name="diversity index table.median census housing cost" tableColumnId="22"/>
      <queryTableField id="23" name="diversity index table.Combined affluence rank" tableColumnId="23"/>
      <queryTableField id="24" name="diversity index table.rural rank" tableColumnId="24"/>
      <queryTableField id="25" name="diversity index table.racial diversity index" tableColumnId="25"/>
      <queryTableField id="26" name="diversity index table.composit index" tableColumnId="26"/>
      <queryTableField id="27" name="diversity index table.rounded composite" tableColumnId="2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476E9C76-B7BA-459F-A465-AECA73DD0CA4}" autoFormatId="16" applyNumberFormats="0" applyBorderFormats="0" applyFontFormats="0" applyPatternFormats="0" applyAlignmentFormats="0" applyWidthHeightFormats="0">
  <queryTableRefresh nextId="4">
    <queryTableFields count="3">
      <queryTableField id="1" name="Row Labels" tableColumnId="1"/>
      <queryTableField id="2" name="Sum of Residential CLM $ Collected" tableColumnId="2"/>
      <queryTableField id="3" name="Sum of Residential Incentive Disburseme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F1213928-E27A-4672-9AF1-AD9CD8225B86}" autoFormatId="16" applyNumberFormats="0" applyBorderFormats="0" applyFontFormats="0" applyPatternFormats="0" applyAlignmentFormats="0" applyWidthHeightFormats="0">
  <queryTableRefresh nextId="17">
    <queryTableFields count="16">
      <queryTableField id="1" name="Row Labels" tableColumnId="1"/>
      <queryTableField id="2" name="Sum of Residential CLM $ Collected" tableColumnId="2"/>
      <queryTableField id="3" name="Sum of Residential Incentive Disbursements" tableColumnId="3"/>
      <queryTableField id="4" name="HESReportTable.Distressed Tract1" tableColumnId="4"/>
      <queryTableField id="5" name="HESReportTable.CLM $ Collected " tableColumnId="5"/>
      <queryTableField id="6" name="HESReportTable.Incentive Disbursements" tableColumnId="6"/>
      <queryTableField id="7" name="HESReportTable.HES Total Units" tableColumnId="7"/>
      <queryTableField id="8" name="HESReportTable.HES Single Family" tableColumnId="8"/>
      <queryTableField id="9" name="HESReportTable.HES 2-4 Units" tableColumnId="9"/>
      <queryTableField id="10" name="HESReportTable.HES &gt;4 Units" tableColumnId="10"/>
      <queryTableField id="11" name="HESReportTable.Incentives" tableColumnId="11"/>
      <queryTableField id="12" name="HESReportTable.HESIE Total Units" tableColumnId="12"/>
      <queryTableField id="13" name="HESReportTable.HESIE Single Family " tableColumnId="13"/>
      <queryTableField id="14" name="HESReportTable.HESIE 2-4 Units2" tableColumnId="14"/>
      <queryTableField id="15" name="HESReportTable.HESIE &gt;4 Units " tableColumnId="15"/>
      <queryTableField id="16" name="HESReportTable.HESIE Incentives 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F22D11D4-B55C-49C4-B305-C0C8EB90405F}" autoFormatId="16" applyNumberFormats="0" applyBorderFormats="0" applyFontFormats="0" applyPatternFormats="0" applyAlignmentFormats="0" applyWidthHeightFormats="0">
  <queryTableRefresh nextId="45">
    <queryTableFields count="44">
      <queryTableField id="1" name="id" tableColumnId="1"/>
      <queryTableField id="2" name="tract" tableColumnId="2"/>
      <queryTableField id="3" name="Geographic Area Name" tableColumnId="3"/>
      <queryTableField id="4" name="Estimate!!Occupied housing units!!Occupied housing units!!HOUSEHOLD INCOME IN THE PAST 12 MONTHS (IN 2019 INFLATION-ADJUSTED DOLLARS)!!Median household income (dollars) 250000 = 250000+" tableColumnId="4"/>
      <queryTableField id="5" name="Estimate!!HOUSEHOLDS BY TYPE!!Total households!!Average household size" tableColumnId="5"/>
      <queryTableField id="6" name="Household Size Adjusted income = (Household Income)/(Household Size)^N_x000a_N =1/2" tableColumnId="6"/>
      <queryTableField id="7" name="adjusted income (thousands of $)" tableColumnId="7"/>
      <queryTableField id="8" name="incomee percentile" tableColumnId="8"/>
      <queryTableField id="9" name="Income Rank" tableColumnId="9"/>
      <queryTableField id="10" name="reverse income percentile" tableColumnId="10"/>
      <queryTableField id="11" name="REVERSE income Rank" tableColumnId="11"/>
      <queryTableField id="12" name="median census housing cost" tableColumnId="12"/>
      <queryTableField id="13" name="housing cost as percentage of income" tableColumnId="13"/>
      <queryTableField id="14" name="Housing cost rank as fraction of median income percentile" tableColumnId="14"/>
      <queryTableField id="15" name="housing cost rank" tableColumnId="15"/>
      <queryTableField id="16" name="Housing cost percentile " tableColumnId="16"/>
      <queryTableField id="17" name="Housing cost rank on absolute housing cost" tableColumnId="17"/>
      <queryTableField id="18" name="Combined affluence rank" tableColumnId="18"/>
      <queryTableField id="19" name="CTRUCA.Primary RUCA Code 2010" tableColumnId="19"/>
      <queryTableField id="20" name="CTRUCA.Secondary RUCA Code, 2010 (see errata)" tableColumnId="20"/>
      <queryTableField id="21" name="CTRUCA.Tract Population, 2010" tableColumnId="21"/>
      <queryTableField id="22" name="CTRUCA.Land Area (square miles), 2010" tableColumnId="22"/>
      <queryTableField id="23" name="CTRUCA.Population Density (per square mile), 2010" tableColumnId="23"/>
      <queryTableField id="24" name="rural rank" tableColumnId="24"/>
      <queryTableField id="25" name="racialdiversitytable.POC population" tableColumnId="25"/>
      <queryTableField id="26" name="racialdiversitytable.POC % of population" tableColumnId="26"/>
      <queryTableField id="27" name="racialdiversitytable.percentile rank" tableColumnId="27"/>
      <queryTableField id="28" name="racial diversity index" tableColumnId="28"/>
      <queryTableField id="29" name="composit index" tableColumnId="29"/>
      <queryTableField id="30" name="rounded composite" tableColumnId="30"/>
      <queryTableField id="31" name="Income &lt;=60 %SMI?" tableColumnId="31"/>
      <queryTableField id="32" name="Income &lt;=80% SMI" tableColumnId="32"/>
      <queryTableField id="33" name="HESReportTable.CLM $ Collected " tableColumnId="33"/>
      <queryTableField id="34" name="HESReportTable.Incentive Disbursements" tableColumnId="34"/>
      <queryTableField id="35" name="HESReportTable.HES Total Units" tableColumnId="35"/>
      <queryTableField id="36" name="HESReportTable.HES Single Family" tableColumnId="36"/>
      <queryTableField id="37" name="HESReportTable.HES 2-4 Units" tableColumnId="37"/>
      <queryTableField id="38" name="HESReportTable.HES &gt;4 Units" tableColumnId="38"/>
      <queryTableField id="39" name="HESReportTable.Incentives" tableColumnId="39"/>
      <queryTableField id="40" name="HESReportTable.HESIE Total Units" tableColumnId="40"/>
      <queryTableField id="41" name="HESReportTable.HESIE Single Family " tableColumnId="41"/>
      <queryTableField id="42" name="HESReportTable.HESIE 2-4 Units2" tableColumnId="42"/>
      <queryTableField id="43" name="HESReportTable.HESIE &gt;4 Units " tableColumnId="43"/>
      <queryTableField id="44" name="HESReportTable.HESIE Incentives " tableColumnId="4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C7453107-AFF4-4627-8A13-39F2E9A3D0B9}" autoFormatId="16" applyNumberFormats="0" applyBorderFormats="0" applyFontFormats="0" applyPatternFormats="0" applyAlignmentFormats="0" applyWidthHeightFormats="0">
  <queryTableRefresh nextId="25">
    <queryTableFields count="24">
      <queryTableField id="1" name="Census Tract" tableColumnId="1"/>
      <queryTableField id="2" name="Town" tableColumnId="2"/>
      <queryTableField id="3" name="Distressed Tract1" tableColumnId="3"/>
      <queryTableField id="4" name="CLM $ Collected " tableColumnId="4"/>
      <queryTableField id="5" name="% of Total CLM $ Collected " tableColumnId="5"/>
      <queryTableField id="6" name="Incentive Disbursements" tableColumnId="6"/>
      <queryTableField id="7" name="% of Total Incentive Disbursements" tableColumnId="7"/>
      <queryTableField id="8" name="Equitable" tableColumnId="8"/>
      <queryTableField id="9" name="Residential CLM $ Collected" tableColumnId="9"/>
      <queryTableField id="10" name="% of Total Residential CLM $ Collected" tableColumnId="10"/>
      <queryTableField id="11" name="Residential Incentive Disbursements" tableColumnId="11"/>
      <queryTableField id="12" name="% of Total Residential Incentive Disbursements " tableColumnId="12"/>
      <queryTableField id="13" name="C&amp;I CLM $ Collected" tableColumnId="13"/>
      <queryTableField id="14" name="% of Total C&amp;I CLM $ Collected" tableColumnId="14"/>
      <queryTableField id="15" name="C&amp;I Incentive Disbursements" tableColumnId="15"/>
      <queryTableField id="16" name="% of TotalC&amp;I Incentive Disbursements " tableColumnId="16"/>
      <queryTableField id="17" name="diversity index table.adjusted income (thousands of $)" tableColumnId="17"/>
      <queryTableField id="18" name="diversity index table.median census housing cost" tableColumnId="18"/>
      <queryTableField id="19" name="diversity index table.Combined affluence rank" tableColumnId="19"/>
      <queryTableField id="20" name="diversity index table.rural rank" tableColumnId="20"/>
      <queryTableField id="21" name="diversity index table.racial diversity index" tableColumnId="21"/>
      <queryTableField id="22" name="diversity index table.composit index" tableColumnId="22"/>
      <queryTableField id="23" name="diversity index table.rounded composite" tableColumnId="23"/>
      <queryTableField id="24" name="Column1" tableColumnId="2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82B10366-9685-4EC3-8EBB-8A4C9F49153A}" autoFormatId="16" applyNumberFormats="0" applyBorderFormats="0" applyFontFormats="0" applyPatternFormats="0" applyAlignmentFormats="0" applyWidthHeightFormats="0">
  <queryTableRefresh nextId="25">
    <queryTableFields count="24">
      <queryTableField id="1" name="Census Tract" tableColumnId="1"/>
      <queryTableField id="2" name="Town" tableColumnId="2"/>
      <queryTableField id="3" name="Distressed Tract1" tableColumnId="3"/>
      <queryTableField id="4" name="CLM $ Collected " tableColumnId="4"/>
      <queryTableField id="5" name="% of Total CLM $ Collected " tableColumnId="5"/>
      <queryTableField id="6" name="Incentive Disbursements" tableColumnId="6"/>
      <queryTableField id="7" name="% of Total Incentive Disbursements" tableColumnId="7"/>
      <queryTableField id="8" name="Equitable" tableColumnId="8"/>
      <queryTableField id="9" name="Residential CLM $ Collected" tableColumnId="9"/>
      <queryTableField id="10" name="% of Total Residential CLM $ Collected" tableColumnId="10"/>
      <queryTableField id="11" name="Residential Incentive Disbursements" tableColumnId="11"/>
      <queryTableField id="12" name="% of Total Residential Incentive Disbursements " tableColumnId="12"/>
      <queryTableField id="13" name="C&amp;I CLM $ Collected" tableColumnId="13"/>
      <queryTableField id="14" name="% of Total C&amp;I CLM $ Collected" tableColumnId="14"/>
      <queryTableField id="15" name="C&amp;I Incentive Disbursements" tableColumnId="15"/>
      <queryTableField id="16" name="% of TotalC&amp;I Incentive Disbursements " tableColumnId="16"/>
      <queryTableField id="17" name="diversity index table.adjusted income (thousands of $)" tableColumnId="17"/>
      <queryTableField id="18" name="diversity index table.median census housing cost" tableColumnId="18"/>
      <queryTableField id="19" name="diversity index table.Combined affluence rank" tableColumnId="19"/>
      <queryTableField id="20" name="diversity index table.rural rank" tableColumnId="20"/>
      <queryTableField id="21" name="diversity index table.racial diversity index" tableColumnId="21"/>
      <queryTableField id="22" name="diversity index table.composit index" tableColumnId="22"/>
      <queryTableField id="23" name="diversity index table.rounded composite" tableColumnId="23"/>
      <queryTableField id="24" name="Column1" tableColumnId="2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0E176F79-B098-47DC-9675-1F6E9509CADB}" autoFormatId="16" applyNumberFormats="0" applyBorderFormats="0" applyFontFormats="0" applyPatternFormats="0" applyAlignmentFormats="0" applyWidthHeightFormats="0">
  <queryTableRefresh nextId="25" unboundColumnsRight="1">
    <queryTableFields count="24">
      <queryTableField id="1" name="Census Tract" tableColumnId="1"/>
      <queryTableField id="2" name="Town" tableColumnId="2"/>
      <queryTableField id="3" name="Distressed Tract1" tableColumnId="3"/>
      <queryTableField id="4" name="CLM $ Collected " tableColumnId="4"/>
      <queryTableField id="5" name="% of Total CLM $ Collected " tableColumnId="5"/>
      <queryTableField id="6" name="Incentive Disbursements" tableColumnId="6"/>
      <queryTableField id="7" name="% of Total Incentive Disbursements" tableColumnId="7"/>
      <queryTableField id="8" name="Equitable" tableColumnId="8"/>
      <queryTableField id="9" name="Residential CLM $ Collected" tableColumnId="9"/>
      <queryTableField id="10" name="% of Total Residential CLM $ Collected" tableColumnId="10"/>
      <queryTableField id="11" name="Residential Incentive Disbursements" tableColumnId="11"/>
      <queryTableField id="12" name="% of Total Residential Incentive Disbursements " tableColumnId="12"/>
      <queryTableField id="13" name="C&amp;I CLM $ Collected" tableColumnId="13"/>
      <queryTableField id="14" name="% of Total C&amp;I CLM $ Collected" tableColumnId="14"/>
      <queryTableField id="15" name="C&amp;I Incentive Disbursements" tableColumnId="15"/>
      <queryTableField id="16" name="% of TotalC&amp;I Incentive Disbursements " tableColumnId="16"/>
      <queryTableField id="17" name="diversity index table.adjusted income (thousands of $)" tableColumnId="17"/>
      <queryTableField id="18" name="diversity index table.median census housing cost" tableColumnId="18"/>
      <queryTableField id="19" name="diversity index table.Combined affluence rank" tableColumnId="19"/>
      <queryTableField id="20" name="diversity index table.rural rank" tableColumnId="20"/>
      <queryTableField id="21" name="diversity index table.racial diversity index" tableColumnId="21"/>
      <queryTableField id="22" name="diversity index table.composit index" tableColumnId="22"/>
      <queryTableField id="23" name="diversity index table.rounded composite" tableColumnId="23"/>
      <queryTableField id="24" dataBound="0" tableColumnId="2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7806F932-01E6-48CF-B1CA-BFF6E9C34EE3}" autoFormatId="16" applyNumberFormats="0" applyBorderFormats="0" applyFontFormats="0" applyPatternFormats="0" applyAlignmentFormats="0" applyWidthHeightFormats="0">
  <queryTableRefresh nextId="31" unboundColumnsRight="1">
    <queryTableFields count="30">
      <queryTableField id="1" name="Census Tract" tableColumnId="1"/>
      <queryTableField id="2" name="tract" tableColumnId="2"/>
      <queryTableField id="3" name="Town" tableColumnId="3"/>
      <queryTableField id="4" name="Distressed Tract1" tableColumnId="4"/>
      <queryTableField id="5" name="CLM $ Collected " tableColumnId="5"/>
      <queryTableField id="6" name="% of Total CLM $ Collected " tableColumnId="6"/>
      <queryTableField id="7" name="Incentive Disbursements" tableColumnId="7"/>
      <queryTableField id="8" name="% of Total Incentive Disbursements" tableColumnId="8"/>
      <queryTableField id="9" name="Column1" tableColumnId="9"/>
      <queryTableField id="10" name="Equitable" tableColumnId="10"/>
      <queryTableField id="11" name="Residential CLM $ Collected" tableColumnId="11"/>
      <queryTableField id="12" name="% of Total Residential CLM $ Collected" tableColumnId="12"/>
      <queryTableField id="13" name="Residential Incentive Disbursements" tableColumnId="13"/>
      <queryTableField id="14" name="% of Total Residential Incentive Disbursements " tableColumnId="14"/>
      <queryTableField id="15" name="Equitable 2" tableColumnId="15"/>
      <queryTableField id="16" name="C&amp;I CLM $ Collected" tableColumnId="16"/>
      <queryTableField id="17" name="% of Total C&amp;I CLM $ Collected" tableColumnId="17"/>
      <queryTableField id="18" name="C&amp;I Incentive Disbursements" tableColumnId="18"/>
      <queryTableField id="19" name="% of TotalC&amp;I Incentive Disbursements " tableColumnId="19"/>
      <queryTableField id="20" name="Equitable 3" tableColumnId="20"/>
      <queryTableField id="21" name="diversity index table.adjusted income (thousands of $)" tableColumnId="21"/>
      <queryTableField id="22" name="diversity index table.median census housing cost" tableColumnId="22"/>
      <queryTableField id="23" name="diversity index table.Combined affluence rank" tableColumnId="23"/>
      <queryTableField id="24" name="diversity index table.rural rank" tableColumnId="24"/>
      <queryTableField id="25" name="diversity index table.racial diversity index" tableColumnId="25"/>
      <queryTableField id="26" name="diversity index table.composit index" tableColumnId="26"/>
      <queryTableField id="27" name="diversity index table.rounded composite" tableColumnId="27"/>
      <queryTableField id="28" name="energy burden table.Avg. Energy Burden (% income)" tableColumnId="28"/>
      <queryTableField id="29" name="energy burden table.EnergyBurdened" tableColumnId="29"/>
      <queryTableField id="30" dataBound="0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B914155-B82B-46FE-B26A-5DCCBBAB40DC}" name="Merge5" displayName="Merge5" ref="A1:AA117" tableType="queryTable" totalsRowShown="0">
  <autoFilter ref="A1:AA117" xr:uid="{64DF684A-6350-4E83-A7B7-288F01F1EDD7}"/>
  <tableColumns count="27">
    <tableColumn id="1" xr3:uid="{2A02929E-79A2-40EF-B8CD-EFE12641361F}" uniqueName="1" name="Census Tract" queryTableFieldId="1" dataDxfId="154"/>
    <tableColumn id="2" xr3:uid="{E637C3F0-CE3B-43B8-9B00-000F307A6380}" uniqueName="2" name="tract" queryTableFieldId="2"/>
    <tableColumn id="3" xr3:uid="{78375AF0-2C7C-4F5C-90C1-329D09EFEC34}" uniqueName="3" name="Town" queryTableFieldId="3" dataDxfId="153"/>
    <tableColumn id="4" xr3:uid="{79B8C1AE-EE0E-4BDA-817F-97D2E5018D08}" uniqueName="4" name="Distressed Tract1" queryTableFieldId="4" dataDxfId="152"/>
    <tableColumn id="5" xr3:uid="{80E5FE71-1FB9-440F-A959-5AE3759309DF}" uniqueName="5" name="CLM $ Collected " queryTableFieldId="5"/>
    <tableColumn id="6" xr3:uid="{02A8E7B5-7C4C-4F10-8E75-99DD5CEE2006}" uniqueName="6" name="% of Total CLM $ Collected " queryTableFieldId="6"/>
    <tableColumn id="7" xr3:uid="{D016BE2F-F8E6-401F-86F8-0E6458BA20E7}" uniqueName="7" name="Incentive Disbursements" queryTableFieldId="7"/>
    <tableColumn id="8" xr3:uid="{58F95937-BCE3-43BA-B4F1-8353622AB39B}" uniqueName="8" name="% of Total Incentive Disbursements" queryTableFieldId="8"/>
    <tableColumn id="9" xr3:uid="{E308B937-8DDA-4063-9819-10AE923E9EF6}" uniqueName="9" name="Column1" queryTableFieldId="9" dataDxfId="151"/>
    <tableColumn id="10" xr3:uid="{5547C4C7-0A6B-4136-9829-AA4F48FFAB1A}" uniqueName="10" name="Equitable" queryTableFieldId="10" dataDxfId="150"/>
    <tableColumn id="11" xr3:uid="{BF3582C3-358E-42A8-A89D-DAB37065D5BC}" uniqueName="11" name="Residential CLM $ Collected" queryTableFieldId="11"/>
    <tableColumn id="12" xr3:uid="{175A989A-615D-4504-957C-43853CE69A7B}" uniqueName="12" name="% of Total Residential CLM $ Collected" queryTableFieldId="12"/>
    <tableColumn id="13" xr3:uid="{23482603-AE0B-428C-B08A-429FC98FD2E4}" uniqueName="13" name="Residential Incentive Disbursements" queryTableFieldId="13"/>
    <tableColumn id="14" xr3:uid="{064DD90C-AC51-4561-AB6E-39A038377FC4}" uniqueName="14" name="% of Total Residential Incentive Disbursements " queryTableFieldId="14"/>
    <tableColumn id="15" xr3:uid="{9E06CE80-B533-45ED-AD5F-EA169B0148A1}" uniqueName="15" name="Equitable 2" queryTableFieldId="15" dataDxfId="149"/>
    <tableColumn id="16" xr3:uid="{DD439CE7-43BA-422D-90A3-B02D39AA29E1}" uniqueName="16" name="C&amp;I CLM $ Collected" queryTableFieldId="16"/>
    <tableColumn id="17" xr3:uid="{D0D80EFA-E236-4AB8-8F81-3C680AB5503E}" uniqueName="17" name="% of Total C&amp;I CLM $ Collected" queryTableFieldId="17"/>
    <tableColumn id="18" xr3:uid="{4449F3DC-98EA-43FE-9800-E7CBE2DACF71}" uniqueName="18" name="C&amp;I Incentive Disbursements" queryTableFieldId="18"/>
    <tableColumn id="19" xr3:uid="{194643A6-7504-4861-8AA3-F1C942B87C7C}" uniqueName="19" name="% of TotalC&amp;I Incentive Disbursements " queryTableFieldId="19"/>
    <tableColumn id="20" xr3:uid="{50041530-6322-4B29-A36A-4676D1FAED14}" uniqueName="20" name="Equitable 3" queryTableFieldId="20" dataDxfId="148"/>
    <tableColumn id="21" xr3:uid="{ABF97050-5B27-4934-AB0D-1964AC40DA83}" uniqueName="21" name="diversity index table.adjusted income (thousands of $)" queryTableFieldId="21"/>
    <tableColumn id="22" xr3:uid="{1D4E2364-9113-4B82-BAD1-1717ABA20E23}" uniqueName="22" name="diversity index table.median census housing cost" queryTableFieldId="22"/>
    <tableColumn id="23" xr3:uid="{AB7A753A-2578-4D14-97C8-EA48BD8A62C6}" uniqueName="23" name="diversity index table.Combined affluence rank" queryTableFieldId="23"/>
    <tableColumn id="24" xr3:uid="{0976468A-F522-438A-A0F9-7BC042BB59AA}" uniqueName="24" name="diversity index table.rural rank" queryTableFieldId="24"/>
    <tableColumn id="25" xr3:uid="{514E87B8-23C0-460F-BF1F-E0292139D985}" uniqueName="25" name="diversity index table.racial diversity index" queryTableFieldId="25"/>
    <tableColumn id="26" xr3:uid="{D1FA3D28-7090-421A-BD17-14E31F9EFEEF}" uniqueName="26" name="diversity index table.composit index" queryTableFieldId="26"/>
    <tableColumn id="27" xr3:uid="{9F9A2D68-4489-4CC1-B1D2-BF5769C8E487}" uniqueName="27" name="diversity index table.rounded composite" queryTableField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5F40C4-B7C7-47B6-B6F3-223587DC0C21}" name="small_load_merge" displayName="small_load_merge" ref="A1:AA393" tableType="queryTable" totalsRowShown="0">
  <autoFilter ref="A1:AA393" xr:uid="{0127227C-DEF1-45DE-935C-D8EB9CD7576E}"/>
  <tableColumns count="27">
    <tableColumn id="1" xr3:uid="{3D51E74B-46E8-4638-B9F0-AB3891ABA889}" uniqueName="1" name="Census Tract" queryTableFieldId="1" dataDxfId="147"/>
    <tableColumn id="2" xr3:uid="{709F317F-7EBA-46DC-9394-B833C27E785E}" uniqueName="2" name="tract" queryTableFieldId="2"/>
    <tableColumn id="3" xr3:uid="{EC46F09E-6921-49B9-AFE8-9F451B359F7D}" uniqueName="3" name="Town" queryTableFieldId="3" dataDxfId="146"/>
    <tableColumn id="4" xr3:uid="{A54BFF0B-972B-4880-9892-A344E0C43369}" uniqueName="4" name="Distressed Tract1" queryTableFieldId="4" dataDxfId="145"/>
    <tableColumn id="5" xr3:uid="{DDA5847A-2856-402C-870E-9FB83CD92963}" uniqueName="5" name="CLM $ Collected " queryTableFieldId="5"/>
    <tableColumn id="6" xr3:uid="{522FF004-629D-4912-BD5B-7B1AE483DA9B}" uniqueName="6" name="% of Total CLM $ Collected " queryTableFieldId="6"/>
    <tableColumn id="7" xr3:uid="{DA56D1DA-1AE5-43D7-B6C3-A41E6960F41F}" uniqueName="7" name="Incentive Disbursements" queryTableFieldId="7"/>
    <tableColumn id="8" xr3:uid="{E5FB1A8B-A6D8-4D3E-A6D3-F8AFFB14BCDF}" uniqueName="8" name="% of Total Incentive Disbursements" queryTableFieldId="8"/>
    <tableColumn id="9" xr3:uid="{19A7B81B-81FF-42ED-B200-974BD96194FC}" uniqueName="9" name="Column1" queryTableFieldId="9" dataDxfId="144"/>
    <tableColumn id="10" xr3:uid="{103A400D-581F-4E73-99CE-4AEA48CC797A}" uniqueName="10" name="Equitable" queryTableFieldId="10" dataDxfId="143"/>
    <tableColumn id="11" xr3:uid="{19F9C6F2-E060-4BFC-B405-B130FF09D58F}" uniqueName="11" name="Residential CLM $ Collected" queryTableFieldId="11"/>
    <tableColumn id="12" xr3:uid="{C733FA3A-E1B1-4A23-A28C-A6BA42CADD66}" uniqueName="12" name="% of Total Residential CLM $ Collected" queryTableFieldId="12"/>
    <tableColumn id="13" xr3:uid="{EBD82774-BB29-4671-BCB6-70B75E113EB9}" uniqueName="13" name="Residential Incentive Disbursements" queryTableFieldId="13"/>
    <tableColumn id="14" xr3:uid="{4A6261A4-E28B-4537-87BB-8A54462B3098}" uniqueName="14" name="% of Total Residential Incentive Disbursements " queryTableFieldId="14"/>
    <tableColumn id="15" xr3:uid="{FDBB40C3-33F6-46A5-8238-B7F3743C70B3}" uniqueName="15" name="Equitable 2" queryTableFieldId="15" dataDxfId="142"/>
    <tableColumn id="16" xr3:uid="{41B0ACF6-90D4-4A57-A87D-4C8283C266FC}" uniqueName="16" name="C&amp;I CLM $ Collected" queryTableFieldId="16"/>
    <tableColumn id="17" xr3:uid="{BC0A5605-C22C-46B9-A111-0AA55310B5DC}" uniqueName="17" name="% of Total C&amp;I CLM $ Collected" queryTableFieldId="17"/>
    <tableColumn id="18" xr3:uid="{BF48CB5E-8EDC-48F3-AEB0-F998C72740C9}" uniqueName="18" name="C&amp;I Incentive Disbursements" queryTableFieldId="18"/>
    <tableColumn id="19" xr3:uid="{4799D454-687D-44BE-BF9A-77F99B42F0AF}" uniqueName="19" name="% of TotalC&amp;I Incentive Disbursements " queryTableFieldId="19"/>
    <tableColumn id="20" xr3:uid="{70E116EE-C069-4ED8-B860-304E126DDBED}" uniqueName="20" name="Equitable 3" queryTableFieldId="20" dataDxfId="141"/>
    <tableColumn id="21" xr3:uid="{5BC42438-EC51-46B8-828F-64EB1D22FECC}" uniqueName="21" name="diversity index table.adjusted income (thousands of $)" queryTableFieldId="21"/>
    <tableColumn id="22" xr3:uid="{E8ECF087-5958-4124-9DF5-5D6662F640FF}" uniqueName="22" name="diversity index table.median census housing cost" queryTableFieldId="22"/>
    <tableColumn id="23" xr3:uid="{EAC08B93-AC8E-4714-83FA-DE007E32EA06}" uniqueName="23" name="diversity index table.Combined affluence rank" queryTableFieldId="23"/>
    <tableColumn id="24" xr3:uid="{8C3A7EE7-EEEB-47E9-8C6B-EDD04B472AFF}" uniqueName="24" name="diversity index table.rural rank" queryTableFieldId="24"/>
    <tableColumn id="25" xr3:uid="{7BADF6AB-F73D-42AC-B70E-CF7FA5C1B271}" uniqueName="25" name="diversity index table.racial diversity index" queryTableFieldId="25"/>
    <tableColumn id="26" xr3:uid="{DDBD2223-142B-4ACE-8E4D-046C98C95FCC}" uniqueName="26" name="diversity index table.composit index" queryTableFieldId="26"/>
    <tableColumn id="27" xr3:uid="{FE5DF795-28CF-4F3D-BAEF-3EF489A29CB0}" uniqueName="27" name="diversity index table.rounded composite" queryTableFieldId="2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DE1E7D1-EDDE-40DF-B8D9-F98B8EEFE6B5}" name="Energy_Burdened_tracts" displayName="Energy_Burdened_tracts" ref="A1:C35" tableType="queryTable" totalsRowShown="0">
  <autoFilter ref="A1:C35" xr:uid="{0CF22303-4AE4-4AD9-8034-906771390EF3}"/>
  <tableColumns count="3">
    <tableColumn id="1" xr3:uid="{09948C04-57CE-40CA-8E1D-8000FB1FD179}" uniqueName="1" name="Row Labels" queryTableFieldId="1"/>
    <tableColumn id="2" xr3:uid="{9774BEDB-7CE8-4F01-AC8A-61C88F3D3F69}" uniqueName="2" name="Sum of Residential CLM $ Collected" queryTableFieldId="2"/>
    <tableColumn id="3" xr3:uid="{29B3DCF4-80BB-4B7A-ACA6-B1C0F85C5D69}" uniqueName="3" name="Sum of Residential Incentive Disbursement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8AFDF4A-F3E8-4045-A9D5-52E7264A3D22}" name="Merge4" displayName="Merge4" ref="K3:Z78" tableType="queryTable" totalsRowShown="0">
  <autoFilter ref="K3:Z78" xr:uid="{9BBAB59F-1C24-4817-97ED-5F619D86017E}"/>
  <tableColumns count="16">
    <tableColumn id="1" xr3:uid="{BEA4C8E0-81BB-4CD7-A7EC-41BCD3375D76}" uniqueName="1" name="Row Labels" queryTableFieldId="1"/>
    <tableColumn id="2" xr3:uid="{788D8CB4-6CA3-4375-AD40-FEECAA6F53AF}" uniqueName="2" name="Sum of Residential CLM $ Collected" queryTableFieldId="2"/>
    <tableColumn id="3" xr3:uid="{09E03882-360A-4301-9A0F-78CE36203541}" uniqueName="3" name="Sum of Residential Incentive Disbursements" queryTableFieldId="3"/>
    <tableColumn id="4" xr3:uid="{0AFE9F14-F7DA-4737-8BBA-69F54C07DC04}" uniqueName="4" name="HESReportTable.Distressed Tract1" queryTableFieldId="4" dataDxfId="140"/>
    <tableColumn id="5" xr3:uid="{DE5E23DE-0D23-4889-BAA0-3424005C7198}" uniqueName="5" name="HESReportTable.CLM $ Collected " queryTableFieldId="5"/>
    <tableColumn id="6" xr3:uid="{42F80849-D591-4D2B-AC0F-4295E5FE96A7}" uniqueName="6" name="HESReportTable.Incentive Disbursements" queryTableFieldId="6"/>
    <tableColumn id="7" xr3:uid="{766192DF-C7A9-4A62-AC2C-1B53F0361A6A}" uniqueName="7" name="HESReportTable.HES Total Units" queryTableFieldId="7"/>
    <tableColumn id="8" xr3:uid="{CB194D34-1AEF-4A4F-A9AF-07833A44640E}" uniqueName="8" name="HESReportTable.HES Single Family" queryTableFieldId="8"/>
    <tableColumn id="9" xr3:uid="{C189D37E-09E4-4704-89FF-2AF03350BAD7}" uniqueName="9" name="HESReportTable.HES 2-4 Units" queryTableFieldId="9"/>
    <tableColumn id="10" xr3:uid="{8EAB3824-E827-401A-B2CA-D6358397E847}" uniqueName="10" name="HESReportTable.HES &gt;4 Units" queryTableFieldId="10"/>
    <tableColumn id="11" xr3:uid="{059FABFF-91FF-4FF8-877E-7E34143223A1}" uniqueName="11" name="HESReportTable.Incentives" queryTableFieldId="11"/>
    <tableColumn id="12" xr3:uid="{39DB5323-336B-40A7-821E-7CB43245033E}" uniqueName="12" name="HESReportTable.HESIE Total Units" queryTableFieldId="12"/>
    <tableColumn id="13" xr3:uid="{17164B30-ACF1-4BC1-84F4-CB385896D167}" uniqueName="13" name="HESReportTable.HESIE Single Family " queryTableFieldId="13"/>
    <tableColumn id="14" xr3:uid="{3CD7DBA1-7EDB-4E43-A4C2-0E4AF5A96664}" uniqueName="14" name="HESReportTable.HESIE 2-4 Units2" queryTableFieldId="14"/>
    <tableColumn id="15" xr3:uid="{C9302DFF-4CA6-437D-B76C-E62249442C9F}" uniqueName="15" name="HESReportTable.HESIE &gt;4 Units " queryTableFieldId="15"/>
    <tableColumn id="16" xr3:uid="{B5871AD6-DEBE-450E-97DC-BF90E939DB9D}" uniqueName="16" name="HESReportTable.HESIE Incentives " queryTableField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6592337-B790-40D2-BD26-AD1E7FA6C0F7}" name="Merge3" displayName="Merge3" ref="A1:AR393" tableType="queryTable" totalsRowShown="0">
  <autoFilter ref="A1:AR393" xr:uid="{6454996A-D173-4A73-8DBD-C3440ED05180}"/>
  <tableColumns count="44">
    <tableColumn id="1" xr3:uid="{C911D07F-69D2-4298-8ED6-59231BA32708}" uniqueName="1" name="id" queryTableFieldId="1" dataDxfId="139"/>
    <tableColumn id="2" xr3:uid="{1C0584BF-57CC-45DA-8C4A-81BB6EA9382F}" uniqueName="2" name="tract" queryTableFieldId="2"/>
    <tableColumn id="3" xr3:uid="{7ADF1175-8F3E-4CAE-BFC3-69CDA7B721E1}" uniqueName="3" name="Geographic Area Name" queryTableFieldId="3" dataDxfId="138"/>
    <tableColumn id="4" xr3:uid="{B2ECC412-4F7B-4A20-A270-DC573F468A97}" uniqueName="4" name="Estimate!!Occupied housing units!!Occupied housing units!!HOUSEHOLD INCOME IN THE PAST 12 MONTHS (IN 2019 INFLATION-ADJUSTED DOLLARS)!!Median household income (dollars) 250000 = 250000+" queryTableFieldId="4"/>
    <tableColumn id="5" xr3:uid="{589BB841-DEF2-4C30-B060-4D2EE3E0E054}" uniqueName="5" name="Estimate!!HOUSEHOLDS BY TYPE!!Total households!!Average household size" queryTableFieldId="5"/>
    <tableColumn id="6" xr3:uid="{C97F013E-90A8-4E87-9296-C9D1547F5FA0}" uniqueName="6" name="Household Size Adjusted income = (Household Income)/(Household Size)^N_x000a_N =1/2" queryTableFieldId="6"/>
    <tableColumn id="7" xr3:uid="{20AEF785-8BA5-4672-9ACB-5D870F1EEC48}" uniqueName="7" name="adjusted income (thousands of $)" queryTableFieldId="7"/>
    <tableColumn id="8" xr3:uid="{8064745E-B112-4A87-8F66-D49A5DA1B27E}" uniqueName="8" name="incomee percentile" queryTableFieldId="8"/>
    <tableColumn id="9" xr3:uid="{0C544C07-6EDF-494C-A72C-BAF3386F176E}" uniqueName="9" name="Income Rank" queryTableFieldId="9"/>
    <tableColumn id="10" xr3:uid="{D0BF6DDE-500C-4C79-A023-FEEC01FED96D}" uniqueName="10" name="reverse income percentile" queryTableFieldId="10"/>
    <tableColumn id="11" xr3:uid="{3B2C102F-92D9-4432-A4E4-A7B71C52065F}" uniqueName="11" name="REVERSE income Rank" queryTableFieldId="11"/>
    <tableColumn id="12" xr3:uid="{CC98484E-4FA3-46CC-8088-9CC0034ECC4C}" uniqueName="12" name="median census housing cost" queryTableFieldId="12"/>
    <tableColumn id="13" xr3:uid="{1161BF18-B89B-41AB-9A12-21FF9C67641E}" uniqueName="13" name="housing cost as percentage of income" queryTableFieldId="13"/>
    <tableColumn id="14" xr3:uid="{3F6A5937-AB69-485A-8AB0-0BBA7388A5D9}" uniqueName="14" name="Housing cost rank as fraction of median income percentile" queryTableFieldId="14"/>
    <tableColumn id="15" xr3:uid="{E073CCCA-F541-4240-BC5E-E76364AC1A56}" uniqueName="15" name="housing cost rank" queryTableFieldId="15"/>
    <tableColumn id="16" xr3:uid="{1D732CE8-C68D-45FC-B6A7-138DB303DDF9}" uniqueName="16" name="Housing cost percentile " queryTableFieldId="16"/>
    <tableColumn id="17" xr3:uid="{1BABE827-84EB-4373-9A16-66CF60DB5B10}" uniqueName="17" name="Housing cost rank on absolute housing cost" queryTableFieldId="17"/>
    <tableColumn id="18" xr3:uid="{0C38A5B1-01AB-4D59-BB47-55D5F5609156}" uniqueName="18" name="Combined affluence rank" queryTableFieldId="18"/>
    <tableColumn id="19" xr3:uid="{AA85E0CD-8A34-4C36-B89C-54CC51E1360F}" uniqueName="19" name="CTRUCA.Primary RUCA Code 2010" queryTableFieldId="19"/>
    <tableColumn id="20" xr3:uid="{E713EC1B-0453-4FEC-BEC4-C0B65E451921}" uniqueName="20" name="CTRUCA.Secondary RUCA Code, 2010 (see errata)" queryTableFieldId="20"/>
    <tableColumn id="21" xr3:uid="{546FC0B5-F2B1-4958-A080-FB53138AFC73}" uniqueName="21" name="CTRUCA.Tract Population, 2010" queryTableFieldId="21"/>
    <tableColumn id="22" xr3:uid="{C428697E-DFCF-4008-948A-3572F63922F0}" uniqueName="22" name="CTRUCA.Land Area (square miles), 2010" queryTableFieldId="22"/>
    <tableColumn id="23" xr3:uid="{0AB81920-963A-4D26-8CF2-8D38DDC8B80C}" uniqueName="23" name="CTRUCA.Population Density (per square mile), 2010" queryTableFieldId="23"/>
    <tableColumn id="24" xr3:uid="{3F68A6ED-ADDF-4506-A4FE-42020476D095}" uniqueName="24" name="rural rank" queryTableFieldId="24"/>
    <tableColumn id="25" xr3:uid="{4F1057AE-7335-49FB-A5DF-3D2F82A434BA}" uniqueName="25" name="racialdiversitytable.POC population" queryTableFieldId="25"/>
    <tableColumn id="26" xr3:uid="{B2CB62FE-323E-41D7-957E-DB7EF28D0589}" uniqueName="26" name="racialdiversitytable.POC % of population" queryTableFieldId="26"/>
    <tableColumn id="27" xr3:uid="{B6B6263F-DD1C-427B-85E5-8A60B073AC15}" uniqueName="27" name="racialdiversitytable.percentile rank" queryTableFieldId="27"/>
    <tableColumn id="28" xr3:uid="{2D3112E3-7893-43A7-B9B1-D98C5A12416A}" uniqueName="28" name="racial diversity index" queryTableFieldId="28"/>
    <tableColumn id="29" xr3:uid="{DFEBB919-3CB2-4A3B-9893-E898F4599B6B}" uniqueName="29" name="composit index" queryTableFieldId="29"/>
    <tableColumn id="30" xr3:uid="{FA3C6A36-1CCC-4D6D-8B97-8E0476AD97C1}" uniqueName="30" name="rounded composite" queryTableFieldId="30"/>
    <tableColumn id="31" xr3:uid="{968F5FFD-ED1A-4CF3-8C39-F502296CA5FF}" uniqueName="31" name="Income &lt;=60 %SMI?" queryTableFieldId="31" dataDxfId="137"/>
    <tableColumn id="32" xr3:uid="{DA1AFBAE-4935-40B3-A452-7005510437FA}" uniqueName="32" name="Income &lt;=80% SMI" queryTableFieldId="32" dataDxfId="136"/>
    <tableColumn id="33" xr3:uid="{3AF92E7E-3281-45DB-97DA-2C926BDBBFDC}" uniqueName="33" name="HESReportTable.CLM $ Collected " queryTableFieldId="33"/>
    <tableColumn id="34" xr3:uid="{36808BDC-4DF3-4AF2-B47F-0B61ABBF4FCF}" uniqueName="34" name="HESReportTable.Incentive Disbursements" queryTableFieldId="34"/>
    <tableColumn id="35" xr3:uid="{3FB5E00F-9BB3-4F3F-BB61-AAA72F00E968}" uniqueName="35" name="HESReportTable.HES Total Units" queryTableFieldId="35"/>
    <tableColumn id="36" xr3:uid="{30B0DB34-31DC-4B91-BA47-4B5B20329457}" uniqueName="36" name="HESReportTable.HES Single Family" queryTableFieldId="36"/>
    <tableColumn id="37" xr3:uid="{F538F321-0DEF-4A94-A464-84932756B756}" uniqueName="37" name="HESReportTable.HES 2-4 Units" queryTableFieldId="37"/>
    <tableColumn id="38" xr3:uid="{BD742AAD-11E4-4A36-9F99-0499427F03FB}" uniqueName="38" name="HESReportTable.HES &gt;4 Units" queryTableFieldId="38"/>
    <tableColumn id="39" xr3:uid="{6369CCED-BE92-4A16-8DED-7E7A8F6EF683}" uniqueName="39" name="HESReportTable.Incentives" queryTableFieldId="39"/>
    <tableColumn id="40" xr3:uid="{D40048FF-4CE8-43C2-AD6E-D7BB53132CB9}" uniqueName="40" name="HESReportTable.HESIE Total Units" queryTableFieldId="40"/>
    <tableColumn id="41" xr3:uid="{AFEE90CE-6156-46D6-B419-906C6DE4CF2B}" uniqueName="41" name="HESReportTable.HESIE Single Family " queryTableFieldId="41"/>
    <tableColumn id="42" xr3:uid="{805229E7-E01C-41DB-A37B-AEE159EB31AA}" uniqueName="42" name="HESReportTable.HESIE 2-4 Units2" queryTableFieldId="42"/>
    <tableColumn id="43" xr3:uid="{CC6D1181-E79A-45A4-AE64-151782A67F82}" uniqueName="43" name="HESReportTable.HESIE &gt;4 Units " queryTableFieldId="43"/>
    <tableColumn id="44" xr3:uid="{D3180B8F-3527-499D-A339-10B69707A409}" uniqueName="44" name="HESReportTable.HESIE Incentives " queryTableFieldId="4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1C3B71B-2132-4244-A040-47E964F3615D}" name="Table13" displayName="Table13" ref="A404:C438" totalsRowShown="0" headerRowDxfId="135" headerRowBorderDxfId="134">
  <autoFilter ref="A404:C438" xr:uid="{A292CDD6-9614-4B7D-B58F-AD9F8DD4F309}"/>
  <tableColumns count="3">
    <tableColumn id="1" xr3:uid="{265C76C4-B4C9-4653-A791-67985AE8EB6B}" name="Row Labels" dataDxfId="133"/>
    <tableColumn id="2" xr3:uid="{351EE2B6-EA35-45DB-A301-D4C380E2F0C5}" name="Sum of Residential CLM $ Collected" dataDxfId="132"/>
    <tableColumn id="3" xr3:uid="{39FE08C3-8167-425E-8A18-83B10EE92B87}" name="Sum of Residential Incentive Disbursements" dataDxfId="13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BA9575-4536-4FBE-A4DC-426432B9E16A}" name="Table4" displayName="Table4" ref="A1:AF823" totalsRowShown="0" headerRowDxfId="130" tableBorderDxfId="129">
  <autoFilter ref="A1:AF823" xr:uid="{CE0DFC16-9455-4391-B1E2-05E0FE52EF28}"/>
  <tableColumns count="32">
    <tableColumn id="1" xr3:uid="{BD09F21E-72D9-4FC8-A310-462D6CBD5FF5}" name="id" dataDxfId="128"/>
    <tableColumn id="2" xr3:uid="{80DFB2F1-E939-46A9-9EEA-42E16A1D9530}" name="tract" dataDxfId="127"/>
    <tableColumn id="3" xr3:uid="{1C5B7B7A-D7EB-4560-A8C2-9C8880C90A69}" name="Geographic Area Name" dataDxfId="126"/>
    <tableColumn id="4" xr3:uid="{620508C7-32AA-472E-92C6-2A7836F1CAFD}" name="Estimate!!Occupied housing units!!Occupied housing units!!HOUSEHOLD INCOME IN THE PAST 12 MONTHS (IN 2019 INFLATION-ADJUSTED DOLLARS)!!Median household income (dollars) 250000 = 250000+" dataDxfId="125"/>
    <tableColumn id="5" xr3:uid="{58E24A3A-7C8B-4999-8281-2EDC626CA9EF}" name="Estimate!!HOUSEHOLDS BY TYPE!!Total households!!Average household size" dataDxfId="124"/>
    <tableColumn id="6" xr3:uid="{58D799DA-3670-43D8-812F-A10540D6244A}" name="Household Size Adjusted income = (Household Income)/(Household Size)^N_x000a_N =1/2" dataDxfId="123"/>
    <tableColumn id="7" xr3:uid="{CB4BEB7D-49A3-4CCA-B24D-5C0A89E8BD1E}" name="adjusted income (thousands of $)" dataDxfId="122"/>
    <tableColumn id="8" xr3:uid="{0A83F071-565A-44C6-A5CE-DA430B730B26}" name="incomee percentile" dataDxfId="121"/>
    <tableColumn id="9" xr3:uid="{7437B976-28B9-4763-9B2F-7DF7BD012564}" name="Income Rank" dataDxfId="120"/>
    <tableColumn id="10" xr3:uid="{E00AC73B-CAC8-4EAB-AC66-2877FAC1CC9F}" name="reverse income percentile" dataDxfId="119"/>
    <tableColumn id="11" xr3:uid="{5033CD14-F2E9-49C5-AE40-49147E441D29}" name="REVERSE income Rank" dataDxfId="118"/>
    <tableColumn id="12" xr3:uid="{8754D945-C279-4677-B593-951A3F36D40C}" name="median census housing cost" dataDxfId="117"/>
    <tableColumn id="13" xr3:uid="{F8685C69-4A29-48F7-8790-35B3E7AE3194}" name="housing cost as percentage of income" dataDxfId="116"/>
    <tableColumn id="14" xr3:uid="{76199508-F265-4631-89BE-96337A65DB35}" name="Housing cost rank as fraction of median income percentile" dataDxfId="115"/>
    <tableColumn id="15" xr3:uid="{AB1E91F6-ADA1-4F4B-9A2C-A11889CFC2F7}" name="housing cost rank" dataDxfId="114"/>
    <tableColumn id="16" xr3:uid="{3B1B5885-0835-443F-B100-A0C9873E057B}" name="Housing cost percentile " dataDxfId="113"/>
    <tableColumn id="17" xr3:uid="{461423BE-85EA-4B8F-8DBF-82CC4EF005F5}" name="Housing cost rank on absolute housing cost" dataDxfId="112"/>
    <tableColumn id="18" xr3:uid="{AFCF8FC4-72C0-4BEA-8229-572F17985949}" name="Combined affluence rank" dataDxfId="111"/>
    <tableColumn id="19" xr3:uid="{3D2F59DC-52D7-42FF-886C-989BB2C4523F}" name="CTRUCA.Primary RUCA Code 2010" dataDxfId="110"/>
    <tableColumn id="20" xr3:uid="{51A6867C-BE53-4F1E-AFEB-EC3B69D2D863}" name="CTRUCA.Secondary RUCA Code, 2010 (see errata)" dataDxfId="109"/>
    <tableColumn id="21" xr3:uid="{03D78C98-7EED-4F0E-9A7E-34F56EABE4B2}" name="CTRUCA.Tract Population, 2010" dataDxfId="108"/>
    <tableColumn id="22" xr3:uid="{0903D17B-4373-4410-B735-8B7BACB67772}" name="CTRUCA.Land Area (square miles), 2010" dataDxfId="107"/>
    <tableColumn id="23" xr3:uid="{320F2021-2B82-45F8-BE29-BF9661C65A73}" name="CTRUCA.Population Density (per square mile), 2010" dataDxfId="106"/>
    <tableColumn id="24" xr3:uid="{C67A3468-DEAB-4776-A2E8-35A1D93A0A7A}" name="rural rank" dataDxfId="105"/>
    <tableColumn id="25" xr3:uid="{21AEB65E-74D4-4593-8152-7898D0B4DE3C}" name="racialdiversitytable.POC population" dataDxfId="104"/>
    <tableColumn id="26" xr3:uid="{B3019F3B-FBF4-44BD-AE4A-22D4FCD7D7A7}" name="racialdiversitytable.POC % of population" dataDxfId="103"/>
    <tableColumn id="27" xr3:uid="{A17061D8-DFB0-483A-92C5-5E89DA35A31D}" name="racialdiversitytable.percentile rank" dataDxfId="102"/>
    <tableColumn id="28" xr3:uid="{3542E8E6-E4E3-477E-8EFE-6F7323B7C51C}" name="racial diversity index" dataDxfId="101"/>
    <tableColumn id="29" xr3:uid="{ED76AA03-085D-4814-8F00-E804E33BE230}" name="composit index" dataDxfId="100"/>
    <tableColumn id="30" xr3:uid="{E7538EF3-91DD-46AC-AE20-880D5D3F4FB6}" name="rounded composite">
      <calculatedColumnFormula>ROUNDUP(AC2,0)</calculatedColumnFormula>
    </tableColumn>
    <tableColumn id="31" xr3:uid="{C3B8EE3B-CD44-4892-AC3D-DED4970FB321}" name="Income &lt;=60 %SMI?" dataDxfId="99">
      <calculatedColumnFormula>IF(Table4[[#This Row],[Estimate!!Occupied housing units!!Occupied housing units!!HOUSEHOLD INCOME IN THE PAST 12 MONTHS (IN 2019 INFLATION-ADJUSTED DOLLARS)!!Median household income (dollars) 250000 = 250000+]] &lt;= 0.6 * 78444, "Yes", "No")</calculatedColumnFormula>
    </tableColumn>
    <tableColumn id="32" xr3:uid="{65DC6F2F-6A28-4C39-AAB5-6EF89B0BA993}" name="Income &lt;=80% SMI" dataDxfId="98">
      <calculatedColumnFormula>IF(Table4[[#This Row],[Estimate!!Occupied housing units!!Occupied housing units!!HOUSEHOLD INCOME IN THE PAST 12 MONTHS (IN 2019 INFLATION-ADJUSTED DOLLARS)!!Median household income (dollars) 250000 = 250000+]] &lt;= 0.8 * 78444, "Yes", "No")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S423" totalsRowShown="0" headerRowDxfId="97" tableBorderDxfId="96">
  <autoFilter ref="A5:S423" xr:uid="{00000000-0009-0000-0100-000003000000}"/>
  <tableColumns count="19">
    <tableColumn id="1" xr3:uid="{00000000-0010-0000-0000-000001000000}" name="Census Tract" dataDxfId="95"/>
    <tableColumn id="2" xr3:uid="{00000000-0010-0000-0000-000002000000}" name="Town" dataDxfId="94"/>
    <tableColumn id="3" xr3:uid="{00000000-0010-0000-0000-000003000000}" name="Distressed Tract1" dataDxfId="93"/>
    <tableColumn id="4" xr3:uid="{00000000-0010-0000-0000-000004000000}" name="CLM $ Collected " dataDxfId="92" dataCellStyle="Currency"/>
    <tableColumn id="5" xr3:uid="{00000000-0010-0000-0000-000005000000}" name="% of Total CLM $ Collected " dataDxfId="91" dataCellStyle="Percent">
      <calculatedColumnFormula>Table3[[#This Row],[CLM $ Collected ]]/'1.) CLM Reference'!$B$4</calculatedColumnFormula>
    </tableColumn>
    <tableColumn id="6" xr3:uid="{00000000-0010-0000-0000-000006000000}" name="Incentive Disbursements" dataDxfId="90" dataCellStyle="Currency"/>
    <tableColumn id="7" xr3:uid="{00000000-0010-0000-0000-000007000000}" name="% of Total Incentive Disbursements" dataDxfId="89" dataCellStyle="Percent">
      <calculatedColumnFormula>Table3[[#This Row],[Incentive Disbursements]]/'1.) CLM Reference'!$B$5</calculatedColumnFormula>
    </tableColumn>
    <tableColumn id="8" xr3:uid="{00000000-0010-0000-0000-000008000000}" name="Column1" dataDxfId="88" dataCellStyle="Percent">
      <calculatedColumnFormula>IF((Table3[[#This Row],[Incentive Disbursements]]&gt;=0.5*Table3[[#This Row],[CLM $ Collected ]]),"YES",IF(Table3[[#This Row],[Incentive Disbursements]]&lt;=1, "N/A", "NO"))</calculatedColumnFormula>
    </tableColumn>
    <tableColumn id="13" xr3:uid="{00000000-0010-0000-0000-00000D000000}" name="Equitable" dataDxfId="87" dataCellStyle="Percent">
      <calculatedColumnFormula>IF(ROUND(E6,5)&lt;0.00001,"N/A",IF(ROUND(E6,5)&lt;=ROUND(G6,5),"YES","NO"))</calculatedColumnFormula>
    </tableColumn>
    <tableColumn id="9" xr3:uid="{00000000-0010-0000-0000-000009000000}" name="Residential CLM $ Collected" dataDxfId="86" dataCellStyle="Currency"/>
    <tableColumn id="10" xr3:uid="{00000000-0010-0000-0000-00000A000000}" name="% of Total Residential CLM $ Collected" dataDxfId="85" dataCellStyle="Percent">
      <calculatedColumnFormula>Table3[[#This Row],[CLM $ Collected ]]/'1.) CLM Reference'!$B$4</calculatedColumnFormula>
    </tableColumn>
    <tableColumn id="11" xr3:uid="{00000000-0010-0000-0000-00000B000000}" name="Residential Incentive Disbursements" dataDxfId="84" dataCellStyle="Currency"/>
    <tableColumn id="12" xr3:uid="{00000000-0010-0000-0000-00000C000000}" name="% of Total Residential Incentive Disbursements " dataDxfId="83" dataCellStyle="Percent">
      <calculatedColumnFormula>Table3[[#This Row],[Incentive Disbursements]]/'1.) CLM Reference'!$B$5</calculatedColumnFormula>
    </tableColumn>
    <tableColumn id="18" xr3:uid="{00000000-0010-0000-0000-000012000000}" name="Equitable 2" dataDxfId="82" dataCellStyle="Percent">
      <calculatedColumnFormula>IF(ROUND(K6,5)&lt;0.00001,"N/A",IF(ROUND(K6,5)&lt;=ROUND(M6,5),"YES","NO"))</calculatedColumnFormula>
    </tableColumn>
    <tableColumn id="14" xr3:uid="{00000000-0010-0000-0000-00000E000000}" name="C&amp;I CLM $ Collected" dataDxfId="81" dataCellStyle="Currency"/>
    <tableColumn id="15" xr3:uid="{00000000-0010-0000-0000-00000F000000}" name="% of Total C&amp;I CLM $ Collected" dataDxfId="80" dataCellStyle="Percent">
      <calculatedColumnFormula>Table3[[#This Row],[CLM $ Collected ]]/'1.) CLM Reference'!$B$4</calculatedColumnFormula>
    </tableColumn>
    <tableColumn id="16" xr3:uid="{00000000-0010-0000-0000-000010000000}" name="C&amp;I Incentive Disbursements" dataDxfId="79" dataCellStyle="Currency"/>
    <tableColumn id="17" xr3:uid="{00000000-0010-0000-0000-000011000000}" name="% of TotalC&amp;I Incentive Disbursements " dataDxfId="78" dataCellStyle="Percent">
      <calculatedColumnFormula>Table3[[#This Row],[Incentive Disbursements]]/'1.) CLM Reference'!$B$5</calculatedColumnFormula>
    </tableColumn>
    <tableColumn id="19" xr3:uid="{00000000-0010-0000-0000-000013000000}" name="Equitable 3" dataDxfId="77">
      <calculatedColumnFormula>IF(ROUND(P6,5)&lt;0.00001,"N/A",IF(ROUND(P6,5)&lt;=ROUND(R6,5),"YES","NO"))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54D24C-1B6F-4D2C-A752-A741AF712AE0}" name="Table5" displayName="Table5" ref="U5:AN414" totalsRowShown="0">
  <autoFilter ref="U5:AN414" xr:uid="{9CFBED47-7C5A-4071-A4C8-B6CD182DE4AD}"/>
  <tableColumns count="20">
    <tableColumn id="1" xr3:uid="{4EEB4098-F496-40F2-841D-47886E0AAFEC}" name="Census Tract"/>
    <tableColumn id="20" xr3:uid="{D19CAAD0-A3BD-4AAA-B3BA-57E915EEFBD5}" name="tract" dataDxfId="76">
      <calculatedColumnFormula>RIGHT(Table5[[#This Row],[Census Tract]],10)</calculatedColumnFormula>
    </tableColumn>
    <tableColumn id="2" xr3:uid="{74EB4B23-5C27-4AC4-B3B3-EC82DD54AD00}" name="Town"/>
    <tableColumn id="3" xr3:uid="{4DA11CFB-B8CE-4069-9FD6-2CB3829D3B4A}" name="Distressed Tract1"/>
    <tableColumn id="4" xr3:uid="{55E5007E-5C1E-4F28-9CD2-9BA5F36A89A4}" name="CLM $ Collected "/>
    <tableColumn id="5" xr3:uid="{ACCBC998-5024-4E94-ADA3-98BC470AE174}" name="% of Total CLM $ Collected "/>
    <tableColumn id="6" xr3:uid="{B09FEDC6-8FE2-4059-AB34-AE8E502EF806}" name="Incentive Disbursements"/>
    <tableColumn id="7" xr3:uid="{0399181C-29E6-487B-A335-030C833C788B}" name="% of Total Incentive Disbursements"/>
    <tableColumn id="8" xr3:uid="{AED3DE90-B30A-431F-9BC0-78F4CBF7CBF4}" name="Column1"/>
    <tableColumn id="9" xr3:uid="{0AED3A5C-D905-4E58-A66D-F4D28D0CACF7}" name="Equitable"/>
    <tableColumn id="10" xr3:uid="{E74C2E6C-265C-4658-BBDC-B2601C4FCEC9}" name="Residential CLM $ Collected"/>
    <tableColumn id="11" xr3:uid="{C97C9816-4004-4E53-BF9C-2C3F41709414}" name="% of Total Residential CLM $ Collected"/>
    <tableColumn id="12" xr3:uid="{732FB56E-071F-4E8A-B4F5-7B0D83870308}" name="Residential Incentive Disbursements"/>
    <tableColumn id="13" xr3:uid="{F74DF15D-436D-49F2-944D-FAC573962037}" name="% of Total Residential Incentive Disbursements "/>
    <tableColumn id="14" xr3:uid="{6C41AD45-144E-4EE9-BCB0-C1D4A4527D92}" name="Equitable 2"/>
    <tableColumn id="15" xr3:uid="{8F607289-E43B-4296-8440-6B94E604D988}" name="C&amp;I CLM $ Collected"/>
    <tableColumn id="16" xr3:uid="{B5011AFB-53F6-413A-AD04-D253DA137440}" name="% of Total C&amp;I CLM $ Collected"/>
    <tableColumn id="17" xr3:uid="{9864F251-5D81-4F43-B71C-F0768DB2B63B}" name="C&amp;I Incentive Disbursements"/>
    <tableColumn id="18" xr3:uid="{6FFBAB0A-665D-461D-A857-E6CF75941787}" name="% of TotalC&amp;I Incentive Disbursements "/>
    <tableColumn id="19" xr3:uid="{48FB249F-7617-4EBA-BB5C-1D85BC97EC40}" name="Equitable 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5E491FE-845C-430F-B3A1-F40550401F2C}" name="Merge6" displayName="Merge6" ref="A1:X61" tableType="queryTable" totalsRowShown="0">
  <autoFilter ref="A1:X61" xr:uid="{09BED538-08E1-44A7-B17F-CC33FBE7B8D0}"/>
  <tableColumns count="24">
    <tableColumn id="1" xr3:uid="{C5F4045E-44A3-4723-A2D7-14123648BE75}" uniqueName="1" name="Census Tract" queryTableFieldId="1"/>
    <tableColumn id="2" xr3:uid="{48CCDE15-B856-47D2-A240-6BC9D5BA5733}" uniqueName="2" name="Town" queryTableFieldId="2" dataDxfId="75"/>
    <tableColumn id="3" xr3:uid="{702FF7E6-F5BF-47D5-9A9F-B9FB9FCB08EE}" uniqueName="3" name="Distressed Tract1" queryTableFieldId="3" dataDxfId="74"/>
    <tableColumn id="4" xr3:uid="{DE003037-0D01-49D0-B65C-C7F24814531B}" uniqueName="4" name="CLM $ Collected " queryTableFieldId="4"/>
    <tableColumn id="5" xr3:uid="{4EA62738-2AEE-4234-AEAA-E8EB0194F9DE}" uniqueName="5" name="% of Total CLM $ Collected " queryTableFieldId="5"/>
    <tableColumn id="6" xr3:uid="{41709E72-99E0-4824-A691-7E97D63331FE}" uniqueName="6" name="Incentive Disbursements" queryTableFieldId="6"/>
    <tableColumn id="7" xr3:uid="{87C97621-4DA8-4408-BAF0-D8B71D482CE9}" uniqueName="7" name="% of Total Incentive Disbursements" queryTableFieldId="7"/>
    <tableColumn id="8" xr3:uid="{CD314CAF-500E-425A-B6D8-9CAA50DCA23E}" uniqueName="8" name="Equitable" queryTableFieldId="8" dataDxfId="73"/>
    <tableColumn id="9" xr3:uid="{C570978E-4292-4451-B287-4A927CCAB816}" uniqueName="9" name="Residential CLM $ Collected" queryTableFieldId="9"/>
    <tableColumn id="10" xr3:uid="{156452C7-3E45-496E-9D8D-A522B41404D0}" uniqueName="10" name="% of Total Residential CLM $ Collected" queryTableFieldId="10"/>
    <tableColumn id="11" xr3:uid="{B47833FB-CFB7-4940-A345-463B16CB0913}" uniqueName="11" name="Residential Incentive Disbursements" queryTableFieldId="11"/>
    <tableColumn id="12" xr3:uid="{00B61E08-6592-4549-967A-277F6128A3A3}" uniqueName="12" name="% of Total Residential Incentive Disbursements " queryTableFieldId="12"/>
    <tableColumn id="13" xr3:uid="{C804B696-2004-41CB-9307-97F8782E95A4}" uniqueName="13" name="C&amp;I CLM $ Collected" queryTableFieldId="13"/>
    <tableColumn id="14" xr3:uid="{FEBD4024-7E79-41D0-A463-5E0E141641BA}" uniqueName="14" name="% of Total C&amp;I CLM $ Collected" queryTableFieldId="14"/>
    <tableColumn id="15" xr3:uid="{7D64F293-03A8-4416-9B40-B4B00373986B}" uniqueName="15" name="C&amp;I Incentive Disbursements" queryTableFieldId="15"/>
    <tableColumn id="16" xr3:uid="{B4B39B68-B627-4474-BD7F-7F8DEEC44DC4}" uniqueName="16" name="% of TotalC&amp;I Incentive Disbursements " queryTableFieldId="16"/>
    <tableColumn id="17" xr3:uid="{71B9BFDB-DDDA-4636-A604-823759A3C9FF}" uniqueName="17" name="diversity index table.adjusted income (thousands of $)" queryTableFieldId="17"/>
    <tableColumn id="18" xr3:uid="{047E84F4-466C-418E-9C47-F66D75E6C849}" uniqueName="18" name="diversity index table.median census housing cost" queryTableFieldId="18"/>
    <tableColumn id="19" xr3:uid="{B933EA83-4C21-422C-A8D5-71DCF4347CF7}" uniqueName="19" name="diversity index table.Combined affluence rank" queryTableFieldId="19"/>
    <tableColumn id="20" xr3:uid="{1EE11F0B-013E-4401-A0F8-6E606A8199C5}" uniqueName="20" name="diversity index table.rural rank" queryTableFieldId="20"/>
    <tableColumn id="21" xr3:uid="{89AD1E98-E433-4228-84E1-3D465F28C2B9}" uniqueName="21" name="diversity index table.racial diversity index" queryTableFieldId="21"/>
    <tableColumn id="22" xr3:uid="{86EF8878-309C-4FDE-A6E8-B472CE80B424}" uniqueName="22" name="diversity index table.composit index" queryTableFieldId="22"/>
    <tableColumn id="23" xr3:uid="{FDC28BBB-0DE3-455E-9221-2D6892303377}" uniqueName="23" name="diversity index table.rounded composite" queryTableFieldId="23"/>
    <tableColumn id="24" xr3:uid="{673EA1C0-F1A3-450D-8EDD-086B79650FEC}" uniqueName="24" name="Column1" queryTableFieldId="24" dataDxfId="7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CCCDA16-F6BB-466E-8FC2-8C30B57E4870}" name="LargeLoadMerge" displayName="LargeLoadMerge" ref="A1:X205" tableType="queryTable" totalsRowShown="0">
  <autoFilter ref="A1:X205" xr:uid="{8BFD41B6-9920-47CE-B5FF-A83DFD14D21A}"/>
  <tableColumns count="24">
    <tableColumn id="1" xr3:uid="{D29A449D-4844-4EE8-8465-17E63390DE56}" uniqueName="1" name="Census Tract" queryTableFieldId="1"/>
    <tableColumn id="2" xr3:uid="{D7AA1177-AD45-4DCD-A475-F7EC61F7B01D}" uniqueName="2" name="Town" queryTableFieldId="2" dataDxfId="71"/>
    <tableColumn id="3" xr3:uid="{107CAE79-9489-4E3B-BEA1-6355778C03BF}" uniqueName="3" name="Distressed Tract1" queryTableFieldId="3" dataDxfId="70"/>
    <tableColumn id="4" xr3:uid="{2162B781-D5E1-4805-B88C-1944716215E9}" uniqueName="4" name="CLM $ Collected " queryTableFieldId="4"/>
    <tableColumn id="5" xr3:uid="{C80E9E87-532C-4D37-84A0-EEEB6A642D17}" uniqueName="5" name="% of Total CLM $ Collected " queryTableFieldId="5"/>
    <tableColumn id="6" xr3:uid="{221AD658-D9B6-4BB7-A4E7-CCA40C79B20A}" uniqueName="6" name="Incentive Disbursements" queryTableFieldId="6"/>
    <tableColumn id="7" xr3:uid="{7F9987FF-1442-40E2-AC0E-09B8C3E4F30D}" uniqueName="7" name="% of Total Incentive Disbursements" queryTableFieldId="7"/>
    <tableColumn id="8" xr3:uid="{CA2CE0F1-9ACD-41C5-B716-54FF0EA4011A}" uniqueName="8" name="Equitable" queryTableFieldId="8" dataDxfId="69"/>
    <tableColumn id="9" xr3:uid="{60F3B828-E791-4810-8C28-B90F3508375E}" uniqueName="9" name="Residential CLM $ Collected" queryTableFieldId="9"/>
    <tableColumn id="10" xr3:uid="{09FD8368-1E25-4AA6-A794-E61E58FB4BF3}" uniqueName="10" name="% of Total Residential CLM $ Collected" queryTableFieldId="10"/>
    <tableColumn id="11" xr3:uid="{3DA3B92E-BA45-4002-B0A3-8D5A27DCD9D8}" uniqueName="11" name="Residential Incentive Disbursements" queryTableFieldId="11"/>
    <tableColumn id="12" xr3:uid="{1F5CA873-E61E-4A9F-9A55-21DA0FE711D2}" uniqueName="12" name="% of Total Residential Incentive Disbursements " queryTableFieldId="12"/>
    <tableColumn id="13" xr3:uid="{B0E3155A-BAB4-4D8B-A59A-61E51EBD4FFA}" uniqueName="13" name="C&amp;I CLM $ Collected" queryTableFieldId="13"/>
    <tableColumn id="14" xr3:uid="{7B52DF01-FD5E-4B96-8C78-3CD8D1F70164}" uniqueName="14" name="% of Total C&amp;I CLM $ Collected" queryTableFieldId="14"/>
    <tableColumn id="15" xr3:uid="{ACBA468A-FA89-4586-A6F5-CCCFAD6C203D}" uniqueName="15" name="C&amp;I Incentive Disbursements" queryTableFieldId="15"/>
    <tableColumn id="16" xr3:uid="{9761A3AB-BF8F-4068-9BC9-EB9B5A2434D8}" uniqueName="16" name="% of TotalC&amp;I Incentive Disbursements " queryTableFieldId="16"/>
    <tableColumn id="17" xr3:uid="{D9430E80-7379-469F-BF3F-63AACC403F1A}" uniqueName="17" name="diversity index table.adjusted income (thousands of $)" queryTableFieldId="17"/>
    <tableColumn id="18" xr3:uid="{7626EDB2-01DE-425F-8539-2E5B4CD34600}" uniqueName="18" name="diversity index table.median census housing cost" queryTableFieldId="18"/>
    <tableColumn id="19" xr3:uid="{AFE0F421-BEF4-46AF-AC6A-0448EEB56736}" uniqueName="19" name="diversity index table.Combined affluence rank" queryTableFieldId="19"/>
    <tableColumn id="20" xr3:uid="{E17DB1A6-56E6-4B38-81C1-25C29B1134DF}" uniqueName="20" name="diversity index table.rural rank" queryTableFieldId="20"/>
    <tableColumn id="21" xr3:uid="{69AA299D-2DB8-484F-B1F7-BB7CD558BEB9}" uniqueName="21" name="diversity index table.racial diversity index" queryTableFieldId="21"/>
    <tableColumn id="22" xr3:uid="{8BD9F596-974B-4219-87F8-0DF1D1146B5F}" uniqueName="22" name="diversity index table.composit index" queryTableFieldId="22"/>
    <tableColumn id="23" xr3:uid="{7C1CD095-728D-4B54-A9DF-2229F20D280B}" uniqueName="23" name="diversity index table.rounded composite" queryTableFieldId="23"/>
    <tableColumn id="24" xr3:uid="{D63AB694-4951-40DE-94E0-86A20C22680A}" uniqueName="24" name="Column1" queryTableFieldId="24" dataDxfId="6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3A9BFDB-6D39-4E88-8608-88D7C1AEAD0E}" name="Merge1" displayName="Merge1" ref="A1:X205" tableType="queryTable" totalsRowShown="0">
  <autoFilter ref="A1:X205" xr:uid="{5BD79180-5DDF-487A-A603-54A8DBF57D4D}"/>
  <tableColumns count="24">
    <tableColumn id="1" xr3:uid="{78B11BB5-36B3-47B6-9AD4-72C406571A4B}" uniqueName="1" name="Census Tract" queryTableFieldId="1"/>
    <tableColumn id="2" xr3:uid="{A5E8E2C5-FF1B-4F45-AD59-1F16A829FB12}" uniqueName="2" name="Town" queryTableFieldId="2" dataDxfId="67"/>
    <tableColumn id="3" xr3:uid="{5AE9CDF2-462C-42E9-8AA7-98AF2EC330A1}" uniqueName="3" name="Distressed Tract1" queryTableFieldId="3" dataDxfId="66"/>
    <tableColumn id="4" xr3:uid="{98BBA804-19BD-40AA-8BE1-7A296D9924A6}" uniqueName="4" name="CLM $ Collected " queryTableFieldId="4"/>
    <tableColumn id="5" xr3:uid="{8D0E7137-253A-42F9-AA96-F86C14D9F27D}" uniqueName="5" name="% of Total CLM $ Collected " queryTableFieldId="5"/>
    <tableColumn id="6" xr3:uid="{FF50B6E9-FC71-487B-BCDB-2AB89C6B03E0}" uniqueName="6" name="Incentive Disbursements" queryTableFieldId="6"/>
    <tableColumn id="7" xr3:uid="{8ED3657F-D17A-481F-A140-4A713614BE34}" uniqueName="7" name="% of Total Incentive Disbursements" queryTableFieldId="7"/>
    <tableColumn id="8" xr3:uid="{EF60D405-2E49-4157-A2A8-D260C3EA6588}" uniqueName="8" name="Equitable" queryTableFieldId="8" dataDxfId="65"/>
    <tableColumn id="9" xr3:uid="{ADC3E38F-EB1E-44A7-B8D4-E6B9D91CA927}" uniqueName="9" name="Residential CLM $ Collected" queryTableFieldId="9"/>
    <tableColumn id="10" xr3:uid="{78B3B5BC-0560-4AC9-AF96-E272EF65C67C}" uniqueName="10" name="% of Total Residential CLM $ Collected" queryTableFieldId="10"/>
    <tableColumn id="11" xr3:uid="{1E4221CD-D6C9-4D8F-8753-D0451B299AA5}" uniqueName="11" name="Residential Incentive Disbursements" queryTableFieldId="11"/>
    <tableColumn id="12" xr3:uid="{1D34B053-1DB1-46B5-8643-249CEA6EB149}" uniqueName="12" name="% of Total Residential Incentive Disbursements " queryTableFieldId="12"/>
    <tableColumn id="13" xr3:uid="{04FC7D39-319F-40F8-BDC0-3F8FC8779C16}" uniqueName="13" name="C&amp;I CLM $ Collected" queryTableFieldId="13"/>
    <tableColumn id="14" xr3:uid="{7A0C87BA-A97B-4EC1-ACDA-0119C28783E0}" uniqueName="14" name="% of Total C&amp;I CLM $ Collected" queryTableFieldId="14"/>
    <tableColumn id="15" xr3:uid="{2B37172D-4A92-4AD4-916E-EE1EA0F3DB6A}" uniqueName="15" name="C&amp;I Incentive Disbursements" queryTableFieldId="15"/>
    <tableColumn id="16" xr3:uid="{8A996515-7A0A-4D21-9148-AC85F86221C8}" uniqueName="16" name="% of TotalC&amp;I Incentive Disbursements " queryTableFieldId="16"/>
    <tableColumn id="17" xr3:uid="{EFA1682C-14AF-4C68-8FC1-FE6E67BB2B81}" uniqueName="17" name="diversity index table.adjusted income (thousands of $)" queryTableFieldId="17"/>
    <tableColumn id="18" xr3:uid="{FBF8DED6-B65E-4866-A673-CAD3C2F9BF93}" uniqueName="18" name="diversity index table.median census housing cost" queryTableFieldId="18"/>
    <tableColumn id="19" xr3:uid="{570F185E-7193-4993-9F79-08B6C4933922}" uniqueName="19" name="diversity index table.Combined affluence rank" queryTableFieldId="19"/>
    <tableColumn id="20" xr3:uid="{946F4361-8784-4052-B25A-C288CC9590F1}" uniqueName="20" name="diversity index table.rural rank" queryTableFieldId="20"/>
    <tableColumn id="21" xr3:uid="{BB0C511C-BAE8-49C5-8A92-DAB6021AF479}" uniqueName="21" name="diversity index table.racial diversity index" queryTableFieldId="21"/>
    <tableColumn id="22" xr3:uid="{87A955B8-A51D-45DE-8900-B1A4A9FDD20D}" uniqueName="22" name="diversity index table.composit index" queryTableFieldId="22"/>
    <tableColumn id="23" xr3:uid="{89858AA0-273C-40A1-8AE8-21D7598B6034}" uniqueName="23" name="diversity index table.rounded composite" queryTableFieldId="23"/>
    <tableColumn id="24" xr3:uid="{6035374D-A879-4FFD-96BE-65A3C47EAAA1}" uniqueName="24" name="Column1" queryTableFieldId="24" dataDxfId="64">
      <calculatedColumnFormula>RIGHT(Merge1[[#This Row],[Census Tract]],10)</calculatedColumnFormula>
    </tableColumn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32" displayName="Table32" ref="A5:P346" totalsRowShown="0" headerRowDxfId="63" tableBorderDxfId="62">
  <autoFilter ref="A5:P346" xr:uid="{00000000-0009-0000-0100-000001000000}"/>
  <tableColumns count="16">
    <tableColumn id="1" xr3:uid="{00000000-0010-0000-0100-000001000000}" name="Census Tract" dataDxfId="61"/>
    <tableColumn id="2" xr3:uid="{00000000-0010-0000-0100-000002000000}" name="Town" dataDxfId="60"/>
    <tableColumn id="3" xr3:uid="{00000000-0010-0000-0100-000003000000}" name="Distressed Tract1" dataDxfId="59"/>
    <tableColumn id="4" xr3:uid="{00000000-0010-0000-0100-000004000000}" name="CLM $ Collected " dataDxfId="58" dataCellStyle="Currency">
      <calculatedColumnFormula>SUM(Table32[[#This Row],[CLM $ Collected ]:[% of Total CLM $ Collected ]])</calculatedColumnFormula>
    </tableColumn>
    <tableColumn id="5" xr3:uid="{00000000-0010-0000-0100-000005000000}" name="% of Total CLM $ Collected " dataDxfId="57" dataCellStyle="Percent"/>
    <tableColumn id="6" xr3:uid="{00000000-0010-0000-0100-000006000000}" name="Incentive Disbursements" dataDxfId="56" dataCellStyle="Currency">
      <calculatedColumnFormula>SUM(Table32[[#This Row],[CLM $ Collected ]:[% of Total CLM $ Collected ]])</calculatedColumnFormula>
    </tableColumn>
    <tableColumn id="7" xr3:uid="{00000000-0010-0000-0100-000007000000}" name="% of Total Incentive Disbursements" dataDxfId="55" dataCellStyle="Percent">
      <calculatedColumnFormula>Table32[[#This Row],[Incentive Disbursements]]/'1.) CLM Reference'!$B$5</calculatedColumnFormula>
    </tableColumn>
    <tableColumn id="8" xr3:uid="{00000000-0010-0000-0100-000008000000}" name="Equitable" dataDxfId="54" dataCellStyle="Percent">
      <calculatedColumnFormula>IF(ROUND(E6,5)&lt;0.00001,"N/A",IF(ROUND(E6,5)&lt;=ROUND(G6,5),"YES","NO"))</calculatedColumnFormula>
    </tableColumn>
    <tableColumn id="9" xr3:uid="{00000000-0010-0000-0100-000009000000}" name="Residential CLM $ Collected" dataDxfId="53"/>
    <tableColumn id="10" xr3:uid="{00000000-0010-0000-0100-00000A000000}" name="% of Total Residential CLM $ Collected" dataDxfId="52" dataCellStyle="Percent">
      <calculatedColumnFormula>Table32[[#This Row],[Residential CLM $ Collected]]/'1.) CLM Reference'!$B$4</calculatedColumnFormula>
    </tableColumn>
    <tableColumn id="11" xr3:uid="{00000000-0010-0000-0100-00000B000000}" name="Residential Incentive Disbursements" dataDxfId="51"/>
    <tableColumn id="12" xr3:uid="{00000000-0010-0000-0100-00000C000000}" name="% of Total Residential Incentive Disbursements " dataDxfId="50" dataCellStyle="Percent">
      <calculatedColumnFormula>Table32[[#This Row],[Residential Incentive Disbursements]]/'1.) CLM Reference'!$B$5</calculatedColumnFormula>
    </tableColumn>
    <tableColumn id="14" xr3:uid="{00000000-0010-0000-0100-00000E000000}" name="C&amp;I CLM $ Collected" dataDxfId="49"/>
    <tableColumn id="15" xr3:uid="{00000000-0010-0000-0100-00000F000000}" name="% of Total C&amp;I CLM $ Collected" dataDxfId="48">
      <calculatedColumnFormula>Table32[[#This Row],[C&amp;I CLM $ Collected]]/'1.) CLM Reference'!$B$4</calculatedColumnFormula>
    </tableColumn>
    <tableColumn id="16" xr3:uid="{00000000-0010-0000-0100-000010000000}" name="C&amp;I Incentive Disbursements" dataDxfId="47"/>
    <tableColumn id="17" xr3:uid="{00000000-0010-0000-0100-000011000000}" name="% of TotalC&amp;I Incentive Disbursements " dataDxfId="46">
      <calculatedColumnFormula>Table32[[#This Row],[C&amp;I Incentive Disbursements]]/'1.) CLM Reference'!$B$5</calculatedColumnFormula>
    </tableColumn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4E97804-04BE-4067-B7DF-40B223B9E265}" name="Table7" displayName="Table7" ref="R5:AG209" totalsRowShown="0">
  <autoFilter ref="R5:AG209" xr:uid="{051658F3-6B69-4F18-8305-2DA0D6CDD957}"/>
  <tableColumns count="16">
    <tableColumn id="1" xr3:uid="{B1FA5F2D-457A-4AFB-8916-93398073755C}" name="Census Tract"/>
    <tableColumn id="2" xr3:uid="{4460E7F4-AF26-4166-9F2D-EDA5C4BC5B11}" name="Town"/>
    <tableColumn id="3" xr3:uid="{259773AC-B02E-4527-86EA-FB806380B7D6}" name="Distressed Tract1"/>
    <tableColumn id="4" xr3:uid="{A38A70FA-A943-46C7-8C83-94D7C3A24146}" name="CLM $ Collected "/>
    <tableColumn id="5" xr3:uid="{09D2C27D-910A-4CE5-9DDB-5264E82D7145}" name="% of Total CLM $ Collected "/>
    <tableColumn id="6" xr3:uid="{D194EEFE-5BCD-4E16-B5D0-2E770C3E147E}" name="Incentive Disbursements"/>
    <tableColumn id="7" xr3:uid="{0258E5CB-8717-41CD-8450-57C1A7F2727E}" name="% of Total Incentive Disbursements"/>
    <tableColumn id="8" xr3:uid="{B8E50F1D-EC3E-40D7-A0B9-9B50C78D207B}" name="Equitable"/>
    <tableColumn id="9" xr3:uid="{33571E59-F5C3-4584-83AB-AAB977B3B01D}" name="Residential CLM $ Collected"/>
    <tableColumn id="10" xr3:uid="{786FC1AB-5DAD-4F55-A342-B08225AEF7E8}" name="% of Total Residential CLM $ Collected"/>
    <tableColumn id="11" xr3:uid="{1022229D-4081-401E-B9E6-D079BFE763CE}" name="Residential Incentive Disbursements"/>
    <tableColumn id="12" xr3:uid="{DF740F58-998B-4F65-86FD-59E28535F8EE}" name="% of Total Residential Incentive Disbursements "/>
    <tableColumn id="13" xr3:uid="{1EB1F090-DC45-4068-A8AD-FD1F600DA8CF}" name="C&amp;I CLM $ Collected"/>
    <tableColumn id="14" xr3:uid="{FD59E515-249D-49F6-9B10-538A881D7425}" name="% of Total C&amp;I CLM $ Collected"/>
    <tableColumn id="15" xr3:uid="{5985A495-D76F-4FFF-AC25-7615FBC8519B}" name="C&amp;I Incentive Disbursements"/>
    <tableColumn id="16" xr3:uid="{09B4F0A5-867B-4C26-B975-9336F0CFB9D7}" name="% of TotalC&amp;I Incentive Disbursements 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23" displayName="Table323" ref="A5:O418" totalsRowShown="0" headerRowDxfId="45" dataDxfId="44" tableBorderDxfId="43">
  <autoFilter ref="A5:O418" xr:uid="{00000000-0009-0000-0100-000002000000}"/>
  <tableColumns count="15">
    <tableColumn id="1" xr3:uid="{00000000-0010-0000-0200-000001000000}" name="Census Tract" dataDxfId="42"/>
    <tableColumn id="2" xr3:uid="{00000000-0010-0000-0200-000002000000}" name="Town" dataDxfId="41"/>
    <tableColumn id="3" xr3:uid="{00000000-0010-0000-0200-000003000000}" name="Distressed Tract1" dataDxfId="40"/>
    <tableColumn id="4" xr3:uid="{00000000-0010-0000-0200-000004000000}" name="CLM $ Collected " dataDxfId="39" dataCellStyle="Currency"/>
    <tableColumn id="6" xr3:uid="{00000000-0010-0000-0200-000006000000}" name="Incentive Disbursements" dataDxfId="38" dataCellStyle="Currency"/>
    <tableColumn id="9" xr3:uid="{00000000-0010-0000-0200-000009000000}" name="Total Units" dataDxfId="37">
      <calculatedColumnFormula>Table323[[#This Row],[Single Family]]+Table323[[#This Row],[2-4 Units]]+Table323[[#This Row],[&gt;4 Units]]</calculatedColumnFormula>
    </tableColumn>
    <tableColumn id="11" xr3:uid="{00000000-0010-0000-0200-00000B000000}" name="Single Family" dataDxfId="36"/>
    <tableColumn id="10" xr3:uid="{00000000-0010-0000-0200-00000A000000}" name="2-4 Units" dataDxfId="35"/>
    <tableColumn id="8" xr3:uid="{00000000-0010-0000-0200-000008000000}" name="&gt;4 Units" dataDxfId="34"/>
    <tableColumn id="7" xr3:uid="{00000000-0010-0000-0200-000007000000}" name="Incentives" dataDxfId="33"/>
    <tableColumn id="14" xr3:uid="{00000000-0010-0000-0200-00000E000000}" name="Total Units2" dataDxfId="32">
      <calculatedColumnFormula>SUM(Table323[[#This Row],[Single Family ]:[&gt;4 Units ]])</calculatedColumnFormula>
    </tableColumn>
    <tableColumn id="15" xr3:uid="{00000000-0010-0000-0200-00000F000000}" name="Single Family " dataDxfId="31"/>
    <tableColumn id="13" xr3:uid="{00000000-0010-0000-0200-00000D000000}" name="2-4 Units2" dataDxfId="30"/>
    <tableColumn id="12" xr3:uid="{00000000-0010-0000-0200-00000C000000}" name="&gt;4 Units " dataDxfId="29"/>
    <tableColumn id="16" xr3:uid="{00000000-0010-0000-0200-000010000000}" name="Incentives " dataDxfId="28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C08D29F-01FE-4626-9A87-54FA2C4726D8}" name="Table11" displayName="Table11" ref="Q5:AE414" totalsRowShown="0" headerRowDxfId="27" dataDxfId="25" headerRowBorderDxfId="26" tableBorderDxfId="24" totalsRowBorderDxfId="23">
  <autoFilter ref="Q5:AE414" xr:uid="{927C58BC-972C-4E9D-9973-51F290DB7FC6}"/>
  <tableColumns count="15">
    <tableColumn id="1" xr3:uid="{A7727920-0FE4-4CD7-B926-CC0CFF3CA28C}" name="Census Tract" dataDxfId="22"/>
    <tableColumn id="2" xr3:uid="{11ECDBD7-D8A4-4AD6-A891-BEF7217BF681}" name="Town" dataDxfId="21"/>
    <tableColumn id="3" xr3:uid="{75DFD176-5230-4A12-8750-CE6625906B90}" name="Distressed Tract1" dataDxfId="20"/>
    <tableColumn id="4" xr3:uid="{7B5896EA-B4C3-4E79-B836-21BCB25E3F83}" name="CLM $ Collected " dataDxfId="19" dataCellStyle="Currency"/>
    <tableColumn id="5" xr3:uid="{8D74476E-AF6E-49FC-BD24-9333A1778474}" name="Incentive Disbursements" dataDxfId="18" dataCellStyle="Currency"/>
    <tableColumn id="6" xr3:uid="{2353C636-A361-4B50-B014-37E007731BCC}" name="HES Total Units" dataDxfId="17"/>
    <tableColumn id="7" xr3:uid="{AF26AAFD-2B56-443F-9260-4B3BF78543CF}" name="HES Single Family" dataDxfId="16"/>
    <tableColumn id="8" xr3:uid="{FA65FF33-5CD7-43B0-96D9-EE59C2A89A3F}" name="HES 2-4 Units" dataDxfId="15"/>
    <tableColumn id="9" xr3:uid="{F262D602-E62B-4D5B-8F10-CCA9AECBAB94}" name="HES &gt;4 Units" dataDxfId="14"/>
    <tableColumn id="10" xr3:uid="{284B78F2-A1B1-4D19-97E9-5045F9F8F8AF}" name="Incentives" dataDxfId="13"/>
    <tableColumn id="11" xr3:uid="{0DE0B8BF-BFF1-4F44-8F8B-17D77BA20C8F}" name="HESIE Total Units" dataDxfId="12"/>
    <tableColumn id="12" xr3:uid="{17351E84-9039-40F8-965F-91042555747B}" name="HESIE Single Family " dataDxfId="11"/>
    <tableColumn id="13" xr3:uid="{6AFD02B4-CDFD-4E46-BC4D-066C0A4FFF8D}" name="HESIE 2-4 Units2" dataDxfId="10"/>
    <tableColumn id="14" xr3:uid="{D7226342-6AE6-4B77-B6AE-1B11B2EE0736}" name="HESIE &gt;4 Units " dataDxfId="9"/>
    <tableColumn id="15" xr3:uid="{9DF8B439-DABF-4D59-BD14-4F6A416D1722}" name="HESIE Incentives " dataDxfId="8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C0EB3E3-6189-491F-824C-B2914AC1FAAD}" name="Table16" displayName="Table16" ref="A1:C128" totalsRowShown="0">
  <autoFilter ref="A1:C128" xr:uid="{649F5544-9203-41F1-945C-DED56D8FBA0C}"/>
  <tableColumns count="3">
    <tableColumn id="1" xr3:uid="{1F9B209C-9641-4ED6-AB77-FBC4590FDF8C}" name="tract" dataDxfId="7"/>
    <tableColumn id="2" xr3:uid="{31C368E2-3F57-456D-97FF-06A89A55666C}" name="cgbincent"/>
    <tableColumn id="3" xr3:uid="{E2FE3E6A-F537-4129-A478-B800552F5D50}" name="truncated">
      <calculatedColumnFormula>LEFT(A2,10)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387699-3E31-4F42-A1C6-660B82DBDF11}" name="Table9" displayName="Table9" ref="A1:F826" totalsRowShown="0">
  <autoFilter ref="A1:F826" xr:uid="{E32DE1C8-2218-486C-8469-F0E4C64CA5F8}"/>
  <tableColumns count="6">
    <tableColumn id="1" xr3:uid="{A58DC0E8-6169-4A1C-82A1-F60DD2A7ABA0}" name="Geography ID"/>
    <tableColumn id="2" xr3:uid="{732617FE-789D-41C0-AF93-5AD3BDA8E8FB}" name=" Name"/>
    <tableColumn id="3" xr3:uid="{C0130011-7150-42A3-9880-A89F051B5BC5}" name="County"/>
    <tableColumn id="4" xr3:uid="{3CA74629-329C-4B63-91B1-02B1EB41F44D}" name="Tribal Areas"/>
    <tableColumn id="5" xr3:uid="{2E373A38-A2C8-4D36-BE60-0708EC868F9E}" name="Avg. Energy Burden (% income)"/>
    <tableColumn id="6" xr3:uid="{2A234F67-4D1A-4CCD-AE2D-AFD57C53F3D2}" name="EnergyBurdened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08EC081-3628-4617-B8B8-4069884C1549}" name="Merge2" displayName="Merge2" ref="I2:AL394" tableType="queryTable" totalsRowShown="0">
  <autoFilter ref="I2:AL394" xr:uid="{04AEFCD3-DB36-461C-9E8E-F047D2A1EC23}"/>
  <tableColumns count="30">
    <tableColumn id="1" xr3:uid="{DC6144F7-7E37-402B-AF81-554957344345}" uniqueName="1" name="Census Tract" queryTableFieldId="1"/>
    <tableColumn id="2" xr3:uid="{F0A0EFD5-DBC3-4BF8-91A2-6A33C00AED89}" uniqueName="2" name="tract" queryTableFieldId="2"/>
    <tableColumn id="3" xr3:uid="{E4D1F726-1749-4A60-B6E0-8E65089F4131}" uniqueName="3" name="Town" queryTableFieldId="3" dataDxfId="6"/>
    <tableColumn id="4" xr3:uid="{B0DC71C4-82CA-4AE6-9D8E-F73FC3265205}" uniqueName="4" name="Distressed Tract1" queryTableFieldId="4" dataDxfId="5"/>
    <tableColumn id="5" xr3:uid="{BF1FCA8C-D142-4346-9BEB-A1EA66181705}" uniqueName="5" name="CLM $ Collected " queryTableFieldId="5"/>
    <tableColumn id="6" xr3:uid="{EE5432EA-44C1-4D26-B5A9-79CA40B3D541}" uniqueName="6" name="% of Total CLM $ Collected " queryTableFieldId="6"/>
    <tableColumn id="7" xr3:uid="{C6FA84F2-EC1F-4A6E-981A-9DFF77BF6D21}" uniqueName="7" name="Incentive Disbursements" queryTableFieldId="7"/>
    <tableColumn id="8" xr3:uid="{851CF7C1-1395-4DF5-BAAA-C7BD32DF1F5A}" uniqueName="8" name="% of Total Incentive Disbursements" queryTableFieldId="8"/>
    <tableColumn id="9" xr3:uid="{9FAD0285-6B28-4011-A6E2-444B2257BCA2}" uniqueName="9" name="Column1" queryTableFieldId="9" dataDxfId="4"/>
    <tableColumn id="10" xr3:uid="{5A6913D7-33E9-4F6D-89AE-8AB1B3D2805F}" uniqueName="10" name="Equitable" queryTableFieldId="10" dataDxfId="3"/>
    <tableColumn id="11" xr3:uid="{1D05E71E-A322-4D5F-A1D6-EEDE521ED4CD}" uniqueName="11" name="Residential CLM $ Collected" queryTableFieldId="11"/>
    <tableColumn id="12" xr3:uid="{5230B4DF-27A9-4762-957D-534B0F7E7D9B}" uniqueName="12" name="% of Total Residential CLM $ Collected" queryTableFieldId="12"/>
    <tableColumn id="13" xr3:uid="{4CEE4266-75F0-4EDF-85B4-0F8712341A00}" uniqueName="13" name="Residential Incentive Disbursements" queryTableFieldId="13"/>
    <tableColumn id="14" xr3:uid="{6FF2F734-EDB1-49B5-928D-4A8162E50CEE}" uniqueName="14" name="% of Total Residential Incentive Disbursements " queryTableFieldId="14"/>
    <tableColumn id="15" xr3:uid="{920DD591-12A3-4C1A-BF5F-83DFA81BB6E5}" uniqueName="15" name="Equitable 2" queryTableFieldId="15" dataDxfId="2"/>
    <tableColumn id="16" xr3:uid="{FB592D40-EC31-425C-AA85-76CB668AE4EC}" uniqueName="16" name="C&amp;I CLM $ Collected" queryTableFieldId="16"/>
    <tableColumn id="17" xr3:uid="{016CDB27-7F87-4F16-A972-57086B11CA9C}" uniqueName="17" name="% of Total C&amp;I CLM $ Collected" queryTableFieldId="17"/>
    <tableColumn id="18" xr3:uid="{AADE1BE8-5E25-435F-A122-EEA4CFC886A5}" uniqueName="18" name="C&amp;I Incentive Disbursements" queryTableFieldId="18"/>
    <tableColumn id="19" xr3:uid="{9124763B-4BDA-464B-AF13-C3C369B009E4}" uniqueName="19" name="% of TotalC&amp;I Incentive Disbursements " queryTableFieldId="19"/>
    <tableColumn id="20" xr3:uid="{102E7FC0-EE4C-409D-9A0D-5ECA0EF7D956}" uniqueName="20" name="Equitable 3" queryTableFieldId="20" dataDxfId="1"/>
    <tableColumn id="21" xr3:uid="{7C68D468-6091-4E7A-915D-88C224592E54}" uniqueName="21" name="diversity index table.adjusted income (thousands of $)" queryTableFieldId="21"/>
    <tableColumn id="22" xr3:uid="{51C45CD7-10C2-4E25-9C5E-185F8967614F}" uniqueName="22" name="diversity index table.median census housing cost" queryTableFieldId="22"/>
    <tableColumn id="23" xr3:uid="{2E5E9E64-B10E-4E8E-AB72-9F62A9A8D421}" uniqueName="23" name="diversity index table.Combined affluence rank" queryTableFieldId="23"/>
    <tableColumn id="24" xr3:uid="{585E411A-E739-4FBC-8900-8D4B3B8C04B0}" uniqueName="24" name="diversity index table.rural rank" queryTableFieldId="24"/>
    <tableColumn id="25" xr3:uid="{2E7D6DF7-419A-4E99-9301-FFBBE20EFCC1}" uniqueName="25" name="diversity index table.racial diversity index" queryTableFieldId="25"/>
    <tableColumn id="26" xr3:uid="{EF53505B-576B-4FC1-9DD3-7EE51D096169}" uniqueName="26" name="diversity index table.composit index" queryTableFieldId="26"/>
    <tableColumn id="27" xr3:uid="{956B7019-B315-449F-8580-E16AFB1975CB}" uniqueName="27" name="diversity index table.rounded composite" queryTableFieldId="27"/>
    <tableColumn id="28" xr3:uid="{A04DFE1C-AFC3-4DDB-8E4A-1E5CA5FDDC80}" uniqueName="28" name="energy burden table.Avg. Energy Burden (% income)" queryTableFieldId="28"/>
    <tableColumn id="29" xr3:uid="{8B55BC93-EDBB-48ED-99E1-59342FA6768C}" uniqueName="29" name="energy burden table.EnergyBurdened" queryTableFieldId="29" dataDxfId="0"/>
    <tableColumn id="30" xr3:uid="{9B4D937A-8133-4553-A546-5821852E8A07}" uniqueName="30" name="median income &lt;= 60%SMI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ulia.dumaine@ct.gov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FD68-3C98-4225-824C-367D89E99690}">
  <dimension ref="A1:AA124"/>
  <sheetViews>
    <sheetView topLeftCell="A109" workbookViewId="0">
      <selection activeCell="F124" sqref="F124"/>
    </sheetView>
  </sheetViews>
  <sheetFormatPr defaultRowHeight="15" x14ac:dyDescent="0.25"/>
  <cols>
    <col min="1" max="1" width="14.28515625" bestFit="1" customWidth="1"/>
    <col min="2" max="2" width="11" bestFit="1" customWidth="1"/>
    <col min="3" max="3" width="14.140625" bestFit="1" customWidth="1"/>
    <col min="4" max="4" width="18.42578125" bestFit="1" customWidth="1"/>
    <col min="5" max="5" width="18" bestFit="1" customWidth="1"/>
    <col min="6" max="6" width="27.42578125" bestFit="1" customWidth="1"/>
    <col min="7" max="7" width="25.7109375" bestFit="1" customWidth="1"/>
    <col min="8" max="8" width="35.140625" bestFit="1" customWidth="1"/>
    <col min="9" max="9" width="11.140625" bestFit="1" customWidth="1"/>
    <col min="10" max="10" width="11.7109375" bestFit="1" customWidth="1"/>
    <col min="11" max="11" width="28.42578125" bestFit="1" customWidth="1"/>
    <col min="12" max="12" width="37.85546875" bestFit="1" customWidth="1"/>
    <col min="13" max="13" width="36.5703125" bestFit="1" customWidth="1"/>
    <col min="14" max="14" width="46.42578125" bestFit="1" customWidth="1"/>
    <col min="15" max="15" width="13.140625" bestFit="1" customWidth="1"/>
    <col min="16" max="16" width="21.42578125" bestFit="1" customWidth="1"/>
    <col min="17" max="17" width="30.85546875" bestFit="1" customWidth="1"/>
    <col min="18" max="18" width="29.5703125" bestFit="1" customWidth="1"/>
    <col min="19" max="19" width="39" bestFit="1" customWidth="1"/>
    <col min="20" max="20" width="13.140625" bestFit="1" customWidth="1"/>
    <col min="21" max="21" width="52.85546875" bestFit="1" customWidth="1"/>
    <col min="22" max="22" width="47.7109375" bestFit="1" customWidth="1"/>
    <col min="23" max="23" width="45.42578125" bestFit="1" customWidth="1"/>
    <col min="24" max="24" width="31" bestFit="1" customWidth="1"/>
    <col min="25" max="25" width="41.28515625" bestFit="1" customWidth="1"/>
    <col min="26" max="26" width="36.42578125" bestFit="1" customWidth="1"/>
    <col min="27" max="27" width="40.28515625" bestFit="1" customWidth="1"/>
  </cols>
  <sheetData>
    <row r="1" spans="1:27" x14ac:dyDescent="0.25">
      <c r="A1" t="s">
        <v>1</v>
      </c>
      <c r="B1" t="s">
        <v>1963</v>
      </c>
      <c r="C1" t="s">
        <v>2</v>
      </c>
      <c r="D1" t="s">
        <v>286</v>
      </c>
      <c r="E1" t="s">
        <v>8</v>
      </c>
      <c r="F1" t="s">
        <v>9</v>
      </c>
      <c r="G1" t="s">
        <v>10</v>
      </c>
      <c r="H1" t="s">
        <v>15</v>
      </c>
      <c r="I1" t="s">
        <v>277</v>
      </c>
      <c r="J1" t="s">
        <v>278</v>
      </c>
      <c r="K1" t="s">
        <v>7</v>
      </c>
      <c r="L1" t="s">
        <v>13</v>
      </c>
      <c r="M1" t="s">
        <v>12</v>
      </c>
      <c r="N1" t="s">
        <v>14</v>
      </c>
      <c r="O1" t="s">
        <v>279</v>
      </c>
      <c r="P1" t="s">
        <v>16</v>
      </c>
      <c r="Q1" t="s">
        <v>17</v>
      </c>
      <c r="R1" t="s">
        <v>18</v>
      </c>
      <c r="S1" t="s">
        <v>19</v>
      </c>
      <c r="T1" t="s">
        <v>280</v>
      </c>
      <c r="U1" t="s">
        <v>1967</v>
      </c>
      <c r="V1" t="s">
        <v>1968</v>
      </c>
      <c r="W1" t="s">
        <v>1969</v>
      </c>
      <c r="X1" t="s">
        <v>1970</v>
      </c>
      <c r="Y1" t="s">
        <v>1971</v>
      </c>
      <c r="Z1" t="s">
        <v>1972</v>
      </c>
      <c r="AA1" t="s">
        <v>1973</v>
      </c>
    </row>
    <row r="2" spans="1:27" x14ac:dyDescent="0.25">
      <c r="A2" s="107" t="s">
        <v>2904</v>
      </c>
      <c r="B2" s="49">
        <v>9001070200</v>
      </c>
      <c r="C2" s="107" t="s">
        <v>260</v>
      </c>
      <c r="D2" s="107" t="s">
        <v>239</v>
      </c>
      <c r="E2" s="49">
        <v>0</v>
      </c>
      <c r="F2" s="49">
        <v>0</v>
      </c>
      <c r="G2" s="49">
        <v>8670.73</v>
      </c>
      <c r="H2" s="49">
        <v>5.1608453118843578E-4</v>
      </c>
      <c r="I2" s="107" t="s">
        <v>1966</v>
      </c>
      <c r="J2" s="107" t="s">
        <v>290</v>
      </c>
      <c r="K2" s="49">
        <v>0</v>
      </c>
      <c r="L2" s="49">
        <v>0</v>
      </c>
      <c r="M2" s="49">
        <v>2227.9299999999998</v>
      </c>
      <c r="N2" s="49">
        <v>5.1608453118843578E-4</v>
      </c>
      <c r="O2" s="107" t="s">
        <v>290</v>
      </c>
      <c r="P2" s="49">
        <v>0</v>
      </c>
      <c r="Q2" s="49">
        <v>0</v>
      </c>
      <c r="R2" s="49">
        <v>6442.8</v>
      </c>
      <c r="S2" s="49">
        <v>5.1608453118843578E-4</v>
      </c>
      <c r="T2" s="107" t="s">
        <v>290</v>
      </c>
      <c r="U2" s="49">
        <v>27.728999999999999</v>
      </c>
      <c r="V2" s="49">
        <v>1292</v>
      </c>
      <c r="W2" s="49">
        <v>5</v>
      </c>
      <c r="X2" s="49">
        <v>1</v>
      </c>
      <c r="Y2" s="49">
        <v>4</v>
      </c>
      <c r="Z2" s="49">
        <v>4.5</v>
      </c>
      <c r="AA2" s="49">
        <v>5</v>
      </c>
    </row>
    <row r="3" spans="1:27" x14ac:dyDescent="0.25">
      <c r="A3" s="107" t="s">
        <v>2904</v>
      </c>
      <c r="B3" s="49">
        <v>9001070200</v>
      </c>
      <c r="C3" s="107" t="s">
        <v>240</v>
      </c>
      <c r="D3" s="107" t="s">
        <v>244</v>
      </c>
      <c r="E3" s="49">
        <v>67503.344800000006</v>
      </c>
      <c r="F3" s="49">
        <v>2.3196537377020692E-3</v>
      </c>
      <c r="G3" s="49">
        <v>0</v>
      </c>
      <c r="H3" s="49">
        <v>0</v>
      </c>
      <c r="I3" s="107" t="s">
        <v>290</v>
      </c>
      <c r="J3" s="107" t="s">
        <v>1965</v>
      </c>
      <c r="K3" s="49">
        <v>45704.852400000003</v>
      </c>
      <c r="L3" s="49">
        <v>2.3196537377020692E-3</v>
      </c>
      <c r="M3" s="49">
        <v>0</v>
      </c>
      <c r="N3" s="49">
        <v>0</v>
      </c>
      <c r="O3" s="107" t="s">
        <v>1965</v>
      </c>
      <c r="P3" s="49">
        <v>21798.492399999999</v>
      </c>
      <c r="Q3" s="49">
        <v>2.3196537377020692E-3</v>
      </c>
      <c r="R3" s="49">
        <v>0</v>
      </c>
      <c r="S3" s="49">
        <v>0</v>
      </c>
      <c r="T3" s="107" t="s">
        <v>1965</v>
      </c>
      <c r="U3" s="49">
        <v>27.728999999999999</v>
      </c>
      <c r="V3" s="49">
        <v>1292</v>
      </c>
      <c r="W3" s="49">
        <v>5</v>
      </c>
      <c r="X3" s="49">
        <v>1</v>
      </c>
      <c r="Y3" s="49">
        <v>4</v>
      </c>
      <c r="Z3" s="49">
        <v>4.5</v>
      </c>
      <c r="AA3" s="49">
        <v>5</v>
      </c>
    </row>
    <row r="4" spans="1:27" x14ac:dyDescent="0.25">
      <c r="A4" s="107" t="s">
        <v>2904</v>
      </c>
      <c r="B4" s="49">
        <v>9001070200</v>
      </c>
      <c r="C4" s="107" t="s">
        <v>261</v>
      </c>
      <c r="D4" s="107" t="s">
        <v>239</v>
      </c>
      <c r="E4" s="49">
        <v>0</v>
      </c>
      <c r="F4" s="49">
        <v>0</v>
      </c>
      <c r="G4" s="49">
        <v>749.66</v>
      </c>
      <c r="H4" s="49">
        <v>4.4619995046636532E-5</v>
      </c>
      <c r="I4" s="107" t="s">
        <v>1966</v>
      </c>
      <c r="J4" s="107" t="s">
        <v>290</v>
      </c>
      <c r="K4" s="49">
        <v>0</v>
      </c>
      <c r="L4" s="49">
        <v>0</v>
      </c>
      <c r="M4" s="49">
        <v>749.66</v>
      </c>
      <c r="N4" s="49">
        <v>4.4619995046636532E-5</v>
      </c>
      <c r="O4" s="107" t="s">
        <v>290</v>
      </c>
      <c r="P4" s="49">
        <v>0</v>
      </c>
      <c r="Q4" s="49">
        <v>0</v>
      </c>
      <c r="R4" s="49">
        <v>0</v>
      </c>
      <c r="S4" s="49">
        <v>4.4619995046636532E-5</v>
      </c>
      <c r="T4" s="107" t="s">
        <v>290</v>
      </c>
      <c r="U4" s="49">
        <v>27.728999999999999</v>
      </c>
      <c r="V4" s="49">
        <v>1292</v>
      </c>
      <c r="W4" s="49">
        <v>5</v>
      </c>
      <c r="X4" s="49">
        <v>1</v>
      </c>
      <c r="Y4" s="49">
        <v>4</v>
      </c>
      <c r="Z4" s="49">
        <v>4.5</v>
      </c>
      <c r="AA4" s="49">
        <v>5</v>
      </c>
    </row>
    <row r="5" spans="1:27" x14ac:dyDescent="0.25">
      <c r="A5" s="107" t="s">
        <v>2905</v>
      </c>
      <c r="B5" s="49">
        <v>9001070300</v>
      </c>
      <c r="C5" s="107" t="s">
        <v>260</v>
      </c>
      <c r="D5" s="107" t="s">
        <v>239</v>
      </c>
      <c r="E5" s="49">
        <v>0</v>
      </c>
      <c r="F5" s="49">
        <v>0</v>
      </c>
      <c r="G5" s="49">
        <v>213519.3</v>
      </c>
      <c r="H5" s="49">
        <v>1.2708734770911213E-2</v>
      </c>
      <c r="I5" s="107" t="s">
        <v>1966</v>
      </c>
      <c r="J5" s="107" t="s">
        <v>290</v>
      </c>
      <c r="K5" s="49">
        <v>0</v>
      </c>
      <c r="L5" s="49">
        <v>0</v>
      </c>
      <c r="M5" s="49">
        <v>202635.3</v>
      </c>
      <c r="N5" s="49">
        <v>1.2708734770911213E-2</v>
      </c>
      <c r="O5" s="107" t="s">
        <v>290</v>
      </c>
      <c r="P5" s="49">
        <v>0</v>
      </c>
      <c r="Q5" s="49">
        <v>0</v>
      </c>
      <c r="R5" s="49">
        <v>10884</v>
      </c>
      <c r="S5" s="49">
        <v>1.2708734770911213E-2</v>
      </c>
      <c r="T5" s="107" t="s">
        <v>290</v>
      </c>
      <c r="U5" s="49">
        <v>5.532</v>
      </c>
      <c r="V5" s="49">
        <v>433</v>
      </c>
      <c r="W5" s="49">
        <v>5</v>
      </c>
      <c r="X5" s="49">
        <v>1</v>
      </c>
      <c r="Y5" s="49">
        <v>4</v>
      </c>
      <c r="Z5" s="49">
        <v>4.5</v>
      </c>
      <c r="AA5" s="49">
        <v>5</v>
      </c>
    </row>
    <row r="6" spans="1:27" x14ac:dyDescent="0.25">
      <c r="A6" s="107" t="s">
        <v>2905</v>
      </c>
      <c r="B6" s="49">
        <v>9001070300</v>
      </c>
      <c r="C6" s="107" t="s">
        <v>240</v>
      </c>
      <c r="D6" s="107" t="s">
        <v>244</v>
      </c>
      <c r="E6" s="49">
        <v>52641.309099999999</v>
      </c>
      <c r="F6" s="49">
        <v>1.808941612791681E-3</v>
      </c>
      <c r="G6" s="49">
        <v>0</v>
      </c>
      <c r="H6" s="49">
        <v>0</v>
      </c>
      <c r="I6" s="107" t="s">
        <v>290</v>
      </c>
      <c r="J6" s="107" t="s">
        <v>1965</v>
      </c>
      <c r="K6" s="49">
        <v>16956.723999999998</v>
      </c>
      <c r="L6" s="49">
        <v>1.808941612791681E-3</v>
      </c>
      <c r="M6" s="49">
        <v>0</v>
      </c>
      <c r="N6" s="49">
        <v>0</v>
      </c>
      <c r="O6" s="107" t="s">
        <v>1965</v>
      </c>
      <c r="P6" s="49">
        <v>35684.585099999997</v>
      </c>
      <c r="Q6" s="49">
        <v>1.808941612791681E-3</v>
      </c>
      <c r="R6" s="49">
        <v>0</v>
      </c>
      <c r="S6" s="49">
        <v>0</v>
      </c>
      <c r="T6" s="107" t="s">
        <v>1965</v>
      </c>
      <c r="U6" s="49">
        <v>5.532</v>
      </c>
      <c r="V6" s="49">
        <v>433</v>
      </c>
      <c r="W6" s="49">
        <v>5</v>
      </c>
      <c r="X6" s="49">
        <v>1</v>
      </c>
      <c r="Y6" s="49">
        <v>4</v>
      </c>
      <c r="Z6" s="49">
        <v>4.5</v>
      </c>
      <c r="AA6" s="49">
        <v>5</v>
      </c>
    </row>
    <row r="7" spans="1:27" x14ac:dyDescent="0.25">
      <c r="A7" s="107" t="s">
        <v>2911</v>
      </c>
      <c r="B7" s="49">
        <v>9001071100</v>
      </c>
      <c r="C7" s="107" t="s">
        <v>240</v>
      </c>
      <c r="D7" s="107" t="s">
        <v>239</v>
      </c>
      <c r="E7" s="49">
        <v>66899.110799999995</v>
      </c>
      <c r="F7" s="49">
        <v>2.2988901198295114E-3</v>
      </c>
      <c r="G7" s="49">
        <v>29836.83</v>
      </c>
      <c r="H7" s="49">
        <v>1.7758973492080898E-3</v>
      </c>
      <c r="I7" s="107" t="s">
        <v>1965</v>
      </c>
      <c r="J7" s="107" t="s">
        <v>1965</v>
      </c>
      <c r="K7" s="49">
        <v>51783.790099999998</v>
      </c>
      <c r="L7" s="49">
        <v>2.2988901198295114E-3</v>
      </c>
      <c r="M7" s="49">
        <v>21423.83</v>
      </c>
      <c r="N7" s="49">
        <v>1.7758973492080898E-3</v>
      </c>
      <c r="O7" s="107" t="s">
        <v>1965</v>
      </c>
      <c r="P7" s="49">
        <v>15115.3207</v>
      </c>
      <c r="Q7" s="49">
        <v>2.2988901198295114E-3</v>
      </c>
      <c r="R7" s="49">
        <v>8413</v>
      </c>
      <c r="S7" s="49">
        <v>1.7758973492080898E-3</v>
      </c>
      <c r="T7" s="107" t="s">
        <v>1965</v>
      </c>
      <c r="U7" s="49">
        <v>25.632999999999999</v>
      </c>
      <c r="V7" s="49">
        <v>1271</v>
      </c>
      <c r="W7" s="49">
        <v>5</v>
      </c>
      <c r="X7" s="49">
        <v>1</v>
      </c>
      <c r="Y7" s="49">
        <v>5</v>
      </c>
      <c r="Z7" s="49">
        <v>5</v>
      </c>
      <c r="AA7" s="49">
        <v>5</v>
      </c>
    </row>
    <row r="8" spans="1:27" x14ac:dyDescent="0.25">
      <c r="A8" s="107" t="s">
        <v>2912</v>
      </c>
      <c r="B8" s="49">
        <v>9001071200</v>
      </c>
      <c r="C8" s="107" t="s">
        <v>260</v>
      </c>
      <c r="D8" s="107" t="s">
        <v>239</v>
      </c>
      <c r="E8" s="49">
        <v>0</v>
      </c>
      <c r="F8" s="49">
        <v>0</v>
      </c>
      <c r="G8" s="49">
        <v>20104.86</v>
      </c>
      <c r="H8" s="49">
        <v>1.1966474850109664E-3</v>
      </c>
      <c r="I8" s="107" t="s">
        <v>1966</v>
      </c>
      <c r="J8" s="107" t="s">
        <v>290</v>
      </c>
      <c r="K8" s="49">
        <v>0</v>
      </c>
      <c r="L8" s="49">
        <v>0</v>
      </c>
      <c r="M8" s="49">
        <v>4593.8599999999997</v>
      </c>
      <c r="N8" s="49">
        <v>1.1966474850109664E-3</v>
      </c>
      <c r="O8" s="107" t="s">
        <v>290</v>
      </c>
      <c r="P8" s="49">
        <v>0</v>
      </c>
      <c r="Q8" s="49">
        <v>0</v>
      </c>
      <c r="R8" s="49">
        <v>15511</v>
      </c>
      <c r="S8" s="49">
        <v>1.1966474850109664E-3</v>
      </c>
      <c r="T8" s="107" t="s">
        <v>290</v>
      </c>
      <c r="U8" s="49">
        <v>13.99</v>
      </c>
      <c r="V8" s="49">
        <v>1107</v>
      </c>
      <c r="W8" s="49">
        <v>5</v>
      </c>
      <c r="X8" s="49">
        <v>1</v>
      </c>
      <c r="Y8" s="49">
        <v>5</v>
      </c>
      <c r="Z8" s="49">
        <v>5</v>
      </c>
      <c r="AA8" s="49">
        <v>5</v>
      </c>
    </row>
    <row r="9" spans="1:27" x14ac:dyDescent="0.25">
      <c r="A9" s="107" t="s">
        <v>2912</v>
      </c>
      <c r="B9" s="49">
        <v>9001071200</v>
      </c>
      <c r="C9" s="107" t="s">
        <v>240</v>
      </c>
      <c r="D9" s="107" t="s">
        <v>244</v>
      </c>
      <c r="E9" s="49">
        <v>65667.876300000004</v>
      </c>
      <c r="F9" s="49">
        <v>2.256580546602072E-3</v>
      </c>
      <c r="G9" s="49">
        <v>0</v>
      </c>
      <c r="H9" s="49">
        <v>0</v>
      </c>
      <c r="I9" s="107" t="s">
        <v>290</v>
      </c>
      <c r="J9" s="107" t="s">
        <v>1965</v>
      </c>
      <c r="K9" s="49">
        <v>45169.658199999998</v>
      </c>
      <c r="L9" s="49">
        <v>2.256580546602072E-3</v>
      </c>
      <c r="M9" s="49">
        <v>0</v>
      </c>
      <c r="N9" s="49">
        <v>0</v>
      </c>
      <c r="O9" s="107" t="s">
        <v>1965</v>
      </c>
      <c r="P9" s="49">
        <v>20498.218099999998</v>
      </c>
      <c r="Q9" s="49">
        <v>2.256580546602072E-3</v>
      </c>
      <c r="R9" s="49">
        <v>0</v>
      </c>
      <c r="S9" s="49">
        <v>0</v>
      </c>
      <c r="T9" s="107" t="s">
        <v>1965</v>
      </c>
      <c r="U9" s="49">
        <v>13.99</v>
      </c>
      <c r="V9" s="49">
        <v>1107</v>
      </c>
      <c r="W9" s="49">
        <v>5</v>
      </c>
      <c r="X9" s="49">
        <v>1</v>
      </c>
      <c r="Y9" s="49">
        <v>5</v>
      </c>
      <c r="Z9" s="49">
        <v>5</v>
      </c>
      <c r="AA9" s="49">
        <v>5</v>
      </c>
    </row>
    <row r="10" spans="1:27" x14ac:dyDescent="0.25">
      <c r="A10" s="107" t="s">
        <v>2913</v>
      </c>
      <c r="B10" s="49">
        <v>9001071300</v>
      </c>
      <c r="C10" s="107" t="s">
        <v>260</v>
      </c>
      <c r="D10" s="107" t="s">
        <v>239</v>
      </c>
      <c r="E10" s="49">
        <v>0</v>
      </c>
      <c r="F10" s="49">
        <v>0</v>
      </c>
      <c r="G10" s="49">
        <v>2772.3199999999997</v>
      </c>
      <c r="H10" s="49">
        <v>1.6500934379277458E-4</v>
      </c>
      <c r="I10" s="107" t="s">
        <v>1966</v>
      </c>
      <c r="J10" s="107" t="s">
        <v>290</v>
      </c>
      <c r="K10" s="49">
        <v>0</v>
      </c>
      <c r="L10" s="49">
        <v>0</v>
      </c>
      <c r="M10" s="49">
        <v>1572.32</v>
      </c>
      <c r="N10" s="49">
        <v>1.6500934379277458E-4</v>
      </c>
      <c r="O10" s="107" t="s">
        <v>290</v>
      </c>
      <c r="P10" s="49">
        <v>0</v>
      </c>
      <c r="Q10" s="49">
        <v>0</v>
      </c>
      <c r="R10" s="49">
        <v>1200</v>
      </c>
      <c r="S10" s="49">
        <v>1.6500934379277458E-4</v>
      </c>
      <c r="T10" s="107" t="s">
        <v>290</v>
      </c>
      <c r="U10" s="49">
        <v>17.510999999999999</v>
      </c>
      <c r="V10" s="49">
        <v>1078</v>
      </c>
      <c r="W10" s="49">
        <v>5</v>
      </c>
      <c r="X10" s="49">
        <v>1</v>
      </c>
      <c r="Y10" s="49">
        <v>5</v>
      </c>
      <c r="Z10" s="49">
        <v>5</v>
      </c>
      <c r="AA10" s="49">
        <v>5</v>
      </c>
    </row>
    <row r="11" spans="1:27" x14ac:dyDescent="0.25">
      <c r="A11" s="107" t="s">
        <v>2913</v>
      </c>
      <c r="B11" s="49">
        <v>9001071300</v>
      </c>
      <c r="C11" s="107" t="s">
        <v>240</v>
      </c>
      <c r="D11" s="107" t="s">
        <v>244</v>
      </c>
      <c r="E11" s="49">
        <v>54252.862399999998</v>
      </c>
      <c r="F11" s="49">
        <v>1.8643202854622997E-3</v>
      </c>
      <c r="G11" s="49">
        <v>0</v>
      </c>
      <c r="H11" s="49">
        <v>0</v>
      </c>
      <c r="I11" s="107" t="s">
        <v>290</v>
      </c>
      <c r="J11" s="107" t="s">
        <v>1965</v>
      </c>
      <c r="K11" s="49">
        <v>34389.4211</v>
      </c>
      <c r="L11" s="49">
        <v>1.8643202854622997E-3</v>
      </c>
      <c r="M11" s="49">
        <v>0</v>
      </c>
      <c r="N11" s="49">
        <v>0</v>
      </c>
      <c r="O11" s="107" t="s">
        <v>1965</v>
      </c>
      <c r="P11" s="49">
        <v>19863.441299999999</v>
      </c>
      <c r="Q11" s="49">
        <v>1.8643202854622997E-3</v>
      </c>
      <c r="R11" s="49">
        <v>0</v>
      </c>
      <c r="S11" s="49">
        <v>0</v>
      </c>
      <c r="T11" s="107" t="s">
        <v>1965</v>
      </c>
      <c r="U11" s="49">
        <v>17.510999999999999</v>
      </c>
      <c r="V11" s="49">
        <v>1078</v>
      </c>
      <c r="W11" s="49">
        <v>5</v>
      </c>
      <c r="X11" s="49">
        <v>1</v>
      </c>
      <c r="Y11" s="49">
        <v>5</v>
      </c>
      <c r="Z11" s="49">
        <v>5</v>
      </c>
      <c r="AA11" s="49">
        <v>5</v>
      </c>
    </row>
    <row r="12" spans="1:27" x14ac:dyDescent="0.25">
      <c r="A12" s="107" t="s">
        <v>2914</v>
      </c>
      <c r="B12" s="49">
        <v>9001071400</v>
      </c>
      <c r="C12" s="107" t="s">
        <v>240</v>
      </c>
      <c r="D12" s="107" t="s">
        <v>239</v>
      </c>
      <c r="E12" s="49">
        <v>68350.4467</v>
      </c>
      <c r="F12" s="49">
        <v>2.3487631558260363E-3</v>
      </c>
      <c r="G12" s="49">
        <v>10239.369999999999</v>
      </c>
      <c r="H12" s="49">
        <v>6.094504691202395E-4</v>
      </c>
      <c r="I12" s="107" t="s">
        <v>1965</v>
      </c>
      <c r="J12" s="107" t="s">
        <v>1965</v>
      </c>
      <c r="K12" s="49">
        <v>38432.275500000003</v>
      </c>
      <c r="L12" s="49">
        <v>2.3487631558260363E-3</v>
      </c>
      <c r="M12" s="49">
        <v>3327.16</v>
      </c>
      <c r="N12" s="49">
        <v>6.094504691202395E-4</v>
      </c>
      <c r="O12" s="107" t="s">
        <v>1965</v>
      </c>
      <c r="P12" s="49">
        <v>29918.171200000001</v>
      </c>
      <c r="Q12" s="49">
        <v>2.3487631558260363E-3</v>
      </c>
      <c r="R12" s="49">
        <v>6912.21</v>
      </c>
      <c r="S12" s="49">
        <v>6.094504691202395E-4</v>
      </c>
      <c r="T12" s="107" t="s">
        <v>1965</v>
      </c>
      <c r="U12" s="49">
        <v>22.64</v>
      </c>
      <c r="V12" s="49">
        <v>1131</v>
      </c>
      <c r="W12" s="49">
        <v>5</v>
      </c>
      <c r="X12" s="49">
        <v>1</v>
      </c>
      <c r="Y12" s="49">
        <v>5</v>
      </c>
      <c r="Z12" s="49">
        <v>5</v>
      </c>
      <c r="AA12" s="49">
        <v>5</v>
      </c>
    </row>
    <row r="13" spans="1:27" x14ac:dyDescent="0.25">
      <c r="A13" s="107" t="s">
        <v>2916</v>
      </c>
      <c r="B13" s="49">
        <v>9001071900</v>
      </c>
      <c r="C13" s="107" t="s">
        <v>262</v>
      </c>
      <c r="D13" s="107" t="s">
        <v>239</v>
      </c>
      <c r="E13" s="49">
        <v>0</v>
      </c>
      <c r="F13" s="49">
        <v>0</v>
      </c>
      <c r="G13" s="49">
        <v>230</v>
      </c>
      <c r="H13" s="49">
        <v>1.3689671131881657E-5</v>
      </c>
      <c r="I13" s="107" t="s">
        <v>1966</v>
      </c>
      <c r="J13" s="107" t="s">
        <v>290</v>
      </c>
      <c r="K13" s="49">
        <v>0</v>
      </c>
      <c r="L13" s="49">
        <v>0</v>
      </c>
      <c r="M13" s="49">
        <v>230</v>
      </c>
      <c r="N13" s="49">
        <v>1.3689671131881657E-5</v>
      </c>
      <c r="O13" s="107" t="s">
        <v>290</v>
      </c>
      <c r="P13" s="49">
        <v>0</v>
      </c>
      <c r="Q13" s="49">
        <v>0</v>
      </c>
      <c r="R13" s="49">
        <v>0</v>
      </c>
      <c r="S13" s="49">
        <v>1.3689671131881657E-5</v>
      </c>
      <c r="T13" s="107" t="s">
        <v>290</v>
      </c>
      <c r="U13" s="49">
        <v>26.15</v>
      </c>
      <c r="V13" s="49">
        <v>1287</v>
      </c>
      <c r="W13" s="49">
        <v>5</v>
      </c>
      <c r="X13" s="49">
        <v>1</v>
      </c>
      <c r="Y13" s="49">
        <v>5</v>
      </c>
      <c r="Z13" s="49">
        <v>5</v>
      </c>
      <c r="AA13" s="49">
        <v>5</v>
      </c>
    </row>
    <row r="14" spans="1:27" x14ac:dyDescent="0.25">
      <c r="A14" s="107" t="s">
        <v>2916</v>
      </c>
      <c r="B14" s="49">
        <v>9001071900</v>
      </c>
      <c r="C14" s="107" t="s">
        <v>260</v>
      </c>
      <c r="D14" s="107" t="s">
        <v>239</v>
      </c>
      <c r="E14" s="49">
        <v>0</v>
      </c>
      <c r="F14" s="49">
        <v>0</v>
      </c>
      <c r="G14" s="49">
        <v>8360.09</v>
      </c>
      <c r="H14" s="49">
        <v>4.9759514231709798E-4</v>
      </c>
      <c r="I14" s="107" t="s">
        <v>1966</v>
      </c>
      <c r="J14" s="107" t="s">
        <v>290</v>
      </c>
      <c r="K14" s="49">
        <v>0</v>
      </c>
      <c r="L14" s="49">
        <v>0</v>
      </c>
      <c r="M14" s="49">
        <v>3390.23</v>
      </c>
      <c r="N14" s="49">
        <v>4.9759514231709798E-4</v>
      </c>
      <c r="O14" s="107" t="s">
        <v>290</v>
      </c>
      <c r="P14" s="49">
        <v>0</v>
      </c>
      <c r="Q14" s="49">
        <v>0</v>
      </c>
      <c r="R14" s="49">
        <v>4969.8599999999997</v>
      </c>
      <c r="S14" s="49">
        <v>4.9759514231709798E-4</v>
      </c>
      <c r="T14" s="107" t="s">
        <v>290</v>
      </c>
      <c r="U14" s="49">
        <v>26.15</v>
      </c>
      <c r="V14" s="49">
        <v>1287</v>
      </c>
      <c r="W14" s="49">
        <v>5</v>
      </c>
      <c r="X14" s="49">
        <v>1</v>
      </c>
      <c r="Y14" s="49">
        <v>5</v>
      </c>
      <c r="Z14" s="49">
        <v>5</v>
      </c>
      <c r="AA14" s="49">
        <v>5</v>
      </c>
    </row>
    <row r="15" spans="1:27" x14ac:dyDescent="0.25">
      <c r="A15" s="107" t="s">
        <v>2916</v>
      </c>
      <c r="B15" s="49">
        <v>9001071900</v>
      </c>
      <c r="C15" s="107" t="s">
        <v>240</v>
      </c>
      <c r="D15" s="107" t="s">
        <v>244</v>
      </c>
      <c r="E15" s="49">
        <v>64668.711600000104</v>
      </c>
      <c r="F15" s="49">
        <v>2.2222457127090002E-3</v>
      </c>
      <c r="G15" s="49">
        <v>0</v>
      </c>
      <c r="H15" s="49">
        <v>0</v>
      </c>
      <c r="I15" s="107" t="s">
        <v>290</v>
      </c>
      <c r="J15" s="107" t="s">
        <v>1965</v>
      </c>
      <c r="K15" s="49">
        <v>46534.635900000103</v>
      </c>
      <c r="L15" s="49">
        <v>2.2222457127090002E-3</v>
      </c>
      <c r="M15" s="49">
        <v>0</v>
      </c>
      <c r="N15" s="49">
        <v>0</v>
      </c>
      <c r="O15" s="107" t="s">
        <v>1965</v>
      </c>
      <c r="P15" s="49">
        <v>18134.075700000001</v>
      </c>
      <c r="Q15" s="49">
        <v>2.2222457127090002E-3</v>
      </c>
      <c r="R15" s="49">
        <v>0</v>
      </c>
      <c r="S15" s="49">
        <v>0</v>
      </c>
      <c r="T15" s="107" t="s">
        <v>1965</v>
      </c>
      <c r="U15" s="49">
        <v>26.15</v>
      </c>
      <c r="V15" s="49">
        <v>1287</v>
      </c>
      <c r="W15" s="49">
        <v>5</v>
      </c>
      <c r="X15" s="49">
        <v>1</v>
      </c>
      <c r="Y15" s="49">
        <v>5</v>
      </c>
      <c r="Z15" s="49">
        <v>5</v>
      </c>
      <c r="AA15" s="49">
        <v>5</v>
      </c>
    </row>
    <row r="16" spans="1:27" x14ac:dyDescent="0.25">
      <c r="A16" s="107" t="s">
        <v>2919</v>
      </c>
      <c r="B16" s="49">
        <v>9001072200</v>
      </c>
      <c r="C16" s="107" t="s">
        <v>260</v>
      </c>
      <c r="D16" s="107" t="s">
        <v>239</v>
      </c>
      <c r="E16" s="49">
        <v>0</v>
      </c>
      <c r="F16" s="49">
        <v>0</v>
      </c>
      <c r="G16" s="49">
        <v>74220.17</v>
      </c>
      <c r="H16" s="49">
        <v>4.4176074724015177E-3</v>
      </c>
      <c r="I16" s="107" t="s">
        <v>1966</v>
      </c>
      <c r="J16" s="107" t="s">
        <v>290</v>
      </c>
      <c r="K16" s="49">
        <v>0</v>
      </c>
      <c r="L16" s="49">
        <v>0</v>
      </c>
      <c r="M16" s="49">
        <v>23077.93</v>
      </c>
      <c r="N16" s="49">
        <v>4.4176074724015177E-3</v>
      </c>
      <c r="O16" s="107" t="s">
        <v>290</v>
      </c>
      <c r="P16" s="49">
        <v>0</v>
      </c>
      <c r="Q16" s="49">
        <v>0</v>
      </c>
      <c r="R16" s="49">
        <v>51142.239999999998</v>
      </c>
      <c r="S16" s="49">
        <v>4.4176074724015177E-3</v>
      </c>
      <c r="T16" s="107" t="s">
        <v>290</v>
      </c>
      <c r="U16" s="49">
        <v>31.306999999999999</v>
      </c>
      <c r="V16" s="49">
        <v>1641</v>
      </c>
      <c r="W16" s="49">
        <v>4</v>
      </c>
      <c r="X16" s="49">
        <v>1</v>
      </c>
      <c r="Y16" s="49">
        <v>4</v>
      </c>
      <c r="Z16" s="49">
        <v>4</v>
      </c>
      <c r="AA16" s="49">
        <v>4</v>
      </c>
    </row>
    <row r="17" spans="1:27" x14ac:dyDescent="0.25">
      <c r="A17" s="107" t="s">
        <v>2919</v>
      </c>
      <c r="B17" s="49">
        <v>9001072200</v>
      </c>
      <c r="C17" s="107" t="s">
        <v>240</v>
      </c>
      <c r="D17" s="107" t="s">
        <v>244</v>
      </c>
      <c r="E17" s="49">
        <v>48370.034999999996</v>
      </c>
      <c r="F17" s="49">
        <v>1.6621655239894111E-3</v>
      </c>
      <c r="G17" s="49">
        <v>0</v>
      </c>
      <c r="H17" s="49">
        <v>0</v>
      </c>
      <c r="I17" s="107" t="s">
        <v>290</v>
      </c>
      <c r="J17" s="107" t="s">
        <v>1965</v>
      </c>
      <c r="K17" s="49">
        <v>41166.362699999998</v>
      </c>
      <c r="L17" s="49">
        <v>1.6621655239894111E-3</v>
      </c>
      <c r="M17" s="49">
        <v>0</v>
      </c>
      <c r="N17" s="49">
        <v>0</v>
      </c>
      <c r="O17" s="107" t="s">
        <v>1965</v>
      </c>
      <c r="P17" s="49">
        <v>7203.6723000000002</v>
      </c>
      <c r="Q17" s="49">
        <v>1.6621655239894111E-3</v>
      </c>
      <c r="R17" s="49">
        <v>0</v>
      </c>
      <c r="S17" s="49">
        <v>0</v>
      </c>
      <c r="T17" s="107" t="s">
        <v>1965</v>
      </c>
      <c r="U17" s="49">
        <v>31.306999999999999</v>
      </c>
      <c r="V17" s="49">
        <v>1641</v>
      </c>
      <c r="W17" s="49">
        <v>4</v>
      </c>
      <c r="X17" s="49">
        <v>1</v>
      </c>
      <c r="Y17" s="49">
        <v>4</v>
      </c>
      <c r="Z17" s="49">
        <v>4</v>
      </c>
      <c r="AA17" s="49">
        <v>4</v>
      </c>
    </row>
    <row r="18" spans="1:27" x14ac:dyDescent="0.25">
      <c r="A18" s="107" t="s">
        <v>2919</v>
      </c>
      <c r="B18" s="49">
        <v>9001072200</v>
      </c>
      <c r="C18" s="107" t="s">
        <v>241</v>
      </c>
      <c r="D18" s="107" t="s">
        <v>244</v>
      </c>
      <c r="E18" s="49">
        <v>1.5974999999999999</v>
      </c>
      <c r="F18" s="49">
        <v>5.4895751565469905E-8</v>
      </c>
      <c r="G18" s="49">
        <v>0</v>
      </c>
      <c r="H18" s="49">
        <v>0</v>
      </c>
      <c r="I18" s="107" t="s">
        <v>290</v>
      </c>
      <c r="J18" s="107" t="s">
        <v>290</v>
      </c>
      <c r="K18" s="49">
        <v>0</v>
      </c>
      <c r="L18" s="49">
        <v>5.4895751565469905E-8</v>
      </c>
      <c r="M18" s="49">
        <v>0</v>
      </c>
      <c r="N18" s="49">
        <v>0</v>
      </c>
      <c r="O18" s="107" t="s">
        <v>290</v>
      </c>
      <c r="P18" s="49">
        <v>1.5974999999999999</v>
      </c>
      <c r="Q18" s="49">
        <v>5.4895751565469905E-8</v>
      </c>
      <c r="R18" s="49">
        <v>0</v>
      </c>
      <c r="S18" s="49">
        <v>0</v>
      </c>
      <c r="T18" s="107" t="s">
        <v>290</v>
      </c>
      <c r="U18" s="49">
        <v>31.306999999999999</v>
      </c>
      <c r="V18" s="49">
        <v>1641</v>
      </c>
      <c r="W18" s="49">
        <v>4</v>
      </c>
      <c r="X18" s="49">
        <v>1</v>
      </c>
      <c r="Y18" s="49">
        <v>4</v>
      </c>
      <c r="Z18" s="49">
        <v>4</v>
      </c>
      <c r="AA18" s="49">
        <v>4</v>
      </c>
    </row>
    <row r="19" spans="1:27" x14ac:dyDescent="0.25">
      <c r="A19" s="107" t="s">
        <v>2928</v>
      </c>
      <c r="B19" s="49">
        <v>9001073100</v>
      </c>
      <c r="C19" s="107" t="s">
        <v>260</v>
      </c>
      <c r="D19" s="107" t="s">
        <v>239</v>
      </c>
      <c r="E19" s="49">
        <v>0</v>
      </c>
      <c r="F19" s="49">
        <v>0</v>
      </c>
      <c r="G19" s="49">
        <v>52814.18</v>
      </c>
      <c r="H19" s="49">
        <v>3.1435163273913114E-3</v>
      </c>
      <c r="I19" s="107" t="s">
        <v>1966</v>
      </c>
      <c r="J19" s="107" t="s">
        <v>290</v>
      </c>
      <c r="K19" s="49">
        <v>0</v>
      </c>
      <c r="L19" s="49">
        <v>0</v>
      </c>
      <c r="M19" s="49">
        <v>34954.18</v>
      </c>
      <c r="N19" s="49">
        <v>3.1435163273913114E-3</v>
      </c>
      <c r="O19" s="107" t="s">
        <v>290</v>
      </c>
      <c r="P19" s="49">
        <v>0</v>
      </c>
      <c r="Q19" s="49">
        <v>0</v>
      </c>
      <c r="R19" s="49">
        <v>17860</v>
      </c>
      <c r="S19" s="49">
        <v>3.1435163273913114E-3</v>
      </c>
      <c r="T19" s="107" t="s">
        <v>290</v>
      </c>
      <c r="U19" s="49">
        <v>24.712</v>
      </c>
      <c r="V19" s="49">
        <v>1162</v>
      </c>
      <c r="W19" s="49">
        <v>5</v>
      </c>
      <c r="X19" s="49">
        <v>1</v>
      </c>
      <c r="Y19" s="49">
        <v>5</v>
      </c>
      <c r="Z19" s="49">
        <v>5</v>
      </c>
      <c r="AA19" s="49">
        <v>5</v>
      </c>
    </row>
    <row r="20" spans="1:27" x14ac:dyDescent="0.25">
      <c r="A20" s="107" t="s">
        <v>2928</v>
      </c>
      <c r="B20" s="49">
        <v>9001073100</v>
      </c>
      <c r="C20" s="107" t="s">
        <v>240</v>
      </c>
      <c r="D20" s="107" t="s">
        <v>244</v>
      </c>
      <c r="E20" s="49">
        <v>94334.927800000005</v>
      </c>
      <c r="F20" s="49">
        <v>3.2416818531801825E-3</v>
      </c>
      <c r="G20" s="49">
        <v>0</v>
      </c>
      <c r="H20" s="49">
        <v>0</v>
      </c>
      <c r="I20" s="107" t="s">
        <v>290</v>
      </c>
      <c r="J20" s="107" t="s">
        <v>1965</v>
      </c>
      <c r="K20" s="49">
        <v>69620.792000000001</v>
      </c>
      <c r="L20" s="49">
        <v>3.2416818531801825E-3</v>
      </c>
      <c r="M20" s="49">
        <v>0</v>
      </c>
      <c r="N20" s="49">
        <v>0</v>
      </c>
      <c r="O20" s="107" t="s">
        <v>1965</v>
      </c>
      <c r="P20" s="49">
        <v>24714.1358</v>
      </c>
      <c r="Q20" s="49">
        <v>3.2416818531801825E-3</v>
      </c>
      <c r="R20" s="49">
        <v>0</v>
      </c>
      <c r="S20" s="49">
        <v>0</v>
      </c>
      <c r="T20" s="107" t="s">
        <v>1965</v>
      </c>
      <c r="U20" s="49">
        <v>24.712</v>
      </c>
      <c r="V20" s="49">
        <v>1162</v>
      </c>
      <c r="W20" s="49">
        <v>5</v>
      </c>
      <c r="X20" s="49">
        <v>1</v>
      </c>
      <c r="Y20" s="49">
        <v>5</v>
      </c>
      <c r="Z20" s="49">
        <v>5</v>
      </c>
      <c r="AA20" s="49">
        <v>5</v>
      </c>
    </row>
    <row r="21" spans="1:27" x14ac:dyDescent="0.25">
      <c r="A21" s="107" t="s">
        <v>2928</v>
      </c>
      <c r="B21" s="49">
        <v>9001073100</v>
      </c>
      <c r="C21" s="107" t="s">
        <v>242</v>
      </c>
      <c r="D21" s="107" t="s">
        <v>244</v>
      </c>
      <c r="E21" s="49">
        <v>99.9512</v>
      </c>
      <c r="F21" s="49">
        <v>3.4346768349737689E-6</v>
      </c>
      <c r="G21" s="49">
        <v>0</v>
      </c>
      <c r="H21" s="49">
        <v>0</v>
      </c>
      <c r="I21" s="107" t="s">
        <v>290</v>
      </c>
      <c r="J21" s="107" t="s">
        <v>290</v>
      </c>
      <c r="K21" s="49">
        <v>99.9512</v>
      </c>
      <c r="L21" s="49">
        <v>3.4346768349737689E-6</v>
      </c>
      <c r="M21" s="49">
        <v>0</v>
      </c>
      <c r="N21" s="49">
        <v>0</v>
      </c>
      <c r="O21" s="107" t="s">
        <v>290</v>
      </c>
      <c r="P21" s="49">
        <v>0</v>
      </c>
      <c r="Q21" s="49">
        <v>3.4346768349737689E-6</v>
      </c>
      <c r="R21" s="49">
        <v>0</v>
      </c>
      <c r="S21" s="49">
        <v>0</v>
      </c>
      <c r="T21" s="107" t="s">
        <v>290</v>
      </c>
      <c r="U21" s="49">
        <v>24.712</v>
      </c>
      <c r="V21" s="49">
        <v>1162</v>
      </c>
      <c r="W21" s="49">
        <v>5</v>
      </c>
      <c r="X21" s="49">
        <v>1</v>
      </c>
      <c r="Y21" s="49">
        <v>5</v>
      </c>
      <c r="Z21" s="49">
        <v>5</v>
      </c>
      <c r="AA21" s="49">
        <v>5</v>
      </c>
    </row>
    <row r="22" spans="1:27" x14ac:dyDescent="0.25">
      <c r="A22" s="107" t="s">
        <v>2929</v>
      </c>
      <c r="B22" s="49">
        <v>9001073200</v>
      </c>
      <c r="C22" s="107" t="s">
        <v>240</v>
      </c>
      <c r="D22" s="107" t="s">
        <v>239</v>
      </c>
      <c r="E22" s="49">
        <v>26440.300999999999</v>
      </c>
      <c r="F22" s="49">
        <v>9.0858228169780637E-4</v>
      </c>
      <c r="G22" s="49">
        <v>3053.03</v>
      </c>
      <c r="H22" s="49">
        <v>1.8171728980768983E-4</v>
      </c>
      <c r="I22" s="107" t="s">
        <v>1965</v>
      </c>
      <c r="J22" s="107" t="s">
        <v>1965</v>
      </c>
      <c r="K22" s="49">
        <v>24172.335500000001</v>
      </c>
      <c r="L22" s="49">
        <v>9.0858228169780637E-4</v>
      </c>
      <c r="M22" s="49">
        <v>3053.03</v>
      </c>
      <c r="N22" s="49">
        <v>1.8171728980768983E-4</v>
      </c>
      <c r="O22" s="107" t="s">
        <v>1965</v>
      </c>
      <c r="P22" s="49">
        <v>2267.9654999999998</v>
      </c>
      <c r="Q22" s="49">
        <v>9.0858228169780637E-4</v>
      </c>
      <c r="R22" s="49">
        <v>0</v>
      </c>
      <c r="S22" s="49">
        <v>1.8171728980768983E-4</v>
      </c>
      <c r="T22" s="107" t="s">
        <v>1965</v>
      </c>
      <c r="U22" s="49">
        <v>32.533000000000001</v>
      </c>
      <c r="V22" s="49">
        <v>730</v>
      </c>
      <c r="W22" s="49">
        <v>5</v>
      </c>
      <c r="X22" s="49">
        <v>1</v>
      </c>
      <c r="Y22" s="49">
        <v>5</v>
      </c>
      <c r="Z22" s="49">
        <v>5</v>
      </c>
      <c r="AA22" s="49">
        <v>5</v>
      </c>
    </row>
    <row r="23" spans="1:27" x14ac:dyDescent="0.25">
      <c r="A23" s="107" t="s">
        <v>2929</v>
      </c>
      <c r="B23" s="49">
        <v>9001073200</v>
      </c>
      <c r="C23" s="107" t="s">
        <v>243</v>
      </c>
      <c r="D23" s="107" t="s">
        <v>239</v>
      </c>
      <c r="E23" s="49">
        <v>37.274000000000001</v>
      </c>
      <c r="F23" s="49">
        <v>1.2808665063232084E-6</v>
      </c>
      <c r="G23" s="49">
        <v>0</v>
      </c>
      <c r="H23" s="49">
        <v>0</v>
      </c>
      <c r="I23" s="107" t="s">
        <v>290</v>
      </c>
      <c r="J23" s="107" t="s">
        <v>290</v>
      </c>
      <c r="K23" s="49">
        <v>37.274000000000001</v>
      </c>
      <c r="L23" s="49">
        <v>1.2808665063232084E-6</v>
      </c>
      <c r="M23" s="49">
        <v>0</v>
      </c>
      <c r="N23" s="49">
        <v>0</v>
      </c>
      <c r="O23" s="107" t="s">
        <v>290</v>
      </c>
      <c r="P23" s="49">
        <v>0</v>
      </c>
      <c r="Q23" s="49">
        <v>1.2808665063232084E-6</v>
      </c>
      <c r="R23" s="49">
        <v>0</v>
      </c>
      <c r="S23" s="49">
        <v>0</v>
      </c>
      <c r="T23" s="107" t="s">
        <v>290</v>
      </c>
      <c r="U23" s="49">
        <v>32.533000000000001</v>
      </c>
      <c r="V23" s="49">
        <v>730</v>
      </c>
      <c r="W23" s="49">
        <v>5</v>
      </c>
      <c r="X23" s="49">
        <v>1</v>
      </c>
      <c r="Y23" s="49">
        <v>5</v>
      </c>
      <c r="Z23" s="49">
        <v>5</v>
      </c>
      <c r="AA23" s="49">
        <v>5</v>
      </c>
    </row>
    <row r="24" spans="1:27" x14ac:dyDescent="0.25">
      <c r="A24" s="107" t="s">
        <v>2930</v>
      </c>
      <c r="B24" s="49">
        <v>9001073300</v>
      </c>
      <c r="C24" s="107" t="s">
        <v>260</v>
      </c>
      <c r="D24" s="107" t="s">
        <v>239</v>
      </c>
      <c r="E24" s="49">
        <v>0</v>
      </c>
      <c r="F24" s="49">
        <v>0</v>
      </c>
      <c r="G24" s="49">
        <v>23786.65</v>
      </c>
      <c r="H24" s="49">
        <v>1.4157887644746646E-3</v>
      </c>
      <c r="I24" s="107" t="s">
        <v>1966</v>
      </c>
      <c r="J24" s="107" t="s">
        <v>290</v>
      </c>
      <c r="K24" s="49">
        <v>0</v>
      </c>
      <c r="L24" s="49">
        <v>0</v>
      </c>
      <c r="M24" s="49">
        <v>21408.65</v>
      </c>
      <c r="N24" s="49">
        <v>1.4157887644746646E-3</v>
      </c>
      <c r="O24" s="107" t="s">
        <v>290</v>
      </c>
      <c r="P24" s="49">
        <v>0</v>
      </c>
      <c r="Q24" s="49">
        <v>0</v>
      </c>
      <c r="R24" s="49">
        <v>2378</v>
      </c>
      <c r="S24" s="49">
        <v>1.4157887644746646E-3</v>
      </c>
      <c r="T24" s="107" t="s">
        <v>290</v>
      </c>
      <c r="U24" s="49">
        <v>21.315999999999999</v>
      </c>
      <c r="V24" s="49">
        <v>1125</v>
      </c>
      <c r="W24" s="49">
        <v>5</v>
      </c>
      <c r="X24" s="49">
        <v>1</v>
      </c>
      <c r="Y24" s="49">
        <v>5</v>
      </c>
      <c r="Z24" s="49">
        <v>5</v>
      </c>
      <c r="AA24" s="49">
        <v>5</v>
      </c>
    </row>
    <row r="25" spans="1:27" x14ac:dyDescent="0.25">
      <c r="A25" s="107" t="s">
        <v>2930</v>
      </c>
      <c r="B25" s="49">
        <v>9001073300</v>
      </c>
      <c r="C25" s="107" t="s">
        <v>240</v>
      </c>
      <c r="D25" s="107" t="s">
        <v>244</v>
      </c>
      <c r="E25" s="49">
        <v>72877.155399999901</v>
      </c>
      <c r="F25" s="49">
        <v>2.5043168811496328E-3</v>
      </c>
      <c r="G25" s="49">
        <v>0</v>
      </c>
      <c r="H25" s="49">
        <v>0</v>
      </c>
      <c r="I25" s="107" t="s">
        <v>290</v>
      </c>
      <c r="J25" s="107" t="s">
        <v>1965</v>
      </c>
      <c r="K25" s="49">
        <v>49786.050399999898</v>
      </c>
      <c r="L25" s="49">
        <v>2.5043168811496328E-3</v>
      </c>
      <c r="M25" s="49">
        <v>0</v>
      </c>
      <c r="N25" s="49">
        <v>0</v>
      </c>
      <c r="O25" s="107" t="s">
        <v>1965</v>
      </c>
      <c r="P25" s="49">
        <v>23091.105</v>
      </c>
      <c r="Q25" s="49">
        <v>2.5043168811496328E-3</v>
      </c>
      <c r="R25" s="49">
        <v>0</v>
      </c>
      <c r="S25" s="49">
        <v>0</v>
      </c>
      <c r="T25" s="107" t="s">
        <v>1965</v>
      </c>
      <c r="U25" s="49">
        <v>21.315999999999999</v>
      </c>
      <c r="V25" s="49">
        <v>1125</v>
      </c>
      <c r="W25" s="49">
        <v>5</v>
      </c>
      <c r="X25" s="49">
        <v>1</v>
      </c>
      <c r="Y25" s="49">
        <v>5</v>
      </c>
      <c r="Z25" s="49">
        <v>5</v>
      </c>
      <c r="AA25" s="49">
        <v>5</v>
      </c>
    </row>
    <row r="26" spans="1:27" x14ac:dyDescent="0.25">
      <c r="A26" s="107" t="s">
        <v>2932</v>
      </c>
      <c r="B26" s="49">
        <v>9001073500</v>
      </c>
      <c r="C26" s="107" t="s">
        <v>260</v>
      </c>
      <c r="D26" s="107" t="s">
        <v>239</v>
      </c>
      <c r="E26" s="49">
        <v>0</v>
      </c>
      <c r="F26" s="49">
        <v>0</v>
      </c>
      <c r="G26" s="49">
        <v>8303.2200000000012</v>
      </c>
      <c r="H26" s="49">
        <v>4.9421022232896711E-4</v>
      </c>
      <c r="I26" s="107" t="s">
        <v>1966</v>
      </c>
      <c r="J26" s="107" t="s">
        <v>290</v>
      </c>
      <c r="K26" s="49">
        <v>0</v>
      </c>
      <c r="L26" s="49">
        <v>0</v>
      </c>
      <c r="M26" s="49">
        <v>7178.22</v>
      </c>
      <c r="N26" s="49">
        <v>4.9421022232896711E-4</v>
      </c>
      <c r="O26" s="107" t="s">
        <v>290</v>
      </c>
      <c r="P26" s="49">
        <v>0</v>
      </c>
      <c r="Q26" s="49">
        <v>0</v>
      </c>
      <c r="R26" s="49">
        <v>1125</v>
      </c>
      <c r="S26" s="49">
        <v>4.9421022232896711E-4</v>
      </c>
      <c r="T26" s="107" t="s">
        <v>290</v>
      </c>
      <c r="U26" s="49">
        <v>22.375</v>
      </c>
      <c r="V26" s="49">
        <v>1230</v>
      </c>
      <c r="W26" s="49">
        <v>5</v>
      </c>
      <c r="X26" s="49">
        <v>1</v>
      </c>
      <c r="Y26" s="49">
        <v>5</v>
      </c>
      <c r="Z26" s="49">
        <v>5</v>
      </c>
      <c r="AA26" s="49">
        <v>5</v>
      </c>
    </row>
    <row r="27" spans="1:27" x14ac:dyDescent="0.25">
      <c r="A27" s="107" t="s">
        <v>2932</v>
      </c>
      <c r="B27" s="49">
        <v>9001073500</v>
      </c>
      <c r="C27" s="107" t="s">
        <v>240</v>
      </c>
      <c r="D27" s="107" t="s">
        <v>244</v>
      </c>
      <c r="E27" s="49">
        <v>48863.655799999993</v>
      </c>
      <c r="F27" s="49">
        <v>1.6791280809874381E-3</v>
      </c>
      <c r="G27" s="49">
        <v>0</v>
      </c>
      <c r="H27" s="49">
        <v>0</v>
      </c>
      <c r="I27" s="107" t="s">
        <v>290</v>
      </c>
      <c r="J27" s="107" t="s">
        <v>1965</v>
      </c>
      <c r="K27" s="49">
        <v>38030.339099999997</v>
      </c>
      <c r="L27" s="49">
        <v>1.6791280809874381E-3</v>
      </c>
      <c r="M27" s="49">
        <v>0</v>
      </c>
      <c r="N27" s="49">
        <v>0</v>
      </c>
      <c r="O27" s="107" t="s">
        <v>1965</v>
      </c>
      <c r="P27" s="49">
        <v>10833.316699999999</v>
      </c>
      <c r="Q27" s="49">
        <v>1.6791280809874381E-3</v>
      </c>
      <c r="R27" s="49">
        <v>0</v>
      </c>
      <c r="S27" s="49">
        <v>0</v>
      </c>
      <c r="T27" s="107" t="s">
        <v>1965</v>
      </c>
      <c r="U27" s="49">
        <v>22.375</v>
      </c>
      <c r="V27" s="49">
        <v>1230</v>
      </c>
      <c r="W27" s="49">
        <v>5</v>
      </c>
      <c r="X27" s="49">
        <v>1</v>
      </c>
      <c r="Y27" s="49">
        <v>5</v>
      </c>
      <c r="Z27" s="49">
        <v>5</v>
      </c>
      <c r="AA27" s="49">
        <v>5</v>
      </c>
    </row>
    <row r="28" spans="1:27" x14ac:dyDescent="0.25">
      <c r="A28" s="107" t="s">
        <v>2933</v>
      </c>
      <c r="B28" s="49">
        <v>9001073600</v>
      </c>
      <c r="C28" s="107" t="s">
        <v>260</v>
      </c>
      <c r="D28" s="107" t="s">
        <v>239</v>
      </c>
      <c r="E28" s="49">
        <v>0</v>
      </c>
      <c r="F28" s="49">
        <v>0</v>
      </c>
      <c r="G28" s="49">
        <v>2163.37</v>
      </c>
      <c r="H28" s="49">
        <v>1.2876445146338617E-4</v>
      </c>
      <c r="I28" s="107" t="s">
        <v>1966</v>
      </c>
      <c r="J28" s="107" t="s">
        <v>290</v>
      </c>
      <c r="K28" s="49">
        <v>0</v>
      </c>
      <c r="L28" s="49">
        <v>0</v>
      </c>
      <c r="M28" s="49">
        <v>846.37</v>
      </c>
      <c r="N28" s="49">
        <v>1.2876445146338617E-4</v>
      </c>
      <c r="O28" s="107" t="s">
        <v>290</v>
      </c>
      <c r="P28" s="49">
        <v>0</v>
      </c>
      <c r="Q28" s="49">
        <v>0</v>
      </c>
      <c r="R28" s="49">
        <v>1317</v>
      </c>
      <c r="S28" s="49">
        <v>1.2876445146338617E-4</v>
      </c>
      <c r="T28" s="107" t="s">
        <v>290</v>
      </c>
      <c r="U28" s="49">
        <v>18.335999999999999</v>
      </c>
      <c r="V28" s="49">
        <v>1202</v>
      </c>
      <c r="W28" s="49">
        <v>5</v>
      </c>
      <c r="X28" s="49">
        <v>1</v>
      </c>
      <c r="Y28" s="49">
        <v>5</v>
      </c>
      <c r="Z28" s="49">
        <v>5</v>
      </c>
      <c r="AA28" s="49">
        <v>5</v>
      </c>
    </row>
    <row r="29" spans="1:27" x14ac:dyDescent="0.25">
      <c r="A29" s="107" t="s">
        <v>2933</v>
      </c>
      <c r="B29" s="49">
        <v>9001073600</v>
      </c>
      <c r="C29" s="107" t="s">
        <v>240</v>
      </c>
      <c r="D29" s="107" t="s">
        <v>244</v>
      </c>
      <c r="E29" s="49">
        <v>31308.570500000002</v>
      </c>
      <c r="F29" s="49">
        <v>1.0758732444682317E-3</v>
      </c>
      <c r="G29" s="49">
        <v>0</v>
      </c>
      <c r="H29" s="49">
        <v>0</v>
      </c>
      <c r="I29" s="107" t="s">
        <v>290</v>
      </c>
      <c r="J29" s="107" t="s">
        <v>1965</v>
      </c>
      <c r="K29" s="49">
        <v>24351.613000000001</v>
      </c>
      <c r="L29" s="49">
        <v>1.0758732444682317E-3</v>
      </c>
      <c r="M29" s="49">
        <v>0</v>
      </c>
      <c r="N29" s="49">
        <v>0</v>
      </c>
      <c r="O29" s="107" t="s">
        <v>1965</v>
      </c>
      <c r="P29" s="49">
        <v>6956.9575000000004</v>
      </c>
      <c r="Q29" s="49">
        <v>1.0758732444682317E-3</v>
      </c>
      <c r="R29" s="49">
        <v>0</v>
      </c>
      <c r="S29" s="49">
        <v>0</v>
      </c>
      <c r="T29" s="107" t="s">
        <v>1965</v>
      </c>
      <c r="U29" s="49">
        <v>18.335999999999999</v>
      </c>
      <c r="V29" s="49">
        <v>1202</v>
      </c>
      <c r="W29" s="49">
        <v>5</v>
      </c>
      <c r="X29" s="49">
        <v>1</v>
      </c>
      <c r="Y29" s="49">
        <v>5</v>
      </c>
      <c r="Z29" s="49">
        <v>5</v>
      </c>
      <c r="AA29" s="49">
        <v>5</v>
      </c>
    </row>
    <row r="30" spans="1:27" x14ac:dyDescent="0.25">
      <c r="A30" s="107" t="s">
        <v>2934</v>
      </c>
      <c r="B30" s="49">
        <v>9001073700</v>
      </c>
      <c r="C30" s="107" t="s">
        <v>260</v>
      </c>
      <c r="D30" s="107" t="s">
        <v>239</v>
      </c>
      <c r="E30" s="49">
        <v>0</v>
      </c>
      <c r="F30" s="49">
        <v>0</v>
      </c>
      <c r="G30" s="49">
        <v>30385.83</v>
      </c>
      <c r="H30" s="49">
        <v>1.8085739989967984E-3</v>
      </c>
      <c r="I30" s="107" t="s">
        <v>1966</v>
      </c>
      <c r="J30" s="107" t="s">
        <v>290</v>
      </c>
      <c r="K30" s="49">
        <v>0</v>
      </c>
      <c r="L30" s="49">
        <v>0</v>
      </c>
      <c r="M30" s="49">
        <v>24518.83</v>
      </c>
      <c r="N30" s="49">
        <v>1.8085739989967984E-3</v>
      </c>
      <c r="O30" s="107" t="s">
        <v>290</v>
      </c>
      <c r="P30" s="49">
        <v>0</v>
      </c>
      <c r="Q30" s="49">
        <v>0</v>
      </c>
      <c r="R30" s="49">
        <v>5867</v>
      </c>
      <c r="S30" s="49">
        <v>1.8085739989967984E-3</v>
      </c>
      <c r="T30" s="107" t="s">
        <v>290</v>
      </c>
      <c r="U30" s="49">
        <v>24.571999999999999</v>
      </c>
      <c r="V30" s="49">
        <v>1314</v>
      </c>
      <c r="W30" s="49">
        <v>5</v>
      </c>
      <c r="X30" s="49">
        <v>1</v>
      </c>
      <c r="Y30" s="49">
        <v>5</v>
      </c>
      <c r="Z30" s="49">
        <v>5</v>
      </c>
      <c r="AA30" s="49">
        <v>5</v>
      </c>
    </row>
    <row r="31" spans="1:27" x14ac:dyDescent="0.25">
      <c r="A31" s="107" t="s">
        <v>2934</v>
      </c>
      <c r="B31" s="49">
        <v>9001073700</v>
      </c>
      <c r="C31" s="107" t="s">
        <v>240</v>
      </c>
      <c r="D31" s="107" t="s">
        <v>244</v>
      </c>
      <c r="E31" s="49">
        <v>87517.255000000092</v>
      </c>
      <c r="F31" s="49">
        <v>3.0074024965082219E-3</v>
      </c>
      <c r="G31" s="49">
        <v>0</v>
      </c>
      <c r="H31" s="49">
        <v>0</v>
      </c>
      <c r="I31" s="107" t="s">
        <v>290</v>
      </c>
      <c r="J31" s="107" t="s">
        <v>1965</v>
      </c>
      <c r="K31" s="49">
        <v>64008.1363000001</v>
      </c>
      <c r="L31" s="49">
        <v>3.0074024965082219E-3</v>
      </c>
      <c r="M31" s="49">
        <v>0</v>
      </c>
      <c r="N31" s="49">
        <v>0</v>
      </c>
      <c r="O31" s="107" t="s">
        <v>1965</v>
      </c>
      <c r="P31" s="49">
        <v>23509.118699999999</v>
      </c>
      <c r="Q31" s="49">
        <v>3.0074024965082219E-3</v>
      </c>
      <c r="R31" s="49">
        <v>0</v>
      </c>
      <c r="S31" s="49">
        <v>0</v>
      </c>
      <c r="T31" s="107" t="s">
        <v>1965</v>
      </c>
      <c r="U31" s="49">
        <v>24.571999999999999</v>
      </c>
      <c r="V31" s="49">
        <v>1314</v>
      </c>
      <c r="W31" s="49">
        <v>5</v>
      </c>
      <c r="X31" s="49">
        <v>1</v>
      </c>
      <c r="Y31" s="49">
        <v>5</v>
      </c>
      <c r="Z31" s="49">
        <v>5</v>
      </c>
      <c r="AA31" s="49">
        <v>5</v>
      </c>
    </row>
    <row r="32" spans="1:27" x14ac:dyDescent="0.25">
      <c r="A32" s="107" t="s">
        <v>2934</v>
      </c>
      <c r="B32" s="49">
        <v>9001073700</v>
      </c>
      <c r="C32" s="107" t="s">
        <v>243</v>
      </c>
      <c r="D32" s="107" t="s">
        <v>244</v>
      </c>
      <c r="E32" s="49">
        <v>0.98970000000000002</v>
      </c>
      <c r="F32" s="49">
        <v>3.400959331727422E-8</v>
      </c>
      <c r="G32" s="49">
        <v>0</v>
      </c>
      <c r="H32" s="49">
        <v>0</v>
      </c>
      <c r="I32" s="107" t="s">
        <v>290</v>
      </c>
      <c r="J32" s="107" t="s">
        <v>290</v>
      </c>
      <c r="K32" s="49">
        <v>0</v>
      </c>
      <c r="L32" s="49">
        <v>3.400959331727422E-8</v>
      </c>
      <c r="M32" s="49">
        <v>0</v>
      </c>
      <c r="N32" s="49">
        <v>0</v>
      </c>
      <c r="O32" s="107" t="s">
        <v>290</v>
      </c>
      <c r="P32" s="49">
        <v>0.98970000000000002</v>
      </c>
      <c r="Q32" s="49">
        <v>3.400959331727422E-8</v>
      </c>
      <c r="R32" s="49">
        <v>0</v>
      </c>
      <c r="S32" s="49">
        <v>0</v>
      </c>
      <c r="T32" s="107" t="s">
        <v>290</v>
      </c>
      <c r="U32" s="49">
        <v>24.571999999999999</v>
      </c>
      <c r="V32" s="49">
        <v>1314</v>
      </c>
      <c r="W32" s="49">
        <v>5</v>
      </c>
      <c r="X32" s="49">
        <v>1</v>
      </c>
      <c r="Y32" s="49">
        <v>5</v>
      </c>
      <c r="Z32" s="49">
        <v>5</v>
      </c>
      <c r="AA32" s="49">
        <v>5</v>
      </c>
    </row>
    <row r="33" spans="1:27" x14ac:dyDescent="0.25">
      <c r="A33" s="107" t="s">
        <v>2936</v>
      </c>
      <c r="B33" s="49">
        <v>9001073900</v>
      </c>
      <c r="C33" s="107" t="s">
        <v>260</v>
      </c>
      <c r="D33" s="107" t="s">
        <v>239</v>
      </c>
      <c r="E33" s="49">
        <v>0</v>
      </c>
      <c r="F33" s="49">
        <v>0</v>
      </c>
      <c r="G33" s="49">
        <v>111274.86</v>
      </c>
      <c r="H33" s="49">
        <v>6.6231140810703174E-3</v>
      </c>
      <c r="I33" s="107" t="s">
        <v>1966</v>
      </c>
      <c r="J33" s="107" t="s">
        <v>290</v>
      </c>
      <c r="K33" s="49">
        <v>0</v>
      </c>
      <c r="L33" s="49">
        <v>0</v>
      </c>
      <c r="M33" s="49">
        <v>106775.64</v>
      </c>
      <c r="N33" s="49">
        <v>6.6231140810703174E-3</v>
      </c>
      <c r="O33" s="107" t="s">
        <v>290</v>
      </c>
      <c r="P33" s="49">
        <v>0</v>
      </c>
      <c r="Q33" s="49">
        <v>0</v>
      </c>
      <c r="R33" s="49">
        <v>4499.22</v>
      </c>
      <c r="S33" s="49">
        <v>6.6231140810703174E-3</v>
      </c>
      <c r="T33" s="107" t="s">
        <v>290</v>
      </c>
      <c r="U33" s="49">
        <v>19.445</v>
      </c>
      <c r="V33" s="49">
        <v>1256</v>
      </c>
      <c r="W33" s="49">
        <v>5</v>
      </c>
      <c r="X33" s="49">
        <v>1</v>
      </c>
      <c r="Y33" s="49">
        <v>5</v>
      </c>
      <c r="Z33" s="49">
        <v>5</v>
      </c>
      <c r="AA33" s="49">
        <v>5</v>
      </c>
    </row>
    <row r="34" spans="1:27" x14ac:dyDescent="0.25">
      <c r="A34" s="107" t="s">
        <v>2936</v>
      </c>
      <c r="B34" s="49">
        <v>9001073900</v>
      </c>
      <c r="C34" s="107" t="s">
        <v>240</v>
      </c>
      <c r="D34" s="107" t="s">
        <v>244</v>
      </c>
      <c r="E34" s="49">
        <v>51179.499300000003</v>
      </c>
      <c r="F34" s="49">
        <v>1.7587086565370525E-3</v>
      </c>
      <c r="G34" s="49">
        <v>0</v>
      </c>
      <c r="H34" s="49">
        <v>0</v>
      </c>
      <c r="I34" s="107" t="s">
        <v>290</v>
      </c>
      <c r="J34" s="107" t="s">
        <v>1965</v>
      </c>
      <c r="K34" s="49">
        <v>35070.078800000003</v>
      </c>
      <c r="L34" s="49">
        <v>1.7587086565370525E-3</v>
      </c>
      <c r="M34" s="49">
        <v>0</v>
      </c>
      <c r="N34" s="49">
        <v>0</v>
      </c>
      <c r="O34" s="107" t="s">
        <v>1965</v>
      </c>
      <c r="P34" s="49">
        <v>16109.4205</v>
      </c>
      <c r="Q34" s="49">
        <v>1.7587086565370525E-3</v>
      </c>
      <c r="R34" s="49">
        <v>0</v>
      </c>
      <c r="S34" s="49">
        <v>0</v>
      </c>
      <c r="T34" s="107" t="s">
        <v>1965</v>
      </c>
      <c r="U34" s="49">
        <v>19.445</v>
      </c>
      <c r="V34" s="49">
        <v>1256</v>
      </c>
      <c r="W34" s="49">
        <v>5</v>
      </c>
      <c r="X34" s="49">
        <v>1</v>
      </c>
      <c r="Y34" s="49">
        <v>5</v>
      </c>
      <c r="Z34" s="49">
        <v>5</v>
      </c>
      <c r="AA34" s="49">
        <v>5</v>
      </c>
    </row>
    <row r="35" spans="1:27" x14ac:dyDescent="0.25">
      <c r="A35" s="107" t="s">
        <v>2938</v>
      </c>
      <c r="B35" s="49">
        <v>9001074300</v>
      </c>
      <c r="C35" s="107" t="s">
        <v>260</v>
      </c>
      <c r="D35" s="107" t="s">
        <v>239</v>
      </c>
      <c r="E35" s="49">
        <v>0</v>
      </c>
      <c r="F35" s="49">
        <v>0</v>
      </c>
      <c r="G35" s="49">
        <v>19368.77</v>
      </c>
      <c r="H35" s="49">
        <v>1.1528351805611108E-3</v>
      </c>
      <c r="I35" s="107" t="s">
        <v>1966</v>
      </c>
      <c r="J35" s="107" t="s">
        <v>290</v>
      </c>
      <c r="K35" s="49">
        <v>0</v>
      </c>
      <c r="L35" s="49">
        <v>0</v>
      </c>
      <c r="M35" s="49">
        <v>8289.77</v>
      </c>
      <c r="N35" s="49">
        <v>1.1528351805611108E-3</v>
      </c>
      <c r="O35" s="107" t="s">
        <v>290</v>
      </c>
      <c r="P35" s="49">
        <v>0</v>
      </c>
      <c r="Q35" s="49">
        <v>0</v>
      </c>
      <c r="R35" s="49">
        <v>11079</v>
      </c>
      <c r="S35" s="49">
        <v>1.1528351805611108E-3</v>
      </c>
      <c r="T35" s="107" t="s">
        <v>290</v>
      </c>
      <c r="U35" s="49">
        <v>22.716999999999999</v>
      </c>
      <c r="V35" s="49">
        <v>1182</v>
      </c>
      <c r="W35" s="49">
        <v>5</v>
      </c>
      <c r="X35" s="49">
        <v>1</v>
      </c>
      <c r="Y35" s="49">
        <v>5</v>
      </c>
      <c r="Z35" s="49">
        <v>5</v>
      </c>
      <c r="AA35" s="49">
        <v>5</v>
      </c>
    </row>
    <row r="36" spans="1:27" x14ac:dyDescent="0.25">
      <c r="A36" s="107" t="s">
        <v>2938</v>
      </c>
      <c r="B36" s="49">
        <v>9001074300</v>
      </c>
      <c r="C36" s="107" t="s">
        <v>240</v>
      </c>
      <c r="D36" s="107" t="s">
        <v>244</v>
      </c>
      <c r="E36" s="49">
        <v>99612.751599999901</v>
      </c>
      <c r="F36" s="49">
        <v>3.4230465506018531E-3</v>
      </c>
      <c r="G36" s="49">
        <v>0</v>
      </c>
      <c r="H36" s="49">
        <v>0</v>
      </c>
      <c r="I36" s="107" t="s">
        <v>290</v>
      </c>
      <c r="J36" s="107" t="s">
        <v>1965</v>
      </c>
      <c r="K36" s="49">
        <v>51549.295899999903</v>
      </c>
      <c r="L36" s="49">
        <v>3.4230465506018531E-3</v>
      </c>
      <c r="M36" s="49">
        <v>0</v>
      </c>
      <c r="N36" s="49">
        <v>0</v>
      </c>
      <c r="O36" s="107" t="s">
        <v>1965</v>
      </c>
      <c r="P36" s="49">
        <v>48063.455699999999</v>
      </c>
      <c r="Q36" s="49">
        <v>3.4230465506018531E-3</v>
      </c>
      <c r="R36" s="49">
        <v>0</v>
      </c>
      <c r="S36" s="49">
        <v>0</v>
      </c>
      <c r="T36" s="107" t="s">
        <v>1965</v>
      </c>
      <c r="U36" s="49">
        <v>22.716999999999999</v>
      </c>
      <c r="V36" s="49">
        <v>1182</v>
      </c>
      <c r="W36" s="49">
        <v>5</v>
      </c>
      <c r="X36" s="49">
        <v>1</v>
      </c>
      <c r="Y36" s="49">
        <v>5</v>
      </c>
      <c r="Z36" s="49">
        <v>5</v>
      </c>
      <c r="AA36" s="49">
        <v>5</v>
      </c>
    </row>
    <row r="37" spans="1:27" x14ac:dyDescent="0.25">
      <c r="A37" s="107" t="s">
        <v>2938</v>
      </c>
      <c r="B37" s="49">
        <v>9001074300</v>
      </c>
      <c r="C37" s="107" t="s">
        <v>243</v>
      </c>
      <c r="D37" s="107" t="s">
        <v>244</v>
      </c>
      <c r="E37" s="49">
        <v>78.454899999999995</v>
      </c>
      <c r="F37" s="49">
        <v>2.6959879183059687E-6</v>
      </c>
      <c r="G37" s="49">
        <v>0</v>
      </c>
      <c r="H37" s="49">
        <v>0</v>
      </c>
      <c r="I37" s="107" t="s">
        <v>290</v>
      </c>
      <c r="J37" s="107" t="s">
        <v>290</v>
      </c>
      <c r="K37" s="49">
        <v>69.194299999999998</v>
      </c>
      <c r="L37" s="49">
        <v>2.6959879183059687E-6</v>
      </c>
      <c r="M37" s="49">
        <v>0</v>
      </c>
      <c r="N37" s="49">
        <v>0</v>
      </c>
      <c r="O37" s="107" t="s">
        <v>290</v>
      </c>
      <c r="P37" s="49">
        <v>9.2606000000000002</v>
      </c>
      <c r="Q37" s="49">
        <v>2.6959879183059687E-6</v>
      </c>
      <c r="R37" s="49">
        <v>0</v>
      </c>
      <c r="S37" s="49">
        <v>0</v>
      </c>
      <c r="T37" s="107" t="s">
        <v>290</v>
      </c>
      <c r="U37" s="49">
        <v>22.716999999999999</v>
      </c>
      <c r="V37" s="49">
        <v>1182</v>
      </c>
      <c r="W37" s="49">
        <v>5</v>
      </c>
      <c r="X37" s="49">
        <v>1</v>
      </c>
      <c r="Y37" s="49">
        <v>5</v>
      </c>
      <c r="Z37" s="49">
        <v>5</v>
      </c>
      <c r="AA37" s="49">
        <v>5</v>
      </c>
    </row>
    <row r="38" spans="1:27" x14ac:dyDescent="0.25">
      <c r="A38" s="107" t="s">
        <v>2939</v>
      </c>
      <c r="B38" s="49">
        <v>9001074400</v>
      </c>
      <c r="C38" s="107" t="s">
        <v>260</v>
      </c>
      <c r="D38" s="107" t="s">
        <v>239</v>
      </c>
      <c r="E38" s="49">
        <v>0</v>
      </c>
      <c r="F38" s="49">
        <v>0</v>
      </c>
      <c r="G38" s="49">
        <v>47388.399999999994</v>
      </c>
      <c r="H38" s="49">
        <v>2.8205722237654813E-3</v>
      </c>
      <c r="I38" s="107" t="s">
        <v>1966</v>
      </c>
      <c r="J38" s="107" t="s">
        <v>290</v>
      </c>
      <c r="K38" s="49">
        <v>0</v>
      </c>
      <c r="L38" s="49">
        <v>0</v>
      </c>
      <c r="M38" s="49">
        <v>20133.349999999999</v>
      </c>
      <c r="N38" s="49">
        <v>2.8205722237654813E-3</v>
      </c>
      <c r="O38" s="107" t="s">
        <v>290</v>
      </c>
      <c r="P38" s="49">
        <v>0</v>
      </c>
      <c r="Q38" s="49">
        <v>0</v>
      </c>
      <c r="R38" s="49">
        <v>27255.05</v>
      </c>
      <c r="S38" s="49">
        <v>2.8205722237654813E-3</v>
      </c>
      <c r="T38" s="107" t="s">
        <v>290</v>
      </c>
      <c r="U38" s="49">
        <v>26.49</v>
      </c>
      <c r="V38" s="49">
        <v>1203</v>
      </c>
      <c r="W38" s="49">
        <v>5</v>
      </c>
      <c r="X38" s="49">
        <v>1</v>
      </c>
      <c r="Y38" s="49">
        <v>5</v>
      </c>
      <c r="Z38" s="49">
        <v>5</v>
      </c>
      <c r="AA38" s="49">
        <v>5</v>
      </c>
    </row>
    <row r="39" spans="1:27" x14ac:dyDescent="0.25">
      <c r="A39" s="107" t="s">
        <v>2939</v>
      </c>
      <c r="B39" s="49">
        <v>9001074400</v>
      </c>
      <c r="C39" s="107" t="s">
        <v>240</v>
      </c>
      <c r="D39" s="107" t="s">
        <v>244</v>
      </c>
      <c r="E39" s="49">
        <v>89778.143799999903</v>
      </c>
      <c r="F39" s="49">
        <v>3.0850946341495007E-3</v>
      </c>
      <c r="G39" s="49">
        <v>0</v>
      </c>
      <c r="H39" s="49">
        <v>0</v>
      </c>
      <c r="I39" s="107" t="s">
        <v>290</v>
      </c>
      <c r="J39" s="107" t="s">
        <v>1965</v>
      </c>
      <c r="K39" s="49">
        <v>54299.358399999903</v>
      </c>
      <c r="L39" s="49">
        <v>3.0850946341495007E-3</v>
      </c>
      <c r="M39" s="49">
        <v>0</v>
      </c>
      <c r="N39" s="49">
        <v>0</v>
      </c>
      <c r="O39" s="107" t="s">
        <v>1965</v>
      </c>
      <c r="P39" s="49">
        <v>35478.785400000001</v>
      </c>
      <c r="Q39" s="49">
        <v>3.0850946341495007E-3</v>
      </c>
      <c r="R39" s="49">
        <v>0</v>
      </c>
      <c r="S39" s="49">
        <v>0</v>
      </c>
      <c r="T39" s="107" t="s">
        <v>1965</v>
      </c>
      <c r="U39" s="49">
        <v>26.49</v>
      </c>
      <c r="V39" s="49">
        <v>1203</v>
      </c>
      <c r="W39" s="49">
        <v>5</v>
      </c>
      <c r="X39" s="49">
        <v>1</v>
      </c>
      <c r="Y39" s="49">
        <v>5</v>
      </c>
      <c r="Z39" s="49">
        <v>5</v>
      </c>
      <c r="AA39" s="49">
        <v>5</v>
      </c>
    </row>
    <row r="40" spans="1:27" x14ac:dyDescent="0.25">
      <c r="A40" s="107" t="s">
        <v>2972</v>
      </c>
      <c r="B40" s="49">
        <v>9001257200</v>
      </c>
      <c r="C40" s="107" t="s">
        <v>240</v>
      </c>
      <c r="D40" s="107" t="s">
        <v>239</v>
      </c>
      <c r="E40" s="49">
        <v>114172.0988999999</v>
      </c>
      <c r="F40" s="49">
        <v>3.9233572312504881E-3</v>
      </c>
      <c r="G40" s="49">
        <v>65899.740000000005</v>
      </c>
      <c r="H40" s="49">
        <v>3.9223729055500303E-3</v>
      </c>
      <c r="I40" s="107" t="s">
        <v>1966</v>
      </c>
      <c r="J40" s="107" t="s">
        <v>1966</v>
      </c>
      <c r="K40" s="49">
        <v>46248.605099999899</v>
      </c>
      <c r="L40" s="49">
        <v>3.9233572312504881E-3</v>
      </c>
      <c r="M40" s="49">
        <v>7200.74</v>
      </c>
      <c r="N40" s="49">
        <v>3.9223729055500303E-3</v>
      </c>
      <c r="O40" s="107" t="s">
        <v>1966</v>
      </c>
      <c r="P40" s="49">
        <v>67923.493799999997</v>
      </c>
      <c r="Q40" s="49">
        <v>3.9233572312504881E-3</v>
      </c>
      <c r="R40" s="49">
        <v>58699</v>
      </c>
      <c r="S40" s="49">
        <v>3.9223729055500303E-3</v>
      </c>
      <c r="T40" s="107" t="s">
        <v>1966</v>
      </c>
      <c r="U40" s="49">
        <v>30.001999999999999</v>
      </c>
      <c r="V40" s="49">
        <v>1269</v>
      </c>
      <c r="W40" s="49">
        <v>5</v>
      </c>
      <c r="X40" s="49">
        <v>1</v>
      </c>
      <c r="Y40" s="49">
        <v>4</v>
      </c>
      <c r="Z40" s="49">
        <v>4.5</v>
      </c>
      <c r="AA40" s="49">
        <v>5</v>
      </c>
    </row>
    <row r="41" spans="1:27" x14ac:dyDescent="0.25">
      <c r="A41" s="107" t="s">
        <v>2974</v>
      </c>
      <c r="B41" s="49">
        <v>9009120200</v>
      </c>
      <c r="C41" s="107" t="s">
        <v>247</v>
      </c>
      <c r="D41" s="107" t="s">
        <v>239</v>
      </c>
      <c r="E41" s="49">
        <v>53.532299999999999</v>
      </c>
      <c r="F41" s="49">
        <v>1.8395592122242285E-6</v>
      </c>
      <c r="G41" s="49">
        <v>95.74</v>
      </c>
      <c r="H41" s="49">
        <v>5.6984744094189124E-6</v>
      </c>
      <c r="I41" s="107" t="s">
        <v>1966</v>
      </c>
      <c r="J41" s="107" t="s">
        <v>290</v>
      </c>
      <c r="K41" s="49">
        <v>53.532299999999999</v>
      </c>
      <c r="L41" s="49">
        <v>1.8395592122242285E-6</v>
      </c>
      <c r="M41" s="49">
        <v>95.74</v>
      </c>
      <c r="N41" s="49">
        <v>5.6984744094189124E-6</v>
      </c>
      <c r="O41" s="107" t="s">
        <v>290</v>
      </c>
      <c r="P41" s="49">
        <v>0</v>
      </c>
      <c r="Q41" s="49">
        <v>1.8395592122242285E-6</v>
      </c>
      <c r="R41" s="49">
        <v>0</v>
      </c>
      <c r="S41" s="49">
        <v>5.6984744094189124E-6</v>
      </c>
      <c r="T41" s="107" t="s">
        <v>290</v>
      </c>
      <c r="U41" s="49">
        <v>29.114000000000001</v>
      </c>
      <c r="V41" s="49">
        <v>1226</v>
      </c>
      <c r="W41" s="49">
        <v>5</v>
      </c>
      <c r="X41" s="49">
        <v>1</v>
      </c>
      <c r="Y41" s="49">
        <v>4</v>
      </c>
      <c r="Z41" s="49">
        <v>4.5</v>
      </c>
      <c r="AA41" s="49">
        <v>5</v>
      </c>
    </row>
    <row r="42" spans="1:27" x14ac:dyDescent="0.25">
      <c r="A42" s="107" t="s">
        <v>2974</v>
      </c>
      <c r="B42" s="49">
        <v>9009120200</v>
      </c>
      <c r="C42" s="107" t="s">
        <v>248</v>
      </c>
      <c r="D42" s="107" t="s">
        <v>239</v>
      </c>
      <c r="E42" s="49">
        <v>162530.9524000001</v>
      </c>
      <c r="F42" s="49">
        <v>5.5851385193424856E-3</v>
      </c>
      <c r="G42" s="49">
        <v>40637.49</v>
      </c>
      <c r="H42" s="49">
        <v>2.4187559727179547E-3</v>
      </c>
      <c r="I42" s="107" t="s">
        <v>1965</v>
      </c>
      <c r="J42" s="107" t="s">
        <v>1965</v>
      </c>
      <c r="K42" s="49">
        <v>98942.964100000099</v>
      </c>
      <c r="L42" s="49">
        <v>5.5851385193424856E-3</v>
      </c>
      <c r="M42" s="49">
        <v>18608.64</v>
      </c>
      <c r="N42" s="49">
        <v>2.4187559727179547E-3</v>
      </c>
      <c r="O42" s="107" t="s">
        <v>1965</v>
      </c>
      <c r="P42" s="49">
        <v>63587.988299999997</v>
      </c>
      <c r="Q42" s="49">
        <v>5.5851385193424856E-3</v>
      </c>
      <c r="R42" s="49">
        <v>22028.85</v>
      </c>
      <c r="S42" s="49">
        <v>2.4187559727179547E-3</v>
      </c>
      <c r="T42" s="107" t="s">
        <v>1965</v>
      </c>
      <c r="U42" s="49">
        <v>29.114000000000001</v>
      </c>
      <c r="V42" s="49">
        <v>1226</v>
      </c>
      <c r="W42" s="49">
        <v>5</v>
      </c>
      <c r="X42" s="49">
        <v>1</v>
      </c>
      <c r="Y42" s="49">
        <v>4</v>
      </c>
      <c r="Z42" s="49">
        <v>4.5</v>
      </c>
      <c r="AA42" s="49">
        <v>5</v>
      </c>
    </row>
    <row r="43" spans="1:27" x14ac:dyDescent="0.25">
      <c r="A43" s="107" t="s">
        <v>2974</v>
      </c>
      <c r="B43" s="49">
        <v>9009120200</v>
      </c>
      <c r="C43" s="107" t="s">
        <v>246</v>
      </c>
      <c r="D43" s="107" t="s">
        <v>239</v>
      </c>
      <c r="E43" s="49">
        <v>4.3757000000000001</v>
      </c>
      <c r="F43" s="49">
        <v>1.5036453215964113E-7</v>
      </c>
      <c r="G43" s="49">
        <v>0</v>
      </c>
      <c r="H43" s="49">
        <v>0</v>
      </c>
      <c r="I43" s="107" t="s">
        <v>290</v>
      </c>
      <c r="J43" s="107" t="s">
        <v>290</v>
      </c>
      <c r="K43" s="49">
        <v>0</v>
      </c>
      <c r="L43" s="49">
        <v>1.5036453215964113E-7</v>
      </c>
      <c r="M43" s="49">
        <v>0</v>
      </c>
      <c r="N43" s="49">
        <v>0</v>
      </c>
      <c r="O43" s="107" t="s">
        <v>290</v>
      </c>
      <c r="P43" s="49">
        <v>4.3757000000000001</v>
      </c>
      <c r="Q43" s="49">
        <v>1.5036453215964113E-7</v>
      </c>
      <c r="R43" s="49">
        <v>0</v>
      </c>
      <c r="S43" s="49">
        <v>0</v>
      </c>
      <c r="T43" s="107" t="s">
        <v>290</v>
      </c>
      <c r="U43" s="49">
        <v>29.114000000000001</v>
      </c>
      <c r="V43" s="49">
        <v>1226</v>
      </c>
      <c r="W43" s="49">
        <v>5</v>
      </c>
      <c r="X43" s="49">
        <v>1</v>
      </c>
      <c r="Y43" s="49">
        <v>4</v>
      </c>
      <c r="Z43" s="49">
        <v>4.5</v>
      </c>
      <c r="AA43" s="49">
        <v>5</v>
      </c>
    </row>
    <row r="44" spans="1:27" x14ac:dyDescent="0.25">
      <c r="A44" s="107" t="s">
        <v>2976</v>
      </c>
      <c r="B44" s="49">
        <v>9009125200</v>
      </c>
      <c r="C44" s="107" t="s">
        <v>247</v>
      </c>
      <c r="D44" s="107" t="s">
        <v>239</v>
      </c>
      <c r="E44" s="49">
        <v>130296.8024</v>
      </c>
      <c r="F44" s="49">
        <v>4.4774590887796707E-3</v>
      </c>
      <c r="G44" s="49">
        <v>28569.48</v>
      </c>
      <c r="H44" s="49">
        <v>1.7004642852559582E-3</v>
      </c>
      <c r="I44" s="107" t="s">
        <v>1965</v>
      </c>
      <c r="J44" s="107" t="s">
        <v>1965</v>
      </c>
      <c r="K44" s="49">
        <v>85166.804499999998</v>
      </c>
      <c r="L44" s="49">
        <v>4.4774590887796707E-3</v>
      </c>
      <c r="M44" s="49">
        <v>22374.48</v>
      </c>
      <c r="N44" s="49">
        <v>1.7004642852559582E-3</v>
      </c>
      <c r="O44" s="107" t="s">
        <v>1965</v>
      </c>
      <c r="P44" s="49">
        <v>45129.997900000002</v>
      </c>
      <c r="Q44" s="49">
        <v>4.4774590887796707E-3</v>
      </c>
      <c r="R44" s="49">
        <v>6195</v>
      </c>
      <c r="S44" s="49">
        <v>1.7004642852559582E-3</v>
      </c>
      <c r="T44" s="107" t="s">
        <v>1965</v>
      </c>
      <c r="U44" s="49">
        <v>30.721</v>
      </c>
      <c r="V44" s="49">
        <v>1164</v>
      </c>
      <c r="W44" s="49">
        <v>5</v>
      </c>
      <c r="X44" s="49">
        <v>1</v>
      </c>
      <c r="Y44" s="49">
        <v>3</v>
      </c>
      <c r="Z44" s="49">
        <v>4</v>
      </c>
      <c r="AA44" s="49">
        <v>4</v>
      </c>
    </row>
    <row r="45" spans="1:27" x14ac:dyDescent="0.25">
      <c r="A45" s="107" t="s">
        <v>2978</v>
      </c>
      <c r="B45" s="49">
        <v>9009125400</v>
      </c>
      <c r="C45" s="107" t="s">
        <v>247</v>
      </c>
      <c r="D45" s="107" t="s">
        <v>239</v>
      </c>
      <c r="E45" s="49">
        <v>56573.526800000102</v>
      </c>
      <c r="F45" s="49">
        <v>1.9440665241910859E-3</v>
      </c>
      <c r="G45" s="49">
        <v>19599.37</v>
      </c>
      <c r="H45" s="49">
        <v>1.166560563878554E-3</v>
      </c>
      <c r="I45" s="107" t="s">
        <v>1965</v>
      </c>
      <c r="J45" s="107" t="s">
        <v>1965</v>
      </c>
      <c r="K45" s="49">
        <v>50934.988800000101</v>
      </c>
      <c r="L45" s="49">
        <v>1.9440665241910859E-3</v>
      </c>
      <c r="M45" s="49">
        <v>19181.37</v>
      </c>
      <c r="N45" s="49">
        <v>1.166560563878554E-3</v>
      </c>
      <c r="O45" s="107" t="s">
        <v>1965</v>
      </c>
      <c r="P45" s="49">
        <v>5638.5379999999996</v>
      </c>
      <c r="Q45" s="49">
        <v>1.9440665241910859E-3</v>
      </c>
      <c r="R45" s="49">
        <v>418</v>
      </c>
      <c r="S45" s="49">
        <v>1.166560563878554E-3</v>
      </c>
      <c r="T45" s="107" t="s">
        <v>1965</v>
      </c>
      <c r="U45" s="49">
        <v>25.568999999999999</v>
      </c>
      <c r="V45" s="49">
        <v>1097</v>
      </c>
      <c r="W45" s="49">
        <v>5</v>
      </c>
      <c r="X45" s="49">
        <v>1</v>
      </c>
      <c r="Y45" s="49">
        <v>3</v>
      </c>
      <c r="Z45" s="49">
        <v>4</v>
      </c>
      <c r="AA45" s="49">
        <v>4</v>
      </c>
    </row>
    <row r="46" spans="1:27" x14ac:dyDescent="0.25">
      <c r="A46" s="107" t="s">
        <v>2984</v>
      </c>
      <c r="B46" s="49">
        <v>9009140300</v>
      </c>
      <c r="C46" s="107" t="s">
        <v>264</v>
      </c>
      <c r="D46" s="107" t="s">
        <v>239</v>
      </c>
      <c r="E46" s="49">
        <v>0</v>
      </c>
      <c r="F46" s="49">
        <v>0</v>
      </c>
      <c r="G46" s="49">
        <v>5299.45</v>
      </c>
      <c r="H46" s="49">
        <v>3.1542490295587063E-4</v>
      </c>
      <c r="I46" s="107" t="s">
        <v>1966</v>
      </c>
      <c r="J46" s="107" t="s">
        <v>290</v>
      </c>
      <c r="K46" s="49">
        <v>0</v>
      </c>
      <c r="L46" s="49">
        <v>0</v>
      </c>
      <c r="M46" s="49">
        <v>2174.4499999999998</v>
      </c>
      <c r="N46" s="49">
        <v>3.1542490295587063E-4</v>
      </c>
      <c r="O46" s="107" t="s">
        <v>290</v>
      </c>
      <c r="P46" s="49">
        <v>0</v>
      </c>
      <c r="Q46" s="49">
        <v>0</v>
      </c>
      <c r="R46" s="49">
        <v>3125</v>
      </c>
      <c r="S46" s="49">
        <v>3.1542490295587063E-4</v>
      </c>
      <c r="T46" s="107" t="s">
        <v>290</v>
      </c>
      <c r="U46" s="49">
        <v>18.462</v>
      </c>
      <c r="V46" s="49">
        <v>1146</v>
      </c>
      <c r="W46" s="49">
        <v>5</v>
      </c>
      <c r="X46" s="49">
        <v>1</v>
      </c>
      <c r="Y46" s="49">
        <v>5</v>
      </c>
      <c r="Z46" s="49">
        <v>5</v>
      </c>
      <c r="AA46" s="49">
        <v>5</v>
      </c>
    </row>
    <row r="47" spans="1:27" x14ac:dyDescent="0.25">
      <c r="A47" s="107" t="s">
        <v>2984</v>
      </c>
      <c r="B47" s="49">
        <v>9009140300</v>
      </c>
      <c r="C47" s="107" t="s">
        <v>251</v>
      </c>
      <c r="D47" s="107" t="s">
        <v>244</v>
      </c>
      <c r="E47" s="49">
        <v>53310.823499999999</v>
      </c>
      <c r="F47" s="49">
        <v>1.8319484961543755E-3</v>
      </c>
      <c r="G47" s="49">
        <v>0</v>
      </c>
      <c r="H47" s="49">
        <v>0</v>
      </c>
      <c r="I47" s="107" t="s">
        <v>290</v>
      </c>
      <c r="J47" s="107" t="s">
        <v>1965</v>
      </c>
      <c r="K47" s="49">
        <v>27566.794900000001</v>
      </c>
      <c r="L47" s="49">
        <v>1.8319484961543755E-3</v>
      </c>
      <c r="M47" s="49">
        <v>0</v>
      </c>
      <c r="N47" s="49">
        <v>0</v>
      </c>
      <c r="O47" s="107" t="s">
        <v>1965</v>
      </c>
      <c r="P47" s="49">
        <v>25744.028600000001</v>
      </c>
      <c r="Q47" s="49">
        <v>1.8319484961543755E-3</v>
      </c>
      <c r="R47" s="49">
        <v>0</v>
      </c>
      <c r="S47" s="49">
        <v>0</v>
      </c>
      <c r="T47" s="107" t="s">
        <v>1965</v>
      </c>
      <c r="U47" s="49">
        <v>18.462</v>
      </c>
      <c r="V47" s="49">
        <v>1146</v>
      </c>
      <c r="W47" s="49">
        <v>5</v>
      </c>
      <c r="X47" s="49">
        <v>1</v>
      </c>
      <c r="Y47" s="49">
        <v>5</v>
      </c>
      <c r="Z47" s="49">
        <v>5</v>
      </c>
      <c r="AA47" s="49">
        <v>5</v>
      </c>
    </row>
    <row r="48" spans="1:27" x14ac:dyDescent="0.25">
      <c r="A48" s="107" t="s">
        <v>2985</v>
      </c>
      <c r="B48" s="49">
        <v>9009140400</v>
      </c>
      <c r="C48" s="107" t="s">
        <v>264</v>
      </c>
      <c r="D48" s="107" t="s">
        <v>239</v>
      </c>
      <c r="E48" s="49">
        <v>0</v>
      </c>
      <c r="F48" s="49">
        <v>0</v>
      </c>
      <c r="G48" s="49">
        <v>7578.48</v>
      </c>
      <c r="H48" s="49">
        <v>4.5107347338931524E-4</v>
      </c>
      <c r="I48" s="107" t="s">
        <v>1966</v>
      </c>
      <c r="J48" s="107" t="s">
        <v>290</v>
      </c>
      <c r="K48" s="49">
        <v>0</v>
      </c>
      <c r="L48" s="49">
        <v>0</v>
      </c>
      <c r="M48" s="49">
        <v>1533.48</v>
      </c>
      <c r="N48" s="49">
        <v>4.5107347338931524E-4</v>
      </c>
      <c r="O48" s="107" t="s">
        <v>290</v>
      </c>
      <c r="P48" s="49">
        <v>0</v>
      </c>
      <c r="Q48" s="49">
        <v>0</v>
      </c>
      <c r="R48" s="49">
        <v>6045</v>
      </c>
      <c r="S48" s="49">
        <v>4.5107347338931524E-4</v>
      </c>
      <c r="T48" s="107" t="s">
        <v>290</v>
      </c>
      <c r="U48" s="49">
        <v>25.062000000000001</v>
      </c>
      <c r="V48" s="49">
        <v>1318</v>
      </c>
      <c r="W48" s="49">
        <v>5</v>
      </c>
      <c r="X48" s="49">
        <v>1</v>
      </c>
      <c r="Y48" s="49">
        <v>5</v>
      </c>
      <c r="Z48" s="49">
        <v>5</v>
      </c>
      <c r="AA48" s="49">
        <v>5</v>
      </c>
    </row>
    <row r="49" spans="1:27" x14ac:dyDescent="0.25">
      <c r="A49" s="107" t="s">
        <v>2985</v>
      </c>
      <c r="B49" s="49">
        <v>9009140400</v>
      </c>
      <c r="C49" s="107" t="s">
        <v>251</v>
      </c>
      <c r="D49" s="107" t="s">
        <v>244</v>
      </c>
      <c r="E49" s="49">
        <v>59717.657400000098</v>
      </c>
      <c r="F49" s="49">
        <v>2.0521099747744923E-3</v>
      </c>
      <c r="G49" s="49">
        <v>0</v>
      </c>
      <c r="H49" s="49">
        <v>0</v>
      </c>
      <c r="I49" s="107" t="s">
        <v>290</v>
      </c>
      <c r="J49" s="107" t="s">
        <v>1965</v>
      </c>
      <c r="K49" s="49">
        <v>41243.352400000098</v>
      </c>
      <c r="L49" s="49">
        <v>2.0521099747744923E-3</v>
      </c>
      <c r="M49" s="49">
        <v>0</v>
      </c>
      <c r="N49" s="49">
        <v>0</v>
      </c>
      <c r="O49" s="107" t="s">
        <v>1965</v>
      </c>
      <c r="P49" s="49">
        <v>18474.305</v>
      </c>
      <c r="Q49" s="49">
        <v>2.0521099747744923E-3</v>
      </c>
      <c r="R49" s="49">
        <v>0</v>
      </c>
      <c r="S49" s="49">
        <v>0</v>
      </c>
      <c r="T49" s="107" t="s">
        <v>1965</v>
      </c>
      <c r="U49" s="49">
        <v>25.062000000000001</v>
      </c>
      <c r="V49" s="49">
        <v>1318</v>
      </c>
      <c r="W49" s="49">
        <v>5</v>
      </c>
      <c r="X49" s="49">
        <v>1</v>
      </c>
      <c r="Y49" s="49">
        <v>5</v>
      </c>
      <c r="Z49" s="49">
        <v>5</v>
      </c>
      <c r="AA49" s="49">
        <v>5</v>
      </c>
    </row>
    <row r="50" spans="1:27" x14ac:dyDescent="0.25">
      <c r="A50" s="107" t="s">
        <v>2986</v>
      </c>
      <c r="B50" s="49">
        <v>9009140500</v>
      </c>
      <c r="C50" s="107" t="s">
        <v>264</v>
      </c>
      <c r="D50" s="107" t="s">
        <v>239</v>
      </c>
      <c r="E50" s="49">
        <v>0</v>
      </c>
      <c r="F50" s="49">
        <v>0</v>
      </c>
      <c r="G50" s="49">
        <v>9221.9500000000007</v>
      </c>
      <c r="H50" s="49">
        <v>5.4889331606372202E-4</v>
      </c>
      <c r="I50" s="107" t="s">
        <v>1966</v>
      </c>
      <c r="J50" s="107" t="s">
        <v>290</v>
      </c>
      <c r="K50" s="49">
        <v>0</v>
      </c>
      <c r="L50" s="49">
        <v>0</v>
      </c>
      <c r="M50" s="49">
        <v>2256.9499999999998</v>
      </c>
      <c r="N50" s="49">
        <v>5.4889331606372202E-4</v>
      </c>
      <c r="O50" s="107" t="s">
        <v>290</v>
      </c>
      <c r="P50" s="49">
        <v>0</v>
      </c>
      <c r="Q50" s="49">
        <v>0</v>
      </c>
      <c r="R50" s="49">
        <v>6965</v>
      </c>
      <c r="S50" s="49">
        <v>5.4889331606372202E-4</v>
      </c>
      <c r="T50" s="107" t="s">
        <v>290</v>
      </c>
      <c r="U50" s="49">
        <v>16.178999999999998</v>
      </c>
      <c r="V50" s="49">
        <v>1084</v>
      </c>
      <c r="W50" s="49">
        <v>5</v>
      </c>
      <c r="X50" s="49">
        <v>1</v>
      </c>
      <c r="Y50" s="49">
        <v>5</v>
      </c>
      <c r="Z50" s="49">
        <v>5</v>
      </c>
      <c r="AA50" s="49">
        <v>5</v>
      </c>
    </row>
    <row r="51" spans="1:27" x14ac:dyDescent="0.25">
      <c r="A51" s="107" t="s">
        <v>2986</v>
      </c>
      <c r="B51" s="49">
        <v>9009140500</v>
      </c>
      <c r="C51" s="107" t="s">
        <v>251</v>
      </c>
      <c r="D51" s="107" t="s">
        <v>244</v>
      </c>
      <c r="E51" s="49">
        <v>65779.7380999999</v>
      </c>
      <c r="F51" s="49">
        <v>2.2604245137898406E-3</v>
      </c>
      <c r="G51" s="49">
        <v>0</v>
      </c>
      <c r="H51" s="49">
        <v>0</v>
      </c>
      <c r="I51" s="107" t="s">
        <v>290</v>
      </c>
      <c r="J51" s="107" t="s">
        <v>1965</v>
      </c>
      <c r="K51" s="49">
        <v>40619.569599999901</v>
      </c>
      <c r="L51" s="49">
        <v>2.2604245137898406E-3</v>
      </c>
      <c r="M51" s="49">
        <v>0</v>
      </c>
      <c r="N51" s="49">
        <v>0</v>
      </c>
      <c r="O51" s="107" t="s">
        <v>1965</v>
      </c>
      <c r="P51" s="49">
        <v>25160.1685</v>
      </c>
      <c r="Q51" s="49">
        <v>2.2604245137898406E-3</v>
      </c>
      <c r="R51" s="49">
        <v>0</v>
      </c>
      <c r="S51" s="49">
        <v>0</v>
      </c>
      <c r="T51" s="107" t="s">
        <v>1965</v>
      </c>
      <c r="U51" s="49">
        <v>16.178999999999998</v>
      </c>
      <c r="V51" s="49">
        <v>1084</v>
      </c>
      <c r="W51" s="49">
        <v>5</v>
      </c>
      <c r="X51" s="49">
        <v>1</v>
      </c>
      <c r="Y51" s="49">
        <v>5</v>
      </c>
      <c r="Z51" s="49">
        <v>5</v>
      </c>
      <c r="AA51" s="49">
        <v>5</v>
      </c>
    </row>
    <row r="52" spans="1:27" x14ac:dyDescent="0.25">
      <c r="A52" s="107" t="s">
        <v>2987</v>
      </c>
      <c r="B52" s="49">
        <v>9009140600</v>
      </c>
      <c r="C52" s="107" t="s">
        <v>264</v>
      </c>
      <c r="D52" s="107" t="s">
        <v>239</v>
      </c>
      <c r="E52" s="49">
        <v>0</v>
      </c>
      <c r="F52" s="49">
        <v>0</v>
      </c>
      <c r="G52" s="49">
        <v>28049.65</v>
      </c>
      <c r="H52" s="49">
        <v>1.6695238428886276E-3</v>
      </c>
      <c r="I52" s="107" t="s">
        <v>1966</v>
      </c>
      <c r="J52" s="107" t="s">
        <v>290</v>
      </c>
      <c r="K52" s="49">
        <v>0</v>
      </c>
      <c r="L52" s="49">
        <v>0</v>
      </c>
      <c r="M52" s="49">
        <v>3999.65</v>
      </c>
      <c r="N52" s="49">
        <v>1.6695238428886276E-3</v>
      </c>
      <c r="O52" s="107" t="s">
        <v>290</v>
      </c>
      <c r="P52" s="49">
        <v>0</v>
      </c>
      <c r="Q52" s="49">
        <v>0</v>
      </c>
      <c r="R52" s="49">
        <v>24050</v>
      </c>
      <c r="S52" s="49">
        <v>1.6695238428886276E-3</v>
      </c>
      <c r="T52" s="107" t="s">
        <v>290</v>
      </c>
      <c r="U52" s="49">
        <v>16.623000000000001</v>
      </c>
      <c r="V52" s="49">
        <v>1195</v>
      </c>
      <c r="W52" s="49">
        <v>5</v>
      </c>
      <c r="X52" s="49">
        <v>1</v>
      </c>
      <c r="Y52" s="49">
        <v>5</v>
      </c>
      <c r="Z52" s="49">
        <v>5</v>
      </c>
      <c r="AA52" s="49">
        <v>5</v>
      </c>
    </row>
    <row r="53" spans="1:27" x14ac:dyDescent="0.25">
      <c r="A53" s="107" t="s">
        <v>2987</v>
      </c>
      <c r="B53" s="49">
        <v>9009140600</v>
      </c>
      <c r="C53" s="107" t="s">
        <v>251</v>
      </c>
      <c r="D53" s="107" t="s">
        <v>244</v>
      </c>
      <c r="E53" s="49">
        <v>78663.046799999895</v>
      </c>
      <c r="F53" s="49">
        <v>2.7031405787265898E-3</v>
      </c>
      <c r="G53" s="49">
        <v>0</v>
      </c>
      <c r="H53" s="49">
        <v>0</v>
      </c>
      <c r="I53" s="107" t="s">
        <v>290</v>
      </c>
      <c r="J53" s="107" t="s">
        <v>1965</v>
      </c>
      <c r="K53" s="49">
        <v>52288.773399999904</v>
      </c>
      <c r="L53" s="49">
        <v>2.7031405787265898E-3</v>
      </c>
      <c r="M53" s="49">
        <v>0</v>
      </c>
      <c r="N53" s="49">
        <v>0</v>
      </c>
      <c r="O53" s="107" t="s">
        <v>1965</v>
      </c>
      <c r="P53" s="49">
        <v>26374.273399999998</v>
      </c>
      <c r="Q53" s="49">
        <v>2.7031405787265898E-3</v>
      </c>
      <c r="R53" s="49">
        <v>0</v>
      </c>
      <c r="S53" s="49">
        <v>0</v>
      </c>
      <c r="T53" s="107" t="s">
        <v>1965</v>
      </c>
      <c r="U53" s="49">
        <v>16.623000000000001</v>
      </c>
      <c r="V53" s="49">
        <v>1195</v>
      </c>
      <c r="W53" s="49">
        <v>5</v>
      </c>
      <c r="X53" s="49">
        <v>1</v>
      </c>
      <c r="Y53" s="49">
        <v>5</v>
      </c>
      <c r="Z53" s="49">
        <v>5</v>
      </c>
      <c r="AA53" s="49">
        <v>5</v>
      </c>
    </row>
    <row r="54" spans="1:27" x14ac:dyDescent="0.25">
      <c r="A54" s="107" t="s">
        <v>2988</v>
      </c>
      <c r="B54" s="49">
        <v>9009140700</v>
      </c>
      <c r="C54" s="107" t="s">
        <v>264</v>
      </c>
      <c r="D54" s="107" t="s">
        <v>239</v>
      </c>
      <c r="E54" s="49">
        <v>0</v>
      </c>
      <c r="F54" s="49">
        <v>0</v>
      </c>
      <c r="G54" s="49">
        <v>11814.03</v>
      </c>
      <c r="H54" s="49">
        <v>7.0317471931384296E-4</v>
      </c>
      <c r="I54" s="107" t="s">
        <v>1966</v>
      </c>
      <c r="J54" s="107" t="s">
        <v>290</v>
      </c>
      <c r="K54" s="49">
        <v>0</v>
      </c>
      <c r="L54" s="49">
        <v>0</v>
      </c>
      <c r="M54" s="49">
        <v>2774.03</v>
      </c>
      <c r="N54" s="49">
        <v>7.0317471931384296E-4</v>
      </c>
      <c r="O54" s="107" t="s">
        <v>290</v>
      </c>
      <c r="P54" s="49">
        <v>0</v>
      </c>
      <c r="Q54" s="49">
        <v>0</v>
      </c>
      <c r="R54" s="49">
        <v>9040</v>
      </c>
      <c r="S54" s="49">
        <v>7.0317471931384296E-4</v>
      </c>
      <c r="T54" s="107" t="s">
        <v>290</v>
      </c>
      <c r="U54" s="49">
        <v>21.324999999999999</v>
      </c>
      <c r="V54" s="49">
        <v>1040</v>
      </c>
      <c r="W54" s="49">
        <v>5</v>
      </c>
      <c r="X54" s="49">
        <v>1</v>
      </c>
      <c r="Y54" s="49">
        <v>5</v>
      </c>
      <c r="Z54" s="49">
        <v>5</v>
      </c>
      <c r="AA54" s="49">
        <v>5</v>
      </c>
    </row>
    <row r="55" spans="1:27" x14ac:dyDescent="0.25">
      <c r="A55" s="107" t="s">
        <v>2988</v>
      </c>
      <c r="B55" s="49">
        <v>9009140700</v>
      </c>
      <c r="C55" s="107" t="s">
        <v>251</v>
      </c>
      <c r="D55" s="107" t="s">
        <v>244</v>
      </c>
      <c r="E55" s="49">
        <v>77617.0153999998</v>
      </c>
      <c r="F55" s="49">
        <v>2.6671952392185549E-3</v>
      </c>
      <c r="G55" s="49">
        <v>0</v>
      </c>
      <c r="H55" s="49">
        <v>0</v>
      </c>
      <c r="I55" s="107" t="s">
        <v>290</v>
      </c>
      <c r="J55" s="107" t="s">
        <v>1965</v>
      </c>
      <c r="K55" s="49">
        <v>46744.9413999998</v>
      </c>
      <c r="L55" s="49">
        <v>2.6671952392185549E-3</v>
      </c>
      <c r="M55" s="49">
        <v>0</v>
      </c>
      <c r="N55" s="49">
        <v>0</v>
      </c>
      <c r="O55" s="107" t="s">
        <v>1965</v>
      </c>
      <c r="P55" s="49">
        <v>30872.074000000001</v>
      </c>
      <c r="Q55" s="49">
        <v>2.6671952392185549E-3</v>
      </c>
      <c r="R55" s="49">
        <v>0</v>
      </c>
      <c r="S55" s="49">
        <v>0</v>
      </c>
      <c r="T55" s="107" t="s">
        <v>1965</v>
      </c>
      <c r="U55" s="49">
        <v>21.324999999999999</v>
      </c>
      <c r="V55" s="49">
        <v>1040</v>
      </c>
      <c r="W55" s="49">
        <v>5</v>
      </c>
      <c r="X55" s="49">
        <v>1</v>
      </c>
      <c r="Y55" s="49">
        <v>5</v>
      </c>
      <c r="Z55" s="49">
        <v>5</v>
      </c>
      <c r="AA55" s="49">
        <v>5</v>
      </c>
    </row>
    <row r="56" spans="1:27" x14ac:dyDescent="0.25">
      <c r="A56" s="107" t="s">
        <v>2989</v>
      </c>
      <c r="B56" s="49">
        <v>9009140800</v>
      </c>
      <c r="C56" s="107" t="s">
        <v>260</v>
      </c>
      <c r="D56" s="107" t="s">
        <v>239</v>
      </c>
      <c r="E56" s="49">
        <v>0</v>
      </c>
      <c r="F56" s="49">
        <v>0</v>
      </c>
      <c r="G56" s="49">
        <v>275</v>
      </c>
      <c r="H56" s="49">
        <v>1.6368085048988939E-5</v>
      </c>
      <c r="I56" s="107" t="s">
        <v>1966</v>
      </c>
      <c r="J56" s="107" t="s">
        <v>290</v>
      </c>
      <c r="K56" s="49">
        <v>0</v>
      </c>
      <c r="L56" s="49">
        <v>0</v>
      </c>
      <c r="M56" s="49">
        <v>275</v>
      </c>
      <c r="N56" s="49">
        <v>1.6368085048988939E-5</v>
      </c>
      <c r="O56" s="107" t="s">
        <v>290</v>
      </c>
      <c r="P56" s="49">
        <v>0</v>
      </c>
      <c r="Q56" s="49">
        <v>0</v>
      </c>
      <c r="R56" s="49">
        <v>0</v>
      </c>
      <c r="S56" s="49">
        <v>1.6368085048988939E-5</v>
      </c>
      <c r="T56" s="107" t="s">
        <v>290</v>
      </c>
      <c r="U56" s="49">
        <v>18.669</v>
      </c>
      <c r="V56" s="49">
        <v>1166</v>
      </c>
      <c r="W56" s="49">
        <v>5</v>
      </c>
      <c r="X56" s="49">
        <v>1</v>
      </c>
      <c r="Y56" s="49">
        <v>4</v>
      </c>
      <c r="Z56" s="49">
        <v>4.5</v>
      </c>
      <c r="AA56" s="49">
        <v>5</v>
      </c>
    </row>
    <row r="57" spans="1:27" x14ac:dyDescent="0.25">
      <c r="A57" s="107" t="s">
        <v>2989</v>
      </c>
      <c r="B57" s="49">
        <v>9009140800</v>
      </c>
      <c r="C57" s="107" t="s">
        <v>265</v>
      </c>
      <c r="D57" s="107" t="s">
        <v>239</v>
      </c>
      <c r="E57" s="49">
        <v>0</v>
      </c>
      <c r="F57" s="49">
        <v>0</v>
      </c>
      <c r="G57" s="49">
        <v>110</v>
      </c>
      <c r="H57" s="49">
        <v>6.5472340195955756E-6</v>
      </c>
      <c r="I57" s="107" t="s">
        <v>1966</v>
      </c>
      <c r="J57" s="107" t="s">
        <v>290</v>
      </c>
      <c r="K57" s="49">
        <v>0</v>
      </c>
      <c r="L57" s="49">
        <v>0</v>
      </c>
      <c r="M57" s="49">
        <v>110</v>
      </c>
      <c r="N57" s="49">
        <v>6.5472340195955756E-6</v>
      </c>
      <c r="O57" s="107" t="s">
        <v>290</v>
      </c>
      <c r="P57" s="49">
        <v>0</v>
      </c>
      <c r="Q57" s="49">
        <v>0</v>
      </c>
      <c r="R57" s="49">
        <v>0</v>
      </c>
      <c r="S57" s="49">
        <v>6.5472340195955756E-6</v>
      </c>
      <c r="T57" s="107" t="s">
        <v>290</v>
      </c>
      <c r="U57" s="49">
        <v>18.669</v>
      </c>
      <c r="V57" s="49">
        <v>1166</v>
      </c>
      <c r="W57" s="49">
        <v>5</v>
      </c>
      <c r="X57" s="49">
        <v>1</v>
      </c>
      <c r="Y57" s="49">
        <v>4</v>
      </c>
      <c r="Z57" s="49">
        <v>4.5</v>
      </c>
      <c r="AA57" s="49">
        <v>5</v>
      </c>
    </row>
    <row r="58" spans="1:27" x14ac:dyDescent="0.25">
      <c r="A58" s="107" t="s">
        <v>2989</v>
      </c>
      <c r="B58" s="49">
        <v>9009140800</v>
      </c>
      <c r="C58" s="107" t="s">
        <v>241</v>
      </c>
      <c r="D58" s="107" t="s">
        <v>239</v>
      </c>
      <c r="E58" s="49">
        <v>739.49120000000005</v>
      </c>
      <c r="F58" s="49">
        <v>2.5411533771550063E-5</v>
      </c>
      <c r="G58" s="49">
        <v>860</v>
      </c>
      <c r="H58" s="49">
        <v>5.1187465971383593E-5</v>
      </c>
      <c r="I58" s="107" t="s">
        <v>1966</v>
      </c>
      <c r="J58" s="107" t="s">
        <v>1966</v>
      </c>
      <c r="K58" s="49">
        <v>0</v>
      </c>
      <c r="L58" s="49">
        <v>2.5411533771550063E-5</v>
      </c>
      <c r="M58" s="49">
        <v>860</v>
      </c>
      <c r="N58" s="49">
        <v>5.1187465971383593E-5</v>
      </c>
      <c r="O58" s="107" t="s">
        <v>1966</v>
      </c>
      <c r="P58" s="49">
        <v>739.49120000000005</v>
      </c>
      <c r="Q58" s="49">
        <v>2.5411533771550063E-5</v>
      </c>
      <c r="R58" s="49">
        <v>0</v>
      </c>
      <c r="S58" s="49">
        <v>5.1187465971383593E-5</v>
      </c>
      <c r="T58" s="107" t="s">
        <v>1966</v>
      </c>
      <c r="U58" s="49">
        <v>18.669</v>
      </c>
      <c r="V58" s="49">
        <v>1166</v>
      </c>
      <c r="W58" s="49">
        <v>5</v>
      </c>
      <c r="X58" s="49">
        <v>1</v>
      </c>
      <c r="Y58" s="49">
        <v>4</v>
      </c>
      <c r="Z58" s="49">
        <v>4.5</v>
      </c>
      <c r="AA58" s="49">
        <v>5</v>
      </c>
    </row>
    <row r="59" spans="1:27" x14ac:dyDescent="0.25">
      <c r="A59" s="107" t="s">
        <v>2989</v>
      </c>
      <c r="B59" s="49">
        <v>9009140800</v>
      </c>
      <c r="C59" s="107" t="s">
        <v>266</v>
      </c>
      <c r="D59" s="107" t="s">
        <v>239</v>
      </c>
      <c r="E59" s="49">
        <v>0</v>
      </c>
      <c r="F59" s="49">
        <v>0</v>
      </c>
      <c r="G59" s="49">
        <v>155</v>
      </c>
      <c r="H59" s="49">
        <v>9.2256479367028557E-6</v>
      </c>
      <c r="I59" s="107" t="s">
        <v>1966</v>
      </c>
      <c r="J59" s="107" t="s">
        <v>290</v>
      </c>
      <c r="K59" s="49">
        <v>0</v>
      </c>
      <c r="L59" s="49">
        <v>0</v>
      </c>
      <c r="M59" s="49">
        <v>155</v>
      </c>
      <c r="N59" s="49">
        <v>9.2256479367028557E-6</v>
      </c>
      <c r="O59" s="107" t="s">
        <v>290</v>
      </c>
      <c r="P59" s="49">
        <v>0</v>
      </c>
      <c r="Q59" s="49">
        <v>0</v>
      </c>
      <c r="R59" s="49">
        <v>0</v>
      </c>
      <c r="S59" s="49">
        <v>9.2256479367028557E-6</v>
      </c>
      <c r="T59" s="107" t="s">
        <v>290</v>
      </c>
      <c r="U59" s="49">
        <v>18.669</v>
      </c>
      <c r="V59" s="49">
        <v>1166</v>
      </c>
      <c r="W59" s="49">
        <v>5</v>
      </c>
      <c r="X59" s="49">
        <v>1</v>
      </c>
      <c r="Y59" s="49">
        <v>4</v>
      </c>
      <c r="Z59" s="49">
        <v>4.5</v>
      </c>
      <c r="AA59" s="49">
        <v>5</v>
      </c>
    </row>
    <row r="60" spans="1:27" x14ac:dyDescent="0.25">
      <c r="A60" s="107" t="s">
        <v>2989</v>
      </c>
      <c r="B60" s="49">
        <v>9009140800</v>
      </c>
      <c r="C60" s="107" t="s">
        <v>267</v>
      </c>
      <c r="D60" s="107" t="s">
        <v>239</v>
      </c>
      <c r="E60" s="49">
        <v>0</v>
      </c>
      <c r="F60" s="49">
        <v>0</v>
      </c>
      <c r="G60" s="49">
        <v>95</v>
      </c>
      <c r="H60" s="49">
        <v>5.654429380559815E-6</v>
      </c>
      <c r="I60" s="107" t="s">
        <v>1966</v>
      </c>
      <c r="J60" s="107" t="s">
        <v>290</v>
      </c>
      <c r="K60" s="49">
        <v>0</v>
      </c>
      <c r="L60" s="49">
        <v>0</v>
      </c>
      <c r="M60" s="49">
        <v>95</v>
      </c>
      <c r="N60" s="49">
        <v>5.654429380559815E-6</v>
      </c>
      <c r="O60" s="107" t="s">
        <v>290</v>
      </c>
      <c r="P60" s="49">
        <v>0</v>
      </c>
      <c r="Q60" s="49">
        <v>0</v>
      </c>
      <c r="R60" s="49">
        <v>0</v>
      </c>
      <c r="S60" s="49">
        <v>5.654429380559815E-6</v>
      </c>
      <c r="T60" s="107" t="s">
        <v>290</v>
      </c>
      <c r="U60" s="49">
        <v>18.669</v>
      </c>
      <c r="V60" s="49">
        <v>1166</v>
      </c>
      <c r="W60" s="49">
        <v>5</v>
      </c>
      <c r="X60" s="49">
        <v>1</v>
      </c>
      <c r="Y60" s="49">
        <v>4</v>
      </c>
      <c r="Z60" s="49">
        <v>4.5</v>
      </c>
      <c r="AA60" s="49">
        <v>5</v>
      </c>
    </row>
    <row r="61" spans="1:27" x14ac:dyDescent="0.25">
      <c r="A61" s="107" t="s">
        <v>2989</v>
      </c>
      <c r="B61" s="49">
        <v>9009140800</v>
      </c>
      <c r="C61" s="107" t="s">
        <v>264</v>
      </c>
      <c r="D61" s="107" t="s">
        <v>239</v>
      </c>
      <c r="E61" s="49">
        <v>0</v>
      </c>
      <c r="F61" s="49">
        <v>0</v>
      </c>
      <c r="G61" s="49">
        <v>5663.71</v>
      </c>
      <c r="H61" s="49">
        <v>3.3710577081021506E-4</v>
      </c>
      <c r="I61" s="107" t="s">
        <v>1966</v>
      </c>
      <c r="J61" s="107" t="s">
        <v>290</v>
      </c>
      <c r="K61" s="49">
        <v>0</v>
      </c>
      <c r="L61" s="49">
        <v>0</v>
      </c>
      <c r="M61" s="49">
        <v>3852.71</v>
      </c>
      <c r="N61" s="49">
        <v>3.3710577081021506E-4</v>
      </c>
      <c r="O61" s="107" t="s">
        <v>290</v>
      </c>
      <c r="P61" s="49">
        <v>0</v>
      </c>
      <c r="Q61" s="49">
        <v>0</v>
      </c>
      <c r="R61" s="49">
        <v>1811</v>
      </c>
      <c r="S61" s="49">
        <v>3.3710577081021506E-4</v>
      </c>
      <c r="T61" s="107" t="s">
        <v>290</v>
      </c>
      <c r="U61" s="49">
        <v>18.669</v>
      </c>
      <c r="V61" s="49">
        <v>1166</v>
      </c>
      <c r="W61" s="49">
        <v>5</v>
      </c>
      <c r="X61" s="49">
        <v>1</v>
      </c>
      <c r="Y61" s="49">
        <v>4</v>
      </c>
      <c r="Z61" s="49">
        <v>4.5</v>
      </c>
      <c r="AA61" s="49">
        <v>5</v>
      </c>
    </row>
    <row r="62" spans="1:27" x14ac:dyDescent="0.25">
      <c r="A62" s="107" t="s">
        <v>2989</v>
      </c>
      <c r="B62" s="49">
        <v>9009140800</v>
      </c>
      <c r="C62" s="107" t="s">
        <v>251</v>
      </c>
      <c r="D62" s="107" t="s">
        <v>244</v>
      </c>
      <c r="E62" s="49">
        <v>79702.388000000006</v>
      </c>
      <c r="F62" s="49">
        <v>2.7388560192943292E-3</v>
      </c>
      <c r="G62" s="49">
        <v>0</v>
      </c>
      <c r="H62" s="49">
        <v>0</v>
      </c>
      <c r="I62" s="107" t="s">
        <v>290</v>
      </c>
      <c r="J62" s="107" t="s">
        <v>1965</v>
      </c>
      <c r="K62" s="49">
        <v>50564.050300000003</v>
      </c>
      <c r="L62" s="49">
        <v>2.7388560192943292E-3</v>
      </c>
      <c r="M62" s="49">
        <v>0</v>
      </c>
      <c r="N62" s="49">
        <v>0</v>
      </c>
      <c r="O62" s="107" t="s">
        <v>1965</v>
      </c>
      <c r="P62" s="49">
        <v>29138.3377</v>
      </c>
      <c r="Q62" s="49">
        <v>2.7388560192943292E-3</v>
      </c>
      <c r="R62" s="49">
        <v>0</v>
      </c>
      <c r="S62" s="49">
        <v>0</v>
      </c>
      <c r="T62" s="107" t="s">
        <v>1965</v>
      </c>
      <c r="U62" s="49">
        <v>18.669</v>
      </c>
      <c r="V62" s="49">
        <v>1166</v>
      </c>
      <c r="W62" s="49">
        <v>5</v>
      </c>
      <c r="X62" s="49">
        <v>1</v>
      </c>
      <c r="Y62" s="49">
        <v>4</v>
      </c>
      <c r="Z62" s="49">
        <v>4.5</v>
      </c>
      <c r="AA62" s="49">
        <v>5</v>
      </c>
    </row>
    <row r="63" spans="1:27" x14ac:dyDescent="0.25">
      <c r="A63" s="107" t="s">
        <v>2989</v>
      </c>
      <c r="B63" s="49">
        <v>9009140800</v>
      </c>
      <c r="C63" s="107" t="s">
        <v>268</v>
      </c>
      <c r="D63" s="107" t="s">
        <v>239</v>
      </c>
      <c r="E63" s="49">
        <v>0</v>
      </c>
      <c r="F63" s="49">
        <v>0</v>
      </c>
      <c r="G63" s="49">
        <v>25</v>
      </c>
      <c r="H63" s="49">
        <v>1.4880077317262672E-6</v>
      </c>
      <c r="I63" s="107" t="s">
        <v>1966</v>
      </c>
      <c r="J63" s="107" t="s">
        <v>290</v>
      </c>
      <c r="K63" s="49">
        <v>0</v>
      </c>
      <c r="L63" s="49">
        <v>0</v>
      </c>
      <c r="M63" s="49">
        <v>25</v>
      </c>
      <c r="N63" s="49">
        <v>1.4880077317262672E-6</v>
      </c>
      <c r="O63" s="107" t="s">
        <v>290</v>
      </c>
      <c r="P63" s="49">
        <v>0</v>
      </c>
      <c r="Q63" s="49">
        <v>0</v>
      </c>
      <c r="R63" s="49">
        <v>0</v>
      </c>
      <c r="S63" s="49">
        <v>1.4880077317262672E-6</v>
      </c>
      <c r="T63" s="107" t="s">
        <v>290</v>
      </c>
      <c r="U63" s="49">
        <v>18.669</v>
      </c>
      <c r="V63" s="49">
        <v>1166</v>
      </c>
      <c r="W63" s="49">
        <v>5</v>
      </c>
      <c r="X63" s="49">
        <v>1</v>
      </c>
      <c r="Y63" s="49">
        <v>4</v>
      </c>
      <c r="Z63" s="49">
        <v>4.5</v>
      </c>
      <c r="AA63" s="49">
        <v>5</v>
      </c>
    </row>
    <row r="64" spans="1:27" x14ac:dyDescent="0.25">
      <c r="A64" s="107" t="s">
        <v>2989</v>
      </c>
      <c r="B64" s="49">
        <v>9009140800</v>
      </c>
      <c r="C64" s="107" t="s">
        <v>269</v>
      </c>
      <c r="D64" s="107" t="s">
        <v>239</v>
      </c>
      <c r="E64" s="49">
        <v>0</v>
      </c>
      <c r="F64" s="49">
        <v>0</v>
      </c>
      <c r="G64" s="49">
        <v>275</v>
      </c>
      <c r="H64" s="49">
        <v>1.6368085048988939E-5</v>
      </c>
      <c r="I64" s="107" t="s">
        <v>1966</v>
      </c>
      <c r="J64" s="107" t="s">
        <v>290</v>
      </c>
      <c r="K64" s="49">
        <v>0</v>
      </c>
      <c r="L64" s="49">
        <v>0</v>
      </c>
      <c r="M64" s="49">
        <v>275</v>
      </c>
      <c r="N64" s="49">
        <v>1.6368085048988939E-5</v>
      </c>
      <c r="O64" s="107" t="s">
        <v>290</v>
      </c>
      <c r="P64" s="49">
        <v>0</v>
      </c>
      <c r="Q64" s="49">
        <v>0</v>
      </c>
      <c r="R64" s="49">
        <v>0</v>
      </c>
      <c r="S64" s="49">
        <v>1.6368085048988939E-5</v>
      </c>
      <c r="T64" s="107" t="s">
        <v>290</v>
      </c>
      <c r="U64" s="49">
        <v>18.669</v>
      </c>
      <c r="V64" s="49">
        <v>1166</v>
      </c>
      <c r="W64" s="49">
        <v>5</v>
      </c>
      <c r="X64" s="49">
        <v>1</v>
      </c>
      <c r="Y64" s="49">
        <v>4</v>
      </c>
      <c r="Z64" s="49">
        <v>4.5</v>
      </c>
      <c r="AA64" s="49">
        <v>5</v>
      </c>
    </row>
    <row r="65" spans="1:27" x14ac:dyDescent="0.25">
      <c r="A65" s="107" t="s">
        <v>2989</v>
      </c>
      <c r="B65" s="49">
        <v>9009140800</v>
      </c>
      <c r="C65" s="107" t="s">
        <v>270</v>
      </c>
      <c r="D65" s="107" t="s">
        <v>239</v>
      </c>
      <c r="E65" s="49">
        <v>0</v>
      </c>
      <c r="F65" s="49">
        <v>0</v>
      </c>
      <c r="G65" s="49">
        <v>595</v>
      </c>
      <c r="H65" s="49">
        <v>3.5414584015085156E-5</v>
      </c>
      <c r="I65" s="107" t="s">
        <v>1966</v>
      </c>
      <c r="J65" s="107" t="s">
        <v>290</v>
      </c>
      <c r="K65" s="49">
        <v>0</v>
      </c>
      <c r="L65" s="49">
        <v>0</v>
      </c>
      <c r="M65" s="49">
        <v>595</v>
      </c>
      <c r="N65" s="49">
        <v>3.5414584015085156E-5</v>
      </c>
      <c r="O65" s="107" t="s">
        <v>290</v>
      </c>
      <c r="P65" s="49">
        <v>0</v>
      </c>
      <c r="Q65" s="49">
        <v>0</v>
      </c>
      <c r="R65" s="49">
        <v>0</v>
      </c>
      <c r="S65" s="49">
        <v>3.5414584015085156E-5</v>
      </c>
      <c r="T65" s="107" t="s">
        <v>290</v>
      </c>
      <c r="U65" s="49">
        <v>18.669</v>
      </c>
      <c r="V65" s="49">
        <v>1166</v>
      </c>
      <c r="W65" s="49">
        <v>5</v>
      </c>
      <c r="X65" s="49">
        <v>1</v>
      </c>
      <c r="Y65" s="49">
        <v>4</v>
      </c>
      <c r="Z65" s="49">
        <v>4.5</v>
      </c>
      <c r="AA65" s="49">
        <v>5</v>
      </c>
    </row>
    <row r="66" spans="1:27" x14ac:dyDescent="0.25">
      <c r="A66" s="107" t="s">
        <v>2989</v>
      </c>
      <c r="B66" s="49">
        <v>9009140800</v>
      </c>
      <c r="C66" s="107" t="s">
        <v>271</v>
      </c>
      <c r="D66" s="107" t="s">
        <v>239</v>
      </c>
      <c r="E66" s="49">
        <v>0</v>
      </c>
      <c r="F66" s="49">
        <v>0</v>
      </c>
      <c r="G66" s="49">
        <v>25</v>
      </c>
      <c r="H66" s="49">
        <v>1.4880077317262672E-6</v>
      </c>
      <c r="I66" s="107" t="s">
        <v>1966</v>
      </c>
      <c r="J66" s="107" t="s">
        <v>290</v>
      </c>
      <c r="K66" s="49">
        <v>0</v>
      </c>
      <c r="L66" s="49">
        <v>0</v>
      </c>
      <c r="M66" s="49">
        <v>25</v>
      </c>
      <c r="N66" s="49">
        <v>1.4880077317262672E-6</v>
      </c>
      <c r="O66" s="107" t="s">
        <v>290</v>
      </c>
      <c r="P66" s="49">
        <v>0</v>
      </c>
      <c r="Q66" s="49">
        <v>0</v>
      </c>
      <c r="R66" s="49">
        <v>0</v>
      </c>
      <c r="S66" s="49">
        <v>1.4880077317262672E-6</v>
      </c>
      <c r="T66" s="107" t="s">
        <v>290</v>
      </c>
      <c r="U66" s="49">
        <v>18.669</v>
      </c>
      <c r="V66" s="49">
        <v>1166</v>
      </c>
      <c r="W66" s="49">
        <v>5</v>
      </c>
      <c r="X66" s="49">
        <v>1</v>
      </c>
      <c r="Y66" s="49">
        <v>4</v>
      </c>
      <c r="Z66" s="49">
        <v>4.5</v>
      </c>
      <c r="AA66" s="49">
        <v>5</v>
      </c>
    </row>
    <row r="67" spans="1:27" x14ac:dyDescent="0.25">
      <c r="A67" s="107" t="s">
        <v>2989</v>
      </c>
      <c r="B67" s="49">
        <v>9009140800</v>
      </c>
      <c r="C67" s="107" t="s">
        <v>261</v>
      </c>
      <c r="D67" s="107" t="s">
        <v>239</v>
      </c>
      <c r="E67" s="49">
        <v>0</v>
      </c>
      <c r="F67" s="49">
        <v>0</v>
      </c>
      <c r="G67" s="49">
        <v>320</v>
      </c>
      <c r="H67" s="49">
        <v>1.9046498966096221E-5</v>
      </c>
      <c r="I67" s="107" t="s">
        <v>1966</v>
      </c>
      <c r="J67" s="107" t="s">
        <v>290</v>
      </c>
      <c r="K67" s="49">
        <v>0</v>
      </c>
      <c r="L67" s="49">
        <v>0</v>
      </c>
      <c r="M67" s="49">
        <v>320</v>
      </c>
      <c r="N67" s="49">
        <v>1.9046498966096221E-5</v>
      </c>
      <c r="O67" s="107" t="s">
        <v>290</v>
      </c>
      <c r="P67" s="49">
        <v>0</v>
      </c>
      <c r="Q67" s="49">
        <v>0</v>
      </c>
      <c r="R67" s="49">
        <v>0</v>
      </c>
      <c r="S67" s="49">
        <v>1.9046498966096221E-5</v>
      </c>
      <c r="T67" s="107" t="s">
        <v>290</v>
      </c>
      <c r="U67" s="49">
        <v>18.669</v>
      </c>
      <c r="V67" s="49">
        <v>1166</v>
      </c>
      <c r="W67" s="49">
        <v>5</v>
      </c>
      <c r="X67" s="49">
        <v>1</v>
      </c>
      <c r="Y67" s="49">
        <v>4</v>
      </c>
      <c r="Z67" s="49">
        <v>4.5</v>
      </c>
      <c r="AA67" s="49">
        <v>5</v>
      </c>
    </row>
    <row r="68" spans="1:27" x14ac:dyDescent="0.25">
      <c r="A68" s="107" t="s">
        <v>2989</v>
      </c>
      <c r="B68" s="49">
        <v>9009140800</v>
      </c>
      <c r="C68" s="107" t="s">
        <v>272</v>
      </c>
      <c r="D68" s="107" t="s">
        <v>239</v>
      </c>
      <c r="E68" s="49">
        <v>0</v>
      </c>
      <c r="F68" s="49">
        <v>0</v>
      </c>
      <c r="G68" s="49">
        <v>350</v>
      </c>
      <c r="H68" s="49">
        <v>2.0832108244167739E-5</v>
      </c>
      <c r="I68" s="107" t="s">
        <v>1966</v>
      </c>
      <c r="J68" s="107" t="s">
        <v>290</v>
      </c>
      <c r="K68" s="49">
        <v>0</v>
      </c>
      <c r="L68" s="49">
        <v>0</v>
      </c>
      <c r="M68" s="49">
        <v>350</v>
      </c>
      <c r="N68" s="49">
        <v>2.0832108244167739E-5</v>
      </c>
      <c r="O68" s="107" t="s">
        <v>290</v>
      </c>
      <c r="P68" s="49">
        <v>0</v>
      </c>
      <c r="Q68" s="49">
        <v>0</v>
      </c>
      <c r="R68" s="49">
        <v>0</v>
      </c>
      <c r="S68" s="49">
        <v>2.0832108244167739E-5</v>
      </c>
      <c r="T68" s="107" t="s">
        <v>290</v>
      </c>
      <c r="U68" s="49">
        <v>18.669</v>
      </c>
      <c r="V68" s="49">
        <v>1166</v>
      </c>
      <c r="W68" s="49">
        <v>5</v>
      </c>
      <c r="X68" s="49">
        <v>1</v>
      </c>
      <c r="Y68" s="49">
        <v>4</v>
      </c>
      <c r="Z68" s="49">
        <v>4.5</v>
      </c>
      <c r="AA68" s="49">
        <v>5</v>
      </c>
    </row>
    <row r="69" spans="1:27" x14ac:dyDescent="0.25">
      <c r="A69" s="107" t="s">
        <v>2989</v>
      </c>
      <c r="B69" s="49">
        <v>9009140800</v>
      </c>
      <c r="C69" s="107" t="s">
        <v>252</v>
      </c>
      <c r="D69" s="107" t="s">
        <v>244</v>
      </c>
      <c r="E69" s="49">
        <v>43.247199999999999</v>
      </c>
      <c r="F69" s="49">
        <v>1.4861267900483195E-6</v>
      </c>
      <c r="G69" s="49">
        <v>0</v>
      </c>
      <c r="H69" s="49">
        <v>0</v>
      </c>
      <c r="I69" s="107" t="s">
        <v>290</v>
      </c>
      <c r="J69" s="107" t="s">
        <v>290</v>
      </c>
      <c r="K69" s="49">
        <v>43.247199999999999</v>
      </c>
      <c r="L69" s="49">
        <v>1.4861267900483195E-6</v>
      </c>
      <c r="M69" s="49">
        <v>0</v>
      </c>
      <c r="N69" s="49">
        <v>0</v>
      </c>
      <c r="O69" s="107" t="s">
        <v>290</v>
      </c>
      <c r="P69" s="49">
        <v>0</v>
      </c>
      <c r="Q69" s="49">
        <v>1.4861267900483195E-6</v>
      </c>
      <c r="R69" s="49">
        <v>0</v>
      </c>
      <c r="S69" s="49">
        <v>0</v>
      </c>
      <c r="T69" s="107" t="s">
        <v>290</v>
      </c>
      <c r="U69" s="49">
        <v>18.669</v>
      </c>
      <c r="V69" s="49">
        <v>1166</v>
      </c>
      <c r="W69" s="49">
        <v>5</v>
      </c>
      <c r="X69" s="49">
        <v>1</v>
      </c>
      <c r="Y69" s="49">
        <v>4</v>
      </c>
      <c r="Z69" s="49">
        <v>4.5</v>
      </c>
      <c r="AA69" s="49">
        <v>5</v>
      </c>
    </row>
    <row r="70" spans="1:27" x14ac:dyDescent="0.25">
      <c r="A70" s="107" t="s">
        <v>2990</v>
      </c>
      <c r="B70" s="49">
        <v>9009140900</v>
      </c>
      <c r="C70" s="107" t="s">
        <v>266</v>
      </c>
      <c r="D70" s="107" t="s">
        <v>239</v>
      </c>
      <c r="E70" s="49">
        <v>0</v>
      </c>
      <c r="F70" s="49">
        <v>0</v>
      </c>
      <c r="G70" s="49">
        <v>97.04</v>
      </c>
      <c r="H70" s="49">
        <v>5.775850811468679E-6</v>
      </c>
      <c r="I70" s="107" t="s">
        <v>1966</v>
      </c>
      <c r="J70" s="107" t="s">
        <v>290</v>
      </c>
      <c r="K70" s="49">
        <v>0</v>
      </c>
      <c r="L70" s="49">
        <v>0</v>
      </c>
      <c r="M70" s="49">
        <v>97.04</v>
      </c>
      <c r="N70" s="49">
        <v>5.775850811468679E-6</v>
      </c>
      <c r="O70" s="107" t="s">
        <v>290</v>
      </c>
      <c r="P70" s="49">
        <v>0</v>
      </c>
      <c r="Q70" s="49">
        <v>0</v>
      </c>
      <c r="R70" s="49">
        <v>0</v>
      </c>
      <c r="S70" s="49">
        <v>5.775850811468679E-6</v>
      </c>
      <c r="T70" s="107" t="s">
        <v>290</v>
      </c>
      <c r="U70" s="49">
        <v>20.082000000000001</v>
      </c>
      <c r="V70" s="49">
        <v>1213</v>
      </c>
      <c r="W70" s="49">
        <v>5</v>
      </c>
      <c r="X70" s="49">
        <v>1</v>
      </c>
      <c r="Y70" s="49">
        <v>3</v>
      </c>
      <c r="Z70" s="49">
        <v>4</v>
      </c>
      <c r="AA70" s="49">
        <v>4</v>
      </c>
    </row>
    <row r="71" spans="1:27" x14ac:dyDescent="0.25">
      <c r="A71" s="107" t="s">
        <v>2990</v>
      </c>
      <c r="B71" s="49">
        <v>9009140900</v>
      </c>
      <c r="C71" s="107" t="s">
        <v>264</v>
      </c>
      <c r="D71" s="107" t="s">
        <v>239</v>
      </c>
      <c r="E71" s="49">
        <v>0</v>
      </c>
      <c r="F71" s="49">
        <v>0</v>
      </c>
      <c r="G71" s="49">
        <v>11883.67</v>
      </c>
      <c r="H71" s="49">
        <v>7.0731971365133961E-4</v>
      </c>
      <c r="I71" s="107" t="s">
        <v>1966</v>
      </c>
      <c r="J71" s="107" t="s">
        <v>290</v>
      </c>
      <c r="K71" s="49">
        <v>0</v>
      </c>
      <c r="L71" s="49">
        <v>0</v>
      </c>
      <c r="M71" s="49">
        <v>5327.67</v>
      </c>
      <c r="N71" s="49">
        <v>7.0731971365133961E-4</v>
      </c>
      <c r="O71" s="107" t="s">
        <v>290</v>
      </c>
      <c r="P71" s="49">
        <v>0</v>
      </c>
      <c r="Q71" s="49">
        <v>0</v>
      </c>
      <c r="R71" s="49">
        <v>6556</v>
      </c>
      <c r="S71" s="49">
        <v>7.0731971365133961E-4</v>
      </c>
      <c r="T71" s="107" t="s">
        <v>290</v>
      </c>
      <c r="U71" s="49">
        <v>20.082000000000001</v>
      </c>
      <c r="V71" s="49">
        <v>1213</v>
      </c>
      <c r="W71" s="49">
        <v>5</v>
      </c>
      <c r="X71" s="49">
        <v>1</v>
      </c>
      <c r="Y71" s="49">
        <v>3</v>
      </c>
      <c r="Z71" s="49">
        <v>4</v>
      </c>
      <c r="AA71" s="49">
        <v>4</v>
      </c>
    </row>
    <row r="72" spans="1:27" x14ac:dyDescent="0.25">
      <c r="A72" s="107" t="s">
        <v>2990</v>
      </c>
      <c r="B72" s="49">
        <v>9009140900</v>
      </c>
      <c r="C72" s="107" t="s">
        <v>251</v>
      </c>
      <c r="D72" s="107" t="s">
        <v>244</v>
      </c>
      <c r="E72" s="49">
        <v>67556.210999999894</v>
      </c>
      <c r="F72" s="49">
        <v>2.3214704073617901E-3</v>
      </c>
      <c r="G72" s="49">
        <v>0</v>
      </c>
      <c r="H72" s="49">
        <v>0</v>
      </c>
      <c r="I72" s="107" t="s">
        <v>290</v>
      </c>
      <c r="J72" s="107" t="s">
        <v>1965</v>
      </c>
      <c r="K72" s="49">
        <v>55064.527799999902</v>
      </c>
      <c r="L72" s="49">
        <v>2.3214704073617901E-3</v>
      </c>
      <c r="M72" s="49">
        <v>0</v>
      </c>
      <c r="N72" s="49">
        <v>0</v>
      </c>
      <c r="O72" s="107" t="s">
        <v>1965</v>
      </c>
      <c r="P72" s="49">
        <v>12491.683199999999</v>
      </c>
      <c r="Q72" s="49">
        <v>2.3214704073617901E-3</v>
      </c>
      <c r="R72" s="49">
        <v>0</v>
      </c>
      <c r="S72" s="49">
        <v>0</v>
      </c>
      <c r="T72" s="107" t="s">
        <v>1965</v>
      </c>
      <c r="U72" s="49">
        <v>20.082000000000001</v>
      </c>
      <c r="V72" s="49">
        <v>1213</v>
      </c>
      <c r="W72" s="49">
        <v>5</v>
      </c>
      <c r="X72" s="49">
        <v>1</v>
      </c>
      <c r="Y72" s="49">
        <v>3</v>
      </c>
      <c r="Z72" s="49">
        <v>4</v>
      </c>
      <c r="AA72" s="49">
        <v>4</v>
      </c>
    </row>
    <row r="73" spans="1:27" x14ac:dyDescent="0.25">
      <c r="A73" s="107" t="s">
        <v>2993</v>
      </c>
      <c r="B73" s="49">
        <v>9009141200</v>
      </c>
      <c r="C73" s="107" t="s">
        <v>251</v>
      </c>
      <c r="D73" s="107" t="s">
        <v>239</v>
      </c>
      <c r="E73" s="49">
        <v>111323.1893999999</v>
      </c>
      <c r="F73" s="49">
        <v>3.8254586220833478E-3</v>
      </c>
      <c r="G73" s="49">
        <v>28964.71</v>
      </c>
      <c r="H73" s="49">
        <v>1.7239884970883651E-3</v>
      </c>
      <c r="I73" s="107" t="s">
        <v>1965</v>
      </c>
      <c r="J73" s="107" t="s">
        <v>1965</v>
      </c>
      <c r="K73" s="49">
        <v>62230.979699999902</v>
      </c>
      <c r="L73" s="49">
        <v>3.8254586220833478E-3</v>
      </c>
      <c r="M73" s="49">
        <v>18001.45</v>
      </c>
      <c r="N73" s="49">
        <v>1.7239884970883651E-3</v>
      </c>
      <c r="O73" s="107" t="s">
        <v>1965</v>
      </c>
      <c r="P73" s="49">
        <v>49092.209699999999</v>
      </c>
      <c r="Q73" s="49">
        <v>3.8254586220833478E-3</v>
      </c>
      <c r="R73" s="49">
        <v>10963.26</v>
      </c>
      <c r="S73" s="49">
        <v>1.7239884970883651E-3</v>
      </c>
      <c r="T73" s="107" t="s">
        <v>1965</v>
      </c>
      <c r="U73" s="49">
        <v>24.678000000000001</v>
      </c>
      <c r="V73" s="49">
        <v>1226</v>
      </c>
      <c r="W73" s="49">
        <v>5</v>
      </c>
      <c r="X73" s="49">
        <v>1</v>
      </c>
      <c r="Y73" s="49">
        <v>5</v>
      </c>
      <c r="Z73" s="49">
        <v>5</v>
      </c>
      <c r="AA73" s="49">
        <v>5</v>
      </c>
    </row>
    <row r="74" spans="1:27" x14ac:dyDescent="0.25">
      <c r="A74" s="107" t="s">
        <v>2993</v>
      </c>
      <c r="B74" s="49">
        <v>9009141200</v>
      </c>
      <c r="C74" s="107" t="s">
        <v>250</v>
      </c>
      <c r="D74" s="107" t="s">
        <v>239</v>
      </c>
      <c r="E74" s="49">
        <v>710.14639999999997</v>
      </c>
      <c r="F74" s="49">
        <v>2.4403142628803018E-5</v>
      </c>
      <c r="G74" s="49">
        <v>0</v>
      </c>
      <c r="H74" s="49">
        <v>0</v>
      </c>
      <c r="I74" s="107" t="s">
        <v>290</v>
      </c>
      <c r="J74" s="107" t="s">
        <v>1965</v>
      </c>
      <c r="K74" s="49">
        <v>0</v>
      </c>
      <c r="L74" s="49">
        <v>2.4403142628803018E-5</v>
      </c>
      <c r="M74" s="49">
        <v>0</v>
      </c>
      <c r="N74" s="49">
        <v>0</v>
      </c>
      <c r="O74" s="107" t="s">
        <v>1965</v>
      </c>
      <c r="P74" s="49">
        <v>710.14639999999997</v>
      </c>
      <c r="Q74" s="49">
        <v>2.4403142628803018E-5</v>
      </c>
      <c r="R74" s="49">
        <v>0</v>
      </c>
      <c r="S74" s="49">
        <v>0</v>
      </c>
      <c r="T74" s="107" t="s">
        <v>1965</v>
      </c>
      <c r="U74" s="49">
        <v>24.678000000000001</v>
      </c>
      <c r="V74" s="49">
        <v>1226</v>
      </c>
      <c r="W74" s="49">
        <v>5</v>
      </c>
      <c r="X74" s="49">
        <v>1</v>
      </c>
      <c r="Y74" s="49">
        <v>5</v>
      </c>
      <c r="Z74" s="49">
        <v>5</v>
      </c>
      <c r="AA74" s="49">
        <v>5</v>
      </c>
    </row>
    <row r="75" spans="1:27" x14ac:dyDescent="0.25">
      <c r="A75" s="107" t="s">
        <v>2995</v>
      </c>
      <c r="B75" s="49">
        <v>9009141400</v>
      </c>
      <c r="C75" s="107" t="s">
        <v>253</v>
      </c>
      <c r="D75" s="107" t="s">
        <v>239</v>
      </c>
      <c r="E75" s="49">
        <v>152.922</v>
      </c>
      <c r="F75" s="49">
        <v>5.254940920747912E-6</v>
      </c>
      <c r="G75" s="49">
        <v>0</v>
      </c>
      <c r="H75" s="49">
        <v>0</v>
      </c>
      <c r="I75" s="107" t="s">
        <v>290</v>
      </c>
      <c r="J75" s="107" t="s">
        <v>1965</v>
      </c>
      <c r="K75" s="49">
        <v>152.922</v>
      </c>
      <c r="L75" s="49">
        <v>5.254940920747912E-6</v>
      </c>
      <c r="M75" s="49">
        <v>0</v>
      </c>
      <c r="N75" s="49">
        <v>0</v>
      </c>
      <c r="O75" s="107" t="s">
        <v>1965</v>
      </c>
      <c r="P75" s="49">
        <v>0</v>
      </c>
      <c r="Q75" s="49">
        <v>5.254940920747912E-6</v>
      </c>
      <c r="R75" s="49">
        <v>0</v>
      </c>
      <c r="S75" s="49">
        <v>0</v>
      </c>
      <c r="T75" s="107" t="s">
        <v>1965</v>
      </c>
      <c r="U75" s="49">
        <v>30.393000000000001</v>
      </c>
      <c r="V75" s="49">
        <v>1400</v>
      </c>
      <c r="W75" s="49">
        <v>4</v>
      </c>
      <c r="X75" s="49">
        <v>1</v>
      </c>
      <c r="Y75" s="49">
        <v>5</v>
      </c>
      <c r="Z75" s="49">
        <v>4.5</v>
      </c>
      <c r="AA75" s="49">
        <v>5</v>
      </c>
    </row>
    <row r="76" spans="1:27" x14ac:dyDescent="0.25">
      <c r="A76" s="107" t="s">
        <v>2995</v>
      </c>
      <c r="B76" s="49">
        <v>9009141400</v>
      </c>
      <c r="C76" s="107" t="s">
        <v>251</v>
      </c>
      <c r="D76" s="107" t="s">
        <v>239</v>
      </c>
      <c r="E76" s="49">
        <v>82482.437299999991</v>
      </c>
      <c r="F76" s="49">
        <v>2.8343883483788719E-3</v>
      </c>
      <c r="G76" s="49">
        <v>17788.36</v>
      </c>
      <c r="H76" s="49">
        <v>1.0587686885892105E-3</v>
      </c>
      <c r="I76" s="107" t="s">
        <v>1965</v>
      </c>
      <c r="J76" s="107" t="s">
        <v>1965</v>
      </c>
      <c r="K76" s="49">
        <v>67783.353199999998</v>
      </c>
      <c r="L76" s="49">
        <v>2.8343883483788719E-3</v>
      </c>
      <c r="M76" s="49">
        <v>12592.36</v>
      </c>
      <c r="N76" s="49">
        <v>1.0587686885892105E-3</v>
      </c>
      <c r="O76" s="107" t="s">
        <v>1965</v>
      </c>
      <c r="P76" s="49">
        <v>14699.0841</v>
      </c>
      <c r="Q76" s="49">
        <v>2.8343883483788719E-3</v>
      </c>
      <c r="R76" s="49">
        <v>5196</v>
      </c>
      <c r="S76" s="49">
        <v>1.0587686885892105E-3</v>
      </c>
      <c r="T76" s="107" t="s">
        <v>1965</v>
      </c>
      <c r="U76" s="49">
        <v>30.393000000000001</v>
      </c>
      <c r="V76" s="49">
        <v>1400</v>
      </c>
      <c r="W76" s="49">
        <v>4</v>
      </c>
      <c r="X76" s="49">
        <v>1</v>
      </c>
      <c r="Y76" s="49">
        <v>5</v>
      </c>
      <c r="Z76" s="49">
        <v>4.5</v>
      </c>
      <c r="AA76" s="49">
        <v>5</v>
      </c>
    </row>
    <row r="77" spans="1:27" x14ac:dyDescent="0.25">
      <c r="A77" s="107" t="s">
        <v>2996</v>
      </c>
      <c r="B77" s="49">
        <v>9009141500</v>
      </c>
      <c r="C77" s="107" t="s">
        <v>253</v>
      </c>
      <c r="D77" s="107" t="s">
        <v>244</v>
      </c>
      <c r="E77" s="49">
        <v>94.991</v>
      </c>
      <c r="F77" s="49">
        <v>3.2642268149956509E-6</v>
      </c>
      <c r="G77" s="49">
        <v>0</v>
      </c>
      <c r="H77" s="49">
        <v>0</v>
      </c>
      <c r="I77" s="107" t="s">
        <v>290</v>
      </c>
      <c r="J77" s="107" t="s">
        <v>290</v>
      </c>
      <c r="K77" s="49">
        <v>94.991</v>
      </c>
      <c r="L77" s="49">
        <v>3.2642268149956509E-6</v>
      </c>
      <c r="M77" s="49">
        <v>0</v>
      </c>
      <c r="N77" s="49">
        <v>0</v>
      </c>
      <c r="O77" s="107" t="s">
        <v>290</v>
      </c>
      <c r="P77" s="49">
        <v>0</v>
      </c>
      <c r="Q77" s="49">
        <v>3.2642268149956509E-6</v>
      </c>
      <c r="R77" s="49">
        <v>0</v>
      </c>
      <c r="S77" s="49">
        <v>0</v>
      </c>
      <c r="T77" s="107" t="s">
        <v>290</v>
      </c>
      <c r="U77" s="49">
        <v>15.484999999999999</v>
      </c>
      <c r="V77" s="49">
        <v>1082</v>
      </c>
      <c r="W77" s="49">
        <v>5</v>
      </c>
      <c r="X77" s="49">
        <v>1</v>
      </c>
      <c r="Y77" s="49">
        <v>3</v>
      </c>
      <c r="Z77" s="49">
        <v>4</v>
      </c>
      <c r="AA77" s="49">
        <v>4</v>
      </c>
    </row>
    <row r="78" spans="1:27" x14ac:dyDescent="0.25">
      <c r="A78" s="107" t="s">
        <v>2996</v>
      </c>
      <c r="B78" s="49">
        <v>9009141500</v>
      </c>
      <c r="C78" s="107" t="s">
        <v>264</v>
      </c>
      <c r="D78" s="107" t="s">
        <v>239</v>
      </c>
      <c r="E78" s="49">
        <v>0</v>
      </c>
      <c r="F78" s="49">
        <v>0</v>
      </c>
      <c r="G78" s="49">
        <v>49058.57</v>
      </c>
      <c r="H78" s="49">
        <v>2.919981258697372E-3</v>
      </c>
      <c r="I78" s="107" t="s">
        <v>1966</v>
      </c>
      <c r="J78" s="107" t="s">
        <v>290</v>
      </c>
      <c r="K78" s="49">
        <v>0</v>
      </c>
      <c r="L78" s="49">
        <v>0</v>
      </c>
      <c r="M78" s="49">
        <v>47450.57</v>
      </c>
      <c r="N78" s="49">
        <v>2.919981258697372E-3</v>
      </c>
      <c r="O78" s="107" t="s">
        <v>290</v>
      </c>
      <c r="P78" s="49">
        <v>0</v>
      </c>
      <c r="Q78" s="49">
        <v>0</v>
      </c>
      <c r="R78" s="49">
        <v>1608</v>
      </c>
      <c r="S78" s="49">
        <v>2.919981258697372E-3</v>
      </c>
      <c r="T78" s="107" t="s">
        <v>290</v>
      </c>
      <c r="U78" s="49">
        <v>15.484999999999999</v>
      </c>
      <c r="V78" s="49">
        <v>1082</v>
      </c>
      <c r="W78" s="49">
        <v>5</v>
      </c>
      <c r="X78" s="49">
        <v>1</v>
      </c>
      <c r="Y78" s="49">
        <v>3</v>
      </c>
      <c r="Z78" s="49">
        <v>4</v>
      </c>
      <c r="AA78" s="49">
        <v>4</v>
      </c>
    </row>
    <row r="79" spans="1:27" x14ac:dyDescent="0.25">
      <c r="A79" s="107" t="s">
        <v>2996</v>
      </c>
      <c r="B79" s="49">
        <v>9009141500</v>
      </c>
      <c r="C79" s="107" t="s">
        <v>251</v>
      </c>
      <c r="D79" s="107" t="s">
        <v>244</v>
      </c>
      <c r="E79" s="49">
        <v>103988.89869999999</v>
      </c>
      <c r="F79" s="49">
        <v>3.5734264466992277E-3</v>
      </c>
      <c r="G79" s="49">
        <v>0</v>
      </c>
      <c r="H79" s="49">
        <v>0</v>
      </c>
      <c r="I79" s="107" t="s">
        <v>290</v>
      </c>
      <c r="J79" s="107" t="s">
        <v>1965</v>
      </c>
      <c r="K79" s="49">
        <v>89500.176099999997</v>
      </c>
      <c r="L79" s="49">
        <v>3.5734264466992277E-3</v>
      </c>
      <c r="M79" s="49">
        <v>0</v>
      </c>
      <c r="N79" s="49">
        <v>0</v>
      </c>
      <c r="O79" s="107" t="s">
        <v>1965</v>
      </c>
      <c r="P79" s="49">
        <v>14488.722599999999</v>
      </c>
      <c r="Q79" s="49">
        <v>3.5734264466992277E-3</v>
      </c>
      <c r="R79" s="49">
        <v>0</v>
      </c>
      <c r="S79" s="49">
        <v>0</v>
      </c>
      <c r="T79" s="107" t="s">
        <v>1965</v>
      </c>
      <c r="U79" s="49">
        <v>15.484999999999999</v>
      </c>
      <c r="V79" s="49">
        <v>1082</v>
      </c>
      <c r="W79" s="49">
        <v>5</v>
      </c>
      <c r="X79" s="49">
        <v>1</v>
      </c>
      <c r="Y79" s="49">
        <v>3</v>
      </c>
      <c r="Z79" s="49">
        <v>4</v>
      </c>
      <c r="AA79" s="49">
        <v>4</v>
      </c>
    </row>
    <row r="80" spans="1:27" x14ac:dyDescent="0.25">
      <c r="A80" s="107" t="s">
        <v>2997</v>
      </c>
      <c r="B80" s="49">
        <v>9009141600</v>
      </c>
      <c r="C80" s="107" t="s">
        <v>264</v>
      </c>
      <c r="D80" s="107" t="s">
        <v>239</v>
      </c>
      <c r="E80" s="49">
        <v>0</v>
      </c>
      <c r="F80" s="49">
        <v>0</v>
      </c>
      <c r="G80" s="49">
        <v>20225.870000000003</v>
      </c>
      <c r="H80" s="49">
        <v>1.2038500376356143E-3</v>
      </c>
      <c r="I80" s="107" t="s">
        <v>1966</v>
      </c>
      <c r="J80" s="107" t="s">
        <v>290</v>
      </c>
      <c r="K80" s="49">
        <v>0</v>
      </c>
      <c r="L80" s="49">
        <v>0</v>
      </c>
      <c r="M80" s="49">
        <v>10815.87</v>
      </c>
      <c r="N80" s="49">
        <v>1.2038500376356143E-3</v>
      </c>
      <c r="O80" s="107" t="s">
        <v>290</v>
      </c>
      <c r="P80" s="49">
        <v>0</v>
      </c>
      <c r="Q80" s="49">
        <v>0</v>
      </c>
      <c r="R80" s="49">
        <v>9410</v>
      </c>
      <c r="S80" s="49">
        <v>1.2038500376356143E-3</v>
      </c>
      <c r="T80" s="107" t="s">
        <v>290</v>
      </c>
      <c r="U80" s="49">
        <v>21.081</v>
      </c>
      <c r="V80" s="49">
        <v>1067</v>
      </c>
      <c r="W80" s="49">
        <v>5</v>
      </c>
      <c r="X80" s="49">
        <v>1</v>
      </c>
      <c r="Y80" s="49">
        <v>4</v>
      </c>
      <c r="Z80" s="49">
        <v>4.5</v>
      </c>
      <c r="AA80" s="49">
        <v>5</v>
      </c>
    </row>
    <row r="81" spans="1:27" x14ac:dyDescent="0.25">
      <c r="A81" s="107" t="s">
        <v>2997</v>
      </c>
      <c r="B81" s="49">
        <v>9009141600</v>
      </c>
      <c r="C81" s="107" t="s">
        <v>251</v>
      </c>
      <c r="D81" s="107" t="s">
        <v>244</v>
      </c>
      <c r="E81" s="49">
        <v>92860.256100000101</v>
      </c>
      <c r="F81" s="49">
        <v>3.1910069165392908E-3</v>
      </c>
      <c r="G81" s="49">
        <v>0</v>
      </c>
      <c r="H81" s="49">
        <v>0</v>
      </c>
      <c r="I81" s="107" t="s">
        <v>290</v>
      </c>
      <c r="J81" s="107" t="s">
        <v>1965</v>
      </c>
      <c r="K81" s="49">
        <v>59212.536800000104</v>
      </c>
      <c r="L81" s="49">
        <v>3.1910069165392908E-3</v>
      </c>
      <c r="M81" s="49">
        <v>0</v>
      </c>
      <c r="N81" s="49">
        <v>0</v>
      </c>
      <c r="O81" s="107" t="s">
        <v>1965</v>
      </c>
      <c r="P81" s="49">
        <v>33647.719299999997</v>
      </c>
      <c r="Q81" s="49">
        <v>3.1910069165392908E-3</v>
      </c>
      <c r="R81" s="49">
        <v>0</v>
      </c>
      <c r="S81" s="49">
        <v>0</v>
      </c>
      <c r="T81" s="107" t="s">
        <v>1965</v>
      </c>
      <c r="U81" s="49">
        <v>21.081</v>
      </c>
      <c r="V81" s="49">
        <v>1067</v>
      </c>
      <c r="W81" s="49">
        <v>5</v>
      </c>
      <c r="X81" s="49">
        <v>1</v>
      </c>
      <c r="Y81" s="49">
        <v>4</v>
      </c>
      <c r="Z81" s="49">
        <v>4.5</v>
      </c>
      <c r="AA81" s="49">
        <v>5</v>
      </c>
    </row>
    <row r="82" spans="1:27" x14ac:dyDescent="0.25">
      <c r="A82" s="107" t="s">
        <v>3003</v>
      </c>
      <c r="B82" s="49">
        <v>9009142300</v>
      </c>
      <c r="C82" s="107" t="s">
        <v>254</v>
      </c>
      <c r="D82" s="107" t="s">
        <v>244</v>
      </c>
      <c r="E82" s="49">
        <v>27.602499999999999</v>
      </c>
      <c r="F82" s="49">
        <v>9.4851955091448089E-7</v>
      </c>
      <c r="G82" s="49">
        <v>0</v>
      </c>
      <c r="H82" s="49">
        <v>0</v>
      </c>
      <c r="I82" s="107" t="s">
        <v>290</v>
      </c>
      <c r="J82" s="107" t="s">
        <v>290</v>
      </c>
      <c r="K82" s="49">
        <v>0</v>
      </c>
      <c r="L82" s="49">
        <v>9.4851955091448089E-7</v>
      </c>
      <c r="M82" s="49">
        <v>0</v>
      </c>
      <c r="N82" s="49">
        <v>0</v>
      </c>
      <c r="O82" s="107" t="s">
        <v>290</v>
      </c>
      <c r="P82" s="49">
        <v>27.602499999999999</v>
      </c>
      <c r="Q82" s="49">
        <v>9.4851955091448089E-7</v>
      </c>
      <c r="R82" s="49">
        <v>0</v>
      </c>
      <c r="S82" s="49">
        <v>0</v>
      </c>
      <c r="T82" s="107" t="s">
        <v>290</v>
      </c>
      <c r="U82" s="49">
        <v>22.561</v>
      </c>
      <c r="V82" s="49">
        <v>1269</v>
      </c>
      <c r="W82" s="49">
        <v>5</v>
      </c>
      <c r="X82" s="49">
        <v>1</v>
      </c>
      <c r="Y82" s="49">
        <v>5</v>
      </c>
      <c r="Z82" s="49">
        <v>5</v>
      </c>
      <c r="AA82" s="49">
        <v>5</v>
      </c>
    </row>
    <row r="83" spans="1:27" x14ac:dyDescent="0.25">
      <c r="A83" s="107" t="s">
        <v>3003</v>
      </c>
      <c r="B83" s="49">
        <v>9009142300</v>
      </c>
      <c r="C83" s="107" t="s">
        <v>264</v>
      </c>
      <c r="D83" s="107" t="s">
        <v>239</v>
      </c>
      <c r="E83" s="49">
        <v>0</v>
      </c>
      <c r="F83" s="49">
        <v>0</v>
      </c>
      <c r="G83" s="49">
        <v>33023.97</v>
      </c>
      <c r="H83" s="49">
        <v>1.9655969076918518E-3</v>
      </c>
      <c r="I83" s="107" t="s">
        <v>1966</v>
      </c>
      <c r="J83" s="107" t="s">
        <v>290</v>
      </c>
      <c r="K83" s="49">
        <v>0</v>
      </c>
      <c r="L83" s="49">
        <v>0</v>
      </c>
      <c r="M83" s="49">
        <v>10400.34</v>
      </c>
      <c r="N83" s="49">
        <v>1.9655969076918518E-3</v>
      </c>
      <c r="O83" s="107" t="s">
        <v>290</v>
      </c>
      <c r="P83" s="49">
        <v>0</v>
      </c>
      <c r="Q83" s="49">
        <v>0</v>
      </c>
      <c r="R83" s="49">
        <v>22623.63</v>
      </c>
      <c r="S83" s="49">
        <v>1.9655969076918518E-3</v>
      </c>
      <c r="T83" s="107" t="s">
        <v>290</v>
      </c>
      <c r="U83" s="49">
        <v>22.561</v>
      </c>
      <c r="V83" s="49">
        <v>1269</v>
      </c>
      <c r="W83" s="49">
        <v>5</v>
      </c>
      <c r="X83" s="49">
        <v>1</v>
      </c>
      <c r="Y83" s="49">
        <v>5</v>
      </c>
      <c r="Z83" s="49">
        <v>5</v>
      </c>
      <c r="AA83" s="49">
        <v>5</v>
      </c>
    </row>
    <row r="84" spans="1:27" x14ac:dyDescent="0.25">
      <c r="A84" s="107" t="s">
        <v>3003</v>
      </c>
      <c r="B84" s="49">
        <v>9009142300</v>
      </c>
      <c r="C84" s="107" t="s">
        <v>251</v>
      </c>
      <c r="D84" s="107" t="s">
        <v>244</v>
      </c>
      <c r="E84" s="49">
        <v>87668.701799999893</v>
      </c>
      <c r="F84" s="49">
        <v>3.0126067443380653E-3</v>
      </c>
      <c r="G84" s="49">
        <v>0</v>
      </c>
      <c r="H84" s="49">
        <v>0</v>
      </c>
      <c r="I84" s="107" t="s">
        <v>290</v>
      </c>
      <c r="J84" s="107" t="s">
        <v>1965</v>
      </c>
      <c r="K84" s="49">
        <v>53392.115599999903</v>
      </c>
      <c r="L84" s="49">
        <v>3.0126067443380653E-3</v>
      </c>
      <c r="M84" s="49">
        <v>0</v>
      </c>
      <c r="N84" s="49">
        <v>0</v>
      </c>
      <c r="O84" s="107" t="s">
        <v>1965</v>
      </c>
      <c r="P84" s="49">
        <v>34276.586199999998</v>
      </c>
      <c r="Q84" s="49">
        <v>3.0126067443380653E-3</v>
      </c>
      <c r="R84" s="49">
        <v>0</v>
      </c>
      <c r="S84" s="49">
        <v>0</v>
      </c>
      <c r="T84" s="107" t="s">
        <v>1965</v>
      </c>
      <c r="U84" s="49">
        <v>22.561</v>
      </c>
      <c r="V84" s="49">
        <v>1269</v>
      </c>
      <c r="W84" s="49">
        <v>5</v>
      </c>
      <c r="X84" s="49">
        <v>1</v>
      </c>
      <c r="Y84" s="49">
        <v>5</v>
      </c>
      <c r="Z84" s="49">
        <v>5</v>
      </c>
      <c r="AA84" s="49">
        <v>5</v>
      </c>
    </row>
    <row r="85" spans="1:27" x14ac:dyDescent="0.25">
      <c r="A85" s="107" t="s">
        <v>3004</v>
      </c>
      <c r="B85" s="49">
        <v>9009142400</v>
      </c>
      <c r="C85" s="107" t="s">
        <v>264</v>
      </c>
      <c r="D85" s="107" t="s">
        <v>239</v>
      </c>
      <c r="E85" s="49">
        <v>0</v>
      </c>
      <c r="F85" s="49">
        <v>0</v>
      </c>
      <c r="G85" s="49">
        <v>18440.37</v>
      </c>
      <c r="H85" s="49">
        <v>1.0975765254357241E-3</v>
      </c>
      <c r="I85" s="107" t="s">
        <v>1966</v>
      </c>
      <c r="J85" s="107" t="s">
        <v>290</v>
      </c>
      <c r="K85" s="49">
        <v>0</v>
      </c>
      <c r="L85" s="49">
        <v>0</v>
      </c>
      <c r="M85" s="49">
        <v>6815.37</v>
      </c>
      <c r="N85" s="49">
        <v>1.0975765254357241E-3</v>
      </c>
      <c r="O85" s="107" t="s">
        <v>290</v>
      </c>
      <c r="P85" s="49">
        <v>0</v>
      </c>
      <c r="Q85" s="49">
        <v>0</v>
      </c>
      <c r="R85" s="49">
        <v>11625</v>
      </c>
      <c r="S85" s="49">
        <v>1.0975765254357241E-3</v>
      </c>
      <c r="T85" s="107" t="s">
        <v>290</v>
      </c>
      <c r="U85" s="49">
        <v>19.91</v>
      </c>
      <c r="V85" s="49">
        <v>1247</v>
      </c>
      <c r="W85" s="49">
        <v>5</v>
      </c>
      <c r="X85" s="49">
        <v>1</v>
      </c>
      <c r="Y85" s="49">
        <v>5</v>
      </c>
      <c r="Z85" s="49">
        <v>5</v>
      </c>
      <c r="AA85" s="49">
        <v>5</v>
      </c>
    </row>
    <row r="86" spans="1:27" x14ac:dyDescent="0.25">
      <c r="A86" s="107" t="s">
        <v>3004</v>
      </c>
      <c r="B86" s="49">
        <v>9009142400</v>
      </c>
      <c r="C86" s="107" t="s">
        <v>251</v>
      </c>
      <c r="D86" s="107" t="s">
        <v>244</v>
      </c>
      <c r="E86" s="49">
        <v>90482.525799999901</v>
      </c>
      <c r="F86" s="49">
        <v>3.1092996916012622E-3</v>
      </c>
      <c r="G86" s="49">
        <v>0</v>
      </c>
      <c r="H86" s="49">
        <v>0</v>
      </c>
      <c r="I86" s="107" t="s">
        <v>290</v>
      </c>
      <c r="J86" s="107" t="s">
        <v>1965</v>
      </c>
      <c r="K86" s="49">
        <v>54491.1928999999</v>
      </c>
      <c r="L86" s="49">
        <v>3.1092996916012622E-3</v>
      </c>
      <c r="M86" s="49">
        <v>0</v>
      </c>
      <c r="N86" s="49">
        <v>0</v>
      </c>
      <c r="O86" s="107" t="s">
        <v>1965</v>
      </c>
      <c r="P86" s="49">
        <v>35991.332900000001</v>
      </c>
      <c r="Q86" s="49">
        <v>3.1092996916012622E-3</v>
      </c>
      <c r="R86" s="49">
        <v>0</v>
      </c>
      <c r="S86" s="49">
        <v>0</v>
      </c>
      <c r="T86" s="107" t="s">
        <v>1965</v>
      </c>
      <c r="U86" s="49">
        <v>19.91</v>
      </c>
      <c r="V86" s="49">
        <v>1247</v>
      </c>
      <c r="W86" s="49">
        <v>5</v>
      </c>
      <c r="X86" s="49">
        <v>1</v>
      </c>
      <c r="Y86" s="49">
        <v>5</v>
      </c>
      <c r="Z86" s="49">
        <v>5</v>
      </c>
      <c r="AA86" s="49">
        <v>5</v>
      </c>
    </row>
    <row r="87" spans="1:27" x14ac:dyDescent="0.25">
      <c r="A87" s="107" t="s">
        <v>3005</v>
      </c>
      <c r="B87" s="49">
        <v>9009142500</v>
      </c>
      <c r="C87" s="107" t="s">
        <v>253</v>
      </c>
      <c r="D87" s="107" t="s">
        <v>244</v>
      </c>
      <c r="E87" s="49">
        <v>682.77530000000002</v>
      </c>
      <c r="F87" s="49">
        <v>2.3462574800525313E-5</v>
      </c>
      <c r="G87" s="49">
        <v>0</v>
      </c>
      <c r="H87" s="49">
        <v>0</v>
      </c>
      <c r="I87" s="107" t="s">
        <v>290</v>
      </c>
      <c r="J87" s="107" t="s">
        <v>1965</v>
      </c>
      <c r="K87" s="49">
        <v>231.15710000000001</v>
      </c>
      <c r="L87" s="49">
        <v>2.3462574800525313E-5</v>
      </c>
      <c r="M87" s="49">
        <v>0</v>
      </c>
      <c r="N87" s="49">
        <v>0</v>
      </c>
      <c r="O87" s="107" t="s">
        <v>1965</v>
      </c>
      <c r="P87" s="49">
        <v>451.6182</v>
      </c>
      <c r="Q87" s="49">
        <v>2.3462574800525313E-5</v>
      </c>
      <c r="R87" s="49">
        <v>0</v>
      </c>
      <c r="S87" s="49">
        <v>0</v>
      </c>
      <c r="T87" s="107" t="s">
        <v>1965</v>
      </c>
      <c r="U87" s="49">
        <v>25.202000000000002</v>
      </c>
      <c r="V87" s="49">
        <v>1195</v>
      </c>
      <c r="W87" s="49">
        <v>5</v>
      </c>
      <c r="X87" s="49">
        <v>1</v>
      </c>
      <c r="Y87" s="49">
        <v>5</v>
      </c>
      <c r="Z87" s="49">
        <v>5</v>
      </c>
      <c r="AA87" s="49">
        <v>5</v>
      </c>
    </row>
    <row r="88" spans="1:27" x14ac:dyDescent="0.25">
      <c r="A88" s="107" t="s">
        <v>3005</v>
      </c>
      <c r="B88" s="49">
        <v>9009142500</v>
      </c>
      <c r="C88" s="107" t="s">
        <v>264</v>
      </c>
      <c r="D88" s="107" t="s">
        <v>239</v>
      </c>
      <c r="E88" s="49">
        <v>0</v>
      </c>
      <c r="F88" s="49">
        <v>0</v>
      </c>
      <c r="G88" s="49">
        <v>10257.39</v>
      </c>
      <c r="H88" s="49">
        <v>6.1052302509326782E-4</v>
      </c>
      <c r="I88" s="107" t="s">
        <v>1966</v>
      </c>
      <c r="J88" s="107" t="s">
        <v>290</v>
      </c>
      <c r="K88" s="49">
        <v>0</v>
      </c>
      <c r="L88" s="49">
        <v>0</v>
      </c>
      <c r="M88" s="49">
        <v>7352.41</v>
      </c>
      <c r="N88" s="49">
        <v>6.1052302509326782E-4</v>
      </c>
      <c r="O88" s="107" t="s">
        <v>290</v>
      </c>
      <c r="P88" s="49">
        <v>0</v>
      </c>
      <c r="Q88" s="49">
        <v>0</v>
      </c>
      <c r="R88" s="49">
        <v>2904.98</v>
      </c>
      <c r="S88" s="49">
        <v>6.1052302509326782E-4</v>
      </c>
      <c r="T88" s="107" t="s">
        <v>290</v>
      </c>
      <c r="U88" s="49">
        <v>25.202000000000002</v>
      </c>
      <c r="V88" s="49">
        <v>1195</v>
      </c>
      <c r="W88" s="49">
        <v>5</v>
      </c>
      <c r="X88" s="49">
        <v>1</v>
      </c>
      <c r="Y88" s="49">
        <v>5</v>
      </c>
      <c r="Z88" s="49">
        <v>5</v>
      </c>
      <c r="AA88" s="49">
        <v>5</v>
      </c>
    </row>
    <row r="89" spans="1:27" x14ac:dyDescent="0.25">
      <c r="A89" s="107" t="s">
        <v>3005</v>
      </c>
      <c r="B89" s="49">
        <v>9009142500</v>
      </c>
      <c r="C89" s="107" t="s">
        <v>251</v>
      </c>
      <c r="D89" s="107" t="s">
        <v>244</v>
      </c>
      <c r="E89" s="49">
        <v>86699.675800000099</v>
      </c>
      <c r="F89" s="49">
        <v>2.9793075828003688E-3</v>
      </c>
      <c r="G89" s="49">
        <v>0</v>
      </c>
      <c r="H89" s="49">
        <v>0</v>
      </c>
      <c r="I89" s="107" t="s">
        <v>290</v>
      </c>
      <c r="J89" s="107" t="s">
        <v>1965</v>
      </c>
      <c r="K89" s="49">
        <v>64777.257400000097</v>
      </c>
      <c r="L89" s="49">
        <v>2.9793075828003688E-3</v>
      </c>
      <c r="M89" s="49">
        <v>0</v>
      </c>
      <c r="N89" s="49">
        <v>0</v>
      </c>
      <c r="O89" s="107" t="s">
        <v>1965</v>
      </c>
      <c r="P89" s="49">
        <v>21922.418399999999</v>
      </c>
      <c r="Q89" s="49">
        <v>2.9793075828003688E-3</v>
      </c>
      <c r="R89" s="49">
        <v>0</v>
      </c>
      <c r="S89" s="49">
        <v>0</v>
      </c>
      <c r="T89" s="107" t="s">
        <v>1965</v>
      </c>
      <c r="U89" s="49">
        <v>25.202000000000002</v>
      </c>
      <c r="V89" s="49">
        <v>1195</v>
      </c>
      <c r="W89" s="49">
        <v>5</v>
      </c>
      <c r="X89" s="49">
        <v>1</v>
      </c>
      <c r="Y89" s="49">
        <v>5</v>
      </c>
      <c r="Z89" s="49">
        <v>5</v>
      </c>
      <c r="AA89" s="49">
        <v>5</v>
      </c>
    </row>
    <row r="90" spans="1:27" x14ac:dyDescent="0.25">
      <c r="A90" s="107" t="s">
        <v>3009</v>
      </c>
      <c r="B90" s="49">
        <v>9009142700</v>
      </c>
      <c r="C90" s="107" t="s">
        <v>254</v>
      </c>
      <c r="D90" s="107" t="s">
        <v>239</v>
      </c>
      <c r="E90" s="49">
        <v>828.46839999999997</v>
      </c>
      <c r="F90" s="49">
        <v>2.84691051431877E-5</v>
      </c>
      <c r="G90" s="49">
        <v>0</v>
      </c>
      <c r="H90" s="49">
        <v>0</v>
      </c>
      <c r="I90" s="107" t="s">
        <v>290</v>
      </c>
      <c r="J90" s="107" t="s">
        <v>1965</v>
      </c>
      <c r="K90" s="49">
        <v>752.1549</v>
      </c>
      <c r="L90" s="49">
        <v>2.84691051431877E-5</v>
      </c>
      <c r="M90" s="49">
        <v>0</v>
      </c>
      <c r="N90" s="49">
        <v>0</v>
      </c>
      <c r="O90" s="107" t="s">
        <v>1965</v>
      </c>
      <c r="P90" s="49">
        <v>76.313500000000005</v>
      </c>
      <c r="Q90" s="49">
        <v>2.84691051431877E-5</v>
      </c>
      <c r="R90" s="49">
        <v>0</v>
      </c>
      <c r="S90" s="49">
        <v>0</v>
      </c>
      <c r="T90" s="107" t="s">
        <v>1965</v>
      </c>
      <c r="U90" s="49">
        <v>23.71</v>
      </c>
      <c r="V90" s="49">
        <v>1365</v>
      </c>
      <c r="W90" s="49">
        <v>4</v>
      </c>
      <c r="X90" s="49">
        <v>1</v>
      </c>
      <c r="Y90" s="49">
        <v>5</v>
      </c>
      <c r="Z90" s="49">
        <v>4.5</v>
      </c>
      <c r="AA90" s="49">
        <v>5</v>
      </c>
    </row>
    <row r="91" spans="1:27" x14ac:dyDescent="0.25">
      <c r="A91" s="107" t="s">
        <v>3009</v>
      </c>
      <c r="B91" s="49">
        <v>9009142700</v>
      </c>
      <c r="C91" s="107" t="s">
        <v>251</v>
      </c>
      <c r="D91" s="107" t="s">
        <v>239</v>
      </c>
      <c r="E91" s="49">
        <v>121562.99810000011</v>
      </c>
      <c r="F91" s="49">
        <v>4.1773346749616885E-3</v>
      </c>
      <c r="G91" s="49">
        <v>47158.96</v>
      </c>
      <c r="H91" s="49">
        <v>2.8069158840067906E-3</v>
      </c>
      <c r="I91" s="107" t="s">
        <v>1965</v>
      </c>
      <c r="J91" s="107" t="s">
        <v>1965</v>
      </c>
      <c r="K91" s="49">
        <v>83322.580300000103</v>
      </c>
      <c r="L91" s="49">
        <v>4.1773346749616885E-3</v>
      </c>
      <c r="M91" s="49">
        <v>29975.46</v>
      </c>
      <c r="N91" s="49">
        <v>2.8069158840067906E-3</v>
      </c>
      <c r="O91" s="107" t="s">
        <v>1965</v>
      </c>
      <c r="P91" s="49">
        <v>38240.417800000003</v>
      </c>
      <c r="Q91" s="49">
        <v>4.1773346749616885E-3</v>
      </c>
      <c r="R91" s="49">
        <v>17183.5</v>
      </c>
      <c r="S91" s="49">
        <v>2.8069158840067906E-3</v>
      </c>
      <c r="T91" s="107" t="s">
        <v>1965</v>
      </c>
      <c r="U91" s="49">
        <v>23.71</v>
      </c>
      <c r="V91" s="49">
        <v>1365</v>
      </c>
      <c r="W91" s="49">
        <v>4</v>
      </c>
      <c r="X91" s="49">
        <v>1</v>
      </c>
      <c r="Y91" s="49">
        <v>5</v>
      </c>
      <c r="Z91" s="49">
        <v>4.5</v>
      </c>
      <c r="AA91" s="49">
        <v>5</v>
      </c>
    </row>
    <row r="92" spans="1:27" x14ac:dyDescent="0.25">
      <c r="A92" s="107" t="s">
        <v>3025</v>
      </c>
      <c r="B92" s="49">
        <v>9009154500</v>
      </c>
      <c r="C92" s="107" t="s">
        <v>254</v>
      </c>
      <c r="D92" s="107" t="s">
        <v>244</v>
      </c>
      <c r="E92" s="49">
        <v>1968.8759</v>
      </c>
      <c r="F92" s="49">
        <v>6.7657541326848818E-5</v>
      </c>
      <c r="G92" s="49">
        <v>0</v>
      </c>
      <c r="H92" s="49">
        <v>0</v>
      </c>
      <c r="I92" s="107" t="s">
        <v>290</v>
      </c>
      <c r="J92" s="107" t="s">
        <v>1965</v>
      </c>
      <c r="K92" s="49">
        <v>645.16579999999999</v>
      </c>
      <c r="L92" s="49">
        <v>6.7657541326848818E-5</v>
      </c>
      <c r="M92" s="49">
        <v>0</v>
      </c>
      <c r="N92" s="49">
        <v>0</v>
      </c>
      <c r="O92" s="107" t="s">
        <v>1965</v>
      </c>
      <c r="P92" s="49">
        <v>1323.7101</v>
      </c>
      <c r="Q92" s="49">
        <v>6.7657541326848818E-5</v>
      </c>
      <c r="R92" s="49">
        <v>0</v>
      </c>
      <c r="S92" s="49">
        <v>0</v>
      </c>
      <c r="T92" s="107" t="s">
        <v>1965</v>
      </c>
      <c r="U92" s="49">
        <v>29.248999999999999</v>
      </c>
      <c r="V92" s="49">
        <v>1230</v>
      </c>
      <c r="W92" s="49">
        <v>5</v>
      </c>
      <c r="X92" s="49">
        <v>1</v>
      </c>
      <c r="Y92" s="49">
        <v>4</v>
      </c>
      <c r="Z92" s="49">
        <v>4.5</v>
      </c>
      <c r="AA92" s="49">
        <v>5</v>
      </c>
    </row>
    <row r="93" spans="1:27" x14ac:dyDescent="0.25">
      <c r="A93" s="107" t="s">
        <v>3025</v>
      </c>
      <c r="B93" s="49">
        <v>9009154500</v>
      </c>
      <c r="C93" s="107" t="s">
        <v>251</v>
      </c>
      <c r="D93" s="107" t="s">
        <v>244</v>
      </c>
      <c r="E93" s="49">
        <v>7.0670000000000002</v>
      </c>
      <c r="F93" s="49">
        <v>2.4284712132280179E-7</v>
      </c>
      <c r="G93" s="49">
        <v>0</v>
      </c>
      <c r="H93" s="49">
        <v>0</v>
      </c>
      <c r="I93" s="107" t="s">
        <v>290</v>
      </c>
      <c r="J93" s="107" t="s">
        <v>290</v>
      </c>
      <c r="K93" s="49">
        <v>0</v>
      </c>
      <c r="L93" s="49">
        <v>2.4284712132280179E-7</v>
      </c>
      <c r="M93" s="49">
        <v>0</v>
      </c>
      <c r="N93" s="49">
        <v>0</v>
      </c>
      <c r="O93" s="107" t="s">
        <v>290</v>
      </c>
      <c r="P93" s="49">
        <v>7.0670000000000002</v>
      </c>
      <c r="Q93" s="49">
        <v>2.4284712132280179E-7</v>
      </c>
      <c r="R93" s="49">
        <v>0</v>
      </c>
      <c r="S93" s="49">
        <v>0</v>
      </c>
      <c r="T93" s="107" t="s">
        <v>290</v>
      </c>
      <c r="U93" s="49">
        <v>29.248999999999999</v>
      </c>
      <c r="V93" s="49">
        <v>1230</v>
      </c>
      <c r="W93" s="49">
        <v>5</v>
      </c>
      <c r="X93" s="49">
        <v>1</v>
      </c>
      <c r="Y93" s="49">
        <v>4</v>
      </c>
      <c r="Z93" s="49">
        <v>4.5</v>
      </c>
      <c r="AA93" s="49">
        <v>5</v>
      </c>
    </row>
    <row r="94" spans="1:27" x14ac:dyDescent="0.25">
      <c r="A94" s="107" t="s">
        <v>3025</v>
      </c>
      <c r="B94" s="49">
        <v>9009154500</v>
      </c>
      <c r="C94" s="107" t="s">
        <v>255</v>
      </c>
      <c r="D94" s="107" t="s">
        <v>244</v>
      </c>
      <c r="E94" s="49">
        <v>36.828400000000002</v>
      </c>
      <c r="F94" s="49">
        <v>1.2655541138990625E-6</v>
      </c>
      <c r="G94" s="49">
        <v>0</v>
      </c>
      <c r="H94" s="49">
        <v>0</v>
      </c>
      <c r="I94" s="107" t="s">
        <v>290</v>
      </c>
      <c r="J94" s="107" t="s">
        <v>290</v>
      </c>
      <c r="K94" s="49">
        <v>0</v>
      </c>
      <c r="L94" s="49">
        <v>1.2655541138990625E-6</v>
      </c>
      <c r="M94" s="49">
        <v>0</v>
      </c>
      <c r="N94" s="49">
        <v>0</v>
      </c>
      <c r="O94" s="107" t="s">
        <v>290</v>
      </c>
      <c r="P94" s="49">
        <v>36.828400000000002</v>
      </c>
      <c r="Q94" s="49">
        <v>1.2655541138990625E-6</v>
      </c>
      <c r="R94" s="49">
        <v>0</v>
      </c>
      <c r="S94" s="49">
        <v>0</v>
      </c>
      <c r="T94" s="107" t="s">
        <v>290</v>
      </c>
      <c r="U94" s="49">
        <v>29.248999999999999</v>
      </c>
      <c r="V94" s="49">
        <v>1230</v>
      </c>
      <c r="W94" s="49">
        <v>5</v>
      </c>
      <c r="X94" s="49">
        <v>1</v>
      </c>
      <c r="Y94" s="49">
        <v>4</v>
      </c>
      <c r="Z94" s="49">
        <v>4.5</v>
      </c>
      <c r="AA94" s="49">
        <v>5</v>
      </c>
    </row>
    <row r="95" spans="1:27" x14ac:dyDescent="0.25">
      <c r="A95" s="107" t="s">
        <v>3025</v>
      </c>
      <c r="B95" s="49">
        <v>9009154500</v>
      </c>
      <c r="C95" s="107" t="s">
        <v>272</v>
      </c>
      <c r="D95" s="107" t="s">
        <v>239</v>
      </c>
      <c r="E95" s="49">
        <v>0</v>
      </c>
      <c r="F95" s="49">
        <v>0</v>
      </c>
      <c r="G95" s="49">
        <v>15384.05</v>
      </c>
      <c r="H95" s="49">
        <v>9.1566341381053916E-4</v>
      </c>
      <c r="I95" s="107" t="s">
        <v>1966</v>
      </c>
      <c r="J95" s="107" t="s">
        <v>290</v>
      </c>
      <c r="K95" s="49">
        <v>0</v>
      </c>
      <c r="L95" s="49">
        <v>0</v>
      </c>
      <c r="M95" s="49">
        <v>6856.05</v>
      </c>
      <c r="N95" s="49">
        <v>9.1566341381053916E-4</v>
      </c>
      <c r="O95" s="107" t="s">
        <v>290</v>
      </c>
      <c r="P95" s="49">
        <v>0</v>
      </c>
      <c r="Q95" s="49">
        <v>0</v>
      </c>
      <c r="R95" s="49">
        <v>8528</v>
      </c>
      <c r="S95" s="49">
        <v>9.1566341381053916E-4</v>
      </c>
      <c r="T95" s="107" t="s">
        <v>290</v>
      </c>
      <c r="U95" s="49">
        <v>29.248999999999999</v>
      </c>
      <c r="V95" s="49">
        <v>1230</v>
      </c>
      <c r="W95" s="49">
        <v>5</v>
      </c>
      <c r="X95" s="49">
        <v>1</v>
      </c>
      <c r="Y95" s="49">
        <v>4</v>
      </c>
      <c r="Z95" s="49">
        <v>4.5</v>
      </c>
      <c r="AA95" s="49">
        <v>5</v>
      </c>
    </row>
    <row r="96" spans="1:27" x14ac:dyDescent="0.25">
      <c r="A96" s="107" t="s">
        <v>3025</v>
      </c>
      <c r="B96" s="49">
        <v>9009154500</v>
      </c>
      <c r="C96" s="107" t="s">
        <v>252</v>
      </c>
      <c r="D96" s="107" t="s">
        <v>244</v>
      </c>
      <c r="E96" s="49">
        <v>102170.4350999998</v>
      </c>
      <c r="F96" s="49">
        <v>3.5109376041224136E-3</v>
      </c>
      <c r="G96" s="49">
        <v>0</v>
      </c>
      <c r="H96" s="49">
        <v>0</v>
      </c>
      <c r="I96" s="107" t="s">
        <v>290</v>
      </c>
      <c r="J96" s="107" t="s">
        <v>1965</v>
      </c>
      <c r="K96" s="49">
        <v>67239.908799999801</v>
      </c>
      <c r="L96" s="49">
        <v>3.5109376041224136E-3</v>
      </c>
      <c r="M96" s="49">
        <v>0</v>
      </c>
      <c r="N96" s="49">
        <v>0</v>
      </c>
      <c r="O96" s="107" t="s">
        <v>1965</v>
      </c>
      <c r="P96" s="49">
        <v>34930.526299999998</v>
      </c>
      <c r="Q96" s="49">
        <v>3.5109376041224136E-3</v>
      </c>
      <c r="R96" s="49">
        <v>0</v>
      </c>
      <c r="S96" s="49">
        <v>0</v>
      </c>
      <c r="T96" s="107" t="s">
        <v>1965</v>
      </c>
      <c r="U96" s="49">
        <v>29.248999999999999</v>
      </c>
      <c r="V96" s="49">
        <v>1230</v>
      </c>
      <c r="W96" s="49">
        <v>5</v>
      </c>
      <c r="X96" s="49">
        <v>1</v>
      </c>
      <c r="Y96" s="49">
        <v>4</v>
      </c>
      <c r="Z96" s="49">
        <v>4.5</v>
      </c>
      <c r="AA96" s="49">
        <v>5</v>
      </c>
    </row>
    <row r="97" spans="1:27" x14ac:dyDescent="0.25">
      <c r="A97" s="107" t="s">
        <v>3026</v>
      </c>
      <c r="B97" s="49">
        <v>9009154600</v>
      </c>
      <c r="C97" s="107" t="s">
        <v>254</v>
      </c>
      <c r="D97" s="107" t="s">
        <v>239</v>
      </c>
      <c r="E97" s="49">
        <v>716.68090000000007</v>
      </c>
      <c r="F97" s="49">
        <v>2.4627691166270667E-5</v>
      </c>
      <c r="G97" s="49">
        <v>0</v>
      </c>
      <c r="H97" s="49">
        <v>0</v>
      </c>
      <c r="I97" s="107" t="s">
        <v>290</v>
      </c>
      <c r="J97" s="107" t="s">
        <v>1965</v>
      </c>
      <c r="K97" s="49">
        <v>123.0565</v>
      </c>
      <c r="L97" s="49">
        <v>2.4627691166270667E-5</v>
      </c>
      <c r="M97" s="49">
        <v>0</v>
      </c>
      <c r="N97" s="49">
        <v>0</v>
      </c>
      <c r="O97" s="107" t="s">
        <v>1965</v>
      </c>
      <c r="P97" s="49">
        <v>593.62440000000004</v>
      </c>
      <c r="Q97" s="49">
        <v>2.4627691166270667E-5</v>
      </c>
      <c r="R97" s="49">
        <v>0</v>
      </c>
      <c r="S97" s="49">
        <v>0</v>
      </c>
      <c r="T97" s="107" t="s">
        <v>1965</v>
      </c>
      <c r="U97" s="49">
        <v>29.722000000000001</v>
      </c>
      <c r="V97" s="49">
        <v>1210</v>
      </c>
      <c r="W97" s="49">
        <v>5</v>
      </c>
      <c r="X97" s="49">
        <v>1</v>
      </c>
      <c r="Y97" s="49">
        <v>5</v>
      </c>
      <c r="Z97" s="49">
        <v>5</v>
      </c>
      <c r="AA97" s="49">
        <v>5</v>
      </c>
    </row>
    <row r="98" spans="1:27" x14ac:dyDescent="0.25">
      <c r="A98" s="107" t="s">
        <v>3026</v>
      </c>
      <c r="B98" s="49">
        <v>9009154600</v>
      </c>
      <c r="C98" s="107" t="s">
        <v>251</v>
      </c>
      <c r="D98" s="107" t="s">
        <v>239</v>
      </c>
      <c r="E98" s="49">
        <v>9.6715999999999998</v>
      </c>
      <c r="F98" s="49">
        <v>3.3235039176250316E-7</v>
      </c>
      <c r="G98" s="49">
        <v>0</v>
      </c>
      <c r="H98" s="49">
        <v>0</v>
      </c>
      <c r="I98" s="107" t="s">
        <v>290</v>
      </c>
      <c r="J98" s="107" t="s">
        <v>290</v>
      </c>
      <c r="K98" s="49">
        <v>9.6715999999999998</v>
      </c>
      <c r="L98" s="49">
        <v>3.3235039176250316E-7</v>
      </c>
      <c r="M98" s="49">
        <v>0</v>
      </c>
      <c r="N98" s="49">
        <v>0</v>
      </c>
      <c r="O98" s="107" t="s">
        <v>290</v>
      </c>
      <c r="P98" s="49">
        <v>0</v>
      </c>
      <c r="Q98" s="49">
        <v>3.3235039176250316E-7</v>
      </c>
      <c r="R98" s="49">
        <v>0</v>
      </c>
      <c r="S98" s="49">
        <v>0</v>
      </c>
      <c r="T98" s="107" t="s">
        <v>290</v>
      </c>
      <c r="U98" s="49">
        <v>29.722000000000001</v>
      </c>
      <c r="V98" s="49">
        <v>1210</v>
      </c>
      <c r="W98" s="49">
        <v>5</v>
      </c>
      <c r="X98" s="49">
        <v>1</v>
      </c>
      <c r="Y98" s="49">
        <v>5</v>
      </c>
      <c r="Z98" s="49">
        <v>5</v>
      </c>
      <c r="AA98" s="49">
        <v>5</v>
      </c>
    </row>
    <row r="99" spans="1:27" x14ac:dyDescent="0.25">
      <c r="A99" s="107" t="s">
        <v>3026</v>
      </c>
      <c r="B99" s="49">
        <v>9009154600</v>
      </c>
      <c r="C99" s="107" t="s">
        <v>255</v>
      </c>
      <c r="D99" s="107" t="s">
        <v>239</v>
      </c>
      <c r="E99" s="49">
        <v>174.66720000000001</v>
      </c>
      <c r="F99" s="49">
        <v>6.0021829219632214E-6</v>
      </c>
      <c r="G99" s="49">
        <v>0</v>
      </c>
      <c r="H99" s="49">
        <v>0</v>
      </c>
      <c r="I99" s="107" t="s">
        <v>290</v>
      </c>
      <c r="J99" s="107" t="s">
        <v>1965</v>
      </c>
      <c r="K99" s="49">
        <v>174.66720000000001</v>
      </c>
      <c r="L99" s="49">
        <v>6.0021829219632214E-6</v>
      </c>
      <c r="M99" s="49">
        <v>0</v>
      </c>
      <c r="N99" s="49">
        <v>0</v>
      </c>
      <c r="O99" s="107" t="s">
        <v>1965</v>
      </c>
      <c r="P99" s="49">
        <v>0</v>
      </c>
      <c r="Q99" s="49">
        <v>6.0021829219632214E-6</v>
      </c>
      <c r="R99" s="49">
        <v>0</v>
      </c>
      <c r="S99" s="49">
        <v>0</v>
      </c>
      <c r="T99" s="107" t="s">
        <v>1965</v>
      </c>
      <c r="U99" s="49">
        <v>29.722000000000001</v>
      </c>
      <c r="V99" s="49">
        <v>1210</v>
      </c>
      <c r="W99" s="49">
        <v>5</v>
      </c>
      <c r="X99" s="49">
        <v>1</v>
      </c>
      <c r="Y99" s="49">
        <v>5</v>
      </c>
      <c r="Z99" s="49">
        <v>5</v>
      </c>
      <c r="AA99" s="49">
        <v>5</v>
      </c>
    </row>
    <row r="100" spans="1:27" x14ac:dyDescent="0.25">
      <c r="A100" s="107" t="s">
        <v>3026</v>
      </c>
      <c r="B100" s="49">
        <v>9009154600</v>
      </c>
      <c r="C100" s="107" t="s">
        <v>252</v>
      </c>
      <c r="D100" s="107" t="s">
        <v>239</v>
      </c>
      <c r="E100" s="49">
        <v>124524.1572999999</v>
      </c>
      <c r="F100" s="49">
        <v>4.2790905809328896E-3</v>
      </c>
      <c r="G100" s="49">
        <v>23862.09</v>
      </c>
      <c r="H100" s="49">
        <v>1.4202789766059216E-3</v>
      </c>
      <c r="I100" s="107" t="s">
        <v>1965</v>
      </c>
      <c r="J100" s="107" t="s">
        <v>1965</v>
      </c>
      <c r="K100" s="49">
        <v>74841.980299999894</v>
      </c>
      <c r="L100" s="49">
        <v>4.2790905809328896E-3</v>
      </c>
      <c r="M100" s="49">
        <v>16304.8</v>
      </c>
      <c r="N100" s="49">
        <v>1.4202789766059216E-3</v>
      </c>
      <c r="O100" s="107" t="s">
        <v>1965</v>
      </c>
      <c r="P100" s="49">
        <v>49682.177000000003</v>
      </c>
      <c r="Q100" s="49">
        <v>4.2790905809328896E-3</v>
      </c>
      <c r="R100" s="49">
        <v>7557.29</v>
      </c>
      <c r="S100" s="49">
        <v>1.4202789766059216E-3</v>
      </c>
      <c r="T100" s="107" t="s">
        <v>1965</v>
      </c>
      <c r="U100" s="49">
        <v>29.722000000000001</v>
      </c>
      <c r="V100" s="49">
        <v>1210</v>
      </c>
      <c r="W100" s="49">
        <v>5</v>
      </c>
      <c r="X100" s="49">
        <v>1</v>
      </c>
      <c r="Y100" s="49">
        <v>5</v>
      </c>
      <c r="Z100" s="49">
        <v>5</v>
      </c>
      <c r="AA100" s="49">
        <v>5</v>
      </c>
    </row>
    <row r="101" spans="1:27" x14ac:dyDescent="0.25">
      <c r="A101" s="107" t="s">
        <v>3031</v>
      </c>
      <c r="B101" s="49">
        <v>9009155100</v>
      </c>
      <c r="C101" s="107" t="s">
        <v>254</v>
      </c>
      <c r="D101" s="107" t="s">
        <v>244</v>
      </c>
      <c r="E101" s="49">
        <v>851.66629999999998</v>
      </c>
      <c r="F101" s="49">
        <v>2.9266267055701386E-5</v>
      </c>
      <c r="G101" s="49">
        <v>0</v>
      </c>
      <c r="H101" s="49">
        <v>0</v>
      </c>
      <c r="I101" s="107" t="s">
        <v>290</v>
      </c>
      <c r="J101" s="107" t="s">
        <v>1965</v>
      </c>
      <c r="K101" s="49">
        <v>102.4053</v>
      </c>
      <c r="L101" s="49">
        <v>2.9266267055701386E-5</v>
      </c>
      <c r="M101" s="49">
        <v>0</v>
      </c>
      <c r="N101" s="49">
        <v>0</v>
      </c>
      <c r="O101" s="107" t="s">
        <v>1965</v>
      </c>
      <c r="P101" s="49">
        <v>749.26099999999997</v>
      </c>
      <c r="Q101" s="49">
        <v>2.9266267055701386E-5</v>
      </c>
      <c r="R101" s="49">
        <v>0</v>
      </c>
      <c r="S101" s="49">
        <v>0</v>
      </c>
      <c r="T101" s="107" t="s">
        <v>1965</v>
      </c>
      <c r="U101" s="49">
        <v>30.091000000000001</v>
      </c>
      <c r="V101" s="49">
        <v>1263</v>
      </c>
      <c r="W101" s="49">
        <v>5</v>
      </c>
      <c r="X101" s="49">
        <v>1</v>
      </c>
      <c r="Y101" s="49">
        <v>4</v>
      </c>
      <c r="Z101" s="49">
        <v>4.5</v>
      </c>
      <c r="AA101" s="49">
        <v>5</v>
      </c>
    </row>
    <row r="102" spans="1:27" x14ac:dyDescent="0.25">
      <c r="A102" s="107" t="s">
        <v>3031</v>
      </c>
      <c r="B102" s="49">
        <v>9009155100</v>
      </c>
      <c r="C102" s="107" t="s">
        <v>265</v>
      </c>
      <c r="D102" s="107" t="s">
        <v>239</v>
      </c>
      <c r="E102" s="49">
        <v>0</v>
      </c>
      <c r="F102" s="49">
        <v>0</v>
      </c>
      <c r="G102" s="49">
        <v>60</v>
      </c>
      <c r="H102" s="49">
        <v>3.5712185561430412E-6</v>
      </c>
      <c r="I102" s="107" t="s">
        <v>1966</v>
      </c>
      <c r="J102" s="107" t="s">
        <v>290</v>
      </c>
      <c r="K102" s="49">
        <v>0</v>
      </c>
      <c r="L102" s="49">
        <v>0</v>
      </c>
      <c r="M102" s="49">
        <v>0</v>
      </c>
      <c r="N102" s="49">
        <v>3.5712185561430412E-6</v>
      </c>
      <c r="O102" s="107" t="s">
        <v>290</v>
      </c>
      <c r="P102" s="49">
        <v>0</v>
      </c>
      <c r="Q102" s="49">
        <v>0</v>
      </c>
      <c r="R102" s="49">
        <v>60</v>
      </c>
      <c r="S102" s="49">
        <v>3.5712185561430412E-6</v>
      </c>
      <c r="T102" s="107" t="s">
        <v>290</v>
      </c>
      <c r="U102" s="49">
        <v>30.091000000000001</v>
      </c>
      <c r="V102" s="49">
        <v>1263</v>
      </c>
      <c r="W102" s="49">
        <v>5</v>
      </c>
      <c r="X102" s="49">
        <v>1</v>
      </c>
      <c r="Y102" s="49">
        <v>4</v>
      </c>
      <c r="Z102" s="49">
        <v>4.5</v>
      </c>
      <c r="AA102" s="49">
        <v>5</v>
      </c>
    </row>
    <row r="103" spans="1:27" x14ac:dyDescent="0.25">
      <c r="A103" s="107" t="s">
        <v>3031</v>
      </c>
      <c r="B103" s="49">
        <v>9009155100</v>
      </c>
      <c r="C103" s="107" t="s">
        <v>268</v>
      </c>
      <c r="D103" s="107" t="s">
        <v>239</v>
      </c>
      <c r="E103" s="49">
        <v>0</v>
      </c>
      <c r="F103" s="49">
        <v>0</v>
      </c>
      <c r="G103" s="49">
        <v>4790</v>
      </c>
      <c r="H103" s="49">
        <v>2.8510228139875279E-4</v>
      </c>
      <c r="I103" s="107" t="s">
        <v>1966</v>
      </c>
      <c r="J103" s="107" t="s">
        <v>290</v>
      </c>
      <c r="K103" s="49">
        <v>0</v>
      </c>
      <c r="L103" s="49">
        <v>0</v>
      </c>
      <c r="M103" s="49">
        <v>0</v>
      </c>
      <c r="N103" s="49">
        <v>2.8510228139875279E-4</v>
      </c>
      <c r="O103" s="107" t="s">
        <v>290</v>
      </c>
      <c r="P103" s="49">
        <v>0</v>
      </c>
      <c r="Q103" s="49">
        <v>0</v>
      </c>
      <c r="R103" s="49">
        <v>4790</v>
      </c>
      <c r="S103" s="49">
        <v>2.8510228139875279E-4</v>
      </c>
      <c r="T103" s="107" t="s">
        <v>290</v>
      </c>
      <c r="U103" s="49">
        <v>30.091000000000001</v>
      </c>
      <c r="V103" s="49">
        <v>1263</v>
      </c>
      <c r="W103" s="49">
        <v>5</v>
      </c>
      <c r="X103" s="49">
        <v>1</v>
      </c>
      <c r="Y103" s="49">
        <v>4</v>
      </c>
      <c r="Z103" s="49">
        <v>4.5</v>
      </c>
      <c r="AA103" s="49">
        <v>5</v>
      </c>
    </row>
    <row r="104" spans="1:27" x14ac:dyDescent="0.25">
      <c r="A104" s="107" t="s">
        <v>3031</v>
      </c>
      <c r="B104" s="49">
        <v>9009155100</v>
      </c>
      <c r="C104" s="107" t="s">
        <v>255</v>
      </c>
      <c r="D104" s="107" t="s">
        <v>244</v>
      </c>
      <c r="E104" s="49">
        <v>2413.5888999999997</v>
      </c>
      <c r="F104" s="49">
        <v>8.2939453293005182E-5</v>
      </c>
      <c r="G104" s="49">
        <v>0</v>
      </c>
      <c r="H104" s="49">
        <v>0</v>
      </c>
      <c r="I104" s="107" t="s">
        <v>290</v>
      </c>
      <c r="J104" s="107" t="s">
        <v>1965</v>
      </c>
      <c r="K104" s="49">
        <v>231.11080000000001</v>
      </c>
      <c r="L104" s="49">
        <v>8.2939453293005182E-5</v>
      </c>
      <c r="M104" s="49">
        <v>0</v>
      </c>
      <c r="N104" s="49">
        <v>0</v>
      </c>
      <c r="O104" s="107" t="s">
        <v>1965</v>
      </c>
      <c r="P104" s="49">
        <v>2182.4780999999998</v>
      </c>
      <c r="Q104" s="49">
        <v>8.2939453293005182E-5</v>
      </c>
      <c r="R104" s="49">
        <v>0</v>
      </c>
      <c r="S104" s="49">
        <v>0</v>
      </c>
      <c r="T104" s="107" t="s">
        <v>1965</v>
      </c>
      <c r="U104" s="49">
        <v>30.091000000000001</v>
      </c>
      <c r="V104" s="49">
        <v>1263</v>
      </c>
      <c r="W104" s="49">
        <v>5</v>
      </c>
      <c r="X104" s="49">
        <v>1</v>
      </c>
      <c r="Y104" s="49">
        <v>4</v>
      </c>
      <c r="Z104" s="49">
        <v>4.5</v>
      </c>
      <c r="AA104" s="49">
        <v>5</v>
      </c>
    </row>
    <row r="105" spans="1:27" x14ac:dyDescent="0.25">
      <c r="A105" s="107" t="s">
        <v>3031</v>
      </c>
      <c r="B105" s="49">
        <v>9009155100</v>
      </c>
      <c r="C105" s="107" t="s">
        <v>272</v>
      </c>
      <c r="D105" s="107" t="s">
        <v>239</v>
      </c>
      <c r="E105" s="49">
        <v>0</v>
      </c>
      <c r="F105" s="49">
        <v>0</v>
      </c>
      <c r="G105" s="49">
        <v>5543.92</v>
      </c>
      <c r="H105" s="49">
        <v>3.2997583296287547E-4</v>
      </c>
      <c r="I105" s="107" t="s">
        <v>1966</v>
      </c>
      <c r="J105" s="107" t="s">
        <v>290</v>
      </c>
      <c r="K105" s="49">
        <v>0</v>
      </c>
      <c r="L105" s="49">
        <v>0</v>
      </c>
      <c r="M105" s="49">
        <v>3513.67</v>
      </c>
      <c r="N105" s="49">
        <v>3.2997583296287547E-4</v>
      </c>
      <c r="O105" s="107" t="s">
        <v>290</v>
      </c>
      <c r="P105" s="49">
        <v>0</v>
      </c>
      <c r="Q105" s="49">
        <v>0</v>
      </c>
      <c r="R105" s="49">
        <v>2030.25</v>
      </c>
      <c r="S105" s="49">
        <v>3.2997583296287547E-4</v>
      </c>
      <c r="T105" s="107" t="s">
        <v>290</v>
      </c>
      <c r="U105" s="49">
        <v>30.091000000000001</v>
      </c>
      <c r="V105" s="49">
        <v>1263</v>
      </c>
      <c r="W105" s="49">
        <v>5</v>
      </c>
      <c r="X105" s="49">
        <v>1</v>
      </c>
      <c r="Y105" s="49">
        <v>4</v>
      </c>
      <c r="Z105" s="49">
        <v>4.5</v>
      </c>
      <c r="AA105" s="49">
        <v>5</v>
      </c>
    </row>
    <row r="106" spans="1:27" x14ac:dyDescent="0.25">
      <c r="A106" s="107" t="s">
        <v>3031</v>
      </c>
      <c r="B106" s="49">
        <v>9009155100</v>
      </c>
      <c r="C106" s="107" t="s">
        <v>252</v>
      </c>
      <c r="D106" s="107" t="s">
        <v>244</v>
      </c>
      <c r="E106" s="49">
        <v>67787.651499999891</v>
      </c>
      <c r="F106" s="49">
        <v>2.3294235217218452E-3</v>
      </c>
      <c r="G106" s="49">
        <v>0</v>
      </c>
      <c r="H106" s="49">
        <v>0</v>
      </c>
      <c r="I106" s="107" t="s">
        <v>290</v>
      </c>
      <c r="J106" s="107" t="s">
        <v>1965</v>
      </c>
      <c r="K106" s="49">
        <v>52121.565699999897</v>
      </c>
      <c r="L106" s="49">
        <v>2.3294235217218452E-3</v>
      </c>
      <c r="M106" s="49">
        <v>0</v>
      </c>
      <c r="N106" s="49">
        <v>0</v>
      </c>
      <c r="O106" s="107" t="s">
        <v>1965</v>
      </c>
      <c r="P106" s="49">
        <v>15666.085800000001</v>
      </c>
      <c r="Q106" s="49">
        <v>2.3294235217218452E-3</v>
      </c>
      <c r="R106" s="49">
        <v>0</v>
      </c>
      <c r="S106" s="49">
        <v>0</v>
      </c>
      <c r="T106" s="107" t="s">
        <v>1965</v>
      </c>
      <c r="U106" s="49">
        <v>30.091000000000001</v>
      </c>
      <c r="V106" s="49">
        <v>1263</v>
      </c>
      <c r="W106" s="49">
        <v>5</v>
      </c>
      <c r="X106" s="49">
        <v>1</v>
      </c>
      <c r="Y106" s="49">
        <v>4</v>
      </c>
      <c r="Z106" s="49">
        <v>4.5</v>
      </c>
      <c r="AA106" s="49">
        <v>5</v>
      </c>
    </row>
    <row r="107" spans="1:27" x14ac:dyDescent="0.25">
      <c r="A107" s="107" t="s">
        <v>3042</v>
      </c>
      <c r="B107" s="49">
        <v>9009165500</v>
      </c>
      <c r="C107" s="107" t="s">
        <v>266</v>
      </c>
      <c r="D107" s="107" t="s">
        <v>239</v>
      </c>
      <c r="E107" s="49">
        <v>0</v>
      </c>
      <c r="F107" s="49">
        <v>0</v>
      </c>
      <c r="G107" s="49">
        <v>92839.35</v>
      </c>
      <c r="H107" s="49">
        <v>5.5258268243376409E-3</v>
      </c>
      <c r="I107" s="107" t="s">
        <v>1966</v>
      </c>
      <c r="J107" s="107" t="s">
        <v>290</v>
      </c>
      <c r="K107" s="49">
        <v>0</v>
      </c>
      <c r="L107" s="49">
        <v>0</v>
      </c>
      <c r="M107" s="49">
        <v>42110.68</v>
      </c>
      <c r="N107" s="49">
        <v>5.5258268243376409E-3</v>
      </c>
      <c r="O107" s="107" t="s">
        <v>290</v>
      </c>
      <c r="P107" s="49">
        <v>0</v>
      </c>
      <c r="Q107" s="49">
        <v>0</v>
      </c>
      <c r="R107" s="49">
        <v>50728.67</v>
      </c>
      <c r="S107" s="49">
        <v>5.5258268243376409E-3</v>
      </c>
      <c r="T107" s="107" t="s">
        <v>290</v>
      </c>
      <c r="U107" s="49">
        <v>29.556999999999999</v>
      </c>
      <c r="V107" s="49">
        <v>1350</v>
      </c>
      <c r="W107" s="49">
        <v>5</v>
      </c>
      <c r="X107" s="49">
        <v>1</v>
      </c>
      <c r="Y107" s="49">
        <v>4</v>
      </c>
      <c r="Z107" s="49">
        <v>4.5</v>
      </c>
      <c r="AA107" s="49">
        <v>5</v>
      </c>
    </row>
    <row r="108" spans="1:27" x14ac:dyDescent="0.25">
      <c r="A108" s="107" t="s">
        <v>3042</v>
      </c>
      <c r="B108" s="49">
        <v>9009165500</v>
      </c>
      <c r="C108" s="107" t="s">
        <v>253</v>
      </c>
      <c r="D108" s="107" t="s">
        <v>244</v>
      </c>
      <c r="E108" s="49">
        <v>107105.2402</v>
      </c>
      <c r="F108" s="49">
        <v>3.6805149654955747E-3</v>
      </c>
      <c r="G108" s="49">
        <v>0</v>
      </c>
      <c r="H108" s="49">
        <v>0</v>
      </c>
      <c r="I108" s="107" t="s">
        <v>290</v>
      </c>
      <c r="J108" s="107" t="s">
        <v>1965</v>
      </c>
      <c r="K108" s="49">
        <v>67465.568400000004</v>
      </c>
      <c r="L108" s="49">
        <v>3.6805149654955747E-3</v>
      </c>
      <c r="M108" s="49">
        <v>0</v>
      </c>
      <c r="N108" s="49">
        <v>0</v>
      </c>
      <c r="O108" s="107" t="s">
        <v>1965</v>
      </c>
      <c r="P108" s="49">
        <v>39639.671799999996</v>
      </c>
      <c r="Q108" s="49">
        <v>3.6805149654955747E-3</v>
      </c>
      <c r="R108" s="49">
        <v>0</v>
      </c>
      <c r="S108" s="49">
        <v>0</v>
      </c>
      <c r="T108" s="107" t="s">
        <v>1965</v>
      </c>
      <c r="U108" s="49">
        <v>29.556999999999999</v>
      </c>
      <c r="V108" s="49">
        <v>1350</v>
      </c>
      <c r="W108" s="49">
        <v>5</v>
      </c>
      <c r="X108" s="49">
        <v>1</v>
      </c>
      <c r="Y108" s="49">
        <v>4</v>
      </c>
      <c r="Z108" s="49">
        <v>4.5</v>
      </c>
      <c r="AA108" s="49">
        <v>5</v>
      </c>
    </row>
    <row r="109" spans="1:27" x14ac:dyDescent="0.25">
      <c r="A109" s="107" t="s">
        <v>3042</v>
      </c>
      <c r="B109" s="49">
        <v>9009165500</v>
      </c>
      <c r="C109" s="107" t="s">
        <v>264</v>
      </c>
      <c r="D109" s="107" t="s">
        <v>239</v>
      </c>
      <c r="E109" s="49">
        <v>0</v>
      </c>
      <c r="F109" s="49">
        <v>0</v>
      </c>
      <c r="G109" s="49">
        <v>1.370000000000001</v>
      </c>
      <c r="H109" s="49">
        <v>8.15428236985995E-8</v>
      </c>
      <c r="I109" s="107" t="s">
        <v>1966</v>
      </c>
      <c r="J109" s="107" t="s">
        <v>290</v>
      </c>
      <c r="K109" s="49">
        <v>0</v>
      </c>
      <c r="L109" s="49">
        <v>0</v>
      </c>
      <c r="M109" s="49">
        <v>26.37</v>
      </c>
      <c r="N109" s="49">
        <v>8.15428236985995E-8</v>
      </c>
      <c r="O109" s="107" t="s">
        <v>290</v>
      </c>
      <c r="P109" s="49">
        <v>0</v>
      </c>
      <c r="Q109" s="49">
        <v>0</v>
      </c>
      <c r="R109" s="49">
        <v>-25</v>
      </c>
      <c r="S109" s="49">
        <v>8.15428236985995E-8</v>
      </c>
      <c r="T109" s="107" t="s">
        <v>290</v>
      </c>
      <c r="U109" s="49">
        <v>29.556999999999999</v>
      </c>
      <c r="V109" s="49">
        <v>1350</v>
      </c>
      <c r="W109" s="49">
        <v>5</v>
      </c>
      <c r="X109" s="49">
        <v>1</v>
      </c>
      <c r="Y109" s="49">
        <v>4</v>
      </c>
      <c r="Z109" s="49">
        <v>4.5</v>
      </c>
      <c r="AA109" s="49">
        <v>5</v>
      </c>
    </row>
    <row r="110" spans="1:27" x14ac:dyDescent="0.25">
      <c r="A110" s="107" t="s">
        <v>3042</v>
      </c>
      <c r="B110" s="49">
        <v>9009165500</v>
      </c>
      <c r="C110" s="107" t="s">
        <v>251</v>
      </c>
      <c r="D110" s="107" t="s">
        <v>244</v>
      </c>
      <c r="E110" s="49">
        <v>1290.6613</v>
      </c>
      <c r="F110" s="49">
        <v>4.4351688312968033E-5</v>
      </c>
      <c r="G110" s="49">
        <v>0</v>
      </c>
      <c r="H110" s="49">
        <v>0</v>
      </c>
      <c r="I110" s="107" t="s">
        <v>290</v>
      </c>
      <c r="J110" s="107" t="s">
        <v>1965</v>
      </c>
      <c r="K110" s="49">
        <v>766.12699999999995</v>
      </c>
      <c r="L110" s="49">
        <v>4.4351688312968033E-5</v>
      </c>
      <c r="M110" s="49">
        <v>0</v>
      </c>
      <c r="N110" s="49">
        <v>0</v>
      </c>
      <c r="O110" s="107" t="s">
        <v>1965</v>
      </c>
      <c r="P110" s="49">
        <v>524.53430000000003</v>
      </c>
      <c r="Q110" s="49">
        <v>4.4351688312968033E-5</v>
      </c>
      <c r="R110" s="49">
        <v>0</v>
      </c>
      <c r="S110" s="49">
        <v>0</v>
      </c>
      <c r="T110" s="107" t="s">
        <v>1965</v>
      </c>
      <c r="U110" s="49">
        <v>29.556999999999999</v>
      </c>
      <c r="V110" s="49">
        <v>1350</v>
      </c>
      <c r="W110" s="49">
        <v>5</v>
      </c>
      <c r="X110" s="49">
        <v>1</v>
      </c>
      <c r="Y110" s="49">
        <v>4</v>
      </c>
      <c r="Z110" s="49">
        <v>4.5</v>
      </c>
      <c r="AA110" s="49">
        <v>5</v>
      </c>
    </row>
    <row r="111" spans="1:27" x14ac:dyDescent="0.25">
      <c r="A111" s="107" t="s">
        <v>3056</v>
      </c>
      <c r="B111" s="49">
        <v>9009180300</v>
      </c>
      <c r="C111" s="107" t="s">
        <v>254</v>
      </c>
      <c r="D111" s="107" t="s">
        <v>239</v>
      </c>
      <c r="E111" s="49">
        <v>61658.203399999999</v>
      </c>
      <c r="F111" s="49">
        <v>2.118794000513059E-3</v>
      </c>
      <c r="G111" s="49">
        <v>0</v>
      </c>
      <c r="H111" s="49">
        <v>0</v>
      </c>
      <c r="I111" s="107" t="s">
        <v>290</v>
      </c>
      <c r="J111" s="107" t="s">
        <v>1965</v>
      </c>
      <c r="K111" s="49">
        <v>39263.134100000003</v>
      </c>
      <c r="L111" s="49">
        <v>2.118794000513059E-3</v>
      </c>
      <c r="M111" s="49">
        <v>0</v>
      </c>
      <c r="N111" s="49">
        <v>0</v>
      </c>
      <c r="O111" s="107" t="s">
        <v>1965</v>
      </c>
      <c r="P111" s="49">
        <v>22395.069299999999</v>
      </c>
      <c r="Q111" s="49">
        <v>2.118794000513059E-3</v>
      </c>
      <c r="R111" s="49">
        <v>0</v>
      </c>
      <c r="S111" s="49">
        <v>0</v>
      </c>
      <c r="T111" s="107" t="s">
        <v>1965</v>
      </c>
      <c r="U111" s="49">
        <v>33.018000000000001</v>
      </c>
      <c r="V111" s="49">
        <v>1284</v>
      </c>
      <c r="W111" s="49">
        <v>4</v>
      </c>
      <c r="X111" s="49">
        <v>1</v>
      </c>
      <c r="Y111" s="49">
        <v>3</v>
      </c>
      <c r="Z111" s="49">
        <v>3.5</v>
      </c>
      <c r="AA111" s="49">
        <v>4</v>
      </c>
    </row>
    <row r="112" spans="1:27" x14ac:dyDescent="0.25">
      <c r="A112" s="107" t="s">
        <v>3056</v>
      </c>
      <c r="B112" s="49">
        <v>9009180300</v>
      </c>
      <c r="C112" s="107" t="s">
        <v>265</v>
      </c>
      <c r="D112" s="107" t="s">
        <v>239</v>
      </c>
      <c r="E112" s="49">
        <v>0</v>
      </c>
      <c r="F112" s="49">
        <v>0</v>
      </c>
      <c r="G112" s="49">
        <v>21467.85</v>
      </c>
      <c r="H112" s="49">
        <v>1.2777730713415896E-3</v>
      </c>
      <c r="I112" s="107" t="s">
        <v>1966</v>
      </c>
      <c r="J112" s="107" t="s">
        <v>290</v>
      </c>
      <c r="K112" s="49">
        <v>0</v>
      </c>
      <c r="L112" s="49">
        <v>0</v>
      </c>
      <c r="M112" s="49">
        <v>5787.8</v>
      </c>
      <c r="N112" s="49">
        <v>1.2777730713415896E-3</v>
      </c>
      <c r="O112" s="107" t="s">
        <v>290</v>
      </c>
      <c r="P112" s="49">
        <v>0</v>
      </c>
      <c r="Q112" s="49">
        <v>0</v>
      </c>
      <c r="R112" s="49">
        <v>15680.05</v>
      </c>
      <c r="S112" s="49">
        <v>1.2777730713415896E-3</v>
      </c>
      <c r="T112" s="107" t="s">
        <v>290</v>
      </c>
      <c r="U112" s="49">
        <v>33.018000000000001</v>
      </c>
      <c r="V112" s="49">
        <v>1284</v>
      </c>
      <c r="W112" s="49">
        <v>4</v>
      </c>
      <c r="X112" s="49">
        <v>1</v>
      </c>
      <c r="Y112" s="49">
        <v>3</v>
      </c>
      <c r="Z112" s="49">
        <v>3.5</v>
      </c>
      <c r="AA112" s="49">
        <v>4</v>
      </c>
    </row>
    <row r="113" spans="1:27" x14ac:dyDescent="0.25">
      <c r="A113" s="107" t="s">
        <v>3056</v>
      </c>
      <c r="B113" s="49">
        <v>9009180300</v>
      </c>
      <c r="C113" s="107" t="s">
        <v>251</v>
      </c>
      <c r="D113" s="107" t="s">
        <v>239</v>
      </c>
      <c r="E113" s="49">
        <v>958.25630000000001</v>
      </c>
      <c r="F113" s="49">
        <v>3.2929076545130771E-5</v>
      </c>
      <c r="G113" s="49">
        <v>0</v>
      </c>
      <c r="H113" s="49">
        <v>0</v>
      </c>
      <c r="I113" s="107" t="s">
        <v>290</v>
      </c>
      <c r="J113" s="107" t="s">
        <v>1965</v>
      </c>
      <c r="K113" s="49">
        <v>541.58529999999996</v>
      </c>
      <c r="L113" s="49">
        <v>3.2929076545130771E-5</v>
      </c>
      <c r="M113" s="49">
        <v>0</v>
      </c>
      <c r="N113" s="49">
        <v>0</v>
      </c>
      <c r="O113" s="107" t="s">
        <v>1965</v>
      </c>
      <c r="P113" s="49">
        <v>416.67099999999999</v>
      </c>
      <c r="Q113" s="49">
        <v>3.2929076545130771E-5</v>
      </c>
      <c r="R113" s="49">
        <v>0</v>
      </c>
      <c r="S113" s="49">
        <v>0</v>
      </c>
      <c r="T113" s="107" t="s">
        <v>1965</v>
      </c>
      <c r="U113" s="49">
        <v>33.018000000000001</v>
      </c>
      <c r="V113" s="49">
        <v>1284</v>
      </c>
      <c r="W113" s="49">
        <v>4</v>
      </c>
      <c r="X113" s="49">
        <v>1</v>
      </c>
      <c r="Y113" s="49">
        <v>3</v>
      </c>
      <c r="Z113" s="49">
        <v>3.5</v>
      </c>
      <c r="AA113" s="49">
        <v>4</v>
      </c>
    </row>
    <row r="114" spans="1:27" x14ac:dyDescent="0.25">
      <c r="A114" s="107" t="s">
        <v>3056</v>
      </c>
      <c r="B114" s="49">
        <v>9009180300</v>
      </c>
      <c r="C114" s="107" t="s">
        <v>255</v>
      </c>
      <c r="D114" s="107" t="s">
        <v>239</v>
      </c>
      <c r="E114" s="49">
        <v>186.86240000000001</v>
      </c>
      <c r="F114" s="49">
        <v>6.4212531376071765E-6</v>
      </c>
      <c r="G114" s="49">
        <v>0</v>
      </c>
      <c r="H114" s="49">
        <v>0</v>
      </c>
      <c r="I114" s="107" t="s">
        <v>290</v>
      </c>
      <c r="J114" s="107" t="s">
        <v>1965</v>
      </c>
      <c r="K114" s="49">
        <v>0</v>
      </c>
      <c r="L114" s="49">
        <v>6.4212531376071765E-6</v>
      </c>
      <c r="M114" s="49">
        <v>0</v>
      </c>
      <c r="N114" s="49">
        <v>0</v>
      </c>
      <c r="O114" s="107" t="s">
        <v>1965</v>
      </c>
      <c r="P114" s="49">
        <v>186.86240000000001</v>
      </c>
      <c r="Q114" s="49">
        <v>6.4212531376071765E-6</v>
      </c>
      <c r="R114" s="49">
        <v>0</v>
      </c>
      <c r="S114" s="49">
        <v>0</v>
      </c>
      <c r="T114" s="107" t="s">
        <v>1965</v>
      </c>
      <c r="U114" s="49">
        <v>33.018000000000001</v>
      </c>
      <c r="V114" s="49">
        <v>1284</v>
      </c>
      <c r="W114" s="49">
        <v>4</v>
      </c>
      <c r="X114" s="49">
        <v>1</v>
      </c>
      <c r="Y114" s="49">
        <v>3</v>
      </c>
      <c r="Z114" s="49">
        <v>3.5</v>
      </c>
      <c r="AA114" s="49">
        <v>4</v>
      </c>
    </row>
    <row r="115" spans="1:27" x14ac:dyDescent="0.25">
      <c r="A115" s="107" t="s">
        <v>3056</v>
      </c>
      <c r="B115" s="49">
        <v>9009180300</v>
      </c>
      <c r="C115" s="107" t="s">
        <v>252</v>
      </c>
      <c r="D115" s="107" t="s">
        <v>239</v>
      </c>
      <c r="E115" s="49">
        <v>18.827999999999999</v>
      </c>
      <c r="F115" s="49">
        <v>6.4699668887303131E-7</v>
      </c>
      <c r="G115" s="49">
        <v>0</v>
      </c>
      <c r="H115" s="49">
        <v>0</v>
      </c>
      <c r="I115" s="107" t="s">
        <v>290</v>
      </c>
      <c r="J115" s="107" t="s">
        <v>290</v>
      </c>
      <c r="K115" s="49">
        <v>18.827999999999999</v>
      </c>
      <c r="L115" s="49">
        <v>6.4699668887303131E-7</v>
      </c>
      <c r="M115" s="49">
        <v>0</v>
      </c>
      <c r="N115" s="49">
        <v>0</v>
      </c>
      <c r="O115" s="107" t="s">
        <v>290</v>
      </c>
      <c r="P115" s="49">
        <v>0</v>
      </c>
      <c r="Q115" s="49">
        <v>6.4699668887303131E-7</v>
      </c>
      <c r="R115" s="49">
        <v>0</v>
      </c>
      <c r="S115" s="49">
        <v>0</v>
      </c>
      <c r="T115" s="107" t="s">
        <v>290</v>
      </c>
      <c r="U115" s="49">
        <v>33.018000000000001</v>
      </c>
      <c r="V115" s="49">
        <v>1284</v>
      </c>
      <c r="W115" s="49">
        <v>4</v>
      </c>
      <c r="X115" s="49">
        <v>1</v>
      </c>
      <c r="Y115" s="49">
        <v>3</v>
      </c>
      <c r="Z115" s="49">
        <v>3.5</v>
      </c>
      <c r="AA115" s="49">
        <v>4</v>
      </c>
    </row>
    <row r="116" spans="1:27" x14ac:dyDescent="0.25">
      <c r="A116" s="107" t="s">
        <v>3066</v>
      </c>
      <c r="B116" s="49">
        <v>9009361402</v>
      </c>
      <c r="C116" s="107" t="s">
        <v>264</v>
      </c>
      <c r="D116" s="107" t="s">
        <v>239</v>
      </c>
      <c r="E116" s="49">
        <v>0</v>
      </c>
      <c r="F116" s="49">
        <v>0</v>
      </c>
      <c r="G116" s="49">
        <v>5108.62</v>
      </c>
      <c r="H116" s="49">
        <v>3.0406664233805772E-4</v>
      </c>
      <c r="I116" s="107" t="s">
        <v>1966</v>
      </c>
      <c r="J116" s="107" t="s">
        <v>290</v>
      </c>
      <c r="K116" s="49">
        <v>0</v>
      </c>
      <c r="L116" s="49">
        <v>0</v>
      </c>
      <c r="M116" s="49">
        <v>2918.62</v>
      </c>
      <c r="N116" s="49">
        <v>3.0406664233805772E-4</v>
      </c>
      <c r="O116" s="107" t="s">
        <v>290</v>
      </c>
      <c r="P116" s="49">
        <v>0</v>
      </c>
      <c r="Q116" s="49">
        <v>0</v>
      </c>
      <c r="R116" s="49">
        <v>2190</v>
      </c>
      <c r="S116" s="49">
        <v>3.0406664233805772E-4</v>
      </c>
      <c r="T116" s="107" t="s">
        <v>290</v>
      </c>
      <c r="U116" s="49">
        <v>35.177999999999997</v>
      </c>
      <c r="V116" s="49">
        <v>1510</v>
      </c>
      <c r="W116" s="49">
        <v>4</v>
      </c>
      <c r="X116" s="49">
        <v>1</v>
      </c>
      <c r="Y116" s="49">
        <v>5</v>
      </c>
      <c r="Z116" s="49">
        <v>4.5</v>
      </c>
      <c r="AA116" s="49">
        <v>5</v>
      </c>
    </row>
    <row r="117" spans="1:27" x14ac:dyDescent="0.25">
      <c r="A117" s="107" t="s">
        <v>3066</v>
      </c>
      <c r="B117" s="49">
        <v>9009361402</v>
      </c>
      <c r="C117" s="107" t="s">
        <v>251</v>
      </c>
      <c r="D117" s="107" t="s">
        <v>244</v>
      </c>
      <c r="E117" s="49">
        <v>40495.7889</v>
      </c>
      <c r="F117" s="49">
        <v>1.3915785708307443E-3</v>
      </c>
      <c r="G117" s="49">
        <v>0</v>
      </c>
      <c r="H117" s="49">
        <v>0</v>
      </c>
      <c r="I117" s="107" t="s">
        <v>290</v>
      </c>
      <c r="J117" s="107" t="s">
        <v>1965</v>
      </c>
      <c r="K117" s="49">
        <v>4781.3608999999997</v>
      </c>
      <c r="L117" s="49">
        <v>1.3915785708307443E-3</v>
      </c>
      <c r="M117" s="49">
        <v>0</v>
      </c>
      <c r="N117" s="49">
        <v>0</v>
      </c>
      <c r="O117" s="107" t="s">
        <v>1965</v>
      </c>
      <c r="P117" s="49">
        <v>35714.428</v>
      </c>
      <c r="Q117" s="49">
        <v>1.3915785708307443E-3</v>
      </c>
      <c r="R117" s="49">
        <v>0</v>
      </c>
      <c r="S117" s="49">
        <v>0</v>
      </c>
      <c r="T117" s="107" t="s">
        <v>1965</v>
      </c>
      <c r="U117" s="49">
        <v>35.177999999999997</v>
      </c>
      <c r="V117" s="49">
        <v>1510</v>
      </c>
      <c r="W117" s="49">
        <v>4</v>
      </c>
      <c r="X117" s="49">
        <v>1</v>
      </c>
      <c r="Y117" s="49">
        <v>5</v>
      </c>
      <c r="Z117" s="49">
        <v>4.5</v>
      </c>
      <c r="AA117" s="49">
        <v>5</v>
      </c>
    </row>
    <row r="120" spans="1:27" x14ac:dyDescent="0.25">
      <c r="E120">
        <f>SUM(Merge5[CLM $ Collected ])</f>
        <v>3329185.8504999988</v>
      </c>
    </row>
    <row r="124" spans="1:27" x14ac:dyDescent="0.25">
      <c r="F124">
        <f>E120+Sheet8!D64</f>
        <v>5940952.718799999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C0DE-7ECF-4374-B6B1-3951B43479C1}">
  <dimension ref="A1:AQ393"/>
  <sheetViews>
    <sheetView topLeftCell="AI40" workbookViewId="0">
      <selection sqref="A1:AA393"/>
    </sheetView>
  </sheetViews>
  <sheetFormatPr defaultRowHeight="15" x14ac:dyDescent="0.25"/>
  <cols>
    <col min="1" max="1" width="14.28515625" bestFit="1" customWidth="1"/>
    <col min="2" max="2" width="11" bestFit="1" customWidth="1"/>
    <col min="3" max="3" width="14.42578125" bestFit="1" customWidth="1"/>
    <col min="4" max="4" width="18.42578125" bestFit="1" customWidth="1"/>
    <col min="5" max="5" width="18" bestFit="1" customWidth="1"/>
    <col min="6" max="6" width="27.42578125" bestFit="1" customWidth="1"/>
    <col min="7" max="7" width="25.7109375" bestFit="1" customWidth="1"/>
    <col min="8" max="8" width="35.140625" bestFit="1" customWidth="1"/>
    <col min="9" max="9" width="11.140625" bestFit="1" customWidth="1"/>
    <col min="10" max="10" width="11.7109375" bestFit="1" customWidth="1"/>
    <col min="11" max="11" width="28.42578125" bestFit="1" customWidth="1"/>
    <col min="12" max="12" width="37.85546875" bestFit="1" customWidth="1"/>
    <col min="13" max="13" width="36.5703125" bestFit="1" customWidth="1"/>
    <col min="14" max="14" width="46.42578125" bestFit="1" customWidth="1"/>
    <col min="15" max="15" width="13.140625" bestFit="1" customWidth="1"/>
    <col min="16" max="16" width="21.42578125" bestFit="1" customWidth="1"/>
    <col min="17" max="17" width="30.85546875" bestFit="1" customWidth="1"/>
    <col min="18" max="18" width="29.5703125" bestFit="1" customWidth="1"/>
    <col min="19" max="19" width="39" bestFit="1" customWidth="1"/>
    <col min="20" max="20" width="13.140625" bestFit="1" customWidth="1"/>
    <col min="21" max="21" width="52.85546875" bestFit="1" customWidth="1"/>
    <col min="22" max="22" width="47.7109375" bestFit="1" customWidth="1"/>
    <col min="23" max="23" width="45.42578125" bestFit="1" customWidth="1"/>
    <col min="24" max="24" width="31" bestFit="1" customWidth="1"/>
    <col min="25" max="25" width="41.28515625" bestFit="1" customWidth="1"/>
    <col min="26" max="26" width="36.42578125" bestFit="1" customWidth="1"/>
    <col min="27" max="27" width="40.28515625" bestFit="1" customWidth="1"/>
    <col min="29" max="29" width="13.140625" bestFit="1" customWidth="1"/>
    <col min="30" max="30" width="22.5703125" bestFit="1" customWidth="1"/>
    <col min="31" max="31" width="30.28515625" bestFit="1" customWidth="1"/>
    <col min="32" max="32" width="32.85546875" bestFit="1" customWidth="1"/>
    <col min="33" max="33" width="41" bestFit="1" customWidth="1"/>
    <col min="34" max="34" width="26" bestFit="1" customWidth="1"/>
    <col min="35" max="35" width="34.140625" bestFit="1" customWidth="1"/>
    <col min="38" max="38" width="15.28515625" bestFit="1" customWidth="1"/>
    <col min="39" max="39" width="14.28515625" bestFit="1" customWidth="1"/>
    <col min="40" max="40" width="15.28515625" bestFit="1" customWidth="1"/>
    <col min="41" max="43" width="14.28515625" bestFit="1" customWidth="1"/>
  </cols>
  <sheetData>
    <row r="1" spans="1:43" x14ac:dyDescent="0.25">
      <c r="A1" t="s">
        <v>1</v>
      </c>
      <c r="B1" t="s">
        <v>1963</v>
      </c>
      <c r="C1" t="s">
        <v>2</v>
      </c>
      <c r="D1" t="s">
        <v>286</v>
      </c>
      <c r="E1" t="s">
        <v>8</v>
      </c>
      <c r="F1" t="s">
        <v>9</v>
      </c>
      <c r="G1" t="s">
        <v>10</v>
      </c>
      <c r="H1" t="s">
        <v>15</v>
      </c>
      <c r="I1" t="s">
        <v>277</v>
      </c>
      <c r="J1" t="s">
        <v>278</v>
      </c>
      <c r="K1" t="s">
        <v>7</v>
      </c>
      <c r="L1" t="s">
        <v>13</v>
      </c>
      <c r="M1" t="s">
        <v>12</v>
      </c>
      <c r="N1" t="s">
        <v>14</v>
      </c>
      <c r="O1" t="s">
        <v>279</v>
      </c>
      <c r="P1" t="s">
        <v>16</v>
      </c>
      <c r="Q1" t="s">
        <v>17</v>
      </c>
      <c r="R1" t="s">
        <v>18</v>
      </c>
      <c r="S1" t="s">
        <v>19</v>
      </c>
      <c r="T1" t="s">
        <v>280</v>
      </c>
      <c r="U1" t="s">
        <v>1967</v>
      </c>
      <c r="V1" t="s">
        <v>1968</v>
      </c>
      <c r="W1" t="s">
        <v>1969</v>
      </c>
      <c r="X1" t="s">
        <v>1970</v>
      </c>
      <c r="Y1" t="s">
        <v>1971</v>
      </c>
      <c r="Z1" t="s">
        <v>1972</v>
      </c>
      <c r="AA1" t="s">
        <v>1973</v>
      </c>
    </row>
    <row r="2" spans="1:43" x14ac:dyDescent="0.25">
      <c r="A2" s="107" t="s">
        <v>2885</v>
      </c>
      <c r="B2" s="49">
        <v>9001055100</v>
      </c>
      <c r="C2" s="107" t="s">
        <v>238</v>
      </c>
      <c r="D2" s="107" t="s">
        <v>239</v>
      </c>
      <c r="E2" s="49">
        <v>394.428</v>
      </c>
      <c r="F2" s="49">
        <v>1.3553941470087741E-5</v>
      </c>
      <c r="G2" s="49">
        <v>0</v>
      </c>
      <c r="H2" s="49">
        <v>0</v>
      </c>
      <c r="I2" s="107" t="s">
        <v>290</v>
      </c>
      <c r="J2" s="107" t="s">
        <v>1965</v>
      </c>
      <c r="K2" s="49">
        <v>394.428</v>
      </c>
      <c r="L2" s="49">
        <v>1.3553941470087741E-5</v>
      </c>
      <c r="M2" s="49">
        <v>0</v>
      </c>
      <c r="N2" s="49">
        <v>0</v>
      </c>
      <c r="O2" s="107" t="s">
        <v>1965</v>
      </c>
      <c r="P2" s="49">
        <v>0</v>
      </c>
      <c r="Q2" s="49">
        <v>1.3553941470087741E-5</v>
      </c>
      <c r="R2" s="49">
        <v>0</v>
      </c>
      <c r="S2" s="49">
        <v>0</v>
      </c>
      <c r="T2" s="107" t="s">
        <v>1965</v>
      </c>
      <c r="U2" s="49">
        <v>118.30200000000001</v>
      </c>
      <c r="V2" s="49">
        <v>4000</v>
      </c>
      <c r="W2" s="49">
        <v>1</v>
      </c>
      <c r="X2" s="49">
        <v>1</v>
      </c>
      <c r="Y2" s="49">
        <v>4</v>
      </c>
      <c r="Z2" s="49">
        <v>2.5</v>
      </c>
      <c r="AA2" s="49">
        <v>3</v>
      </c>
    </row>
    <row r="3" spans="1:43" x14ac:dyDescent="0.25">
      <c r="A3" s="107" t="s">
        <v>2886</v>
      </c>
      <c r="B3" s="49">
        <v>9001055200</v>
      </c>
      <c r="C3" s="107" t="s">
        <v>238</v>
      </c>
      <c r="D3" s="107" t="s">
        <v>239</v>
      </c>
      <c r="E3" s="49">
        <v>887.51059999999995</v>
      </c>
      <c r="F3" s="49">
        <v>3.049800401209461E-5</v>
      </c>
      <c r="G3" s="49">
        <v>0</v>
      </c>
      <c r="H3" s="49">
        <v>0</v>
      </c>
      <c r="I3" s="107" t="s">
        <v>290</v>
      </c>
      <c r="J3" s="107" t="s">
        <v>1965</v>
      </c>
      <c r="K3" s="49">
        <v>887.51059999999995</v>
      </c>
      <c r="L3" s="49">
        <v>3.049800401209461E-5</v>
      </c>
      <c r="M3" s="49">
        <v>0</v>
      </c>
      <c r="N3" s="49">
        <v>0</v>
      </c>
      <c r="O3" s="107" t="s">
        <v>1965</v>
      </c>
      <c r="P3" s="49">
        <v>0</v>
      </c>
      <c r="Q3" s="49">
        <v>3.049800401209461E-5</v>
      </c>
      <c r="R3" s="49">
        <v>0</v>
      </c>
      <c r="S3" s="49">
        <v>0</v>
      </c>
      <c r="T3" s="107" t="s">
        <v>1965</v>
      </c>
      <c r="U3" s="49">
        <v>141.63800000000001</v>
      </c>
      <c r="V3" s="49">
        <v>3750</v>
      </c>
      <c r="W3" s="49">
        <v>1</v>
      </c>
      <c r="X3" s="49">
        <v>1</v>
      </c>
      <c r="Y3" s="49">
        <v>1</v>
      </c>
      <c r="Z3" s="49">
        <v>1</v>
      </c>
      <c r="AA3" s="49">
        <v>1</v>
      </c>
      <c r="AC3" s="105" t="s">
        <v>281</v>
      </c>
      <c r="AD3" s="49" t="s">
        <v>283</v>
      </c>
      <c r="AE3" s="49" t="s">
        <v>285</v>
      </c>
      <c r="AF3" s="49" t="s">
        <v>1974</v>
      </c>
      <c r="AG3" s="49" t="s">
        <v>1975</v>
      </c>
      <c r="AH3" s="49" t="s">
        <v>1976</v>
      </c>
      <c r="AI3" s="49" t="s">
        <v>1977</v>
      </c>
      <c r="AJ3" t="s">
        <v>1978</v>
      </c>
    </row>
    <row r="4" spans="1:43" x14ac:dyDescent="0.25">
      <c r="A4" s="107" t="s">
        <v>2887</v>
      </c>
      <c r="B4" s="49">
        <v>9001060100</v>
      </c>
      <c r="C4" s="107" t="s">
        <v>240</v>
      </c>
      <c r="D4" s="107" t="s">
        <v>239</v>
      </c>
      <c r="E4" s="49">
        <v>0.90290000000000004</v>
      </c>
      <c r="F4" s="49">
        <v>3.1026838240039302E-8</v>
      </c>
      <c r="G4" s="49">
        <v>0</v>
      </c>
      <c r="H4" s="49">
        <v>0</v>
      </c>
      <c r="I4" s="107" t="s">
        <v>290</v>
      </c>
      <c r="J4" s="107" t="s">
        <v>290</v>
      </c>
      <c r="K4" s="49">
        <v>0</v>
      </c>
      <c r="L4" s="49">
        <v>3.1026838240039302E-8</v>
      </c>
      <c r="M4" s="49">
        <v>0</v>
      </c>
      <c r="N4" s="49">
        <v>0</v>
      </c>
      <c r="O4" s="107" t="s">
        <v>290</v>
      </c>
      <c r="P4" s="49">
        <v>0.90290000000000004</v>
      </c>
      <c r="Q4" s="49">
        <v>3.1026838240039302E-8</v>
      </c>
      <c r="R4" s="49">
        <v>0</v>
      </c>
      <c r="S4" s="49">
        <v>0</v>
      </c>
      <c r="T4" s="107" t="s">
        <v>290</v>
      </c>
      <c r="U4" s="49">
        <v>85.387</v>
      </c>
      <c r="V4" s="49">
        <v>2313</v>
      </c>
      <c r="W4" s="49">
        <v>1</v>
      </c>
      <c r="X4" s="49">
        <v>1</v>
      </c>
      <c r="Y4" s="49">
        <v>2</v>
      </c>
      <c r="Z4" s="49">
        <v>1.5</v>
      </c>
      <c r="AA4" s="49">
        <v>2</v>
      </c>
      <c r="AC4" s="106">
        <v>1</v>
      </c>
      <c r="AD4" s="107">
        <v>1535395.4412999994</v>
      </c>
      <c r="AE4" s="107">
        <v>489966.54</v>
      </c>
      <c r="AF4" s="107">
        <v>1233439.3297999997</v>
      </c>
      <c r="AG4" s="107">
        <v>355917.50000000006</v>
      </c>
      <c r="AH4" s="107">
        <v>301956.1115</v>
      </c>
      <c r="AI4" s="107">
        <v>134049.03999999998</v>
      </c>
    </row>
    <row r="5" spans="1:43" x14ac:dyDescent="0.25">
      <c r="A5" s="107" t="s">
        <v>2887</v>
      </c>
      <c r="B5" s="49">
        <v>9001060100</v>
      </c>
      <c r="C5" s="107" t="s">
        <v>241</v>
      </c>
      <c r="D5" s="107" t="s">
        <v>239</v>
      </c>
      <c r="E5" s="49">
        <v>71392.777199999895</v>
      </c>
      <c r="F5" s="49">
        <v>2.453308394829508E-3</v>
      </c>
      <c r="G5" s="49">
        <v>20104.8</v>
      </c>
      <c r="H5" s="49">
        <v>1.1966439137924103E-3</v>
      </c>
      <c r="I5" s="107" t="s">
        <v>1965</v>
      </c>
      <c r="J5" s="107" t="s">
        <v>1965</v>
      </c>
      <c r="K5" s="49">
        <v>58128.328499999901</v>
      </c>
      <c r="L5" s="49">
        <v>2.453308394829508E-3</v>
      </c>
      <c r="M5" s="49">
        <v>19857.8</v>
      </c>
      <c r="N5" s="49">
        <v>1.1966439137924103E-3</v>
      </c>
      <c r="O5" s="107" t="s">
        <v>1965</v>
      </c>
      <c r="P5" s="49">
        <v>13264.448700000001</v>
      </c>
      <c r="Q5" s="49">
        <v>2.453308394829508E-3</v>
      </c>
      <c r="R5" s="49">
        <v>247</v>
      </c>
      <c r="S5" s="49">
        <v>1.1966439137924103E-3</v>
      </c>
      <c r="T5" s="107" t="s">
        <v>1965</v>
      </c>
      <c r="U5" s="49">
        <v>85.387</v>
      </c>
      <c r="V5" s="49">
        <v>2313</v>
      </c>
      <c r="W5" s="49">
        <v>1</v>
      </c>
      <c r="X5" s="49">
        <v>1</v>
      </c>
      <c r="Y5" s="49">
        <v>2</v>
      </c>
      <c r="Z5" s="49">
        <v>1.5</v>
      </c>
      <c r="AA5" s="49">
        <v>2</v>
      </c>
      <c r="AC5" s="106">
        <v>2</v>
      </c>
      <c r="AD5" s="107">
        <v>2438778.5994999991</v>
      </c>
      <c r="AE5" s="107">
        <v>840590.69</v>
      </c>
      <c r="AF5" s="107">
        <v>1849524.4404999996</v>
      </c>
      <c r="AG5" s="107">
        <v>641461.43000000005</v>
      </c>
      <c r="AH5" s="107">
        <v>589254.15899999999</v>
      </c>
      <c r="AI5" s="107">
        <v>199129.26</v>
      </c>
      <c r="AK5" t="s">
        <v>281</v>
      </c>
      <c r="AL5" t="s">
        <v>283</v>
      </c>
      <c r="AM5" t="s">
        <v>285</v>
      </c>
      <c r="AN5" t="s">
        <v>1974</v>
      </c>
      <c r="AO5" t="s">
        <v>1975</v>
      </c>
      <c r="AP5" t="s">
        <v>1976</v>
      </c>
      <c r="AQ5" t="s">
        <v>1977</v>
      </c>
    </row>
    <row r="6" spans="1:43" x14ac:dyDescent="0.25">
      <c r="A6" s="107" t="s">
        <v>2887</v>
      </c>
      <c r="B6" s="49">
        <v>9001060100</v>
      </c>
      <c r="C6" s="107" t="s">
        <v>242</v>
      </c>
      <c r="D6" s="107" t="s">
        <v>239</v>
      </c>
      <c r="E6" s="49">
        <v>106.00539999999999</v>
      </c>
      <c r="F6" s="49">
        <v>3.642720565257129E-6</v>
      </c>
      <c r="G6" s="49">
        <v>0</v>
      </c>
      <c r="H6" s="49">
        <v>0</v>
      </c>
      <c r="I6" s="107" t="s">
        <v>290</v>
      </c>
      <c r="J6" s="107" t="s">
        <v>290</v>
      </c>
      <c r="K6" s="49">
        <v>0</v>
      </c>
      <c r="L6" s="49">
        <v>3.642720565257129E-6</v>
      </c>
      <c r="M6" s="49">
        <v>0</v>
      </c>
      <c r="N6" s="49">
        <v>0</v>
      </c>
      <c r="O6" s="107" t="s">
        <v>290</v>
      </c>
      <c r="P6" s="49">
        <v>106.00539999999999</v>
      </c>
      <c r="Q6" s="49">
        <v>3.642720565257129E-6</v>
      </c>
      <c r="R6" s="49">
        <v>0</v>
      </c>
      <c r="S6" s="49">
        <v>0</v>
      </c>
      <c r="T6" s="107" t="s">
        <v>290</v>
      </c>
      <c r="U6" s="49">
        <v>85.387</v>
      </c>
      <c r="V6" s="49">
        <v>2313</v>
      </c>
      <c r="W6" s="49">
        <v>1</v>
      </c>
      <c r="X6" s="49">
        <v>1</v>
      </c>
      <c r="Y6" s="49">
        <v>2</v>
      </c>
      <c r="Z6" s="49">
        <v>1.5</v>
      </c>
      <c r="AA6" s="49">
        <v>2</v>
      </c>
      <c r="AC6" s="106">
        <v>3</v>
      </c>
      <c r="AD6" s="107">
        <v>4435476.0604999997</v>
      </c>
      <c r="AE6" s="107">
        <v>1795986.2000000007</v>
      </c>
      <c r="AF6" s="107">
        <v>3153797.0589000001</v>
      </c>
      <c r="AG6" s="107">
        <v>1288734.6799999997</v>
      </c>
      <c r="AH6" s="107">
        <v>1281679.0016000001</v>
      </c>
      <c r="AI6" s="107">
        <v>507251.52</v>
      </c>
      <c r="AK6">
        <v>1</v>
      </c>
      <c r="AL6" s="116">
        <v>875724.39499999979</v>
      </c>
      <c r="AM6" s="116">
        <v>163490.93</v>
      </c>
      <c r="AN6" s="116">
        <v>721825.62599999981</v>
      </c>
      <c r="AO6" s="116">
        <v>144167.93</v>
      </c>
      <c r="AP6" s="116">
        <v>153898.769</v>
      </c>
      <c r="AQ6" s="116">
        <v>19323</v>
      </c>
    </row>
    <row r="7" spans="1:43" x14ac:dyDescent="0.25">
      <c r="A7" s="107" t="s">
        <v>2888</v>
      </c>
      <c r="B7" s="49">
        <v>9001060200</v>
      </c>
      <c r="C7" s="107" t="s">
        <v>241</v>
      </c>
      <c r="D7" s="107" t="s">
        <v>239</v>
      </c>
      <c r="E7" s="49">
        <v>96972.011800000007</v>
      </c>
      <c r="F7" s="49">
        <v>3.3323013887803549E-3</v>
      </c>
      <c r="G7" s="49">
        <v>31534.58</v>
      </c>
      <c r="H7" s="49">
        <v>1.8769479542696205E-3</v>
      </c>
      <c r="I7" s="107" t="s">
        <v>1965</v>
      </c>
      <c r="J7" s="107" t="s">
        <v>1965</v>
      </c>
      <c r="K7" s="49">
        <v>78630.955100000006</v>
      </c>
      <c r="L7" s="49">
        <v>3.3323013887803549E-3</v>
      </c>
      <c r="M7" s="49">
        <v>29656.58</v>
      </c>
      <c r="N7" s="49">
        <v>1.8769479542696205E-3</v>
      </c>
      <c r="O7" s="107" t="s">
        <v>1965</v>
      </c>
      <c r="P7" s="49">
        <v>18341.056700000001</v>
      </c>
      <c r="Q7" s="49">
        <v>3.3323013887803549E-3</v>
      </c>
      <c r="R7" s="49">
        <v>1878</v>
      </c>
      <c r="S7" s="49">
        <v>1.8769479542696205E-3</v>
      </c>
      <c r="T7" s="107" t="s">
        <v>1965</v>
      </c>
      <c r="U7" s="49">
        <v>75.665000000000006</v>
      </c>
      <c r="V7" s="49">
        <v>2452</v>
      </c>
      <c r="W7" s="49">
        <v>1</v>
      </c>
      <c r="X7" s="49">
        <v>1</v>
      </c>
      <c r="Y7" s="49">
        <v>3</v>
      </c>
      <c r="Z7" s="49">
        <v>2</v>
      </c>
      <c r="AA7" s="49">
        <v>2</v>
      </c>
      <c r="AC7" s="106">
        <v>4</v>
      </c>
      <c r="AD7" s="107">
        <v>4048969.1930999984</v>
      </c>
      <c r="AE7" s="107">
        <v>2234279.7400000002</v>
      </c>
      <c r="AF7" s="107">
        <v>2680511.6960999998</v>
      </c>
      <c r="AG7" s="107">
        <v>1554367.5</v>
      </c>
      <c r="AH7" s="107">
        <v>1368457.4970000004</v>
      </c>
      <c r="AI7" s="107">
        <v>679912.24000000011</v>
      </c>
      <c r="AK7">
        <v>2</v>
      </c>
      <c r="AL7" s="116">
        <v>2632944.6179999998</v>
      </c>
      <c r="AM7" s="116">
        <v>1054449.1400000001</v>
      </c>
      <c r="AN7" s="116">
        <v>2127184.9378000004</v>
      </c>
      <c r="AO7" s="116">
        <v>766959.84999999986</v>
      </c>
      <c r="AP7" s="116">
        <v>505759.68020000012</v>
      </c>
      <c r="AQ7" s="116">
        <v>287489.28999999998</v>
      </c>
    </row>
    <row r="8" spans="1:43" x14ac:dyDescent="0.25">
      <c r="A8" s="107" t="s">
        <v>2889</v>
      </c>
      <c r="B8" s="49">
        <v>9001060300</v>
      </c>
      <c r="C8" s="107" t="s">
        <v>241</v>
      </c>
      <c r="D8" s="107" t="s">
        <v>239</v>
      </c>
      <c r="E8" s="49">
        <v>100651.4894000003</v>
      </c>
      <c r="F8" s="49">
        <v>3.4587412562109197E-3</v>
      </c>
      <c r="G8" s="49">
        <v>19540.71</v>
      </c>
      <c r="H8" s="49">
        <v>1.1630691025368313E-3</v>
      </c>
      <c r="I8" s="107" t="s">
        <v>1965</v>
      </c>
      <c r="J8" s="107" t="s">
        <v>1965</v>
      </c>
      <c r="K8" s="49">
        <v>92872.916500000298</v>
      </c>
      <c r="L8" s="49">
        <v>3.4587412562109197E-3</v>
      </c>
      <c r="M8" s="49">
        <v>19540.71</v>
      </c>
      <c r="N8" s="49">
        <v>1.1630691025368313E-3</v>
      </c>
      <c r="O8" s="107" t="s">
        <v>1965</v>
      </c>
      <c r="P8" s="49">
        <v>7778.5729000000001</v>
      </c>
      <c r="Q8" s="49">
        <v>3.4587412562109197E-3</v>
      </c>
      <c r="R8" s="49">
        <v>0</v>
      </c>
      <c r="S8" s="49">
        <v>1.1630691025368313E-3</v>
      </c>
      <c r="T8" s="107" t="s">
        <v>1965</v>
      </c>
      <c r="U8" s="49">
        <v>114.261</v>
      </c>
      <c r="V8" s="49">
        <v>3341</v>
      </c>
      <c r="W8" s="49">
        <v>1</v>
      </c>
      <c r="X8" s="49">
        <v>1</v>
      </c>
      <c r="Y8" s="49">
        <v>2</v>
      </c>
      <c r="Z8" s="49">
        <v>1.5</v>
      </c>
      <c r="AA8" s="49">
        <v>2</v>
      </c>
      <c r="AC8" s="106">
        <v>5</v>
      </c>
      <c r="AD8" s="107">
        <v>5080239.6873999992</v>
      </c>
      <c r="AE8" s="107">
        <v>2194563.5</v>
      </c>
      <c r="AF8" s="107">
        <v>3212520.4056000002</v>
      </c>
      <c r="AG8" s="107">
        <v>1176273.2200000002</v>
      </c>
      <c r="AH8" s="107">
        <v>1867719.2817999998</v>
      </c>
      <c r="AI8" s="107">
        <v>1018290.28</v>
      </c>
      <c r="AK8">
        <v>3</v>
      </c>
      <c r="AL8" s="116">
        <v>4733189.1186999977</v>
      </c>
      <c r="AM8" s="116">
        <v>1902360.47</v>
      </c>
      <c r="AN8" s="116">
        <v>3270323.9879999994</v>
      </c>
      <c r="AO8" s="116">
        <v>1307531.0899999999</v>
      </c>
      <c r="AP8" s="116">
        <v>1462865.1306999999</v>
      </c>
      <c r="AQ8" s="116">
        <v>594829.38</v>
      </c>
    </row>
    <row r="9" spans="1:43" x14ac:dyDescent="0.25">
      <c r="A9" s="107" t="s">
        <v>2890</v>
      </c>
      <c r="B9" s="49">
        <v>9001060400</v>
      </c>
      <c r="C9" s="107" t="s">
        <v>241</v>
      </c>
      <c r="D9" s="107" t="s">
        <v>239</v>
      </c>
      <c r="E9" s="49">
        <v>167953.6121</v>
      </c>
      <c r="F9" s="49">
        <v>5.7714802906822541E-3</v>
      </c>
      <c r="G9" s="49">
        <v>16361.63</v>
      </c>
      <c r="H9" s="49">
        <v>9.738492777457777E-4</v>
      </c>
      <c r="I9" s="107" t="s">
        <v>1965</v>
      </c>
      <c r="J9" s="107" t="s">
        <v>1965</v>
      </c>
      <c r="K9" s="49">
        <v>158569.57990000001</v>
      </c>
      <c r="L9" s="49">
        <v>5.7714802906822541E-3</v>
      </c>
      <c r="M9" s="49">
        <v>16361.63</v>
      </c>
      <c r="N9" s="49">
        <v>9.738492777457777E-4</v>
      </c>
      <c r="O9" s="107" t="s">
        <v>1965</v>
      </c>
      <c r="P9" s="49">
        <v>9384.0321999999996</v>
      </c>
      <c r="Q9" s="49">
        <v>5.7714802906822541E-3</v>
      </c>
      <c r="R9" s="49">
        <v>0</v>
      </c>
      <c r="S9" s="49">
        <v>9.738492777457777E-4</v>
      </c>
      <c r="T9" s="107" t="s">
        <v>1965</v>
      </c>
      <c r="U9" s="49">
        <v>146.92699999999999</v>
      </c>
      <c r="V9" s="49">
        <v>3810</v>
      </c>
      <c r="W9" s="49">
        <v>1</v>
      </c>
      <c r="X9" s="49">
        <v>1</v>
      </c>
      <c r="Y9" s="49">
        <v>1</v>
      </c>
      <c r="Z9" s="49">
        <v>1</v>
      </c>
      <c r="AA9" s="49">
        <v>1</v>
      </c>
      <c r="AC9" s="106" t="s">
        <v>282</v>
      </c>
      <c r="AD9" s="107">
        <v>17538858.981799994</v>
      </c>
      <c r="AE9" s="107">
        <v>7555386.6700000009</v>
      </c>
      <c r="AF9" s="107">
        <v>12129792.9309</v>
      </c>
      <c r="AG9" s="107">
        <v>5016754.33</v>
      </c>
      <c r="AH9" s="107">
        <v>5409066.0509000001</v>
      </c>
      <c r="AI9" s="107">
        <v>2538632.34</v>
      </c>
      <c r="AK9">
        <v>4</v>
      </c>
      <c r="AL9" s="116">
        <v>4235912.0390000008</v>
      </c>
      <c r="AM9" s="116">
        <v>2387206.91</v>
      </c>
      <c r="AN9" s="116">
        <v>2789481.083000001</v>
      </c>
      <c r="AO9" s="116">
        <v>1387531.34</v>
      </c>
      <c r="AP9" s="116">
        <v>1446430.9560000007</v>
      </c>
      <c r="AQ9" s="116">
        <v>999675.57000000018</v>
      </c>
    </row>
    <row r="10" spans="1:43" x14ac:dyDescent="0.25">
      <c r="A10" s="107" t="s">
        <v>2891</v>
      </c>
      <c r="B10" s="49">
        <v>9001060500</v>
      </c>
      <c r="C10" s="107" t="s">
        <v>241</v>
      </c>
      <c r="D10" s="107" t="s">
        <v>239</v>
      </c>
      <c r="E10" s="49">
        <v>77707.489599999899</v>
      </c>
      <c r="F10" s="49">
        <v>2.6703042528062166E-3</v>
      </c>
      <c r="G10" s="49">
        <v>7351.8</v>
      </c>
      <c r="H10" s="49">
        <v>4.3758140968420684E-4</v>
      </c>
      <c r="I10" s="107" t="s">
        <v>1965</v>
      </c>
      <c r="J10" s="107" t="s">
        <v>1965</v>
      </c>
      <c r="K10" s="49">
        <v>71345.134499999898</v>
      </c>
      <c r="L10" s="49">
        <v>2.6703042528062166E-3</v>
      </c>
      <c r="M10" s="49">
        <v>7351.8</v>
      </c>
      <c r="N10" s="49">
        <v>4.3758140968420684E-4</v>
      </c>
      <c r="O10" s="107" t="s">
        <v>1965</v>
      </c>
      <c r="P10" s="49">
        <v>6362.3550999999998</v>
      </c>
      <c r="Q10" s="49">
        <v>2.6703042528062166E-3</v>
      </c>
      <c r="R10" s="49">
        <v>0</v>
      </c>
      <c r="S10" s="49">
        <v>4.3758140968420684E-4</v>
      </c>
      <c r="T10" s="107" t="s">
        <v>1965</v>
      </c>
      <c r="U10" s="49">
        <v>121.599</v>
      </c>
      <c r="V10" s="49">
        <v>3418</v>
      </c>
      <c r="W10" s="49">
        <v>1</v>
      </c>
      <c r="X10" s="49">
        <v>1</v>
      </c>
      <c r="Y10" s="49">
        <v>1</v>
      </c>
      <c r="Z10" s="49">
        <v>1</v>
      </c>
      <c r="AA10" s="49">
        <v>1</v>
      </c>
      <c r="AK10">
        <v>5</v>
      </c>
      <c r="AL10" s="116">
        <v>5061088.8110999996</v>
      </c>
      <c r="AM10" s="116">
        <v>2047879.2200000002</v>
      </c>
      <c r="AN10" s="116">
        <v>3220977.2961000004</v>
      </c>
      <c r="AO10" s="116">
        <v>1410564.12</v>
      </c>
      <c r="AP10" s="116">
        <v>1840111.5149999994</v>
      </c>
      <c r="AQ10" s="116">
        <v>637315.1</v>
      </c>
    </row>
    <row r="11" spans="1:43" x14ac:dyDescent="0.25">
      <c r="A11" s="107" t="s">
        <v>2892</v>
      </c>
      <c r="B11" s="49">
        <v>9001060600</v>
      </c>
      <c r="C11" s="107" t="s">
        <v>241</v>
      </c>
      <c r="D11" s="107" t="s">
        <v>239</v>
      </c>
      <c r="E11" s="49">
        <v>122971.57519999982</v>
      </c>
      <c r="F11" s="49">
        <v>4.2257383673199944E-3</v>
      </c>
      <c r="G11" s="49">
        <v>95807</v>
      </c>
      <c r="H11" s="49">
        <v>5.7024622701399392E-3</v>
      </c>
      <c r="I11" s="107" t="s">
        <v>1966</v>
      </c>
      <c r="J11" s="107" t="s">
        <v>1966</v>
      </c>
      <c r="K11" s="49">
        <v>73188.417499999807</v>
      </c>
      <c r="L11" s="49">
        <v>4.2257383673199944E-3</v>
      </c>
      <c r="M11" s="49">
        <v>6296</v>
      </c>
      <c r="N11" s="49">
        <v>5.7024622701399392E-3</v>
      </c>
      <c r="O11" s="107" t="s">
        <v>1966</v>
      </c>
      <c r="P11" s="49">
        <v>49783.157700000003</v>
      </c>
      <c r="Q11" s="49">
        <v>4.2257383673199944E-3</v>
      </c>
      <c r="R11" s="49">
        <v>89511</v>
      </c>
      <c r="S11" s="49">
        <v>5.7024622701399392E-3</v>
      </c>
      <c r="T11" s="107" t="s">
        <v>1966</v>
      </c>
      <c r="U11" s="49">
        <v>116.73399999999999</v>
      </c>
      <c r="V11" s="49">
        <v>2525</v>
      </c>
      <c r="W11" s="49">
        <v>1</v>
      </c>
      <c r="X11" s="49">
        <v>1</v>
      </c>
      <c r="Y11" s="49">
        <v>2</v>
      </c>
      <c r="Z11" s="49">
        <v>1.5</v>
      </c>
      <c r="AA11" s="49">
        <v>2</v>
      </c>
      <c r="AK11" t="s">
        <v>282</v>
      </c>
      <c r="AL11" s="116">
        <v>17538858.981799997</v>
      </c>
      <c r="AM11" s="116">
        <v>7555386.6699999999</v>
      </c>
      <c r="AN11" s="116">
        <v>12129792.9309</v>
      </c>
      <c r="AO11" s="116">
        <v>5016754.33</v>
      </c>
      <c r="AP11" s="116">
        <v>5409066.0509000001</v>
      </c>
      <c r="AQ11" s="116">
        <v>2538632.3400000003</v>
      </c>
    </row>
    <row r="12" spans="1:43" x14ac:dyDescent="0.25">
      <c r="A12" s="107" t="s">
        <v>2893</v>
      </c>
      <c r="B12" s="49">
        <v>9001060700</v>
      </c>
      <c r="C12" s="107" t="s">
        <v>241</v>
      </c>
      <c r="D12" s="107" t="s">
        <v>239</v>
      </c>
      <c r="E12" s="49">
        <v>117727.4436</v>
      </c>
      <c r="F12" s="49">
        <v>4.0455314530851143E-3</v>
      </c>
      <c r="G12" s="49">
        <v>8336.0400000000009</v>
      </c>
      <c r="H12" s="49">
        <v>4.9616367887917736E-4</v>
      </c>
      <c r="I12" s="107" t="s">
        <v>1965</v>
      </c>
      <c r="J12" s="107" t="s">
        <v>1965</v>
      </c>
      <c r="K12" s="49">
        <v>98856.620699999999</v>
      </c>
      <c r="L12" s="49">
        <v>4.0455314530851143E-3</v>
      </c>
      <c r="M12" s="49">
        <v>8336.0400000000009</v>
      </c>
      <c r="N12" s="49">
        <v>4.9616367887917736E-4</v>
      </c>
      <c r="O12" s="107" t="s">
        <v>1965</v>
      </c>
      <c r="P12" s="49">
        <v>18870.822899999999</v>
      </c>
      <c r="Q12" s="49">
        <v>4.0455314530851143E-3</v>
      </c>
      <c r="R12" s="49">
        <v>0</v>
      </c>
      <c r="S12" s="49">
        <v>4.9616367887917736E-4</v>
      </c>
      <c r="T12" s="107" t="s">
        <v>1965</v>
      </c>
      <c r="U12" s="49">
        <v>104.15</v>
      </c>
      <c r="V12" s="49">
        <v>2864</v>
      </c>
      <c r="W12" s="49">
        <v>1</v>
      </c>
      <c r="X12" s="49">
        <v>1</v>
      </c>
      <c r="Y12" s="49">
        <v>2</v>
      </c>
      <c r="Z12" s="49">
        <v>1.5</v>
      </c>
      <c r="AA12" s="49">
        <v>2</v>
      </c>
    </row>
    <row r="13" spans="1:43" x14ac:dyDescent="0.25">
      <c r="A13" s="107" t="s">
        <v>2894</v>
      </c>
      <c r="B13" s="49">
        <v>9001060800</v>
      </c>
      <c r="C13" s="107" t="s">
        <v>241</v>
      </c>
      <c r="D13" s="107" t="s">
        <v>239</v>
      </c>
      <c r="E13" s="49">
        <v>41183.171700000006</v>
      </c>
      <c r="F13" s="49">
        <v>1.4151994756314813E-3</v>
      </c>
      <c r="G13" s="49">
        <v>4387.5200000000004</v>
      </c>
      <c r="H13" s="49">
        <v>2.6114654732414528E-4</v>
      </c>
      <c r="I13" s="107" t="s">
        <v>1965</v>
      </c>
      <c r="J13" s="107" t="s">
        <v>1965</v>
      </c>
      <c r="K13" s="49">
        <v>39085.891300000003</v>
      </c>
      <c r="L13" s="49">
        <v>1.4151994756314813E-3</v>
      </c>
      <c r="M13" s="49">
        <v>4387.5200000000004</v>
      </c>
      <c r="N13" s="49">
        <v>2.6114654732414528E-4</v>
      </c>
      <c r="O13" s="107" t="s">
        <v>1965</v>
      </c>
      <c r="P13" s="49">
        <v>2097.2804000000001</v>
      </c>
      <c r="Q13" s="49">
        <v>1.4151994756314813E-3</v>
      </c>
      <c r="R13" s="49">
        <v>0</v>
      </c>
      <c r="S13" s="49">
        <v>2.6114654732414528E-4</v>
      </c>
      <c r="T13" s="107" t="s">
        <v>1965</v>
      </c>
      <c r="U13" s="49">
        <v>103.645</v>
      </c>
      <c r="V13" s="49">
        <v>3043</v>
      </c>
      <c r="W13" s="49">
        <v>1</v>
      </c>
      <c r="X13" s="49">
        <v>1</v>
      </c>
      <c r="Y13" s="49">
        <v>2</v>
      </c>
      <c r="Z13" s="49">
        <v>1.5</v>
      </c>
      <c r="AA13" s="49">
        <v>2</v>
      </c>
      <c r="AK13" t="s">
        <v>281</v>
      </c>
      <c r="AL13" t="s">
        <v>1979</v>
      </c>
      <c r="AM13" t="s">
        <v>1980</v>
      </c>
      <c r="AN13" t="s">
        <v>1981</v>
      </c>
      <c r="AO13" t="s">
        <v>1982</v>
      </c>
      <c r="AP13" t="s">
        <v>1983</v>
      </c>
      <c r="AQ13" t="s">
        <v>1984</v>
      </c>
    </row>
    <row r="14" spans="1:43" x14ac:dyDescent="0.25">
      <c r="A14" s="107" t="s">
        <v>2895</v>
      </c>
      <c r="B14" s="49">
        <v>9001060900</v>
      </c>
      <c r="C14" s="107" t="s">
        <v>241</v>
      </c>
      <c r="D14" s="107" t="s">
        <v>239</v>
      </c>
      <c r="E14" s="49">
        <v>49269.364099999999</v>
      </c>
      <c r="F14" s="49">
        <v>1.693069653472477E-3</v>
      </c>
      <c r="G14" s="49">
        <v>30036.3</v>
      </c>
      <c r="H14" s="49">
        <v>1.7877698652979872E-3</v>
      </c>
      <c r="I14" s="107" t="s">
        <v>1966</v>
      </c>
      <c r="J14" s="107" t="s">
        <v>1966</v>
      </c>
      <c r="K14" s="49">
        <v>48889.4</v>
      </c>
      <c r="L14" s="49">
        <v>1.693069653472477E-3</v>
      </c>
      <c r="M14" s="49">
        <v>30036.3</v>
      </c>
      <c r="N14" s="49">
        <v>1.7877698652979872E-3</v>
      </c>
      <c r="O14" s="107" t="s">
        <v>1966</v>
      </c>
      <c r="P14" s="49">
        <v>379.96409999999997</v>
      </c>
      <c r="Q14" s="49">
        <v>1.693069653472477E-3</v>
      </c>
      <c r="R14" s="49">
        <v>0</v>
      </c>
      <c r="S14" s="49">
        <v>1.7877698652979872E-3</v>
      </c>
      <c r="T14" s="107" t="s">
        <v>1966</v>
      </c>
      <c r="U14" s="49">
        <v>82.66</v>
      </c>
      <c r="V14" s="49">
        <v>2698</v>
      </c>
      <c r="W14" s="49">
        <v>1</v>
      </c>
      <c r="X14" s="49">
        <v>1</v>
      </c>
      <c r="Y14" s="49">
        <v>1</v>
      </c>
      <c r="Z14" s="49">
        <v>1</v>
      </c>
      <c r="AA14" s="49">
        <v>1</v>
      </c>
      <c r="AK14">
        <v>1</v>
      </c>
      <c r="AL14" s="10">
        <f>AL6/AL$11</f>
        <v>4.9930522613172011E-2</v>
      </c>
      <c r="AM14" s="10">
        <f t="shared" ref="AM14:AQ14" si="0">AM6/AM$11</f>
        <v>2.1638989126680924E-2</v>
      </c>
      <c r="AN14" s="10">
        <f t="shared" si="0"/>
        <v>5.9508487087292936E-2</v>
      </c>
      <c r="AO14" s="10">
        <f t="shared" si="0"/>
        <v>2.8737291188025944E-2</v>
      </c>
      <c r="AP14" s="10">
        <f t="shared" si="0"/>
        <v>2.8452004015442407E-2</v>
      </c>
      <c r="AQ14" s="10">
        <f t="shared" si="0"/>
        <v>7.6115787605541959E-3</v>
      </c>
    </row>
    <row r="15" spans="1:43" x14ac:dyDescent="0.25">
      <c r="A15" s="107" t="s">
        <v>2896</v>
      </c>
      <c r="B15" s="49">
        <v>9001061000</v>
      </c>
      <c r="C15" s="107" t="s">
        <v>241</v>
      </c>
      <c r="D15" s="107" t="s">
        <v>239</v>
      </c>
      <c r="E15" s="49">
        <v>141435.50439999992</v>
      </c>
      <c r="F15" s="49">
        <v>4.8602242955113123E-3</v>
      </c>
      <c r="G15" s="49">
        <v>84443.99</v>
      </c>
      <c r="H15" s="49">
        <v>5.0261324007126237E-3</v>
      </c>
      <c r="I15" s="107" t="s">
        <v>1966</v>
      </c>
      <c r="J15" s="107" t="s">
        <v>1966</v>
      </c>
      <c r="K15" s="49">
        <v>73580.641299999901</v>
      </c>
      <c r="L15" s="49">
        <v>4.8602242955113123E-3</v>
      </c>
      <c r="M15" s="49">
        <v>75486.320000000007</v>
      </c>
      <c r="N15" s="49">
        <v>5.0261324007126237E-3</v>
      </c>
      <c r="O15" s="107" t="s">
        <v>1966</v>
      </c>
      <c r="P15" s="49">
        <v>67854.863100000002</v>
      </c>
      <c r="Q15" s="49">
        <v>4.8602242955113123E-3</v>
      </c>
      <c r="R15" s="49">
        <v>8957.67</v>
      </c>
      <c r="S15" s="49">
        <v>5.0261324007126237E-3</v>
      </c>
      <c r="T15" s="107" t="s">
        <v>1966</v>
      </c>
      <c r="U15" s="49">
        <v>49.470999999999997</v>
      </c>
      <c r="V15" s="49">
        <v>1741</v>
      </c>
      <c r="W15" s="49">
        <v>3</v>
      </c>
      <c r="X15" s="49">
        <v>1</v>
      </c>
      <c r="Y15" s="49">
        <v>3</v>
      </c>
      <c r="Z15" s="49">
        <v>3</v>
      </c>
      <c r="AA15" s="49">
        <v>3</v>
      </c>
      <c r="AK15">
        <v>2</v>
      </c>
      <c r="AL15" s="10">
        <f t="shared" ref="AL15:AQ15" si="1">AL7/AL$11</f>
        <v>0.15012063331669384</v>
      </c>
      <c r="AM15" s="10">
        <f t="shared" si="1"/>
        <v>0.13956256457222463</v>
      </c>
      <c r="AN15" s="10">
        <f t="shared" si="1"/>
        <v>0.17536861098272422</v>
      </c>
      <c r="AO15" s="10">
        <f t="shared" si="1"/>
        <v>0.15287969064253537</v>
      </c>
      <c r="AP15" s="10">
        <f t="shared" si="1"/>
        <v>9.3502219318591623E-2</v>
      </c>
      <c r="AQ15" s="10">
        <f t="shared" si="1"/>
        <v>0.11324573687578562</v>
      </c>
    </row>
    <row r="16" spans="1:43" x14ac:dyDescent="0.25">
      <c r="A16" s="107" t="s">
        <v>2897</v>
      </c>
      <c r="B16" s="49">
        <v>9001061100</v>
      </c>
      <c r="C16" s="107" t="s">
        <v>241</v>
      </c>
      <c r="D16" s="107" t="s">
        <v>239</v>
      </c>
      <c r="E16" s="49">
        <v>72876.102700000003</v>
      </c>
      <c r="F16" s="49">
        <v>2.5042807066534404E-3</v>
      </c>
      <c r="G16" s="49">
        <v>4473.07</v>
      </c>
      <c r="H16" s="49">
        <v>2.6623850978211254E-4</v>
      </c>
      <c r="I16" s="107" t="s">
        <v>1965</v>
      </c>
      <c r="J16" s="107" t="s">
        <v>1965</v>
      </c>
      <c r="K16" s="49">
        <v>67549.058600000004</v>
      </c>
      <c r="L16" s="49">
        <v>2.5042807066534404E-3</v>
      </c>
      <c r="M16" s="49">
        <v>4173.07</v>
      </c>
      <c r="N16" s="49">
        <v>2.6623850978211254E-4</v>
      </c>
      <c r="O16" s="107" t="s">
        <v>1965</v>
      </c>
      <c r="P16" s="49">
        <v>5327.0441000000001</v>
      </c>
      <c r="Q16" s="49">
        <v>2.5042807066534404E-3</v>
      </c>
      <c r="R16" s="49">
        <v>300</v>
      </c>
      <c r="S16" s="49">
        <v>2.6623850978211254E-4</v>
      </c>
      <c r="T16" s="107" t="s">
        <v>1965</v>
      </c>
      <c r="U16" s="49">
        <v>94.519000000000005</v>
      </c>
      <c r="V16" s="49">
        <v>2692</v>
      </c>
      <c r="W16" s="49">
        <v>1</v>
      </c>
      <c r="X16" s="49">
        <v>1</v>
      </c>
      <c r="Y16" s="49">
        <v>1</v>
      </c>
      <c r="Z16" s="49">
        <v>1</v>
      </c>
      <c r="AA16" s="49">
        <v>1</v>
      </c>
      <c r="AK16">
        <v>3</v>
      </c>
      <c r="AL16" s="10">
        <f t="shared" ref="AL16:AQ16" si="2">AL8/AL$11</f>
        <v>0.2698687026112479</v>
      </c>
      <c r="AM16" s="10">
        <f t="shared" si="2"/>
        <v>0.25178863148773828</v>
      </c>
      <c r="AN16" s="10">
        <f t="shared" si="2"/>
        <v>0.26961086694802711</v>
      </c>
      <c r="AO16" s="10">
        <f t="shared" si="2"/>
        <v>0.26063287217016262</v>
      </c>
      <c r="AP16" s="10">
        <f t="shared" si="2"/>
        <v>0.27044689728952331</v>
      </c>
      <c r="AQ16" s="10">
        <f t="shared" si="2"/>
        <v>0.23431095973511468</v>
      </c>
    </row>
    <row r="17" spans="1:43" x14ac:dyDescent="0.25">
      <c r="A17" s="107" t="s">
        <v>2898</v>
      </c>
      <c r="B17" s="49">
        <v>9001061200</v>
      </c>
      <c r="C17" s="107" t="s">
        <v>241</v>
      </c>
      <c r="D17" s="107" t="s">
        <v>239</v>
      </c>
      <c r="E17" s="49">
        <v>37465.910400000001</v>
      </c>
      <c r="F17" s="49">
        <v>1.2874612265994087E-3</v>
      </c>
      <c r="G17" s="49">
        <v>19703.03</v>
      </c>
      <c r="H17" s="49">
        <v>1.1727304391373837E-3</v>
      </c>
      <c r="I17" s="107" t="s">
        <v>1966</v>
      </c>
      <c r="J17" s="107" t="s">
        <v>1965</v>
      </c>
      <c r="K17" s="49">
        <v>35405.151700000002</v>
      </c>
      <c r="L17" s="49">
        <v>1.2874612265994087E-3</v>
      </c>
      <c r="M17" s="49">
        <v>19213.03</v>
      </c>
      <c r="N17" s="49">
        <v>1.1727304391373837E-3</v>
      </c>
      <c r="O17" s="107" t="s">
        <v>1965</v>
      </c>
      <c r="P17" s="49">
        <v>2060.7586999999999</v>
      </c>
      <c r="Q17" s="49">
        <v>1.2874612265994087E-3</v>
      </c>
      <c r="R17" s="49">
        <v>490</v>
      </c>
      <c r="S17" s="49">
        <v>1.1727304391373837E-3</v>
      </c>
      <c r="T17" s="107" t="s">
        <v>1965</v>
      </c>
      <c r="U17" s="49">
        <v>48.122999999999998</v>
      </c>
      <c r="V17" s="49">
        <v>1853</v>
      </c>
      <c r="W17" s="49">
        <v>3</v>
      </c>
      <c r="X17" s="49">
        <v>1</v>
      </c>
      <c r="Y17" s="49">
        <v>5</v>
      </c>
      <c r="Z17" s="49">
        <v>4</v>
      </c>
      <c r="AA17" s="49">
        <v>4</v>
      </c>
      <c r="AK17">
        <v>4</v>
      </c>
      <c r="AL17" s="10">
        <f t="shared" ref="AL17:AQ17" si="3">AL9/AL$11</f>
        <v>0.24151582742044905</v>
      </c>
      <c r="AM17" s="10">
        <f t="shared" si="3"/>
        <v>0.31596091825171935</v>
      </c>
      <c r="AN17" s="10">
        <f t="shared" si="3"/>
        <v>0.22996939015289758</v>
      </c>
      <c r="AO17" s="10">
        <f t="shared" si="3"/>
        <v>0.27657948720004394</v>
      </c>
      <c r="AP17" s="10">
        <f t="shared" si="3"/>
        <v>0.26740863254190306</v>
      </c>
      <c r="AQ17" s="10">
        <f t="shared" si="3"/>
        <v>0.39378509217289814</v>
      </c>
    </row>
    <row r="18" spans="1:43" x14ac:dyDescent="0.25">
      <c r="A18" s="107" t="s">
        <v>2899</v>
      </c>
      <c r="B18" s="49">
        <v>9001061300</v>
      </c>
      <c r="C18" s="107" t="s">
        <v>241</v>
      </c>
      <c r="D18" s="107" t="s">
        <v>239</v>
      </c>
      <c r="E18" s="49">
        <v>75361.948199999999</v>
      </c>
      <c r="F18" s="49">
        <v>2.5897031523486776E-3</v>
      </c>
      <c r="G18" s="49">
        <v>35125.230000000003</v>
      </c>
      <c r="H18" s="49">
        <v>2.0906645527465372E-3</v>
      </c>
      <c r="I18" s="107" t="s">
        <v>1965</v>
      </c>
      <c r="J18" s="107" t="s">
        <v>1965</v>
      </c>
      <c r="K18" s="49">
        <v>51750.383699999998</v>
      </c>
      <c r="L18" s="49">
        <v>2.5897031523486776E-3</v>
      </c>
      <c r="M18" s="49">
        <v>7224.19</v>
      </c>
      <c r="N18" s="49">
        <v>2.0906645527465372E-3</v>
      </c>
      <c r="O18" s="107" t="s">
        <v>1965</v>
      </c>
      <c r="P18" s="49">
        <v>23611.5645</v>
      </c>
      <c r="Q18" s="49">
        <v>2.5897031523486776E-3</v>
      </c>
      <c r="R18" s="49">
        <v>27901.040000000001</v>
      </c>
      <c r="S18" s="49">
        <v>2.0906645527465372E-3</v>
      </c>
      <c r="T18" s="107" t="s">
        <v>1965</v>
      </c>
      <c r="U18" s="49">
        <v>54.923000000000002</v>
      </c>
      <c r="V18" s="49">
        <v>1857</v>
      </c>
      <c r="W18" s="49">
        <v>3</v>
      </c>
      <c r="X18" s="49">
        <v>1</v>
      </c>
      <c r="Y18" s="49">
        <v>4</v>
      </c>
      <c r="Z18" s="49">
        <v>3.5</v>
      </c>
      <c r="AA18" s="49">
        <v>4</v>
      </c>
      <c r="AK18">
        <v>5</v>
      </c>
      <c r="AL18" s="10">
        <f t="shared" ref="AL18:AQ18" si="4">AL10/AL$11</f>
        <v>0.28856431403843719</v>
      </c>
      <c r="AM18" s="10">
        <f t="shared" si="4"/>
        <v>0.27104889656163689</v>
      </c>
      <c r="AN18" s="10">
        <f t="shared" si="4"/>
        <v>0.26554264482905826</v>
      </c>
      <c r="AO18" s="10">
        <f t="shared" si="4"/>
        <v>0.28117065879923209</v>
      </c>
      <c r="AP18" s="10">
        <f t="shared" si="4"/>
        <v>0.34019024683453963</v>
      </c>
      <c r="AQ18" s="10">
        <f t="shared" si="4"/>
        <v>0.25104663245564734</v>
      </c>
    </row>
    <row r="19" spans="1:43" x14ac:dyDescent="0.25">
      <c r="A19" s="107" t="s">
        <v>2900</v>
      </c>
      <c r="B19" s="49">
        <v>9001061400</v>
      </c>
      <c r="C19" s="107" t="s">
        <v>241</v>
      </c>
      <c r="D19" s="107" t="s">
        <v>239</v>
      </c>
      <c r="E19" s="49">
        <v>118695.17509999999</v>
      </c>
      <c r="F19" s="49">
        <v>4.0787861310231923E-3</v>
      </c>
      <c r="G19" s="49">
        <v>8852.1899999999987</v>
      </c>
      <c r="H19" s="49">
        <v>5.2688508650839772E-4</v>
      </c>
      <c r="I19" s="107" t="s">
        <v>1965</v>
      </c>
      <c r="J19" s="107" t="s">
        <v>1965</v>
      </c>
      <c r="K19" s="49">
        <v>47281.252</v>
      </c>
      <c r="L19" s="49">
        <v>4.0787861310231923E-3</v>
      </c>
      <c r="M19" s="49">
        <v>5299.19</v>
      </c>
      <c r="N19" s="49">
        <v>5.2688508650839772E-4</v>
      </c>
      <c r="O19" s="107" t="s">
        <v>1965</v>
      </c>
      <c r="P19" s="49">
        <v>71413.9231</v>
      </c>
      <c r="Q19" s="49">
        <v>4.0787861310231923E-3</v>
      </c>
      <c r="R19" s="49">
        <v>3553</v>
      </c>
      <c r="S19" s="49">
        <v>5.2688508650839772E-4</v>
      </c>
      <c r="T19" s="107" t="s">
        <v>1965</v>
      </c>
      <c r="U19" s="49">
        <v>56.725000000000001</v>
      </c>
      <c r="V19" s="49">
        <v>1873</v>
      </c>
      <c r="W19" s="49">
        <v>3</v>
      </c>
      <c r="X19" s="49">
        <v>1</v>
      </c>
      <c r="Y19" s="49">
        <v>5</v>
      </c>
      <c r="Z19" s="49">
        <v>4</v>
      </c>
      <c r="AA19" s="49">
        <v>4</v>
      </c>
    </row>
    <row r="20" spans="1:43" x14ac:dyDescent="0.25">
      <c r="A20" s="107" t="s">
        <v>2901</v>
      </c>
      <c r="B20" s="49">
        <v>9001061500</v>
      </c>
      <c r="C20" s="107" t="s">
        <v>240</v>
      </c>
      <c r="D20" s="107" t="s">
        <v>239</v>
      </c>
      <c r="E20" s="49">
        <v>539.35699999999997</v>
      </c>
      <c r="F20" s="49">
        <v>1.8534214633550644E-5</v>
      </c>
      <c r="G20" s="49">
        <v>0</v>
      </c>
      <c r="H20" s="49">
        <v>0</v>
      </c>
      <c r="I20" s="107" t="s">
        <v>290</v>
      </c>
      <c r="J20" s="107" t="s">
        <v>1965</v>
      </c>
      <c r="K20" s="49">
        <v>0</v>
      </c>
      <c r="L20" s="49">
        <v>1.8534214633550644E-5</v>
      </c>
      <c r="M20" s="49">
        <v>0</v>
      </c>
      <c r="N20" s="49">
        <v>0</v>
      </c>
      <c r="O20" s="107" t="s">
        <v>1965</v>
      </c>
      <c r="P20" s="49">
        <v>539.35699999999997</v>
      </c>
      <c r="Q20" s="49">
        <v>1.8534214633550644E-5</v>
      </c>
      <c r="R20" s="49">
        <v>0</v>
      </c>
      <c r="S20" s="49">
        <v>0</v>
      </c>
      <c r="T20" s="107" t="s">
        <v>1965</v>
      </c>
      <c r="U20" s="49">
        <v>89.569000000000003</v>
      </c>
      <c r="V20" s="49">
        <v>2670</v>
      </c>
      <c r="W20" s="49">
        <v>1</v>
      </c>
      <c r="X20" s="49">
        <v>1</v>
      </c>
      <c r="Y20" s="49">
        <v>4</v>
      </c>
      <c r="Z20" s="49">
        <v>2.5</v>
      </c>
      <c r="AA20" s="49">
        <v>3</v>
      </c>
      <c r="AJ20" t="s">
        <v>1985</v>
      </c>
    </row>
    <row r="21" spans="1:43" x14ac:dyDescent="0.25">
      <c r="A21" s="107" t="s">
        <v>2901</v>
      </c>
      <c r="B21" s="49">
        <v>9001061500</v>
      </c>
      <c r="C21" s="107" t="s">
        <v>241</v>
      </c>
      <c r="D21" s="107" t="s">
        <v>239</v>
      </c>
      <c r="E21" s="49">
        <v>188421.01179999998</v>
      </c>
      <c r="F21" s="49">
        <v>6.4748125530436768E-3</v>
      </c>
      <c r="G21" s="49">
        <v>34700.67</v>
      </c>
      <c r="H21" s="49">
        <v>2.065394610243269E-3</v>
      </c>
      <c r="I21" s="107" t="s">
        <v>1965</v>
      </c>
      <c r="J21" s="107" t="s">
        <v>1965</v>
      </c>
      <c r="K21" s="49">
        <v>104123.3682</v>
      </c>
      <c r="L21" s="49">
        <v>6.4748125530436768E-3</v>
      </c>
      <c r="M21" s="49">
        <v>13917.12</v>
      </c>
      <c r="N21" s="49">
        <v>2.065394610243269E-3</v>
      </c>
      <c r="O21" s="107" t="s">
        <v>1965</v>
      </c>
      <c r="P21" s="49">
        <v>84297.643599999996</v>
      </c>
      <c r="Q21" s="49">
        <v>6.4748125530436768E-3</v>
      </c>
      <c r="R21" s="49">
        <v>20783.55</v>
      </c>
      <c r="S21" s="49">
        <v>2.065394610243269E-3</v>
      </c>
      <c r="T21" s="107" t="s">
        <v>1965</v>
      </c>
      <c r="U21" s="49">
        <v>89.569000000000003</v>
      </c>
      <c r="V21" s="49">
        <v>2670</v>
      </c>
      <c r="W21" s="49">
        <v>1</v>
      </c>
      <c r="X21" s="49">
        <v>1</v>
      </c>
      <c r="Y21" s="49">
        <v>4</v>
      </c>
      <c r="Z21" s="49">
        <v>2.5</v>
      </c>
      <c r="AA21" s="49">
        <v>3</v>
      </c>
      <c r="AK21" t="s">
        <v>281</v>
      </c>
      <c r="AL21" t="s">
        <v>283</v>
      </c>
      <c r="AM21" t="s">
        <v>285</v>
      </c>
      <c r="AN21" t="s">
        <v>1974</v>
      </c>
      <c r="AO21" t="s">
        <v>1975</v>
      </c>
      <c r="AP21" t="s">
        <v>1976</v>
      </c>
      <c r="AQ21" t="s">
        <v>1977</v>
      </c>
    </row>
    <row r="22" spans="1:43" x14ac:dyDescent="0.25">
      <c r="A22" s="107" t="s">
        <v>2902</v>
      </c>
      <c r="B22" s="49">
        <v>9001061600</v>
      </c>
      <c r="C22" s="107" t="s">
        <v>241</v>
      </c>
      <c r="D22" s="107" t="s">
        <v>239</v>
      </c>
      <c r="E22" s="49">
        <v>182195.8941</v>
      </c>
      <c r="F22" s="49">
        <v>6.2608954859231705E-3</v>
      </c>
      <c r="G22" s="49">
        <v>24755.48</v>
      </c>
      <c r="H22" s="49">
        <v>1.473453825703799E-3</v>
      </c>
      <c r="I22" s="107" t="s">
        <v>1965</v>
      </c>
      <c r="J22" s="107" t="s">
        <v>1965</v>
      </c>
      <c r="K22" s="49">
        <v>114122.9146</v>
      </c>
      <c r="L22" s="49">
        <v>6.2608954859231705E-3</v>
      </c>
      <c r="M22" s="49">
        <v>10431.48</v>
      </c>
      <c r="N22" s="49">
        <v>1.473453825703799E-3</v>
      </c>
      <c r="O22" s="107" t="s">
        <v>1965</v>
      </c>
      <c r="P22" s="49">
        <v>68072.979500000001</v>
      </c>
      <c r="Q22" s="49">
        <v>6.2608954859231705E-3</v>
      </c>
      <c r="R22" s="49">
        <v>14324</v>
      </c>
      <c r="S22" s="49">
        <v>1.473453825703799E-3</v>
      </c>
      <c r="T22" s="107" t="s">
        <v>1965</v>
      </c>
      <c r="U22" s="49">
        <v>80.623999999999995</v>
      </c>
      <c r="V22" s="49">
        <v>2370</v>
      </c>
      <c r="W22" s="49">
        <v>1</v>
      </c>
      <c r="X22" s="49">
        <v>1</v>
      </c>
      <c r="Y22" s="49">
        <v>1</v>
      </c>
      <c r="Z22" s="49">
        <v>1</v>
      </c>
      <c r="AA22" s="49">
        <v>1</v>
      </c>
      <c r="AK22">
        <v>1</v>
      </c>
      <c r="AL22" s="116">
        <v>2809461.1440999992</v>
      </c>
      <c r="AM22" s="116">
        <v>878020.92999999982</v>
      </c>
      <c r="AN22" s="116">
        <v>2230487.9496000009</v>
      </c>
      <c r="AO22" s="116">
        <v>652857.03</v>
      </c>
      <c r="AP22" s="116">
        <v>578973.1945000001</v>
      </c>
      <c r="AQ22" s="116">
        <v>225163.9</v>
      </c>
    </row>
    <row r="23" spans="1:43" x14ac:dyDescent="0.25">
      <c r="A23" s="107" t="s">
        <v>2903</v>
      </c>
      <c r="B23" s="49">
        <v>9001070100</v>
      </c>
      <c r="C23" s="107" t="s">
        <v>260</v>
      </c>
      <c r="D23" s="107" t="s">
        <v>239</v>
      </c>
      <c r="E23" s="49">
        <v>0</v>
      </c>
      <c r="F23" s="49">
        <v>0</v>
      </c>
      <c r="G23" s="49">
        <v>11586.15</v>
      </c>
      <c r="H23" s="49">
        <v>6.8961123123761155E-4</v>
      </c>
      <c r="I23" s="107" t="s">
        <v>1966</v>
      </c>
      <c r="J23" s="107" t="s">
        <v>290</v>
      </c>
      <c r="K23" s="49">
        <v>0</v>
      </c>
      <c r="L23" s="49">
        <v>0</v>
      </c>
      <c r="M23" s="49">
        <v>11088.15</v>
      </c>
      <c r="N23" s="49">
        <v>6.8961123123761155E-4</v>
      </c>
      <c r="O23" s="107" t="s">
        <v>290</v>
      </c>
      <c r="P23" s="49">
        <v>0</v>
      </c>
      <c r="Q23" s="49">
        <v>0</v>
      </c>
      <c r="R23" s="49">
        <v>498</v>
      </c>
      <c r="S23" s="49">
        <v>6.8961123123761155E-4</v>
      </c>
      <c r="T23" s="107" t="s">
        <v>290</v>
      </c>
      <c r="U23" s="49">
        <v>59.890999999999998</v>
      </c>
      <c r="V23" s="49">
        <v>1489</v>
      </c>
      <c r="W23" s="49">
        <v>3</v>
      </c>
      <c r="X23" s="49">
        <v>1</v>
      </c>
      <c r="Y23" s="49">
        <v>4</v>
      </c>
      <c r="Z23" s="49">
        <v>3.5</v>
      </c>
      <c r="AA23" s="49">
        <v>4</v>
      </c>
      <c r="AK23">
        <v>2</v>
      </c>
      <c r="AL23" s="116">
        <v>3647227.0008999985</v>
      </c>
      <c r="AM23" s="116">
        <v>1769873.2600000002</v>
      </c>
      <c r="AN23" s="116">
        <v>2501741.2613999993</v>
      </c>
      <c r="AO23" s="116">
        <v>901132.8899999999</v>
      </c>
      <c r="AP23" s="116">
        <v>1145485.7395000001</v>
      </c>
      <c r="AQ23" s="116">
        <v>868740.36999999988</v>
      </c>
    </row>
    <row r="24" spans="1:43" x14ac:dyDescent="0.25">
      <c r="A24" s="107" t="s">
        <v>2903</v>
      </c>
      <c r="B24" s="49">
        <v>9001070100</v>
      </c>
      <c r="C24" s="107" t="s">
        <v>240</v>
      </c>
      <c r="D24" s="107" t="s">
        <v>244</v>
      </c>
      <c r="E24" s="49">
        <v>118414.09310000039</v>
      </c>
      <c r="F24" s="49">
        <v>4.0691271591036283E-3</v>
      </c>
      <c r="G24" s="49">
        <v>0</v>
      </c>
      <c r="H24" s="49">
        <v>0</v>
      </c>
      <c r="I24" s="107" t="s">
        <v>290</v>
      </c>
      <c r="J24" s="107" t="s">
        <v>1965</v>
      </c>
      <c r="K24" s="49">
        <v>87876.710500000394</v>
      </c>
      <c r="L24" s="49">
        <v>4.0691271591036283E-3</v>
      </c>
      <c r="M24" s="49">
        <v>0</v>
      </c>
      <c r="N24" s="49">
        <v>0</v>
      </c>
      <c r="O24" s="107" t="s">
        <v>1965</v>
      </c>
      <c r="P24" s="49">
        <v>30537.382600000001</v>
      </c>
      <c r="Q24" s="49">
        <v>4.0691271591036283E-3</v>
      </c>
      <c r="R24" s="49">
        <v>0</v>
      </c>
      <c r="S24" s="49">
        <v>0</v>
      </c>
      <c r="T24" s="107" t="s">
        <v>1965</v>
      </c>
      <c r="U24" s="49">
        <v>59.890999999999998</v>
      </c>
      <c r="V24" s="49">
        <v>1489</v>
      </c>
      <c r="W24" s="49">
        <v>3</v>
      </c>
      <c r="X24" s="49">
        <v>1</v>
      </c>
      <c r="Y24" s="49">
        <v>4</v>
      </c>
      <c r="Z24" s="49">
        <v>3.5</v>
      </c>
      <c r="AA24" s="49">
        <v>4</v>
      </c>
      <c r="AK24">
        <v>3</v>
      </c>
      <c r="AL24" s="116">
        <v>3700388.5897000004</v>
      </c>
      <c r="AM24" s="116">
        <v>1973902.6000000003</v>
      </c>
      <c r="AN24" s="116">
        <v>2519773.0743</v>
      </c>
      <c r="AO24" s="116">
        <v>1416615.1900000002</v>
      </c>
      <c r="AP24" s="116">
        <v>1180615.5153999999</v>
      </c>
      <c r="AQ24" s="116">
        <v>557287.41</v>
      </c>
    </row>
    <row r="25" spans="1:43" x14ac:dyDescent="0.25">
      <c r="A25" s="107" t="s">
        <v>2904</v>
      </c>
      <c r="B25" s="49">
        <v>9001070200</v>
      </c>
      <c r="C25" s="107" t="s">
        <v>260</v>
      </c>
      <c r="D25" s="107" t="s">
        <v>239</v>
      </c>
      <c r="E25" s="49">
        <v>0</v>
      </c>
      <c r="F25" s="49">
        <v>0</v>
      </c>
      <c r="G25" s="49">
        <v>8670.73</v>
      </c>
      <c r="H25" s="49">
        <v>5.1608453118843578E-4</v>
      </c>
      <c r="I25" s="107" t="s">
        <v>1966</v>
      </c>
      <c r="J25" s="107" t="s">
        <v>290</v>
      </c>
      <c r="K25" s="49">
        <v>0</v>
      </c>
      <c r="L25" s="49">
        <v>0</v>
      </c>
      <c r="M25" s="49">
        <v>2227.9299999999998</v>
      </c>
      <c r="N25" s="49">
        <v>5.1608453118843578E-4</v>
      </c>
      <c r="O25" s="107" t="s">
        <v>290</v>
      </c>
      <c r="P25" s="49">
        <v>0</v>
      </c>
      <c r="Q25" s="49">
        <v>0</v>
      </c>
      <c r="R25" s="49">
        <v>6442.8</v>
      </c>
      <c r="S25" s="49">
        <v>5.1608453118843578E-4</v>
      </c>
      <c r="T25" s="107" t="s">
        <v>290</v>
      </c>
      <c r="U25" s="49">
        <v>27.728999999999999</v>
      </c>
      <c r="V25" s="49">
        <v>1292</v>
      </c>
      <c r="W25" s="49">
        <v>5</v>
      </c>
      <c r="X25" s="49">
        <v>1</v>
      </c>
      <c r="Y25" s="49">
        <v>4</v>
      </c>
      <c r="Z25" s="49">
        <v>4.5</v>
      </c>
      <c r="AA25" s="49">
        <v>5</v>
      </c>
      <c r="AK25">
        <v>4</v>
      </c>
      <c r="AL25" s="116">
        <v>3405799.6857000012</v>
      </c>
      <c r="AM25" s="116">
        <v>1248759.9200000002</v>
      </c>
      <c r="AN25" s="116">
        <v>2420231.1126000015</v>
      </c>
      <c r="AO25" s="116">
        <v>904056.85000000009</v>
      </c>
      <c r="AP25" s="116">
        <v>985568.57309999992</v>
      </c>
      <c r="AQ25" s="116">
        <v>344703.07</v>
      </c>
    </row>
    <row r="26" spans="1:43" x14ac:dyDescent="0.25">
      <c r="A26" s="107" t="s">
        <v>2904</v>
      </c>
      <c r="B26" s="49">
        <v>9001070200</v>
      </c>
      <c r="C26" s="107" t="s">
        <v>240</v>
      </c>
      <c r="D26" s="107" t="s">
        <v>244</v>
      </c>
      <c r="E26" s="49">
        <v>67503.344800000006</v>
      </c>
      <c r="F26" s="49">
        <v>2.3196537377020692E-3</v>
      </c>
      <c r="G26" s="49">
        <v>0</v>
      </c>
      <c r="H26" s="49">
        <v>0</v>
      </c>
      <c r="I26" s="107" t="s">
        <v>290</v>
      </c>
      <c r="J26" s="107" t="s">
        <v>1965</v>
      </c>
      <c r="K26" s="49">
        <v>45704.852400000003</v>
      </c>
      <c r="L26" s="49">
        <v>2.3196537377020692E-3</v>
      </c>
      <c r="M26" s="49">
        <v>0</v>
      </c>
      <c r="N26" s="49">
        <v>0</v>
      </c>
      <c r="O26" s="107" t="s">
        <v>1965</v>
      </c>
      <c r="P26" s="49">
        <v>21798.492399999999</v>
      </c>
      <c r="Q26" s="49">
        <v>2.3196537377020692E-3</v>
      </c>
      <c r="R26" s="49">
        <v>0</v>
      </c>
      <c r="S26" s="49">
        <v>0</v>
      </c>
      <c r="T26" s="107" t="s">
        <v>1965</v>
      </c>
      <c r="U26" s="49">
        <v>27.728999999999999</v>
      </c>
      <c r="V26" s="49">
        <v>1292</v>
      </c>
      <c r="W26" s="49">
        <v>5</v>
      </c>
      <c r="X26" s="49">
        <v>1</v>
      </c>
      <c r="Y26" s="49">
        <v>4</v>
      </c>
      <c r="Z26" s="49">
        <v>4.5</v>
      </c>
      <c r="AA26" s="49">
        <v>5</v>
      </c>
      <c r="AK26">
        <v>5</v>
      </c>
      <c r="AL26" s="116">
        <v>3975982.5613999981</v>
      </c>
      <c r="AM26" s="116">
        <v>1684829.9600000002</v>
      </c>
      <c r="AN26" s="116">
        <v>2457559.5329999998</v>
      </c>
      <c r="AO26" s="116">
        <v>1142092.3700000001</v>
      </c>
      <c r="AP26" s="116">
        <v>1518423.0283999995</v>
      </c>
      <c r="AQ26" s="116">
        <v>542737.59</v>
      </c>
    </row>
    <row r="27" spans="1:43" x14ac:dyDescent="0.25">
      <c r="A27" s="107" t="s">
        <v>2904</v>
      </c>
      <c r="B27" s="49">
        <v>9001070200</v>
      </c>
      <c r="C27" s="107" t="s">
        <v>261</v>
      </c>
      <c r="D27" s="107" t="s">
        <v>239</v>
      </c>
      <c r="E27" s="49">
        <v>0</v>
      </c>
      <c r="F27" s="49">
        <v>0</v>
      </c>
      <c r="G27" s="49">
        <v>749.66</v>
      </c>
      <c r="H27" s="49">
        <v>4.4619995046636532E-5</v>
      </c>
      <c r="I27" s="107" t="s">
        <v>1966</v>
      </c>
      <c r="J27" s="107" t="s">
        <v>290</v>
      </c>
      <c r="K27" s="49">
        <v>0</v>
      </c>
      <c r="L27" s="49">
        <v>0</v>
      </c>
      <c r="M27" s="49">
        <v>749.66</v>
      </c>
      <c r="N27" s="49">
        <v>4.4619995046636532E-5</v>
      </c>
      <c r="O27" s="107" t="s">
        <v>290</v>
      </c>
      <c r="P27" s="49">
        <v>0</v>
      </c>
      <c r="Q27" s="49">
        <v>0</v>
      </c>
      <c r="R27" s="49">
        <v>0</v>
      </c>
      <c r="S27" s="49">
        <v>4.4619995046636532E-5</v>
      </c>
      <c r="T27" s="107" t="s">
        <v>290</v>
      </c>
      <c r="U27" s="49">
        <v>27.728999999999999</v>
      </c>
      <c r="V27" s="49">
        <v>1292</v>
      </c>
      <c r="W27" s="49">
        <v>5</v>
      </c>
      <c r="X27" s="49">
        <v>1</v>
      </c>
      <c r="Y27" s="49">
        <v>4</v>
      </c>
      <c r="Z27" s="49">
        <v>4.5</v>
      </c>
      <c r="AA27" s="49">
        <v>5</v>
      </c>
      <c r="AK27" t="s">
        <v>282</v>
      </c>
      <c r="AL27" s="116">
        <v>17538858.981799997</v>
      </c>
      <c r="AM27" s="116">
        <v>7555386.6699999999</v>
      </c>
      <c r="AN27" s="116">
        <v>12129792.9309</v>
      </c>
      <c r="AO27" s="116">
        <v>5016754.33</v>
      </c>
      <c r="AP27" s="116">
        <v>5409066.0508999992</v>
      </c>
      <c r="AQ27" s="116">
        <v>2538632.34</v>
      </c>
    </row>
    <row r="28" spans="1:43" x14ac:dyDescent="0.25">
      <c r="A28" s="107" t="s">
        <v>2905</v>
      </c>
      <c r="B28" s="49">
        <v>9001070300</v>
      </c>
      <c r="C28" s="107" t="s">
        <v>260</v>
      </c>
      <c r="D28" s="107" t="s">
        <v>239</v>
      </c>
      <c r="E28" s="49">
        <v>0</v>
      </c>
      <c r="F28" s="49">
        <v>0</v>
      </c>
      <c r="G28" s="49">
        <v>213519.3</v>
      </c>
      <c r="H28" s="49">
        <v>1.2708734770911213E-2</v>
      </c>
      <c r="I28" s="107" t="s">
        <v>1966</v>
      </c>
      <c r="J28" s="107" t="s">
        <v>290</v>
      </c>
      <c r="K28" s="49">
        <v>0</v>
      </c>
      <c r="L28" s="49">
        <v>0</v>
      </c>
      <c r="M28" s="49">
        <v>202635.3</v>
      </c>
      <c r="N28" s="49">
        <v>1.2708734770911213E-2</v>
      </c>
      <c r="O28" s="107" t="s">
        <v>290</v>
      </c>
      <c r="P28" s="49">
        <v>0</v>
      </c>
      <c r="Q28" s="49">
        <v>0</v>
      </c>
      <c r="R28" s="49">
        <v>10884</v>
      </c>
      <c r="S28" s="49">
        <v>1.2708734770911213E-2</v>
      </c>
      <c r="T28" s="107" t="s">
        <v>290</v>
      </c>
      <c r="U28" s="49">
        <v>5.532</v>
      </c>
      <c r="V28" s="49">
        <v>433</v>
      </c>
      <c r="W28" s="49">
        <v>5</v>
      </c>
      <c r="X28" s="49">
        <v>1</v>
      </c>
      <c r="Y28" s="49">
        <v>4</v>
      </c>
      <c r="Z28" s="49">
        <v>4.5</v>
      </c>
      <c r="AA28" s="49">
        <v>5</v>
      </c>
    </row>
    <row r="29" spans="1:43" x14ac:dyDescent="0.25">
      <c r="A29" s="107" t="s">
        <v>2905</v>
      </c>
      <c r="B29" s="49">
        <v>9001070300</v>
      </c>
      <c r="C29" s="107" t="s">
        <v>240</v>
      </c>
      <c r="D29" s="107" t="s">
        <v>244</v>
      </c>
      <c r="E29" s="49">
        <v>52641.309099999999</v>
      </c>
      <c r="F29" s="49">
        <v>1.808941612791681E-3</v>
      </c>
      <c r="G29" s="49">
        <v>0</v>
      </c>
      <c r="H29" s="49">
        <v>0</v>
      </c>
      <c r="I29" s="107" t="s">
        <v>290</v>
      </c>
      <c r="J29" s="107" t="s">
        <v>1965</v>
      </c>
      <c r="K29" s="49">
        <v>16956.723999999998</v>
      </c>
      <c r="L29" s="49">
        <v>1.808941612791681E-3</v>
      </c>
      <c r="M29" s="49">
        <v>0</v>
      </c>
      <c r="N29" s="49">
        <v>0</v>
      </c>
      <c r="O29" s="107" t="s">
        <v>1965</v>
      </c>
      <c r="P29" s="49">
        <v>35684.585099999997</v>
      </c>
      <c r="Q29" s="49">
        <v>1.808941612791681E-3</v>
      </c>
      <c r="R29" s="49">
        <v>0</v>
      </c>
      <c r="S29" s="49">
        <v>0</v>
      </c>
      <c r="T29" s="107" t="s">
        <v>1965</v>
      </c>
      <c r="U29" s="49">
        <v>5.532</v>
      </c>
      <c r="V29" s="49">
        <v>433</v>
      </c>
      <c r="W29" s="49">
        <v>5</v>
      </c>
      <c r="X29" s="49">
        <v>1</v>
      </c>
      <c r="Y29" s="49">
        <v>4</v>
      </c>
      <c r="Z29" s="49">
        <v>4.5</v>
      </c>
      <c r="AA29" s="49">
        <v>5</v>
      </c>
      <c r="AK29" t="s">
        <v>281</v>
      </c>
      <c r="AL29" t="s">
        <v>1979</v>
      </c>
      <c r="AM29" t="s">
        <v>1980</v>
      </c>
      <c r="AN29" t="s">
        <v>1981</v>
      </c>
      <c r="AO29" t="s">
        <v>1982</v>
      </c>
      <c r="AP29" t="s">
        <v>1983</v>
      </c>
      <c r="AQ29" t="s">
        <v>1984</v>
      </c>
    </row>
    <row r="30" spans="1:43" x14ac:dyDescent="0.25">
      <c r="A30" s="107" t="s">
        <v>2906</v>
      </c>
      <c r="B30" s="49">
        <v>9001070400</v>
      </c>
      <c r="C30" s="107" t="s">
        <v>260</v>
      </c>
      <c r="D30" s="107" t="s">
        <v>239</v>
      </c>
      <c r="E30" s="49">
        <v>0</v>
      </c>
      <c r="F30" s="49">
        <v>0</v>
      </c>
      <c r="G30" s="49">
        <v>2503.5299999999997</v>
      </c>
      <c r="H30" s="49">
        <v>1.4901087986434646E-4</v>
      </c>
      <c r="I30" s="107" t="s">
        <v>1966</v>
      </c>
      <c r="J30" s="107" t="s">
        <v>290</v>
      </c>
      <c r="K30" s="49">
        <v>0</v>
      </c>
      <c r="L30" s="49">
        <v>0</v>
      </c>
      <c r="M30" s="49">
        <v>1029.53</v>
      </c>
      <c r="N30" s="49">
        <v>1.4901087986434646E-4</v>
      </c>
      <c r="O30" s="107" t="s">
        <v>290</v>
      </c>
      <c r="P30" s="49">
        <v>0</v>
      </c>
      <c r="Q30" s="49">
        <v>0</v>
      </c>
      <c r="R30" s="49">
        <v>1474</v>
      </c>
      <c r="S30" s="49">
        <v>1.4901087986434646E-4</v>
      </c>
      <c r="T30" s="107" t="s">
        <v>290</v>
      </c>
      <c r="U30" s="49">
        <v>25.893000000000001</v>
      </c>
      <c r="V30" s="49">
        <v>912</v>
      </c>
      <c r="W30" s="49">
        <v>5</v>
      </c>
      <c r="X30" s="49">
        <v>1</v>
      </c>
      <c r="Y30" s="49">
        <v>5</v>
      </c>
      <c r="Z30" s="49">
        <v>5</v>
      </c>
      <c r="AA30" s="49">
        <v>5</v>
      </c>
      <c r="AK30">
        <v>1</v>
      </c>
      <c r="AL30" s="10">
        <f>AL22/AL$27</f>
        <v>0.16018494401576325</v>
      </c>
      <c r="AM30" s="10">
        <f t="shared" ref="AM30:AQ30" si="5">AM22/AM$27</f>
        <v>0.1162112501119681</v>
      </c>
      <c r="AN30" s="10">
        <f t="shared" si="5"/>
        <v>0.18388508050437957</v>
      </c>
      <c r="AO30" s="10">
        <f t="shared" si="5"/>
        <v>0.13013533991408346</v>
      </c>
      <c r="AP30" s="10">
        <f t="shared" si="5"/>
        <v>0.10703755307326417</v>
      </c>
      <c r="AQ30" s="10">
        <f t="shared" si="5"/>
        <v>8.8694962422167845E-2</v>
      </c>
    </row>
    <row r="31" spans="1:43" x14ac:dyDescent="0.25">
      <c r="A31" s="107" t="s">
        <v>2906</v>
      </c>
      <c r="B31" s="49">
        <v>9001070400</v>
      </c>
      <c r="C31" s="107" t="s">
        <v>240</v>
      </c>
      <c r="D31" s="107" t="s">
        <v>244</v>
      </c>
      <c r="E31" s="49">
        <v>23919.493000000002</v>
      </c>
      <c r="F31" s="49">
        <v>8.2195840081376946E-4</v>
      </c>
      <c r="G31" s="49">
        <v>0</v>
      </c>
      <c r="H31" s="49">
        <v>0</v>
      </c>
      <c r="I31" s="107" t="s">
        <v>290</v>
      </c>
      <c r="J31" s="107" t="s">
        <v>1965</v>
      </c>
      <c r="K31" s="49">
        <v>17866.1715</v>
      </c>
      <c r="L31" s="49">
        <v>8.2195840081376946E-4</v>
      </c>
      <c r="M31" s="49">
        <v>0</v>
      </c>
      <c r="N31" s="49">
        <v>0</v>
      </c>
      <c r="O31" s="107" t="s">
        <v>1965</v>
      </c>
      <c r="P31" s="49">
        <v>6053.3215</v>
      </c>
      <c r="Q31" s="49">
        <v>8.2195840081376946E-4</v>
      </c>
      <c r="R31" s="49">
        <v>0</v>
      </c>
      <c r="S31" s="49">
        <v>0</v>
      </c>
      <c r="T31" s="107" t="s">
        <v>1965</v>
      </c>
      <c r="U31" s="49">
        <v>25.893000000000001</v>
      </c>
      <c r="V31" s="49">
        <v>912</v>
      </c>
      <c r="W31" s="49">
        <v>5</v>
      </c>
      <c r="X31" s="49">
        <v>1</v>
      </c>
      <c r="Y31" s="49">
        <v>5</v>
      </c>
      <c r="Z31" s="49">
        <v>5</v>
      </c>
      <c r="AA31" s="49">
        <v>5</v>
      </c>
      <c r="AK31">
        <v>2</v>
      </c>
      <c r="AL31" s="10">
        <f t="shared" ref="AL31:AQ31" si="6">AL23/AL$27</f>
        <v>0.20795121305694464</v>
      </c>
      <c r="AM31" s="10">
        <f t="shared" si="6"/>
        <v>0.23425316761451737</v>
      </c>
      <c r="AN31" s="10">
        <f t="shared" si="6"/>
        <v>0.20624764789075228</v>
      </c>
      <c r="AO31" s="10">
        <f t="shared" si="6"/>
        <v>0.17962467976780516</v>
      </c>
      <c r="AP31" s="10">
        <f t="shared" si="6"/>
        <v>0.21177144607235956</v>
      </c>
      <c r="AQ31" s="10">
        <f t="shared" si="6"/>
        <v>0.34220802922568927</v>
      </c>
    </row>
    <row r="32" spans="1:43" x14ac:dyDescent="0.25">
      <c r="A32" s="107" t="s">
        <v>2906</v>
      </c>
      <c r="B32" s="49">
        <v>9001070400</v>
      </c>
      <c r="C32" s="107" t="s">
        <v>243</v>
      </c>
      <c r="D32" s="107" t="s">
        <v>244</v>
      </c>
      <c r="E32" s="49">
        <v>50.864100000000001</v>
      </c>
      <c r="F32" s="49">
        <v>1.7478704207832351E-6</v>
      </c>
      <c r="G32" s="49">
        <v>0</v>
      </c>
      <c r="H32" s="49">
        <v>0</v>
      </c>
      <c r="I32" s="107" t="s">
        <v>290</v>
      </c>
      <c r="J32" s="107" t="s">
        <v>290</v>
      </c>
      <c r="K32" s="49">
        <v>50.864100000000001</v>
      </c>
      <c r="L32" s="49">
        <v>1.7478704207832351E-6</v>
      </c>
      <c r="M32" s="49">
        <v>0</v>
      </c>
      <c r="N32" s="49">
        <v>0</v>
      </c>
      <c r="O32" s="107" t="s">
        <v>290</v>
      </c>
      <c r="P32" s="49">
        <v>0</v>
      </c>
      <c r="Q32" s="49">
        <v>1.7478704207832351E-6</v>
      </c>
      <c r="R32" s="49">
        <v>0</v>
      </c>
      <c r="S32" s="49">
        <v>0</v>
      </c>
      <c r="T32" s="107" t="s">
        <v>290</v>
      </c>
      <c r="U32" s="49">
        <v>25.893000000000001</v>
      </c>
      <c r="V32" s="49">
        <v>912</v>
      </c>
      <c r="W32" s="49">
        <v>5</v>
      </c>
      <c r="X32" s="49">
        <v>1</v>
      </c>
      <c r="Y32" s="49">
        <v>5</v>
      </c>
      <c r="Z32" s="49">
        <v>5</v>
      </c>
      <c r="AA32" s="49">
        <v>5</v>
      </c>
      <c r="AK32">
        <v>3</v>
      </c>
      <c r="AL32" s="10">
        <f t="shared" ref="AL32:AQ32" si="7">AL24/AL$27</f>
        <v>0.21098228759008089</v>
      </c>
      <c r="AM32" s="10">
        <f t="shared" si="7"/>
        <v>0.26125765446760391</v>
      </c>
      <c r="AN32" s="10">
        <f t="shared" si="7"/>
        <v>0.20773422008557232</v>
      </c>
      <c r="AO32" s="10">
        <f t="shared" si="7"/>
        <v>0.28237683107755451</v>
      </c>
      <c r="AP32" s="10">
        <f t="shared" si="7"/>
        <v>0.21826605633768525</v>
      </c>
      <c r="AQ32" s="10">
        <f t="shared" si="7"/>
        <v>0.21952269386121509</v>
      </c>
    </row>
    <row r="33" spans="1:43" x14ac:dyDescent="0.25">
      <c r="A33" s="107" t="s">
        <v>2907</v>
      </c>
      <c r="B33" s="49">
        <v>9001070500</v>
      </c>
      <c r="C33" s="107" t="s">
        <v>260</v>
      </c>
      <c r="D33" s="107" t="s">
        <v>239</v>
      </c>
      <c r="E33" s="49">
        <v>0</v>
      </c>
      <c r="F33" s="49">
        <v>0</v>
      </c>
      <c r="G33" s="49">
        <v>16596.989999999998</v>
      </c>
      <c r="H33" s="49">
        <v>9.8785797773534145E-4</v>
      </c>
      <c r="I33" s="107" t="s">
        <v>1966</v>
      </c>
      <c r="J33" s="107" t="s">
        <v>290</v>
      </c>
      <c r="K33" s="49">
        <v>0</v>
      </c>
      <c r="L33" s="49">
        <v>0</v>
      </c>
      <c r="M33" s="49">
        <v>359.75</v>
      </c>
      <c r="N33" s="49">
        <v>9.8785797773534145E-4</v>
      </c>
      <c r="O33" s="107" t="s">
        <v>290</v>
      </c>
      <c r="P33" s="49">
        <v>0</v>
      </c>
      <c r="Q33" s="49">
        <v>0</v>
      </c>
      <c r="R33" s="49">
        <v>16237.24</v>
      </c>
      <c r="S33" s="49">
        <v>9.8785797773534145E-4</v>
      </c>
      <c r="T33" s="107" t="s">
        <v>290</v>
      </c>
      <c r="U33" s="49">
        <v>15.334</v>
      </c>
      <c r="V33" s="49">
        <v>1275</v>
      </c>
      <c r="W33" s="49">
        <v>5</v>
      </c>
      <c r="X33" s="49">
        <v>1</v>
      </c>
      <c r="Y33" s="49">
        <v>5</v>
      </c>
      <c r="Z33" s="49">
        <v>5</v>
      </c>
      <c r="AA33" s="49">
        <v>5</v>
      </c>
      <c r="AK33">
        <v>4</v>
      </c>
      <c r="AL33" s="10">
        <f t="shared" ref="AL33:AQ33" si="8">AL25/AL$27</f>
        <v>0.19418593246197974</v>
      </c>
      <c r="AM33" s="10">
        <f t="shared" si="8"/>
        <v>0.16528074267309473</v>
      </c>
      <c r="AN33" s="10">
        <f t="shared" si="8"/>
        <v>0.19952781769543584</v>
      </c>
      <c r="AO33" s="10">
        <f t="shared" si="8"/>
        <v>0.18020751875246802</v>
      </c>
      <c r="AP33" s="10">
        <f t="shared" si="8"/>
        <v>0.18220679204610821</v>
      </c>
      <c r="AQ33" s="10">
        <f t="shared" si="8"/>
        <v>0.13578298226516725</v>
      </c>
    </row>
    <row r="34" spans="1:43" x14ac:dyDescent="0.25">
      <c r="A34" s="107" t="s">
        <v>2907</v>
      </c>
      <c r="B34" s="49">
        <v>9001070500</v>
      </c>
      <c r="C34" s="107" t="s">
        <v>240</v>
      </c>
      <c r="D34" s="107" t="s">
        <v>244</v>
      </c>
      <c r="E34" s="49">
        <v>29086.940599999998</v>
      </c>
      <c r="F34" s="49">
        <v>9.995301815193616E-4</v>
      </c>
      <c r="G34" s="49">
        <v>0</v>
      </c>
      <c r="H34" s="49">
        <v>0</v>
      </c>
      <c r="I34" s="107" t="s">
        <v>290</v>
      </c>
      <c r="J34" s="107" t="s">
        <v>1965</v>
      </c>
      <c r="K34" s="49">
        <v>23101.568599999999</v>
      </c>
      <c r="L34" s="49">
        <v>9.995301815193616E-4</v>
      </c>
      <c r="M34" s="49">
        <v>0</v>
      </c>
      <c r="N34" s="49">
        <v>0</v>
      </c>
      <c r="O34" s="107" t="s">
        <v>1965</v>
      </c>
      <c r="P34" s="49">
        <v>5985.3720000000003</v>
      </c>
      <c r="Q34" s="49">
        <v>9.995301815193616E-4</v>
      </c>
      <c r="R34" s="49">
        <v>0</v>
      </c>
      <c r="S34" s="49">
        <v>0</v>
      </c>
      <c r="T34" s="107" t="s">
        <v>1965</v>
      </c>
      <c r="U34" s="49">
        <v>15.334</v>
      </c>
      <c r="V34" s="49">
        <v>1275</v>
      </c>
      <c r="W34" s="49">
        <v>5</v>
      </c>
      <c r="X34" s="49">
        <v>1</v>
      </c>
      <c r="Y34" s="49">
        <v>5</v>
      </c>
      <c r="Z34" s="49">
        <v>5</v>
      </c>
      <c r="AA34" s="49">
        <v>5</v>
      </c>
      <c r="AK34">
        <v>5</v>
      </c>
      <c r="AL34" s="10">
        <f t="shared" ref="AL34:AQ34" si="9">AL26/AL$27</f>
        <v>0.22669562287523146</v>
      </c>
      <c r="AM34" s="10">
        <f t="shared" si="9"/>
        <v>0.22299718513281599</v>
      </c>
      <c r="AN34" s="10">
        <f t="shared" si="9"/>
        <v>0.20260523382386009</v>
      </c>
      <c r="AO34" s="10">
        <f t="shared" si="9"/>
        <v>0.22765563048808893</v>
      </c>
      <c r="AP34" s="10">
        <f t="shared" si="9"/>
        <v>0.28071815247058285</v>
      </c>
      <c r="AQ34" s="10">
        <f t="shared" si="9"/>
        <v>0.21379133222576058</v>
      </c>
    </row>
    <row r="35" spans="1:43" x14ac:dyDescent="0.25">
      <c r="A35" s="107" t="s">
        <v>2908</v>
      </c>
      <c r="B35" s="49">
        <v>9001070600</v>
      </c>
      <c r="C35" s="107" t="s">
        <v>260</v>
      </c>
      <c r="D35" s="107" t="s">
        <v>239</v>
      </c>
      <c r="E35" s="49">
        <v>0</v>
      </c>
      <c r="F35" s="49">
        <v>0</v>
      </c>
      <c r="G35" s="49">
        <v>110631.34</v>
      </c>
      <c r="H35" s="49">
        <v>6.584811571649498E-3</v>
      </c>
      <c r="I35" s="107" t="s">
        <v>1966</v>
      </c>
      <c r="J35" s="107" t="s">
        <v>290</v>
      </c>
      <c r="K35" s="49">
        <v>0</v>
      </c>
      <c r="L35" s="49">
        <v>0</v>
      </c>
      <c r="M35" s="49">
        <v>96774.69</v>
      </c>
      <c r="N35" s="49">
        <v>6.584811571649498E-3</v>
      </c>
      <c r="O35" s="107" t="s">
        <v>290</v>
      </c>
      <c r="P35" s="49">
        <v>0</v>
      </c>
      <c r="Q35" s="49">
        <v>0</v>
      </c>
      <c r="R35" s="49">
        <v>13856.65</v>
      </c>
      <c r="S35" s="49">
        <v>6.584811571649498E-3</v>
      </c>
      <c r="T35" s="107" t="s">
        <v>290</v>
      </c>
      <c r="U35" s="49">
        <v>18.832999999999998</v>
      </c>
      <c r="V35" s="49">
        <v>974</v>
      </c>
      <c r="W35" s="49">
        <v>5</v>
      </c>
      <c r="X35" s="49">
        <v>1</v>
      </c>
      <c r="Y35" s="49">
        <v>4</v>
      </c>
      <c r="Z35" s="49">
        <v>4.5</v>
      </c>
      <c r="AA35" s="49">
        <v>5</v>
      </c>
    </row>
    <row r="36" spans="1:43" x14ac:dyDescent="0.25">
      <c r="A36" s="107" t="s">
        <v>2908</v>
      </c>
      <c r="B36" s="49">
        <v>9001070600</v>
      </c>
      <c r="C36" s="107" t="s">
        <v>240</v>
      </c>
      <c r="D36" s="107" t="s">
        <v>244</v>
      </c>
      <c r="E36" s="49">
        <v>144313.22889999999</v>
      </c>
      <c r="F36" s="49">
        <v>4.9591130900188997E-3</v>
      </c>
      <c r="G36" s="49">
        <v>0</v>
      </c>
      <c r="H36" s="49">
        <v>0</v>
      </c>
      <c r="I36" s="107" t="s">
        <v>290</v>
      </c>
      <c r="J36" s="107" t="s">
        <v>1965</v>
      </c>
      <c r="K36" s="49">
        <v>35967.757299999997</v>
      </c>
      <c r="L36" s="49">
        <v>4.9591130900188997E-3</v>
      </c>
      <c r="M36" s="49">
        <v>0</v>
      </c>
      <c r="N36" s="49">
        <v>0</v>
      </c>
      <c r="O36" s="107" t="s">
        <v>1965</v>
      </c>
      <c r="P36" s="49">
        <v>108345.4716</v>
      </c>
      <c r="Q36" s="49">
        <v>4.9591130900188997E-3</v>
      </c>
      <c r="R36" s="49">
        <v>0</v>
      </c>
      <c r="S36" s="49">
        <v>0</v>
      </c>
      <c r="T36" s="107" t="s">
        <v>1965</v>
      </c>
      <c r="U36" s="49">
        <v>18.832999999999998</v>
      </c>
      <c r="V36" s="49">
        <v>974</v>
      </c>
      <c r="W36" s="49">
        <v>5</v>
      </c>
      <c r="X36" s="49">
        <v>1</v>
      </c>
      <c r="Y36" s="49">
        <v>4</v>
      </c>
      <c r="Z36" s="49">
        <v>4.5</v>
      </c>
      <c r="AA36" s="49">
        <v>5</v>
      </c>
      <c r="AJ36" t="s">
        <v>1986</v>
      </c>
    </row>
    <row r="37" spans="1:43" x14ac:dyDescent="0.25">
      <c r="A37" s="107" t="s">
        <v>2909</v>
      </c>
      <c r="B37" s="49">
        <v>9001070900</v>
      </c>
      <c r="C37" s="107" t="s">
        <v>260</v>
      </c>
      <c r="D37" s="107" t="s">
        <v>239</v>
      </c>
      <c r="E37" s="49">
        <v>0</v>
      </c>
      <c r="F37" s="49">
        <v>0</v>
      </c>
      <c r="G37" s="49">
        <v>30327.010000000002</v>
      </c>
      <c r="H37" s="49">
        <v>1.805073014405593E-3</v>
      </c>
      <c r="I37" s="107" t="s">
        <v>1966</v>
      </c>
      <c r="J37" s="107" t="s">
        <v>290</v>
      </c>
      <c r="K37" s="49">
        <v>0</v>
      </c>
      <c r="L37" s="49">
        <v>0</v>
      </c>
      <c r="M37" s="49">
        <v>4170.01</v>
      </c>
      <c r="N37" s="49">
        <v>1.805073014405593E-3</v>
      </c>
      <c r="O37" s="107" t="s">
        <v>290</v>
      </c>
      <c r="P37" s="49">
        <v>0</v>
      </c>
      <c r="Q37" s="49">
        <v>0</v>
      </c>
      <c r="R37" s="49">
        <v>26157</v>
      </c>
      <c r="S37" s="49">
        <v>1.805073014405593E-3</v>
      </c>
      <c r="T37" s="107" t="s">
        <v>290</v>
      </c>
      <c r="U37" s="49">
        <v>20.158000000000001</v>
      </c>
      <c r="V37" s="49">
        <v>1228</v>
      </c>
      <c r="W37" s="49">
        <v>5</v>
      </c>
      <c r="X37" s="49">
        <v>1</v>
      </c>
      <c r="Y37" s="49">
        <v>5</v>
      </c>
      <c r="Z37" s="49">
        <v>5</v>
      </c>
      <c r="AA37" s="49">
        <v>5</v>
      </c>
      <c r="AK37" t="s">
        <v>281</v>
      </c>
      <c r="AL37" t="s">
        <v>283</v>
      </c>
      <c r="AM37" t="s">
        <v>285</v>
      </c>
      <c r="AN37" t="s">
        <v>1974</v>
      </c>
      <c r="AO37" t="s">
        <v>1975</v>
      </c>
      <c r="AP37" t="s">
        <v>1976</v>
      </c>
      <c r="AQ37" t="s">
        <v>1977</v>
      </c>
    </row>
    <row r="38" spans="1:43" x14ac:dyDescent="0.25">
      <c r="A38" s="107" t="s">
        <v>2909</v>
      </c>
      <c r="B38" s="49">
        <v>9001070900</v>
      </c>
      <c r="C38" s="107" t="s">
        <v>240</v>
      </c>
      <c r="D38" s="107" t="s">
        <v>244</v>
      </c>
      <c r="E38" s="49">
        <v>40068.741500000004</v>
      </c>
      <c r="F38" s="49">
        <v>1.3769037113771734E-3</v>
      </c>
      <c r="G38" s="49">
        <v>0</v>
      </c>
      <c r="H38" s="49">
        <v>0</v>
      </c>
      <c r="I38" s="107" t="s">
        <v>290</v>
      </c>
      <c r="J38" s="107" t="s">
        <v>1965</v>
      </c>
      <c r="K38" s="49">
        <v>29174.958600000002</v>
      </c>
      <c r="L38" s="49">
        <v>1.3769037113771734E-3</v>
      </c>
      <c r="M38" s="49">
        <v>0</v>
      </c>
      <c r="N38" s="49">
        <v>0</v>
      </c>
      <c r="O38" s="107" t="s">
        <v>1965</v>
      </c>
      <c r="P38" s="49">
        <v>10893.7829</v>
      </c>
      <c r="Q38" s="49">
        <v>1.3769037113771734E-3</v>
      </c>
      <c r="R38" s="49">
        <v>0</v>
      </c>
      <c r="S38" s="49">
        <v>0</v>
      </c>
      <c r="T38" s="107" t="s">
        <v>1965</v>
      </c>
      <c r="U38" s="49">
        <v>20.158000000000001</v>
      </c>
      <c r="V38" s="49">
        <v>1228</v>
      </c>
      <c r="W38" s="49">
        <v>5</v>
      </c>
      <c r="X38" s="49">
        <v>1</v>
      </c>
      <c r="Y38" s="49">
        <v>5</v>
      </c>
      <c r="Z38" s="49">
        <v>5</v>
      </c>
      <c r="AA38" s="49">
        <v>5</v>
      </c>
      <c r="AK38">
        <v>1</v>
      </c>
      <c r="AL38" s="116">
        <v>1535395.4412999994</v>
      </c>
      <c r="AM38" s="116">
        <v>489966.54</v>
      </c>
      <c r="AN38" s="116">
        <v>1233439.3297999997</v>
      </c>
      <c r="AO38" s="116">
        <v>355917.50000000006</v>
      </c>
      <c r="AP38" s="116">
        <v>301956.1115</v>
      </c>
      <c r="AQ38" s="116">
        <v>134049.03999999998</v>
      </c>
    </row>
    <row r="39" spans="1:43" x14ac:dyDescent="0.25">
      <c r="A39" s="107" t="s">
        <v>2910</v>
      </c>
      <c r="B39" s="49">
        <v>9001071000</v>
      </c>
      <c r="C39" s="107" t="s">
        <v>260</v>
      </c>
      <c r="D39" s="107" t="s">
        <v>239</v>
      </c>
      <c r="E39" s="49">
        <v>0</v>
      </c>
      <c r="F39" s="49">
        <v>0</v>
      </c>
      <c r="G39" s="49">
        <v>17169.5</v>
      </c>
      <c r="H39" s="49">
        <v>1.0219339499949658E-3</v>
      </c>
      <c r="I39" s="107" t="s">
        <v>1966</v>
      </c>
      <c r="J39" s="107" t="s">
        <v>290</v>
      </c>
      <c r="K39" s="49">
        <v>0</v>
      </c>
      <c r="L39" s="49">
        <v>0</v>
      </c>
      <c r="M39" s="49">
        <v>14379.5</v>
      </c>
      <c r="N39" s="49">
        <v>1.0219339499949658E-3</v>
      </c>
      <c r="O39" s="107" t="s">
        <v>290</v>
      </c>
      <c r="P39" s="49">
        <v>0</v>
      </c>
      <c r="Q39" s="49">
        <v>0</v>
      </c>
      <c r="R39" s="49">
        <v>2790</v>
      </c>
      <c r="S39" s="49">
        <v>1.0219339499949658E-3</v>
      </c>
      <c r="T39" s="107" t="s">
        <v>290</v>
      </c>
      <c r="U39" s="49">
        <v>27.215</v>
      </c>
      <c r="V39" s="49">
        <v>1323</v>
      </c>
      <c r="W39" s="49">
        <v>5</v>
      </c>
      <c r="X39" s="49">
        <v>1</v>
      </c>
      <c r="Y39" s="49">
        <v>5</v>
      </c>
      <c r="Z39" s="49">
        <v>5</v>
      </c>
      <c r="AA39" s="49">
        <v>5</v>
      </c>
      <c r="AK39">
        <v>2</v>
      </c>
      <c r="AL39" s="116">
        <v>2438778.5994999991</v>
      </c>
      <c r="AM39" s="116">
        <v>840590.69</v>
      </c>
      <c r="AN39" s="116">
        <v>1849524.4404999996</v>
      </c>
      <c r="AO39" s="116">
        <v>641461.43000000005</v>
      </c>
      <c r="AP39" s="116">
        <v>589254.15899999999</v>
      </c>
      <c r="AQ39" s="116">
        <v>199129.26</v>
      </c>
    </row>
    <row r="40" spans="1:43" x14ac:dyDescent="0.25">
      <c r="A40" s="107" t="s">
        <v>2910</v>
      </c>
      <c r="B40" s="49">
        <v>9001071000</v>
      </c>
      <c r="C40" s="107" t="s">
        <v>240</v>
      </c>
      <c r="D40" s="107" t="s">
        <v>244</v>
      </c>
      <c r="E40" s="49">
        <v>63545.393400000001</v>
      </c>
      <c r="F40" s="49">
        <v>2.1836445253311122E-3</v>
      </c>
      <c r="G40" s="49">
        <v>0</v>
      </c>
      <c r="H40" s="49">
        <v>0</v>
      </c>
      <c r="I40" s="107" t="s">
        <v>290</v>
      </c>
      <c r="J40" s="107" t="s">
        <v>1965</v>
      </c>
      <c r="K40" s="49">
        <v>37249.348899999997</v>
      </c>
      <c r="L40" s="49">
        <v>2.1836445253311122E-3</v>
      </c>
      <c r="M40" s="49">
        <v>0</v>
      </c>
      <c r="N40" s="49">
        <v>0</v>
      </c>
      <c r="O40" s="107" t="s">
        <v>1965</v>
      </c>
      <c r="P40" s="49">
        <v>26296.0445</v>
      </c>
      <c r="Q40" s="49">
        <v>2.1836445253311122E-3</v>
      </c>
      <c r="R40" s="49">
        <v>0</v>
      </c>
      <c r="S40" s="49">
        <v>0</v>
      </c>
      <c r="T40" s="107" t="s">
        <v>1965</v>
      </c>
      <c r="U40" s="49">
        <v>27.215</v>
      </c>
      <c r="V40" s="49">
        <v>1323</v>
      </c>
      <c r="W40" s="49">
        <v>5</v>
      </c>
      <c r="X40" s="49">
        <v>1</v>
      </c>
      <c r="Y40" s="49">
        <v>5</v>
      </c>
      <c r="Z40" s="49">
        <v>5</v>
      </c>
      <c r="AA40" s="49">
        <v>5</v>
      </c>
      <c r="AK40">
        <v>3</v>
      </c>
      <c r="AL40" s="116">
        <v>4435476.0604999997</v>
      </c>
      <c r="AM40" s="116">
        <v>1795986.2000000007</v>
      </c>
      <c r="AN40" s="116">
        <v>3153797.0589000001</v>
      </c>
      <c r="AO40" s="116">
        <v>1288734.6799999997</v>
      </c>
      <c r="AP40" s="116">
        <v>1281679.0016000001</v>
      </c>
      <c r="AQ40" s="116">
        <v>507251.52</v>
      </c>
    </row>
    <row r="41" spans="1:43" x14ac:dyDescent="0.25">
      <c r="A41" s="107" t="s">
        <v>2911</v>
      </c>
      <c r="B41" s="49">
        <v>9001071100</v>
      </c>
      <c r="C41" s="107" t="s">
        <v>240</v>
      </c>
      <c r="D41" s="107" t="s">
        <v>239</v>
      </c>
      <c r="E41" s="49">
        <v>66899.110799999995</v>
      </c>
      <c r="F41" s="49">
        <v>2.2988901198295114E-3</v>
      </c>
      <c r="G41" s="49">
        <v>29836.83</v>
      </c>
      <c r="H41" s="49">
        <v>1.7758973492080898E-3</v>
      </c>
      <c r="I41" s="107" t="s">
        <v>1965</v>
      </c>
      <c r="J41" s="107" t="s">
        <v>1965</v>
      </c>
      <c r="K41" s="49">
        <v>51783.790099999998</v>
      </c>
      <c r="L41" s="49">
        <v>2.2988901198295114E-3</v>
      </c>
      <c r="M41" s="49">
        <v>21423.83</v>
      </c>
      <c r="N41" s="49">
        <v>1.7758973492080898E-3</v>
      </c>
      <c r="O41" s="107" t="s">
        <v>1965</v>
      </c>
      <c r="P41" s="49">
        <v>15115.3207</v>
      </c>
      <c r="Q41" s="49">
        <v>2.2988901198295114E-3</v>
      </c>
      <c r="R41" s="49">
        <v>8413</v>
      </c>
      <c r="S41" s="49">
        <v>1.7758973492080898E-3</v>
      </c>
      <c r="T41" s="107" t="s">
        <v>1965</v>
      </c>
      <c r="U41" s="49">
        <v>25.632999999999999</v>
      </c>
      <c r="V41" s="49">
        <v>1271</v>
      </c>
      <c r="W41" s="49">
        <v>5</v>
      </c>
      <c r="X41" s="49">
        <v>1</v>
      </c>
      <c r="Y41" s="49">
        <v>5</v>
      </c>
      <c r="Z41" s="49">
        <v>5</v>
      </c>
      <c r="AA41" s="49">
        <v>5</v>
      </c>
      <c r="AK41">
        <v>4</v>
      </c>
      <c r="AL41" s="116">
        <v>4048969.1930999984</v>
      </c>
      <c r="AM41" s="116">
        <v>2234279.7400000002</v>
      </c>
      <c r="AN41" s="116">
        <v>2680511.6960999998</v>
      </c>
      <c r="AO41" s="116">
        <v>1554367.5</v>
      </c>
      <c r="AP41" s="116">
        <v>1368457.4970000004</v>
      </c>
      <c r="AQ41" s="116">
        <v>679912.24000000011</v>
      </c>
    </row>
    <row r="42" spans="1:43" x14ac:dyDescent="0.25">
      <c r="A42" s="107" t="s">
        <v>2912</v>
      </c>
      <c r="B42" s="49">
        <v>9001071200</v>
      </c>
      <c r="C42" s="107" t="s">
        <v>260</v>
      </c>
      <c r="D42" s="107" t="s">
        <v>239</v>
      </c>
      <c r="E42" s="49">
        <v>0</v>
      </c>
      <c r="F42" s="49">
        <v>0</v>
      </c>
      <c r="G42" s="49">
        <v>20104.86</v>
      </c>
      <c r="H42" s="49">
        <v>1.1966474850109664E-3</v>
      </c>
      <c r="I42" s="107" t="s">
        <v>1966</v>
      </c>
      <c r="J42" s="107" t="s">
        <v>290</v>
      </c>
      <c r="K42" s="49">
        <v>0</v>
      </c>
      <c r="L42" s="49">
        <v>0</v>
      </c>
      <c r="M42" s="49">
        <v>4593.8599999999997</v>
      </c>
      <c r="N42" s="49">
        <v>1.1966474850109664E-3</v>
      </c>
      <c r="O42" s="107" t="s">
        <v>290</v>
      </c>
      <c r="P42" s="49">
        <v>0</v>
      </c>
      <c r="Q42" s="49">
        <v>0</v>
      </c>
      <c r="R42" s="49">
        <v>15511</v>
      </c>
      <c r="S42" s="49">
        <v>1.1966474850109664E-3</v>
      </c>
      <c r="T42" s="107" t="s">
        <v>290</v>
      </c>
      <c r="U42" s="49">
        <v>13.99</v>
      </c>
      <c r="V42" s="49">
        <v>1107</v>
      </c>
      <c r="W42" s="49">
        <v>5</v>
      </c>
      <c r="X42" s="49">
        <v>1</v>
      </c>
      <c r="Y42" s="49">
        <v>5</v>
      </c>
      <c r="Z42" s="49">
        <v>5</v>
      </c>
      <c r="AA42" s="49">
        <v>5</v>
      </c>
      <c r="AK42">
        <v>5</v>
      </c>
      <c r="AL42" s="116">
        <v>5080239.6873999992</v>
      </c>
      <c r="AM42" s="116">
        <v>2194563.5</v>
      </c>
      <c r="AN42" s="116">
        <v>3212520.4056000002</v>
      </c>
      <c r="AO42" s="116">
        <v>1176273.2200000002</v>
      </c>
      <c r="AP42" s="116">
        <v>1867719.2817999998</v>
      </c>
      <c r="AQ42" s="116">
        <v>1018290.28</v>
      </c>
    </row>
    <row r="43" spans="1:43" x14ac:dyDescent="0.25">
      <c r="A43" s="107" t="s">
        <v>2912</v>
      </c>
      <c r="B43" s="49">
        <v>9001071200</v>
      </c>
      <c r="C43" s="107" t="s">
        <v>240</v>
      </c>
      <c r="D43" s="107" t="s">
        <v>244</v>
      </c>
      <c r="E43" s="49">
        <v>65667.876300000004</v>
      </c>
      <c r="F43" s="49">
        <v>2.256580546602072E-3</v>
      </c>
      <c r="G43" s="49">
        <v>0</v>
      </c>
      <c r="H43" s="49">
        <v>0</v>
      </c>
      <c r="I43" s="107" t="s">
        <v>290</v>
      </c>
      <c r="J43" s="107" t="s">
        <v>1965</v>
      </c>
      <c r="K43" s="49">
        <v>45169.658199999998</v>
      </c>
      <c r="L43" s="49">
        <v>2.256580546602072E-3</v>
      </c>
      <c r="M43" s="49">
        <v>0</v>
      </c>
      <c r="N43" s="49">
        <v>0</v>
      </c>
      <c r="O43" s="107" t="s">
        <v>1965</v>
      </c>
      <c r="P43" s="49">
        <v>20498.218099999998</v>
      </c>
      <c r="Q43" s="49">
        <v>2.256580546602072E-3</v>
      </c>
      <c r="R43" s="49">
        <v>0</v>
      </c>
      <c r="S43" s="49">
        <v>0</v>
      </c>
      <c r="T43" s="107" t="s">
        <v>1965</v>
      </c>
      <c r="U43" s="49">
        <v>13.99</v>
      </c>
      <c r="V43" s="49">
        <v>1107</v>
      </c>
      <c r="W43" s="49">
        <v>5</v>
      </c>
      <c r="X43" s="49">
        <v>1</v>
      </c>
      <c r="Y43" s="49">
        <v>5</v>
      </c>
      <c r="Z43" s="49">
        <v>5</v>
      </c>
      <c r="AA43" s="49">
        <v>5</v>
      </c>
      <c r="AK43" t="s">
        <v>282</v>
      </c>
      <c r="AL43" s="116">
        <v>17538858.981799994</v>
      </c>
      <c r="AM43" s="116">
        <v>7555386.6700000009</v>
      </c>
      <c r="AN43" s="116">
        <v>12129792.9309</v>
      </c>
      <c r="AO43" s="116">
        <v>5016754.33</v>
      </c>
      <c r="AP43" s="116">
        <v>5409066.0509000001</v>
      </c>
      <c r="AQ43" s="116">
        <v>2538632.34</v>
      </c>
    </row>
    <row r="44" spans="1:43" x14ac:dyDescent="0.25">
      <c r="A44" s="107" t="s">
        <v>2913</v>
      </c>
      <c r="B44" s="49">
        <v>9001071300</v>
      </c>
      <c r="C44" s="107" t="s">
        <v>260</v>
      </c>
      <c r="D44" s="107" t="s">
        <v>239</v>
      </c>
      <c r="E44" s="49">
        <v>0</v>
      </c>
      <c r="F44" s="49">
        <v>0</v>
      </c>
      <c r="G44" s="49">
        <v>2772.3199999999997</v>
      </c>
      <c r="H44" s="49">
        <v>1.6500934379277458E-4</v>
      </c>
      <c r="I44" s="107" t="s">
        <v>1966</v>
      </c>
      <c r="J44" s="107" t="s">
        <v>290</v>
      </c>
      <c r="K44" s="49">
        <v>0</v>
      </c>
      <c r="L44" s="49">
        <v>0</v>
      </c>
      <c r="M44" s="49">
        <v>1572.32</v>
      </c>
      <c r="N44" s="49">
        <v>1.6500934379277458E-4</v>
      </c>
      <c r="O44" s="107" t="s">
        <v>290</v>
      </c>
      <c r="P44" s="49">
        <v>0</v>
      </c>
      <c r="Q44" s="49">
        <v>0</v>
      </c>
      <c r="R44" s="49">
        <v>1200</v>
      </c>
      <c r="S44" s="49">
        <v>1.6500934379277458E-4</v>
      </c>
      <c r="T44" s="107" t="s">
        <v>290</v>
      </c>
      <c r="U44" s="49">
        <v>17.510999999999999</v>
      </c>
      <c r="V44" s="49">
        <v>1078</v>
      </c>
      <c r="W44" s="49">
        <v>5</v>
      </c>
      <c r="X44" s="49">
        <v>1</v>
      </c>
      <c r="Y44" s="49">
        <v>5</v>
      </c>
      <c r="Z44" s="49">
        <v>5</v>
      </c>
      <c r="AA44" s="49">
        <v>5</v>
      </c>
    </row>
    <row r="45" spans="1:43" x14ac:dyDescent="0.25">
      <c r="A45" s="107" t="s">
        <v>2913</v>
      </c>
      <c r="B45" s="49">
        <v>9001071300</v>
      </c>
      <c r="C45" s="107" t="s">
        <v>240</v>
      </c>
      <c r="D45" s="107" t="s">
        <v>244</v>
      </c>
      <c r="E45" s="49">
        <v>54252.862399999998</v>
      </c>
      <c r="F45" s="49">
        <v>1.8643202854622997E-3</v>
      </c>
      <c r="G45" s="49">
        <v>0</v>
      </c>
      <c r="H45" s="49">
        <v>0</v>
      </c>
      <c r="I45" s="107" t="s">
        <v>290</v>
      </c>
      <c r="J45" s="107" t="s">
        <v>1965</v>
      </c>
      <c r="K45" s="49">
        <v>34389.4211</v>
      </c>
      <c r="L45" s="49">
        <v>1.8643202854622997E-3</v>
      </c>
      <c r="M45" s="49">
        <v>0</v>
      </c>
      <c r="N45" s="49">
        <v>0</v>
      </c>
      <c r="O45" s="107" t="s">
        <v>1965</v>
      </c>
      <c r="P45" s="49">
        <v>19863.441299999999</v>
      </c>
      <c r="Q45" s="49">
        <v>1.8643202854622997E-3</v>
      </c>
      <c r="R45" s="49">
        <v>0</v>
      </c>
      <c r="S45" s="49">
        <v>0</v>
      </c>
      <c r="T45" s="107" t="s">
        <v>1965</v>
      </c>
      <c r="U45" s="49">
        <v>17.510999999999999</v>
      </c>
      <c r="V45" s="49">
        <v>1078</v>
      </c>
      <c r="W45" s="49">
        <v>5</v>
      </c>
      <c r="X45" s="49">
        <v>1</v>
      </c>
      <c r="Y45" s="49">
        <v>5</v>
      </c>
      <c r="Z45" s="49">
        <v>5</v>
      </c>
      <c r="AA45" s="49">
        <v>5</v>
      </c>
      <c r="AK45" t="s">
        <v>281</v>
      </c>
      <c r="AL45" t="s">
        <v>1979</v>
      </c>
      <c r="AM45" t="s">
        <v>1980</v>
      </c>
      <c r="AN45" t="s">
        <v>1981</v>
      </c>
      <c r="AO45" t="s">
        <v>1982</v>
      </c>
      <c r="AP45" t="s">
        <v>1983</v>
      </c>
      <c r="AQ45" t="s">
        <v>1984</v>
      </c>
    </row>
    <row r="46" spans="1:43" x14ac:dyDescent="0.25">
      <c r="A46" s="107" t="s">
        <v>2914</v>
      </c>
      <c r="B46" s="49">
        <v>9001071400</v>
      </c>
      <c r="C46" s="107" t="s">
        <v>240</v>
      </c>
      <c r="D46" s="107" t="s">
        <v>239</v>
      </c>
      <c r="E46" s="49">
        <v>68350.4467</v>
      </c>
      <c r="F46" s="49">
        <v>2.3487631558260363E-3</v>
      </c>
      <c r="G46" s="49">
        <v>10239.369999999999</v>
      </c>
      <c r="H46" s="49">
        <v>6.094504691202395E-4</v>
      </c>
      <c r="I46" s="107" t="s">
        <v>1965</v>
      </c>
      <c r="J46" s="107" t="s">
        <v>1965</v>
      </c>
      <c r="K46" s="49">
        <v>38432.275500000003</v>
      </c>
      <c r="L46" s="49">
        <v>2.3487631558260363E-3</v>
      </c>
      <c r="M46" s="49">
        <v>3327.16</v>
      </c>
      <c r="N46" s="49">
        <v>6.094504691202395E-4</v>
      </c>
      <c r="O46" s="107" t="s">
        <v>1965</v>
      </c>
      <c r="P46" s="49">
        <v>29918.171200000001</v>
      </c>
      <c r="Q46" s="49">
        <v>2.3487631558260363E-3</v>
      </c>
      <c r="R46" s="49">
        <v>6912.21</v>
      </c>
      <c r="S46" s="49">
        <v>6.094504691202395E-4</v>
      </c>
      <c r="T46" s="107" t="s">
        <v>1965</v>
      </c>
      <c r="U46" s="49">
        <v>22.64</v>
      </c>
      <c r="V46" s="49">
        <v>1131</v>
      </c>
      <c r="W46" s="49">
        <v>5</v>
      </c>
      <c r="X46" s="49">
        <v>1</v>
      </c>
      <c r="Y46" s="49">
        <v>5</v>
      </c>
      <c r="Z46" s="49">
        <v>5</v>
      </c>
      <c r="AA46" s="49">
        <v>5</v>
      </c>
      <c r="AK46">
        <v>1</v>
      </c>
      <c r="AL46" s="10">
        <f>AL38/AL$43</f>
        <v>8.7542493094520765E-2</v>
      </c>
      <c r="AM46" s="10">
        <f t="shared" ref="AM46:AQ46" si="10">AM38/AM$43</f>
        <v>6.4849962205839023E-2</v>
      </c>
      <c r="AN46" s="10">
        <f t="shared" si="10"/>
        <v>0.10168675894358253</v>
      </c>
      <c r="AO46" s="10">
        <f t="shared" si="10"/>
        <v>7.0945770230690181E-2</v>
      </c>
      <c r="AP46" s="10">
        <f t="shared" si="10"/>
        <v>5.5824075479677E-2</v>
      </c>
      <c r="AQ46" s="10">
        <f t="shared" si="10"/>
        <v>5.2803644658525065E-2</v>
      </c>
    </row>
    <row r="47" spans="1:43" x14ac:dyDescent="0.25">
      <c r="A47" s="107" t="s">
        <v>2915</v>
      </c>
      <c r="B47" s="49">
        <v>9001071600</v>
      </c>
      <c r="C47" s="107" t="s">
        <v>260</v>
      </c>
      <c r="D47" s="107" t="s">
        <v>239</v>
      </c>
      <c r="E47" s="49">
        <v>0</v>
      </c>
      <c r="F47" s="49">
        <v>0</v>
      </c>
      <c r="G47" s="49">
        <v>1330.85</v>
      </c>
      <c r="H47" s="49">
        <v>7.9212603590716105E-5</v>
      </c>
      <c r="I47" s="107" t="s">
        <v>1966</v>
      </c>
      <c r="J47" s="107" t="s">
        <v>290</v>
      </c>
      <c r="K47" s="49">
        <v>0</v>
      </c>
      <c r="L47" s="49">
        <v>0</v>
      </c>
      <c r="M47" s="49">
        <v>1330.85</v>
      </c>
      <c r="N47" s="49">
        <v>7.9212603590716105E-5</v>
      </c>
      <c r="O47" s="107" t="s">
        <v>290</v>
      </c>
      <c r="P47" s="49">
        <v>0</v>
      </c>
      <c r="Q47" s="49">
        <v>0</v>
      </c>
      <c r="R47" s="49">
        <v>0</v>
      </c>
      <c r="S47" s="49">
        <v>7.9212603590716105E-5</v>
      </c>
      <c r="T47" s="107" t="s">
        <v>290</v>
      </c>
      <c r="U47" s="49">
        <v>11.771000000000001</v>
      </c>
      <c r="V47" s="49">
        <v>1032</v>
      </c>
      <c r="W47" s="49">
        <v>5</v>
      </c>
      <c r="X47" s="49">
        <v>1</v>
      </c>
      <c r="Y47" s="49">
        <v>4</v>
      </c>
      <c r="Z47" s="49">
        <v>4.5</v>
      </c>
      <c r="AA47" s="49">
        <v>5</v>
      </c>
      <c r="AK47">
        <v>2</v>
      </c>
      <c r="AL47" s="10">
        <f t="shared" ref="AL47:AQ47" si="11">AL39/AL$43</f>
        <v>0.13905001471479475</v>
      </c>
      <c r="AM47" s="10">
        <f t="shared" si="11"/>
        <v>0.1112571370222141</v>
      </c>
      <c r="AN47" s="10">
        <f t="shared" si="11"/>
        <v>0.15247782472761218</v>
      </c>
      <c r="AO47" s="10">
        <f t="shared" si="11"/>
        <v>0.12786383143461602</v>
      </c>
      <c r="AP47" s="10">
        <f t="shared" si="11"/>
        <v>0.10893824432074656</v>
      </c>
      <c r="AQ47" s="10">
        <f t="shared" si="11"/>
        <v>7.843958215706022E-2</v>
      </c>
    </row>
    <row r="48" spans="1:43" x14ac:dyDescent="0.25">
      <c r="A48" s="107" t="s">
        <v>2915</v>
      </c>
      <c r="B48" s="49">
        <v>9001071600</v>
      </c>
      <c r="C48" s="107" t="s">
        <v>240</v>
      </c>
      <c r="D48" s="107" t="s">
        <v>244</v>
      </c>
      <c r="E48" s="49">
        <v>31813.543699999998</v>
      </c>
      <c r="F48" s="49">
        <v>1.0932259100922819E-3</v>
      </c>
      <c r="G48" s="49">
        <v>0</v>
      </c>
      <c r="H48" s="49">
        <v>0</v>
      </c>
      <c r="I48" s="107" t="s">
        <v>290</v>
      </c>
      <c r="J48" s="107" t="s">
        <v>1965</v>
      </c>
      <c r="K48" s="49">
        <v>24529.813099999999</v>
      </c>
      <c r="L48" s="49">
        <v>1.0932259100922819E-3</v>
      </c>
      <c r="M48" s="49">
        <v>0</v>
      </c>
      <c r="N48" s="49">
        <v>0</v>
      </c>
      <c r="O48" s="107" t="s">
        <v>1965</v>
      </c>
      <c r="P48" s="49">
        <v>7283.7305999999999</v>
      </c>
      <c r="Q48" s="49">
        <v>1.0932259100922819E-3</v>
      </c>
      <c r="R48" s="49">
        <v>0</v>
      </c>
      <c r="S48" s="49">
        <v>0</v>
      </c>
      <c r="T48" s="107" t="s">
        <v>1965</v>
      </c>
      <c r="U48" s="49">
        <v>11.771000000000001</v>
      </c>
      <c r="V48" s="49">
        <v>1032</v>
      </c>
      <c r="W48" s="49">
        <v>5</v>
      </c>
      <c r="X48" s="49">
        <v>1</v>
      </c>
      <c r="Y48" s="49">
        <v>4</v>
      </c>
      <c r="Z48" s="49">
        <v>4.5</v>
      </c>
      <c r="AA48" s="49">
        <v>5</v>
      </c>
      <c r="AK48">
        <v>3</v>
      </c>
      <c r="AL48" s="10">
        <f t="shared" ref="AL48:AQ48" si="12">AL40/AL$43</f>
        <v>0.25289421992061606</v>
      </c>
      <c r="AM48" s="10">
        <f t="shared" si="12"/>
        <v>0.23770936928102984</v>
      </c>
      <c r="AN48" s="10">
        <f t="shared" si="12"/>
        <v>0.26000419602101121</v>
      </c>
      <c r="AO48" s="10">
        <f t="shared" si="12"/>
        <v>0.25688614495101253</v>
      </c>
      <c r="AP48" s="10">
        <f t="shared" si="12"/>
        <v>0.23695014805499462</v>
      </c>
      <c r="AQ48" s="10">
        <f t="shared" si="12"/>
        <v>0.19981291186103775</v>
      </c>
    </row>
    <row r="49" spans="1:43" x14ac:dyDescent="0.25">
      <c r="A49" s="107" t="s">
        <v>2916</v>
      </c>
      <c r="B49" s="49">
        <v>9001071900</v>
      </c>
      <c r="C49" s="107" t="s">
        <v>262</v>
      </c>
      <c r="D49" s="107" t="s">
        <v>239</v>
      </c>
      <c r="E49" s="49">
        <v>0</v>
      </c>
      <c r="F49" s="49">
        <v>0</v>
      </c>
      <c r="G49" s="49">
        <v>230</v>
      </c>
      <c r="H49" s="49">
        <v>1.3689671131881657E-5</v>
      </c>
      <c r="I49" s="107" t="s">
        <v>1966</v>
      </c>
      <c r="J49" s="107" t="s">
        <v>290</v>
      </c>
      <c r="K49" s="49">
        <v>0</v>
      </c>
      <c r="L49" s="49">
        <v>0</v>
      </c>
      <c r="M49" s="49">
        <v>230</v>
      </c>
      <c r="N49" s="49">
        <v>1.3689671131881657E-5</v>
      </c>
      <c r="O49" s="107" t="s">
        <v>290</v>
      </c>
      <c r="P49" s="49">
        <v>0</v>
      </c>
      <c r="Q49" s="49">
        <v>0</v>
      </c>
      <c r="R49" s="49">
        <v>0</v>
      </c>
      <c r="S49" s="49">
        <v>1.3689671131881657E-5</v>
      </c>
      <c r="T49" s="107" t="s">
        <v>290</v>
      </c>
      <c r="U49" s="49">
        <v>26.15</v>
      </c>
      <c r="V49" s="49">
        <v>1287</v>
      </c>
      <c r="W49" s="49">
        <v>5</v>
      </c>
      <c r="X49" s="49">
        <v>1</v>
      </c>
      <c r="Y49" s="49">
        <v>5</v>
      </c>
      <c r="Z49" s="49">
        <v>5</v>
      </c>
      <c r="AA49" s="49">
        <v>5</v>
      </c>
      <c r="AK49">
        <v>4</v>
      </c>
      <c r="AL49" s="10">
        <f t="shared" ref="AL49:AQ49" si="13">AL41/AL$43</f>
        <v>0.23085704704631002</v>
      </c>
      <c r="AM49" s="10">
        <f t="shared" si="13"/>
        <v>0.29572010508364888</v>
      </c>
      <c r="AN49" s="10">
        <f t="shared" si="13"/>
        <v>0.22098577538545933</v>
      </c>
      <c r="AO49" s="10">
        <f t="shared" si="13"/>
        <v>0.30983528348297651</v>
      </c>
      <c r="AP49" s="10">
        <f t="shared" si="13"/>
        <v>0.25299330496663214</v>
      </c>
      <c r="AQ49" s="10">
        <f t="shared" si="13"/>
        <v>0.2678261949503094</v>
      </c>
    </row>
    <row r="50" spans="1:43" x14ac:dyDescent="0.25">
      <c r="A50" s="107" t="s">
        <v>2916</v>
      </c>
      <c r="B50" s="49">
        <v>9001071900</v>
      </c>
      <c r="C50" s="107" t="s">
        <v>260</v>
      </c>
      <c r="D50" s="107" t="s">
        <v>239</v>
      </c>
      <c r="E50" s="49">
        <v>0</v>
      </c>
      <c r="F50" s="49">
        <v>0</v>
      </c>
      <c r="G50" s="49">
        <v>8360.09</v>
      </c>
      <c r="H50" s="49">
        <v>4.9759514231709798E-4</v>
      </c>
      <c r="I50" s="107" t="s">
        <v>1966</v>
      </c>
      <c r="J50" s="107" t="s">
        <v>290</v>
      </c>
      <c r="K50" s="49">
        <v>0</v>
      </c>
      <c r="L50" s="49">
        <v>0</v>
      </c>
      <c r="M50" s="49">
        <v>3390.23</v>
      </c>
      <c r="N50" s="49">
        <v>4.9759514231709798E-4</v>
      </c>
      <c r="O50" s="107" t="s">
        <v>290</v>
      </c>
      <c r="P50" s="49">
        <v>0</v>
      </c>
      <c r="Q50" s="49">
        <v>0</v>
      </c>
      <c r="R50" s="49">
        <v>4969.8599999999997</v>
      </c>
      <c r="S50" s="49">
        <v>4.9759514231709798E-4</v>
      </c>
      <c r="T50" s="107" t="s">
        <v>290</v>
      </c>
      <c r="U50" s="49">
        <v>26.15</v>
      </c>
      <c r="V50" s="49">
        <v>1287</v>
      </c>
      <c r="W50" s="49">
        <v>5</v>
      </c>
      <c r="X50" s="49">
        <v>1</v>
      </c>
      <c r="Y50" s="49">
        <v>5</v>
      </c>
      <c r="Z50" s="49">
        <v>5</v>
      </c>
      <c r="AA50" s="49">
        <v>5</v>
      </c>
      <c r="AK50">
        <v>5</v>
      </c>
      <c r="AL50" s="10">
        <f t="shared" ref="AL50:AQ50" si="14">AL42/AL$43</f>
        <v>0.28965622522375856</v>
      </c>
      <c r="AM50" s="10">
        <f t="shared" si="14"/>
        <v>0.29046342640726813</v>
      </c>
      <c r="AN50" s="10">
        <f t="shared" si="14"/>
        <v>0.26484544492233464</v>
      </c>
      <c r="AO50" s="10">
        <f t="shared" si="14"/>
        <v>0.23446896990070473</v>
      </c>
      <c r="AP50" s="10">
        <f t="shared" si="14"/>
        <v>0.34529422717794966</v>
      </c>
      <c r="AQ50" s="10">
        <f t="shared" si="14"/>
        <v>0.40111766637306767</v>
      </c>
    </row>
    <row r="51" spans="1:43" x14ac:dyDescent="0.25">
      <c r="A51" s="107" t="s">
        <v>2916</v>
      </c>
      <c r="B51" s="49">
        <v>9001071900</v>
      </c>
      <c r="C51" s="107" t="s">
        <v>240</v>
      </c>
      <c r="D51" s="107" t="s">
        <v>244</v>
      </c>
      <c r="E51" s="49">
        <v>64668.711600000104</v>
      </c>
      <c r="F51" s="49">
        <v>2.2222457127090002E-3</v>
      </c>
      <c r="G51" s="49">
        <v>0</v>
      </c>
      <c r="H51" s="49">
        <v>0</v>
      </c>
      <c r="I51" s="107" t="s">
        <v>290</v>
      </c>
      <c r="J51" s="107" t="s">
        <v>1965</v>
      </c>
      <c r="K51" s="49">
        <v>46534.635900000103</v>
      </c>
      <c r="L51" s="49">
        <v>2.2222457127090002E-3</v>
      </c>
      <c r="M51" s="49">
        <v>0</v>
      </c>
      <c r="N51" s="49">
        <v>0</v>
      </c>
      <c r="O51" s="107" t="s">
        <v>1965</v>
      </c>
      <c r="P51" s="49">
        <v>18134.075700000001</v>
      </c>
      <c r="Q51" s="49">
        <v>2.2222457127090002E-3</v>
      </c>
      <c r="R51" s="49">
        <v>0</v>
      </c>
      <c r="S51" s="49">
        <v>0</v>
      </c>
      <c r="T51" s="107" t="s">
        <v>1965</v>
      </c>
      <c r="U51" s="49">
        <v>26.15</v>
      </c>
      <c r="V51" s="49">
        <v>1287</v>
      </c>
      <c r="W51" s="49">
        <v>5</v>
      </c>
      <c r="X51" s="49">
        <v>1</v>
      </c>
      <c r="Y51" s="49">
        <v>5</v>
      </c>
      <c r="Z51" s="49">
        <v>5</v>
      </c>
      <c r="AA51" s="49">
        <v>5</v>
      </c>
    </row>
    <row r="52" spans="1:43" x14ac:dyDescent="0.25">
      <c r="A52" s="107" t="s">
        <v>2917</v>
      </c>
      <c r="B52" s="49">
        <v>9001072000</v>
      </c>
      <c r="C52" s="107" t="s">
        <v>260</v>
      </c>
      <c r="D52" s="107" t="s">
        <v>239</v>
      </c>
      <c r="E52" s="49">
        <v>0</v>
      </c>
      <c r="F52" s="49">
        <v>0</v>
      </c>
      <c r="G52" s="49">
        <v>19104.27</v>
      </c>
      <c r="H52" s="49">
        <v>1.1370920587594469E-3</v>
      </c>
      <c r="I52" s="107" t="s">
        <v>1966</v>
      </c>
      <c r="J52" s="107" t="s">
        <v>290</v>
      </c>
      <c r="K52" s="49">
        <v>0</v>
      </c>
      <c r="L52" s="49">
        <v>0</v>
      </c>
      <c r="M52" s="49">
        <v>19032.27</v>
      </c>
      <c r="N52" s="49">
        <v>1.1370920587594469E-3</v>
      </c>
      <c r="O52" s="107" t="s">
        <v>290</v>
      </c>
      <c r="P52" s="49">
        <v>0</v>
      </c>
      <c r="Q52" s="49">
        <v>0</v>
      </c>
      <c r="R52" s="49">
        <v>72</v>
      </c>
      <c r="S52" s="49">
        <v>1.1370920587594469E-3</v>
      </c>
      <c r="T52" s="107" t="s">
        <v>290</v>
      </c>
      <c r="U52" s="49">
        <v>31.123000000000001</v>
      </c>
      <c r="V52" s="49">
        <v>1386</v>
      </c>
      <c r="W52" s="49">
        <v>4</v>
      </c>
      <c r="X52" s="49">
        <v>1</v>
      </c>
      <c r="Y52" s="49">
        <v>5</v>
      </c>
      <c r="Z52" s="49">
        <v>4.5</v>
      </c>
      <c r="AA52" s="49">
        <v>5</v>
      </c>
      <c r="AN52" s="117"/>
      <c r="AO52" s="117"/>
    </row>
    <row r="53" spans="1:43" x14ac:dyDescent="0.25">
      <c r="A53" s="107" t="s">
        <v>2917</v>
      </c>
      <c r="B53" s="49">
        <v>9001072000</v>
      </c>
      <c r="C53" s="107" t="s">
        <v>240</v>
      </c>
      <c r="D53" s="107" t="s">
        <v>244</v>
      </c>
      <c r="E53" s="49">
        <v>52439.411500000002</v>
      </c>
      <c r="F53" s="49">
        <v>1.8020036969912025E-3</v>
      </c>
      <c r="G53" s="49">
        <v>0</v>
      </c>
      <c r="H53" s="49">
        <v>0</v>
      </c>
      <c r="I53" s="107" t="s">
        <v>290</v>
      </c>
      <c r="J53" s="107" t="s">
        <v>1965</v>
      </c>
      <c r="K53" s="49">
        <v>43927.019899999999</v>
      </c>
      <c r="L53" s="49">
        <v>1.8020036969912025E-3</v>
      </c>
      <c r="M53" s="49">
        <v>0</v>
      </c>
      <c r="N53" s="49">
        <v>0</v>
      </c>
      <c r="O53" s="107" t="s">
        <v>1965</v>
      </c>
      <c r="P53" s="49">
        <v>8512.3916000000008</v>
      </c>
      <c r="Q53" s="49">
        <v>1.8020036969912025E-3</v>
      </c>
      <c r="R53" s="49">
        <v>0</v>
      </c>
      <c r="S53" s="49">
        <v>0</v>
      </c>
      <c r="T53" s="107" t="s">
        <v>1965</v>
      </c>
      <c r="U53" s="49">
        <v>31.123000000000001</v>
      </c>
      <c r="V53" s="49">
        <v>1386</v>
      </c>
      <c r="W53" s="49">
        <v>4</v>
      </c>
      <c r="X53" s="49">
        <v>1</v>
      </c>
      <c r="Y53" s="49">
        <v>5</v>
      </c>
      <c r="Z53" s="49">
        <v>4.5</v>
      </c>
      <c r="AA53" s="49">
        <v>5</v>
      </c>
    </row>
    <row r="54" spans="1:43" x14ac:dyDescent="0.25">
      <c r="A54" s="107" t="s">
        <v>2918</v>
      </c>
      <c r="B54" s="49">
        <v>9001072100</v>
      </c>
      <c r="C54" s="107" t="s">
        <v>240</v>
      </c>
      <c r="D54" s="107" t="s">
        <v>239</v>
      </c>
      <c r="E54" s="49">
        <v>147726.3769</v>
      </c>
      <c r="F54" s="49">
        <v>5.0764009301842716E-3</v>
      </c>
      <c r="G54" s="49">
        <v>46711.47</v>
      </c>
      <c r="H54" s="49">
        <v>2.7802811408119831E-3</v>
      </c>
      <c r="I54" s="107" t="s">
        <v>1965</v>
      </c>
      <c r="J54" s="107" t="s">
        <v>1965</v>
      </c>
      <c r="K54" s="49">
        <v>119833.8798</v>
      </c>
      <c r="L54" s="49">
        <v>5.0764009301842716E-3</v>
      </c>
      <c r="M54" s="49">
        <v>44620.47</v>
      </c>
      <c r="N54" s="49">
        <v>2.7802811408119831E-3</v>
      </c>
      <c r="O54" s="107" t="s">
        <v>1965</v>
      </c>
      <c r="P54" s="49">
        <v>27892.497100000001</v>
      </c>
      <c r="Q54" s="49">
        <v>5.0764009301842716E-3</v>
      </c>
      <c r="R54" s="49">
        <v>2091</v>
      </c>
      <c r="S54" s="49">
        <v>2.7802811408119831E-3</v>
      </c>
      <c r="T54" s="107" t="s">
        <v>1965</v>
      </c>
      <c r="U54" s="49">
        <v>37.423000000000002</v>
      </c>
      <c r="V54" s="49">
        <v>1463</v>
      </c>
      <c r="W54" s="49">
        <v>4</v>
      </c>
      <c r="X54" s="49">
        <v>1</v>
      </c>
      <c r="Y54" s="49">
        <v>5</v>
      </c>
      <c r="Z54" s="49">
        <v>4.5</v>
      </c>
      <c r="AA54" s="49">
        <v>5</v>
      </c>
    </row>
    <row r="55" spans="1:43" x14ac:dyDescent="0.25">
      <c r="A55" s="107" t="s">
        <v>2918</v>
      </c>
      <c r="B55" s="49">
        <v>9001072100</v>
      </c>
      <c r="C55" s="107" t="s">
        <v>241</v>
      </c>
      <c r="D55" s="107" t="s">
        <v>239</v>
      </c>
      <c r="E55" s="49">
        <v>383.21100000000001</v>
      </c>
      <c r="F55" s="49">
        <v>1.3168485667076864E-5</v>
      </c>
      <c r="G55" s="49">
        <v>0</v>
      </c>
      <c r="H55" s="49">
        <v>0</v>
      </c>
      <c r="I55" s="107" t="s">
        <v>290</v>
      </c>
      <c r="J55" s="107" t="s">
        <v>1965</v>
      </c>
      <c r="K55" s="49">
        <v>302.35410000000002</v>
      </c>
      <c r="L55" s="49">
        <v>1.3168485667076864E-5</v>
      </c>
      <c r="M55" s="49">
        <v>0</v>
      </c>
      <c r="N55" s="49">
        <v>0</v>
      </c>
      <c r="O55" s="107" t="s">
        <v>1965</v>
      </c>
      <c r="P55" s="49">
        <v>80.856899999999996</v>
      </c>
      <c r="Q55" s="49">
        <v>1.3168485667076864E-5</v>
      </c>
      <c r="R55" s="49">
        <v>0</v>
      </c>
      <c r="S55" s="49">
        <v>0</v>
      </c>
      <c r="T55" s="107" t="s">
        <v>1965</v>
      </c>
      <c r="U55" s="49">
        <v>37.423000000000002</v>
      </c>
      <c r="V55" s="49">
        <v>1463</v>
      </c>
      <c r="W55" s="49">
        <v>4</v>
      </c>
      <c r="X55" s="49">
        <v>1</v>
      </c>
      <c r="Y55" s="49">
        <v>5</v>
      </c>
      <c r="Z55" s="49">
        <v>4.5</v>
      </c>
      <c r="AA55" s="49">
        <v>5</v>
      </c>
    </row>
    <row r="56" spans="1:43" x14ac:dyDescent="0.25">
      <c r="A56" s="107" t="s">
        <v>2919</v>
      </c>
      <c r="B56" s="49">
        <v>9001072200</v>
      </c>
      <c r="C56" s="107" t="s">
        <v>260</v>
      </c>
      <c r="D56" s="107" t="s">
        <v>239</v>
      </c>
      <c r="E56" s="49">
        <v>0</v>
      </c>
      <c r="F56" s="49">
        <v>0</v>
      </c>
      <c r="G56" s="49">
        <v>74220.17</v>
      </c>
      <c r="H56" s="49">
        <v>4.4176074724015177E-3</v>
      </c>
      <c r="I56" s="107" t="s">
        <v>1966</v>
      </c>
      <c r="J56" s="107" t="s">
        <v>290</v>
      </c>
      <c r="K56" s="49">
        <v>0</v>
      </c>
      <c r="L56" s="49">
        <v>0</v>
      </c>
      <c r="M56" s="49">
        <v>23077.93</v>
      </c>
      <c r="N56" s="49">
        <v>4.4176074724015177E-3</v>
      </c>
      <c r="O56" s="107" t="s">
        <v>290</v>
      </c>
      <c r="P56" s="49">
        <v>0</v>
      </c>
      <c r="Q56" s="49">
        <v>0</v>
      </c>
      <c r="R56" s="49">
        <v>51142.239999999998</v>
      </c>
      <c r="S56" s="49">
        <v>4.4176074724015177E-3</v>
      </c>
      <c r="T56" s="107" t="s">
        <v>290</v>
      </c>
      <c r="U56" s="49">
        <v>31.306999999999999</v>
      </c>
      <c r="V56" s="49">
        <v>1641</v>
      </c>
      <c r="W56" s="49">
        <v>4</v>
      </c>
      <c r="X56" s="49">
        <v>1</v>
      </c>
      <c r="Y56" s="49">
        <v>4</v>
      </c>
      <c r="Z56" s="49">
        <v>4</v>
      </c>
      <c r="AA56" s="49">
        <v>4</v>
      </c>
    </row>
    <row r="57" spans="1:43" x14ac:dyDescent="0.25">
      <c r="A57" s="107" t="s">
        <v>2919</v>
      </c>
      <c r="B57" s="49">
        <v>9001072200</v>
      </c>
      <c r="C57" s="107" t="s">
        <v>240</v>
      </c>
      <c r="D57" s="107" t="s">
        <v>244</v>
      </c>
      <c r="E57" s="49">
        <v>48370.034999999996</v>
      </c>
      <c r="F57" s="49">
        <v>1.6621655239894111E-3</v>
      </c>
      <c r="G57" s="49">
        <v>0</v>
      </c>
      <c r="H57" s="49">
        <v>0</v>
      </c>
      <c r="I57" s="107" t="s">
        <v>290</v>
      </c>
      <c r="J57" s="107" t="s">
        <v>1965</v>
      </c>
      <c r="K57" s="49">
        <v>41166.362699999998</v>
      </c>
      <c r="L57" s="49">
        <v>1.6621655239894111E-3</v>
      </c>
      <c r="M57" s="49">
        <v>0</v>
      </c>
      <c r="N57" s="49">
        <v>0</v>
      </c>
      <c r="O57" s="107" t="s">
        <v>1965</v>
      </c>
      <c r="P57" s="49">
        <v>7203.6723000000002</v>
      </c>
      <c r="Q57" s="49">
        <v>1.6621655239894111E-3</v>
      </c>
      <c r="R57" s="49">
        <v>0</v>
      </c>
      <c r="S57" s="49">
        <v>0</v>
      </c>
      <c r="T57" s="107" t="s">
        <v>1965</v>
      </c>
      <c r="U57" s="49">
        <v>31.306999999999999</v>
      </c>
      <c r="V57" s="49">
        <v>1641</v>
      </c>
      <c r="W57" s="49">
        <v>4</v>
      </c>
      <c r="X57" s="49">
        <v>1</v>
      </c>
      <c r="Y57" s="49">
        <v>4</v>
      </c>
      <c r="Z57" s="49">
        <v>4</v>
      </c>
      <c r="AA57" s="49">
        <v>4</v>
      </c>
    </row>
    <row r="58" spans="1:43" x14ac:dyDescent="0.25">
      <c r="A58" s="107" t="s">
        <v>2919</v>
      </c>
      <c r="B58" s="49">
        <v>9001072200</v>
      </c>
      <c r="C58" s="107" t="s">
        <v>241</v>
      </c>
      <c r="D58" s="107" t="s">
        <v>244</v>
      </c>
      <c r="E58" s="49">
        <v>1.5974999999999999</v>
      </c>
      <c r="F58" s="49">
        <v>5.4895751565469905E-8</v>
      </c>
      <c r="G58" s="49">
        <v>0</v>
      </c>
      <c r="H58" s="49">
        <v>0</v>
      </c>
      <c r="I58" s="107" t="s">
        <v>290</v>
      </c>
      <c r="J58" s="107" t="s">
        <v>290</v>
      </c>
      <c r="K58" s="49">
        <v>0</v>
      </c>
      <c r="L58" s="49">
        <v>5.4895751565469905E-8</v>
      </c>
      <c r="M58" s="49">
        <v>0</v>
      </c>
      <c r="N58" s="49">
        <v>0</v>
      </c>
      <c r="O58" s="107" t="s">
        <v>290</v>
      </c>
      <c r="P58" s="49">
        <v>1.5974999999999999</v>
      </c>
      <c r="Q58" s="49">
        <v>5.4895751565469905E-8</v>
      </c>
      <c r="R58" s="49">
        <v>0</v>
      </c>
      <c r="S58" s="49">
        <v>0</v>
      </c>
      <c r="T58" s="107" t="s">
        <v>290</v>
      </c>
      <c r="U58" s="49">
        <v>31.306999999999999</v>
      </c>
      <c r="V58" s="49">
        <v>1641</v>
      </c>
      <c r="W58" s="49">
        <v>4</v>
      </c>
      <c r="X58" s="49">
        <v>1</v>
      </c>
      <c r="Y58" s="49">
        <v>4</v>
      </c>
      <c r="Z58" s="49">
        <v>4</v>
      </c>
      <c r="AA58" s="49">
        <v>4</v>
      </c>
    </row>
    <row r="59" spans="1:43" x14ac:dyDescent="0.25">
      <c r="A59" s="107" t="s">
        <v>2920</v>
      </c>
      <c r="B59" s="49">
        <v>9001072300</v>
      </c>
      <c r="C59" s="107" t="s">
        <v>240</v>
      </c>
      <c r="D59" s="107" t="s">
        <v>239</v>
      </c>
      <c r="E59" s="49">
        <v>71996.736900000105</v>
      </c>
      <c r="F59" s="49">
        <v>2.4740625867836659E-3</v>
      </c>
      <c r="G59" s="49">
        <v>18750.489999999998</v>
      </c>
      <c r="H59" s="49">
        <v>1.116034963746242E-3</v>
      </c>
      <c r="I59" s="107" t="s">
        <v>1965</v>
      </c>
      <c r="J59" s="107" t="s">
        <v>1965</v>
      </c>
      <c r="K59" s="49">
        <v>62912.309300000103</v>
      </c>
      <c r="L59" s="49">
        <v>2.4740625867836659E-3</v>
      </c>
      <c r="M59" s="49">
        <v>15404.49</v>
      </c>
      <c r="N59" s="49">
        <v>1.116034963746242E-3</v>
      </c>
      <c r="O59" s="107" t="s">
        <v>1965</v>
      </c>
      <c r="P59" s="49">
        <v>9084.4276000000009</v>
      </c>
      <c r="Q59" s="49">
        <v>2.4740625867836659E-3</v>
      </c>
      <c r="R59" s="49">
        <v>3346</v>
      </c>
      <c r="S59" s="49">
        <v>1.116034963746242E-3</v>
      </c>
      <c r="T59" s="107" t="s">
        <v>1965</v>
      </c>
      <c r="U59" s="49">
        <v>36.317999999999998</v>
      </c>
      <c r="V59" s="49">
        <v>1594</v>
      </c>
      <c r="W59" s="49">
        <v>3</v>
      </c>
      <c r="X59" s="49">
        <v>1</v>
      </c>
      <c r="Y59" s="49">
        <v>5</v>
      </c>
      <c r="Z59" s="49">
        <v>4</v>
      </c>
      <c r="AA59" s="49">
        <v>4</v>
      </c>
    </row>
    <row r="60" spans="1:43" x14ac:dyDescent="0.25">
      <c r="A60" s="107" t="s">
        <v>2921</v>
      </c>
      <c r="B60" s="49">
        <v>9001072400</v>
      </c>
      <c r="C60" s="107" t="s">
        <v>240</v>
      </c>
      <c r="D60" s="107" t="s">
        <v>239</v>
      </c>
      <c r="E60" s="49">
        <v>46883.466399999998</v>
      </c>
      <c r="F60" s="49">
        <v>1.6110817677761852E-3</v>
      </c>
      <c r="G60" s="49">
        <v>33071.410000000003</v>
      </c>
      <c r="H60" s="49">
        <v>1.968420551163576E-3</v>
      </c>
      <c r="I60" s="107" t="s">
        <v>1966</v>
      </c>
      <c r="J60" s="107" t="s">
        <v>1966</v>
      </c>
      <c r="K60" s="49">
        <v>38727.082199999997</v>
      </c>
      <c r="L60" s="49">
        <v>1.6110817677761852E-3</v>
      </c>
      <c r="M60" s="49">
        <v>29244.41</v>
      </c>
      <c r="N60" s="49">
        <v>1.968420551163576E-3</v>
      </c>
      <c r="O60" s="107" t="s">
        <v>1966</v>
      </c>
      <c r="P60" s="49">
        <v>8156.3842000000004</v>
      </c>
      <c r="Q60" s="49">
        <v>1.6110817677761852E-3</v>
      </c>
      <c r="R60" s="49">
        <v>3827</v>
      </c>
      <c r="S60" s="49">
        <v>1.968420551163576E-3</v>
      </c>
      <c r="T60" s="107" t="s">
        <v>1966</v>
      </c>
      <c r="U60" s="49">
        <v>32.786000000000001</v>
      </c>
      <c r="V60" s="49">
        <v>1532</v>
      </c>
      <c r="W60" s="49">
        <v>4</v>
      </c>
      <c r="X60" s="49">
        <v>1</v>
      </c>
      <c r="Y60" s="49">
        <v>5</v>
      </c>
      <c r="Z60" s="49">
        <v>4.5</v>
      </c>
      <c r="AA60" s="49">
        <v>5</v>
      </c>
    </row>
    <row r="61" spans="1:43" x14ac:dyDescent="0.25">
      <c r="A61" s="107" t="s">
        <v>2922</v>
      </c>
      <c r="B61" s="49">
        <v>9001072500</v>
      </c>
      <c r="C61" s="107" t="s">
        <v>240</v>
      </c>
      <c r="D61" s="107" t="s">
        <v>239</v>
      </c>
      <c r="E61" s="49">
        <v>93619.371000000305</v>
      </c>
      <c r="F61" s="49">
        <v>3.2170927900667138E-3</v>
      </c>
      <c r="G61" s="49">
        <v>19820.64</v>
      </c>
      <c r="H61" s="49">
        <v>1.1797306227105168E-3</v>
      </c>
      <c r="I61" s="107" t="s">
        <v>1965</v>
      </c>
      <c r="J61" s="107" t="s">
        <v>1965</v>
      </c>
      <c r="K61" s="49">
        <v>78001.035200000304</v>
      </c>
      <c r="L61" s="49">
        <v>3.2170927900667138E-3</v>
      </c>
      <c r="M61" s="49">
        <v>18716.64</v>
      </c>
      <c r="N61" s="49">
        <v>1.1797306227105168E-3</v>
      </c>
      <c r="O61" s="107" t="s">
        <v>1965</v>
      </c>
      <c r="P61" s="49">
        <v>15618.335800000001</v>
      </c>
      <c r="Q61" s="49">
        <v>3.2170927900667138E-3</v>
      </c>
      <c r="R61" s="49">
        <v>1104</v>
      </c>
      <c r="S61" s="49">
        <v>1.1797306227105168E-3</v>
      </c>
      <c r="T61" s="107" t="s">
        <v>1965</v>
      </c>
      <c r="U61" s="49">
        <v>38.706000000000003</v>
      </c>
      <c r="V61" s="49">
        <v>1492</v>
      </c>
      <c r="W61" s="49">
        <v>4</v>
      </c>
      <c r="X61" s="49">
        <v>1</v>
      </c>
      <c r="Y61" s="49">
        <v>4</v>
      </c>
      <c r="Z61" s="49">
        <v>4</v>
      </c>
      <c r="AA61" s="49">
        <v>4</v>
      </c>
    </row>
    <row r="62" spans="1:43" x14ac:dyDescent="0.25">
      <c r="A62" s="107" t="s">
        <v>2922</v>
      </c>
      <c r="B62" s="49">
        <v>9001072500</v>
      </c>
      <c r="C62" s="107" t="s">
        <v>241</v>
      </c>
      <c r="D62" s="107" t="s">
        <v>239</v>
      </c>
      <c r="E62" s="49">
        <v>55.980600000000003</v>
      </c>
      <c r="F62" s="49">
        <v>1.9236914617126416E-6</v>
      </c>
      <c r="G62" s="49">
        <v>0</v>
      </c>
      <c r="H62" s="49">
        <v>0</v>
      </c>
      <c r="I62" s="107" t="s">
        <v>290</v>
      </c>
      <c r="J62" s="107" t="s">
        <v>290</v>
      </c>
      <c r="K62" s="49">
        <v>0</v>
      </c>
      <c r="L62" s="49">
        <v>1.9236914617126416E-6</v>
      </c>
      <c r="M62" s="49">
        <v>0</v>
      </c>
      <c r="N62" s="49">
        <v>0</v>
      </c>
      <c r="O62" s="107" t="s">
        <v>290</v>
      </c>
      <c r="P62" s="49">
        <v>55.980600000000003</v>
      </c>
      <c r="Q62" s="49">
        <v>1.9236914617126416E-6</v>
      </c>
      <c r="R62" s="49">
        <v>0</v>
      </c>
      <c r="S62" s="49">
        <v>0</v>
      </c>
      <c r="T62" s="107" t="s">
        <v>290</v>
      </c>
      <c r="U62" s="49">
        <v>38.706000000000003</v>
      </c>
      <c r="V62" s="49">
        <v>1492</v>
      </c>
      <c r="W62" s="49">
        <v>4</v>
      </c>
      <c r="X62" s="49">
        <v>1</v>
      </c>
      <c r="Y62" s="49">
        <v>4</v>
      </c>
      <c r="Z62" s="49">
        <v>4</v>
      </c>
      <c r="AA62" s="49">
        <v>4</v>
      </c>
    </row>
    <row r="63" spans="1:43" x14ac:dyDescent="0.25">
      <c r="A63" s="107" t="s">
        <v>2923</v>
      </c>
      <c r="B63" s="49">
        <v>9001072600</v>
      </c>
      <c r="C63" s="107" t="s">
        <v>240</v>
      </c>
      <c r="D63" s="107" t="s">
        <v>239</v>
      </c>
      <c r="E63" s="49">
        <v>150867.26629999999</v>
      </c>
      <c r="F63" s="49">
        <v>5.1843330016691017E-3</v>
      </c>
      <c r="G63" s="49">
        <v>51595.67</v>
      </c>
      <c r="H63" s="49">
        <v>3.0709902353438802E-3</v>
      </c>
      <c r="I63" s="107" t="s">
        <v>1965</v>
      </c>
      <c r="J63" s="107" t="s">
        <v>1965</v>
      </c>
      <c r="K63" s="49">
        <v>118351.0931</v>
      </c>
      <c r="L63" s="49">
        <v>5.1843330016691017E-3</v>
      </c>
      <c r="M63" s="49">
        <v>43073.09</v>
      </c>
      <c r="N63" s="49">
        <v>3.0709902353438802E-3</v>
      </c>
      <c r="O63" s="107" t="s">
        <v>1965</v>
      </c>
      <c r="P63" s="49">
        <v>32516.173200000001</v>
      </c>
      <c r="Q63" s="49">
        <v>5.1843330016691017E-3</v>
      </c>
      <c r="R63" s="49">
        <v>8522.58</v>
      </c>
      <c r="S63" s="49">
        <v>3.0709902353438802E-3</v>
      </c>
      <c r="T63" s="107" t="s">
        <v>1965</v>
      </c>
      <c r="U63" s="49">
        <v>40.843000000000004</v>
      </c>
      <c r="V63" s="49">
        <v>1526</v>
      </c>
      <c r="W63" s="49">
        <v>4</v>
      </c>
      <c r="X63" s="49">
        <v>1</v>
      </c>
      <c r="Y63" s="49">
        <v>3</v>
      </c>
      <c r="Z63" s="49">
        <v>3.5</v>
      </c>
      <c r="AA63" s="49">
        <v>4</v>
      </c>
    </row>
    <row r="64" spans="1:43" x14ac:dyDescent="0.25">
      <c r="A64" s="107" t="s">
        <v>2923</v>
      </c>
      <c r="B64" s="49">
        <v>9001072600</v>
      </c>
      <c r="C64" s="107" t="s">
        <v>242</v>
      </c>
      <c r="D64" s="107" t="s">
        <v>239</v>
      </c>
      <c r="E64" s="49">
        <v>41.979599999999998</v>
      </c>
      <c r="F64" s="49">
        <v>1.4425675695886076E-6</v>
      </c>
      <c r="G64" s="49">
        <v>0</v>
      </c>
      <c r="H64" s="49">
        <v>0</v>
      </c>
      <c r="I64" s="107" t="s">
        <v>290</v>
      </c>
      <c r="J64" s="107" t="s">
        <v>290</v>
      </c>
      <c r="K64" s="49">
        <v>41.979599999999998</v>
      </c>
      <c r="L64" s="49">
        <v>1.4425675695886076E-6</v>
      </c>
      <c r="M64" s="49">
        <v>0</v>
      </c>
      <c r="N64" s="49">
        <v>0</v>
      </c>
      <c r="O64" s="107" t="s">
        <v>290</v>
      </c>
      <c r="P64" s="49">
        <v>0</v>
      </c>
      <c r="Q64" s="49">
        <v>1.4425675695886076E-6</v>
      </c>
      <c r="R64" s="49">
        <v>0</v>
      </c>
      <c r="S64" s="49">
        <v>0</v>
      </c>
      <c r="T64" s="107" t="s">
        <v>290</v>
      </c>
      <c r="U64" s="49">
        <v>40.843000000000004</v>
      </c>
      <c r="V64" s="49">
        <v>1526</v>
      </c>
      <c r="W64" s="49">
        <v>4</v>
      </c>
      <c r="X64" s="49">
        <v>1</v>
      </c>
      <c r="Y64" s="49">
        <v>3</v>
      </c>
      <c r="Z64" s="49">
        <v>3.5</v>
      </c>
      <c r="AA64" s="49">
        <v>4</v>
      </c>
    </row>
    <row r="65" spans="1:27" x14ac:dyDescent="0.25">
      <c r="A65" s="107" t="s">
        <v>2924</v>
      </c>
      <c r="B65" s="49">
        <v>9001072700</v>
      </c>
      <c r="C65" s="107" t="s">
        <v>240</v>
      </c>
      <c r="D65" s="107" t="s">
        <v>239</v>
      </c>
      <c r="E65" s="49">
        <v>78752.083299999998</v>
      </c>
      <c r="F65" s="49">
        <v>2.70620018785602E-3</v>
      </c>
      <c r="G65" s="49">
        <v>53438.03</v>
      </c>
      <c r="H65" s="49">
        <v>3.1806480723288086E-3</v>
      </c>
      <c r="I65" s="107" t="s">
        <v>1966</v>
      </c>
      <c r="J65" s="107" t="s">
        <v>1966</v>
      </c>
      <c r="K65" s="49">
        <v>59967.633300000001</v>
      </c>
      <c r="L65" s="49">
        <v>2.70620018785602E-3</v>
      </c>
      <c r="M65" s="49">
        <v>47344.93</v>
      </c>
      <c r="N65" s="49">
        <v>3.1806480723288086E-3</v>
      </c>
      <c r="O65" s="107" t="s">
        <v>1966</v>
      </c>
      <c r="P65" s="49">
        <v>18784.45</v>
      </c>
      <c r="Q65" s="49">
        <v>2.70620018785602E-3</v>
      </c>
      <c r="R65" s="49">
        <v>6093.1</v>
      </c>
      <c r="S65" s="49">
        <v>3.1806480723288086E-3</v>
      </c>
      <c r="T65" s="107" t="s">
        <v>1966</v>
      </c>
      <c r="U65" s="49">
        <v>42.64</v>
      </c>
      <c r="V65" s="49">
        <v>1914</v>
      </c>
      <c r="W65" s="49">
        <v>3</v>
      </c>
      <c r="X65" s="49">
        <v>1</v>
      </c>
      <c r="Y65" s="49">
        <v>4</v>
      </c>
      <c r="Z65" s="49">
        <v>3.5</v>
      </c>
      <c r="AA65" s="49">
        <v>4</v>
      </c>
    </row>
    <row r="66" spans="1:27" x14ac:dyDescent="0.25">
      <c r="A66" s="107" t="s">
        <v>2924</v>
      </c>
      <c r="B66" s="49">
        <v>9001072700</v>
      </c>
      <c r="C66" s="107" t="s">
        <v>242</v>
      </c>
      <c r="D66" s="107" t="s">
        <v>239</v>
      </c>
      <c r="E66" s="49">
        <v>284.05279999999999</v>
      </c>
      <c r="F66" s="49">
        <v>9.761059117543731E-6</v>
      </c>
      <c r="G66" s="49">
        <v>0</v>
      </c>
      <c r="H66" s="49">
        <v>0</v>
      </c>
      <c r="I66" s="107" t="s">
        <v>290</v>
      </c>
      <c r="J66" s="107" t="s">
        <v>1965</v>
      </c>
      <c r="K66" s="49">
        <v>284.05279999999999</v>
      </c>
      <c r="L66" s="49">
        <v>9.761059117543731E-6</v>
      </c>
      <c r="M66" s="49">
        <v>0</v>
      </c>
      <c r="N66" s="49">
        <v>0</v>
      </c>
      <c r="O66" s="107" t="s">
        <v>1965</v>
      </c>
      <c r="P66" s="49">
        <v>0</v>
      </c>
      <c r="Q66" s="49">
        <v>9.761059117543731E-6</v>
      </c>
      <c r="R66" s="49">
        <v>0</v>
      </c>
      <c r="S66" s="49">
        <v>0</v>
      </c>
      <c r="T66" s="107" t="s">
        <v>1965</v>
      </c>
      <c r="U66" s="49">
        <v>42.64</v>
      </c>
      <c r="V66" s="49">
        <v>1914</v>
      </c>
      <c r="W66" s="49">
        <v>3</v>
      </c>
      <c r="X66" s="49">
        <v>1</v>
      </c>
      <c r="Y66" s="49">
        <v>4</v>
      </c>
      <c r="Z66" s="49">
        <v>3.5</v>
      </c>
      <c r="AA66" s="49">
        <v>4</v>
      </c>
    </row>
    <row r="67" spans="1:27" x14ac:dyDescent="0.25">
      <c r="A67" s="107" t="s">
        <v>2925</v>
      </c>
      <c r="B67" s="49">
        <v>9001072800</v>
      </c>
      <c r="C67" s="107" t="s">
        <v>240</v>
      </c>
      <c r="D67" s="107" t="s">
        <v>239</v>
      </c>
      <c r="E67" s="49">
        <v>77117.696200000093</v>
      </c>
      <c r="F67" s="49">
        <v>2.6500368650369879E-3</v>
      </c>
      <c r="G67" s="49">
        <v>239893.12</v>
      </c>
      <c r="H67" s="49">
        <v>1.4278512693917488E-2</v>
      </c>
      <c r="I67" s="107" t="s">
        <v>1966</v>
      </c>
      <c r="J67" s="107" t="s">
        <v>1966</v>
      </c>
      <c r="K67" s="49">
        <v>67221.614200000098</v>
      </c>
      <c r="L67" s="49">
        <v>2.6500368650369879E-3</v>
      </c>
      <c r="M67" s="49">
        <v>239893.12</v>
      </c>
      <c r="N67" s="49">
        <v>1.4278512693917488E-2</v>
      </c>
      <c r="O67" s="107" t="s">
        <v>1966</v>
      </c>
      <c r="P67" s="49">
        <v>9896.0820000000003</v>
      </c>
      <c r="Q67" s="49">
        <v>2.6500368650369879E-3</v>
      </c>
      <c r="R67" s="49">
        <v>0</v>
      </c>
      <c r="S67" s="49">
        <v>1.4278512693917488E-2</v>
      </c>
      <c r="T67" s="107" t="s">
        <v>1966</v>
      </c>
      <c r="U67" s="49">
        <v>29.135999999999999</v>
      </c>
      <c r="V67" s="49">
        <v>1137</v>
      </c>
      <c r="W67" s="49">
        <v>5</v>
      </c>
      <c r="X67" s="49">
        <v>1</v>
      </c>
      <c r="Y67" s="49">
        <v>5</v>
      </c>
      <c r="Z67" s="49">
        <v>5</v>
      </c>
      <c r="AA67" s="49">
        <v>5</v>
      </c>
    </row>
    <row r="68" spans="1:27" x14ac:dyDescent="0.25">
      <c r="A68" s="107" t="s">
        <v>2926</v>
      </c>
      <c r="B68" s="49">
        <v>9001072900</v>
      </c>
      <c r="C68" s="107" t="s">
        <v>240</v>
      </c>
      <c r="D68" s="107" t="s">
        <v>239</v>
      </c>
      <c r="E68" s="49">
        <v>78484.064900000099</v>
      </c>
      <c r="F68" s="49">
        <v>2.696990127448277E-3</v>
      </c>
      <c r="G68" s="49">
        <v>67359.210000000006</v>
      </c>
      <c r="H68" s="49">
        <v>4.0092410113189321E-3</v>
      </c>
      <c r="I68" s="107" t="s">
        <v>1966</v>
      </c>
      <c r="J68" s="107" t="s">
        <v>1966</v>
      </c>
      <c r="K68" s="49">
        <v>67436.167800000097</v>
      </c>
      <c r="L68" s="49">
        <v>2.696990127448277E-3</v>
      </c>
      <c r="M68" s="49">
        <v>53807.48</v>
      </c>
      <c r="N68" s="49">
        <v>4.0092410113189321E-3</v>
      </c>
      <c r="O68" s="107" t="s">
        <v>1966</v>
      </c>
      <c r="P68" s="49">
        <v>11047.8971</v>
      </c>
      <c r="Q68" s="49">
        <v>2.696990127448277E-3</v>
      </c>
      <c r="R68" s="49">
        <v>13551.73</v>
      </c>
      <c r="S68" s="49">
        <v>4.0092410113189321E-3</v>
      </c>
      <c r="T68" s="107" t="s">
        <v>1966</v>
      </c>
      <c r="U68" s="49">
        <v>35.398000000000003</v>
      </c>
      <c r="V68" s="49">
        <v>1641</v>
      </c>
      <c r="W68" s="49">
        <v>3</v>
      </c>
      <c r="X68" s="49">
        <v>1</v>
      </c>
      <c r="Y68" s="49">
        <v>4</v>
      </c>
      <c r="Z68" s="49">
        <v>3.5</v>
      </c>
      <c r="AA68" s="49">
        <v>4</v>
      </c>
    </row>
    <row r="69" spans="1:27" x14ac:dyDescent="0.25">
      <c r="A69" s="107" t="s">
        <v>2926</v>
      </c>
      <c r="B69" s="49">
        <v>9001072900</v>
      </c>
      <c r="C69" s="107" t="s">
        <v>243</v>
      </c>
      <c r="D69" s="107" t="s">
        <v>239</v>
      </c>
      <c r="E69" s="49">
        <v>18.556000000000001</v>
      </c>
      <c r="F69" s="49">
        <v>6.376498066033551E-7</v>
      </c>
      <c r="G69" s="49">
        <v>0</v>
      </c>
      <c r="H69" s="49">
        <v>0</v>
      </c>
      <c r="I69" s="107" t="s">
        <v>290</v>
      </c>
      <c r="J69" s="107" t="s">
        <v>290</v>
      </c>
      <c r="K69" s="49">
        <v>18.556000000000001</v>
      </c>
      <c r="L69" s="49">
        <v>6.376498066033551E-7</v>
      </c>
      <c r="M69" s="49">
        <v>0</v>
      </c>
      <c r="N69" s="49">
        <v>0</v>
      </c>
      <c r="O69" s="107" t="s">
        <v>290</v>
      </c>
      <c r="P69" s="49">
        <v>0</v>
      </c>
      <c r="Q69" s="49">
        <v>6.376498066033551E-7</v>
      </c>
      <c r="R69" s="49">
        <v>0</v>
      </c>
      <c r="S69" s="49">
        <v>0</v>
      </c>
      <c r="T69" s="107" t="s">
        <v>290</v>
      </c>
      <c r="U69" s="49">
        <v>35.398000000000003</v>
      </c>
      <c r="V69" s="49">
        <v>1641</v>
      </c>
      <c r="W69" s="49">
        <v>3</v>
      </c>
      <c r="X69" s="49">
        <v>1</v>
      </c>
      <c r="Y69" s="49">
        <v>4</v>
      </c>
      <c r="Z69" s="49">
        <v>3.5</v>
      </c>
      <c r="AA69" s="49">
        <v>4</v>
      </c>
    </row>
    <row r="70" spans="1:27" x14ac:dyDescent="0.25">
      <c r="A70" s="107" t="s">
        <v>2926</v>
      </c>
      <c r="B70" s="49">
        <v>9001072900</v>
      </c>
      <c r="C70" s="107" t="s">
        <v>242</v>
      </c>
      <c r="D70" s="107" t="s">
        <v>239</v>
      </c>
      <c r="E70" s="49">
        <v>150.16140000000001</v>
      </c>
      <c r="F70" s="49">
        <v>5.1600769384182496E-6</v>
      </c>
      <c r="G70" s="49">
        <v>0</v>
      </c>
      <c r="H70" s="49">
        <v>0</v>
      </c>
      <c r="I70" s="107" t="s">
        <v>290</v>
      </c>
      <c r="J70" s="107" t="s">
        <v>1965</v>
      </c>
      <c r="K70" s="49">
        <v>78.866</v>
      </c>
      <c r="L70" s="49">
        <v>5.1600769384182496E-6</v>
      </c>
      <c r="M70" s="49">
        <v>0</v>
      </c>
      <c r="N70" s="49">
        <v>0</v>
      </c>
      <c r="O70" s="107" t="s">
        <v>1965</v>
      </c>
      <c r="P70" s="49">
        <v>71.295400000000001</v>
      </c>
      <c r="Q70" s="49">
        <v>5.1600769384182496E-6</v>
      </c>
      <c r="R70" s="49">
        <v>0</v>
      </c>
      <c r="S70" s="49">
        <v>0</v>
      </c>
      <c r="T70" s="107" t="s">
        <v>1965</v>
      </c>
      <c r="U70" s="49">
        <v>35.398000000000003</v>
      </c>
      <c r="V70" s="49">
        <v>1641</v>
      </c>
      <c r="W70" s="49">
        <v>3</v>
      </c>
      <c r="X70" s="49">
        <v>1</v>
      </c>
      <c r="Y70" s="49">
        <v>4</v>
      </c>
      <c r="Z70" s="49">
        <v>3.5</v>
      </c>
      <c r="AA70" s="49">
        <v>4</v>
      </c>
    </row>
    <row r="71" spans="1:27" x14ac:dyDescent="0.25">
      <c r="A71" s="107" t="s">
        <v>2927</v>
      </c>
      <c r="B71" s="49">
        <v>9001073000</v>
      </c>
      <c r="C71" s="107" t="s">
        <v>240</v>
      </c>
      <c r="D71" s="107" t="s">
        <v>239</v>
      </c>
      <c r="E71" s="49">
        <v>44439.523699999998</v>
      </c>
      <c r="F71" s="49">
        <v>1.527099250530837E-3</v>
      </c>
      <c r="G71" s="49">
        <v>18098.66</v>
      </c>
      <c r="H71" s="49">
        <v>1.077237840555397E-3</v>
      </c>
      <c r="I71" s="107" t="s">
        <v>1965</v>
      </c>
      <c r="J71" s="107" t="s">
        <v>1965</v>
      </c>
      <c r="K71" s="49">
        <v>27045.101699999999</v>
      </c>
      <c r="L71" s="49">
        <v>1.527099250530837E-3</v>
      </c>
      <c r="M71" s="49">
        <v>17678.66</v>
      </c>
      <c r="N71" s="49">
        <v>1.077237840555397E-3</v>
      </c>
      <c r="O71" s="107" t="s">
        <v>1965</v>
      </c>
      <c r="P71" s="49">
        <v>17394.421999999999</v>
      </c>
      <c r="Q71" s="49">
        <v>1.527099250530837E-3</v>
      </c>
      <c r="R71" s="49">
        <v>420</v>
      </c>
      <c r="S71" s="49">
        <v>1.077237840555397E-3</v>
      </c>
      <c r="T71" s="107" t="s">
        <v>1965</v>
      </c>
      <c r="U71" s="49">
        <v>48.427</v>
      </c>
      <c r="V71" s="49">
        <v>1696</v>
      </c>
      <c r="W71" s="49">
        <v>3</v>
      </c>
      <c r="X71" s="49">
        <v>1</v>
      </c>
      <c r="Y71" s="49">
        <v>4</v>
      </c>
      <c r="Z71" s="49">
        <v>3.5</v>
      </c>
      <c r="AA71" s="49">
        <v>4</v>
      </c>
    </row>
    <row r="72" spans="1:27" x14ac:dyDescent="0.25">
      <c r="A72" s="107" t="s">
        <v>2927</v>
      </c>
      <c r="B72" s="49">
        <v>9001073000</v>
      </c>
      <c r="C72" s="107" t="s">
        <v>242</v>
      </c>
      <c r="D72" s="107" t="s">
        <v>239</v>
      </c>
      <c r="E72" s="49">
        <v>118.6635</v>
      </c>
      <c r="F72" s="49">
        <v>4.0776976625284123E-6</v>
      </c>
      <c r="G72" s="49">
        <v>0</v>
      </c>
      <c r="H72" s="49">
        <v>0</v>
      </c>
      <c r="I72" s="107" t="s">
        <v>290</v>
      </c>
      <c r="J72" s="107" t="s">
        <v>290</v>
      </c>
      <c r="K72" s="49">
        <v>118.6635</v>
      </c>
      <c r="L72" s="49">
        <v>4.0776976625284123E-6</v>
      </c>
      <c r="M72" s="49">
        <v>0</v>
      </c>
      <c r="N72" s="49">
        <v>0</v>
      </c>
      <c r="O72" s="107" t="s">
        <v>290</v>
      </c>
      <c r="P72" s="49">
        <v>0</v>
      </c>
      <c r="Q72" s="49">
        <v>4.0776976625284123E-6</v>
      </c>
      <c r="R72" s="49">
        <v>0</v>
      </c>
      <c r="S72" s="49">
        <v>0</v>
      </c>
      <c r="T72" s="107" t="s">
        <v>290</v>
      </c>
      <c r="U72" s="49">
        <v>48.427</v>
      </c>
      <c r="V72" s="49">
        <v>1696</v>
      </c>
      <c r="W72" s="49">
        <v>3</v>
      </c>
      <c r="X72" s="49">
        <v>1</v>
      </c>
      <c r="Y72" s="49">
        <v>4</v>
      </c>
      <c r="Z72" s="49">
        <v>3.5</v>
      </c>
      <c r="AA72" s="49">
        <v>4</v>
      </c>
    </row>
    <row r="73" spans="1:27" x14ac:dyDescent="0.25">
      <c r="A73" s="107" t="s">
        <v>2928</v>
      </c>
      <c r="B73" s="49">
        <v>9001073100</v>
      </c>
      <c r="C73" s="107" t="s">
        <v>260</v>
      </c>
      <c r="D73" s="107" t="s">
        <v>239</v>
      </c>
      <c r="E73" s="49">
        <v>0</v>
      </c>
      <c r="F73" s="49">
        <v>0</v>
      </c>
      <c r="G73" s="49">
        <v>52814.18</v>
      </c>
      <c r="H73" s="49">
        <v>3.1435163273913114E-3</v>
      </c>
      <c r="I73" s="107" t="s">
        <v>1966</v>
      </c>
      <c r="J73" s="107" t="s">
        <v>290</v>
      </c>
      <c r="K73" s="49">
        <v>0</v>
      </c>
      <c r="L73" s="49">
        <v>0</v>
      </c>
      <c r="M73" s="49">
        <v>34954.18</v>
      </c>
      <c r="N73" s="49">
        <v>3.1435163273913114E-3</v>
      </c>
      <c r="O73" s="107" t="s">
        <v>290</v>
      </c>
      <c r="P73" s="49">
        <v>0</v>
      </c>
      <c r="Q73" s="49">
        <v>0</v>
      </c>
      <c r="R73" s="49">
        <v>17860</v>
      </c>
      <c r="S73" s="49">
        <v>3.1435163273913114E-3</v>
      </c>
      <c r="T73" s="107" t="s">
        <v>290</v>
      </c>
      <c r="U73" s="49">
        <v>24.712</v>
      </c>
      <c r="V73" s="49">
        <v>1162</v>
      </c>
      <c r="W73" s="49">
        <v>5</v>
      </c>
      <c r="X73" s="49">
        <v>1</v>
      </c>
      <c r="Y73" s="49">
        <v>5</v>
      </c>
      <c r="Z73" s="49">
        <v>5</v>
      </c>
      <c r="AA73" s="49">
        <v>5</v>
      </c>
    </row>
    <row r="74" spans="1:27" x14ac:dyDescent="0.25">
      <c r="A74" s="107" t="s">
        <v>2928</v>
      </c>
      <c r="B74" s="49">
        <v>9001073100</v>
      </c>
      <c r="C74" s="107" t="s">
        <v>240</v>
      </c>
      <c r="D74" s="107" t="s">
        <v>244</v>
      </c>
      <c r="E74" s="49">
        <v>94334.927800000005</v>
      </c>
      <c r="F74" s="49">
        <v>3.2416818531801825E-3</v>
      </c>
      <c r="G74" s="49">
        <v>0</v>
      </c>
      <c r="H74" s="49">
        <v>0</v>
      </c>
      <c r="I74" s="107" t="s">
        <v>290</v>
      </c>
      <c r="J74" s="107" t="s">
        <v>1965</v>
      </c>
      <c r="K74" s="49">
        <v>69620.792000000001</v>
      </c>
      <c r="L74" s="49">
        <v>3.2416818531801825E-3</v>
      </c>
      <c r="M74" s="49">
        <v>0</v>
      </c>
      <c r="N74" s="49">
        <v>0</v>
      </c>
      <c r="O74" s="107" t="s">
        <v>1965</v>
      </c>
      <c r="P74" s="49">
        <v>24714.1358</v>
      </c>
      <c r="Q74" s="49">
        <v>3.2416818531801825E-3</v>
      </c>
      <c r="R74" s="49">
        <v>0</v>
      </c>
      <c r="S74" s="49">
        <v>0</v>
      </c>
      <c r="T74" s="107" t="s">
        <v>1965</v>
      </c>
      <c r="U74" s="49">
        <v>24.712</v>
      </c>
      <c r="V74" s="49">
        <v>1162</v>
      </c>
      <c r="W74" s="49">
        <v>5</v>
      </c>
      <c r="X74" s="49">
        <v>1</v>
      </c>
      <c r="Y74" s="49">
        <v>5</v>
      </c>
      <c r="Z74" s="49">
        <v>5</v>
      </c>
      <c r="AA74" s="49">
        <v>5</v>
      </c>
    </row>
    <row r="75" spans="1:27" x14ac:dyDescent="0.25">
      <c r="A75" s="107" t="s">
        <v>2928</v>
      </c>
      <c r="B75" s="49">
        <v>9001073100</v>
      </c>
      <c r="C75" s="107" t="s">
        <v>242</v>
      </c>
      <c r="D75" s="107" t="s">
        <v>244</v>
      </c>
      <c r="E75" s="49">
        <v>99.9512</v>
      </c>
      <c r="F75" s="49">
        <v>3.4346768349737689E-6</v>
      </c>
      <c r="G75" s="49">
        <v>0</v>
      </c>
      <c r="H75" s="49">
        <v>0</v>
      </c>
      <c r="I75" s="107" t="s">
        <v>290</v>
      </c>
      <c r="J75" s="107" t="s">
        <v>290</v>
      </c>
      <c r="K75" s="49">
        <v>99.9512</v>
      </c>
      <c r="L75" s="49">
        <v>3.4346768349737689E-6</v>
      </c>
      <c r="M75" s="49">
        <v>0</v>
      </c>
      <c r="N75" s="49">
        <v>0</v>
      </c>
      <c r="O75" s="107" t="s">
        <v>290</v>
      </c>
      <c r="P75" s="49">
        <v>0</v>
      </c>
      <c r="Q75" s="49">
        <v>3.4346768349737689E-6</v>
      </c>
      <c r="R75" s="49">
        <v>0</v>
      </c>
      <c r="S75" s="49">
        <v>0</v>
      </c>
      <c r="T75" s="107" t="s">
        <v>290</v>
      </c>
      <c r="U75" s="49">
        <v>24.712</v>
      </c>
      <c r="V75" s="49">
        <v>1162</v>
      </c>
      <c r="W75" s="49">
        <v>5</v>
      </c>
      <c r="X75" s="49">
        <v>1</v>
      </c>
      <c r="Y75" s="49">
        <v>5</v>
      </c>
      <c r="Z75" s="49">
        <v>5</v>
      </c>
      <c r="AA75" s="49">
        <v>5</v>
      </c>
    </row>
    <row r="76" spans="1:27" x14ac:dyDescent="0.25">
      <c r="A76" s="107" t="s">
        <v>2929</v>
      </c>
      <c r="B76" s="49">
        <v>9001073200</v>
      </c>
      <c r="C76" s="107" t="s">
        <v>240</v>
      </c>
      <c r="D76" s="107" t="s">
        <v>239</v>
      </c>
      <c r="E76" s="49">
        <v>26440.300999999999</v>
      </c>
      <c r="F76" s="49">
        <v>9.0858228169780637E-4</v>
      </c>
      <c r="G76" s="49">
        <v>3053.03</v>
      </c>
      <c r="H76" s="49">
        <v>1.8171728980768983E-4</v>
      </c>
      <c r="I76" s="107" t="s">
        <v>1965</v>
      </c>
      <c r="J76" s="107" t="s">
        <v>1965</v>
      </c>
      <c r="K76" s="49">
        <v>24172.335500000001</v>
      </c>
      <c r="L76" s="49">
        <v>9.0858228169780637E-4</v>
      </c>
      <c r="M76" s="49">
        <v>3053.03</v>
      </c>
      <c r="N76" s="49">
        <v>1.8171728980768983E-4</v>
      </c>
      <c r="O76" s="107" t="s">
        <v>1965</v>
      </c>
      <c r="P76" s="49">
        <v>2267.9654999999998</v>
      </c>
      <c r="Q76" s="49">
        <v>9.0858228169780637E-4</v>
      </c>
      <c r="R76" s="49">
        <v>0</v>
      </c>
      <c r="S76" s="49">
        <v>1.8171728980768983E-4</v>
      </c>
      <c r="T76" s="107" t="s">
        <v>1965</v>
      </c>
      <c r="U76" s="49">
        <v>32.533000000000001</v>
      </c>
      <c r="V76" s="49">
        <v>730</v>
      </c>
      <c r="W76" s="49">
        <v>5</v>
      </c>
      <c r="X76" s="49">
        <v>1</v>
      </c>
      <c r="Y76" s="49">
        <v>5</v>
      </c>
      <c r="Z76" s="49">
        <v>5</v>
      </c>
      <c r="AA76" s="49">
        <v>5</v>
      </c>
    </row>
    <row r="77" spans="1:27" x14ac:dyDescent="0.25">
      <c r="A77" s="107" t="s">
        <v>2929</v>
      </c>
      <c r="B77" s="49">
        <v>9001073200</v>
      </c>
      <c r="C77" s="107" t="s">
        <v>243</v>
      </c>
      <c r="D77" s="107" t="s">
        <v>239</v>
      </c>
      <c r="E77" s="49">
        <v>37.274000000000001</v>
      </c>
      <c r="F77" s="49">
        <v>1.2808665063232084E-6</v>
      </c>
      <c r="G77" s="49">
        <v>0</v>
      </c>
      <c r="H77" s="49">
        <v>0</v>
      </c>
      <c r="I77" s="107" t="s">
        <v>290</v>
      </c>
      <c r="J77" s="107" t="s">
        <v>290</v>
      </c>
      <c r="K77" s="49">
        <v>37.274000000000001</v>
      </c>
      <c r="L77" s="49">
        <v>1.2808665063232084E-6</v>
      </c>
      <c r="M77" s="49">
        <v>0</v>
      </c>
      <c r="N77" s="49">
        <v>0</v>
      </c>
      <c r="O77" s="107" t="s">
        <v>290</v>
      </c>
      <c r="P77" s="49">
        <v>0</v>
      </c>
      <c r="Q77" s="49">
        <v>1.2808665063232084E-6</v>
      </c>
      <c r="R77" s="49">
        <v>0</v>
      </c>
      <c r="S77" s="49">
        <v>0</v>
      </c>
      <c r="T77" s="107" t="s">
        <v>290</v>
      </c>
      <c r="U77" s="49">
        <v>32.533000000000001</v>
      </c>
      <c r="V77" s="49">
        <v>730</v>
      </c>
      <c r="W77" s="49">
        <v>5</v>
      </c>
      <c r="X77" s="49">
        <v>1</v>
      </c>
      <c r="Y77" s="49">
        <v>5</v>
      </c>
      <c r="Z77" s="49">
        <v>5</v>
      </c>
      <c r="AA77" s="49">
        <v>5</v>
      </c>
    </row>
    <row r="78" spans="1:27" x14ac:dyDescent="0.25">
      <c r="A78" s="107" t="s">
        <v>2930</v>
      </c>
      <c r="B78" s="49">
        <v>9001073300</v>
      </c>
      <c r="C78" s="107" t="s">
        <v>260</v>
      </c>
      <c r="D78" s="107" t="s">
        <v>239</v>
      </c>
      <c r="E78" s="49">
        <v>0</v>
      </c>
      <c r="F78" s="49">
        <v>0</v>
      </c>
      <c r="G78" s="49">
        <v>23786.65</v>
      </c>
      <c r="H78" s="49">
        <v>1.4157887644746646E-3</v>
      </c>
      <c r="I78" s="107" t="s">
        <v>1966</v>
      </c>
      <c r="J78" s="107" t="s">
        <v>290</v>
      </c>
      <c r="K78" s="49">
        <v>0</v>
      </c>
      <c r="L78" s="49">
        <v>0</v>
      </c>
      <c r="M78" s="49">
        <v>21408.65</v>
      </c>
      <c r="N78" s="49">
        <v>1.4157887644746646E-3</v>
      </c>
      <c r="O78" s="107" t="s">
        <v>290</v>
      </c>
      <c r="P78" s="49">
        <v>0</v>
      </c>
      <c r="Q78" s="49">
        <v>0</v>
      </c>
      <c r="R78" s="49">
        <v>2378</v>
      </c>
      <c r="S78" s="49">
        <v>1.4157887644746646E-3</v>
      </c>
      <c r="T78" s="107" t="s">
        <v>290</v>
      </c>
      <c r="U78" s="49">
        <v>21.315999999999999</v>
      </c>
      <c r="V78" s="49">
        <v>1125</v>
      </c>
      <c r="W78" s="49">
        <v>5</v>
      </c>
      <c r="X78" s="49">
        <v>1</v>
      </c>
      <c r="Y78" s="49">
        <v>5</v>
      </c>
      <c r="Z78" s="49">
        <v>5</v>
      </c>
      <c r="AA78" s="49">
        <v>5</v>
      </c>
    </row>
    <row r="79" spans="1:27" x14ac:dyDescent="0.25">
      <c r="A79" s="107" t="s">
        <v>2930</v>
      </c>
      <c r="B79" s="49">
        <v>9001073300</v>
      </c>
      <c r="C79" s="107" t="s">
        <v>240</v>
      </c>
      <c r="D79" s="107" t="s">
        <v>244</v>
      </c>
      <c r="E79" s="49">
        <v>72877.155399999901</v>
      </c>
      <c r="F79" s="49">
        <v>2.5043168811496328E-3</v>
      </c>
      <c r="G79" s="49">
        <v>0</v>
      </c>
      <c r="H79" s="49">
        <v>0</v>
      </c>
      <c r="I79" s="107" t="s">
        <v>290</v>
      </c>
      <c r="J79" s="107" t="s">
        <v>1965</v>
      </c>
      <c r="K79" s="49">
        <v>49786.050399999898</v>
      </c>
      <c r="L79" s="49">
        <v>2.5043168811496328E-3</v>
      </c>
      <c r="M79" s="49">
        <v>0</v>
      </c>
      <c r="N79" s="49">
        <v>0</v>
      </c>
      <c r="O79" s="107" t="s">
        <v>1965</v>
      </c>
      <c r="P79" s="49">
        <v>23091.105</v>
      </c>
      <c r="Q79" s="49">
        <v>2.5043168811496328E-3</v>
      </c>
      <c r="R79" s="49">
        <v>0</v>
      </c>
      <c r="S79" s="49">
        <v>0</v>
      </c>
      <c r="T79" s="107" t="s">
        <v>1965</v>
      </c>
      <c r="U79" s="49">
        <v>21.315999999999999</v>
      </c>
      <c r="V79" s="49">
        <v>1125</v>
      </c>
      <c r="W79" s="49">
        <v>5</v>
      </c>
      <c r="X79" s="49">
        <v>1</v>
      </c>
      <c r="Y79" s="49">
        <v>5</v>
      </c>
      <c r="Z79" s="49">
        <v>5</v>
      </c>
      <c r="AA79" s="49">
        <v>5</v>
      </c>
    </row>
    <row r="80" spans="1:27" x14ac:dyDescent="0.25">
      <c r="A80" s="107" t="s">
        <v>2931</v>
      </c>
      <c r="B80" s="49">
        <v>9001073400</v>
      </c>
      <c r="C80" s="107" t="s">
        <v>260</v>
      </c>
      <c r="D80" s="107" t="s">
        <v>239</v>
      </c>
      <c r="E80" s="49">
        <v>0</v>
      </c>
      <c r="F80" s="49">
        <v>0</v>
      </c>
      <c r="G80" s="49">
        <v>56114.62</v>
      </c>
      <c r="H80" s="49">
        <v>3.339959536915257E-3</v>
      </c>
      <c r="I80" s="107" t="s">
        <v>1966</v>
      </c>
      <c r="J80" s="107" t="s">
        <v>290</v>
      </c>
      <c r="K80" s="49">
        <v>0</v>
      </c>
      <c r="L80" s="49">
        <v>0</v>
      </c>
      <c r="M80" s="49">
        <v>48424.62</v>
      </c>
      <c r="N80" s="49">
        <v>3.339959536915257E-3</v>
      </c>
      <c r="O80" s="107" t="s">
        <v>290</v>
      </c>
      <c r="P80" s="49">
        <v>0</v>
      </c>
      <c r="Q80" s="49">
        <v>0</v>
      </c>
      <c r="R80" s="49">
        <v>7690</v>
      </c>
      <c r="S80" s="49">
        <v>3.339959536915257E-3</v>
      </c>
      <c r="T80" s="107" t="s">
        <v>290</v>
      </c>
      <c r="U80" s="49">
        <v>30.809000000000001</v>
      </c>
      <c r="V80" s="49">
        <v>1497</v>
      </c>
      <c r="W80" s="49">
        <v>4</v>
      </c>
      <c r="X80" s="49">
        <v>1</v>
      </c>
      <c r="Y80" s="49">
        <v>5</v>
      </c>
      <c r="Z80" s="49">
        <v>4.5</v>
      </c>
      <c r="AA80" s="49">
        <v>5</v>
      </c>
    </row>
    <row r="81" spans="1:27" x14ac:dyDescent="0.25">
      <c r="A81" s="107" t="s">
        <v>2931</v>
      </c>
      <c r="B81" s="49">
        <v>9001073400</v>
      </c>
      <c r="C81" s="107" t="s">
        <v>240</v>
      </c>
      <c r="D81" s="107" t="s">
        <v>244</v>
      </c>
      <c r="E81" s="49">
        <v>79920.725000000006</v>
      </c>
      <c r="F81" s="49">
        <v>2.7463588510373963E-3</v>
      </c>
      <c r="G81" s="49">
        <v>0</v>
      </c>
      <c r="H81" s="49">
        <v>0</v>
      </c>
      <c r="I81" s="107" t="s">
        <v>290</v>
      </c>
      <c r="J81" s="107" t="s">
        <v>1965</v>
      </c>
      <c r="K81" s="49">
        <v>53978.008699999998</v>
      </c>
      <c r="L81" s="49">
        <v>2.7463588510373963E-3</v>
      </c>
      <c r="M81" s="49">
        <v>0</v>
      </c>
      <c r="N81" s="49">
        <v>0</v>
      </c>
      <c r="O81" s="107" t="s">
        <v>1965</v>
      </c>
      <c r="P81" s="49">
        <v>25942.7163</v>
      </c>
      <c r="Q81" s="49">
        <v>2.7463588510373963E-3</v>
      </c>
      <c r="R81" s="49">
        <v>0</v>
      </c>
      <c r="S81" s="49">
        <v>0</v>
      </c>
      <c r="T81" s="107" t="s">
        <v>1965</v>
      </c>
      <c r="U81" s="49">
        <v>30.809000000000001</v>
      </c>
      <c r="V81" s="49">
        <v>1497</v>
      </c>
      <c r="W81" s="49">
        <v>4</v>
      </c>
      <c r="X81" s="49">
        <v>1</v>
      </c>
      <c r="Y81" s="49">
        <v>5</v>
      </c>
      <c r="Z81" s="49">
        <v>4.5</v>
      </c>
      <c r="AA81" s="49">
        <v>5</v>
      </c>
    </row>
    <row r="82" spans="1:27" x14ac:dyDescent="0.25">
      <c r="A82" s="107" t="s">
        <v>2932</v>
      </c>
      <c r="B82" s="49">
        <v>9001073500</v>
      </c>
      <c r="C82" s="107" t="s">
        <v>260</v>
      </c>
      <c r="D82" s="107" t="s">
        <v>239</v>
      </c>
      <c r="E82" s="49">
        <v>0</v>
      </c>
      <c r="F82" s="49">
        <v>0</v>
      </c>
      <c r="G82" s="49">
        <v>8303.2200000000012</v>
      </c>
      <c r="H82" s="49">
        <v>4.9421022232896711E-4</v>
      </c>
      <c r="I82" s="107" t="s">
        <v>1966</v>
      </c>
      <c r="J82" s="107" t="s">
        <v>290</v>
      </c>
      <c r="K82" s="49">
        <v>0</v>
      </c>
      <c r="L82" s="49">
        <v>0</v>
      </c>
      <c r="M82" s="49">
        <v>7178.22</v>
      </c>
      <c r="N82" s="49">
        <v>4.9421022232896711E-4</v>
      </c>
      <c r="O82" s="107" t="s">
        <v>290</v>
      </c>
      <c r="P82" s="49">
        <v>0</v>
      </c>
      <c r="Q82" s="49">
        <v>0</v>
      </c>
      <c r="R82" s="49">
        <v>1125</v>
      </c>
      <c r="S82" s="49">
        <v>4.9421022232896711E-4</v>
      </c>
      <c r="T82" s="107" t="s">
        <v>290</v>
      </c>
      <c r="U82" s="49">
        <v>22.375</v>
      </c>
      <c r="V82" s="49">
        <v>1230</v>
      </c>
      <c r="W82" s="49">
        <v>5</v>
      </c>
      <c r="X82" s="49">
        <v>1</v>
      </c>
      <c r="Y82" s="49">
        <v>5</v>
      </c>
      <c r="Z82" s="49">
        <v>5</v>
      </c>
      <c r="AA82" s="49">
        <v>5</v>
      </c>
    </row>
    <row r="83" spans="1:27" x14ac:dyDescent="0.25">
      <c r="A83" s="107" t="s">
        <v>2932</v>
      </c>
      <c r="B83" s="49">
        <v>9001073500</v>
      </c>
      <c r="C83" s="107" t="s">
        <v>240</v>
      </c>
      <c r="D83" s="107" t="s">
        <v>244</v>
      </c>
      <c r="E83" s="49">
        <v>48863.655799999993</v>
      </c>
      <c r="F83" s="49">
        <v>1.6791280809874381E-3</v>
      </c>
      <c r="G83" s="49">
        <v>0</v>
      </c>
      <c r="H83" s="49">
        <v>0</v>
      </c>
      <c r="I83" s="107" t="s">
        <v>290</v>
      </c>
      <c r="J83" s="107" t="s">
        <v>1965</v>
      </c>
      <c r="K83" s="49">
        <v>38030.339099999997</v>
      </c>
      <c r="L83" s="49">
        <v>1.6791280809874381E-3</v>
      </c>
      <c r="M83" s="49">
        <v>0</v>
      </c>
      <c r="N83" s="49">
        <v>0</v>
      </c>
      <c r="O83" s="107" t="s">
        <v>1965</v>
      </c>
      <c r="P83" s="49">
        <v>10833.316699999999</v>
      </c>
      <c r="Q83" s="49">
        <v>1.6791280809874381E-3</v>
      </c>
      <c r="R83" s="49">
        <v>0</v>
      </c>
      <c r="S83" s="49">
        <v>0</v>
      </c>
      <c r="T83" s="107" t="s">
        <v>1965</v>
      </c>
      <c r="U83" s="49">
        <v>22.375</v>
      </c>
      <c r="V83" s="49">
        <v>1230</v>
      </c>
      <c r="W83" s="49">
        <v>5</v>
      </c>
      <c r="X83" s="49">
        <v>1</v>
      </c>
      <c r="Y83" s="49">
        <v>5</v>
      </c>
      <c r="Z83" s="49">
        <v>5</v>
      </c>
      <c r="AA83" s="49">
        <v>5</v>
      </c>
    </row>
    <row r="84" spans="1:27" x14ac:dyDescent="0.25">
      <c r="A84" s="107" t="s">
        <v>2933</v>
      </c>
      <c r="B84" s="49">
        <v>9001073600</v>
      </c>
      <c r="C84" s="107" t="s">
        <v>260</v>
      </c>
      <c r="D84" s="107" t="s">
        <v>239</v>
      </c>
      <c r="E84" s="49">
        <v>0</v>
      </c>
      <c r="F84" s="49">
        <v>0</v>
      </c>
      <c r="G84" s="49">
        <v>2163.37</v>
      </c>
      <c r="H84" s="49">
        <v>1.2876445146338617E-4</v>
      </c>
      <c r="I84" s="107" t="s">
        <v>1966</v>
      </c>
      <c r="J84" s="107" t="s">
        <v>290</v>
      </c>
      <c r="K84" s="49">
        <v>0</v>
      </c>
      <c r="L84" s="49">
        <v>0</v>
      </c>
      <c r="M84" s="49">
        <v>846.37</v>
      </c>
      <c r="N84" s="49">
        <v>1.2876445146338617E-4</v>
      </c>
      <c r="O84" s="107" t="s">
        <v>290</v>
      </c>
      <c r="P84" s="49">
        <v>0</v>
      </c>
      <c r="Q84" s="49">
        <v>0</v>
      </c>
      <c r="R84" s="49">
        <v>1317</v>
      </c>
      <c r="S84" s="49">
        <v>1.2876445146338617E-4</v>
      </c>
      <c r="T84" s="107" t="s">
        <v>290</v>
      </c>
      <c r="U84" s="49">
        <v>18.335999999999999</v>
      </c>
      <c r="V84" s="49">
        <v>1202</v>
      </c>
      <c r="W84" s="49">
        <v>5</v>
      </c>
      <c r="X84" s="49">
        <v>1</v>
      </c>
      <c r="Y84" s="49">
        <v>5</v>
      </c>
      <c r="Z84" s="49">
        <v>5</v>
      </c>
      <c r="AA84" s="49">
        <v>5</v>
      </c>
    </row>
    <row r="85" spans="1:27" x14ac:dyDescent="0.25">
      <c r="A85" s="107" t="s">
        <v>2933</v>
      </c>
      <c r="B85" s="49">
        <v>9001073600</v>
      </c>
      <c r="C85" s="107" t="s">
        <v>240</v>
      </c>
      <c r="D85" s="107" t="s">
        <v>244</v>
      </c>
      <c r="E85" s="49">
        <v>31308.570500000002</v>
      </c>
      <c r="F85" s="49">
        <v>1.0758732444682317E-3</v>
      </c>
      <c r="G85" s="49">
        <v>0</v>
      </c>
      <c r="H85" s="49">
        <v>0</v>
      </c>
      <c r="I85" s="107" t="s">
        <v>290</v>
      </c>
      <c r="J85" s="107" t="s">
        <v>1965</v>
      </c>
      <c r="K85" s="49">
        <v>24351.613000000001</v>
      </c>
      <c r="L85" s="49">
        <v>1.0758732444682317E-3</v>
      </c>
      <c r="M85" s="49">
        <v>0</v>
      </c>
      <c r="N85" s="49">
        <v>0</v>
      </c>
      <c r="O85" s="107" t="s">
        <v>1965</v>
      </c>
      <c r="P85" s="49">
        <v>6956.9575000000004</v>
      </c>
      <c r="Q85" s="49">
        <v>1.0758732444682317E-3</v>
      </c>
      <c r="R85" s="49">
        <v>0</v>
      </c>
      <c r="S85" s="49">
        <v>0</v>
      </c>
      <c r="T85" s="107" t="s">
        <v>1965</v>
      </c>
      <c r="U85" s="49">
        <v>18.335999999999999</v>
      </c>
      <c r="V85" s="49">
        <v>1202</v>
      </c>
      <c r="W85" s="49">
        <v>5</v>
      </c>
      <c r="X85" s="49">
        <v>1</v>
      </c>
      <c r="Y85" s="49">
        <v>5</v>
      </c>
      <c r="Z85" s="49">
        <v>5</v>
      </c>
      <c r="AA85" s="49">
        <v>5</v>
      </c>
    </row>
    <row r="86" spans="1:27" x14ac:dyDescent="0.25">
      <c r="A86" s="107" t="s">
        <v>2934</v>
      </c>
      <c r="B86" s="49">
        <v>9001073700</v>
      </c>
      <c r="C86" s="107" t="s">
        <v>260</v>
      </c>
      <c r="D86" s="107" t="s">
        <v>239</v>
      </c>
      <c r="E86" s="49">
        <v>0</v>
      </c>
      <c r="F86" s="49">
        <v>0</v>
      </c>
      <c r="G86" s="49">
        <v>30385.83</v>
      </c>
      <c r="H86" s="49">
        <v>1.8085739989967984E-3</v>
      </c>
      <c r="I86" s="107" t="s">
        <v>1966</v>
      </c>
      <c r="J86" s="107" t="s">
        <v>290</v>
      </c>
      <c r="K86" s="49">
        <v>0</v>
      </c>
      <c r="L86" s="49">
        <v>0</v>
      </c>
      <c r="M86" s="49">
        <v>24518.83</v>
      </c>
      <c r="N86" s="49">
        <v>1.8085739989967984E-3</v>
      </c>
      <c r="O86" s="107" t="s">
        <v>290</v>
      </c>
      <c r="P86" s="49">
        <v>0</v>
      </c>
      <c r="Q86" s="49">
        <v>0</v>
      </c>
      <c r="R86" s="49">
        <v>5867</v>
      </c>
      <c r="S86" s="49">
        <v>1.8085739989967984E-3</v>
      </c>
      <c r="T86" s="107" t="s">
        <v>290</v>
      </c>
      <c r="U86" s="49">
        <v>24.571999999999999</v>
      </c>
      <c r="V86" s="49">
        <v>1314</v>
      </c>
      <c r="W86" s="49">
        <v>5</v>
      </c>
      <c r="X86" s="49">
        <v>1</v>
      </c>
      <c r="Y86" s="49">
        <v>5</v>
      </c>
      <c r="Z86" s="49">
        <v>5</v>
      </c>
      <c r="AA86" s="49">
        <v>5</v>
      </c>
    </row>
    <row r="87" spans="1:27" x14ac:dyDescent="0.25">
      <c r="A87" s="107" t="s">
        <v>2934</v>
      </c>
      <c r="B87" s="49">
        <v>9001073700</v>
      </c>
      <c r="C87" s="107" t="s">
        <v>240</v>
      </c>
      <c r="D87" s="107" t="s">
        <v>244</v>
      </c>
      <c r="E87" s="49">
        <v>87517.255000000092</v>
      </c>
      <c r="F87" s="49">
        <v>3.0074024965082219E-3</v>
      </c>
      <c r="G87" s="49">
        <v>0</v>
      </c>
      <c r="H87" s="49">
        <v>0</v>
      </c>
      <c r="I87" s="107" t="s">
        <v>290</v>
      </c>
      <c r="J87" s="107" t="s">
        <v>1965</v>
      </c>
      <c r="K87" s="49">
        <v>64008.1363000001</v>
      </c>
      <c r="L87" s="49">
        <v>3.0074024965082219E-3</v>
      </c>
      <c r="M87" s="49">
        <v>0</v>
      </c>
      <c r="N87" s="49">
        <v>0</v>
      </c>
      <c r="O87" s="107" t="s">
        <v>1965</v>
      </c>
      <c r="P87" s="49">
        <v>23509.118699999999</v>
      </c>
      <c r="Q87" s="49">
        <v>3.0074024965082219E-3</v>
      </c>
      <c r="R87" s="49">
        <v>0</v>
      </c>
      <c r="S87" s="49">
        <v>0</v>
      </c>
      <c r="T87" s="107" t="s">
        <v>1965</v>
      </c>
      <c r="U87" s="49">
        <v>24.571999999999999</v>
      </c>
      <c r="V87" s="49">
        <v>1314</v>
      </c>
      <c r="W87" s="49">
        <v>5</v>
      </c>
      <c r="X87" s="49">
        <v>1</v>
      </c>
      <c r="Y87" s="49">
        <v>5</v>
      </c>
      <c r="Z87" s="49">
        <v>5</v>
      </c>
      <c r="AA87" s="49">
        <v>5</v>
      </c>
    </row>
    <row r="88" spans="1:27" x14ac:dyDescent="0.25">
      <c r="A88" s="107" t="s">
        <v>2934</v>
      </c>
      <c r="B88" s="49">
        <v>9001073700</v>
      </c>
      <c r="C88" s="107" t="s">
        <v>243</v>
      </c>
      <c r="D88" s="107" t="s">
        <v>244</v>
      </c>
      <c r="E88" s="49">
        <v>0.98970000000000002</v>
      </c>
      <c r="F88" s="49">
        <v>3.400959331727422E-8</v>
      </c>
      <c r="G88" s="49">
        <v>0</v>
      </c>
      <c r="H88" s="49">
        <v>0</v>
      </c>
      <c r="I88" s="107" t="s">
        <v>290</v>
      </c>
      <c r="J88" s="107" t="s">
        <v>290</v>
      </c>
      <c r="K88" s="49">
        <v>0</v>
      </c>
      <c r="L88" s="49">
        <v>3.400959331727422E-8</v>
      </c>
      <c r="M88" s="49">
        <v>0</v>
      </c>
      <c r="N88" s="49">
        <v>0</v>
      </c>
      <c r="O88" s="107" t="s">
        <v>290</v>
      </c>
      <c r="P88" s="49">
        <v>0.98970000000000002</v>
      </c>
      <c r="Q88" s="49">
        <v>3.400959331727422E-8</v>
      </c>
      <c r="R88" s="49">
        <v>0</v>
      </c>
      <c r="S88" s="49">
        <v>0</v>
      </c>
      <c r="T88" s="107" t="s">
        <v>290</v>
      </c>
      <c r="U88" s="49">
        <v>24.571999999999999</v>
      </c>
      <c r="V88" s="49">
        <v>1314</v>
      </c>
      <c r="W88" s="49">
        <v>5</v>
      </c>
      <c r="X88" s="49">
        <v>1</v>
      </c>
      <c r="Y88" s="49">
        <v>5</v>
      </c>
      <c r="Z88" s="49">
        <v>5</v>
      </c>
      <c r="AA88" s="49">
        <v>5</v>
      </c>
    </row>
    <row r="89" spans="1:27" x14ac:dyDescent="0.25">
      <c r="A89" s="107" t="s">
        <v>2935</v>
      </c>
      <c r="B89" s="49">
        <v>9001073800</v>
      </c>
      <c r="C89" s="107" t="s">
        <v>260</v>
      </c>
      <c r="D89" s="107" t="s">
        <v>239</v>
      </c>
      <c r="E89" s="49">
        <v>0</v>
      </c>
      <c r="F89" s="49">
        <v>0</v>
      </c>
      <c r="G89" s="49">
        <v>5184.29</v>
      </c>
      <c r="H89" s="49">
        <v>3.0857054414044677E-4</v>
      </c>
      <c r="I89" s="107" t="s">
        <v>1966</v>
      </c>
      <c r="J89" s="107" t="s">
        <v>290</v>
      </c>
      <c r="K89" s="49">
        <v>0</v>
      </c>
      <c r="L89" s="49">
        <v>0</v>
      </c>
      <c r="M89" s="49">
        <v>2512.29</v>
      </c>
      <c r="N89" s="49">
        <v>3.0857054414044677E-4</v>
      </c>
      <c r="O89" s="107" t="s">
        <v>290</v>
      </c>
      <c r="P89" s="49">
        <v>0</v>
      </c>
      <c r="Q89" s="49">
        <v>0</v>
      </c>
      <c r="R89" s="49">
        <v>2672</v>
      </c>
      <c r="S89" s="49">
        <v>3.0857054414044677E-4</v>
      </c>
      <c r="T89" s="107" t="s">
        <v>290</v>
      </c>
      <c r="U89" s="49">
        <v>13.323</v>
      </c>
      <c r="V89" s="49">
        <v>1109</v>
      </c>
      <c r="W89" s="49">
        <v>5</v>
      </c>
      <c r="X89" s="49">
        <v>1</v>
      </c>
      <c r="Y89" s="49">
        <v>5</v>
      </c>
      <c r="Z89" s="49">
        <v>5</v>
      </c>
      <c r="AA89" s="49">
        <v>5</v>
      </c>
    </row>
    <row r="90" spans="1:27" x14ac:dyDescent="0.25">
      <c r="A90" s="107" t="s">
        <v>2935</v>
      </c>
      <c r="B90" s="49">
        <v>9001073800</v>
      </c>
      <c r="C90" s="107" t="s">
        <v>240</v>
      </c>
      <c r="D90" s="107" t="s">
        <v>244</v>
      </c>
      <c r="E90" s="49">
        <v>44125.629799999995</v>
      </c>
      <c r="F90" s="49">
        <v>1.5163127456467578E-3</v>
      </c>
      <c r="G90" s="49">
        <v>0</v>
      </c>
      <c r="H90" s="49">
        <v>0</v>
      </c>
      <c r="I90" s="107" t="s">
        <v>290</v>
      </c>
      <c r="J90" s="107" t="s">
        <v>1965</v>
      </c>
      <c r="K90" s="49">
        <v>25510.301599999999</v>
      </c>
      <c r="L90" s="49">
        <v>1.5163127456467578E-3</v>
      </c>
      <c r="M90" s="49">
        <v>0</v>
      </c>
      <c r="N90" s="49">
        <v>0</v>
      </c>
      <c r="O90" s="107" t="s">
        <v>1965</v>
      </c>
      <c r="P90" s="49">
        <v>18615.3282</v>
      </c>
      <c r="Q90" s="49">
        <v>1.5163127456467578E-3</v>
      </c>
      <c r="R90" s="49">
        <v>0</v>
      </c>
      <c r="S90" s="49">
        <v>0</v>
      </c>
      <c r="T90" s="107" t="s">
        <v>1965</v>
      </c>
      <c r="U90" s="49">
        <v>13.323</v>
      </c>
      <c r="V90" s="49">
        <v>1109</v>
      </c>
      <c r="W90" s="49">
        <v>5</v>
      </c>
      <c r="X90" s="49">
        <v>1</v>
      </c>
      <c r="Y90" s="49">
        <v>5</v>
      </c>
      <c r="Z90" s="49">
        <v>5</v>
      </c>
      <c r="AA90" s="49">
        <v>5</v>
      </c>
    </row>
    <row r="91" spans="1:27" x14ac:dyDescent="0.25">
      <c r="A91" s="107" t="s">
        <v>2936</v>
      </c>
      <c r="B91" s="49">
        <v>9001073900</v>
      </c>
      <c r="C91" s="107" t="s">
        <v>260</v>
      </c>
      <c r="D91" s="107" t="s">
        <v>239</v>
      </c>
      <c r="E91" s="49">
        <v>0</v>
      </c>
      <c r="F91" s="49">
        <v>0</v>
      </c>
      <c r="G91" s="49">
        <v>111274.86</v>
      </c>
      <c r="H91" s="49">
        <v>6.6231140810703174E-3</v>
      </c>
      <c r="I91" s="107" t="s">
        <v>1966</v>
      </c>
      <c r="J91" s="107" t="s">
        <v>290</v>
      </c>
      <c r="K91" s="49">
        <v>0</v>
      </c>
      <c r="L91" s="49">
        <v>0</v>
      </c>
      <c r="M91" s="49">
        <v>106775.64</v>
      </c>
      <c r="N91" s="49">
        <v>6.6231140810703174E-3</v>
      </c>
      <c r="O91" s="107" t="s">
        <v>290</v>
      </c>
      <c r="P91" s="49">
        <v>0</v>
      </c>
      <c r="Q91" s="49">
        <v>0</v>
      </c>
      <c r="R91" s="49">
        <v>4499.22</v>
      </c>
      <c r="S91" s="49">
        <v>6.6231140810703174E-3</v>
      </c>
      <c r="T91" s="107" t="s">
        <v>290</v>
      </c>
      <c r="U91" s="49">
        <v>19.445</v>
      </c>
      <c r="V91" s="49">
        <v>1256</v>
      </c>
      <c r="W91" s="49">
        <v>5</v>
      </c>
      <c r="X91" s="49">
        <v>1</v>
      </c>
      <c r="Y91" s="49">
        <v>5</v>
      </c>
      <c r="Z91" s="49">
        <v>5</v>
      </c>
      <c r="AA91" s="49">
        <v>5</v>
      </c>
    </row>
    <row r="92" spans="1:27" x14ac:dyDescent="0.25">
      <c r="A92" s="107" t="s">
        <v>2936</v>
      </c>
      <c r="B92" s="49">
        <v>9001073900</v>
      </c>
      <c r="C92" s="107" t="s">
        <v>240</v>
      </c>
      <c r="D92" s="107" t="s">
        <v>244</v>
      </c>
      <c r="E92" s="49">
        <v>51179.499300000003</v>
      </c>
      <c r="F92" s="49">
        <v>1.7587086565370525E-3</v>
      </c>
      <c r="G92" s="49">
        <v>0</v>
      </c>
      <c r="H92" s="49">
        <v>0</v>
      </c>
      <c r="I92" s="107" t="s">
        <v>290</v>
      </c>
      <c r="J92" s="107" t="s">
        <v>1965</v>
      </c>
      <c r="K92" s="49">
        <v>35070.078800000003</v>
      </c>
      <c r="L92" s="49">
        <v>1.7587086565370525E-3</v>
      </c>
      <c r="M92" s="49">
        <v>0</v>
      </c>
      <c r="N92" s="49">
        <v>0</v>
      </c>
      <c r="O92" s="107" t="s">
        <v>1965</v>
      </c>
      <c r="P92" s="49">
        <v>16109.4205</v>
      </c>
      <c r="Q92" s="49">
        <v>1.7587086565370525E-3</v>
      </c>
      <c r="R92" s="49">
        <v>0</v>
      </c>
      <c r="S92" s="49">
        <v>0</v>
      </c>
      <c r="T92" s="107" t="s">
        <v>1965</v>
      </c>
      <c r="U92" s="49">
        <v>19.445</v>
      </c>
      <c r="V92" s="49">
        <v>1256</v>
      </c>
      <c r="W92" s="49">
        <v>5</v>
      </c>
      <c r="X92" s="49">
        <v>1</v>
      </c>
      <c r="Y92" s="49">
        <v>5</v>
      </c>
      <c r="Z92" s="49">
        <v>5</v>
      </c>
      <c r="AA92" s="49">
        <v>5</v>
      </c>
    </row>
    <row r="93" spans="1:27" x14ac:dyDescent="0.25">
      <c r="A93" s="107" t="s">
        <v>2937</v>
      </c>
      <c r="B93" s="49">
        <v>9001074000</v>
      </c>
      <c r="C93" s="107" t="s">
        <v>260</v>
      </c>
      <c r="D93" s="107" t="s">
        <v>239</v>
      </c>
      <c r="E93" s="49">
        <v>0</v>
      </c>
      <c r="F93" s="49">
        <v>0</v>
      </c>
      <c r="G93" s="49">
        <v>15337.06</v>
      </c>
      <c r="H93" s="49">
        <v>9.1286655447798644E-4</v>
      </c>
      <c r="I93" s="107" t="s">
        <v>1966</v>
      </c>
      <c r="J93" s="107" t="s">
        <v>290</v>
      </c>
      <c r="K93" s="49">
        <v>0</v>
      </c>
      <c r="L93" s="49">
        <v>0</v>
      </c>
      <c r="M93" s="49">
        <v>13413.06</v>
      </c>
      <c r="N93" s="49">
        <v>9.1286655447798644E-4</v>
      </c>
      <c r="O93" s="107" t="s">
        <v>290</v>
      </c>
      <c r="P93" s="49">
        <v>0</v>
      </c>
      <c r="Q93" s="49">
        <v>0</v>
      </c>
      <c r="R93" s="49">
        <v>1924</v>
      </c>
      <c r="S93" s="49">
        <v>9.1286655447798644E-4</v>
      </c>
      <c r="T93" s="107" t="s">
        <v>290</v>
      </c>
      <c r="U93" s="49">
        <v>22.178999999999998</v>
      </c>
      <c r="V93" s="49">
        <v>1228</v>
      </c>
      <c r="W93" s="49">
        <v>5</v>
      </c>
      <c r="X93" s="49">
        <v>1</v>
      </c>
      <c r="Y93" s="49">
        <v>5</v>
      </c>
      <c r="Z93" s="49">
        <v>5</v>
      </c>
      <c r="AA93" s="49">
        <v>5</v>
      </c>
    </row>
    <row r="94" spans="1:27" x14ac:dyDescent="0.25">
      <c r="A94" s="107" t="s">
        <v>2937</v>
      </c>
      <c r="B94" s="49">
        <v>9001074000</v>
      </c>
      <c r="C94" s="107" t="s">
        <v>240</v>
      </c>
      <c r="D94" s="107" t="s">
        <v>244</v>
      </c>
      <c r="E94" s="49">
        <v>45335.883000000002</v>
      </c>
      <c r="F94" s="49">
        <v>1.5579013271794747E-3</v>
      </c>
      <c r="G94" s="49">
        <v>0</v>
      </c>
      <c r="H94" s="49">
        <v>0</v>
      </c>
      <c r="I94" s="107" t="s">
        <v>290</v>
      </c>
      <c r="J94" s="107" t="s">
        <v>1965</v>
      </c>
      <c r="K94" s="49">
        <v>26942.261399999999</v>
      </c>
      <c r="L94" s="49">
        <v>1.5579013271794747E-3</v>
      </c>
      <c r="M94" s="49">
        <v>0</v>
      </c>
      <c r="N94" s="49">
        <v>0</v>
      </c>
      <c r="O94" s="107" t="s">
        <v>1965</v>
      </c>
      <c r="P94" s="49">
        <v>18393.621599999999</v>
      </c>
      <c r="Q94" s="49">
        <v>1.5579013271794747E-3</v>
      </c>
      <c r="R94" s="49">
        <v>0</v>
      </c>
      <c r="S94" s="49">
        <v>0</v>
      </c>
      <c r="T94" s="107" t="s">
        <v>1965</v>
      </c>
      <c r="U94" s="49">
        <v>22.178999999999998</v>
      </c>
      <c r="V94" s="49">
        <v>1228</v>
      </c>
      <c r="W94" s="49">
        <v>5</v>
      </c>
      <c r="X94" s="49">
        <v>1</v>
      </c>
      <c r="Y94" s="49">
        <v>5</v>
      </c>
      <c r="Z94" s="49">
        <v>5</v>
      </c>
      <c r="AA94" s="49">
        <v>5</v>
      </c>
    </row>
    <row r="95" spans="1:27" x14ac:dyDescent="0.25">
      <c r="A95" s="107" t="s">
        <v>2938</v>
      </c>
      <c r="B95" s="49">
        <v>9001074300</v>
      </c>
      <c r="C95" s="107" t="s">
        <v>260</v>
      </c>
      <c r="D95" s="107" t="s">
        <v>239</v>
      </c>
      <c r="E95" s="49">
        <v>0</v>
      </c>
      <c r="F95" s="49">
        <v>0</v>
      </c>
      <c r="G95" s="49">
        <v>19368.77</v>
      </c>
      <c r="H95" s="49">
        <v>1.1528351805611108E-3</v>
      </c>
      <c r="I95" s="107" t="s">
        <v>1966</v>
      </c>
      <c r="J95" s="107" t="s">
        <v>290</v>
      </c>
      <c r="K95" s="49">
        <v>0</v>
      </c>
      <c r="L95" s="49">
        <v>0</v>
      </c>
      <c r="M95" s="49">
        <v>8289.77</v>
      </c>
      <c r="N95" s="49">
        <v>1.1528351805611108E-3</v>
      </c>
      <c r="O95" s="107" t="s">
        <v>290</v>
      </c>
      <c r="P95" s="49">
        <v>0</v>
      </c>
      <c r="Q95" s="49">
        <v>0</v>
      </c>
      <c r="R95" s="49">
        <v>11079</v>
      </c>
      <c r="S95" s="49">
        <v>1.1528351805611108E-3</v>
      </c>
      <c r="T95" s="107" t="s">
        <v>290</v>
      </c>
      <c r="U95" s="49">
        <v>22.716999999999999</v>
      </c>
      <c r="V95" s="49">
        <v>1182</v>
      </c>
      <c r="W95" s="49">
        <v>5</v>
      </c>
      <c r="X95" s="49">
        <v>1</v>
      </c>
      <c r="Y95" s="49">
        <v>5</v>
      </c>
      <c r="Z95" s="49">
        <v>5</v>
      </c>
      <c r="AA95" s="49">
        <v>5</v>
      </c>
    </row>
    <row r="96" spans="1:27" x14ac:dyDescent="0.25">
      <c r="A96" s="107" t="s">
        <v>2938</v>
      </c>
      <c r="B96" s="49">
        <v>9001074300</v>
      </c>
      <c r="C96" s="107" t="s">
        <v>240</v>
      </c>
      <c r="D96" s="107" t="s">
        <v>244</v>
      </c>
      <c r="E96" s="49">
        <v>99612.751599999901</v>
      </c>
      <c r="F96" s="49">
        <v>3.4230465506018531E-3</v>
      </c>
      <c r="G96" s="49">
        <v>0</v>
      </c>
      <c r="H96" s="49">
        <v>0</v>
      </c>
      <c r="I96" s="107" t="s">
        <v>290</v>
      </c>
      <c r="J96" s="107" t="s">
        <v>1965</v>
      </c>
      <c r="K96" s="49">
        <v>51549.295899999903</v>
      </c>
      <c r="L96" s="49">
        <v>3.4230465506018531E-3</v>
      </c>
      <c r="M96" s="49">
        <v>0</v>
      </c>
      <c r="N96" s="49">
        <v>0</v>
      </c>
      <c r="O96" s="107" t="s">
        <v>1965</v>
      </c>
      <c r="P96" s="49">
        <v>48063.455699999999</v>
      </c>
      <c r="Q96" s="49">
        <v>3.4230465506018531E-3</v>
      </c>
      <c r="R96" s="49">
        <v>0</v>
      </c>
      <c r="S96" s="49">
        <v>0</v>
      </c>
      <c r="T96" s="107" t="s">
        <v>1965</v>
      </c>
      <c r="U96" s="49">
        <v>22.716999999999999</v>
      </c>
      <c r="V96" s="49">
        <v>1182</v>
      </c>
      <c r="W96" s="49">
        <v>5</v>
      </c>
      <c r="X96" s="49">
        <v>1</v>
      </c>
      <c r="Y96" s="49">
        <v>5</v>
      </c>
      <c r="Z96" s="49">
        <v>5</v>
      </c>
      <c r="AA96" s="49">
        <v>5</v>
      </c>
    </row>
    <row r="97" spans="1:27" x14ac:dyDescent="0.25">
      <c r="A97" s="107" t="s">
        <v>2938</v>
      </c>
      <c r="B97" s="49">
        <v>9001074300</v>
      </c>
      <c r="C97" s="107" t="s">
        <v>243</v>
      </c>
      <c r="D97" s="107" t="s">
        <v>244</v>
      </c>
      <c r="E97" s="49">
        <v>78.454899999999995</v>
      </c>
      <c r="F97" s="49">
        <v>2.6959879183059687E-6</v>
      </c>
      <c r="G97" s="49">
        <v>0</v>
      </c>
      <c r="H97" s="49">
        <v>0</v>
      </c>
      <c r="I97" s="107" t="s">
        <v>290</v>
      </c>
      <c r="J97" s="107" t="s">
        <v>290</v>
      </c>
      <c r="K97" s="49">
        <v>69.194299999999998</v>
      </c>
      <c r="L97" s="49">
        <v>2.6959879183059687E-6</v>
      </c>
      <c r="M97" s="49">
        <v>0</v>
      </c>
      <c r="N97" s="49">
        <v>0</v>
      </c>
      <c r="O97" s="107" t="s">
        <v>290</v>
      </c>
      <c r="P97" s="49">
        <v>9.2606000000000002</v>
      </c>
      <c r="Q97" s="49">
        <v>2.6959879183059687E-6</v>
      </c>
      <c r="R97" s="49">
        <v>0</v>
      </c>
      <c r="S97" s="49">
        <v>0</v>
      </c>
      <c r="T97" s="107" t="s">
        <v>290</v>
      </c>
      <c r="U97" s="49">
        <v>22.716999999999999</v>
      </c>
      <c r="V97" s="49">
        <v>1182</v>
      </c>
      <c r="W97" s="49">
        <v>5</v>
      </c>
      <c r="X97" s="49">
        <v>1</v>
      </c>
      <c r="Y97" s="49">
        <v>5</v>
      </c>
      <c r="Z97" s="49">
        <v>5</v>
      </c>
      <c r="AA97" s="49">
        <v>5</v>
      </c>
    </row>
    <row r="98" spans="1:27" x14ac:dyDescent="0.25">
      <c r="A98" s="107" t="s">
        <v>2939</v>
      </c>
      <c r="B98" s="49">
        <v>9001074400</v>
      </c>
      <c r="C98" s="107" t="s">
        <v>260</v>
      </c>
      <c r="D98" s="107" t="s">
        <v>239</v>
      </c>
      <c r="E98" s="49">
        <v>0</v>
      </c>
      <c r="F98" s="49">
        <v>0</v>
      </c>
      <c r="G98" s="49">
        <v>47388.399999999994</v>
      </c>
      <c r="H98" s="49">
        <v>2.8205722237654813E-3</v>
      </c>
      <c r="I98" s="107" t="s">
        <v>1966</v>
      </c>
      <c r="J98" s="107" t="s">
        <v>290</v>
      </c>
      <c r="K98" s="49">
        <v>0</v>
      </c>
      <c r="L98" s="49">
        <v>0</v>
      </c>
      <c r="M98" s="49">
        <v>20133.349999999999</v>
      </c>
      <c r="N98" s="49">
        <v>2.8205722237654813E-3</v>
      </c>
      <c r="O98" s="107" t="s">
        <v>290</v>
      </c>
      <c r="P98" s="49">
        <v>0</v>
      </c>
      <c r="Q98" s="49">
        <v>0</v>
      </c>
      <c r="R98" s="49">
        <v>27255.05</v>
      </c>
      <c r="S98" s="49">
        <v>2.8205722237654813E-3</v>
      </c>
      <c r="T98" s="107" t="s">
        <v>290</v>
      </c>
      <c r="U98" s="49">
        <v>26.49</v>
      </c>
      <c r="V98" s="49">
        <v>1203</v>
      </c>
      <c r="W98" s="49">
        <v>5</v>
      </c>
      <c r="X98" s="49">
        <v>1</v>
      </c>
      <c r="Y98" s="49">
        <v>5</v>
      </c>
      <c r="Z98" s="49">
        <v>5</v>
      </c>
      <c r="AA98" s="49">
        <v>5</v>
      </c>
    </row>
    <row r="99" spans="1:27" x14ac:dyDescent="0.25">
      <c r="A99" s="107" t="s">
        <v>2939</v>
      </c>
      <c r="B99" s="49">
        <v>9001074400</v>
      </c>
      <c r="C99" s="107" t="s">
        <v>240</v>
      </c>
      <c r="D99" s="107" t="s">
        <v>244</v>
      </c>
      <c r="E99" s="49">
        <v>89778.143799999903</v>
      </c>
      <c r="F99" s="49">
        <v>3.0850946341495007E-3</v>
      </c>
      <c r="G99" s="49">
        <v>0</v>
      </c>
      <c r="H99" s="49">
        <v>0</v>
      </c>
      <c r="I99" s="107" t="s">
        <v>290</v>
      </c>
      <c r="J99" s="107" t="s">
        <v>1965</v>
      </c>
      <c r="K99" s="49">
        <v>54299.358399999903</v>
      </c>
      <c r="L99" s="49">
        <v>3.0850946341495007E-3</v>
      </c>
      <c r="M99" s="49">
        <v>0</v>
      </c>
      <c r="N99" s="49">
        <v>0</v>
      </c>
      <c r="O99" s="107" t="s">
        <v>1965</v>
      </c>
      <c r="P99" s="49">
        <v>35478.785400000001</v>
      </c>
      <c r="Q99" s="49">
        <v>3.0850946341495007E-3</v>
      </c>
      <c r="R99" s="49">
        <v>0</v>
      </c>
      <c r="S99" s="49">
        <v>0</v>
      </c>
      <c r="T99" s="107" t="s">
        <v>1965</v>
      </c>
      <c r="U99" s="49">
        <v>26.49</v>
      </c>
      <c r="V99" s="49">
        <v>1203</v>
      </c>
      <c r="W99" s="49">
        <v>5</v>
      </c>
      <c r="X99" s="49">
        <v>1</v>
      </c>
      <c r="Y99" s="49">
        <v>5</v>
      </c>
      <c r="Z99" s="49">
        <v>5</v>
      </c>
      <c r="AA99" s="49">
        <v>5</v>
      </c>
    </row>
    <row r="100" spans="1:27" x14ac:dyDescent="0.25">
      <c r="A100" s="107" t="s">
        <v>2940</v>
      </c>
      <c r="B100" s="49">
        <v>9001080100</v>
      </c>
      <c r="C100" s="107" t="s">
        <v>240</v>
      </c>
      <c r="D100" s="107" t="s">
        <v>239</v>
      </c>
      <c r="E100" s="49">
        <v>259.25740000000002</v>
      </c>
      <c r="F100" s="49">
        <v>8.9090014534645754E-6</v>
      </c>
      <c r="G100" s="49">
        <v>0</v>
      </c>
      <c r="H100" s="49">
        <v>0</v>
      </c>
      <c r="I100" s="107" t="s">
        <v>290</v>
      </c>
      <c r="J100" s="107" t="s">
        <v>1965</v>
      </c>
      <c r="K100" s="49">
        <v>255.44900000000001</v>
      </c>
      <c r="L100" s="49">
        <v>8.9090014534645754E-6</v>
      </c>
      <c r="M100" s="49">
        <v>0</v>
      </c>
      <c r="N100" s="49">
        <v>0</v>
      </c>
      <c r="O100" s="107" t="s">
        <v>1965</v>
      </c>
      <c r="P100" s="49">
        <v>3.8083999999999998</v>
      </c>
      <c r="Q100" s="49">
        <v>8.9090014534645754E-6</v>
      </c>
      <c r="R100" s="49">
        <v>0</v>
      </c>
      <c r="S100" s="49">
        <v>0</v>
      </c>
      <c r="T100" s="107" t="s">
        <v>1965</v>
      </c>
      <c r="U100" s="49">
        <v>42.048000000000002</v>
      </c>
      <c r="V100" s="49">
        <v>1368</v>
      </c>
      <c r="W100" s="49">
        <v>4</v>
      </c>
      <c r="X100" s="49">
        <v>1</v>
      </c>
      <c r="Y100" s="49">
        <v>5</v>
      </c>
      <c r="Z100" s="49">
        <v>4.5</v>
      </c>
      <c r="AA100" s="49">
        <v>5</v>
      </c>
    </row>
    <row r="101" spans="1:27" x14ac:dyDescent="0.25">
      <c r="A101" s="107" t="s">
        <v>2940</v>
      </c>
      <c r="B101" s="49">
        <v>9001080100</v>
      </c>
      <c r="C101" s="107" t="s">
        <v>243</v>
      </c>
      <c r="D101" s="107" t="s">
        <v>239</v>
      </c>
      <c r="E101" s="49">
        <v>77396.962000000101</v>
      </c>
      <c r="F101" s="49">
        <v>2.6596334258992931E-3</v>
      </c>
      <c r="G101" s="49">
        <v>25362.32</v>
      </c>
      <c r="H101" s="49">
        <v>1.5095731301806297E-3</v>
      </c>
      <c r="I101" s="107" t="s">
        <v>1965</v>
      </c>
      <c r="J101" s="107" t="s">
        <v>1965</v>
      </c>
      <c r="K101" s="49">
        <v>59251.9010000001</v>
      </c>
      <c r="L101" s="49">
        <v>2.6596334258992931E-3</v>
      </c>
      <c r="M101" s="49">
        <v>22394.32</v>
      </c>
      <c r="N101" s="49">
        <v>1.5095731301806297E-3</v>
      </c>
      <c r="O101" s="107" t="s">
        <v>1965</v>
      </c>
      <c r="P101" s="49">
        <v>18145.061000000002</v>
      </c>
      <c r="Q101" s="49">
        <v>2.6596334258992931E-3</v>
      </c>
      <c r="R101" s="49">
        <v>2968</v>
      </c>
      <c r="S101" s="49">
        <v>1.5095731301806297E-3</v>
      </c>
      <c r="T101" s="107" t="s">
        <v>1965</v>
      </c>
      <c r="U101" s="49">
        <v>42.048000000000002</v>
      </c>
      <c r="V101" s="49">
        <v>1368</v>
      </c>
      <c r="W101" s="49">
        <v>4</v>
      </c>
      <c r="X101" s="49">
        <v>1</v>
      </c>
      <c r="Y101" s="49">
        <v>5</v>
      </c>
      <c r="Z101" s="49">
        <v>4.5</v>
      </c>
      <c r="AA101" s="49">
        <v>5</v>
      </c>
    </row>
    <row r="102" spans="1:27" x14ac:dyDescent="0.25">
      <c r="A102" s="107" t="s">
        <v>2941</v>
      </c>
      <c r="B102" s="49">
        <v>9001080200</v>
      </c>
      <c r="C102" s="107" t="s">
        <v>243</v>
      </c>
      <c r="D102" s="107" t="s">
        <v>239</v>
      </c>
      <c r="E102" s="49">
        <v>85393.182599999898</v>
      </c>
      <c r="F102" s="49">
        <v>2.9344118543939922E-3</v>
      </c>
      <c r="G102" s="49">
        <v>33661.599999999999</v>
      </c>
      <c r="H102" s="49">
        <v>2.0035488424910764E-3</v>
      </c>
      <c r="I102" s="107" t="s">
        <v>1965</v>
      </c>
      <c r="J102" s="107" t="s">
        <v>1965</v>
      </c>
      <c r="K102" s="49">
        <v>57737.786099999903</v>
      </c>
      <c r="L102" s="49">
        <v>2.9344118543939922E-3</v>
      </c>
      <c r="M102" s="49">
        <v>32132.799999999999</v>
      </c>
      <c r="N102" s="49">
        <v>2.0035488424910764E-3</v>
      </c>
      <c r="O102" s="107" t="s">
        <v>1965</v>
      </c>
      <c r="P102" s="49">
        <v>27655.396499999999</v>
      </c>
      <c r="Q102" s="49">
        <v>2.9344118543939922E-3</v>
      </c>
      <c r="R102" s="49">
        <v>1528.8</v>
      </c>
      <c r="S102" s="49">
        <v>2.0035488424910764E-3</v>
      </c>
      <c r="T102" s="107" t="s">
        <v>1965</v>
      </c>
      <c r="U102" s="49">
        <v>43.56</v>
      </c>
      <c r="V102" s="49">
        <v>1573</v>
      </c>
      <c r="W102" s="49">
        <v>4</v>
      </c>
      <c r="X102" s="49">
        <v>1</v>
      </c>
      <c r="Y102" s="49">
        <v>4</v>
      </c>
      <c r="Z102" s="49">
        <v>4</v>
      </c>
      <c r="AA102" s="49">
        <v>4</v>
      </c>
    </row>
    <row r="103" spans="1:27" x14ac:dyDescent="0.25">
      <c r="A103" s="107" t="s">
        <v>2942</v>
      </c>
      <c r="B103" s="49">
        <v>9001080400</v>
      </c>
      <c r="C103" s="107" t="s">
        <v>240</v>
      </c>
      <c r="D103" s="107" t="s">
        <v>239</v>
      </c>
      <c r="E103" s="49">
        <v>29.934999999999999</v>
      </c>
      <c r="F103" s="49">
        <v>1.0286725027307304E-6</v>
      </c>
      <c r="G103" s="49">
        <v>0</v>
      </c>
      <c r="H103" s="49">
        <v>0</v>
      </c>
      <c r="I103" s="107" t="s">
        <v>290</v>
      </c>
      <c r="J103" s="107" t="s">
        <v>290</v>
      </c>
      <c r="K103" s="49">
        <v>0</v>
      </c>
      <c r="L103" s="49">
        <v>1.0286725027307304E-6</v>
      </c>
      <c r="M103" s="49">
        <v>0</v>
      </c>
      <c r="N103" s="49">
        <v>0</v>
      </c>
      <c r="O103" s="107" t="s">
        <v>290</v>
      </c>
      <c r="P103" s="49">
        <v>29.934999999999999</v>
      </c>
      <c r="Q103" s="49">
        <v>1.0286725027307304E-6</v>
      </c>
      <c r="R103" s="49">
        <v>0</v>
      </c>
      <c r="S103" s="49">
        <v>0</v>
      </c>
      <c r="T103" s="107" t="s">
        <v>290</v>
      </c>
      <c r="U103" s="49">
        <v>30.902000000000001</v>
      </c>
      <c r="V103" s="49">
        <v>1418</v>
      </c>
      <c r="W103" s="49">
        <v>4</v>
      </c>
      <c r="X103" s="49">
        <v>1</v>
      </c>
      <c r="Y103" s="49">
        <v>3</v>
      </c>
      <c r="Z103" s="49">
        <v>3.5</v>
      </c>
      <c r="AA103" s="49">
        <v>4</v>
      </c>
    </row>
    <row r="104" spans="1:27" x14ac:dyDescent="0.25">
      <c r="A104" s="107" t="s">
        <v>2942</v>
      </c>
      <c r="B104" s="49">
        <v>9001080400</v>
      </c>
      <c r="C104" s="107" t="s">
        <v>243</v>
      </c>
      <c r="D104" s="107" t="s">
        <v>239</v>
      </c>
      <c r="E104" s="49">
        <v>165136.2267</v>
      </c>
      <c r="F104" s="49">
        <v>5.6746649611156925E-3</v>
      </c>
      <c r="G104" s="49">
        <v>36568.28</v>
      </c>
      <c r="H104" s="49">
        <v>2.1765553350372407E-3</v>
      </c>
      <c r="I104" s="107" t="s">
        <v>1965</v>
      </c>
      <c r="J104" s="107" t="s">
        <v>1965</v>
      </c>
      <c r="K104" s="49">
        <v>78832.451199999996</v>
      </c>
      <c r="L104" s="49">
        <v>5.6746649611156925E-3</v>
      </c>
      <c r="M104" s="49">
        <v>18104.68</v>
      </c>
      <c r="N104" s="49">
        <v>2.1765553350372407E-3</v>
      </c>
      <c r="O104" s="107" t="s">
        <v>1965</v>
      </c>
      <c r="P104" s="49">
        <v>86303.775500000003</v>
      </c>
      <c r="Q104" s="49">
        <v>5.6746649611156925E-3</v>
      </c>
      <c r="R104" s="49">
        <v>18463.599999999999</v>
      </c>
      <c r="S104" s="49">
        <v>2.1765553350372407E-3</v>
      </c>
      <c r="T104" s="107" t="s">
        <v>1965</v>
      </c>
      <c r="U104" s="49">
        <v>30.902000000000001</v>
      </c>
      <c r="V104" s="49">
        <v>1418</v>
      </c>
      <c r="W104" s="49">
        <v>4</v>
      </c>
      <c r="X104" s="49">
        <v>1</v>
      </c>
      <c r="Y104" s="49">
        <v>3</v>
      </c>
      <c r="Z104" s="49">
        <v>3.5</v>
      </c>
      <c r="AA104" s="49">
        <v>4</v>
      </c>
    </row>
    <row r="105" spans="1:27" x14ac:dyDescent="0.25">
      <c r="A105" s="107" t="s">
        <v>2943</v>
      </c>
      <c r="B105" s="49">
        <v>9001080500</v>
      </c>
      <c r="C105" s="107" t="s">
        <v>240</v>
      </c>
      <c r="D105" s="107" t="s">
        <v>239</v>
      </c>
      <c r="E105" s="49">
        <v>1.0708</v>
      </c>
      <c r="F105" s="49">
        <v>3.6796476229299019E-8</v>
      </c>
      <c r="G105" s="49">
        <v>0</v>
      </c>
      <c r="H105" s="49">
        <v>0</v>
      </c>
      <c r="I105" s="107" t="s">
        <v>290</v>
      </c>
      <c r="J105" s="107" t="s">
        <v>290</v>
      </c>
      <c r="K105" s="49">
        <v>0</v>
      </c>
      <c r="L105" s="49">
        <v>3.6796476229299019E-8</v>
      </c>
      <c r="M105" s="49">
        <v>0</v>
      </c>
      <c r="N105" s="49">
        <v>0</v>
      </c>
      <c r="O105" s="107" t="s">
        <v>290</v>
      </c>
      <c r="P105" s="49">
        <v>1.0708</v>
      </c>
      <c r="Q105" s="49">
        <v>3.6796476229299019E-8</v>
      </c>
      <c r="R105" s="49">
        <v>0</v>
      </c>
      <c r="S105" s="49">
        <v>0</v>
      </c>
      <c r="T105" s="107" t="s">
        <v>290</v>
      </c>
      <c r="U105" s="49">
        <v>61.423999999999999</v>
      </c>
      <c r="V105" s="49">
        <v>1831</v>
      </c>
      <c r="W105" s="49">
        <v>2</v>
      </c>
      <c r="X105" s="49">
        <v>1</v>
      </c>
      <c r="Y105" s="49">
        <v>1</v>
      </c>
      <c r="Z105" s="49">
        <v>1.5</v>
      </c>
      <c r="AA105" s="49">
        <v>2</v>
      </c>
    </row>
    <row r="106" spans="1:27" x14ac:dyDescent="0.25">
      <c r="A106" s="107" t="s">
        <v>2943</v>
      </c>
      <c r="B106" s="49">
        <v>9001080500</v>
      </c>
      <c r="C106" s="107" t="s">
        <v>243</v>
      </c>
      <c r="D106" s="107" t="s">
        <v>239</v>
      </c>
      <c r="E106" s="49">
        <v>108865.58459999991</v>
      </c>
      <c r="F106" s="49">
        <v>3.7410066267488215E-3</v>
      </c>
      <c r="G106" s="49">
        <v>18949.27</v>
      </c>
      <c r="H106" s="49">
        <v>1.127866410822744E-3</v>
      </c>
      <c r="I106" s="107" t="s">
        <v>1965</v>
      </c>
      <c r="J106" s="107" t="s">
        <v>1965</v>
      </c>
      <c r="K106" s="49">
        <v>67513.527999999904</v>
      </c>
      <c r="L106" s="49">
        <v>3.7410066267488215E-3</v>
      </c>
      <c r="M106" s="49">
        <v>10850.27</v>
      </c>
      <c r="N106" s="49">
        <v>1.127866410822744E-3</v>
      </c>
      <c r="O106" s="107" t="s">
        <v>1965</v>
      </c>
      <c r="P106" s="49">
        <v>41352.056600000004</v>
      </c>
      <c r="Q106" s="49">
        <v>3.7410066267488215E-3</v>
      </c>
      <c r="R106" s="49">
        <v>8099</v>
      </c>
      <c r="S106" s="49">
        <v>1.127866410822744E-3</v>
      </c>
      <c r="T106" s="107" t="s">
        <v>1965</v>
      </c>
      <c r="U106" s="49">
        <v>61.423999999999999</v>
      </c>
      <c r="V106" s="49">
        <v>1831</v>
      </c>
      <c r="W106" s="49">
        <v>2</v>
      </c>
      <c r="X106" s="49">
        <v>1</v>
      </c>
      <c r="Y106" s="49">
        <v>1</v>
      </c>
      <c r="Z106" s="49">
        <v>1.5</v>
      </c>
      <c r="AA106" s="49">
        <v>2</v>
      </c>
    </row>
    <row r="107" spans="1:27" x14ac:dyDescent="0.25">
      <c r="A107" s="107" t="s">
        <v>2944</v>
      </c>
      <c r="B107" s="49">
        <v>9001080600</v>
      </c>
      <c r="C107" s="107" t="s">
        <v>243</v>
      </c>
      <c r="D107" s="107" t="s">
        <v>239</v>
      </c>
      <c r="E107" s="49">
        <v>63605.251900000098</v>
      </c>
      <c r="F107" s="49">
        <v>2.1857014751558925E-3</v>
      </c>
      <c r="G107" s="49">
        <v>11195.38</v>
      </c>
      <c r="H107" s="49">
        <v>6.6635247998454467E-4</v>
      </c>
      <c r="I107" s="107" t="s">
        <v>1965</v>
      </c>
      <c r="J107" s="107" t="s">
        <v>1965</v>
      </c>
      <c r="K107" s="49">
        <v>43535.777800000098</v>
      </c>
      <c r="L107" s="49">
        <v>2.1857014751558925E-3</v>
      </c>
      <c r="M107" s="49">
        <v>10265.379999999999</v>
      </c>
      <c r="N107" s="49">
        <v>6.6635247998454467E-4</v>
      </c>
      <c r="O107" s="107" t="s">
        <v>1965</v>
      </c>
      <c r="P107" s="49">
        <v>20069.474099999999</v>
      </c>
      <c r="Q107" s="49">
        <v>2.1857014751558925E-3</v>
      </c>
      <c r="R107" s="49">
        <v>930</v>
      </c>
      <c r="S107" s="49">
        <v>6.6635247998454467E-4</v>
      </c>
      <c r="T107" s="107" t="s">
        <v>1965</v>
      </c>
      <c r="U107" s="49">
        <v>48.125</v>
      </c>
      <c r="V107" s="49">
        <v>1715</v>
      </c>
      <c r="W107" s="49">
        <v>3</v>
      </c>
      <c r="X107" s="49">
        <v>1</v>
      </c>
      <c r="Y107" s="49">
        <v>2</v>
      </c>
      <c r="Z107" s="49">
        <v>2.5</v>
      </c>
      <c r="AA107" s="49">
        <v>3</v>
      </c>
    </row>
    <row r="108" spans="1:27" x14ac:dyDescent="0.25">
      <c r="A108" s="107" t="s">
        <v>2945</v>
      </c>
      <c r="B108" s="49">
        <v>9001080700</v>
      </c>
      <c r="C108" s="107" t="s">
        <v>243</v>
      </c>
      <c r="D108" s="107" t="s">
        <v>239</v>
      </c>
      <c r="E108" s="49">
        <v>87244.379400000107</v>
      </c>
      <c r="F108" s="49">
        <v>2.9980255255248867E-3</v>
      </c>
      <c r="G108" s="49">
        <v>99105.439999999988</v>
      </c>
      <c r="H108" s="49">
        <v>5.8987864390453457E-3</v>
      </c>
      <c r="I108" s="107" t="s">
        <v>1966</v>
      </c>
      <c r="J108" s="107" t="s">
        <v>1966</v>
      </c>
      <c r="K108" s="49">
        <v>36457.738700000104</v>
      </c>
      <c r="L108" s="49">
        <v>2.9980255255248867E-3</v>
      </c>
      <c r="M108" s="49">
        <v>3191.4</v>
      </c>
      <c r="N108" s="49">
        <v>5.8987864390453457E-3</v>
      </c>
      <c r="O108" s="107" t="s">
        <v>1966</v>
      </c>
      <c r="P108" s="49">
        <v>50786.640700000004</v>
      </c>
      <c r="Q108" s="49">
        <v>2.9980255255248867E-3</v>
      </c>
      <c r="R108" s="49">
        <v>95914.04</v>
      </c>
      <c r="S108" s="49">
        <v>5.8987864390453457E-3</v>
      </c>
      <c r="T108" s="107" t="s">
        <v>1966</v>
      </c>
      <c r="U108" s="49">
        <v>48</v>
      </c>
      <c r="V108" s="49">
        <v>1549</v>
      </c>
      <c r="W108" s="49">
        <v>3</v>
      </c>
      <c r="X108" s="49">
        <v>1</v>
      </c>
      <c r="Y108" s="49">
        <v>1</v>
      </c>
      <c r="Z108" s="49">
        <v>2</v>
      </c>
      <c r="AA108" s="49">
        <v>2</v>
      </c>
    </row>
    <row r="109" spans="1:27" x14ac:dyDescent="0.25">
      <c r="A109" s="107" t="s">
        <v>2946</v>
      </c>
      <c r="B109" s="49">
        <v>9001080800</v>
      </c>
      <c r="C109" s="107" t="s">
        <v>245</v>
      </c>
      <c r="D109" s="107" t="s">
        <v>239</v>
      </c>
      <c r="E109" s="49">
        <v>4.7055999999999996</v>
      </c>
      <c r="F109" s="49">
        <v>1.6170106326539918E-7</v>
      </c>
      <c r="G109" s="49">
        <v>0</v>
      </c>
      <c r="H109" s="49">
        <v>0</v>
      </c>
      <c r="I109" s="107" t="s">
        <v>290</v>
      </c>
      <c r="J109" s="107" t="s">
        <v>290</v>
      </c>
      <c r="K109" s="49">
        <v>0</v>
      </c>
      <c r="L109" s="49">
        <v>1.6170106326539918E-7</v>
      </c>
      <c r="M109" s="49">
        <v>0</v>
      </c>
      <c r="N109" s="49">
        <v>0</v>
      </c>
      <c r="O109" s="107" t="s">
        <v>290</v>
      </c>
      <c r="P109" s="49">
        <v>4.7055999999999996</v>
      </c>
      <c r="Q109" s="49">
        <v>1.6170106326539918E-7</v>
      </c>
      <c r="R109" s="49">
        <v>0</v>
      </c>
      <c r="S109" s="49">
        <v>0</v>
      </c>
      <c r="T109" s="107" t="s">
        <v>290</v>
      </c>
      <c r="U109" s="49">
        <v>55.741</v>
      </c>
      <c r="V109" s="49">
        <v>1958</v>
      </c>
      <c r="W109" s="49">
        <v>2</v>
      </c>
      <c r="X109" s="49">
        <v>1</v>
      </c>
      <c r="Y109" s="49">
        <v>2</v>
      </c>
      <c r="Z109" s="49">
        <v>2</v>
      </c>
      <c r="AA109" s="49">
        <v>2</v>
      </c>
    </row>
    <row r="110" spans="1:27" x14ac:dyDescent="0.25">
      <c r="A110" s="107" t="s">
        <v>2946</v>
      </c>
      <c r="B110" s="49">
        <v>9001080800</v>
      </c>
      <c r="C110" s="107" t="s">
        <v>243</v>
      </c>
      <c r="D110" s="107" t="s">
        <v>239</v>
      </c>
      <c r="E110" s="49">
        <v>121063.7563999999</v>
      </c>
      <c r="F110" s="49">
        <v>4.1601789639542797E-3</v>
      </c>
      <c r="G110" s="49">
        <v>18364.759999999998</v>
      </c>
      <c r="H110" s="49">
        <v>1.0930761948518912E-3</v>
      </c>
      <c r="I110" s="107" t="s">
        <v>1965</v>
      </c>
      <c r="J110" s="107" t="s">
        <v>1965</v>
      </c>
      <c r="K110" s="49">
        <v>81784.641399999906</v>
      </c>
      <c r="L110" s="49">
        <v>4.1601789639542797E-3</v>
      </c>
      <c r="M110" s="49">
        <v>18364.759999999998</v>
      </c>
      <c r="N110" s="49">
        <v>1.0930761948518912E-3</v>
      </c>
      <c r="O110" s="107" t="s">
        <v>1965</v>
      </c>
      <c r="P110" s="49">
        <v>39279.114999999998</v>
      </c>
      <c r="Q110" s="49">
        <v>4.1601789639542797E-3</v>
      </c>
      <c r="R110" s="49">
        <v>0</v>
      </c>
      <c r="S110" s="49">
        <v>1.0930761948518912E-3</v>
      </c>
      <c r="T110" s="107" t="s">
        <v>1965</v>
      </c>
      <c r="U110" s="49">
        <v>55.741</v>
      </c>
      <c r="V110" s="49">
        <v>1958</v>
      </c>
      <c r="W110" s="49">
        <v>2</v>
      </c>
      <c r="X110" s="49">
        <v>1</v>
      </c>
      <c r="Y110" s="49">
        <v>2</v>
      </c>
      <c r="Z110" s="49">
        <v>2</v>
      </c>
      <c r="AA110" s="49">
        <v>2</v>
      </c>
    </row>
    <row r="111" spans="1:27" x14ac:dyDescent="0.25">
      <c r="A111" s="107" t="s">
        <v>2947</v>
      </c>
      <c r="B111" s="49">
        <v>9001080900</v>
      </c>
      <c r="C111" s="107" t="s">
        <v>240</v>
      </c>
      <c r="D111" s="107" t="s">
        <v>239</v>
      </c>
      <c r="E111" s="49">
        <v>10.1404</v>
      </c>
      <c r="F111" s="49">
        <v>3.4846001826259223E-7</v>
      </c>
      <c r="G111" s="49">
        <v>0</v>
      </c>
      <c r="H111" s="49">
        <v>0</v>
      </c>
      <c r="I111" s="107" t="s">
        <v>290</v>
      </c>
      <c r="J111" s="107" t="s">
        <v>290</v>
      </c>
      <c r="K111" s="49">
        <v>0</v>
      </c>
      <c r="L111" s="49">
        <v>3.4846001826259223E-7</v>
      </c>
      <c r="M111" s="49">
        <v>0</v>
      </c>
      <c r="N111" s="49">
        <v>0</v>
      </c>
      <c r="O111" s="107" t="s">
        <v>290</v>
      </c>
      <c r="P111" s="49">
        <v>10.1404</v>
      </c>
      <c r="Q111" s="49">
        <v>3.4846001826259223E-7</v>
      </c>
      <c r="R111" s="49">
        <v>0</v>
      </c>
      <c r="S111" s="49">
        <v>0</v>
      </c>
      <c r="T111" s="107" t="s">
        <v>290</v>
      </c>
      <c r="U111" s="49">
        <v>54.491</v>
      </c>
      <c r="V111" s="49">
        <v>1773</v>
      </c>
      <c r="W111" s="49">
        <v>3</v>
      </c>
      <c r="X111" s="49">
        <v>1</v>
      </c>
      <c r="Y111" s="49">
        <v>4</v>
      </c>
      <c r="Z111" s="49">
        <v>3.5</v>
      </c>
      <c r="AA111" s="49">
        <v>4</v>
      </c>
    </row>
    <row r="112" spans="1:27" x14ac:dyDescent="0.25">
      <c r="A112" s="107" t="s">
        <v>2947</v>
      </c>
      <c r="B112" s="49">
        <v>9001080900</v>
      </c>
      <c r="C112" s="107" t="s">
        <v>243</v>
      </c>
      <c r="D112" s="107" t="s">
        <v>239</v>
      </c>
      <c r="E112" s="49">
        <v>99349.360500000097</v>
      </c>
      <c r="F112" s="49">
        <v>3.4139955005923722E-3</v>
      </c>
      <c r="G112" s="49">
        <v>57893.05</v>
      </c>
      <c r="H112" s="49">
        <v>3.4458122405286152E-3</v>
      </c>
      <c r="I112" s="107" t="s">
        <v>1966</v>
      </c>
      <c r="J112" s="107" t="s">
        <v>1966</v>
      </c>
      <c r="K112" s="49">
        <v>79381.614400000093</v>
      </c>
      <c r="L112" s="49">
        <v>3.4139955005923722E-3</v>
      </c>
      <c r="M112" s="49">
        <v>46203.07</v>
      </c>
      <c r="N112" s="49">
        <v>3.4458122405286152E-3</v>
      </c>
      <c r="O112" s="107" t="s">
        <v>1966</v>
      </c>
      <c r="P112" s="49">
        <v>19967.7461</v>
      </c>
      <c r="Q112" s="49">
        <v>3.4139955005923722E-3</v>
      </c>
      <c r="R112" s="49">
        <v>11689.98</v>
      </c>
      <c r="S112" s="49">
        <v>3.4458122405286152E-3</v>
      </c>
      <c r="T112" s="107" t="s">
        <v>1966</v>
      </c>
      <c r="U112" s="49">
        <v>54.491</v>
      </c>
      <c r="V112" s="49">
        <v>1773</v>
      </c>
      <c r="W112" s="49">
        <v>3</v>
      </c>
      <c r="X112" s="49">
        <v>1</v>
      </c>
      <c r="Y112" s="49">
        <v>4</v>
      </c>
      <c r="Z112" s="49">
        <v>3.5</v>
      </c>
      <c r="AA112" s="49">
        <v>4</v>
      </c>
    </row>
    <row r="113" spans="1:27" x14ac:dyDescent="0.25">
      <c r="A113" s="107" t="s">
        <v>2948</v>
      </c>
      <c r="B113" s="49">
        <v>9001081000</v>
      </c>
      <c r="C113" s="107" t="s">
        <v>240</v>
      </c>
      <c r="D113" s="107" t="s">
        <v>239</v>
      </c>
      <c r="E113" s="49">
        <v>201.1875</v>
      </c>
      <c r="F113" s="49">
        <v>6.9135142523179825E-6</v>
      </c>
      <c r="G113" s="49">
        <v>1039.02</v>
      </c>
      <c r="H113" s="49">
        <v>6.1842791736729043E-5</v>
      </c>
      <c r="I113" s="107" t="s">
        <v>1966</v>
      </c>
      <c r="J113" s="107" t="s">
        <v>1966</v>
      </c>
      <c r="K113" s="49">
        <v>71.845299999999995</v>
      </c>
      <c r="L113" s="49">
        <v>6.9135142523179825E-6</v>
      </c>
      <c r="M113" s="49">
        <v>0</v>
      </c>
      <c r="N113" s="49">
        <v>6.1842791736729043E-5</v>
      </c>
      <c r="O113" s="107" t="s">
        <v>1966</v>
      </c>
      <c r="P113" s="49">
        <v>129.34219999999999</v>
      </c>
      <c r="Q113" s="49">
        <v>6.9135142523179825E-6</v>
      </c>
      <c r="R113" s="49">
        <v>1039.02</v>
      </c>
      <c r="S113" s="49">
        <v>6.1842791736729043E-5</v>
      </c>
      <c r="T113" s="107" t="s">
        <v>1966</v>
      </c>
      <c r="U113" s="49">
        <v>41.555</v>
      </c>
      <c r="V113" s="49">
        <v>1534</v>
      </c>
      <c r="W113" s="49">
        <v>4</v>
      </c>
      <c r="X113" s="49">
        <v>1</v>
      </c>
      <c r="Y113" s="49">
        <v>2</v>
      </c>
      <c r="Z113" s="49">
        <v>3</v>
      </c>
      <c r="AA113" s="49">
        <v>3</v>
      </c>
    </row>
    <row r="114" spans="1:27" x14ac:dyDescent="0.25">
      <c r="A114" s="107" t="s">
        <v>2948</v>
      </c>
      <c r="B114" s="49">
        <v>9001081000</v>
      </c>
      <c r="C114" s="107" t="s">
        <v>243</v>
      </c>
      <c r="D114" s="107" t="s">
        <v>239</v>
      </c>
      <c r="E114" s="49">
        <v>73983.143899999894</v>
      </c>
      <c r="F114" s="49">
        <v>2.5423225587272642E-3</v>
      </c>
      <c r="G114" s="49">
        <v>32052.07</v>
      </c>
      <c r="H114" s="49">
        <v>1.9077491191132614E-3</v>
      </c>
      <c r="I114" s="107" t="s">
        <v>1965</v>
      </c>
      <c r="J114" s="107" t="s">
        <v>1965</v>
      </c>
      <c r="K114" s="49">
        <v>69046.922199999899</v>
      </c>
      <c r="L114" s="49">
        <v>2.5423225587272642E-3</v>
      </c>
      <c r="M114" s="49">
        <v>32052.07</v>
      </c>
      <c r="N114" s="49">
        <v>1.9077491191132614E-3</v>
      </c>
      <c r="O114" s="107" t="s">
        <v>1965</v>
      </c>
      <c r="P114" s="49">
        <v>4936.2217000000001</v>
      </c>
      <c r="Q114" s="49">
        <v>2.5423225587272642E-3</v>
      </c>
      <c r="R114" s="49">
        <v>0</v>
      </c>
      <c r="S114" s="49">
        <v>1.9077491191132614E-3</v>
      </c>
      <c r="T114" s="107" t="s">
        <v>1965</v>
      </c>
      <c r="U114" s="49">
        <v>41.555</v>
      </c>
      <c r="V114" s="49">
        <v>1534</v>
      </c>
      <c r="W114" s="49">
        <v>4</v>
      </c>
      <c r="X114" s="49">
        <v>1</v>
      </c>
      <c r="Y114" s="49">
        <v>2</v>
      </c>
      <c r="Z114" s="49">
        <v>3</v>
      </c>
      <c r="AA114" s="49">
        <v>3</v>
      </c>
    </row>
    <row r="115" spans="1:27" x14ac:dyDescent="0.25">
      <c r="A115" s="107" t="s">
        <v>2949</v>
      </c>
      <c r="B115" s="49">
        <v>9001081100</v>
      </c>
      <c r="C115" s="107" t="s">
        <v>243</v>
      </c>
      <c r="D115" s="107" t="s">
        <v>239</v>
      </c>
      <c r="E115" s="49">
        <v>100324.87719999999</v>
      </c>
      <c r="F115" s="49">
        <v>3.4475177055445861E-3</v>
      </c>
      <c r="G115" s="49">
        <v>43808.35</v>
      </c>
      <c r="H115" s="49">
        <v>2.6074865405668166E-3</v>
      </c>
      <c r="I115" s="107" t="s">
        <v>1965</v>
      </c>
      <c r="J115" s="107" t="s">
        <v>1965</v>
      </c>
      <c r="K115" s="49">
        <v>77966.711299999995</v>
      </c>
      <c r="L115" s="49">
        <v>3.4475177055445861E-3</v>
      </c>
      <c r="M115" s="49">
        <v>38688.35</v>
      </c>
      <c r="N115" s="49">
        <v>2.6074865405668166E-3</v>
      </c>
      <c r="O115" s="107" t="s">
        <v>1965</v>
      </c>
      <c r="P115" s="49">
        <v>22358.1659</v>
      </c>
      <c r="Q115" s="49">
        <v>3.4475177055445861E-3</v>
      </c>
      <c r="R115" s="49">
        <v>5120</v>
      </c>
      <c r="S115" s="49">
        <v>2.6074865405668166E-3</v>
      </c>
      <c r="T115" s="107" t="s">
        <v>1965</v>
      </c>
      <c r="U115" s="49">
        <v>60.728000000000002</v>
      </c>
      <c r="V115" s="49">
        <v>1861</v>
      </c>
      <c r="W115" s="49">
        <v>2</v>
      </c>
      <c r="X115" s="49">
        <v>1</v>
      </c>
      <c r="Y115" s="49">
        <v>1</v>
      </c>
      <c r="Z115" s="49">
        <v>1.5</v>
      </c>
      <c r="AA115" s="49">
        <v>2</v>
      </c>
    </row>
    <row r="116" spans="1:27" x14ac:dyDescent="0.25">
      <c r="A116" s="107" t="s">
        <v>2949</v>
      </c>
      <c r="B116" s="49">
        <v>9001081100</v>
      </c>
      <c r="C116" s="107" t="s">
        <v>242</v>
      </c>
      <c r="D116" s="107" t="s">
        <v>239</v>
      </c>
      <c r="E116" s="49">
        <v>354.03429999999997</v>
      </c>
      <c r="F116" s="49">
        <v>1.2165871035026631E-5</v>
      </c>
      <c r="G116" s="49">
        <v>302.25</v>
      </c>
      <c r="H116" s="49">
        <v>1.799001347657057E-5</v>
      </c>
      <c r="I116" s="107" t="s">
        <v>1966</v>
      </c>
      <c r="J116" s="107" t="s">
        <v>1966</v>
      </c>
      <c r="K116" s="49">
        <v>354.03429999999997</v>
      </c>
      <c r="L116" s="49">
        <v>1.2165871035026631E-5</v>
      </c>
      <c r="M116" s="49">
        <v>302.25</v>
      </c>
      <c r="N116" s="49">
        <v>1.799001347657057E-5</v>
      </c>
      <c r="O116" s="107" t="s">
        <v>1966</v>
      </c>
      <c r="P116" s="49">
        <v>0</v>
      </c>
      <c r="Q116" s="49">
        <v>1.2165871035026631E-5</v>
      </c>
      <c r="R116" s="49">
        <v>0</v>
      </c>
      <c r="S116" s="49">
        <v>1.799001347657057E-5</v>
      </c>
      <c r="T116" s="107" t="s">
        <v>1966</v>
      </c>
      <c r="U116" s="49">
        <v>60.728000000000002</v>
      </c>
      <c r="V116" s="49">
        <v>1861</v>
      </c>
      <c r="W116" s="49">
        <v>2</v>
      </c>
      <c r="X116" s="49">
        <v>1</v>
      </c>
      <c r="Y116" s="49">
        <v>1</v>
      </c>
      <c r="Z116" s="49">
        <v>1.5</v>
      </c>
      <c r="AA116" s="49">
        <v>2</v>
      </c>
    </row>
    <row r="117" spans="1:27" x14ac:dyDescent="0.25">
      <c r="A117" s="107" t="s">
        <v>2950</v>
      </c>
      <c r="B117" s="49">
        <v>9001081200</v>
      </c>
      <c r="C117" s="107" t="s">
        <v>240</v>
      </c>
      <c r="D117" s="107" t="s">
        <v>239</v>
      </c>
      <c r="E117" s="49">
        <v>876.92470000000003</v>
      </c>
      <c r="F117" s="49">
        <v>3.013423503776165E-5</v>
      </c>
      <c r="G117" s="49">
        <v>0</v>
      </c>
      <c r="H117" s="49">
        <v>0</v>
      </c>
      <c r="I117" s="107" t="s">
        <v>290</v>
      </c>
      <c r="J117" s="107" t="s">
        <v>1965</v>
      </c>
      <c r="K117" s="49">
        <v>120.8455</v>
      </c>
      <c r="L117" s="49">
        <v>3.013423503776165E-5</v>
      </c>
      <c r="M117" s="49">
        <v>0</v>
      </c>
      <c r="N117" s="49">
        <v>0</v>
      </c>
      <c r="O117" s="107" t="s">
        <v>1965</v>
      </c>
      <c r="P117" s="49">
        <v>756.07920000000001</v>
      </c>
      <c r="Q117" s="49">
        <v>3.013423503776165E-5</v>
      </c>
      <c r="R117" s="49">
        <v>0</v>
      </c>
      <c r="S117" s="49">
        <v>0</v>
      </c>
      <c r="T117" s="107" t="s">
        <v>1965</v>
      </c>
      <c r="U117" s="49">
        <v>69.394000000000005</v>
      </c>
      <c r="V117" s="49">
        <v>2062</v>
      </c>
      <c r="W117" s="49">
        <v>2</v>
      </c>
      <c r="X117" s="49">
        <v>1</v>
      </c>
      <c r="Y117" s="49">
        <v>3</v>
      </c>
      <c r="Z117" s="49">
        <v>2.5</v>
      </c>
      <c r="AA117" s="49">
        <v>3</v>
      </c>
    </row>
    <row r="118" spans="1:27" x14ac:dyDescent="0.25">
      <c r="A118" s="107" t="s">
        <v>2950</v>
      </c>
      <c r="B118" s="49">
        <v>9001081200</v>
      </c>
      <c r="C118" s="107" t="s">
        <v>243</v>
      </c>
      <c r="D118" s="107" t="s">
        <v>239</v>
      </c>
      <c r="E118" s="49">
        <v>120023.7007</v>
      </c>
      <c r="F118" s="49">
        <v>4.1244389706388213E-3</v>
      </c>
      <c r="G118" s="49">
        <v>48139.41</v>
      </c>
      <c r="H118" s="49">
        <v>2.8652725712296316E-3</v>
      </c>
      <c r="I118" s="107" t="s">
        <v>1965</v>
      </c>
      <c r="J118" s="107" t="s">
        <v>1965</v>
      </c>
      <c r="K118" s="49">
        <v>102590.0885</v>
      </c>
      <c r="L118" s="49">
        <v>4.1244389706388213E-3</v>
      </c>
      <c r="M118" s="49">
        <v>41624.550000000003</v>
      </c>
      <c r="N118" s="49">
        <v>2.8652725712296316E-3</v>
      </c>
      <c r="O118" s="107" t="s">
        <v>1965</v>
      </c>
      <c r="P118" s="49">
        <v>17433.6122</v>
      </c>
      <c r="Q118" s="49">
        <v>4.1244389706388213E-3</v>
      </c>
      <c r="R118" s="49">
        <v>6514.86</v>
      </c>
      <c r="S118" s="49">
        <v>2.8652725712296316E-3</v>
      </c>
      <c r="T118" s="107" t="s">
        <v>1965</v>
      </c>
      <c r="U118" s="49">
        <v>69.394000000000005</v>
      </c>
      <c r="V118" s="49">
        <v>2062</v>
      </c>
      <c r="W118" s="49">
        <v>2</v>
      </c>
      <c r="X118" s="49">
        <v>1</v>
      </c>
      <c r="Y118" s="49">
        <v>3</v>
      </c>
      <c r="Z118" s="49">
        <v>2.5</v>
      </c>
      <c r="AA118" s="49">
        <v>3</v>
      </c>
    </row>
    <row r="119" spans="1:27" x14ac:dyDescent="0.25">
      <c r="A119" s="107" t="s">
        <v>2951</v>
      </c>
      <c r="B119" s="49">
        <v>9001081300</v>
      </c>
      <c r="C119" s="107" t="s">
        <v>243</v>
      </c>
      <c r="D119" s="107" t="s">
        <v>239</v>
      </c>
      <c r="E119" s="49">
        <v>113193.0867</v>
      </c>
      <c r="F119" s="49">
        <v>3.8897149085520477E-3</v>
      </c>
      <c r="G119" s="49">
        <v>21977.66</v>
      </c>
      <c r="H119" s="49">
        <v>1.3081171202100445E-3</v>
      </c>
      <c r="I119" s="107" t="s">
        <v>1965</v>
      </c>
      <c r="J119" s="107" t="s">
        <v>1965</v>
      </c>
      <c r="K119" s="49">
        <v>100014.4032</v>
      </c>
      <c r="L119" s="49">
        <v>3.8897149085520477E-3</v>
      </c>
      <c r="M119" s="49">
        <v>16907.099999999999</v>
      </c>
      <c r="N119" s="49">
        <v>1.3081171202100445E-3</v>
      </c>
      <c r="O119" s="107" t="s">
        <v>1965</v>
      </c>
      <c r="P119" s="49">
        <v>13178.683499999999</v>
      </c>
      <c r="Q119" s="49">
        <v>3.8897149085520477E-3</v>
      </c>
      <c r="R119" s="49">
        <v>5070.5600000000004</v>
      </c>
      <c r="S119" s="49">
        <v>1.3081171202100445E-3</v>
      </c>
      <c r="T119" s="107" t="s">
        <v>1965</v>
      </c>
      <c r="U119" s="49">
        <v>47.987000000000002</v>
      </c>
      <c r="V119" s="49">
        <v>1859</v>
      </c>
      <c r="W119" s="49">
        <v>3</v>
      </c>
      <c r="X119" s="49">
        <v>1</v>
      </c>
      <c r="Y119" s="49">
        <v>4</v>
      </c>
      <c r="Z119" s="49">
        <v>3.5</v>
      </c>
      <c r="AA119" s="49">
        <v>4</v>
      </c>
    </row>
    <row r="120" spans="1:27" x14ac:dyDescent="0.25">
      <c r="A120" s="107" t="s">
        <v>2952</v>
      </c>
      <c r="B120" s="49">
        <v>9001090100</v>
      </c>
      <c r="C120" s="107" t="s">
        <v>241</v>
      </c>
      <c r="D120" s="107" t="s">
        <v>239</v>
      </c>
      <c r="E120" s="49">
        <v>462.76580000000001</v>
      </c>
      <c r="F120" s="49">
        <v>1.5902270040560837E-5</v>
      </c>
      <c r="G120" s="49">
        <v>0</v>
      </c>
      <c r="H120" s="49">
        <v>0</v>
      </c>
      <c r="I120" s="107" t="s">
        <v>290</v>
      </c>
      <c r="J120" s="107" t="s">
        <v>1965</v>
      </c>
      <c r="K120" s="49">
        <v>462.76580000000001</v>
      </c>
      <c r="L120" s="49">
        <v>1.5902270040560837E-5</v>
      </c>
      <c r="M120" s="49">
        <v>0</v>
      </c>
      <c r="N120" s="49">
        <v>0</v>
      </c>
      <c r="O120" s="107" t="s">
        <v>1965</v>
      </c>
      <c r="P120" s="49">
        <v>0</v>
      </c>
      <c r="Q120" s="49">
        <v>1.5902270040560837E-5</v>
      </c>
      <c r="R120" s="49">
        <v>0</v>
      </c>
      <c r="S120" s="49">
        <v>0</v>
      </c>
      <c r="T120" s="107" t="s">
        <v>1965</v>
      </c>
      <c r="U120" s="49">
        <v>86.116</v>
      </c>
      <c r="V120" s="49">
        <v>2718</v>
      </c>
      <c r="W120" s="49">
        <v>1</v>
      </c>
      <c r="X120" s="49">
        <v>1</v>
      </c>
      <c r="Y120" s="49">
        <v>1</v>
      </c>
      <c r="Z120" s="49">
        <v>1</v>
      </c>
      <c r="AA120" s="49">
        <v>1</v>
      </c>
    </row>
    <row r="121" spans="1:27" x14ac:dyDescent="0.25">
      <c r="A121" s="107" t="s">
        <v>2952</v>
      </c>
      <c r="B121" s="49">
        <v>9001090100</v>
      </c>
      <c r="C121" s="107" t="s">
        <v>242</v>
      </c>
      <c r="D121" s="107" t="s">
        <v>239</v>
      </c>
      <c r="E121" s="49">
        <v>86625.2886</v>
      </c>
      <c r="F121" s="49">
        <v>2.9767513754445901E-3</v>
      </c>
      <c r="G121" s="49">
        <v>15400.41</v>
      </c>
      <c r="H121" s="49">
        <v>9.1663716607018092E-4</v>
      </c>
      <c r="I121" s="107" t="s">
        <v>1965</v>
      </c>
      <c r="J121" s="107" t="s">
        <v>1965</v>
      </c>
      <c r="K121" s="49">
        <v>71254.085099999997</v>
      </c>
      <c r="L121" s="49">
        <v>2.9767513754445901E-3</v>
      </c>
      <c r="M121" s="49">
        <v>15275.41</v>
      </c>
      <c r="N121" s="49">
        <v>9.1663716607018092E-4</v>
      </c>
      <c r="O121" s="107" t="s">
        <v>1965</v>
      </c>
      <c r="P121" s="49">
        <v>15371.2035</v>
      </c>
      <c r="Q121" s="49">
        <v>2.9767513754445901E-3</v>
      </c>
      <c r="R121" s="49">
        <v>125</v>
      </c>
      <c r="S121" s="49">
        <v>9.1663716607018092E-4</v>
      </c>
      <c r="T121" s="107" t="s">
        <v>1965</v>
      </c>
      <c r="U121" s="49">
        <v>86.116</v>
      </c>
      <c r="V121" s="49">
        <v>2718</v>
      </c>
      <c r="W121" s="49">
        <v>1</v>
      </c>
      <c r="X121" s="49">
        <v>1</v>
      </c>
      <c r="Y121" s="49">
        <v>1</v>
      </c>
      <c r="Z121" s="49">
        <v>1</v>
      </c>
      <c r="AA121" s="49">
        <v>1</v>
      </c>
    </row>
    <row r="122" spans="1:27" x14ac:dyDescent="0.25">
      <c r="A122" s="107" t="s">
        <v>2953</v>
      </c>
      <c r="B122" s="49">
        <v>9001090200</v>
      </c>
      <c r="C122" s="107" t="s">
        <v>240</v>
      </c>
      <c r="D122" s="107" t="s">
        <v>239</v>
      </c>
      <c r="E122" s="49">
        <v>62.474600000000002</v>
      </c>
      <c r="F122" s="49">
        <v>2.1468482759011624E-6</v>
      </c>
      <c r="G122" s="49">
        <v>0</v>
      </c>
      <c r="H122" s="49">
        <v>0</v>
      </c>
      <c r="I122" s="107" t="s">
        <v>290</v>
      </c>
      <c r="J122" s="107" t="s">
        <v>290</v>
      </c>
      <c r="K122" s="49">
        <v>0</v>
      </c>
      <c r="L122" s="49">
        <v>2.1468482759011624E-6</v>
      </c>
      <c r="M122" s="49">
        <v>0</v>
      </c>
      <c r="N122" s="49">
        <v>0</v>
      </c>
      <c r="O122" s="107" t="s">
        <v>290</v>
      </c>
      <c r="P122" s="49">
        <v>62.474600000000002</v>
      </c>
      <c r="Q122" s="49">
        <v>2.1468482759011624E-6</v>
      </c>
      <c r="R122" s="49">
        <v>0</v>
      </c>
      <c r="S122" s="49">
        <v>0</v>
      </c>
      <c r="T122" s="107" t="s">
        <v>290</v>
      </c>
      <c r="U122" s="49">
        <v>67.311999999999998</v>
      </c>
      <c r="V122" s="49">
        <v>2439</v>
      </c>
      <c r="W122" s="49">
        <v>2</v>
      </c>
      <c r="X122" s="49">
        <v>1</v>
      </c>
      <c r="Y122" s="49">
        <v>3</v>
      </c>
      <c r="Z122" s="49">
        <v>2.5</v>
      </c>
      <c r="AA122" s="49">
        <v>3</v>
      </c>
    </row>
    <row r="123" spans="1:27" x14ac:dyDescent="0.25">
      <c r="A123" s="107" t="s">
        <v>2953</v>
      </c>
      <c r="B123" s="49">
        <v>9001090200</v>
      </c>
      <c r="C123" s="107" t="s">
        <v>242</v>
      </c>
      <c r="D123" s="107" t="s">
        <v>239</v>
      </c>
      <c r="E123" s="49">
        <v>164245.96470000001</v>
      </c>
      <c r="F123" s="49">
        <v>5.6440724092658165E-3</v>
      </c>
      <c r="G123" s="49">
        <v>38024.18</v>
      </c>
      <c r="H123" s="49">
        <v>2.2632109533020518E-3</v>
      </c>
      <c r="I123" s="107" t="s">
        <v>1965</v>
      </c>
      <c r="J123" s="107" t="s">
        <v>1965</v>
      </c>
      <c r="K123" s="49">
        <v>141902.04870000001</v>
      </c>
      <c r="L123" s="49">
        <v>5.6440724092658165E-3</v>
      </c>
      <c r="M123" s="49">
        <v>33204.18</v>
      </c>
      <c r="N123" s="49">
        <v>2.2632109533020518E-3</v>
      </c>
      <c r="O123" s="107" t="s">
        <v>1965</v>
      </c>
      <c r="P123" s="49">
        <v>22343.916000000001</v>
      </c>
      <c r="Q123" s="49">
        <v>5.6440724092658165E-3</v>
      </c>
      <c r="R123" s="49">
        <v>4820</v>
      </c>
      <c r="S123" s="49">
        <v>2.2632109533020518E-3</v>
      </c>
      <c r="T123" s="107" t="s">
        <v>1965</v>
      </c>
      <c r="U123" s="49">
        <v>67.311999999999998</v>
      </c>
      <c r="V123" s="49">
        <v>2439</v>
      </c>
      <c r="W123" s="49">
        <v>2</v>
      </c>
      <c r="X123" s="49">
        <v>1</v>
      </c>
      <c r="Y123" s="49">
        <v>3</v>
      </c>
      <c r="Z123" s="49">
        <v>2.5</v>
      </c>
      <c r="AA123" s="49">
        <v>3</v>
      </c>
    </row>
    <row r="124" spans="1:27" x14ac:dyDescent="0.25">
      <c r="A124" s="107" t="s">
        <v>2954</v>
      </c>
      <c r="B124" s="49">
        <v>9001090300</v>
      </c>
      <c r="C124" s="107" t="s">
        <v>240</v>
      </c>
      <c r="D124" s="107" t="s">
        <v>239</v>
      </c>
      <c r="E124" s="49">
        <v>190.06890000000001</v>
      </c>
      <c r="F124" s="49">
        <v>6.531439821422313E-6</v>
      </c>
      <c r="G124" s="49">
        <v>0</v>
      </c>
      <c r="H124" s="49">
        <v>0</v>
      </c>
      <c r="I124" s="107" t="s">
        <v>290</v>
      </c>
      <c r="J124" s="107" t="s">
        <v>1965</v>
      </c>
      <c r="K124" s="49">
        <v>190.06890000000001</v>
      </c>
      <c r="L124" s="49">
        <v>6.531439821422313E-6</v>
      </c>
      <c r="M124" s="49">
        <v>0</v>
      </c>
      <c r="N124" s="49">
        <v>0</v>
      </c>
      <c r="O124" s="107" t="s">
        <v>1965</v>
      </c>
      <c r="P124" s="49">
        <v>0</v>
      </c>
      <c r="Q124" s="49">
        <v>6.531439821422313E-6</v>
      </c>
      <c r="R124" s="49">
        <v>0</v>
      </c>
      <c r="S124" s="49">
        <v>0</v>
      </c>
      <c r="T124" s="107" t="s">
        <v>1965</v>
      </c>
      <c r="U124" s="49">
        <v>68.945999999999998</v>
      </c>
      <c r="V124" s="49">
        <v>2194</v>
      </c>
      <c r="W124" s="49">
        <v>2</v>
      </c>
      <c r="X124" s="49">
        <v>1</v>
      </c>
      <c r="Y124" s="49">
        <v>3</v>
      </c>
      <c r="Z124" s="49">
        <v>2.5</v>
      </c>
      <c r="AA124" s="49">
        <v>3</v>
      </c>
    </row>
    <row r="125" spans="1:27" x14ac:dyDescent="0.25">
      <c r="A125" s="107" t="s">
        <v>2954</v>
      </c>
      <c r="B125" s="49">
        <v>9001090300</v>
      </c>
      <c r="C125" s="107" t="s">
        <v>242</v>
      </c>
      <c r="D125" s="107" t="s">
        <v>239</v>
      </c>
      <c r="E125" s="49">
        <v>147312.39360000001</v>
      </c>
      <c r="F125" s="49">
        <v>5.0621749994243003E-3</v>
      </c>
      <c r="G125" s="49">
        <v>40817.300000000003</v>
      </c>
      <c r="H125" s="49">
        <v>2.4294583195276229E-3</v>
      </c>
      <c r="I125" s="107" t="s">
        <v>1965</v>
      </c>
      <c r="J125" s="107" t="s">
        <v>1965</v>
      </c>
      <c r="K125" s="49">
        <v>88643.617499999993</v>
      </c>
      <c r="L125" s="49">
        <v>5.0621749994243003E-3</v>
      </c>
      <c r="M125" s="49">
        <v>37237.230000000003</v>
      </c>
      <c r="N125" s="49">
        <v>2.4294583195276229E-3</v>
      </c>
      <c r="O125" s="107" t="s">
        <v>1965</v>
      </c>
      <c r="P125" s="49">
        <v>58668.776100000003</v>
      </c>
      <c r="Q125" s="49">
        <v>5.0621749994243003E-3</v>
      </c>
      <c r="R125" s="49">
        <v>3580.07</v>
      </c>
      <c r="S125" s="49">
        <v>2.4294583195276229E-3</v>
      </c>
      <c r="T125" s="107" t="s">
        <v>1965</v>
      </c>
      <c r="U125" s="49">
        <v>68.945999999999998</v>
      </c>
      <c r="V125" s="49">
        <v>2194</v>
      </c>
      <c r="W125" s="49">
        <v>2</v>
      </c>
      <c r="X125" s="49">
        <v>1</v>
      </c>
      <c r="Y125" s="49">
        <v>3</v>
      </c>
      <c r="Z125" s="49">
        <v>2.5</v>
      </c>
      <c r="AA125" s="49">
        <v>3</v>
      </c>
    </row>
    <row r="126" spans="1:27" x14ac:dyDescent="0.25">
      <c r="A126" s="107" t="s">
        <v>2955</v>
      </c>
      <c r="B126" s="49">
        <v>9001090400</v>
      </c>
      <c r="C126" s="107" t="s">
        <v>240</v>
      </c>
      <c r="D126" s="107" t="s">
        <v>239</v>
      </c>
      <c r="E126" s="49">
        <v>5.79E-2</v>
      </c>
      <c r="F126" s="49">
        <v>1.9896488360818202E-9</v>
      </c>
      <c r="G126" s="49">
        <v>0</v>
      </c>
      <c r="H126" s="49">
        <v>0</v>
      </c>
      <c r="I126" s="107" t="s">
        <v>290</v>
      </c>
      <c r="J126" s="107" t="s">
        <v>290</v>
      </c>
      <c r="K126" s="49">
        <v>0</v>
      </c>
      <c r="L126" s="49">
        <v>1.9896488360818202E-9</v>
      </c>
      <c r="M126" s="49">
        <v>0</v>
      </c>
      <c r="N126" s="49">
        <v>0</v>
      </c>
      <c r="O126" s="107" t="s">
        <v>290</v>
      </c>
      <c r="P126" s="49">
        <v>5.79E-2</v>
      </c>
      <c r="Q126" s="49">
        <v>1.9896488360818202E-9</v>
      </c>
      <c r="R126" s="49">
        <v>0</v>
      </c>
      <c r="S126" s="49">
        <v>0</v>
      </c>
      <c r="T126" s="107" t="s">
        <v>290</v>
      </c>
      <c r="U126" s="49">
        <v>70.677000000000007</v>
      </c>
      <c r="V126" s="49">
        <v>2161</v>
      </c>
      <c r="W126" s="49">
        <v>1</v>
      </c>
      <c r="X126" s="49">
        <v>1</v>
      </c>
      <c r="Y126" s="49">
        <v>4</v>
      </c>
      <c r="Z126" s="49">
        <v>2.5</v>
      </c>
      <c r="AA126" s="49">
        <v>3</v>
      </c>
    </row>
    <row r="127" spans="1:27" x14ac:dyDescent="0.25">
      <c r="A127" s="107" t="s">
        <v>2955</v>
      </c>
      <c r="B127" s="49">
        <v>9001090400</v>
      </c>
      <c r="C127" s="107" t="s">
        <v>242</v>
      </c>
      <c r="D127" s="107" t="s">
        <v>239</v>
      </c>
      <c r="E127" s="49">
        <v>153834.68300000002</v>
      </c>
      <c r="F127" s="49">
        <v>5.2863039374778211E-3</v>
      </c>
      <c r="G127" s="49">
        <v>63291.130000000005</v>
      </c>
      <c r="H127" s="49">
        <v>3.7671076315876923E-3</v>
      </c>
      <c r="I127" s="107" t="s">
        <v>1965</v>
      </c>
      <c r="J127" s="107" t="s">
        <v>1965</v>
      </c>
      <c r="K127" s="49">
        <v>107562.7838</v>
      </c>
      <c r="L127" s="49">
        <v>5.2863039374778211E-3</v>
      </c>
      <c r="M127" s="49">
        <v>26510.74</v>
      </c>
      <c r="N127" s="49">
        <v>3.7671076315876923E-3</v>
      </c>
      <c r="O127" s="107" t="s">
        <v>1965</v>
      </c>
      <c r="P127" s="49">
        <v>46271.8992</v>
      </c>
      <c r="Q127" s="49">
        <v>5.2863039374778211E-3</v>
      </c>
      <c r="R127" s="49">
        <v>36780.39</v>
      </c>
      <c r="S127" s="49">
        <v>3.7671076315876923E-3</v>
      </c>
      <c r="T127" s="107" t="s">
        <v>1965</v>
      </c>
      <c r="U127" s="49">
        <v>70.677000000000007</v>
      </c>
      <c r="V127" s="49">
        <v>2161</v>
      </c>
      <c r="W127" s="49">
        <v>1</v>
      </c>
      <c r="X127" s="49">
        <v>1</v>
      </c>
      <c r="Y127" s="49">
        <v>4</v>
      </c>
      <c r="Z127" s="49">
        <v>2.5</v>
      </c>
      <c r="AA127" s="49">
        <v>3</v>
      </c>
    </row>
    <row r="128" spans="1:27" x14ac:dyDescent="0.25">
      <c r="A128" s="107" t="s">
        <v>2956</v>
      </c>
      <c r="B128" s="49">
        <v>9001090500</v>
      </c>
      <c r="C128" s="107" t="s">
        <v>240</v>
      </c>
      <c r="D128" s="107" t="s">
        <v>239</v>
      </c>
      <c r="E128" s="49">
        <v>338.9221</v>
      </c>
      <c r="F128" s="49">
        <v>1.1646562379747949E-5</v>
      </c>
      <c r="G128" s="49">
        <v>5570.37</v>
      </c>
      <c r="H128" s="49">
        <v>3.3155014514304185E-4</v>
      </c>
      <c r="I128" s="107" t="s">
        <v>1966</v>
      </c>
      <c r="J128" s="107" t="s">
        <v>1966</v>
      </c>
      <c r="K128" s="49">
        <v>338.9221</v>
      </c>
      <c r="L128" s="49">
        <v>1.1646562379747949E-5</v>
      </c>
      <c r="M128" s="49">
        <v>5570.37</v>
      </c>
      <c r="N128" s="49">
        <v>3.3155014514304185E-4</v>
      </c>
      <c r="O128" s="107" t="s">
        <v>1966</v>
      </c>
      <c r="P128" s="49">
        <v>0</v>
      </c>
      <c r="Q128" s="49">
        <v>1.1646562379747949E-5</v>
      </c>
      <c r="R128" s="49">
        <v>0</v>
      </c>
      <c r="S128" s="49">
        <v>3.3155014514304185E-4</v>
      </c>
      <c r="T128" s="107" t="s">
        <v>1966</v>
      </c>
      <c r="U128" s="49">
        <v>74.41</v>
      </c>
      <c r="V128" s="49">
        <v>2371</v>
      </c>
      <c r="W128" s="49">
        <v>1</v>
      </c>
      <c r="X128" s="49">
        <v>1</v>
      </c>
      <c r="Y128" s="49">
        <v>3</v>
      </c>
      <c r="Z128" s="49">
        <v>2</v>
      </c>
      <c r="AA128" s="49">
        <v>2</v>
      </c>
    </row>
    <row r="129" spans="1:27" x14ac:dyDescent="0.25">
      <c r="A129" s="107" t="s">
        <v>2956</v>
      </c>
      <c r="B129" s="49">
        <v>9001090500</v>
      </c>
      <c r="C129" s="107" t="s">
        <v>246</v>
      </c>
      <c r="D129" s="107" t="s">
        <v>239</v>
      </c>
      <c r="E129" s="49">
        <v>43.634999999999998</v>
      </c>
      <c r="F129" s="49">
        <v>1.4994529699901592E-6</v>
      </c>
      <c r="G129" s="49">
        <v>0</v>
      </c>
      <c r="H129" s="49">
        <v>0</v>
      </c>
      <c r="I129" s="107" t="s">
        <v>290</v>
      </c>
      <c r="J129" s="107" t="s">
        <v>290</v>
      </c>
      <c r="K129" s="49">
        <v>0</v>
      </c>
      <c r="L129" s="49">
        <v>1.4994529699901592E-6</v>
      </c>
      <c r="M129" s="49">
        <v>0</v>
      </c>
      <c r="N129" s="49">
        <v>0</v>
      </c>
      <c r="O129" s="107" t="s">
        <v>290</v>
      </c>
      <c r="P129" s="49">
        <v>43.634999999999998</v>
      </c>
      <c r="Q129" s="49">
        <v>1.4994529699901592E-6</v>
      </c>
      <c r="R129" s="49">
        <v>0</v>
      </c>
      <c r="S129" s="49">
        <v>0</v>
      </c>
      <c r="T129" s="107" t="s">
        <v>290</v>
      </c>
      <c r="U129" s="49">
        <v>74.41</v>
      </c>
      <c r="V129" s="49">
        <v>2371</v>
      </c>
      <c r="W129" s="49">
        <v>1</v>
      </c>
      <c r="X129" s="49">
        <v>1</v>
      </c>
      <c r="Y129" s="49">
        <v>3</v>
      </c>
      <c r="Z129" s="49">
        <v>2</v>
      </c>
      <c r="AA129" s="49">
        <v>2</v>
      </c>
    </row>
    <row r="130" spans="1:27" x14ac:dyDescent="0.25">
      <c r="A130" s="107" t="s">
        <v>2956</v>
      </c>
      <c r="B130" s="49">
        <v>9001090500</v>
      </c>
      <c r="C130" s="107" t="s">
        <v>243</v>
      </c>
      <c r="D130" s="107" t="s">
        <v>239</v>
      </c>
      <c r="E130" s="49">
        <v>183.69639999999998</v>
      </c>
      <c r="F130" s="49">
        <v>6.3124581770711647E-6</v>
      </c>
      <c r="G130" s="49">
        <v>0</v>
      </c>
      <c r="H130" s="49">
        <v>0</v>
      </c>
      <c r="I130" s="107" t="s">
        <v>290</v>
      </c>
      <c r="J130" s="107" t="s">
        <v>1965</v>
      </c>
      <c r="K130" s="49">
        <v>171.0093</v>
      </c>
      <c r="L130" s="49">
        <v>6.3124581770711647E-6</v>
      </c>
      <c r="M130" s="49">
        <v>0</v>
      </c>
      <c r="N130" s="49">
        <v>0</v>
      </c>
      <c r="O130" s="107" t="s">
        <v>1965</v>
      </c>
      <c r="P130" s="49">
        <v>12.687099999999999</v>
      </c>
      <c r="Q130" s="49">
        <v>6.3124581770711647E-6</v>
      </c>
      <c r="R130" s="49">
        <v>0</v>
      </c>
      <c r="S130" s="49">
        <v>0</v>
      </c>
      <c r="T130" s="107" t="s">
        <v>1965</v>
      </c>
      <c r="U130" s="49">
        <v>74.41</v>
      </c>
      <c r="V130" s="49">
        <v>2371</v>
      </c>
      <c r="W130" s="49">
        <v>1</v>
      </c>
      <c r="X130" s="49">
        <v>1</v>
      </c>
      <c r="Y130" s="49">
        <v>3</v>
      </c>
      <c r="Z130" s="49">
        <v>2</v>
      </c>
      <c r="AA130" s="49">
        <v>2</v>
      </c>
    </row>
    <row r="131" spans="1:27" x14ac:dyDescent="0.25">
      <c r="A131" s="107" t="s">
        <v>2956</v>
      </c>
      <c r="B131" s="49">
        <v>9001090500</v>
      </c>
      <c r="C131" s="107" t="s">
        <v>242</v>
      </c>
      <c r="D131" s="107" t="s">
        <v>239</v>
      </c>
      <c r="E131" s="49">
        <v>112896.4971000001</v>
      </c>
      <c r="F131" s="49">
        <v>3.8795230406343658E-3</v>
      </c>
      <c r="G131" s="49">
        <v>47987.56</v>
      </c>
      <c r="H131" s="49">
        <v>2.8562344122671258E-3</v>
      </c>
      <c r="I131" s="107" t="s">
        <v>1965</v>
      </c>
      <c r="J131" s="107" t="s">
        <v>1965</v>
      </c>
      <c r="K131" s="49">
        <v>87751.845200000098</v>
      </c>
      <c r="L131" s="49">
        <v>3.8795230406343658E-3</v>
      </c>
      <c r="M131" s="49">
        <v>41902.559999999998</v>
      </c>
      <c r="N131" s="49">
        <v>2.8562344122671258E-3</v>
      </c>
      <c r="O131" s="107" t="s">
        <v>1965</v>
      </c>
      <c r="P131" s="49">
        <v>25144.651900000001</v>
      </c>
      <c r="Q131" s="49">
        <v>3.8795230406343658E-3</v>
      </c>
      <c r="R131" s="49">
        <v>6085</v>
      </c>
      <c r="S131" s="49">
        <v>2.8562344122671258E-3</v>
      </c>
      <c r="T131" s="107" t="s">
        <v>1965</v>
      </c>
      <c r="U131" s="49">
        <v>74.41</v>
      </c>
      <c r="V131" s="49">
        <v>2371</v>
      </c>
      <c r="W131" s="49">
        <v>1</v>
      </c>
      <c r="X131" s="49">
        <v>1</v>
      </c>
      <c r="Y131" s="49">
        <v>3</v>
      </c>
      <c r="Z131" s="49">
        <v>2</v>
      </c>
      <c r="AA131" s="49">
        <v>2</v>
      </c>
    </row>
    <row r="132" spans="1:27" x14ac:dyDescent="0.25">
      <c r="A132" s="107" t="s">
        <v>2957</v>
      </c>
      <c r="B132" s="49">
        <v>9001090600</v>
      </c>
      <c r="C132" s="107" t="s">
        <v>246</v>
      </c>
      <c r="D132" s="107" t="s">
        <v>239</v>
      </c>
      <c r="E132" s="49">
        <v>46.748899999999999</v>
      </c>
      <c r="F132" s="49">
        <v>1.6064575902090743E-6</v>
      </c>
      <c r="G132" s="49">
        <v>690.47</v>
      </c>
      <c r="H132" s="49">
        <v>4.1096987941001428E-5</v>
      </c>
      <c r="I132" s="107" t="s">
        <v>1966</v>
      </c>
      <c r="J132" s="107" t="s">
        <v>290</v>
      </c>
      <c r="K132" s="49">
        <v>46.748899999999999</v>
      </c>
      <c r="L132" s="49">
        <v>1.6064575902090743E-6</v>
      </c>
      <c r="M132" s="49">
        <v>690.47</v>
      </c>
      <c r="N132" s="49">
        <v>4.1096987941001428E-5</v>
      </c>
      <c r="O132" s="107" t="s">
        <v>290</v>
      </c>
      <c r="P132" s="49">
        <v>0</v>
      </c>
      <c r="Q132" s="49">
        <v>1.6064575902090743E-6</v>
      </c>
      <c r="R132" s="49">
        <v>0</v>
      </c>
      <c r="S132" s="49">
        <v>4.1096987941001428E-5</v>
      </c>
      <c r="T132" s="107" t="s">
        <v>290</v>
      </c>
      <c r="U132" s="49">
        <v>61.302999999999997</v>
      </c>
      <c r="V132" s="49">
        <v>2200</v>
      </c>
      <c r="W132" s="49">
        <v>2</v>
      </c>
      <c r="X132" s="49">
        <v>1</v>
      </c>
      <c r="Y132" s="49">
        <v>2</v>
      </c>
      <c r="Z132" s="49">
        <v>2</v>
      </c>
      <c r="AA132" s="49">
        <v>2</v>
      </c>
    </row>
    <row r="133" spans="1:27" x14ac:dyDescent="0.25">
      <c r="A133" s="107" t="s">
        <v>2957</v>
      </c>
      <c r="B133" s="49">
        <v>9001090600</v>
      </c>
      <c r="C133" s="107" t="s">
        <v>242</v>
      </c>
      <c r="D133" s="107" t="s">
        <v>239</v>
      </c>
      <c r="E133" s="49">
        <v>79421.60430000021</v>
      </c>
      <c r="F133" s="49">
        <v>2.7292072980180711E-3</v>
      </c>
      <c r="G133" s="49">
        <v>29909.49</v>
      </c>
      <c r="H133" s="49">
        <v>1.7802220948795789E-3</v>
      </c>
      <c r="I133" s="107" t="s">
        <v>1965</v>
      </c>
      <c r="J133" s="107" t="s">
        <v>1965</v>
      </c>
      <c r="K133" s="49">
        <v>74716.111200000203</v>
      </c>
      <c r="L133" s="49">
        <v>2.7292072980180711E-3</v>
      </c>
      <c r="M133" s="49">
        <v>29909.49</v>
      </c>
      <c r="N133" s="49">
        <v>1.7802220948795789E-3</v>
      </c>
      <c r="O133" s="107" t="s">
        <v>1965</v>
      </c>
      <c r="P133" s="49">
        <v>4705.4930999999997</v>
      </c>
      <c r="Q133" s="49">
        <v>2.7292072980180711E-3</v>
      </c>
      <c r="R133" s="49">
        <v>0</v>
      </c>
      <c r="S133" s="49">
        <v>1.7802220948795789E-3</v>
      </c>
      <c r="T133" s="107" t="s">
        <v>1965</v>
      </c>
      <c r="U133" s="49">
        <v>61.302999999999997</v>
      </c>
      <c r="V133" s="49">
        <v>2200</v>
      </c>
      <c r="W133" s="49">
        <v>2</v>
      </c>
      <c r="X133" s="49">
        <v>1</v>
      </c>
      <c r="Y133" s="49">
        <v>2</v>
      </c>
      <c r="Z133" s="49">
        <v>2</v>
      </c>
      <c r="AA133" s="49">
        <v>2</v>
      </c>
    </row>
    <row r="134" spans="1:27" x14ac:dyDescent="0.25">
      <c r="A134" s="107" t="s">
        <v>2958</v>
      </c>
      <c r="B134" s="49">
        <v>9001090700</v>
      </c>
      <c r="C134" s="107" t="s">
        <v>240</v>
      </c>
      <c r="D134" s="107" t="s">
        <v>239</v>
      </c>
      <c r="E134" s="49">
        <v>34.380099999999999</v>
      </c>
      <c r="F134" s="49">
        <v>1.1814218644106491E-6</v>
      </c>
      <c r="G134" s="49">
        <v>0</v>
      </c>
      <c r="H134" s="49">
        <v>0</v>
      </c>
      <c r="I134" s="107" t="s">
        <v>290</v>
      </c>
      <c r="J134" s="107" t="s">
        <v>290</v>
      </c>
      <c r="K134" s="49">
        <v>0</v>
      </c>
      <c r="L134" s="49">
        <v>1.1814218644106491E-6</v>
      </c>
      <c r="M134" s="49">
        <v>0</v>
      </c>
      <c r="N134" s="49">
        <v>0</v>
      </c>
      <c r="O134" s="107" t="s">
        <v>290</v>
      </c>
      <c r="P134" s="49">
        <v>34.380099999999999</v>
      </c>
      <c r="Q134" s="49">
        <v>1.1814218644106491E-6</v>
      </c>
      <c r="R134" s="49">
        <v>0</v>
      </c>
      <c r="S134" s="49">
        <v>0</v>
      </c>
      <c r="T134" s="107" t="s">
        <v>290</v>
      </c>
      <c r="U134" s="49">
        <v>91.872</v>
      </c>
      <c r="V134" s="49">
        <v>2544</v>
      </c>
      <c r="W134" s="49">
        <v>1</v>
      </c>
      <c r="X134" s="49">
        <v>1</v>
      </c>
      <c r="Y134" s="49">
        <v>3</v>
      </c>
      <c r="Z134" s="49">
        <v>2</v>
      </c>
      <c r="AA134" s="49">
        <v>2</v>
      </c>
    </row>
    <row r="135" spans="1:27" x14ac:dyDescent="0.25">
      <c r="A135" s="107" t="s">
        <v>2958</v>
      </c>
      <c r="B135" s="49">
        <v>9001090700</v>
      </c>
      <c r="C135" s="107" t="s">
        <v>246</v>
      </c>
      <c r="D135" s="107" t="s">
        <v>239</v>
      </c>
      <c r="E135" s="49">
        <v>415.14870000000002</v>
      </c>
      <c r="F135" s="49">
        <v>1.4265978026871861E-5</v>
      </c>
      <c r="G135" s="49">
        <v>-1200</v>
      </c>
      <c r="H135" s="49">
        <v>-7.1424371122860822E-5</v>
      </c>
      <c r="I135" s="107" t="s">
        <v>290</v>
      </c>
      <c r="J135" s="107" t="s">
        <v>1965</v>
      </c>
      <c r="K135" s="49">
        <v>415.14870000000002</v>
      </c>
      <c r="L135" s="49">
        <v>1.4265978026871861E-5</v>
      </c>
      <c r="M135" s="49">
        <v>-1200</v>
      </c>
      <c r="N135" s="49">
        <v>-7.1424371122860822E-5</v>
      </c>
      <c r="O135" s="107" t="s">
        <v>1965</v>
      </c>
      <c r="P135" s="49">
        <v>0</v>
      </c>
      <c r="Q135" s="49">
        <v>1.4265978026871861E-5</v>
      </c>
      <c r="R135" s="49">
        <v>0</v>
      </c>
      <c r="S135" s="49">
        <v>-7.1424371122860822E-5</v>
      </c>
      <c r="T135" s="107" t="s">
        <v>1965</v>
      </c>
      <c r="U135" s="49">
        <v>91.872</v>
      </c>
      <c r="V135" s="49">
        <v>2544</v>
      </c>
      <c r="W135" s="49">
        <v>1</v>
      </c>
      <c r="X135" s="49">
        <v>1</v>
      </c>
      <c r="Y135" s="49">
        <v>3</v>
      </c>
      <c r="Z135" s="49">
        <v>2</v>
      </c>
      <c r="AA135" s="49">
        <v>2</v>
      </c>
    </row>
    <row r="136" spans="1:27" x14ac:dyDescent="0.25">
      <c r="A136" s="107" t="s">
        <v>2958</v>
      </c>
      <c r="B136" s="49">
        <v>9001090700</v>
      </c>
      <c r="C136" s="107" t="s">
        <v>242</v>
      </c>
      <c r="D136" s="107" t="s">
        <v>239</v>
      </c>
      <c r="E136" s="49">
        <v>134792.9963</v>
      </c>
      <c r="F136" s="49">
        <v>4.6319642176213486E-3</v>
      </c>
      <c r="G136" s="49">
        <v>44452.04</v>
      </c>
      <c r="H136" s="49">
        <v>2.6457991684402118E-3</v>
      </c>
      <c r="I136" s="107" t="s">
        <v>1965</v>
      </c>
      <c r="J136" s="107" t="s">
        <v>1965</v>
      </c>
      <c r="K136" s="49">
        <v>109772.8824</v>
      </c>
      <c r="L136" s="49">
        <v>4.6319642176213486E-3</v>
      </c>
      <c r="M136" s="49">
        <v>36474.04</v>
      </c>
      <c r="N136" s="49">
        <v>2.6457991684402118E-3</v>
      </c>
      <c r="O136" s="107" t="s">
        <v>1965</v>
      </c>
      <c r="P136" s="49">
        <v>25020.1139</v>
      </c>
      <c r="Q136" s="49">
        <v>4.6319642176213486E-3</v>
      </c>
      <c r="R136" s="49">
        <v>7978</v>
      </c>
      <c r="S136" s="49">
        <v>2.6457991684402118E-3</v>
      </c>
      <c r="T136" s="107" t="s">
        <v>1965</v>
      </c>
      <c r="U136" s="49">
        <v>91.872</v>
      </c>
      <c r="V136" s="49">
        <v>2544</v>
      </c>
      <c r="W136" s="49">
        <v>1</v>
      </c>
      <c r="X136" s="49">
        <v>1</v>
      </c>
      <c r="Y136" s="49">
        <v>3</v>
      </c>
      <c r="Z136" s="49">
        <v>2</v>
      </c>
      <c r="AA136" s="49">
        <v>2</v>
      </c>
    </row>
    <row r="137" spans="1:27" x14ac:dyDescent="0.25">
      <c r="A137" s="107" t="s">
        <v>2959</v>
      </c>
      <c r="B137" s="49">
        <v>9001100100</v>
      </c>
      <c r="C137" s="107" t="s">
        <v>246</v>
      </c>
      <c r="D137" s="107" t="s">
        <v>239</v>
      </c>
      <c r="E137" s="49">
        <v>278.06810000000002</v>
      </c>
      <c r="F137" s="49">
        <v>9.5554036531344254E-6</v>
      </c>
      <c r="G137" s="49">
        <v>0</v>
      </c>
      <c r="H137" s="49">
        <v>0</v>
      </c>
      <c r="I137" s="107" t="s">
        <v>290</v>
      </c>
      <c r="J137" s="107" t="s">
        <v>1965</v>
      </c>
      <c r="K137" s="49">
        <v>278.06810000000002</v>
      </c>
      <c r="L137" s="49">
        <v>9.5554036531344254E-6</v>
      </c>
      <c r="M137" s="49">
        <v>0</v>
      </c>
      <c r="N137" s="49">
        <v>0</v>
      </c>
      <c r="O137" s="107" t="s">
        <v>1965</v>
      </c>
      <c r="P137" s="49">
        <v>0</v>
      </c>
      <c r="Q137" s="49">
        <v>9.5554036531344254E-6</v>
      </c>
      <c r="R137" s="49">
        <v>0</v>
      </c>
      <c r="S137" s="49">
        <v>0</v>
      </c>
      <c r="T137" s="107" t="s">
        <v>1965</v>
      </c>
      <c r="U137" s="49">
        <v>75.588999999999999</v>
      </c>
      <c r="V137" s="49">
        <v>2056</v>
      </c>
      <c r="W137" s="49">
        <v>1</v>
      </c>
      <c r="X137" s="49">
        <v>1</v>
      </c>
      <c r="Y137" s="49">
        <v>3</v>
      </c>
      <c r="Z137" s="49">
        <v>2</v>
      </c>
      <c r="AA137" s="49">
        <v>2</v>
      </c>
    </row>
    <row r="138" spans="1:27" x14ac:dyDescent="0.25">
      <c r="A138" s="107" t="s">
        <v>2959</v>
      </c>
      <c r="B138" s="49">
        <v>9001100100</v>
      </c>
      <c r="C138" s="107" t="s">
        <v>242</v>
      </c>
      <c r="D138" s="107" t="s">
        <v>239</v>
      </c>
      <c r="E138" s="49">
        <v>601.6232</v>
      </c>
      <c r="F138" s="49">
        <v>2.0673901548183421E-5</v>
      </c>
      <c r="G138" s="49">
        <v>0</v>
      </c>
      <c r="H138" s="49">
        <v>0</v>
      </c>
      <c r="I138" s="107" t="s">
        <v>290</v>
      </c>
      <c r="J138" s="107" t="s">
        <v>1965</v>
      </c>
      <c r="K138" s="49">
        <v>84.520700000000005</v>
      </c>
      <c r="L138" s="49">
        <v>2.0673901548183421E-5</v>
      </c>
      <c r="M138" s="49">
        <v>0</v>
      </c>
      <c r="N138" s="49">
        <v>0</v>
      </c>
      <c r="O138" s="107" t="s">
        <v>1965</v>
      </c>
      <c r="P138" s="49">
        <v>517.10249999999996</v>
      </c>
      <c r="Q138" s="49">
        <v>2.0673901548183421E-5</v>
      </c>
      <c r="R138" s="49">
        <v>0</v>
      </c>
      <c r="S138" s="49">
        <v>0</v>
      </c>
      <c r="T138" s="107" t="s">
        <v>1965</v>
      </c>
      <c r="U138" s="49">
        <v>75.588999999999999</v>
      </c>
      <c r="V138" s="49">
        <v>2056</v>
      </c>
      <c r="W138" s="49">
        <v>1</v>
      </c>
      <c r="X138" s="49">
        <v>1</v>
      </c>
      <c r="Y138" s="49">
        <v>3</v>
      </c>
      <c r="Z138" s="49">
        <v>2</v>
      </c>
      <c r="AA138" s="49">
        <v>2</v>
      </c>
    </row>
    <row r="139" spans="1:27" x14ac:dyDescent="0.25">
      <c r="A139" s="107" t="s">
        <v>2960</v>
      </c>
      <c r="B139" s="49">
        <v>9001100200</v>
      </c>
      <c r="C139" s="107" t="s">
        <v>246</v>
      </c>
      <c r="D139" s="107" t="s">
        <v>239</v>
      </c>
      <c r="E139" s="49">
        <v>569.35</v>
      </c>
      <c r="F139" s="49">
        <v>1.9564880221471233E-5</v>
      </c>
      <c r="G139" s="49">
        <v>0</v>
      </c>
      <c r="H139" s="49">
        <v>0</v>
      </c>
      <c r="I139" s="107" t="s">
        <v>290</v>
      </c>
      <c r="J139" s="107" t="s">
        <v>1965</v>
      </c>
      <c r="K139" s="49">
        <v>569.35</v>
      </c>
      <c r="L139" s="49">
        <v>1.9564880221471233E-5</v>
      </c>
      <c r="M139" s="49">
        <v>0</v>
      </c>
      <c r="N139" s="49">
        <v>0</v>
      </c>
      <c r="O139" s="107" t="s">
        <v>1965</v>
      </c>
      <c r="P139" s="49">
        <v>0</v>
      </c>
      <c r="Q139" s="49">
        <v>1.9564880221471233E-5</v>
      </c>
      <c r="R139" s="49">
        <v>0</v>
      </c>
      <c r="S139" s="49">
        <v>0</v>
      </c>
      <c r="T139" s="107" t="s">
        <v>1965</v>
      </c>
      <c r="U139" s="49">
        <v>65.421999999999997</v>
      </c>
      <c r="V139" s="49">
        <v>2304</v>
      </c>
      <c r="W139" s="49">
        <v>2</v>
      </c>
      <c r="X139" s="49">
        <v>1</v>
      </c>
      <c r="Y139" s="49">
        <v>4</v>
      </c>
      <c r="Z139" s="49">
        <v>3</v>
      </c>
      <c r="AA139" s="49">
        <v>3</v>
      </c>
    </row>
    <row r="140" spans="1:27" x14ac:dyDescent="0.25">
      <c r="A140" s="107" t="s">
        <v>2961</v>
      </c>
      <c r="B140" s="49">
        <v>9001105100</v>
      </c>
      <c r="C140" s="107" t="s">
        <v>238</v>
      </c>
      <c r="D140" s="107" t="s">
        <v>239</v>
      </c>
      <c r="E140" s="49">
        <v>113043.8214</v>
      </c>
      <c r="F140" s="49">
        <v>3.8845856247798128E-3</v>
      </c>
      <c r="G140" s="49">
        <v>42489.84</v>
      </c>
      <c r="H140" s="49">
        <v>2.5290084175924803E-3</v>
      </c>
      <c r="I140" s="107" t="s">
        <v>1965</v>
      </c>
      <c r="J140" s="107" t="s">
        <v>1965</v>
      </c>
      <c r="K140" s="49">
        <v>107348.76489999999</v>
      </c>
      <c r="L140" s="49">
        <v>3.8845856247798128E-3</v>
      </c>
      <c r="M140" s="49">
        <v>42369.84</v>
      </c>
      <c r="N140" s="49">
        <v>2.5290084175924803E-3</v>
      </c>
      <c r="O140" s="107" t="s">
        <v>1965</v>
      </c>
      <c r="P140" s="49">
        <v>5695.0564999999997</v>
      </c>
      <c r="Q140" s="49">
        <v>3.8845856247798128E-3</v>
      </c>
      <c r="R140" s="49">
        <v>120</v>
      </c>
      <c r="S140" s="49">
        <v>2.5290084175924803E-3</v>
      </c>
      <c r="T140" s="107" t="s">
        <v>1965</v>
      </c>
      <c r="U140" s="49">
        <v>88.122</v>
      </c>
      <c r="V140" s="49">
        <v>2775</v>
      </c>
      <c r="W140" s="49">
        <v>1</v>
      </c>
      <c r="X140" s="49">
        <v>1</v>
      </c>
      <c r="Y140" s="49">
        <v>1</v>
      </c>
      <c r="Z140" s="49">
        <v>1</v>
      </c>
      <c r="AA140" s="49">
        <v>1</v>
      </c>
    </row>
    <row r="141" spans="1:27" x14ac:dyDescent="0.25">
      <c r="A141" s="107" t="s">
        <v>2961</v>
      </c>
      <c r="B141" s="49">
        <v>9001105100</v>
      </c>
      <c r="C141" s="107" t="s">
        <v>241</v>
      </c>
      <c r="D141" s="107" t="s">
        <v>239</v>
      </c>
      <c r="E141" s="49">
        <v>155.9145</v>
      </c>
      <c r="F141" s="49">
        <v>5.3577738074832291E-6</v>
      </c>
      <c r="G141" s="49">
        <v>0</v>
      </c>
      <c r="H141" s="49">
        <v>0</v>
      </c>
      <c r="I141" s="107" t="s">
        <v>290</v>
      </c>
      <c r="J141" s="107" t="s">
        <v>1965</v>
      </c>
      <c r="K141" s="49">
        <v>155.9145</v>
      </c>
      <c r="L141" s="49">
        <v>5.3577738074832291E-6</v>
      </c>
      <c r="M141" s="49">
        <v>0</v>
      </c>
      <c r="N141" s="49">
        <v>0</v>
      </c>
      <c r="O141" s="107" t="s">
        <v>1965</v>
      </c>
      <c r="P141" s="49">
        <v>0</v>
      </c>
      <c r="Q141" s="49">
        <v>5.3577738074832291E-6</v>
      </c>
      <c r="R141" s="49">
        <v>0</v>
      </c>
      <c r="S141" s="49">
        <v>0</v>
      </c>
      <c r="T141" s="107" t="s">
        <v>1965</v>
      </c>
      <c r="U141" s="49">
        <v>88.122</v>
      </c>
      <c r="V141" s="49">
        <v>2775</v>
      </c>
      <c r="W141" s="49">
        <v>1</v>
      </c>
      <c r="X141" s="49">
        <v>1</v>
      </c>
      <c r="Y141" s="49">
        <v>1</v>
      </c>
      <c r="Z141" s="49">
        <v>1</v>
      </c>
      <c r="AA141" s="49">
        <v>1</v>
      </c>
    </row>
    <row r="142" spans="1:27" x14ac:dyDescent="0.25">
      <c r="A142" s="107" t="s">
        <v>2961</v>
      </c>
      <c r="B142" s="49">
        <v>9001105100</v>
      </c>
      <c r="C142" s="107" t="s">
        <v>242</v>
      </c>
      <c r="D142" s="107" t="s">
        <v>239</v>
      </c>
      <c r="E142" s="49">
        <v>416.27140000000003</v>
      </c>
      <c r="F142" s="49">
        <v>1.4304557970710706E-5</v>
      </c>
      <c r="G142" s="49">
        <v>0</v>
      </c>
      <c r="H142" s="49">
        <v>0</v>
      </c>
      <c r="I142" s="107" t="s">
        <v>290</v>
      </c>
      <c r="J142" s="107" t="s">
        <v>1965</v>
      </c>
      <c r="K142" s="49">
        <v>416.27140000000003</v>
      </c>
      <c r="L142" s="49">
        <v>1.4304557970710706E-5</v>
      </c>
      <c r="M142" s="49">
        <v>0</v>
      </c>
      <c r="N142" s="49">
        <v>0</v>
      </c>
      <c r="O142" s="107" t="s">
        <v>1965</v>
      </c>
      <c r="P142" s="49">
        <v>0</v>
      </c>
      <c r="Q142" s="49">
        <v>1.4304557970710706E-5</v>
      </c>
      <c r="R142" s="49">
        <v>0</v>
      </c>
      <c r="S142" s="49">
        <v>0</v>
      </c>
      <c r="T142" s="107" t="s">
        <v>1965</v>
      </c>
      <c r="U142" s="49">
        <v>88.122</v>
      </c>
      <c r="V142" s="49">
        <v>2775</v>
      </c>
      <c r="W142" s="49">
        <v>1</v>
      </c>
      <c r="X142" s="49">
        <v>1</v>
      </c>
      <c r="Y142" s="49">
        <v>1</v>
      </c>
      <c r="Z142" s="49">
        <v>1</v>
      </c>
      <c r="AA142" s="49">
        <v>1</v>
      </c>
    </row>
    <row r="143" spans="1:27" x14ac:dyDescent="0.25">
      <c r="A143" s="107" t="s">
        <v>2962</v>
      </c>
      <c r="B143" s="49">
        <v>9001105200</v>
      </c>
      <c r="C143" s="107" t="s">
        <v>238</v>
      </c>
      <c r="D143" s="107" t="s">
        <v>239</v>
      </c>
      <c r="E143" s="49">
        <v>103477.73060000001</v>
      </c>
      <c r="F143" s="49">
        <v>3.5558609023951327E-3</v>
      </c>
      <c r="G143" s="49">
        <v>26179.83</v>
      </c>
      <c r="H143" s="49">
        <v>1.5582315782111714E-3</v>
      </c>
      <c r="I143" s="107" t="s">
        <v>1965</v>
      </c>
      <c r="J143" s="107" t="s">
        <v>1965</v>
      </c>
      <c r="K143" s="49">
        <v>95201.057400000005</v>
      </c>
      <c r="L143" s="49">
        <v>3.5558609023951327E-3</v>
      </c>
      <c r="M143" s="49">
        <v>23739.83</v>
      </c>
      <c r="N143" s="49">
        <v>1.5582315782111714E-3</v>
      </c>
      <c r="O143" s="107" t="s">
        <v>1965</v>
      </c>
      <c r="P143" s="49">
        <v>8276.6731999999993</v>
      </c>
      <c r="Q143" s="49">
        <v>3.5558609023951327E-3</v>
      </c>
      <c r="R143" s="49">
        <v>2440</v>
      </c>
      <c r="S143" s="49">
        <v>1.5582315782111714E-3</v>
      </c>
      <c r="T143" s="107" t="s">
        <v>1965</v>
      </c>
      <c r="U143" s="49">
        <v>96.084000000000003</v>
      </c>
      <c r="V143" s="49">
        <v>2946</v>
      </c>
      <c r="W143" s="49">
        <v>1</v>
      </c>
      <c r="X143" s="49">
        <v>2</v>
      </c>
      <c r="Y143" s="49">
        <v>3</v>
      </c>
      <c r="Z143" s="49">
        <v>2</v>
      </c>
      <c r="AA143" s="49">
        <v>2</v>
      </c>
    </row>
    <row r="144" spans="1:27" x14ac:dyDescent="0.25">
      <c r="A144" s="107" t="s">
        <v>2962</v>
      </c>
      <c r="B144" s="49">
        <v>9001105200</v>
      </c>
      <c r="C144" s="107" t="s">
        <v>242</v>
      </c>
      <c r="D144" s="107" t="s">
        <v>239</v>
      </c>
      <c r="E144" s="49">
        <v>85.672499999999999</v>
      </c>
      <c r="F144" s="49">
        <v>2.9440101884148486E-6</v>
      </c>
      <c r="G144" s="49">
        <v>0</v>
      </c>
      <c r="H144" s="49">
        <v>0</v>
      </c>
      <c r="I144" s="107" t="s">
        <v>290</v>
      </c>
      <c r="J144" s="107" t="s">
        <v>290</v>
      </c>
      <c r="K144" s="49">
        <v>85.672499999999999</v>
      </c>
      <c r="L144" s="49">
        <v>2.9440101884148486E-6</v>
      </c>
      <c r="M144" s="49">
        <v>0</v>
      </c>
      <c r="N144" s="49">
        <v>0</v>
      </c>
      <c r="O144" s="107" t="s">
        <v>290</v>
      </c>
      <c r="P144" s="49">
        <v>0</v>
      </c>
      <c r="Q144" s="49">
        <v>2.9440101884148486E-6</v>
      </c>
      <c r="R144" s="49">
        <v>0</v>
      </c>
      <c r="S144" s="49">
        <v>0</v>
      </c>
      <c r="T144" s="107" t="s">
        <v>290</v>
      </c>
      <c r="U144" s="49">
        <v>96.084000000000003</v>
      </c>
      <c r="V144" s="49">
        <v>2946</v>
      </c>
      <c r="W144" s="49">
        <v>1</v>
      </c>
      <c r="X144" s="49">
        <v>2</v>
      </c>
      <c r="Y144" s="49">
        <v>3</v>
      </c>
      <c r="Z144" s="49">
        <v>2</v>
      </c>
      <c r="AA144" s="49">
        <v>2</v>
      </c>
    </row>
    <row r="145" spans="1:27" x14ac:dyDescent="0.25">
      <c r="A145" s="107" t="s">
        <v>2963</v>
      </c>
      <c r="B145" s="49">
        <v>9001110100</v>
      </c>
      <c r="C145" s="107" t="s">
        <v>246</v>
      </c>
      <c r="D145" s="107" t="s">
        <v>239</v>
      </c>
      <c r="E145" s="49">
        <v>76802.463000000003</v>
      </c>
      <c r="F145" s="49">
        <v>2.639204337066789E-3</v>
      </c>
      <c r="G145" s="49">
        <v>1501.1600000000008</v>
      </c>
      <c r="H145" s="49">
        <v>8.9349507462328168E-5</v>
      </c>
      <c r="I145" s="107" t="s">
        <v>1965</v>
      </c>
      <c r="J145" s="107" t="s">
        <v>1965</v>
      </c>
      <c r="K145" s="49">
        <v>47814.0262</v>
      </c>
      <c r="L145" s="49">
        <v>2.639204337066789E-3</v>
      </c>
      <c r="M145" s="49">
        <v>-4972.1099999999997</v>
      </c>
      <c r="N145" s="49">
        <v>8.9349507462328168E-5</v>
      </c>
      <c r="O145" s="107" t="s">
        <v>1965</v>
      </c>
      <c r="P145" s="49">
        <v>28988.436799999999</v>
      </c>
      <c r="Q145" s="49">
        <v>2.639204337066789E-3</v>
      </c>
      <c r="R145" s="49">
        <v>6473.27</v>
      </c>
      <c r="S145" s="49">
        <v>8.9349507462328168E-5</v>
      </c>
      <c r="T145" s="107" t="s">
        <v>1965</v>
      </c>
      <c r="U145" s="49">
        <v>40.340000000000003</v>
      </c>
      <c r="V145" s="49">
        <v>1410</v>
      </c>
      <c r="W145" s="49">
        <v>4</v>
      </c>
      <c r="X145" s="49">
        <v>1</v>
      </c>
      <c r="Y145" s="49">
        <v>3</v>
      </c>
      <c r="Z145" s="49">
        <v>3.5</v>
      </c>
      <c r="AA145" s="49">
        <v>4</v>
      </c>
    </row>
    <row r="146" spans="1:27" x14ac:dyDescent="0.25">
      <c r="A146" s="107" t="s">
        <v>2964</v>
      </c>
      <c r="B146" s="49">
        <v>9001110201</v>
      </c>
      <c r="C146" s="107" t="s">
        <v>246</v>
      </c>
      <c r="D146" s="107" t="s">
        <v>239</v>
      </c>
      <c r="E146" s="49">
        <v>100583.50819999989</v>
      </c>
      <c r="F146" s="49">
        <v>3.4564051816779969E-3</v>
      </c>
      <c r="G146" s="49">
        <v>53772.12</v>
      </c>
      <c r="H146" s="49">
        <v>3.2005332124525059E-3</v>
      </c>
      <c r="I146" s="107" t="s">
        <v>1966</v>
      </c>
      <c r="J146" s="107" t="s">
        <v>1965</v>
      </c>
      <c r="K146" s="49">
        <v>91460.939399999901</v>
      </c>
      <c r="L146" s="49">
        <v>3.4564051816779969E-3</v>
      </c>
      <c r="M146" s="49">
        <v>53772.12</v>
      </c>
      <c r="N146" s="49">
        <v>3.2005332124525059E-3</v>
      </c>
      <c r="O146" s="107" t="s">
        <v>1965</v>
      </c>
      <c r="P146" s="49">
        <v>9122.5687999999991</v>
      </c>
      <c r="Q146" s="49">
        <v>3.4564051816779969E-3</v>
      </c>
      <c r="R146" s="49">
        <v>0</v>
      </c>
      <c r="S146" s="49">
        <v>3.2005332124525059E-3</v>
      </c>
      <c r="T146" s="107" t="s">
        <v>1965</v>
      </c>
      <c r="U146" s="49">
        <v>56.273000000000003</v>
      </c>
      <c r="V146" s="49">
        <v>1509</v>
      </c>
      <c r="W146" s="49">
        <v>3</v>
      </c>
      <c r="X146" s="49">
        <v>1</v>
      </c>
      <c r="Y146" s="49">
        <v>4</v>
      </c>
      <c r="Z146" s="49">
        <v>3.5</v>
      </c>
      <c r="AA146" s="49">
        <v>4</v>
      </c>
    </row>
    <row r="147" spans="1:27" x14ac:dyDescent="0.25">
      <c r="A147" s="107" t="s">
        <v>2965</v>
      </c>
      <c r="B147" s="49">
        <v>9001110202</v>
      </c>
      <c r="C147" s="107" t="s">
        <v>246</v>
      </c>
      <c r="D147" s="107" t="s">
        <v>239</v>
      </c>
      <c r="E147" s="49">
        <v>150544.62339999981</v>
      </c>
      <c r="F147" s="49">
        <v>5.1732458501931875E-3</v>
      </c>
      <c r="G147" s="49">
        <v>67803.7</v>
      </c>
      <c r="H147" s="49">
        <v>4.0356971935859316E-3</v>
      </c>
      <c r="I147" s="107" t="s">
        <v>1965</v>
      </c>
      <c r="J147" s="107" t="s">
        <v>1965</v>
      </c>
      <c r="K147" s="49">
        <v>88933.272799999802</v>
      </c>
      <c r="L147" s="49">
        <v>5.1732458501931875E-3</v>
      </c>
      <c r="M147" s="49">
        <v>62510.7</v>
      </c>
      <c r="N147" s="49">
        <v>4.0356971935859316E-3</v>
      </c>
      <c r="O147" s="107" t="s">
        <v>1965</v>
      </c>
      <c r="P147" s="49">
        <v>61611.350599999998</v>
      </c>
      <c r="Q147" s="49">
        <v>5.1732458501931875E-3</v>
      </c>
      <c r="R147" s="49">
        <v>5293</v>
      </c>
      <c r="S147" s="49">
        <v>4.0356971935859316E-3</v>
      </c>
      <c r="T147" s="107" t="s">
        <v>1965</v>
      </c>
      <c r="U147" s="49">
        <v>52.063000000000002</v>
      </c>
      <c r="V147" s="49">
        <v>1494</v>
      </c>
      <c r="W147" s="49">
        <v>3</v>
      </c>
      <c r="X147" s="49">
        <v>1</v>
      </c>
      <c r="Y147" s="49">
        <v>2</v>
      </c>
      <c r="Z147" s="49">
        <v>2.5</v>
      </c>
      <c r="AA147" s="49">
        <v>3</v>
      </c>
    </row>
    <row r="148" spans="1:27" x14ac:dyDescent="0.25">
      <c r="A148" s="107" t="s">
        <v>2965</v>
      </c>
      <c r="B148" s="49">
        <v>9001110202</v>
      </c>
      <c r="C148" s="107" t="s">
        <v>243</v>
      </c>
      <c r="D148" s="107" t="s">
        <v>239</v>
      </c>
      <c r="E148" s="49">
        <v>112.0247</v>
      </c>
      <c r="F148" s="49">
        <v>3.8495650080727996E-6</v>
      </c>
      <c r="G148" s="49">
        <v>0</v>
      </c>
      <c r="H148" s="49">
        <v>0</v>
      </c>
      <c r="I148" s="107" t="s">
        <v>290</v>
      </c>
      <c r="J148" s="107" t="s">
        <v>290</v>
      </c>
      <c r="K148" s="49">
        <v>112.0247</v>
      </c>
      <c r="L148" s="49">
        <v>3.8495650080727996E-6</v>
      </c>
      <c r="M148" s="49">
        <v>0</v>
      </c>
      <c r="N148" s="49">
        <v>0</v>
      </c>
      <c r="O148" s="107" t="s">
        <v>290</v>
      </c>
      <c r="P148" s="49">
        <v>0</v>
      </c>
      <c r="Q148" s="49">
        <v>3.8495650080727996E-6</v>
      </c>
      <c r="R148" s="49">
        <v>0</v>
      </c>
      <c r="S148" s="49">
        <v>0</v>
      </c>
      <c r="T148" s="107" t="s">
        <v>290</v>
      </c>
      <c r="U148" s="49">
        <v>52.063000000000002</v>
      </c>
      <c r="V148" s="49">
        <v>1494</v>
      </c>
      <c r="W148" s="49">
        <v>3</v>
      </c>
      <c r="X148" s="49">
        <v>1</v>
      </c>
      <c r="Y148" s="49">
        <v>2</v>
      </c>
      <c r="Z148" s="49">
        <v>2.5</v>
      </c>
      <c r="AA148" s="49">
        <v>3</v>
      </c>
    </row>
    <row r="149" spans="1:27" x14ac:dyDescent="0.25">
      <c r="A149" s="107" t="s">
        <v>2966</v>
      </c>
      <c r="B149" s="49">
        <v>9001110301</v>
      </c>
      <c r="C149" s="107" t="s">
        <v>246</v>
      </c>
      <c r="D149" s="107" t="s">
        <v>239</v>
      </c>
      <c r="E149" s="49">
        <v>155648.57490000001</v>
      </c>
      <c r="F149" s="49">
        <v>5.3486356802690677E-3</v>
      </c>
      <c r="G149" s="49">
        <v>33246.5</v>
      </c>
      <c r="H149" s="49">
        <v>1.9788419621134938E-3</v>
      </c>
      <c r="I149" s="107" t="s">
        <v>1965</v>
      </c>
      <c r="J149" s="107" t="s">
        <v>1965</v>
      </c>
      <c r="K149" s="49">
        <v>119372.9991</v>
      </c>
      <c r="L149" s="49">
        <v>5.3486356802690677E-3</v>
      </c>
      <c r="M149" s="49">
        <v>26013.5</v>
      </c>
      <c r="N149" s="49">
        <v>1.9788419621134938E-3</v>
      </c>
      <c r="O149" s="107" t="s">
        <v>1965</v>
      </c>
      <c r="P149" s="49">
        <v>36275.575799999999</v>
      </c>
      <c r="Q149" s="49">
        <v>5.3486356802690677E-3</v>
      </c>
      <c r="R149" s="49">
        <v>7233</v>
      </c>
      <c r="S149" s="49">
        <v>1.9788419621134938E-3</v>
      </c>
      <c r="T149" s="107" t="s">
        <v>1965</v>
      </c>
      <c r="U149" s="49">
        <v>53.676000000000002</v>
      </c>
      <c r="V149" s="49">
        <v>1526</v>
      </c>
      <c r="W149" s="49">
        <v>3</v>
      </c>
      <c r="X149" s="49">
        <v>1</v>
      </c>
      <c r="Y149" s="49">
        <v>3</v>
      </c>
      <c r="Z149" s="49">
        <v>3</v>
      </c>
      <c r="AA149" s="49">
        <v>3</v>
      </c>
    </row>
    <row r="150" spans="1:27" x14ac:dyDescent="0.25">
      <c r="A150" s="107" t="s">
        <v>2967</v>
      </c>
      <c r="B150" s="49">
        <v>9001110302</v>
      </c>
      <c r="C150" s="107" t="s">
        <v>246</v>
      </c>
      <c r="D150" s="107" t="s">
        <v>239</v>
      </c>
      <c r="E150" s="49">
        <v>161465.7861</v>
      </c>
      <c r="F150" s="49">
        <v>5.5485356369758404E-3</v>
      </c>
      <c r="G150" s="49">
        <v>42956.18</v>
      </c>
      <c r="H150" s="49">
        <v>2.5567651186170098E-3</v>
      </c>
      <c r="I150" s="107" t="s">
        <v>1965</v>
      </c>
      <c r="J150" s="107" t="s">
        <v>1965</v>
      </c>
      <c r="K150" s="49">
        <v>65182.709900000002</v>
      </c>
      <c r="L150" s="49">
        <v>5.5485356369758404E-3</v>
      </c>
      <c r="M150" s="49">
        <v>23476.27</v>
      </c>
      <c r="N150" s="49">
        <v>2.5567651186170098E-3</v>
      </c>
      <c r="O150" s="107" t="s">
        <v>1965</v>
      </c>
      <c r="P150" s="49">
        <v>96283.076199999996</v>
      </c>
      <c r="Q150" s="49">
        <v>5.5485356369758404E-3</v>
      </c>
      <c r="R150" s="49">
        <v>19479.91</v>
      </c>
      <c r="S150" s="49">
        <v>2.5567651186170098E-3</v>
      </c>
      <c r="T150" s="107" t="s">
        <v>1965</v>
      </c>
      <c r="U150" s="49">
        <v>65.917000000000002</v>
      </c>
      <c r="V150" s="49">
        <v>1895</v>
      </c>
      <c r="W150" s="49">
        <v>2</v>
      </c>
      <c r="X150" s="49">
        <v>1</v>
      </c>
      <c r="Y150" s="49">
        <v>3</v>
      </c>
      <c r="Z150" s="49">
        <v>2.5</v>
      </c>
      <c r="AA150" s="49">
        <v>3</v>
      </c>
    </row>
    <row r="151" spans="1:27" x14ac:dyDescent="0.25">
      <c r="A151" s="107" t="s">
        <v>2967</v>
      </c>
      <c r="B151" s="49">
        <v>9001110302</v>
      </c>
      <c r="C151" s="107" t="s">
        <v>243</v>
      </c>
      <c r="D151" s="107" t="s">
        <v>239</v>
      </c>
      <c r="E151" s="49">
        <v>92.837900000000005</v>
      </c>
      <c r="F151" s="49">
        <v>3.1902386818528571E-6</v>
      </c>
      <c r="G151" s="49">
        <v>0</v>
      </c>
      <c r="H151" s="49">
        <v>0</v>
      </c>
      <c r="I151" s="107" t="s">
        <v>290</v>
      </c>
      <c r="J151" s="107" t="s">
        <v>290</v>
      </c>
      <c r="K151" s="49">
        <v>92.837900000000005</v>
      </c>
      <c r="L151" s="49">
        <v>3.1902386818528571E-6</v>
      </c>
      <c r="M151" s="49">
        <v>0</v>
      </c>
      <c r="N151" s="49">
        <v>0</v>
      </c>
      <c r="O151" s="107" t="s">
        <v>290</v>
      </c>
      <c r="P151" s="49">
        <v>0</v>
      </c>
      <c r="Q151" s="49">
        <v>3.1902386818528571E-6</v>
      </c>
      <c r="R151" s="49">
        <v>0</v>
      </c>
      <c r="S151" s="49">
        <v>0</v>
      </c>
      <c r="T151" s="107" t="s">
        <v>290</v>
      </c>
      <c r="U151" s="49">
        <v>65.917000000000002</v>
      </c>
      <c r="V151" s="49">
        <v>1895</v>
      </c>
      <c r="W151" s="49">
        <v>2</v>
      </c>
      <c r="X151" s="49">
        <v>1</v>
      </c>
      <c r="Y151" s="49">
        <v>3</v>
      </c>
      <c r="Z151" s="49">
        <v>2.5</v>
      </c>
      <c r="AA151" s="49">
        <v>3</v>
      </c>
    </row>
    <row r="152" spans="1:27" x14ac:dyDescent="0.25">
      <c r="A152" s="107" t="s">
        <v>2967</v>
      </c>
      <c r="B152" s="49">
        <v>9001110302</v>
      </c>
      <c r="C152" s="107" t="s">
        <v>242</v>
      </c>
      <c r="D152" s="107" t="s">
        <v>239</v>
      </c>
      <c r="E152" s="49">
        <v>146.7696</v>
      </c>
      <c r="F152" s="49">
        <v>5.0435226910568964E-6</v>
      </c>
      <c r="G152" s="49">
        <v>0</v>
      </c>
      <c r="H152" s="49">
        <v>0</v>
      </c>
      <c r="I152" s="107" t="s">
        <v>290</v>
      </c>
      <c r="J152" s="107" t="s">
        <v>1965</v>
      </c>
      <c r="K152" s="49">
        <v>146.7696</v>
      </c>
      <c r="L152" s="49">
        <v>5.0435226910568964E-6</v>
      </c>
      <c r="M152" s="49">
        <v>0</v>
      </c>
      <c r="N152" s="49">
        <v>0</v>
      </c>
      <c r="O152" s="107" t="s">
        <v>1965</v>
      </c>
      <c r="P152" s="49">
        <v>0</v>
      </c>
      <c r="Q152" s="49">
        <v>5.0435226910568964E-6</v>
      </c>
      <c r="R152" s="49">
        <v>0</v>
      </c>
      <c r="S152" s="49">
        <v>0</v>
      </c>
      <c r="T152" s="107" t="s">
        <v>1965</v>
      </c>
      <c r="U152" s="49">
        <v>65.917000000000002</v>
      </c>
      <c r="V152" s="49">
        <v>1895</v>
      </c>
      <c r="W152" s="49">
        <v>2</v>
      </c>
      <c r="X152" s="49">
        <v>1</v>
      </c>
      <c r="Y152" s="49">
        <v>3</v>
      </c>
      <c r="Z152" s="49">
        <v>2.5</v>
      </c>
      <c r="AA152" s="49">
        <v>3</v>
      </c>
    </row>
    <row r="153" spans="1:27" x14ac:dyDescent="0.25">
      <c r="A153" s="107" t="s">
        <v>2968</v>
      </c>
      <c r="B153" s="49">
        <v>9001110400</v>
      </c>
      <c r="C153" s="107" t="s">
        <v>246</v>
      </c>
      <c r="D153" s="107" t="s">
        <v>239</v>
      </c>
      <c r="E153" s="49">
        <v>106295.3988</v>
      </c>
      <c r="F153" s="49">
        <v>3.6526859499701712E-3</v>
      </c>
      <c r="G153" s="49">
        <v>30417.33</v>
      </c>
      <c r="H153" s="49">
        <v>1.8104488887387736E-3</v>
      </c>
      <c r="I153" s="107" t="s">
        <v>1965</v>
      </c>
      <c r="J153" s="107" t="s">
        <v>1965</v>
      </c>
      <c r="K153" s="49">
        <v>94505.718299999993</v>
      </c>
      <c r="L153" s="49">
        <v>3.6526859499701712E-3</v>
      </c>
      <c r="M153" s="49">
        <v>30417.33</v>
      </c>
      <c r="N153" s="49">
        <v>1.8104488887387736E-3</v>
      </c>
      <c r="O153" s="107" t="s">
        <v>1965</v>
      </c>
      <c r="P153" s="49">
        <v>11789.6805</v>
      </c>
      <c r="Q153" s="49">
        <v>3.6526859499701712E-3</v>
      </c>
      <c r="R153" s="49">
        <v>0</v>
      </c>
      <c r="S153" s="49">
        <v>1.8104488887387736E-3</v>
      </c>
      <c r="T153" s="107" t="s">
        <v>1965</v>
      </c>
      <c r="U153" s="49">
        <v>65.748999999999995</v>
      </c>
      <c r="V153" s="49">
        <v>1867</v>
      </c>
      <c r="W153" s="49">
        <v>2</v>
      </c>
      <c r="X153" s="49">
        <v>1</v>
      </c>
      <c r="Y153" s="49">
        <v>2</v>
      </c>
      <c r="Z153" s="49">
        <v>2</v>
      </c>
      <c r="AA153" s="49">
        <v>2</v>
      </c>
    </row>
    <row r="154" spans="1:27" x14ac:dyDescent="0.25">
      <c r="A154" s="107" t="s">
        <v>2969</v>
      </c>
      <c r="B154" s="49">
        <v>9001110500</v>
      </c>
      <c r="C154" s="107" t="s">
        <v>246</v>
      </c>
      <c r="D154" s="107" t="s">
        <v>239</v>
      </c>
      <c r="E154" s="49">
        <v>126502.59270000001</v>
      </c>
      <c r="F154" s="49">
        <v>4.3470766204989223E-3</v>
      </c>
      <c r="G154" s="49">
        <v>41721.480000000003</v>
      </c>
      <c r="H154" s="49">
        <v>2.4832753927625131E-3</v>
      </c>
      <c r="I154" s="107" t="s">
        <v>1965</v>
      </c>
      <c r="J154" s="107" t="s">
        <v>1965</v>
      </c>
      <c r="K154" s="49">
        <v>117735.0469</v>
      </c>
      <c r="L154" s="49">
        <v>4.3470766204989223E-3</v>
      </c>
      <c r="M154" s="49">
        <v>41521.480000000003</v>
      </c>
      <c r="N154" s="49">
        <v>2.4832753927625131E-3</v>
      </c>
      <c r="O154" s="107" t="s">
        <v>1965</v>
      </c>
      <c r="P154" s="49">
        <v>8767.5457999999999</v>
      </c>
      <c r="Q154" s="49">
        <v>4.3470766204989223E-3</v>
      </c>
      <c r="R154" s="49">
        <v>200</v>
      </c>
      <c r="S154" s="49">
        <v>2.4832753927625131E-3</v>
      </c>
      <c r="T154" s="107" t="s">
        <v>1965</v>
      </c>
      <c r="U154" s="49">
        <v>66.796000000000006</v>
      </c>
      <c r="V154" s="49">
        <v>1621</v>
      </c>
      <c r="W154" s="49">
        <v>2</v>
      </c>
      <c r="X154" s="49">
        <v>1</v>
      </c>
      <c r="Y154" s="49">
        <v>1</v>
      </c>
      <c r="Z154" s="49">
        <v>1.5</v>
      </c>
      <c r="AA154" s="49">
        <v>2</v>
      </c>
    </row>
    <row r="155" spans="1:27" x14ac:dyDescent="0.25">
      <c r="A155" s="107" t="s">
        <v>2969</v>
      </c>
      <c r="B155" s="49">
        <v>9001110500</v>
      </c>
      <c r="C155" s="107" t="s">
        <v>242</v>
      </c>
      <c r="D155" s="107" t="s">
        <v>239</v>
      </c>
      <c r="E155" s="49">
        <v>63.001300000000001</v>
      </c>
      <c r="F155" s="49">
        <v>2.1649475512373332E-6</v>
      </c>
      <c r="G155" s="49">
        <v>0</v>
      </c>
      <c r="H155" s="49">
        <v>0</v>
      </c>
      <c r="I155" s="107" t="s">
        <v>290</v>
      </c>
      <c r="J155" s="107" t="s">
        <v>290</v>
      </c>
      <c r="K155" s="49">
        <v>63.001300000000001</v>
      </c>
      <c r="L155" s="49">
        <v>2.1649475512373332E-6</v>
      </c>
      <c r="M155" s="49">
        <v>0</v>
      </c>
      <c r="N155" s="49">
        <v>0</v>
      </c>
      <c r="O155" s="107" t="s">
        <v>290</v>
      </c>
      <c r="P155" s="49">
        <v>0</v>
      </c>
      <c r="Q155" s="49">
        <v>2.1649475512373332E-6</v>
      </c>
      <c r="R155" s="49">
        <v>0</v>
      </c>
      <c r="S155" s="49">
        <v>0</v>
      </c>
      <c r="T155" s="107" t="s">
        <v>290</v>
      </c>
      <c r="U155" s="49">
        <v>66.796000000000006</v>
      </c>
      <c r="V155" s="49">
        <v>1621</v>
      </c>
      <c r="W155" s="49">
        <v>2</v>
      </c>
      <c r="X155" s="49">
        <v>1</v>
      </c>
      <c r="Y155" s="49">
        <v>1</v>
      </c>
      <c r="Z155" s="49">
        <v>1.5</v>
      </c>
      <c r="AA155" s="49">
        <v>2</v>
      </c>
    </row>
    <row r="156" spans="1:27" x14ac:dyDescent="0.25">
      <c r="A156" s="107" t="s">
        <v>2970</v>
      </c>
      <c r="B156" s="49">
        <v>9001110600</v>
      </c>
      <c r="C156" s="107" t="s">
        <v>241</v>
      </c>
      <c r="D156" s="107" t="s">
        <v>239</v>
      </c>
      <c r="E156" s="49">
        <v>729.55909999999994</v>
      </c>
      <c r="F156" s="49">
        <v>2.5070231678202077E-5</v>
      </c>
      <c r="G156" s="49">
        <v>0</v>
      </c>
      <c r="H156" s="49">
        <v>0</v>
      </c>
      <c r="I156" s="107" t="s">
        <v>290</v>
      </c>
      <c r="J156" s="107" t="s">
        <v>1965</v>
      </c>
      <c r="K156" s="49">
        <v>729.55909999999994</v>
      </c>
      <c r="L156" s="49">
        <v>2.5070231678202077E-5</v>
      </c>
      <c r="M156" s="49">
        <v>0</v>
      </c>
      <c r="N156" s="49">
        <v>0</v>
      </c>
      <c r="O156" s="107" t="s">
        <v>1965</v>
      </c>
      <c r="P156" s="49">
        <v>0</v>
      </c>
      <c r="Q156" s="49">
        <v>2.5070231678202077E-5</v>
      </c>
      <c r="R156" s="49">
        <v>0</v>
      </c>
      <c r="S156" s="49">
        <v>0</v>
      </c>
      <c r="T156" s="107" t="s">
        <v>1965</v>
      </c>
      <c r="U156" s="49">
        <v>72.096999999999994</v>
      </c>
      <c r="V156" s="49">
        <v>1759</v>
      </c>
      <c r="W156" s="49">
        <v>2</v>
      </c>
      <c r="X156" s="49">
        <v>1</v>
      </c>
      <c r="Y156" s="49">
        <v>2</v>
      </c>
      <c r="Z156" s="49">
        <v>2</v>
      </c>
      <c r="AA156" s="49">
        <v>2</v>
      </c>
    </row>
    <row r="157" spans="1:27" x14ac:dyDescent="0.25">
      <c r="A157" s="107" t="s">
        <v>2970</v>
      </c>
      <c r="B157" s="49">
        <v>9001110600</v>
      </c>
      <c r="C157" s="107" t="s">
        <v>246</v>
      </c>
      <c r="D157" s="107" t="s">
        <v>239</v>
      </c>
      <c r="E157" s="49">
        <v>165474.9019</v>
      </c>
      <c r="F157" s="49">
        <v>5.6863030391379682E-3</v>
      </c>
      <c r="G157" s="49">
        <v>60951.54</v>
      </c>
      <c r="H157" s="49">
        <v>3.6278545112249138E-3</v>
      </c>
      <c r="I157" s="107" t="s">
        <v>1965</v>
      </c>
      <c r="J157" s="107" t="s">
        <v>1965</v>
      </c>
      <c r="K157" s="49">
        <v>151887.48259999999</v>
      </c>
      <c r="L157" s="49">
        <v>5.6863030391379682E-3</v>
      </c>
      <c r="M157" s="49">
        <v>38865.54</v>
      </c>
      <c r="N157" s="49">
        <v>3.6278545112249138E-3</v>
      </c>
      <c r="O157" s="107" t="s">
        <v>1965</v>
      </c>
      <c r="P157" s="49">
        <v>13587.4193</v>
      </c>
      <c r="Q157" s="49">
        <v>5.6863030391379682E-3</v>
      </c>
      <c r="R157" s="49">
        <v>22086</v>
      </c>
      <c r="S157" s="49">
        <v>3.6278545112249138E-3</v>
      </c>
      <c r="T157" s="107" t="s">
        <v>1965</v>
      </c>
      <c r="U157" s="49">
        <v>72.096999999999994</v>
      </c>
      <c r="V157" s="49">
        <v>1759</v>
      </c>
      <c r="W157" s="49">
        <v>2</v>
      </c>
      <c r="X157" s="49">
        <v>1</v>
      </c>
      <c r="Y157" s="49">
        <v>2</v>
      </c>
      <c r="Z157" s="49">
        <v>2</v>
      </c>
      <c r="AA157" s="49">
        <v>2</v>
      </c>
    </row>
    <row r="158" spans="1:27" x14ac:dyDescent="0.25">
      <c r="A158" s="107" t="s">
        <v>2971</v>
      </c>
      <c r="B158" s="49">
        <v>9001240200</v>
      </c>
      <c r="C158" s="107" t="s">
        <v>238</v>
      </c>
      <c r="D158" s="107" t="s">
        <v>239</v>
      </c>
      <c r="E158" s="49">
        <v>1626.9322999999999</v>
      </c>
      <c r="F158" s="49">
        <v>5.5907149517770613E-5</v>
      </c>
      <c r="G158" s="49">
        <v>0</v>
      </c>
      <c r="H158" s="49">
        <v>0</v>
      </c>
      <c r="I158" s="107" t="s">
        <v>290</v>
      </c>
      <c r="J158" s="107" t="s">
        <v>1965</v>
      </c>
      <c r="K158" s="49">
        <v>1588.1765</v>
      </c>
      <c r="L158" s="49">
        <v>5.5907149517770613E-5</v>
      </c>
      <c r="M158" s="49">
        <v>0</v>
      </c>
      <c r="N158" s="49">
        <v>0</v>
      </c>
      <c r="O158" s="107" t="s">
        <v>1965</v>
      </c>
      <c r="P158" s="49">
        <v>38.755800000000001</v>
      </c>
      <c r="Q158" s="49">
        <v>5.5907149517770613E-5</v>
      </c>
      <c r="R158" s="49">
        <v>0</v>
      </c>
      <c r="S158" s="49">
        <v>0</v>
      </c>
      <c r="T158" s="107" t="s">
        <v>1965</v>
      </c>
      <c r="U158" s="49">
        <v>81.234999999999999</v>
      </c>
      <c r="V158" s="49">
        <v>2844</v>
      </c>
      <c r="W158" s="49">
        <v>1</v>
      </c>
      <c r="X158" s="49">
        <v>2</v>
      </c>
      <c r="Y158" s="49">
        <v>2</v>
      </c>
      <c r="Z158" s="49">
        <v>1.5</v>
      </c>
      <c r="AA158" s="49">
        <v>2</v>
      </c>
    </row>
    <row r="159" spans="1:27" x14ac:dyDescent="0.25">
      <c r="A159" s="107" t="s">
        <v>2972</v>
      </c>
      <c r="B159" s="49">
        <v>9001257200</v>
      </c>
      <c r="C159" s="107" t="s">
        <v>240</v>
      </c>
      <c r="D159" s="107" t="s">
        <v>239</v>
      </c>
      <c r="E159" s="49">
        <v>114172.0988999999</v>
      </c>
      <c r="F159" s="49">
        <v>3.9233572312504881E-3</v>
      </c>
      <c r="G159" s="49">
        <v>65899.740000000005</v>
      </c>
      <c r="H159" s="49">
        <v>3.9223729055500303E-3</v>
      </c>
      <c r="I159" s="107" t="s">
        <v>1966</v>
      </c>
      <c r="J159" s="107" t="s">
        <v>1966</v>
      </c>
      <c r="K159" s="49">
        <v>46248.605099999899</v>
      </c>
      <c r="L159" s="49">
        <v>3.9233572312504881E-3</v>
      </c>
      <c r="M159" s="49">
        <v>7200.74</v>
      </c>
      <c r="N159" s="49">
        <v>3.9223729055500303E-3</v>
      </c>
      <c r="O159" s="107" t="s">
        <v>1966</v>
      </c>
      <c r="P159" s="49">
        <v>67923.493799999997</v>
      </c>
      <c r="Q159" s="49">
        <v>3.9233572312504881E-3</v>
      </c>
      <c r="R159" s="49">
        <v>58699</v>
      </c>
      <c r="S159" s="49">
        <v>3.9223729055500303E-3</v>
      </c>
      <c r="T159" s="107" t="s">
        <v>1966</v>
      </c>
      <c r="U159" s="49">
        <v>30.001999999999999</v>
      </c>
      <c r="V159" s="49">
        <v>1269</v>
      </c>
      <c r="W159" s="49">
        <v>5</v>
      </c>
      <c r="X159" s="49">
        <v>1</v>
      </c>
      <c r="Y159" s="49">
        <v>4</v>
      </c>
      <c r="Z159" s="49">
        <v>4.5</v>
      </c>
      <c r="AA159" s="49">
        <v>5</v>
      </c>
    </row>
    <row r="160" spans="1:27" x14ac:dyDescent="0.25">
      <c r="A160" s="107" t="s">
        <v>2973</v>
      </c>
      <c r="B160" s="49">
        <v>9009120100</v>
      </c>
      <c r="C160" s="107" t="s">
        <v>247</v>
      </c>
      <c r="D160" s="107" t="s">
        <v>239</v>
      </c>
      <c r="E160" s="49">
        <v>735.65949999999998</v>
      </c>
      <c r="F160" s="49">
        <v>2.5279863003929773E-5</v>
      </c>
      <c r="G160" s="49">
        <v>0</v>
      </c>
      <c r="H160" s="49">
        <v>0</v>
      </c>
      <c r="I160" s="107" t="s">
        <v>290</v>
      </c>
      <c r="J160" s="107" t="s">
        <v>1965</v>
      </c>
      <c r="K160" s="49">
        <v>185.57749999999999</v>
      </c>
      <c r="L160" s="49">
        <v>2.5279863003929773E-5</v>
      </c>
      <c r="M160" s="49">
        <v>0</v>
      </c>
      <c r="N160" s="49">
        <v>0</v>
      </c>
      <c r="O160" s="107" t="s">
        <v>1965</v>
      </c>
      <c r="P160" s="49">
        <v>550.08199999999999</v>
      </c>
      <c r="Q160" s="49">
        <v>2.5279863003929773E-5</v>
      </c>
      <c r="R160" s="49">
        <v>0</v>
      </c>
      <c r="S160" s="49">
        <v>0</v>
      </c>
      <c r="T160" s="107" t="s">
        <v>1965</v>
      </c>
      <c r="U160" s="49">
        <v>42.734000000000002</v>
      </c>
      <c r="V160" s="49">
        <v>1319</v>
      </c>
      <c r="W160" s="49">
        <v>4</v>
      </c>
      <c r="X160" s="49">
        <v>1</v>
      </c>
      <c r="Y160" s="49">
        <v>2</v>
      </c>
      <c r="Z160" s="49">
        <v>3</v>
      </c>
      <c r="AA160" s="49">
        <v>3</v>
      </c>
    </row>
    <row r="161" spans="1:27" x14ac:dyDescent="0.25">
      <c r="A161" s="107" t="s">
        <v>2973</v>
      </c>
      <c r="B161" s="49">
        <v>9009120100</v>
      </c>
      <c r="C161" s="107" t="s">
        <v>248</v>
      </c>
      <c r="D161" s="107" t="s">
        <v>239</v>
      </c>
      <c r="E161" s="49">
        <v>148041.85739999998</v>
      </c>
      <c r="F161" s="49">
        <v>5.0872419562573538E-3</v>
      </c>
      <c r="G161" s="49">
        <v>44710.98</v>
      </c>
      <c r="H161" s="49">
        <v>2.6612113573223403E-3</v>
      </c>
      <c r="I161" s="107" t="s">
        <v>1965</v>
      </c>
      <c r="J161" s="107" t="s">
        <v>1965</v>
      </c>
      <c r="K161" s="49">
        <v>113942.43889999999</v>
      </c>
      <c r="L161" s="49">
        <v>5.0872419562573538E-3</v>
      </c>
      <c r="M161" s="49">
        <v>39504.980000000003</v>
      </c>
      <c r="N161" s="49">
        <v>2.6612113573223403E-3</v>
      </c>
      <c r="O161" s="107" t="s">
        <v>1965</v>
      </c>
      <c r="P161" s="49">
        <v>34099.4185</v>
      </c>
      <c r="Q161" s="49">
        <v>5.0872419562573538E-3</v>
      </c>
      <c r="R161" s="49">
        <v>5206</v>
      </c>
      <c r="S161" s="49">
        <v>2.6612113573223403E-3</v>
      </c>
      <c r="T161" s="107" t="s">
        <v>1965</v>
      </c>
      <c r="U161" s="49">
        <v>42.734000000000002</v>
      </c>
      <c r="V161" s="49">
        <v>1319</v>
      </c>
      <c r="W161" s="49">
        <v>4</v>
      </c>
      <c r="X161" s="49">
        <v>1</v>
      </c>
      <c r="Y161" s="49">
        <v>2</v>
      </c>
      <c r="Z161" s="49">
        <v>3</v>
      </c>
      <c r="AA161" s="49">
        <v>3</v>
      </c>
    </row>
    <row r="162" spans="1:27" x14ac:dyDescent="0.25">
      <c r="A162" s="107" t="s">
        <v>2973</v>
      </c>
      <c r="B162" s="49">
        <v>9009120100</v>
      </c>
      <c r="C162" s="107" t="s">
        <v>249</v>
      </c>
      <c r="D162" s="107" t="s">
        <v>239</v>
      </c>
      <c r="E162" s="49">
        <v>106.81569999999999</v>
      </c>
      <c r="F162" s="49">
        <v>3.6705653399009477E-6</v>
      </c>
      <c r="G162" s="49">
        <v>0</v>
      </c>
      <c r="H162" s="49">
        <v>0</v>
      </c>
      <c r="I162" s="107" t="s">
        <v>290</v>
      </c>
      <c r="J162" s="107" t="s">
        <v>290</v>
      </c>
      <c r="K162" s="49">
        <v>94.284899999999993</v>
      </c>
      <c r="L162" s="49">
        <v>3.6705653399009477E-6</v>
      </c>
      <c r="M162" s="49">
        <v>0</v>
      </c>
      <c r="N162" s="49">
        <v>0</v>
      </c>
      <c r="O162" s="107" t="s">
        <v>290</v>
      </c>
      <c r="P162" s="49">
        <v>12.530799999999999</v>
      </c>
      <c r="Q162" s="49">
        <v>3.6705653399009477E-6</v>
      </c>
      <c r="R162" s="49">
        <v>0</v>
      </c>
      <c r="S162" s="49">
        <v>0</v>
      </c>
      <c r="T162" s="107" t="s">
        <v>290</v>
      </c>
      <c r="U162" s="49">
        <v>42.734000000000002</v>
      </c>
      <c r="V162" s="49">
        <v>1319</v>
      </c>
      <c r="W162" s="49">
        <v>4</v>
      </c>
      <c r="X162" s="49">
        <v>1</v>
      </c>
      <c r="Y162" s="49">
        <v>2</v>
      </c>
      <c r="Z162" s="49">
        <v>3</v>
      </c>
      <c r="AA162" s="49">
        <v>3</v>
      </c>
    </row>
    <row r="163" spans="1:27" x14ac:dyDescent="0.25">
      <c r="A163" s="107" t="s">
        <v>2974</v>
      </c>
      <c r="B163" s="49">
        <v>9009120200</v>
      </c>
      <c r="C163" s="107" t="s">
        <v>247</v>
      </c>
      <c r="D163" s="107" t="s">
        <v>239</v>
      </c>
      <c r="E163" s="49">
        <v>53.532299999999999</v>
      </c>
      <c r="F163" s="49">
        <v>1.8395592122242285E-6</v>
      </c>
      <c r="G163" s="49">
        <v>95.74</v>
      </c>
      <c r="H163" s="49">
        <v>5.6984744094189124E-6</v>
      </c>
      <c r="I163" s="107" t="s">
        <v>1966</v>
      </c>
      <c r="J163" s="107" t="s">
        <v>290</v>
      </c>
      <c r="K163" s="49">
        <v>53.532299999999999</v>
      </c>
      <c r="L163" s="49">
        <v>1.8395592122242285E-6</v>
      </c>
      <c r="M163" s="49">
        <v>95.74</v>
      </c>
      <c r="N163" s="49">
        <v>5.6984744094189124E-6</v>
      </c>
      <c r="O163" s="107" t="s">
        <v>290</v>
      </c>
      <c r="P163" s="49">
        <v>0</v>
      </c>
      <c r="Q163" s="49">
        <v>1.8395592122242285E-6</v>
      </c>
      <c r="R163" s="49">
        <v>0</v>
      </c>
      <c r="S163" s="49">
        <v>5.6984744094189124E-6</v>
      </c>
      <c r="T163" s="107" t="s">
        <v>290</v>
      </c>
      <c r="U163" s="49">
        <v>29.114000000000001</v>
      </c>
      <c r="V163" s="49">
        <v>1226</v>
      </c>
      <c r="W163" s="49">
        <v>5</v>
      </c>
      <c r="X163" s="49">
        <v>1</v>
      </c>
      <c r="Y163" s="49">
        <v>4</v>
      </c>
      <c r="Z163" s="49">
        <v>4.5</v>
      </c>
      <c r="AA163" s="49">
        <v>5</v>
      </c>
    </row>
    <row r="164" spans="1:27" x14ac:dyDescent="0.25">
      <c r="A164" s="107" t="s">
        <v>2974</v>
      </c>
      <c r="B164" s="49">
        <v>9009120200</v>
      </c>
      <c r="C164" s="107" t="s">
        <v>248</v>
      </c>
      <c r="D164" s="107" t="s">
        <v>239</v>
      </c>
      <c r="E164" s="49">
        <v>162530.9524000001</v>
      </c>
      <c r="F164" s="49">
        <v>5.5851385193424856E-3</v>
      </c>
      <c r="G164" s="49">
        <v>40637.49</v>
      </c>
      <c r="H164" s="49">
        <v>2.4187559727179547E-3</v>
      </c>
      <c r="I164" s="107" t="s">
        <v>1965</v>
      </c>
      <c r="J164" s="107" t="s">
        <v>1965</v>
      </c>
      <c r="K164" s="49">
        <v>98942.964100000099</v>
      </c>
      <c r="L164" s="49">
        <v>5.5851385193424856E-3</v>
      </c>
      <c r="M164" s="49">
        <v>18608.64</v>
      </c>
      <c r="N164" s="49">
        <v>2.4187559727179547E-3</v>
      </c>
      <c r="O164" s="107" t="s">
        <v>1965</v>
      </c>
      <c r="P164" s="49">
        <v>63587.988299999997</v>
      </c>
      <c r="Q164" s="49">
        <v>5.5851385193424856E-3</v>
      </c>
      <c r="R164" s="49">
        <v>22028.85</v>
      </c>
      <c r="S164" s="49">
        <v>2.4187559727179547E-3</v>
      </c>
      <c r="T164" s="107" t="s">
        <v>1965</v>
      </c>
      <c r="U164" s="49">
        <v>29.114000000000001</v>
      </c>
      <c r="V164" s="49">
        <v>1226</v>
      </c>
      <c r="W164" s="49">
        <v>5</v>
      </c>
      <c r="X164" s="49">
        <v>1</v>
      </c>
      <c r="Y164" s="49">
        <v>4</v>
      </c>
      <c r="Z164" s="49">
        <v>4.5</v>
      </c>
      <c r="AA164" s="49">
        <v>5</v>
      </c>
    </row>
    <row r="165" spans="1:27" x14ac:dyDescent="0.25">
      <c r="A165" s="107" t="s">
        <v>2974</v>
      </c>
      <c r="B165" s="49">
        <v>9009120200</v>
      </c>
      <c r="C165" s="107" t="s">
        <v>246</v>
      </c>
      <c r="D165" s="107" t="s">
        <v>239</v>
      </c>
      <c r="E165" s="49">
        <v>4.3757000000000001</v>
      </c>
      <c r="F165" s="49">
        <v>1.5036453215964113E-7</v>
      </c>
      <c r="G165" s="49">
        <v>0</v>
      </c>
      <c r="H165" s="49">
        <v>0</v>
      </c>
      <c r="I165" s="107" t="s">
        <v>290</v>
      </c>
      <c r="J165" s="107" t="s">
        <v>290</v>
      </c>
      <c r="K165" s="49">
        <v>0</v>
      </c>
      <c r="L165" s="49">
        <v>1.5036453215964113E-7</v>
      </c>
      <c r="M165" s="49">
        <v>0</v>
      </c>
      <c r="N165" s="49">
        <v>0</v>
      </c>
      <c r="O165" s="107" t="s">
        <v>290</v>
      </c>
      <c r="P165" s="49">
        <v>4.3757000000000001</v>
      </c>
      <c r="Q165" s="49">
        <v>1.5036453215964113E-7</v>
      </c>
      <c r="R165" s="49">
        <v>0</v>
      </c>
      <c r="S165" s="49">
        <v>0</v>
      </c>
      <c r="T165" s="107" t="s">
        <v>290</v>
      </c>
      <c r="U165" s="49">
        <v>29.114000000000001</v>
      </c>
      <c r="V165" s="49">
        <v>1226</v>
      </c>
      <c r="W165" s="49">
        <v>5</v>
      </c>
      <c r="X165" s="49">
        <v>1</v>
      </c>
      <c r="Y165" s="49">
        <v>4</v>
      </c>
      <c r="Z165" s="49">
        <v>4.5</v>
      </c>
      <c r="AA165" s="49">
        <v>5</v>
      </c>
    </row>
    <row r="166" spans="1:27" x14ac:dyDescent="0.25">
      <c r="A166" s="107" t="s">
        <v>2975</v>
      </c>
      <c r="B166" s="49">
        <v>9009125100</v>
      </c>
      <c r="C166" s="107" t="s">
        <v>247</v>
      </c>
      <c r="D166" s="107" t="s">
        <v>239</v>
      </c>
      <c r="E166" s="49">
        <v>77782.796199999997</v>
      </c>
      <c r="F166" s="49">
        <v>2.6728920539986082E-3</v>
      </c>
      <c r="G166" s="49">
        <v>37210.910000000003</v>
      </c>
      <c r="H166" s="49">
        <v>2.2148048713828109E-3</v>
      </c>
      <c r="I166" s="107" t="s">
        <v>1965</v>
      </c>
      <c r="J166" s="107" t="s">
        <v>1965</v>
      </c>
      <c r="K166" s="49">
        <v>74097.026599999997</v>
      </c>
      <c r="L166" s="49">
        <v>2.6728920539986082E-3</v>
      </c>
      <c r="M166" s="49">
        <v>37210.910000000003</v>
      </c>
      <c r="N166" s="49">
        <v>2.2148048713828109E-3</v>
      </c>
      <c r="O166" s="107" t="s">
        <v>1965</v>
      </c>
      <c r="P166" s="49">
        <v>3685.7696000000001</v>
      </c>
      <c r="Q166" s="49">
        <v>2.6728920539986082E-3</v>
      </c>
      <c r="R166" s="49">
        <v>0</v>
      </c>
      <c r="S166" s="49">
        <v>2.2148048713828109E-3</v>
      </c>
      <c r="T166" s="107" t="s">
        <v>1965</v>
      </c>
      <c r="U166" s="49">
        <v>54.965000000000003</v>
      </c>
      <c r="V166" s="49">
        <v>1651</v>
      </c>
      <c r="W166" s="49">
        <v>3</v>
      </c>
      <c r="X166" s="49">
        <v>1</v>
      </c>
      <c r="Y166" s="49">
        <v>1</v>
      </c>
      <c r="Z166" s="49">
        <v>2</v>
      </c>
      <c r="AA166" s="49">
        <v>2</v>
      </c>
    </row>
    <row r="167" spans="1:27" x14ac:dyDescent="0.25">
      <c r="A167" s="107" t="s">
        <v>2975</v>
      </c>
      <c r="B167" s="49">
        <v>9009125100</v>
      </c>
      <c r="C167" s="107" t="s">
        <v>248</v>
      </c>
      <c r="D167" s="107" t="s">
        <v>239</v>
      </c>
      <c r="E167" s="49">
        <v>727.59120000000007</v>
      </c>
      <c r="F167" s="49">
        <v>2.5002607672251726E-5</v>
      </c>
      <c r="G167" s="49">
        <v>0</v>
      </c>
      <c r="H167" s="49">
        <v>0</v>
      </c>
      <c r="I167" s="107" t="s">
        <v>290</v>
      </c>
      <c r="J167" s="107" t="s">
        <v>1965</v>
      </c>
      <c r="K167" s="49">
        <v>700.05820000000006</v>
      </c>
      <c r="L167" s="49">
        <v>2.5002607672251726E-5</v>
      </c>
      <c r="M167" s="49">
        <v>0</v>
      </c>
      <c r="N167" s="49">
        <v>0</v>
      </c>
      <c r="O167" s="107" t="s">
        <v>1965</v>
      </c>
      <c r="P167" s="49">
        <v>27.533000000000001</v>
      </c>
      <c r="Q167" s="49">
        <v>2.5002607672251726E-5</v>
      </c>
      <c r="R167" s="49">
        <v>0</v>
      </c>
      <c r="S167" s="49">
        <v>0</v>
      </c>
      <c r="T167" s="107" t="s">
        <v>1965</v>
      </c>
      <c r="U167" s="49">
        <v>54.965000000000003</v>
      </c>
      <c r="V167" s="49">
        <v>1651</v>
      </c>
      <c r="W167" s="49">
        <v>3</v>
      </c>
      <c r="X167" s="49">
        <v>1</v>
      </c>
      <c r="Y167" s="49">
        <v>1</v>
      </c>
      <c r="Z167" s="49">
        <v>2</v>
      </c>
      <c r="AA167" s="49">
        <v>2</v>
      </c>
    </row>
    <row r="168" spans="1:27" x14ac:dyDescent="0.25">
      <c r="A168" s="107" t="s">
        <v>2976</v>
      </c>
      <c r="B168" s="49">
        <v>9009125200</v>
      </c>
      <c r="C168" s="107" t="s">
        <v>247</v>
      </c>
      <c r="D168" s="107" t="s">
        <v>239</v>
      </c>
      <c r="E168" s="49">
        <v>130296.8024</v>
      </c>
      <c r="F168" s="49">
        <v>4.4774590887796707E-3</v>
      </c>
      <c r="G168" s="49">
        <v>28569.48</v>
      </c>
      <c r="H168" s="49">
        <v>1.7004642852559582E-3</v>
      </c>
      <c r="I168" s="107" t="s">
        <v>1965</v>
      </c>
      <c r="J168" s="107" t="s">
        <v>1965</v>
      </c>
      <c r="K168" s="49">
        <v>85166.804499999998</v>
      </c>
      <c r="L168" s="49">
        <v>4.4774590887796707E-3</v>
      </c>
      <c r="M168" s="49">
        <v>22374.48</v>
      </c>
      <c r="N168" s="49">
        <v>1.7004642852559582E-3</v>
      </c>
      <c r="O168" s="107" t="s">
        <v>1965</v>
      </c>
      <c r="P168" s="49">
        <v>45129.997900000002</v>
      </c>
      <c r="Q168" s="49">
        <v>4.4774590887796707E-3</v>
      </c>
      <c r="R168" s="49">
        <v>6195</v>
      </c>
      <c r="S168" s="49">
        <v>1.7004642852559582E-3</v>
      </c>
      <c r="T168" s="107" t="s">
        <v>1965</v>
      </c>
      <c r="U168" s="49">
        <v>30.721</v>
      </c>
      <c r="V168" s="49">
        <v>1164</v>
      </c>
      <c r="W168" s="49">
        <v>5</v>
      </c>
      <c r="X168" s="49">
        <v>1</v>
      </c>
      <c r="Y168" s="49">
        <v>3</v>
      </c>
      <c r="Z168" s="49">
        <v>4</v>
      </c>
      <c r="AA168" s="49">
        <v>4</v>
      </c>
    </row>
    <row r="169" spans="1:27" x14ac:dyDescent="0.25">
      <c r="A169" s="107" t="s">
        <v>2977</v>
      </c>
      <c r="B169" s="49">
        <v>9009125300</v>
      </c>
      <c r="C169" s="107" t="s">
        <v>262</v>
      </c>
      <c r="D169" s="107" t="s">
        <v>239</v>
      </c>
      <c r="E169" s="49">
        <v>0</v>
      </c>
      <c r="F169" s="49">
        <v>0</v>
      </c>
      <c r="G169" s="49">
        <v>24495.21</v>
      </c>
      <c r="H169" s="49">
        <v>1.4579624748103431E-3</v>
      </c>
      <c r="I169" s="107" t="s">
        <v>1966</v>
      </c>
      <c r="J169" s="107" t="s">
        <v>290</v>
      </c>
      <c r="K169" s="49">
        <v>0</v>
      </c>
      <c r="L169" s="49">
        <v>0</v>
      </c>
      <c r="M169" s="49">
        <v>19066.36</v>
      </c>
      <c r="N169" s="49">
        <v>1.4579624748103431E-3</v>
      </c>
      <c r="O169" s="107" t="s">
        <v>290</v>
      </c>
      <c r="P169" s="49">
        <v>0</v>
      </c>
      <c r="Q169" s="49">
        <v>0</v>
      </c>
      <c r="R169" s="49">
        <v>5428.85</v>
      </c>
      <c r="S169" s="49">
        <v>1.4579624748103431E-3</v>
      </c>
      <c r="T169" s="107" t="s">
        <v>290</v>
      </c>
      <c r="U169" s="49">
        <v>34.085999999999999</v>
      </c>
      <c r="V169" s="49">
        <v>1151</v>
      </c>
      <c r="W169" s="49">
        <v>5</v>
      </c>
      <c r="X169" s="49">
        <v>1</v>
      </c>
      <c r="Y169" s="49">
        <v>5</v>
      </c>
      <c r="Z169" s="49">
        <v>5</v>
      </c>
      <c r="AA169" s="49">
        <v>5</v>
      </c>
    </row>
    <row r="170" spans="1:27" x14ac:dyDescent="0.25">
      <c r="A170" s="107" t="s">
        <v>2977</v>
      </c>
      <c r="B170" s="49">
        <v>9009125300</v>
      </c>
      <c r="C170" s="107" t="s">
        <v>247</v>
      </c>
      <c r="D170" s="107" t="s">
        <v>244</v>
      </c>
      <c r="E170" s="49">
        <v>109179.47779999999</v>
      </c>
      <c r="F170" s="49">
        <v>3.7517931075784269E-3</v>
      </c>
      <c r="G170" s="49">
        <v>0</v>
      </c>
      <c r="H170" s="49">
        <v>0</v>
      </c>
      <c r="I170" s="107" t="s">
        <v>290</v>
      </c>
      <c r="J170" s="107" t="s">
        <v>1965</v>
      </c>
      <c r="K170" s="49">
        <v>72329.1342</v>
      </c>
      <c r="L170" s="49">
        <v>3.7517931075784269E-3</v>
      </c>
      <c r="M170" s="49">
        <v>0</v>
      </c>
      <c r="N170" s="49">
        <v>0</v>
      </c>
      <c r="O170" s="107" t="s">
        <v>1965</v>
      </c>
      <c r="P170" s="49">
        <v>36850.3436</v>
      </c>
      <c r="Q170" s="49">
        <v>3.7517931075784269E-3</v>
      </c>
      <c r="R170" s="49">
        <v>0</v>
      </c>
      <c r="S170" s="49">
        <v>0</v>
      </c>
      <c r="T170" s="107" t="s">
        <v>1965</v>
      </c>
      <c r="U170" s="49">
        <v>34.085999999999999</v>
      </c>
      <c r="V170" s="49">
        <v>1151</v>
      </c>
      <c r="W170" s="49">
        <v>5</v>
      </c>
      <c r="X170" s="49">
        <v>1</v>
      </c>
      <c r="Y170" s="49">
        <v>5</v>
      </c>
      <c r="Z170" s="49">
        <v>5</v>
      </c>
      <c r="AA170" s="49">
        <v>5</v>
      </c>
    </row>
    <row r="171" spans="1:27" x14ac:dyDescent="0.25">
      <c r="A171" s="107" t="s">
        <v>2977</v>
      </c>
      <c r="B171" s="49">
        <v>9009125300</v>
      </c>
      <c r="C171" s="107" t="s">
        <v>263</v>
      </c>
      <c r="D171" s="107" t="s">
        <v>239</v>
      </c>
      <c r="E171" s="49">
        <v>0</v>
      </c>
      <c r="F171" s="49">
        <v>0</v>
      </c>
      <c r="G171" s="49">
        <v>250</v>
      </c>
      <c r="H171" s="49">
        <v>1.4880077317262672E-5</v>
      </c>
      <c r="I171" s="107" t="s">
        <v>1966</v>
      </c>
      <c r="J171" s="107" t="s">
        <v>290</v>
      </c>
      <c r="K171" s="49">
        <v>0</v>
      </c>
      <c r="L171" s="49">
        <v>0</v>
      </c>
      <c r="M171" s="49">
        <v>250</v>
      </c>
      <c r="N171" s="49">
        <v>1.4880077317262672E-5</v>
      </c>
      <c r="O171" s="107" t="s">
        <v>290</v>
      </c>
      <c r="P171" s="49">
        <v>0</v>
      </c>
      <c r="Q171" s="49">
        <v>0</v>
      </c>
      <c r="R171" s="49">
        <v>0</v>
      </c>
      <c r="S171" s="49">
        <v>1.4880077317262672E-5</v>
      </c>
      <c r="T171" s="107" t="s">
        <v>290</v>
      </c>
      <c r="U171" s="49">
        <v>34.085999999999999</v>
      </c>
      <c r="V171" s="49">
        <v>1151</v>
      </c>
      <c r="W171" s="49">
        <v>5</v>
      </c>
      <c r="X171" s="49">
        <v>1</v>
      </c>
      <c r="Y171" s="49">
        <v>5</v>
      </c>
      <c r="Z171" s="49">
        <v>5</v>
      </c>
      <c r="AA171" s="49">
        <v>5</v>
      </c>
    </row>
    <row r="172" spans="1:27" x14ac:dyDescent="0.25">
      <c r="A172" s="107" t="s">
        <v>2978</v>
      </c>
      <c r="B172" s="49">
        <v>9009125400</v>
      </c>
      <c r="C172" s="107" t="s">
        <v>247</v>
      </c>
      <c r="D172" s="107" t="s">
        <v>239</v>
      </c>
      <c r="E172" s="49">
        <v>56573.526800000102</v>
      </c>
      <c r="F172" s="49">
        <v>1.9440665241910859E-3</v>
      </c>
      <c r="G172" s="49">
        <v>19599.37</v>
      </c>
      <c r="H172" s="49">
        <v>1.166560563878554E-3</v>
      </c>
      <c r="I172" s="107" t="s">
        <v>1965</v>
      </c>
      <c r="J172" s="107" t="s">
        <v>1965</v>
      </c>
      <c r="K172" s="49">
        <v>50934.988800000101</v>
      </c>
      <c r="L172" s="49">
        <v>1.9440665241910859E-3</v>
      </c>
      <c r="M172" s="49">
        <v>19181.37</v>
      </c>
      <c r="N172" s="49">
        <v>1.166560563878554E-3</v>
      </c>
      <c r="O172" s="107" t="s">
        <v>1965</v>
      </c>
      <c r="P172" s="49">
        <v>5638.5379999999996</v>
      </c>
      <c r="Q172" s="49">
        <v>1.9440665241910859E-3</v>
      </c>
      <c r="R172" s="49">
        <v>418</v>
      </c>
      <c r="S172" s="49">
        <v>1.166560563878554E-3</v>
      </c>
      <c r="T172" s="107" t="s">
        <v>1965</v>
      </c>
      <c r="U172" s="49">
        <v>25.568999999999999</v>
      </c>
      <c r="V172" s="49">
        <v>1097</v>
      </c>
      <c r="W172" s="49">
        <v>5</v>
      </c>
      <c r="X172" s="49">
        <v>1</v>
      </c>
      <c r="Y172" s="49">
        <v>3</v>
      </c>
      <c r="Z172" s="49">
        <v>4</v>
      </c>
      <c r="AA172" s="49">
        <v>4</v>
      </c>
    </row>
    <row r="173" spans="1:27" x14ac:dyDescent="0.25">
      <c r="A173" s="107" t="s">
        <v>2979</v>
      </c>
      <c r="B173" s="49">
        <v>9009130101</v>
      </c>
      <c r="C173" s="107" t="s">
        <v>250</v>
      </c>
      <c r="D173" s="107" t="s">
        <v>239</v>
      </c>
      <c r="E173" s="49">
        <v>226.78720000000001</v>
      </c>
      <c r="F173" s="49">
        <v>7.7932105098144223E-6</v>
      </c>
      <c r="G173" s="49">
        <v>0</v>
      </c>
      <c r="H173" s="49">
        <v>0</v>
      </c>
      <c r="I173" s="107" t="s">
        <v>290</v>
      </c>
      <c r="J173" s="107" t="s">
        <v>1965</v>
      </c>
      <c r="K173" s="49">
        <v>226.78720000000001</v>
      </c>
      <c r="L173" s="49">
        <v>7.7932105098144223E-6</v>
      </c>
      <c r="M173" s="49">
        <v>0</v>
      </c>
      <c r="N173" s="49">
        <v>0</v>
      </c>
      <c r="O173" s="107" t="s">
        <v>1965</v>
      </c>
      <c r="P173" s="49">
        <v>0</v>
      </c>
      <c r="Q173" s="49">
        <v>7.7932105098144223E-6</v>
      </c>
      <c r="R173" s="49">
        <v>0</v>
      </c>
      <c r="S173" s="49">
        <v>0</v>
      </c>
      <c r="T173" s="107" t="s">
        <v>1965</v>
      </c>
      <c r="U173" s="49">
        <v>41.713999999999999</v>
      </c>
      <c r="V173" s="49">
        <v>1245</v>
      </c>
      <c r="W173" s="49">
        <v>4</v>
      </c>
      <c r="X173" s="49">
        <v>1</v>
      </c>
      <c r="Y173" s="49">
        <v>2</v>
      </c>
      <c r="Z173" s="49">
        <v>3</v>
      </c>
      <c r="AA173" s="49">
        <v>3</v>
      </c>
    </row>
    <row r="174" spans="1:27" x14ac:dyDescent="0.25">
      <c r="A174" s="107" t="s">
        <v>2980</v>
      </c>
      <c r="B174" s="49">
        <v>9009130102</v>
      </c>
      <c r="C174" s="107" t="s">
        <v>247</v>
      </c>
      <c r="D174" s="107" t="s">
        <v>239</v>
      </c>
      <c r="E174" s="49">
        <v>151.18</v>
      </c>
      <c r="F174" s="49">
        <v>5.1950796379766766E-6</v>
      </c>
      <c r="G174" s="49">
        <v>0</v>
      </c>
      <c r="H174" s="49">
        <v>0</v>
      </c>
      <c r="I174" s="107" t="s">
        <v>290</v>
      </c>
      <c r="J174" s="107" t="s">
        <v>1965</v>
      </c>
      <c r="K174" s="49">
        <v>151.18</v>
      </c>
      <c r="L174" s="49">
        <v>5.1950796379766766E-6</v>
      </c>
      <c r="M174" s="49">
        <v>0</v>
      </c>
      <c r="N174" s="49">
        <v>0</v>
      </c>
      <c r="O174" s="107" t="s">
        <v>1965</v>
      </c>
      <c r="P174" s="49">
        <v>0</v>
      </c>
      <c r="Q174" s="49">
        <v>5.1950796379766766E-6</v>
      </c>
      <c r="R174" s="49">
        <v>0</v>
      </c>
      <c r="S174" s="49">
        <v>0</v>
      </c>
      <c r="T174" s="107" t="s">
        <v>1965</v>
      </c>
      <c r="U174" s="49">
        <v>45.01</v>
      </c>
      <c r="V174" s="49">
        <v>1409</v>
      </c>
      <c r="W174" s="49">
        <v>4</v>
      </c>
      <c r="X174" s="49">
        <v>1</v>
      </c>
      <c r="Y174" s="49">
        <v>2</v>
      </c>
      <c r="Z174" s="49">
        <v>3</v>
      </c>
      <c r="AA174" s="49">
        <v>3</v>
      </c>
    </row>
    <row r="175" spans="1:27" x14ac:dyDescent="0.25">
      <c r="A175" s="107" t="s">
        <v>2981</v>
      </c>
      <c r="B175" s="49">
        <v>9009130200</v>
      </c>
      <c r="C175" s="107" t="s">
        <v>247</v>
      </c>
      <c r="D175" s="107" t="s">
        <v>239</v>
      </c>
      <c r="E175" s="49">
        <v>622.11829999999998</v>
      </c>
      <c r="F175" s="49">
        <v>2.1378185690849752E-5</v>
      </c>
      <c r="G175" s="49">
        <v>0</v>
      </c>
      <c r="H175" s="49">
        <v>0</v>
      </c>
      <c r="I175" s="107" t="s">
        <v>290</v>
      </c>
      <c r="J175" s="107" t="s">
        <v>1965</v>
      </c>
      <c r="K175" s="49">
        <v>65.553799999999995</v>
      </c>
      <c r="L175" s="49">
        <v>2.1378185690849752E-5</v>
      </c>
      <c r="M175" s="49">
        <v>0</v>
      </c>
      <c r="N175" s="49">
        <v>0</v>
      </c>
      <c r="O175" s="107" t="s">
        <v>1965</v>
      </c>
      <c r="P175" s="49">
        <v>556.56449999999995</v>
      </c>
      <c r="Q175" s="49">
        <v>2.1378185690849752E-5</v>
      </c>
      <c r="R175" s="49">
        <v>0</v>
      </c>
      <c r="S175" s="49">
        <v>0</v>
      </c>
      <c r="T175" s="107" t="s">
        <v>1965</v>
      </c>
      <c r="U175" s="49">
        <v>51.423000000000002</v>
      </c>
      <c r="V175" s="49">
        <v>1665</v>
      </c>
      <c r="W175" s="49">
        <v>3</v>
      </c>
      <c r="X175" s="49">
        <v>1</v>
      </c>
      <c r="Y175" s="49">
        <v>3</v>
      </c>
      <c r="Z175" s="49">
        <v>3</v>
      </c>
      <c r="AA175" s="49">
        <v>3</v>
      </c>
    </row>
    <row r="176" spans="1:27" x14ac:dyDescent="0.25">
      <c r="A176" s="107" t="s">
        <v>2981</v>
      </c>
      <c r="B176" s="49">
        <v>9009130200</v>
      </c>
      <c r="C176" s="107" t="s">
        <v>248</v>
      </c>
      <c r="D176" s="107" t="s">
        <v>239</v>
      </c>
      <c r="E176" s="49">
        <v>128.1962</v>
      </c>
      <c r="F176" s="49">
        <v>4.4052749588965844E-6</v>
      </c>
      <c r="G176" s="49">
        <v>0</v>
      </c>
      <c r="H176" s="49">
        <v>0</v>
      </c>
      <c r="I176" s="107" t="s">
        <v>290</v>
      </c>
      <c r="J176" s="107" t="s">
        <v>290</v>
      </c>
      <c r="K176" s="49">
        <v>128.1962</v>
      </c>
      <c r="L176" s="49">
        <v>4.4052749588965844E-6</v>
      </c>
      <c r="M176" s="49">
        <v>0</v>
      </c>
      <c r="N176" s="49">
        <v>0</v>
      </c>
      <c r="O176" s="107" t="s">
        <v>290</v>
      </c>
      <c r="P176" s="49">
        <v>0</v>
      </c>
      <c r="Q176" s="49">
        <v>4.4052749588965844E-6</v>
      </c>
      <c r="R176" s="49">
        <v>0</v>
      </c>
      <c r="S176" s="49">
        <v>0</v>
      </c>
      <c r="T176" s="107" t="s">
        <v>290</v>
      </c>
      <c r="U176" s="49">
        <v>51.423000000000002</v>
      </c>
      <c r="V176" s="49">
        <v>1665</v>
      </c>
      <c r="W176" s="49">
        <v>3</v>
      </c>
      <c r="X176" s="49">
        <v>1</v>
      </c>
      <c r="Y176" s="49">
        <v>3</v>
      </c>
      <c r="Z176" s="49">
        <v>3</v>
      </c>
      <c r="AA176" s="49">
        <v>3</v>
      </c>
    </row>
    <row r="177" spans="1:27" x14ac:dyDescent="0.25">
      <c r="A177" s="107" t="s">
        <v>2982</v>
      </c>
      <c r="B177" s="49">
        <v>9009140100</v>
      </c>
      <c r="C177" s="107" t="s">
        <v>264</v>
      </c>
      <c r="D177" s="107" t="s">
        <v>239</v>
      </c>
      <c r="E177" s="49">
        <v>0</v>
      </c>
      <c r="F177" s="49">
        <v>0</v>
      </c>
      <c r="G177" s="49">
        <v>464948.41</v>
      </c>
      <c r="H177" s="49">
        <v>2.7673873157353378E-2</v>
      </c>
      <c r="I177" s="107" t="s">
        <v>1966</v>
      </c>
      <c r="J177" s="107" t="s">
        <v>290</v>
      </c>
      <c r="K177" s="49">
        <v>0</v>
      </c>
      <c r="L177" s="49">
        <v>0</v>
      </c>
      <c r="M177" s="49">
        <v>370.41</v>
      </c>
      <c r="N177" s="49">
        <v>2.7673873157353378E-2</v>
      </c>
      <c r="O177" s="107" t="s">
        <v>290</v>
      </c>
      <c r="P177" s="49">
        <v>0</v>
      </c>
      <c r="Q177" s="49">
        <v>0</v>
      </c>
      <c r="R177" s="49">
        <v>464578</v>
      </c>
      <c r="S177" s="49">
        <v>2.7673873157353378E-2</v>
      </c>
      <c r="T177" s="107" t="s">
        <v>290</v>
      </c>
      <c r="U177" s="49">
        <v>63.234000000000002</v>
      </c>
      <c r="V177" s="49">
        <v>1690</v>
      </c>
      <c r="W177" s="49">
        <v>2</v>
      </c>
      <c r="X177" s="49">
        <v>1</v>
      </c>
      <c r="Y177" s="49">
        <v>5</v>
      </c>
      <c r="Z177" s="49">
        <v>3.5</v>
      </c>
      <c r="AA177" s="49">
        <v>4</v>
      </c>
    </row>
    <row r="178" spans="1:27" x14ac:dyDescent="0.25">
      <c r="A178" s="107" t="s">
        <v>2982</v>
      </c>
      <c r="B178" s="49">
        <v>9009140100</v>
      </c>
      <c r="C178" s="107" t="s">
        <v>251</v>
      </c>
      <c r="D178" s="107" t="s">
        <v>244</v>
      </c>
      <c r="E178" s="49">
        <v>223658.3899999999</v>
      </c>
      <c r="F178" s="49">
        <v>7.6856935292475585E-3</v>
      </c>
      <c r="G178" s="49">
        <v>0</v>
      </c>
      <c r="H178" s="49">
        <v>0</v>
      </c>
      <c r="I178" s="107" t="s">
        <v>290</v>
      </c>
      <c r="J178" s="107" t="s">
        <v>1965</v>
      </c>
      <c r="K178" s="49">
        <v>53179.4405999999</v>
      </c>
      <c r="L178" s="49">
        <v>7.6856935292475585E-3</v>
      </c>
      <c r="M178" s="49">
        <v>0</v>
      </c>
      <c r="N178" s="49">
        <v>0</v>
      </c>
      <c r="O178" s="107" t="s">
        <v>1965</v>
      </c>
      <c r="P178" s="49">
        <v>170478.94940000001</v>
      </c>
      <c r="Q178" s="49">
        <v>7.6856935292475585E-3</v>
      </c>
      <c r="R178" s="49">
        <v>0</v>
      </c>
      <c r="S178" s="49">
        <v>0</v>
      </c>
      <c r="T178" s="107" t="s">
        <v>1965</v>
      </c>
      <c r="U178" s="49">
        <v>63.234000000000002</v>
      </c>
      <c r="V178" s="49">
        <v>1690</v>
      </c>
      <c r="W178" s="49">
        <v>2</v>
      </c>
      <c r="X178" s="49">
        <v>1</v>
      </c>
      <c r="Y178" s="49">
        <v>5</v>
      </c>
      <c r="Z178" s="49">
        <v>3.5</v>
      </c>
      <c r="AA178" s="49">
        <v>4</v>
      </c>
    </row>
    <row r="179" spans="1:27" x14ac:dyDescent="0.25">
      <c r="A179" s="107" t="s">
        <v>2983</v>
      </c>
      <c r="B179" s="49">
        <v>9009140200</v>
      </c>
      <c r="C179" s="107" t="s">
        <v>264</v>
      </c>
      <c r="D179" s="107" t="s">
        <v>239</v>
      </c>
      <c r="E179" s="49">
        <v>0</v>
      </c>
      <c r="F179" s="49">
        <v>0</v>
      </c>
      <c r="G179" s="49">
        <v>5050</v>
      </c>
      <c r="H179" s="49">
        <v>3.0057756180870595E-4</v>
      </c>
      <c r="I179" s="107" t="s">
        <v>1966</v>
      </c>
      <c r="J179" s="107" t="s">
        <v>290</v>
      </c>
      <c r="K179" s="49">
        <v>0</v>
      </c>
      <c r="L179" s="49">
        <v>0</v>
      </c>
      <c r="M179" s="49">
        <v>0</v>
      </c>
      <c r="N179" s="49">
        <v>3.0057756180870595E-4</v>
      </c>
      <c r="O179" s="107" t="s">
        <v>290</v>
      </c>
      <c r="P179" s="49">
        <v>0</v>
      </c>
      <c r="Q179" s="49">
        <v>0</v>
      </c>
      <c r="R179" s="49">
        <v>5050</v>
      </c>
      <c r="S179" s="49">
        <v>3.0057756180870595E-4</v>
      </c>
      <c r="T179" s="107" t="s">
        <v>290</v>
      </c>
      <c r="U179" s="49">
        <v>12.677</v>
      </c>
      <c r="V179" s="49">
        <v>440</v>
      </c>
      <c r="W179" s="49">
        <v>5</v>
      </c>
      <c r="X179" s="49">
        <v>1</v>
      </c>
      <c r="Y179" s="49">
        <v>3</v>
      </c>
      <c r="Z179" s="49">
        <v>4</v>
      </c>
      <c r="AA179" s="49">
        <v>4</v>
      </c>
    </row>
    <row r="180" spans="1:27" x14ac:dyDescent="0.25">
      <c r="A180" s="107" t="s">
        <v>2983</v>
      </c>
      <c r="B180" s="49">
        <v>9009140200</v>
      </c>
      <c r="C180" s="107" t="s">
        <v>251</v>
      </c>
      <c r="D180" s="107" t="s">
        <v>244</v>
      </c>
      <c r="E180" s="49">
        <v>64359.294299999994</v>
      </c>
      <c r="F180" s="49">
        <v>2.2116130396380366E-3</v>
      </c>
      <c r="G180" s="49">
        <v>0</v>
      </c>
      <c r="H180" s="49">
        <v>0</v>
      </c>
      <c r="I180" s="107" t="s">
        <v>290</v>
      </c>
      <c r="J180" s="107" t="s">
        <v>1965</v>
      </c>
      <c r="K180" s="49">
        <v>5569.7996999999996</v>
      </c>
      <c r="L180" s="49">
        <v>2.2116130396380366E-3</v>
      </c>
      <c r="M180" s="49">
        <v>0</v>
      </c>
      <c r="N180" s="49">
        <v>0</v>
      </c>
      <c r="O180" s="107" t="s">
        <v>1965</v>
      </c>
      <c r="P180" s="49">
        <v>58789.494599999998</v>
      </c>
      <c r="Q180" s="49">
        <v>2.2116130396380366E-3</v>
      </c>
      <c r="R180" s="49">
        <v>0</v>
      </c>
      <c r="S180" s="49">
        <v>0</v>
      </c>
      <c r="T180" s="107" t="s">
        <v>1965</v>
      </c>
      <c r="U180" s="49">
        <v>12.677</v>
      </c>
      <c r="V180" s="49">
        <v>440</v>
      </c>
      <c r="W180" s="49">
        <v>5</v>
      </c>
      <c r="X180" s="49">
        <v>1</v>
      </c>
      <c r="Y180" s="49">
        <v>3</v>
      </c>
      <c r="Z180" s="49">
        <v>4</v>
      </c>
      <c r="AA180" s="49">
        <v>4</v>
      </c>
    </row>
    <row r="181" spans="1:27" x14ac:dyDescent="0.25">
      <c r="A181" s="107" t="s">
        <v>2984</v>
      </c>
      <c r="B181" s="49">
        <v>9009140300</v>
      </c>
      <c r="C181" s="107" t="s">
        <v>264</v>
      </c>
      <c r="D181" s="107" t="s">
        <v>239</v>
      </c>
      <c r="E181" s="49">
        <v>0</v>
      </c>
      <c r="F181" s="49">
        <v>0</v>
      </c>
      <c r="G181" s="49">
        <v>5299.45</v>
      </c>
      <c r="H181" s="49">
        <v>3.1542490295587063E-4</v>
      </c>
      <c r="I181" s="107" t="s">
        <v>1966</v>
      </c>
      <c r="J181" s="107" t="s">
        <v>290</v>
      </c>
      <c r="K181" s="49">
        <v>0</v>
      </c>
      <c r="L181" s="49">
        <v>0</v>
      </c>
      <c r="M181" s="49">
        <v>2174.4499999999998</v>
      </c>
      <c r="N181" s="49">
        <v>3.1542490295587063E-4</v>
      </c>
      <c r="O181" s="107" t="s">
        <v>290</v>
      </c>
      <c r="P181" s="49">
        <v>0</v>
      </c>
      <c r="Q181" s="49">
        <v>0</v>
      </c>
      <c r="R181" s="49">
        <v>3125</v>
      </c>
      <c r="S181" s="49">
        <v>3.1542490295587063E-4</v>
      </c>
      <c r="T181" s="107" t="s">
        <v>290</v>
      </c>
      <c r="U181" s="49">
        <v>18.462</v>
      </c>
      <c r="V181" s="49">
        <v>1146</v>
      </c>
      <c r="W181" s="49">
        <v>5</v>
      </c>
      <c r="X181" s="49">
        <v>1</v>
      </c>
      <c r="Y181" s="49">
        <v>5</v>
      </c>
      <c r="Z181" s="49">
        <v>5</v>
      </c>
      <c r="AA181" s="49">
        <v>5</v>
      </c>
    </row>
    <row r="182" spans="1:27" x14ac:dyDescent="0.25">
      <c r="A182" s="107" t="s">
        <v>2984</v>
      </c>
      <c r="B182" s="49">
        <v>9009140300</v>
      </c>
      <c r="C182" s="107" t="s">
        <v>251</v>
      </c>
      <c r="D182" s="107" t="s">
        <v>244</v>
      </c>
      <c r="E182" s="49">
        <v>53310.823499999999</v>
      </c>
      <c r="F182" s="49">
        <v>1.8319484961543755E-3</v>
      </c>
      <c r="G182" s="49">
        <v>0</v>
      </c>
      <c r="H182" s="49">
        <v>0</v>
      </c>
      <c r="I182" s="107" t="s">
        <v>290</v>
      </c>
      <c r="J182" s="107" t="s">
        <v>1965</v>
      </c>
      <c r="K182" s="49">
        <v>27566.794900000001</v>
      </c>
      <c r="L182" s="49">
        <v>1.8319484961543755E-3</v>
      </c>
      <c r="M182" s="49">
        <v>0</v>
      </c>
      <c r="N182" s="49">
        <v>0</v>
      </c>
      <c r="O182" s="107" t="s">
        <v>1965</v>
      </c>
      <c r="P182" s="49">
        <v>25744.028600000001</v>
      </c>
      <c r="Q182" s="49">
        <v>1.8319484961543755E-3</v>
      </c>
      <c r="R182" s="49">
        <v>0</v>
      </c>
      <c r="S182" s="49">
        <v>0</v>
      </c>
      <c r="T182" s="107" t="s">
        <v>1965</v>
      </c>
      <c r="U182" s="49">
        <v>18.462</v>
      </c>
      <c r="V182" s="49">
        <v>1146</v>
      </c>
      <c r="W182" s="49">
        <v>5</v>
      </c>
      <c r="X182" s="49">
        <v>1</v>
      </c>
      <c r="Y182" s="49">
        <v>5</v>
      </c>
      <c r="Z182" s="49">
        <v>5</v>
      </c>
      <c r="AA182" s="49">
        <v>5</v>
      </c>
    </row>
    <row r="183" spans="1:27" x14ac:dyDescent="0.25">
      <c r="A183" s="107" t="s">
        <v>2985</v>
      </c>
      <c r="B183" s="49">
        <v>9009140400</v>
      </c>
      <c r="C183" s="107" t="s">
        <v>264</v>
      </c>
      <c r="D183" s="107" t="s">
        <v>239</v>
      </c>
      <c r="E183" s="49">
        <v>0</v>
      </c>
      <c r="F183" s="49">
        <v>0</v>
      </c>
      <c r="G183" s="49">
        <v>7578.48</v>
      </c>
      <c r="H183" s="49">
        <v>4.5107347338931524E-4</v>
      </c>
      <c r="I183" s="107" t="s">
        <v>1966</v>
      </c>
      <c r="J183" s="107" t="s">
        <v>290</v>
      </c>
      <c r="K183" s="49">
        <v>0</v>
      </c>
      <c r="L183" s="49">
        <v>0</v>
      </c>
      <c r="M183" s="49">
        <v>1533.48</v>
      </c>
      <c r="N183" s="49">
        <v>4.5107347338931524E-4</v>
      </c>
      <c r="O183" s="107" t="s">
        <v>290</v>
      </c>
      <c r="P183" s="49">
        <v>0</v>
      </c>
      <c r="Q183" s="49">
        <v>0</v>
      </c>
      <c r="R183" s="49">
        <v>6045</v>
      </c>
      <c r="S183" s="49">
        <v>4.5107347338931524E-4</v>
      </c>
      <c r="T183" s="107" t="s">
        <v>290</v>
      </c>
      <c r="U183" s="49">
        <v>25.062000000000001</v>
      </c>
      <c r="V183" s="49">
        <v>1318</v>
      </c>
      <c r="W183" s="49">
        <v>5</v>
      </c>
      <c r="X183" s="49">
        <v>1</v>
      </c>
      <c r="Y183" s="49">
        <v>5</v>
      </c>
      <c r="Z183" s="49">
        <v>5</v>
      </c>
      <c r="AA183" s="49">
        <v>5</v>
      </c>
    </row>
    <row r="184" spans="1:27" x14ac:dyDescent="0.25">
      <c r="A184" s="107" t="s">
        <v>2985</v>
      </c>
      <c r="B184" s="49">
        <v>9009140400</v>
      </c>
      <c r="C184" s="107" t="s">
        <v>251</v>
      </c>
      <c r="D184" s="107" t="s">
        <v>244</v>
      </c>
      <c r="E184" s="49">
        <v>59717.657400000098</v>
      </c>
      <c r="F184" s="49">
        <v>2.0521099747744923E-3</v>
      </c>
      <c r="G184" s="49">
        <v>0</v>
      </c>
      <c r="H184" s="49">
        <v>0</v>
      </c>
      <c r="I184" s="107" t="s">
        <v>290</v>
      </c>
      <c r="J184" s="107" t="s">
        <v>1965</v>
      </c>
      <c r="K184" s="49">
        <v>41243.352400000098</v>
      </c>
      <c r="L184" s="49">
        <v>2.0521099747744923E-3</v>
      </c>
      <c r="M184" s="49">
        <v>0</v>
      </c>
      <c r="N184" s="49">
        <v>0</v>
      </c>
      <c r="O184" s="107" t="s">
        <v>1965</v>
      </c>
      <c r="P184" s="49">
        <v>18474.305</v>
      </c>
      <c r="Q184" s="49">
        <v>2.0521099747744923E-3</v>
      </c>
      <c r="R184" s="49">
        <v>0</v>
      </c>
      <c r="S184" s="49">
        <v>0</v>
      </c>
      <c r="T184" s="107" t="s">
        <v>1965</v>
      </c>
      <c r="U184" s="49">
        <v>25.062000000000001</v>
      </c>
      <c r="V184" s="49">
        <v>1318</v>
      </c>
      <c r="W184" s="49">
        <v>5</v>
      </c>
      <c r="X184" s="49">
        <v>1</v>
      </c>
      <c r="Y184" s="49">
        <v>5</v>
      </c>
      <c r="Z184" s="49">
        <v>5</v>
      </c>
      <c r="AA184" s="49">
        <v>5</v>
      </c>
    </row>
    <row r="185" spans="1:27" x14ac:dyDescent="0.25">
      <c r="A185" s="107" t="s">
        <v>2986</v>
      </c>
      <c r="B185" s="49">
        <v>9009140500</v>
      </c>
      <c r="C185" s="107" t="s">
        <v>264</v>
      </c>
      <c r="D185" s="107" t="s">
        <v>239</v>
      </c>
      <c r="E185" s="49">
        <v>0</v>
      </c>
      <c r="F185" s="49">
        <v>0</v>
      </c>
      <c r="G185" s="49">
        <v>9221.9500000000007</v>
      </c>
      <c r="H185" s="49">
        <v>5.4889331606372202E-4</v>
      </c>
      <c r="I185" s="107" t="s">
        <v>1966</v>
      </c>
      <c r="J185" s="107" t="s">
        <v>290</v>
      </c>
      <c r="K185" s="49">
        <v>0</v>
      </c>
      <c r="L185" s="49">
        <v>0</v>
      </c>
      <c r="M185" s="49">
        <v>2256.9499999999998</v>
      </c>
      <c r="N185" s="49">
        <v>5.4889331606372202E-4</v>
      </c>
      <c r="O185" s="107" t="s">
        <v>290</v>
      </c>
      <c r="P185" s="49">
        <v>0</v>
      </c>
      <c r="Q185" s="49">
        <v>0</v>
      </c>
      <c r="R185" s="49">
        <v>6965</v>
      </c>
      <c r="S185" s="49">
        <v>5.4889331606372202E-4</v>
      </c>
      <c r="T185" s="107" t="s">
        <v>290</v>
      </c>
      <c r="U185" s="49">
        <v>16.178999999999998</v>
      </c>
      <c r="V185" s="49">
        <v>1084</v>
      </c>
      <c r="W185" s="49">
        <v>5</v>
      </c>
      <c r="X185" s="49">
        <v>1</v>
      </c>
      <c r="Y185" s="49">
        <v>5</v>
      </c>
      <c r="Z185" s="49">
        <v>5</v>
      </c>
      <c r="AA185" s="49">
        <v>5</v>
      </c>
    </row>
    <row r="186" spans="1:27" x14ac:dyDescent="0.25">
      <c r="A186" s="107" t="s">
        <v>2986</v>
      </c>
      <c r="B186" s="49">
        <v>9009140500</v>
      </c>
      <c r="C186" s="107" t="s">
        <v>251</v>
      </c>
      <c r="D186" s="107" t="s">
        <v>244</v>
      </c>
      <c r="E186" s="49">
        <v>65779.7380999999</v>
      </c>
      <c r="F186" s="49">
        <v>2.2604245137898406E-3</v>
      </c>
      <c r="G186" s="49">
        <v>0</v>
      </c>
      <c r="H186" s="49">
        <v>0</v>
      </c>
      <c r="I186" s="107" t="s">
        <v>290</v>
      </c>
      <c r="J186" s="107" t="s">
        <v>1965</v>
      </c>
      <c r="K186" s="49">
        <v>40619.569599999901</v>
      </c>
      <c r="L186" s="49">
        <v>2.2604245137898406E-3</v>
      </c>
      <c r="M186" s="49">
        <v>0</v>
      </c>
      <c r="N186" s="49">
        <v>0</v>
      </c>
      <c r="O186" s="107" t="s">
        <v>1965</v>
      </c>
      <c r="P186" s="49">
        <v>25160.1685</v>
      </c>
      <c r="Q186" s="49">
        <v>2.2604245137898406E-3</v>
      </c>
      <c r="R186" s="49">
        <v>0</v>
      </c>
      <c r="S186" s="49">
        <v>0</v>
      </c>
      <c r="T186" s="107" t="s">
        <v>1965</v>
      </c>
      <c r="U186" s="49">
        <v>16.178999999999998</v>
      </c>
      <c r="V186" s="49">
        <v>1084</v>
      </c>
      <c r="W186" s="49">
        <v>5</v>
      </c>
      <c r="X186" s="49">
        <v>1</v>
      </c>
      <c r="Y186" s="49">
        <v>5</v>
      </c>
      <c r="Z186" s="49">
        <v>5</v>
      </c>
      <c r="AA186" s="49">
        <v>5</v>
      </c>
    </row>
    <row r="187" spans="1:27" x14ac:dyDescent="0.25">
      <c r="A187" s="107" t="s">
        <v>2987</v>
      </c>
      <c r="B187" s="49">
        <v>9009140600</v>
      </c>
      <c r="C187" s="107" t="s">
        <v>264</v>
      </c>
      <c r="D187" s="107" t="s">
        <v>239</v>
      </c>
      <c r="E187" s="49">
        <v>0</v>
      </c>
      <c r="F187" s="49">
        <v>0</v>
      </c>
      <c r="G187" s="49">
        <v>28049.65</v>
      </c>
      <c r="H187" s="49">
        <v>1.6695238428886276E-3</v>
      </c>
      <c r="I187" s="107" t="s">
        <v>1966</v>
      </c>
      <c r="J187" s="107" t="s">
        <v>290</v>
      </c>
      <c r="K187" s="49">
        <v>0</v>
      </c>
      <c r="L187" s="49">
        <v>0</v>
      </c>
      <c r="M187" s="49">
        <v>3999.65</v>
      </c>
      <c r="N187" s="49">
        <v>1.6695238428886276E-3</v>
      </c>
      <c r="O187" s="107" t="s">
        <v>290</v>
      </c>
      <c r="P187" s="49">
        <v>0</v>
      </c>
      <c r="Q187" s="49">
        <v>0</v>
      </c>
      <c r="R187" s="49">
        <v>24050</v>
      </c>
      <c r="S187" s="49">
        <v>1.6695238428886276E-3</v>
      </c>
      <c r="T187" s="107" t="s">
        <v>290</v>
      </c>
      <c r="U187" s="49">
        <v>16.623000000000001</v>
      </c>
      <c r="V187" s="49">
        <v>1195</v>
      </c>
      <c r="W187" s="49">
        <v>5</v>
      </c>
      <c r="X187" s="49">
        <v>1</v>
      </c>
      <c r="Y187" s="49">
        <v>5</v>
      </c>
      <c r="Z187" s="49">
        <v>5</v>
      </c>
      <c r="AA187" s="49">
        <v>5</v>
      </c>
    </row>
    <row r="188" spans="1:27" x14ac:dyDescent="0.25">
      <c r="A188" s="107" t="s">
        <v>2987</v>
      </c>
      <c r="B188" s="49">
        <v>9009140600</v>
      </c>
      <c r="C188" s="107" t="s">
        <v>251</v>
      </c>
      <c r="D188" s="107" t="s">
        <v>244</v>
      </c>
      <c r="E188" s="49">
        <v>78663.046799999895</v>
      </c>
      <c r="F188" s="49">
        <v>2.7031405787265898E-3</v>
      </c>
      <c r="G188" s="49">
        <v>0</v>
      </c>
      <c r="H188" s="49">
        <v>0</v>
      </c>
      <c r="I188" s="107" t="s">
        <v>290</v>
      </c>
      <c r="J188" s="107" t="s">
        <v>1965</v>
      </c>
      <c r="K188" s="49">
        <v>52288.773399999904</v>
      </c>
      <c r="L188" s="49">
        <v>2.7031405787265898E-3</v>
      </c>
      <c r="M188" s="49">
        <v>0</v>
      </c>
      <c r="N188" s="49">
        <v>0</v>
      </c>
      <c r="O188" s="107" t="s">
        <v>1965</v>
      </c>
      <c r="P188" s="49">
        <v>26374.273399999998</v>
      </c>
      <c r="Q188" s="49">
        <v>2.7031405787265898E-3</v>
      </c>
      <c r="R188" s="49">
        <v>0</v>
      </c>
      <c r="S188" s="49">
        <v>0</v>
      </c>
      <c r="T188" s="107" t="s">
        <v>1965</v>
      </c>
      <c r="U188" s="49">
        <v>16.623000000000001</v>
      </c>
      <c r="V188" s="49">
        <v>1195</v>
      </c>
      <c r="W188" s="49">
        <v>5</v>
      </c>
      <c r="X188" s="49">
        <v>1</v>
      </c>
      <c r="Y188" s="49">
        <v>5</v>
      </c>
      <c r="Z188" s="49">
        <v>5</v>
      </c>
      <c r="AA188" s="49">
        <v>5</v>
      </c>
    </row>
    <row r="189" spans="1:27" x14ac:dyDescent="0.25">
      <c r="A189" s="107" t="s">
        <v>2988</v>
      </c>
      <c r="B189" s="49">
        <v>9009140700</v>
      </c>
      <c r="C189" s="107" t="s">
        <v>264</v>
      </c>
      <c r="D189" s="107" t="s">
        <v>239</v>
      </c>
      <c r="E189" s="49">
        <v>0</v>
      </c>
      <c r="F189" s="49">
        <v>0</v>
      </c>
      <c r="G189" s="49">
        <v>11814.03</v>
      </c>
      <c r="H189" s="49">
        <v>7.0317471931384296E-4</v>
      </c>
      <c r="I189" s="107" t="s">
        <v>1966</v>
      </c>
      <c r="J189" s="107" t="s">
        <v>290</v>
      </c>
      <c r="K189" s="49">
        <v>0</v>
      </c>
      <c r="L189" s="49">
        <v>0</v>
      </c>
      <c r="M189" s="49">
        <v>2774.03</v>
      </c>
      <c r="N189" s="49">
        <v>7.0317471931384296E-4</v>
      </c>
      <c r="O189" s="107" t="s">
        <v>290</v>
      </c>
      <c r="P189" s="49">
        <v>0</v>
      </c>
      <c r="Q189" s="49">
        <v>0</v>
      </c>
      <c r="R189" s="49">
        <v>9040</v>
      </c>
      <c r="S189" s="49">
        <v>7.0317471931384296E-4</v>
      </c>
      <c r="T189" s="107" t="s">
        <v>290</v>
      </c>
      <c r="U189" s="49">
        <v>21.324999999999999</v>
      </c>
      <c r="V189" s="49">
        <v>1040</v>
      </c>
      <c r="W189" s="49">
        <v>5</v>
      </c>
      <c r="X189" s="49">
        <v>1</v>
      </c>
      <c r="Y189" s="49">
        <v>5</v>
      </c>
      <c r="Z189" s="49">
        <v>5</v>
      </c>
      <c r="AA189" s="49">
        <v>5</v>
      </c>
    </row>
    <row r="190" spans="1:27" x14ac:dyDescent="0.25">
      <c r="A190" s="107" t="s">
        <v>2988</v>
      </c>
      <c r="B190" s="49">
        <v>9009140700</v>
      </c>
      <c r="C190" s="107" t="s">
        <v>251</v>
      </c>
      <c r="D190" s="107" t="s">
        <v>244</v>
      </c>
      <c r="E190" s="49">
        <v>77617.0153999998</v>
      </c>
      <c r="F190" s="49">
        <v>2.6671952392185549E-3</v>
      </c>
      <c r="G190" s="49">
        <v>0</v>
      </c>
      <c r="H190" s="49">
        <v>0</v>
      </c>
      <c r="I190" s="107" t="s">
        <v>290</v>
      </c>
      <c r="J190" s="107" t="s">
        <v>1965</v>
      </c>
      <c r="K190" s="49">
        <v>46744.9413999998</v>
      </c>
      <c r="L190" s="49">
        <v>2.6671952392185549E-3</v>
      </c>
      <c r="M190" s="49">
        <v>0</v>
      </c>
      <c r="N190" s="49">
        <v>0</v>
      </c>
      <c r="O190" s="107" t="s">
        <v>1965</v>
      </c>
      <c r="P190" s="49">
        <v>30872.074000000001</v>
      </c>
      <c r="Q190" s="49">
        <v>2.6671952392185549E-3</v>
      </c>
      <c r="R190" s="49">
        <v>0</v>
      </c>
      <c r="S190" s="49">
        <v>0</v>
      </c>
      <c r="T190" s="107" t="s">
        <v>1965</v>
      </c>
      <c r="U190" s="49">
        <v>21.324999999999999</v>
      </c>
      <c r="V190" s="49">
        <v>1040</v>
      </c>
      <c r="W190" s="49">
        <v>5</v>
      </c>
      <c r="X190" s="49">
        <v>1</v>
      </c>
      <c r="Y190" s="49">
        <v>5</v>
      </c>
      <c r="Z190" s="49">
        <v>5</v>
      </c>
      <c r="AA190" s="49">
        <v>5</v>
      </c>
    </row>
    <row r="191" spans="1:27" x14ac:dyDescent="0.25">
      <c r="A191" s="107" t="s">
        <v>2989</v>
      </c>
      <c r="B191" s="49">
        <v>9009140800</v>
      </c>
      <c r="C191" s="107" t="s">
        <v>260</v>
      </c>
      <c r="D191" s="107" t="s">
        <v>239</v>
      </c>
      <c r="E191" s="49">
        <v>0</v>
      </c>
      <c r="F191" s="49">
        <v>0</v>
      </c>
      <c r="G191" s="49">
        <v>275</v>
      </c>
      <c r="H191" s="49">
        <v>1.6368085048988939E-5</v>
      </c>
      <c r="I191" s="107" t="s">
        <v>1966</v>
      </c>
      <c r="J191" s="107" t="s">
        <v>290</v>
      </c>
      <c r="K191" s="49">
        <v>0</v>
      </c>
      <c r="L191" s="49">
        <v>0</v>
      </c>
      <c r="M191" s="49">
        <v>275</v>
      </c>
      <c r="N191" s="49">
        <v>1.6368085048988939E-5</v>
      </c>
      <c r="O191" s="107" t="s">
        <v>290</v>
      </c>
      <c r="P191" s="49">
        <v>0</v>
      </c>
      <c r="Q191" s="49">
        <v>0</v>
      </c>
      <c r="R191" s="49">
        <v>0</v>
      </c>
      <c r="S191" s="49">
        <v>1.6368085048988939E-5</v>
      </c>
      <c r="T191" s="107" t="s">
        <v>290</v>
      </c>
      <c r="U191" s="49">
        <v>18.669</v>
      </c>
      <c r="V191" s="49">
        <v>1166</v>
      </c>
      <c r="W191" s="49">
        <v>5</v>
      </c>
      <c r="X191" s="49">
        <v>1</v>
      </c>
      <c r="Y191" s="49">
        <v>4</v>
      </c>
      <c r="Z191" s="49">
        <v>4.5</v>
      </c>
      <c r="AA191" s="49">
        <v>5</v>
      </c>
    </row>
    <row r="192" spans="1:27" x14ac:dyDescent="0.25">
      <c r="A192" s="107" t="s">
        <v>2989</v>
      </c>
      <c r="B192" s="49">
        <v>9009140800</v>
      </c>
      <c r="C192" s="107" t="s">
        <v>265</v>
      </c>
      <c r="D192" s="107" t="s">
        <v>239</v>
      </c>
      <c r="E192" s="49">
        <v>0</v>
      </c>
      <c r="F192" s="49">
        <v>0</v>
      </c>
      <c r="G192" s="49">
        <v>110</v>
      </c>
      <c r="H192" s="49">
        <v>6.5472340195955756E-6</v>
      </c>
      <c r="I192" s="107" t="s">
        <v>1966</v>
      </c>
      <c r="J192" s="107" t="s">
        <v>290</v>
      </c>
      <c r="K192" s="49">
        <v>0</v>
      </c>
      <c r="L192" s="49">
        <v>0</v>
      </c>
      <c r="M192" s="49">
        <v>110</v>
      </c>
      <c r="N192" s="49">
        <v>6.5472340195955756E-6</v>
      </c>
      <c r="O192" s="107" t="s">
        <v>290</v>
      </c>
      <c r="P192" s="49">
        <v>0</v>
      </c>
      <c r="Q192" s="49">
        <v>0</v>
      </c>
      <c r="R192" s="49">
        <v>0</v>
      </c>
      <c r="S192" s="49">
        <v>6.5472340195955756E-6</v>
      </c>
      <c r="T192" s="107" t="s">
        <v>290</v>
      </c>
      <c r="U192" s="49">
        <v>18.669</v>
      </c>
      <c r="V192" s="49">
        <v>1166</v>
      </c>
      <c r="W192" s="49">
        <v>5</v>
      </c>
      <c r="X192" s="49">
        <v>1</v>
      </c>
      <c r="Y192" s="49">
        <v>4</v>
      </c>
      <c r="Z192" s="49">
        <v>4.5</v>
      </c>
      <c r="AA192" s="49">
        <v>5</v>
      </c>
    </row>
    <row r="193" spans="1:27" x14ac:dyDescent="0.25">
      <c r="A193" s="107" t="s">
        <v>2989</v>
      </c>
      <c r="B193" s="49">
        <v>9009140800</v>
      </c>
      <c r="C193" s="107" t="s">
        <v>241</v>
      </c>
      <c r="D193" s="107" t="s">
        <v>239</v>
      </c>
      <c r="E193" s="49">
        <v>739.49120000000005</v>
      </c>
      <c r="F193" s="49">
        <v>2.5411533771550063E-5</v>
      </c>
      <c r="G193" s="49">
        <v>860</v>
      </c>
      <c r="H193" s="49">
        <v>5.1187465971383593E-5</v>
      </c>
      <c r="I193" s="107" t="s">
        <v>1966</v>
      </c>
      <c r="J193" s="107" t="s">
        <v>1966</v>
      </c>
      <c r="K193" s="49">
        <v>0</v>
      </c>
      <c r="L193" s="49">
        <v>2.5411533771550063E-5</v>
      </c>
      <c r="M193" s="49">
        <v>860</v>
      </c>
      <c r="N193" s="49">
        <v>5.1187465971383593E-5</v>
      </c>
      <c r="O193" s="107" t="s">
        <v>1966</v>
      </c>
      <c r="P193" s="49">
        <v>739.49120000000005</v>
      </c>
      <c r="Q193" s="49">
        <v>2.5411533771550063E-5</v>
      </c>
      <c r="R193" s="49">
        <v>0</v>
      </c>
      <c r="S193" s="49">
        <v>5.1187465971383593E-5</v>
      </c>
      <c r="T193" s="107" t="s">
        <v>1966</v>
      </c>
      <c r="U193" s="49">
        <v>18.669</v>
      </c>
      <c r="V193" s="49">
        <v>1166</v>
      </c>
      <c r="W193" s="49">
        <v>5</v>
      </c>
      <c r="X193" s="49">
        <v>1</v>
      </c>
      <c r="Y193" s="49">
        <v>4</v>
      </c>
      <c r="Z193" s="49">
        <v>4.5</v>
      </c>
      <c r="AA193" s="49">
        <v>5</v>
      </c>
    </row>
    <row r="194" spans="1:27" x14ac:dyDescent="0.25">
      <c r="A194" s="107" t="s">
        <v>2989</v>
      </c>
      <c r="B194" s="49">
        <v>9009140800</v>
      </c>
      <c r="C194" s="107" t="s">
        <v>266</v>
      </c>
      <c r="D194" s="107" t="s">
        <v>239</v>
      </c>
      <c r="E194" s="49">
        <v>0</v>
      </c>
      <c r="F194" s="49">
        <v>0</v>
      </c>
      <c r="G194" s="49">
        <v>155</v>
      </c>
      <c r="H194" s="49">
        <v>9.2256479367028557E-6</v>
      </c>
      <c r="I194" s="107" t="s">
        <v>1966</v>
      </c>
      <c r="J194" s="107" t="s">
        <v>290</v>
      </c>
      <c r="K194" s="49">
        <v>0</v>
      </c>
      <c r="L194" s="49">
        <v>0</v>
      </c>
      <c r="M194" s="49">
        <v>155</v>
      </c>
      <c r="N194" s="49">
        <v>9.2256479367028557E-6</v>
      </c>
      <c r="O194" s="107" t="s">
        <v>290</v>
      </c>
      <c r="P194" s="49">
        <v>0</v>
      </c>
      <c r="Q194" s="49">
        <v>0</v>
      </c>
      <c r="R194" s="49">
        <v>0</v>
      </c>
      <c r="S194" s="49">
        <v>9.2256479367028557E-6</v>
      </c>
      <c r="T194" s="107" t="s">
        <v>290</v>
      </c>
      <c r="U194" s="49">
        <v>18.669</v>
      </c>
      <c r="V194" s="49">
        <v>1166</v>
      </c>
      <c r="W194" s="49">
        <v>5</v>
      </c>
      <c r="X194" s="49">
        <v>1</v>
      </c>
      <c r="Y194" s="49">
        <v>4</v>
      </c>
      <c r="Z194" s="49">
        <v>4.5</v>
      </c>
      <c r="AA194" s="49">
        <v>5</v>
      </c>
    </row>
    <row r="195" spans="1:27" x14ac:dyDescent="0.25">
      <c r="A195" s="107" t="s">
        <v>2989</v>
      </c>
      <c r="B195" s="49">
        <v>9009140800</v>
      </c>
      <c r="C195" s="107" t="s">
        <v>267</v>
      </c>
      <c r="D195" s="107" t="s">
        <v>239</v>
      </c>
      <c r="E195" s="49">
        <v>0</v>
      </c>
      <c r="F195" s="49">
        <v>0</v>
      </c>
      <c r="G195" s="49">
        <v>95</v>
      </c>
      <c r="H195" s="49">
        <v>5.654429380559815E-6</v>
      </c>
      <c r="I195" s="107" t="s">
        <v>1966</v>
      </c>
      <c r="J195" s="107" t="s">
        <v>290</v>
      </c>
      <c r="K195" s="49">
        <v>0</v>
      </c>
      <c r="L195" s="49">
        <v>0</v>
      </c>
      <c r="M195" s="49">
        <v>95</v>
      </c>
      <c r="N195" s="49">
        <v>5.654429380559815E-6</v>
      </c>
      <c r="O195" s="107" t="s">
        <v>290</v>
      </c>
      <c r="P195" s="49">
        <v>0</v>
      </c>
      <c r="Q195" s="49">
        <v>0</v>
      </c>
      <c r="R195" s="49">
        <v>0</v>
      </c>
      <c r="S195" s="49">
        <v>5.654429380559815E-6</v>
      </c>
      <c r="T195" s="107" t="s">
        <v>290</v>
      </c>
      <c r="U195" s="49">
        <v>18.669</v>
      </c>
      <c r="V195" s="49">
        <v>1166</v>
      </c>
      <c r="W195" s="49">
        <v>5</v>
      </c>
      <c r="X195" s="49">
        <v>1</v>
      </c>
      <c r="Y195" s="49">
        <v>4</v>
      </c>
      <c r="Z195" s="49">
        <v>4.5</v>
      </c>
      <c r="AA195" s="49">
        <v>5</v>
      </c>
    </row>
    <row r="196" spans="1:27" x14ac:dyDescent="0.25">
      <c r="A196" s="107" t="s">
        <v>2989</v>
      </c>
      <c r="B196" s="49">
        <v>9009140800</v>
      </c>
      <c r="C196" s="107" t="s">
        <v>264</v>
      </c>
      <c r="D196" s="107" t="s">
        <v>239</v>
      </c>
      <c r="E196" s="49">
        <v>0</v>
      </c>
      <c r="F196" s="49">
        <v>0</v>
      </c>
      <c r="G196" s="49">
        <v>5663.71</v>
      </c>
      <c r="H196" s="49">
        <v>3.3710577081021506E-4</v>
      </c>
      <c r="I196" s="107" t="s">
        <v>1966</v>
      </c>
      <c r="J196" s="107" t="s">
        <v>290</v>
      </c>
      <c r="K196" s="49">
        <v>0</v>
      </c>
      <c r="L196" s="49">
        <v>0</v>
      </c>
      <c r="M196" s="49">
        <v>3852.71</v>
      </c>
      <c r="N196" s="49">
        <v>3.3710577081021506E-4</v>
      </c>
      <c r="O196" s="107" t="s">
        <v>290</v>
      </c>
      <c r="P196" s="49">
        <v>0</v>
      </c>
      <c r="Q196" s="49">
        <v>0</v>
      </c>
      <c r="R196" s="49">
        <v>1811</v>
      </c>
      <c r="S196" s="49">
        <v>3.3710577081021506E-4</v>
      </c>
      <c r="T196" s="107" t="s">
        <v>290</v>
      </c>
      <c r="U196" s="49">
        <v>18.669</v>
      </c>
      <c r="V196" s="49">
        <v>1166</v>
      </c>
      <c r="W196" s="49">
        <v>5</v>
      </c>
      <c r="X196" s="49">
        <v>1</v>
      </c>
      <c r="Y196" s="49">
        <v>4</v>
      </c>
      <c r="Z196" s="49">
        <v>4.5</v>
      </c>
      <c r="AA196" s="49">
        <v>5</v>
      </c>
    </row>
    <row r="197" spans="1:27" x14ac:dyDescent="0.25">
      <c r="A197" s="107" t="s">
        <v>2989</v>
      </c>
      <c r="B197" s="49">
        <v>9009140800</v>
      </c>
      <c r="C197" s="107" t="s">
        <v>251</v>
      </c>
      <c r="D197" s="107" t="s">
        <v>244</v>
      </c>
      <c r="E197" s="49">
        <v>79702.388000000006</v>
      </c>
      <c r="F197" s="49">
        <v>2.7388560192943292E-3</v>
      </c>
      <c r="G197" s="49">
        <v>0</v>
      </c>
      <c r="H197" s="49">
        <v>0</v>
      </c>
      <c r="I197" s="107" t="s">
        <v>290</v>
      </c>
      <c r="J197" s="107" t="s">
        <v>1965</v>
      </c>
      <c r="K197" s="49">
        <v>50564.050300000003</v>
      </c>
      <c r="L197" s="49">
        <v>2.7388560192943292E-3</v>
      </c>
      <c r="M197" s="49">
        <v>0</v>
      </c>
      <c r="N197" s="49">
        <v>0</v>
      </c>
      <c r="O197" s="107" t="s">
        <v>1965</v>
      </c>
      <c r="P197" s="49">
        <v>29138.3377</v>
      </c>
      <c r="Q197" s="49">
        <v>2.7388560192943292E-3</v>
      </c>
      <c r="R197" s="49">
        <v>0</v>
      </c>
      <c r="S197" s="49">
        <v>0</v>
      </c>
      <c r="T197" s="107" t="s">
        <v>1965</v>
      </c>
      <c r="U197" s="49">
        <v>18.669</v>
      </c>
      <c r="V197" s="49">
        <v>1166</v>
      </c>
      <c r="W197" s="49">
        <v>5</v>
      </c>
      <c r="X197" s="49">
        <v>1</v>
      </c>
      <c r="Y197" s="49">
        <v>4</v>
      </c>
      <c r="Z197" s="49">
        <v>4.5</v>
      </c>
      <c r="AA197" s="49">
        <v>5</v>
      </c>
    </row>
    <row r="198" spans="1:27" x14ac:dyDescent="0.25">
      <c r="A198" s="107" t="s">
        <v>2989</v>
      </c>
      <c r="B198" s="49">
        <v>9009140800</v>
      </c>
      <c r="C198" s="107" t="s">
        <v>268</v>
      </c>
      <c r="D198" s="107" t="s">
        <v>239</v>
      </c>
      <c r="E198" s="49">
        <v>0</v>
      </c>
      <c r="F198" s="49">
        <v>0</v>
      </c>
      <c r="G198" s="49">
        <v>25</v>
      </c>
      <c r="H198" s="49">
        <v>1.4880077317262672E-6</v>
      </c>
      <c r="I198" s="107" t="s">
        <v>1966</v>
      </c>
      <c r="J198" s="107" t="s">
        <v>290</v>
      </c>
      <c r="K198" s="49">
        <v>0</v>
      </c>
      <c r="L198" s="49">
        <v>0</v>
      </c>
      <c r="M198" s="49">
        <v>25</v>
      </c>
      <c r="N198" s="49">
        <v>1.4880077317262672E-6</v>
      </c>
      <c r="O198" s="107" t="s">
        <v>290</v>
      </c>
      <c r="P198" s="49">
        <v>0</v>
      </c>
      <c r="Q198" s="49">
        <v>0</v>
      </c>
      <c r="R198" s="49">
        <v>0</v>
      </c>
      <c r="S198" s="49">
        <v>1.4880077317262672E-6</v>
      </c>
      <c r="T198" s="107" t="s">
        <v>290</v>
      </c>
      <c r="U198" s="49">
        <v>18.669</v>
      </c>
      <c r="V198" s="49">
        <v>1166</v>
      </c>
      <c r="W198" s="49">
        <v>5</v>
      </c>
      <c r="X198" s="49">
        <v>1</v>
      </c>
      <c r="Y198" s="49">
        <v>4</v>
      </c>
      <c r="Z198" s="49">
        <v>4.5</v>
      </c>
      <c r="AA198" s="49">
        <v>5</v>
      </c>
    </row>
    <row r="199" spans="1:27" x14ac:dyDescent="0.25">
      <c r="A199" s="107" t="s">
        <v>2989</v>
      </c>
      <c r="B199" s="49">
        <v>9009140800</v>
      </c>
      <c r="C199" s="107" t="s">
        <v>269</v>
      </c>
      <c r="D199" s="107" t="s">
        <v>239</v>
      </c>
      <c r="E199" s="49">
        <v>0</v>
      </c>
      <c r="F199" s="49">
        <v>0</v>
      </c>
      <c r="G199" s="49">
        <v>275</v>
      </c>
      <c r="H199" s="49">
        <v>1.6368085048988939E-5</v>
      </c>
      <c r="I199" s="107" t="s">
        <v>1966</v>
      </c>
      <c r="J199" s="107" t="s">
        <v>290</v>
      </c>
      <c r="K199" s="49">
        <v>0</v>
      </c>
      <c r="L199" s="49">
        <v>0</v>
      </c>
      <c r="M199" s="49">
        <v>275</v>
      </c>
      <c r="N199" s="49">
        <v>1.6368085048988939E-5</v>
      </c>
      <c r="O199" s="107" t="s">
        <v>290</v>
      </c>
      <c r="P199" s="49">
        <v>0</v>
      </c>
      <c r="Q199" s="49">
        <v>0</v>
      </c>
      <c r="R199" s="49">
        <v>0</v>
      </c>
      <c r="S199" s="49">
        <v>1.6368085048988939E-5</v>
      </c>
      <c r="T199" s="107" t="s">
        <v>290</v>
      </c>
      <c r="U199" s="49">
        <v>18.669</v>
      </c>
      <c r="V199" s="49">
        <v>1166</v>
      </c>
      <c r="W199" s="49">
        <v>5</v>
      </c>
      <c r="X199" s="49">
        <v>1</v>
      </c>
      <c r="Y199" s="49">
        <v>4</v>
      </c>
      <c r="Z199" s="49">
        <v>4.5</v>
      </c>
      <c r="AA199" s="49">
        <v>5</v>
      </c>
    </row>
    <row r="200" spans="1:27" x14ac:dyDescent="0.25">
      <c r="A200" s="107" t="s">
        <v>2989</v>
      </c>
      <c r="B200" s="49">
        <v>9009140800</v>
      </c>
      <c r="C200" s="107" t="s">
        <v>270</v>
      </c>
      <c r="D200" s="107" t="s">
        <v>239</v>
      </c>
      <c r="E200" s="49">
        <v>0</v>
      </c>
      <c r="F200" s="49">
        <v>0</v>
      </c>
      <c r="G200" s="49">
        <v>595</v>
      </c>
      <c r="H200" s="49">
        <v>3.5414584015085156E-5</v>
      </c>
      <c r="I200" s="107" t="s">
        <v>1966</v>
      </c>
      <c r="J200" s="107" t="s">
        <v>290</v>
      </c>
      <c r="K200" s="49">
        <v>0</v>
      </c>
      <c r="L200" s="49">
        <v>0</v>
      </c>
      <c r="M200" s="49">
        <v>595</v>
      </c>
      <c r="N200" s="49">
        <v>3.5414584015085156E-5</v>
      </c>
      <c r="O200" s="107" t="s">
        <v>290</v>
      </c>
      <c r="P200" s="49">
        <v>0</v>
      </c>
      <c r="Q200" s="49">
        <v>0</v>
      </c>
      <c r="R200" s="49">
        <v>0</v>
      </c>
      <c r="S200" s="49">
        <v>3.5414584015085156E-5</v>
      </c>
      <c r="T200" s="107" t="s">
        <v>290</v>
      </c>
      <c r="U200" s="49">
        <v>18.669</v>
      </c>
      <c r="V200" s="49">
        <v>1166</v>
      </c>
      <c r="W200" s="49">
        <v>5</v>
      </c>
      <c r="X200" s="49">
        <v>1</v>
      </c>
      <c r="Y200" s="49">
        <v>4</v>
      </c>
      <c r="Z200" s="49">
        <v>4.5</v>
      </c>
      <c r="AA200" s="49">
        <v>5</v>
      </c>
    </row>
    <row r="201" spans="1:27" x14ac:dyDescent="0.25">
      <c r="A201" s="107" t="s">
        <v>2989</v>
      </c>
      <c r="B201" s="49">
        <v>9009140800</v>
      </c>
      <c r="C201" s="107" t="s">
        <v>271</v>
      </c>
      <c r="D201" s="107" t="s">
        <v>239</v>
      </c>
      <c r="E201" s="49">
        <v>0</v>
      </c>
      <c r="F201" s="49">
        <v>0</v>
      </c>
      <c r="G201" s="49">
        <v>25</v>
      </c>
      <c r="H201" s="49">
        <v>1.4880077317262672E-6</v>
      </c>
      <c r="I201" s="107" t="s">
        <v>1966</v>
      </c>
      <c r="J201" s="107" t="s">
        <v>290</v>
      </c>
      <c r="K201" s="49">
        <v>0</v>
      </c>
      <c r="L201" s="49">
        <v>0</v>
      </c>
      <c r="M201" s="49">
        <v>25</v>
      </c>
      <c r="N201" s="49">
        <v>1.4880077317262672E-6</v>
      </c>
      <c r="O201" s="107" t="s">
        <v>290</v>
      </c>
      <c r="P201" s="49">
        <v>0</v>
      </c>
      <c r="Q201" s="49">
        <v>0</v>
      </c>
      <c r="R201" s="49">
        <v>0</v>
      </c>
      <c r="S201" s="49">
        <v>1.4880077317262672E-6</v>
      </c>
      <c r="T201" s="107" t="s">
        <v>290</v>
      </c>
      <c r="U201" s="49">
        <v>18.669</v>
      </c>
      <c r="V201" s="49">
        <v>1166</v>
      </c>
      <c r="W201" s="49">
        <v>5</v>
      </c>
      <c r="X201" s="49">
        <v>1</v>
      </c>
      <c r="Y201" s="49">
        <v>4</v>
      </c>
      <c r="Z201" s="49">
        <v>4.5</v>
      </c>
      <c r="AA201" s="49">
        <v>5</v>
      </c>
    </row>
    <row r="202" spans="1:27" x14ac:dyDescent="0.25">
      <c r="A202" s="107" t="s">
        <v>2989</v>
      </c>
      <c r="B202" s="49">
        <v>9009140800</v>
      </c>
      <c r="C202" s="107" t="s">
        <v>261</v>
      </c>
      <c r="D202" s="107" t="s">
        <v>239</v>
      </c>
      <c r="E202" s="49">
        <v>0</v>
      </c>
      <c r="F202" s="49">
        <v>0</v>
      </c>
      <c r="G202" s="49">
        <v>320</v>
      </c>
      <c r="H202" s="49">
        <v>1.9046498966096221E-5</v>
      </c>
      <c r="I202" s="107" t="s">
        <v>1966</v>
      </c>
      <c r="J202" s="107" t="s">
        <v>290</v>
      </c>
      <c r="K202" s="49">
        <v>0</v>
      </c>
      <c r="L202" s="49">
        <v>0</v>
      </c>
      <c r="M202" s="49">
        <v>320</v>
      </c>
      <c r="N202" s="49">
        <v>1.9046498966096221E-5</v>
      </c>
      <c r="O202" s="107" t="s">
        <v>290</v>
      </c>
      <c r="P202" s="49">
        <v>0</v>
      </c>
      <c r="Q202" s="49">
        <v>0</v>
      </c>
      <c r="R202" s="49">
        <v>0</v>
      </c>
      <c r="S202" s="49">
        <v>1.9046498966096221E-5</v>
      </c>
      <c r="T202" s="107" t="s">
        <v>290</v>
      </c>
      <c r="U202" s="49">
        <v>18.669</v>
      </c>
      <c r="V202" s="49">
        <v>1166</v>
      </c>
      <c r="W202" s="49">
        <v>5</v>
      </c>
      <c r="X202" s="49">
        <v>1</v>
      </c>
      <c r="Y202" s="49">
        <v>4</v>
      </c>
      <c r="Z202" s="49">
        <v>4.5</v>
      </c>
      <c r="AA202" s="49">
        <v>5</v>
      </c>
    </row>
    <row r="203" spans="1:27" x14ac:dyDescent="0.25">
      <c r="A203" s="107" t="s">
        <v>2989</v>
      </c>
      <c r="B203" s="49">
        <v>9009140800</v>
      </c>
      <c r="C203" s="107" t="s">
        <v>272</v>
      </c>
      <c r="D203" s="107" t="s">
        <v>239</v>
      </c>
      <c r="E203" s="49">
        <v>0</v>
      </c>
      <c r="F203" s="49">
        <v>0</v>
      </c>
      <c r="G203" s="49">
        <v>350</v>
      </c>
      <c r="H203" s="49">
        <v>2.0832108244167739E-5</v>
      </c>
      <c r="I203" s="107" t="s">
        <v>1966</v>
      </c>
      <c r="J203" s="107" t="s">
        <v>290</v>
      </c>
      <c r="K203" s="49">
        <v>0</v>
      </c>
      <c r="L203" s="49">
        <v>0</v>
      </c>
      <c r="M203" s="49">
        <v>350</v>
      </c>
      <c r="N203" s="49">
        <v>2.0832108244167739E-5</v>
      </c>
      <c r="O203" s="107" t="s">
        <v>290</v>
      </c>
      <c r="P203" s="49">
        <v>0</v>
      </c>
      <c r="Q203" s="49">
        <v>0</v>
      </c>
      <c r="R203" s="49">
        <v>0</v>
      </c>
      <c r="S203" s="49">
        <v>2.0832108244167739E-5</v>
      </c>
      <c r="T203" s="107" t="s">
        <v>290</v>
      </c>
      <c r="U203" s="49">
        <v>18.669</v>
      </c>
      <c r="V203" s="49">
        <v>1166</v>
      </c>
      <c r="W203" s="49">
        <v>5</v>
      </c>
      <c r="X203" s="49">
        <v>1</v>
      </c>
      <c r="Y203" s="49">
        <v>4</v>
      </c>
      <c r="Z203" s="49">
        <v>4.5</v>
      </c>
      <c r="AA203" s="49">
        <v>5</v>
      </c>
    </row>
    <row r="204" spans="1:27" x14ac:dyDescent="0.25">
      <c r="A204" s="107" t="s">
        <v>2989</v>
      </c>
      <c r="B204" s="49">
        <v>9009140800</v>
      </c>
      <c r="C204" s="107" t="s">
        <v>252</v>
      </c>
      <c r="D204" s="107" t="s">
        <v>244</v>
      </c>
      <c r="E204" s="49">
        <v>43.247199999999999</v>
      </c>
      <c r="F204" s="49">
        <v>1.4861267900483195E-6</v>
      </c>
      <c r="G204" s="49">
        <v>0</v>
      </c>
      <c r="H204" s="49">
        <v>0</v>
      </c>
      <c r="I204" s="107" t="s">
        <v>290</v>
      </c>
      <c r="J204" s="107" t="s">
        <v>290</v>
      </c>
      <c r="K204" s="49">
        <v>43.247199999999999</v>
      </c>
      <c r="L204" s="49">
        <v>1.4861267900483195E-6</v>
      </c>
      <c r="M204" s="49">
        <v>0</v>
      </c>
      <c r="N204" s="49">
        <v>0</v>
      </c>
      <c r="O204" s="107" t="s">
        <v>290</v>
      </c>
      <c r="P204" s="49">
        <v>0</v>
      </c>
      <c r="Q204" s="49">
        <v>1.4861267900483195E-6</v>
      </c>
      <c r="R204" s="49">
        <v>0</v>
      </c>
      <c r="S204" s="49">
        <v>0</v>
      </c>
      <c r="T204" s="107" t="s">
        <v>290</v>
      </c>
      <c r="U204" s="49">
        <v>18.669</v>
      </c>
      <c r="V204" s="49">
        <v>1166</v>
      </c>
      <c r="W204" s="49">
        <v>5</v>
      </c>
      <c r="X204" s="49">
        <v>1</v>
      </c>
      <c r="Y204" s="49">
        <v>4</v>
      </c>
      <c r="Z204" s="49">
        <v>4.5</v>
      </c>
      <c r="AA204" s="49">
        <v>5</v>
      </c>
    </row>
    <row r="205" spans="1:27" x14ac:dyDescent="0.25">
      <c r="A205" s="107" t="s">
        <v>2990</v>
      </c>
      <c r="B205" s="49">
        <v>9009140900</v>
      </c>
      <c r="C205" s="107" t="s">
        <v>266</v>
      </c>
      <c r="D205" s="107" t="s">
        <v>239</v>
      </c>
      <c r="E205" s="49">
        <v>0</v>
      </c>
      <c r="F205" s="49">
        <v>0</v>
      </c>
      <c r="G205" s="49">
        <v>97.04</v>
      </c>
      <c r="H205" s="49">
        <v>5.775850811468679E-6</v>
      </c>
      <c r="I205" s="107" t="s">
        <v>1966</v>
      </c>
      <c r="J205" s="107" t="s">
        <v>290</v>
      </c>
      <c r="K205" s="49">
        <v>0</v>
      </c>
      <c r="L205" s="49">
        <v>0</v>
      </c>
      <c r="M205" s="49">
        <v>97.04</v>
      </c>
      <c r="N205" s="49">
        <v>5.775850811468679E-6</v>
      </c>
      <c r="O205" s="107" t="s">
        <v>290</v>
      </c>
      <c r="P205" s="49">
        <v>0</v>
      </c>
      <c r="Q205" s="49">
        <v>0</v>
      </c>
      <c r="R205" s="49">
        <v>0</v>
      </c>
      <c r="S205" s="49">
        <v>5.775850811468679E-6</v>
      </c>
      <c r="T205" s="107" t="s">
        <v>290</v>
      </c>
      <c r="U205" s="49">
        <v>20.082000000000001</v>
      </c>
      <c r="V205" s="49">
        <v>1213</v>
      </c>
      <c r="W205" s="49">
        <v>5</v>
      </c>
      <c r="X205" s="49">
        <v>1</v>
      </c>
      <c r="Y205" s="49">
        <v>3</v>
      </c>
      <c r="Z205" s="49">
        <v>4</v>
      </c>
      <c r="AA205" s="49">
        <v>4</v>
      </c>
    </row>
    <row r="206" spans="1:27" x14ac:dyDescent="0.25">
      <c r="A206" s="107" t="s">
        <v>2990</v>
      </c>
      <c r="B206" s="49">
        <v>9009140900</v>
      </c>
      <c r="C206" s="107" t="s">
        <v>264</v>
      </c>
      <c r="D206" s="107" t="s">
        <v>239</v>
      </c>
      <c r="E206" s="49">
        <v>0</v>
      </c>
      <c r="F206" s="49">
        <v>0</v>
      </c>
      <c r="G206" s="49">
        <v>11883.67</v>
      </c>
      <c r="H206" s="49">
        <v>7.0731971365133961E-4</v>
      </c>
      <c r="I206" s="107" t="s">
        <v>1966</v>
      </c>
      <c r="J206" s="107" t="s">
        <v>290</v>
      </c>
      <c r="K206" s="49">
        <v>0</v>
      </c>
      <c r="L206" s="49">
        <v>0</v>
      </c>
      <c r="M206" s="49">
        <v>5327.67</v>
      </c>
      <c r="N206" s="49">
        <v>7.0731971365133961E-4</v>
      </c>
      <c r="O206" s="107" t="s">
        <v>290</v>
      </c>
      <c r="P206" s="49">
        <v>0</v>
      </c>
      <c r="Q206" s="49">
        <v>0</v>
      </c>
      <c r="R206" s="49">
        <v>6556</v>
      </c>
      <c r="S206" s="49">
        <v>7.0731971365133961E-4</v>
      </c>
      <c r="T206" s="107" t="s">
        <v>290</v>
      </c>
      <c r="U206" s="49">
        <v>20.082000000000001</v>
      </c>
      <c r="V206" s="49">
        <v>1213</v>
      </c>
      <c r="W206" s="49">
        <v>5</v>
      </c>
      <c r="X206" s="49">
        <v>1</v>
      </c>
      <c r="Y206" s="49">
        <v>3</v>
      </c>
      <c r="Z206" s="49">
        <v>4</v>
      </c>
      <c r="AA206" s="49">
        <v>4</v>
      </c>
    </row>
    <row r="207" spans="1:27" x14ac:dyDescent="0.25">
      <c r="A207" s="107" t="s">
        <v>2990</v>
      </c>
      <c r="B207" s="49">
        <v>9009140900</v>
      </c>
      <c r="C207" s="107" t="s">
        <v>251</v>
      </c>
      <c r="D207" s="107" t="s">
        <v>244</v>
      </c>
      <c r="E207" s="49">
        <v>67556.210999999894</v>
      </c>
      <c r="F207" s="49">
        <v>2.3214704073617901E-3</v>
      </c>
      <c r="G207" s="49">
        <v>0</v>
      </c>
      <c r="H207" s="49">
        <v>0</v>
      </c>
      <c r="I207" s="107" t="s">
        <v>290</v>
      </c>
      <c r="J207" s="107" t="s">
        <v>1965</v>
      </c>
      <c r="K207" s="49">
        <v>55064.527799999902</v>
      </c>
      <c r="L207" s="49">
        <v>2.3214704073617901E-3</v>
      </c>
      <c r="M207" s="49">
        <v>0</v>
      </c>
      <c r="N207" s="49">
        <v>0</v>
      </c>
      <c r="O207" s="107" t="s">
        <v>1965</v>
      </c>
      <c r="P207" s="49">
        <v>12491.683199999999</v>
      </c>
      <c r="Q207" s="49">
        <v>2.3214704073617901E-3</v>
      </c>
      <c r="R207" s="49">
        <v>0</v>
      </c>
      <c r="S207" s="49">
        <v>0</v>
      </c>
      <c r="T207" s="107" t="s">
        <v>1965</v>
      </c>
      <c r="U207" s="49">
        <v>20.082000000000001</v>
      </c>
      <c r="V207" s="49">
        <v>1213</v>
      </c>
      <c r="W207" s="49">
        <v>5</v>
      </c>
      <c r="X207" s="49">
        <v>1</v>
      </c>
      <c r="Y207" s="49">
        <v>3</v>
      </c>
      <c r="Z207" s="49">
        <v>4</v>
      </c>
      <c r="AA207" s="49">
        <v>4</v>
      </c>
    </row>
    <row r="208" spans="1:27" x14ac:dyDescent="0.25">
      <c r="A208" s="107" t="s">
        <v>2991</v>
      </c>
      <c r="B208" s="49">
        <v>9009141000</v>
      </c>
      <c r="C208" s="107" t="s">
        <v>251</v>
      </c>
      <c r="D208" s="107" t="s">
        <v>239</v>
      </c>
      <c r="E208" s="49">
        <v>65807.797799999898</v>
      </c>
      <c r="F208" s="49">
        <v>2.2613887443502169E-3</v>
      </c>
      <c r="G208" s="49">
        <v>10094.89</v>
      </c>
      <c r="H208" s="49">
        <v>6.0085097483704702E-4</v>
      </c>
      <c r="I208" s="107" t="s">
        <v>1965</v>
      </c>
      <c r="J208" s="107" t="s">
        <v>1965</v>
      </c>
      <c r="K208" s="49">
        <v>59341.469599999902</v>
      </c>
      <c r="L208" s="49">
        <v>2.2613887443502169E-3</v>
      </c>
      <c r="M208" s="49">
        <v>8974.89</v>
      </c>
      <c r="N208" s="49">
        <v>6.0085097483704702E-4</v>
      </c>
      <c r="O208" s="107" t="s">
        <v>1965</v>
      </c>
      <c r="P208" s="49">
        <v>6466.3281999999999</v>
      </c>
      <c r="Q208" s="49">
        <v>2.2613887443502169E-3</v>
      </c>
      <c r="R208" s="49">
        <v>1120</v>
      </c>
      <c r="S208" s="49">
        <v>6.0085097483704702E-4</v>
      </c>
      <c r="T208" s="107" t="s">
        <v>1965</v>
      </c>
      <c r="U208" s="49">
        <v>58.853000000000002</v>
      </c>
      <c r="V208" s="49">
        <v>1596</v>
      </c>
      <c r="W208" s="49">
        <v>2</v>
      </c>
      <c r="X208" s="49">
        <v>1</v>
      </c>
      <c r="Y208" s="49">
        <v>4</v>
      </c>
      <c r="Z208" s="49">
        <v>3</v>
      </c>
      <c r="AA208" s="49">
        <v>3</v>
      </c>
    </row>
    <row r="209" spans="1:27" x14ac:dyDescent="0.25">
      <c r="A209" s="107" t="s">
        <v>2992</v>
      </c>
      <c r="B209" s="49">
        <v>9009141100</v>
      </c>
      <c r="C209" s="107" t="s">
        <v>251</v>
      </c>
      <c r="D209" s="107" t="s">
        <v>239</v>
      </c>
      <c r="E209" s="49">
        <v>51563.689100000003</v>
      </c>
      <c r="F209" s="49">
        <v>1.7719107772348852E-3</v>
      </c>
      <c r="G209" s="49">
        <v>26111.11</v>
      </c>
      <c r="H209" s="49">
        <v>1.5541413425582021E-3</v>
      </c>
      <c r="I209" s="107" t="s">
        <v>1966</v>
      </c>
      <c r="J209" s="107" t="s">
        <v>1965</v>
      </c>
      <c r="K209" s="49">
        <v>50898.5147</v>
      </c>
      <c r="L209" s="49">
        <v>1.7719107772348852E-3</v>
      </c>
      <c r="M209" s="49">
        <v>26111.11</v>
      </c>
      <c r="N209" s="49">
        <v>1.5541413425582021E-3</v>
      </c>
      <c r="O209" s="107" t="s">
        <v>1965</v>
      </c>
      <c r="P209" s="49">
        <v>665.17439999999999</v>
      </c>
      <c r="Q209" s="49">
        <v>1.7719107772348852E-3</v>
      </c>
      <c r="R209" s="49">
        <v>0</v>
      </c>
      <c r="S209" s="49">
        <v>1.5541413425582021E-3</v>
      </c>
      <c r="T209" s="107" t="s">
        <v>1965</v>
      </c>
      <c r="U209" s="49">
        <v>57.506</v>
      </c>
      <c r="V209" s="49">
        <v>1762</v>
      </c>
      <c r="W209" s="49">
        <v>2</v>
      </c>
      <c r="X209" s="49">
        <v>1</v>
      </c>
      <c r="Y209" s="49">
        <v>4</v>
      </c>
      <c r="Z209" s="49">
        <v>3</v>
      </c>
      <c r="AA209" s="49">
        <v>3</v>
      </c>
    </row>
    <row r="210" spans="1:27" x14ac:dyDescent="0.25">
      <c r="A210" s="107" t="s">
        <v>2992</v>
      </c>
      <c r="B210" s="49">
        <v>9009141100</v>
      </c>
      <c r="C210" s="107" t="s">
        <v>252</v>
      </c>
      <c r="D210" s="107" t="s">
        <v>239</v>
      </c>
      <c r="E210" s="49">
        <v>27.741399999999999</v>
      </c>
      <c r="F210" s="49">
        <v>9.5329264630881185E-7</v>
      </c>
      <c r="G210" s="49">
        <v>0</v>
      </c>
      <c r="H210" s="49">
        <v>0</v>
      </c>
      <c r="I210" s="107" t="s">
        <v>290</v>
      </c>
      <c r="J210" s="107" t="s">
        <v>290</v>
      </c>
      <c r="K210" s="49">
        <v>0</v>
      </c>
      <c r="L210" s="49">
        <v>9.5329264630881185E-7</v>
      </c>
      <c r="M210" s="49">
        <v>0</v>
      </c>
      <c r="N210" s="49">
        <v>0</v>
      </c>
      <c r="O210" s="107" t="s">
        <v>290</v>
      </c>
      <c r="P210" s="49">
        <v>27.741399999999999</v>
      </c>
      <c r="Q210" s="49">
        <v>9.5329264630881185E-7</v>
      </c>
      <c r="R210" s="49">
        <v>0</v>
      </c>
      <c r="S210" s="49">
        <v>0</v>
      </c>
      <c r="T210" s="107" t="s">
        <v>290</v>
      </c>
      <c r="U210" s="49">
        <v>57.506</v>
      </c>
      <c r="V210" s="49">
        <v>1762</v>
      </c>
      <c r="W210" s="49">
        <v>2</v>
      </c>
      <c r="X210" s="49">
        <v>1</v>
      </c>
      <c r="Y210" s="49">
        <v>4</v>
      </c>
      <c r="Z210" s="49">
        <v>3</v>
      </c>
      <c r="AA210" s="49">
        <v>3</v>
      </c>
    </row>
    <row r="211" spans="1:27" x14ac:dyDescent="0.25">
      <c r="A211" s="107" t="s">
        <v>2993</v>
      </c>
      <c r="B211" s="49">
        <v>9009141200</v>
      </c>
      <c r="C211" s="107" t="s">
        <v>251</v>
      </c>
      <c r="D211" s="107" t="s">
        <v>239</v>
      </c>
      <c r="E211" s="49">
        <v>111323.1893999999</v>
      </c>
      <c r="F211" s="49">
        <v>3.8254586220833478E-3</v>
      </c>
      <c r="G211" s="49">
        <v>28964.71</v>
      </c>
      <c r="H211" s="49">
        <v>1.7239884970883651E-3</v>
      </c>
      <c r="I211" s="107" t="s">
        <v>1965</v>
      </c>
      <c r="J211" s="107" t="s">
        <v>1965</v>
      </c>
      <c r="K211" s="49">
        <v>62230.979699999902</v>
      </c>
      <c r="L211" s="49">
        <v>3.8254586220833478E-3</v>
      </c>
      <c r="M211" s="49">
        <v>18001.45</v>
      </c>
      <c r="N211" s="49">
        <v>1.7239884970883651E-3</v>
      </c>
      <c r="O211" s="107" t="s">
        <v>1965</v>
      </c>
      <c r="P211" s="49">
        <v>49092.209699999999</v>
      </c>
      <c r="Q211" s="49">
        <v>3.8254586220833478E-3</v>
      </c>
      <c r="R211" s="49">
        <v>10963.26</v>
      </c>
      <c r="S211" s="49">
        <v>1.7239884970883651E-3</v>
      </c>
      <c r="T211" s="107" t="s">
        <v>1965</v>
      </c>
      <c r="U211" s="49">
        <v>24.678000000000001</v>
      </c>
      <c r="V211" s="49">
        <v>1226</v>
      </c>
      <c r="W211" s="49">
        <v>5</v>
      </c>
      <c r="X211" s="49">
        <v>1</v>
      </c>
      <c r="Y211" s="49">
        <v>5</v>
      </c>
      <c r="Z211" s="49">
        <v>5</v>
      </c>
      <c r="AA211" s="49">
        <v>5</v>
      </c>
    </row>
    <row r="212" spans="1:27" x14ac:dyDescent="0.25">
      <c r="A212" s="107" t="s">
        <v>2993</v>
      </c>
      <c r="B212" s="49">
        <v>9009141200</v>
      </c>
      <c r="C212" s="107" t="s">
        <v>250</v>
      </c>
      <c r="D212" s="107" t="s">
        <v>239</v>
      </c>
      <c r="E212" s="49">
        <v>710.14639999999997</v>
      </c>
      <c r="F212" s="49">
        <v>2.4403142628803018E-5</v>
      </c>
      <c r="G212" s="49">
        <v>0</v>
      </c>
      <c r="H212" s="49">
        <v>0</v>
      </c>
      <c r="I212" s="107" t="s">
        <v>290</v>
      </c>
      <c r="J212" s="107" t="s">
        <v>1965</v>
      </c>
      <c r="K212" s="49">
        <v>0</v>
      </c>
      <c r="L212" s="49">
        <v>2.4403142628803018E-5</v>
      </c>
      <c r="M212" s="49">
        <v>0</v>
      </c>
      <c r="N212" s="49">
        <v>0</v>
      </c>
      <c r="O212" s="107" t="s">
        <v>1965</v>
      </c>
      <c r="P212" s="49">
        <v>710.14639999999997</v>
      </c>
      <c r="Q212" s="49">
        <v>2.4403142628803018E-5</v>
      </c>
      <c r="R212" s="49">
        <v>0</v>
      </c>
      <c r="S212" s="49">
        <v>0</v>
      </c>
      <c r="T212" s="107" t="s">
        <v>1965</v>
      </c>
      <c r="U212" s="49">
        <v>24.678000000000001</v>
      </c>
      <c r="V212" s="49">
        <v>1226</v>
      </c>
      <c r="W212" s="49">
        <v>5</v>
      </c>
      <c r="X212" s="49">
        <v>1</v>
      </c>
      <c r="Y212" s="49">
        <v>5</v>
      </c>
      <c r="Z212" s="49">
        <v>5</v>
      </c>
      <c r="AA212" s="49">
        <v>5</v>
      </c>
    </row>
    <row r="213" spans="1:27" x14ac:dyDescent="0.25">
      <c r="A213" s="107" t="s">
        <v>2994</v>
      </c>
      <c r="B213" s="49">
        <v>9009141300</v>
      </c>
      <c r="C213" s="107" t="s">
        <v>253</v>
      </c>
      <c r="D213" s="107" t="s">
        <v>244</v>
      </c>
      <c r="E213" s="49">
        <v>168.33519999999999</v>
      </c>
      <c r="F213" s="49">
        <v>5.7845930008911986E-6</v>
      </c>
      <c r="G213" s="49">
        <v>0</v>
      </c>
      <c r="H213" s="49">
        <v>0</v>
      </c>
      <c r="I213" s="107" t="s">
        <v>290</v>
      </c>
      <c r="J213" s="107" t="s">
        <v>1965</v>
      </c>
      <c r="K213" s="49">
        <v>143.75399999999999</v>
      </c>
      <c r="L213" s="49">
        <v>5.7845930008911986E-6</v>
      </c>
      <c r="M213" s="49">
        <v>0</v>
      </c>
      <c r="N213" s="49">
        <v>0</v>
      </c>
      <c r="O213" s="107" t="s">
        <v>1965</v>
      </c>
      <c r="P213" s="49">
        <v>24.581199999999999</v>
      </c>
      <c r="Q213" s="49">
        <v>5.7845930008911986E-6</v>
      </c>
      <c r="R213" s="49">
        <v>0</v>
      </c>
      <c r="S213" s="49">
        <v>0</v>
      </c>
      <c r="T213" s="107" t="s">
        <v>1965</v>
      </c>
      <c r="U213" s="49">
        <v>24.366</v>
      </c>
      <c r="V213" s="49">
        <v>1165</v>
      </c>
      <c r="W213" s="49">
        <v>5</v>
      </c>
      <c r="X213" s="49">
        <v>1</v>
      </c>
      <c r="Y213" s="49">
        <v>3</v>
      </c>
      <c r="Z213" s="49">
        <v>4</v>
      </c>
      <c r="AA213" s="49">
        <v>4</v>
      </c>
    </row>
    <row r="214" spans="1:27" x14ac:dyDescent="0.25">
      <c r="A214" s="107" t="s">
        <v>2994</v>
      </c>
      <c r="B214" s="49">
        <v>9009141300</v>
      </c>
      <c r="C214" s="107" t="s">
        <v>264</v>
      </c>
      <c r="D214" s="107" t="s">
        <v>239</v>
      </c>
      <c r="E214" s="49">
        <v>0</v>
      </c>
      <c r="F214" s="49">
        <v>0</v>
      </c>
      <c r="G214" s="49">
        <v>44071.01</v>
      </c>
      <c r="H214" s="49">
        <v>2.6231201449994257E-3</v>
      </c>
      <c r="I214" s="107" t="s">
        <v>1966</v>
      </c>
      <c r="J214" s="107" t="s">
        <v>290</v>
      </c>
      <c r="K214" s="49">
        <v>0</v>
      </c>
      <c r="L214" s="49">
        <v>0</v>
      </c>
      <c r="M214" s="49">
        <v>5178.01</v>
      </c>
      <c r="N214" s="49">
        <v>2.6231201449994257E-3</v>
      </c>
      <c r="O214" s="107" t="s">
        <v>290</v>
      </c>
      <c r="P214" s="49">
        <v>0</v>
      </c>
      <c r="Q214" s="49">
        <v>0</v>
      </c>
      <c r="R214" s="49">
        <v>38893</v>
      </c>
      <c r="S214" s="49">
        <v>2.6231201449994257E-3</v>
      </c>
      <c r="T214" s="107" t="s">
        <v>290</v>
      </c>
      <c r="U214" s="49">
        <v>24.366</v>
      </c>
      <c r="V214" s="49">
        <v>1165</v>
      </c>
      <c r="W214" s="49">
        <v>5</v>
      </c>
      <c r="X214" s="49">
        <v>1</v>
      </c>
      <c r="Y214" s="49">
        <v>3</v>
      </c>
      <c r="Z214" s="49">
        <v>4</v>
      </c>
      <c r="AA214" s="49">
        <v>4</v>
      </c>
    </row>
    <row r="215" spans="1:27" x14ac:dyDescent="0.25">
      <c r="A215" s="107" t="s">
        <v>2994</v>
      </c>
      <c r="B215" s="49">
        <v>9009141300</v>
      </c>
      <c r="C215" s="107" t="s">
        <v>251</v>
      </c>
      <c r="D215" s="107" t="s">
        <v>244</v>
      </c>
      <c r="E215" s="49">
        <v>122039.11440000001</v>
      </c>
      <c r="F215" s="49">
        <v>4.1936957154130594E-3</v>
      </c>
      <c r="G215" s="49">
        <v>0</v>
      </c>
      <c r="H215" s="49">
        <v>0</v>
      </c>
      <c r="I215" s="107" t="s">
        <v>290</v>
      </c>
      <c r="J215" s="107" t="s">
        <v>1965</v>
      </c>
      <c r="K215" s="49">
        <v>76079.437600000005</v>
      </c>
      <c r="L215" s="49">
        <v>4.1936957154130594E-3</v>
      </c>
      <c r="M215" s="49">
        <v>0</v>
      </c>
      <c r="N215" s="49">
        <v>0</v>
      </c>
      <c r="O215" s="107" t="s">
        <v>1965</v>
      </c>
      <c r="P215" s="49">
        <v>45959.676800000001</v>
      </c>
      <c r="Q215" s="49">
        <v>4.1936957154130594E-3</v>
      </c>
      <c r="R215" s="49">
        <v>0</v>
      </c>
      <c r="S215" s="49">
        <v>0</v>
      </c>
      <c r="T215" s="107" t="s">
        <v>1965</v>
      </c>
      <c r="U215" s="49">
        <v>24.366</v>
      </c>
      <c r="V215" s="49">
        <v>1165</v>
      </c>
      <c r="W215" s="49">
        <v>5</v>
      </c>
      <c r="X215" s="49">
        <v>1</v>
      </c>
      <c r="Y215" s="49">
        <v>3</v>
      </c>
      <c r="Z215" s="49">
        <v>4</v>
      </c>
      <c r="AA215" s="49">
        <v>4</v>
      </c>
    </row>
    <row r="216" spans="1:27" x14ac:dyDescent="0.25">
      <c r="A216" s="107" t="s">
        <v>2995</v>
      </c>
      <c r="B216" s="49">
        <v>9009141400</v>
      </c>
      <c r="C216" s="107" t="s">
        <v>253</v>
      </c>
      <c r="D216" s="107" t="s">
        <v>239</v>
      </c>
      <c r="E216" s="49">
        <v>152.922</v>
      </c>
      <c r="F216" s="49">
        <v>5.254940920747912E-6</v>
      </c>
      <c r="G216" s="49">
        <v>0</v>
      </c>
      <c r="H216" s="49">
        <v>0</v>
      </c>
      <c r="I216" s="107" t="s">
        <v>290</v>
      </c>
      <c r="J216" s="107" t="s">
        <v>1965</v>
      </c>
      <c r="K216" s="49">
        <v>152.922</v>
      </c>
      <c r="L216" s="49">
        <v>5.254940920747912E-6</v>
      </c>
      <c r="M216" s="49">
        <v>0</v>
      </c>
      <c r="N216" s="49">
        <v>0</v>
      </c>
      <c r="O216" s="107" t="s">
        <v>1965</v>
      </c>
      <c r="P216" s="49">
        <v>0</v>
      </c>
      <c r="Q216" s="49">
        <v>5.254940920747912E-6</v>
      </c>
      <c r="R216" s="49">
        <v>0</v>
      </c>
      <c r="S216" s="49">
        <v>0</v>
      </c>
      <c r="T216" s="107" t="s">
        <v>1965</v>
      </c>
      <c r="U216" s="49">
        <v>30.393000000000001</v>
      </c>
      <c r="V216" s="49">
        <v>1400</v>
      </c>
      <c r="W216" s="49">
        <v>4</v>
      </c>
      <c r="X216" s="49">
        <v>1</v>
      </c>
      <c r="Y216" s="49">
        <v>5</v>
      </c>
      <c r="Z216" s="49">
        <v>4.5</v>
      </c>
      <c r="AA216" s="49">
        <v>5</v>
      </c>
    </row>
    <row r="217" spans="1:27" x14ac:dyDescent="0.25">
      <c r="A217" s="107" t="s">
        <v>2995</v>
      </c>
      <c r="B217" s="49">
        <v>9009141400</v>
      </c>
      <c r="C217" s="107" t="s">
        <v>251</v>
      </c>
      <c r="D217" s="107" t="s">
        <v>239</v>
      </c>
      <c r="E217" s="49">
        <v>82482.437299999991</v>
      </c>
      <c r="F217" s="49">
        <v>2.8343883483788719E-3</v>
      </c>
      <c r="G217" s="49">
        <v>17788.36</v>
      </c>
      <c r="H217" s="49">
        <v>1.0587686885892105E-3</v>
      </c>
      <c r="I217" s="107" t="s">
        <v>1965</v>
      </c>
      <c r="J217" s="107" t="s">
        <v>1965</v>
      </c>
      <c r="K217" s="49">
        <v>67783.353199999998</v>
      </c>
      <c r="L217" s="49">
        <v>2.8343883483788719E-3</v>
      </c>
      <c r="M217" s="49">
        <v>12592.36</v>
      </c>
      <c r="N217" s="49">
        <v>1.0587686885892105E-3</v>
      </c>
      <c r="O217" s="107" t="s">
        <v>1965</v>
      </c>
      <c r="P217" s="49">
        <v>14699.0841</v>
      </c>
      <c r="Q217" s="49">
        <v>2.8343883483788719E-3</v>
      </c>
      <c r="R217" s="49">
        <v>5196</v>
      </c>
      <c r="S217" s="49">
        <v>1.0587686885892105E-3</v>
      </c>
      <c r="T217" s="107" t="s">
        <v>1965</v>
      </c>
      <c r="U217" s="49">
        <v>30.393000000000001</v>
      </c>
      <c r="V217" s="49">
        <v>1400</v>
      </c>
      <c r="W217" s="49">
        <v>4</v>
      </c>
      <c r="X217" s="49">
        <v>1</v>
      </c>
      <c r="Y217" s="49">
        <v>5</v>
      </c>
      <c r="Z217" s="49">
        <v>4.5</v>
      </c>
      <c r="AA217" s="49">
        <v>5</v>
      </c>
    </row>
    <row r="218" spans="1:27" x14ac:dyDescent="0.25">
      <c r="A218" s="107" t="s">
        <v>2996</v>
      </c>
      <c r="B218" s="49">
        <v>9009141500</v>
      </c>
      <c r="C218" s="107" t="s">
        <v>253</v>
      </c>
      <c r="D218" s="107" t="s">
        <v>244</v>
      </c>
      <c r="E218" s="49">
        <v>94.991</v>
      </c>
      <c r="F218" s="49">
        <v>3.2642268149956509E-6</v>
      </c>
      <c r="G218" s="49">
        <v>0</v>
      </c>
      <c r="H218" s="49">
        <v>0</v>
      </c>
      <c r="I218" s="107" t="s">
        <v>290</v>
      </c>
      <c r="J218" s="107" t="s">
        <v>290</v>
      </c>
      <c r="K218" s="49">
        <v>94.991</v>
      </c>
      <c r="L218" s="49">
        <v>3.2642268149956509E-6</v>
      </c>
      <c r="M218" s="49">
        <v>0</v>
      </c>
      <c r="N218" s="49">
        <v>0</v>
      </c>
      <c r="O218" s="107" t="s">
        <v>290</v>
      </c>
      <c r="P218" s="49">
        <v>0</v>
      </c>
      <c r="Q218" s="49">
        <v>3.2642268149956509E-6</v>
      </c>
      <c r="R218" s="49">
        <v>0</v>
      </c>
      <c r="S218" s="49">
        <v>0</v>
      </c>
      <c r="T218" s="107" t="s">
        <v>290</v>
      </c>
      <c r="U218" s="49">
        <v>15.484999999999999</v>
      </c>
      <c r="V218" s="49">
        <v>1082</v>
      </c>
      <c r="W218" s="49">
        <v>5</v>
      </c>
      <c r="X218" s="49">
        <v>1</v>
      </c>
      <c r="Y218" s="49">
        <v>3</v>
      </c>
      <c r="Z218" s="49">
        <v>4</v>
      </c>
      <c r="AA218" s="49">
        <v>4</v>
      </c>
    </row>
    <row r="219" spans="1:27" x14ac:dyDescent="0.25">
      <c r="A219" s="107" t="s">
        <v>2996</v>
      </c>
      <c r="B219" s="49">
        <v>9009141500</v>
      </c>
      <c r="C219" s="107" t="s">
        <v>264</v>
      </c>
      <c r="D219" s="107" t="s">
        <v>239</v>
      </c>
      <c r="E219" s="49">
        <v>0</v>
      </c>
      <c r="F219" s="49">
        <v>0</v>
      </c>
      <c r="G219" s="49">
        <v>49058.57</v>
      </c>
      <c r="H219" s="49">
        <v>2.919981258697372E-3</v>
      </c>
      <c r="I219" s="107" t="s">
        <v>1966</v>
      </c>
      <c r="J219" s="107" t="s">
        <v>290</v>
      </c>
      <c r="K219" s="49">
        <v>0</v>
      </c>
      <c r="L219" s="49">
        <v>0</v>
      </c>
      <c r="M219" s="49">
        <v>47450.57</v>
      </c>
      <c r="N219" s="49">
        <v>2.919981258697372E-3</v>
      </c>
      <c r="O219" s="107" t="s">
        <v>290</v>
      </c>
      <c r="P219" s="49">
        <v>0</v>
      </c>
      <c r="Q219" s="49">
        <v>0</v>
      </c>
      <c r="R219" s="49">
        <v>1608</v>
      </c>
      <c r="S219" s="49">
        <v>2.919981258697372E-3</v>
      </c>
      <c r="T219" s="107" t="s">
        <v>290</v>
      </c>
      <c r="U219" s="49">
        <v>15.484999999999999</v>
      </c>
      <c r="V219" s="49">
        <v>1082</v>
      </c>
      <c r="W219" s="49">
        <v>5</v>
      </c>
      <c r="X219" s="49">
        <v>1</v>
      </c>
      <c r="Y219" s="49">
        <v>3</v>
      </c>
      <c r="Z219" s="49">
        <v>4</v>
      </c>
      <c r="AA219" s="49">
        <v>4</v>
      </c>
    </row>
    <row r="220" spans="1:27" x14ac:dyDescent="0.25">
      <c r="A220" s="107" t="s">
        <v>2996</v>
      </c>
      <c r="B220" s="49">
        <v>9009141500</v>
      </c>
      <c r="C220" s="107" t="s">
        <v>251</v>
      </c>
      <c r="D220" s="107" t="s">
        <v>244</v>
      </c>
      <c r="E220" s="49">
        <v>103988.89869999999</v>
      </c>
      <c r="F220" s="49">
        <v>3.5734264466992277E-3</v>
      </c>
      <c r="G220" s="49">
        <v>0</v>
      </c>
      <c r="H220" s="49">
        <v>0</v>
      </c>
      <c r="I220" s="107" t="s">
        <v>290</v>
      </c>
      <c r="J220" s="107" t="s">
        <v>1965</v>
      </c>
      <c r="K220" s="49">
        <v>89500.176099999997</v>
      </c>
      <c r="L220" s="49">
        <v>3.5734264466992277E-3</v>
      </c>
      <c r="M220" s="49">
        <v>0</v>
      </c>
      <c r="N220" s="49">
        <v>0</v>
      </c>
      <c r="O220" s="107" t="s">
        <v>1965</v>
      </c>
      <c r="P220" s="49">
        <v>14488.722599999999</v>
      </c>
      <c r="Q220" s="49">
        <v>3.5734264466992277E-3</v>
      </c>
      <c r="R220" s="49">
        <v>0</v>
      </c>
      <c r="S220" s="49">
        <v>0</v>
      </c>
      <c r="T220" s="107" t="s">
        <v>1965</v>
      </c>
      <c r="U220" s="49">
        <v>15.484999999999999</v>
      </c>
      <c r="V220" s="49">
        <v>1082</v>
      </c>
      <c r="W220" s="49">
        <v>5</v>
      </c>
      <c r="X220" s="49">
        <v>1</v>
      </c>
      <c r="Y220" s="49">
        <v>3</v>
      </c>
      <c r="Z220" s="49">
        <v>4</v>
      </c>
      <c r="AA220" s="49">
        <v>4</v>
      </c>
    </row>
    <row r="221" spans="1:27" x14ac:dyDescent="0.25">
      <c r="A221" s="107" t="s">
        <v>2997</v>
      </c>
      <c r="B221" s="49">
        <v>9009141600</v>
      </c>
      <c r="C221" s="107" t="s">
        <v>264</v>
      </c>
      <c r="D221" s="107" t="s">
        <v>239</v>
      </c>
      <c r="E221" s="49">
        <v>0</v>
      </c>
      <c r="F221" s="49">
        <v>0</v>
      </c>
      <c r="G221" s="49">
        <v>20225.870000000003</v>
      </c>
      <c r="H221" s="49">
        <v>1.2038500376356143E-3</v>
      </c>
      <c r="I221" s="107" t="s">
        <v>1966</v>
      </c>
      <c r="J221" s="107" t="s">
        <v>290</v>
      </c>
      <c r="K221" s="49">
        <v>0</v>
      </c>
      <c r="L221" s="49">
        <v>0</v>
      </c>
      <c r="M221" s="49">
        <v>10815.87</v>
      </c>
      <c r="N221" s="49">
        <v>1.2038500376356143E-3</v>
      </c>
      <c r="O221" s="107" t="s">
        <v>290</v>
      </c>
      <c r="P221" s="49">
        <v>0</v>
      </c>
      <c r="Q221" s="49">
        <v>0</v>
      </c>
      <c r="R221" s="49">
        <v>9410</v>
      </c>
      <c r="S221" s="49">
        <v>1.2038500376356143E-3</v>
      </c>
      <c r="T221" s="107" t="s">
        <v>290</v>
      </c>
      <c r="U221" s="49">
        <v>21.081</v>
      </c>
      <c r="V221" s="49">
        <v>1067</v>
      </c>
      <c r="W221" s="49">
        <v>5</v>
      </c>
      <c r="X221" s="49">
        <v>1</v>
      </c>
      <c r="Y221" s="49">
        <v>4</v>
      </c>
      <c r="Z221" s="49">
        <v>4.5</v>
      </c>
      <c r="AA221" s="49">
        <v>5</v>
      </c>
    </row>
    <row r="222" spans="1:27" x14ac:dyDescent="0.25">
      <c r="A222" s="107" t="s">
        <v>2997</v>
      </c>
      <c r="B222" s="49">
        <v>9009141600</v>
      </c>
      <c r="C222" s="107" t="s">
        <v>251</v>
      </c>
      <c r="D222" s="107" t="s">
        <v>244</v>
      </c>
      <c r="E222" s="49">
        <v>92860.256100000101</v>
      </c>
      <c r="F222" s="49">
        <v>3.1910069165392908E-3</v>
      </c>
      <c r="G222" s="49">
        <v>0</v>
      </c>
      <c r="H222" s="49">
        <v>0</v>
      </c>
      <c r="I222" s="107" t="s">
        <v>290</v>
      </c>
      <c r="J222" s="107" t="s">
        <v>1965</v>
      </c>
      <c r="K222" s="49">
        <v>59212.536800000104</v>
      </c>
      <c r="L222" s="49">
        <v>3.1910069165392908E-3</v>
      </c>
      <c r="M222" s="49">
        <v>0</v>
      </c>
      <c r="N222" s="49">
        <v>0</v>
      </c>
      <c r="O222" s="107" t="s">
        <v>1965</v>
      </c>
      <c r="P222" s="49">
        <v>33647.719299999997</v>
      </c>
      <c r="Q222" s="49">
        <v>3.1910069165392908E-3</v>
      </c>
      <c r="R222" s="49">
        <v>0</v>
      </c>
      <c r="S222" s="49">
        <v>0</v>
      </c>
      <c r="T222" s="107" t="s">
        <v>1965</v>
      </c>
      <c r="U222" s="49">
        <v>21.081</v>
      </c>
      <c r="V222" s="49">
        <v>1067</v>
      </c>
      <c r="W222" s="49">
        <v>5</v>
      </c>
      <c r="X222" s="49">
        <v>1</v>
      </c>
      <c r="Y222" s="49">
        <v>4</v>
      </c>
      <c r="Z222" s="49">
        <v>4.5</v>
      </c>
      <c r="AA222" s="49">
        <v>5</v>
      </c>
    </row>
    <row r="223" spans="1:27" x14ac:dyDescent="0.25">
      <c r="A223" s="107" t="s">
        <v>2998</v>
      </c>
      <c r="B223" s="49">
        <v>9009141800</v>
      </c>
      <c r="C223" s="107" t="s">
        <v>253</v>
      </c>
      <c r="D223" s="107" t="s">
        <v>239</v>
      </c>
      <c r="E223" s="49">
        <v>182.3767</v>
      </c>
      <c r="F223" s="49">
        <v>6.2671086162943579E-6</v>
      </c>
      <c r="G223" s="49">
        <v>0</v>
      </c>
      <c r="H223" s="49">
        <v>0</v>
      </c>
      <c r="I223" s="107" t="s">
        <v>290</v>
      </c>
      <c r="J223" s="107" t="s">
        <v>1965</v>
      </c>
      <c r="K223" s="49">
        <v>177.19649999999999</v>
      </c>
      <c r="L223" s="49">
        <v>6.2671086162943579E-6</v>
      </c>
      <c r="M223" s="49">
        <v>0</v>
      </c>
      <c r="N223" s="49">
        <v>0</v>
      </c>
      <c r="O223" s="107" t="s">
        <v>1965</v>
      </c>
      <c r="P223" s="49">
        <v>5.1802000000000001</v>
      </c>
      <c r="Q223" s="49">
        <v>6.2671086162943579E-6</v>
      </c>
      <c r="R223" s="49">
        <v>0</v>
      </c>
      <c r="S223" s="49">
        <v>0</v>
      </c>
      <c r="T223" s="107" t="s">
        <v>1965</v>
      </c>
      <c r="U223" s="49">
        <v>33.853999999999999</v>
      </c>
      <c r="V223" s="49">
        <v>1373</v>
      </c>
      <c r="W223" s="49">
        <v>4</v>
      </c>
      <c r="X223" s="49">
        <v>1</v>
      </c>
      <c r="Y223" s="49">
        <v>5</v>
      </c>
      <c r="Z223" s="49">
        <v>4.5</v>
      </c>
      <c r="AA223" s="49">
        <v>5</v>
      </c>
    </row>
    <row r="224" spans="1:27" x14ac:dyDescent="0.25">
      <c r="A224" s="107" t="s">
        <v>2998</v>
      </c>
      <c r="B224" s="49">
        <v>9009141800</v>
      </c>
      <c r="C224" s="107" t="s">
        <v>251</v>
      </c>
      <c r="D224" s="107" t="s">
        <v>239</v>
      </c>
      <c r="E224" s="49">
        <v>77768.583400000003</v>
      </c>
      <c r="F224" s="49">
        <v>2.6724036519091879E-3</v>
      </c>
      <c r="G224" s="49">
        <v>18564.900000000001</v>
      </c>
      <c r="H224" s="49">
        <v>1.1049885895489991E-3</v>
      </c>
      <c r="I224" s="107" t="s">
        <v>1965</v>
      </c>
      <c r="J224" s="107" t="s">
        <v>1965</v>
      </c>
      <c r="K224" s="49">
        <v>54159.681900000003</v>
      </c>
      <c r="L224" s="49">
        <v>2.6724036519091879E-3</v>
      </c>
      <c r="M224" s="49">
        <v>6368.9</v>
      </c>
      <c r="N224" s="49">
        <v>1.1049885895489991E-3</v>
      </c>
      <c r="O224" s="107" t="s">
        <v>1965</v>
      </c>
      <c r="P224" s="49">
        <v>23608.9015</v>
      </c>
      <c r="Q224" s="49">
        <v>2.6724036519091879E-3</v>
      </c>
      <c r="R224" s="49">
        <v>12196</v>
      </c>
      <c r="S224" s="49">
        <v>1.1049885895489991E-3</v>
      </c>
      <c r="T224" s="107" t="s">
        <v>1965</v>
      </c>
      <c r="U224" s="49">
        <v>33.853999999999999</v>
      </c>
      <c r="V224" s="49">
        <v>1373</v>
      </c>
      <c r="W224" s="49">
        <v>4</v>
      </c>
      <c r="X224" s="49">
        <v>1</v>
      </c>
      <c r="Y224" s="49">
        <v>5</v>
      </c>
      <c r="Z224" s="49">
        <v>4.5</v>
      </c>
      <c r="AA224" s="49">
        <v>5</v>
      </c>
    </row>
    <row r="225" spans="1:27" x14ac:dyDescent="0.25">
      <c r="A225" s="107" t="s">
        <v>2999</v>
      </c>
      <c r="B225" s="49">
        <v>9009141900</v>
      </c>
      <c r="C225" s="107" t="s">
        <v>253</v>
      </c>
      <c r="D225" s="107" t="s">
        <v>239</v>
      </c>
      <c r="E225" s="49">
        <v>41.586100000000002</v>
      </c>
      <c r="F225" s="49">
        <v>1.4290455174815578E-6</v>
      </c>
      <c r="G225" s="49">
        <v>0</v>
      </c>
      <c r="H225" s="49">
        <v>0</v>
      </c>
      <c r="I225" s="107" t="s">
        <v>290</v>
      </c>
      <c r="J225" s="107" t="s">
        <v>290</v>
      </c>
      <c r="K225" s="49">
        <v>41.586100000000002</v>
      </c>
      <c r="L225" s="49">
        <v>1.4290455174815578E-6</v>
      </c>
      <c r="M225" s="49">
        <v>0</v>
      </c>
      <c r="N225" s="49">
        <v>0</v>
      </c>
      <c r="O225" s="107" t="s">
        <v>290</v>
      </c>
      <c r="P225" s="49">
        <v>0</v>
      </c>
      <c r="Q225" s="49">
        <v>1.4290455174815578E-6</v>
      </c>
      <c r="R225" s="49">
        <v>0</v>
      </c>
      <c r="S225" s="49">
        <v>0</v>
      </c>
      <c r="T225" s="107" t="s">
        <v>290</v>
      </c>
      <c r="U225" s="49">
        <v>54.747</v>
      </c>
      <c r="V225" s="49">
        <v>1703</v>
      </c>
      <c r="W225" s="49">
        <v>3</v>
      </c>
      <c r="X225" s="49">
        <v>1</v>
      </c>
      <c r="Y225" s="49">
        <v>5</v>
      </c>
      <c r="Z225" s="49">
        <v>4</v>
      </c>
      <c r="AA225" s="49">
        <v>4</v>
      </c>
    </row>
    <row r="226" spans="1:27" x14ac:dyDescent="0.25">
      <c r="A226" s="107" t="s">
        <v>2999</v>
      </c>
      <c r="B226" s="49">
        <v>9009141900</v>
      </c>
      <c r="C226" s="107" t="s">
        <v>251</v>
      </c>
      <c r="D226" s="107" t="s">
        <v>239</v>
      </c>
      <c r="E226" s="49">
        <v>91913.4742999999</v>
      </c>
      <c r="F226" s="49">
        <v>3.1584721444081363E-3</v>
      </c>
      <c r="G226" s="49">
        <v>9862.59</v>
      </c>
      <c r="H226" s="49">
        <v>5.8702440699384662E-4</v>
      </c>
      <c r="I226" s="107" t="s">
        <v>1965</v>
      </c>
      <c r="J226" s="107" t="s">
        <v>1965</v>
      </c>
      <c r="K226" s="49">
        <v>72665.771399999896</v>
      </c>
      <c r="L226" s="49">
        <v>3.1584721444081363E-3</v>
      </c>
      <c r="M226" s="49">
        <v>9616.59</v>
      </c>
      <c r="N226" s="49">
        <v>5.8702440699384662E-4</v>
      </c>
      <c r="O226" s="107" t="s">
        <v>1965</v>
      </c>
      <c r="P226" s="49">
        <v>19247.7029</v>
      </c>
      <c r="Q226" s="49">
        <v>3.1584721444081363E-3</v>
      </c>
      <c r="R226" s="49">
        <v>246</v>
      </c>
      <c r="S226" s="49">
        <v>5.8702440699384662E-4</v>
      </c>
      <c r="T226" s="107" t="s">
        <v>1965</v>
      </c>
      <c r="U226" s="49">
        <v>54.747</v>
      </c>
      <c r="V226" s="49">
        <v>1703</v>
      </c>
      <c r="W226" s="49">
        <v>3</v>
      </c>
      <c r="X226" s="49">
        <v>1</v>
      </c>
      <c r="Y226" s="49">
        <v>5</v>
      </c>
      <c r="Z226" s="49">
        <v>4</v>
      </c>
      <c r="AA226" s="49">
        <v>4</v>
      </c>
    </row>
    <row r="227" spans="1:27" x14ac:dyDescent="0.25">
      <c r="A227" s="107" t="s">
        <v>3000</v>
      </c>
      <c r="B227" s="49">
        <v>9009142000</v>
      </c>
      <c r="C227" s="107" t="s">
        <v>251</v>
      </c>
      <c r="D227" s="107" t="s">
        <v>239</v>
      </c>
      <c r="E227" s="49">
        <v>111628.7067000001</v>
      </c>
      <c r="F227" s="49">
        <v>3.8359572773570653E-3</v>
      </c>
      <c r="G227" s="49">
        <v>4006.46</v>
      </c>
      <c r="H227" s="49">
        <v>2.3846573827408083E-4</v>
      </c>
      <c r="I227" s="107" t="s">
        <v>1965</v>
      </c>
      <c r="J227" s="107" t="s">
        <v>1965</v>
      </c>
      <c r="K227" s="49">
        <v>47650.880900000098</v>
      </c>
      <c r="L227" s="49">
        <v>3.8359572773570653E-3</v>
      </c>
      <c r="M227" s="49">
        <v>2599.46</v>
      </c>
      <c r="N227" s="49">
        <v>2.3846573827408083E-4</v>
      </c>
      <c r="O227" s="107" t="s">
        <v>1965</v>
      </c>
      <c r="P227" s="49">
        <v>63977.825799999999</v>
      </c>
      <c r="Q227" s="49">
        <v>3.8359572773570653E-3</v>
      </c>
      <c r="R227" s="49">
        <v>1407</v>
      </c>
      <c r="S227" s="49">
        <v>2.3846573827408083E-4</v>
      </c>
      <c r="T227" s="107" t="s">
        <v>1965</v>
      </c>
      <c r="U227" s="49">
        <v>38.546999999999997</v>
      </c>
      <c r="V227" s="49">
        <v>1446</v>
      </c>
      <c r="W227" s="49">
        <v>4</v>
      </c>
      <c r="X227" s="49">
        <v>1</v>
      </c>
      <c r="Y227" s="49">
        <v>5</v>
      </c>
      <c r="Z227" s="49">
        <v>4.5</v>
      </c>
      <c r="AA227" s="49">
        <v>5</v>
      </c>
    </row>
    <row r="228" spans="1:27" x14ac:dyDescent="0.25">
      <c r="A228" s="107" t="s">
        <v>3001</v>
      </c>
      <c r="B228" s="49">
        <v>9009142100</v>
      </c>
      <c r="C228" s="107" t="s">
        <v>264</v>
      </c>
      <c r="D228" s="107" t="s">
        <v>239</v>
      </c>
      <c r="E228" s="49">
        <v>0</v>
      </c>
      <c r="F228" s="49">
        <v>0</v>
      </c>
      <c r="G228" s="49">
        <v>4781.9799999999996</v>
      </c>
      <c r="H228" s="49">
        <v>2.8462492851841496E-4</v>
      </c>
      <c r="I228" s="107" t="s">
        <v>1966</v>
      </c>
      <c r="J228" s="107" t="s">
        <v>290</v>
      </c>
      <c r="K228" s="49">
        <v>0</v>
      </c>
      <c r="L228" s="49">
        <v>0</v>
      </c>
      <c r="M228" s="49">
        <v>26.98</v>
      </c>
      <c r="N228" s="49">
        <v>2.8462492851841496E-4</v>
      </c>
      <c r="O228" s="107" t="s">
        <v>290</v>
      </c>
      <c r="P228" s="49">
        <v>0</v>
      </c>
      <c r="Q228" s="49">
        <v>0</v>
      </c>
      <c r="R228" s="49">
        <v>4755</v>
      </c>
      <c r="S228" s="49">
        <v>2.8462492851841496E-4</v>
      </c>
      <c r="T228" s="107" t="s">
        <v>290</v>
      </c>
      <c r="U228" s="49">
        <v>29.048999999999999</v>
      </c>
      <c r="V228" s="49">
        <v>1308</v>
      </c>
      <c r="W228" s="49">
        <v>5</v>
      </c>
      <c r="X228" s="49">
        <v>1</v>
      </c>
      <c r="Y228" s="49">
        <v>5</v>
      </c>
      <c r="Z228" s="49">
        <v>5</v>
      </c>
      <c r="AA228" s="49">
        <v>5</v>
      </c>
    </row>
    <row r="229" spans="1:27" x14ac:dyDescent="0.25">
      <c r="A229" s="107" t="s">
        <v>3001</v>
      </c>
      <c r="B229" s="49">
        <v>9009142100</v>
      </c>
      <c r="C229" s="107" t="s">
        <v>251</v>
      </c>
      <c r="D229" s="107" t="s">
        <v>244</v>
      </c>
      <c r="E229" s="49">
        <v>43050.957000000002</v>
      </c>
      <c r="F229" s="49">
        <v>1.4793831863084369E-3</v>
      </c>
      <c r="G229" s="49">
        <v>0</v>
      </c>
      <c r="H229" s="49">
        <v>0</v>
      </c>
      <c r="I229" s="107" t="s">
        <v>290</v>
      </c>
      <c r="J229" s="107" t="s">
        <v>1965</v>
      </c>
      <c r="K229" s="49">
        <v>14835.8009</v>
      </c>
      <c r="L229" s="49">
        <v>1.4793831863084369E-3</v>
      </c>
      <c r="M229" s="49">
        <v>0</v>
      </c>
      <c r="N229" s="49">
        <v>0</v>
      </c>
      <c r="O229" s="107" t="s">
        <v>1965</v>
      </c>
      <c r="P229" s="49">
        <v>28215.1561</v>
      </c>
      <c r="Q229" s="49">
        <v>1.4793831863084369E-3</v>
      </c>
      <c r="R229" s="49">
        <v>0</v>
      </c>
      <c r="S229" s="49">
        <v>0</v>
      </c>
      <c r="T229" s="107" t="s">
        <v>1965</v>
      </c>
      <c r="U229" s="49">
        <v>29.048999999999999</v>
      </c>
      <c r="V229" s="49">
        <v>1308</v>
      </c>
      <c r="W229" s="49">
        <v>5</v>
      </c>
      <c r="X229" s="49">
        <v>1</v>
      </c>
      <c r="Y229" s="49">
        <v>5</v>
      </c>
      <c r="Z229" s="49">
        <v>5</v>
      </c>
      <c r="AA229" s="49">
        <v>5</v>
      </c>
    </row>
    <row r="230" spans="1:27" x14ac:dyDescent="0.25">
      <c r="A230" s="107" t="s">
        <v>3002</v>
      </c>
      <c r="B230" s="49">
        <v>9009142200</v>
      </c>
      <c r="C230" s="107" t="s">
        <v>251</v>
      </c>
      <c r="D230" s="107" t="s">
        <v>239</v>
      </c>
      <c r="E230" s="49">
        <v>65092.286600000007</v>
      </c>
      <c r="F230" s="49">
        <v>2.2368012482140635E-3</v>
      </c>
      <c r="G230" s="49">
        <v>49701.1</v>
      </c>
      <c r="H230" s="49">
        <v>2.958224843012015E-3</v>
      </c>
      <c r="I230" s="107" t="s">
        <v>1966</v>
      </c>
      <c r="J230" s="107" t="s">
        <v>1966</v>
      </c>
      <c r="K230" s="49">
        <v>31597.2291</v>
      </c>
      <c r="L230" s="49">
        <v>2.2368012482140635E-3</v>
      </c>
      <c r="M230" s="49">
        <v>3747.81</v>
      </c>
      <c r="N230" s="49">
        <v>2.958224843012015E-3</v>
      </c>
      <c r="O230" s="107" t="s">
        <v>1966</v>
      </c>
      <c r="P230" s="49">
        <v>33495.057500000003</v>
      </c>
      <c r="Q230" s="49">
        <v>2.2368012482140635E-3</v>
      </c>
      <c r="R230" s="49">
        <v>45953.29</v>
      </c>
      <c r="S230" s="49">
        <v>2.958224843012015E-3</v>
      </c>
      <c r="T230" s="107" t="s">
        <v>1966</v>
      </c>
      <c r="U230" s="49">
        <v>53.692999999999998</v>
      </c>
      <c r="V230" s="49">
        <v>1487</v>
      </c>
      <c r="W230" s="49">
        <v>3</v>
      </c>
      <c r="X230" s="49">
        <v>1</v>
      </c>
      <c r="Y230" s="49">
        <v>4</v>
      </c>
      <c r="Z230" s="49">
        <v>3.5</v>
      </c>
      <c r="AA230" s="49">
        <v>4</v>
      </c>
    </row>
    <row r="231" spans="1:27" x14ac:dyDescent="0.25">
      <c r="A231" s="107" t="s">
        <v>3003</v>
      </c>
      <c r="B231" s="49">
        <v>9009142300</v>
      </c>
      <c r="C231" s="107" t="s">
        <v>254</v>
      </c>
      <c r="D231" s="107" t="s">
        <v>244</v>
      </c>
      <c r="E231" s="49">
        <v>27.602499999999999</v>
      </c>
      <c r="F231" s="49">
        <v>9.4851955091448089E-7</v>
      </c>
      <c r="G231" s="49">
        <v>0</v>
      </c>
      <c r="H231" s="49">
        <v>0</v>
      </c>
      <c r="I231" s="107" t="s">
        <v>290</v>
      </c>
      <c r="J231" s="107" t="s">
        <v>290</v>
      </c>
      <c r="K231" s="49">
        <v>0</v>
      </c>
      <c r="L231" s="49">
        <v>9.4851955091448089E-7</v>
      </c>
      <c r="M231" s="49">
        <v>0</v>
      </c>
      <c r="N231" s="49">
        <v>0</v>
      </c>
      <c r="O231" s="107" t="s">
        <v>290</v>
      </c>
      <c r="P231" s="49">
        <v>27.602499999999999</v>
      </c>
      <c r="Q231" s="49">
        <v>9.4851955091448089E-7</v>
      </c>
      <c r="R231" s="49">
        <v>0</v>
      </c>
      <c r="S231" s="49">
        <v>0</v>
      </c>
      <c r="T231" s="107" t="s">
        <v>290</v>
      </c>
      <c r="U231" s="49">
        <v>22.561</v>
      </c>
      <c r="V231" s="49">
        <v>1269</v>
      </c>
      <c r="W231" s="49">
        <v>5</v>
      </c>
      <c r="X231" s="49">
        <v>1</v>
      </c>
      <c r="Y231" s="49">
        <v>5</v>
      </c>
      <c r="Z231" s="49">
        <v>5</v>
      </c>
      <c r="AA231" s="49">
        <v>5</v>
      </c>
    </row>
    <row r="232" spans="1:27" x14ac:dyDescent="0.25">
      <c r="A232" s="107" t="s">
        <v>3003</v>
      </c>
      <c r="B232" s="49">
        <v>9009142300</v>
      </c>
      <c r="C232" s="107" t="s">
        <v>264</v>
      </c>
      <c r="D232" s="107" t="s">
        <v>239</v>
      </c>
      <c r="E232" s="49">
        <v>0</v>
      </c>
      <c r="F232" s="49">
        <v>0</v>
      </c>
      <c r="G232" s="49">
        <v>33023.97</v>
      </c>
      <c r="H232" s="49">
        <v>1.9655969076918518E-3</v>
      </c>
      <c r="I232" s="107" t="s">
        <v>1966</v>
      </c>
      <c r="J232" s="107" t="s">
        <v>290</v>
      </c>
      <c r="K232" s="49">
        <v>0</v>
      </c>
      <c r="L232" s="49">
        <v>0</v>
      </c>
      <c r="M232" s="49">
        <v>10400.34</v>
      </c>
      <c r="N232" s="49">
        <v>1.9655969076918518E-3</v>
      </c>
      <c r="O232" s="107" t="s">
        <v>290</v>
      </c>
      <c r="P232" s="49">
        <v>0</v>
      </c>
      <c r="Q232" s="49">
        <v>0</v>
      </c>
      <c r="R232" s="49">
        <v>22623.63</v>
      </c>
      <c r="S232" s="49">
        <v>1.9655969076918518E-3</v>
      </c>
      <c r="T232" s="107" t="s">
        <v>290</v>
      </c>
      <c r="U232" s="49">
        <v>22.561</v>
      </c>
      <c r="V232" s="49">
        <v>1269</v>
      </c>
      <c r="W232" s="49">
        <v>5</v>
      </c>
      <c r="X232" s="49">
        <v>1</v>
      </c>
      <c r="Y232" s="49">
        <v>5</v>
      </c>
      <c r="Z232" s="49">
        <v>5</v>
      </c>
      <c r="AA232" s="49">
        <v>5</v>
      </c>
    </row>
    <row r="233" spans="1:27" x14ac:dyDescent="0.25">
      <c r="A233" s="107" t="s">
        <v>3003</v>
      </c>
      <c r="B233" s="49">
        <v>9009142300</v>
      </c>
      <c r="C233" s="107" t="s">
        <v>251</v>
      </c>
      <c r="D233" s="107" t="s">
        <v>244</v>
      </c>
      <c r="E233" s="49">
        <v>87668.701799999893</v>
      </c>
      <c r="F233" s="49">
        <v>3.0126067443380653E-3</v>
      </c>
      <c r="G233" s="49">
        <v>0</v>
      </c>
      <c r="H233" s="49">
        <v>0</v>
      </c>
      <c r="I233" s="107" t="s">
        <v>290</v>
      </c>
      <c r="J233" s="107" t="s">
        <v>1965</v>
      </c>
      <c r="K233" s="49">
        <v>53392.115599999903</v>
      </c>
      <c r="L233" s="49">
        <v>3.0126067443380653E-3</v>
      </c>
      <c r="M233" s="49">
        <v>0</v>
      </c>
      <c r="N233" s="49">
        <v>0</v>
      </c>
      <c r="O233" s="107" t="s">
        <v>1965</v>
      </c>
      <c r="P233" s="49">
        <v>34276.586199999998</v>
      </c>
      <c r="Q233" s="49">
        <v>3.0126067443380653E-3</v>
      </c>
      <c r="R233" s="49">
        <v>0</v>
      </c>
      <c r="S233" s="49">
        <v>0</v>
      </c>
      <c r="T233" s="107" t="s">
        <v>1965</v>
      </c>
      <c r="U233" s="49">
        <v>22.561</v>
      </c>
      <c r="V233" s="49">
        <v>1269</v>
      </c>
      <c r="W233" s="49">
        <v>5</v>
      </c>
      <c r="X233" s="49">
        <v>1</v>
      </c>
      <c r="Y233" s="49">
        <v>5</v>
      </c>
      <c r="Z233" s="49">
        <v>5</v>
      </c>
      <c r="AA233" s="49">
        <v>5</v>
      </c>
    </row>
    <row r="234" spans="1:27" x14ac:dyDescent="0.25">
      <c r="A234" s="107" t="s">
        <v>3004</v>
      </c>
      <c r="B234" s="49">
        <v>9009142400</v>
      </c>
      <c r="C234" s="107" t="s">
        <v>264</v>
      </c>
      <c r="D234" s="107" t="s">
        <v>239</v>
      </c>
      <c r="E234" s="49">
        <v>0</v>
      </c>
      <c r="F234" s="49">
        <v>0</v>
      </c>
      <c r="G234" s="49">
        <v>18440.37</v>
      </c>
      <c r="H234" s="49">
        <v>1.0975765254357241E-3</v>
      </c>
      <c r="I234" s="107" t="s">
        <v>1966</v>
      </c>
      <c r="J234" s="107" t="s">
        <v>290</v>
      </c>
      <c r="K234" s="49">
        <v>0</v>
      </c>
      <c r="L234" s="49">
        <v>0</v>
      </c>
      <c r="M234" s="49">
        <v>6815.37</v>
      </c>
      <c r="N234" s="49">
        <v>1.0975765254357241E-3</v>
      </c>
      <c r="O234" s="107" t="s">
        <v>290</v>
      </c>
      <c r="P234" s="49">
        <v>0</v>
      </c>
      <c r="Q234" s="49">
        <v>0</v>
      </c>
      <c r="R234" s="49">
        <v>11625</v>
      </c>
      <c r="S234" s="49">
        <v>1.0975765254357241E-3</v>
      </c>
      <c r="T234" s="107" t="s">
        <v>290</v>
      </c>
      <c r="U234" s="49">
        <v>19.91</v>
      </c>
      <c r="V234" s="49">
        <v>1247</v>
      </c>
      <c r="W234" s="49">
        <v>5</v>
      </c>
      <c r="X234" s="49">
        <v>1</v>
      </c>
      <c r="Y234" s="49">
        <v>5</v>
      </c>
      <c r="Z234" s="49">
        <v>5</v>
      </c>
      <c r="AA234" s="49">
        <v>5</v>
      </c>
    </row>
    <row r="235" spans="1:27" x14ac:dyDescent="0.25">
      <c r="A235" s="107" t="s">
        <v>3004</v>
      </c>
      <c r="B235" s="49">
        <v>9009142400</v>
      </c>
      <c r="C235" s="107" t="s">
        <v>251</v>
      </c>
      <c r="D235" s="107" t="s">
        <v>244</v>
      </c>
      <c r="E235" s="49">
        <v>90482.525799999901</v>
      </c>
      <c r="F235" s="49">
        <v>3.1092996916012622E-3</v>
      </c>
      <c r="G235" s="49">
        <v>0</v>
      </c>
      <c r="H235" s="49">
        <v>0</v>
      </c>
      <c r="I235" s="107" t="s">
        <v>290</v>
      </c>
      <c r="J235" s="107" t="s">
        <v>1965</v>
      </c>
      <c r="K235" s="49">
        <v>54491.1928999999</v>
      </c>
      <c r="L235" s="49">
        <v>3.1092996916012622E-3</v>
      </c>
      <c r="M235" s="49">
        <v>0</v>
      </c>
      <c r="N235" s="49">
        <v>0</v>
      </c>
      <c r="O235" s="107" t="s">
        <v>1965</v>
      </c>
      <c r="P235" s="49">
        <v>35991.332900000001</v>
      </c>
      <c r="Q235" s="49">
        <v>3.1092996916012622E-3</v>
      </c>
      <c r="R235" s="49">
        <v>0</v>
      </c>
      <c r="S235" s="49">
        <v>0</v>
      </c>
      <c r="T235" s="107" t="s">
        <v>1965</v>
      </c>
      <c r="U235" s="49">
        <v>19.91</v>
      </c>
      <c r="V235" s="49">
        <v>1247</v>
      </c>
      <c r="W235" s="49">
        <v>5</v>
      </c>
      <c r="X235" s="49">
        <v>1</v>
      </c>
      <c r="Y235" s="49">
        <v>5</v>
      </c>
      <c r="Z235" s="49">
        <v>5</v>
      </c>
      <c r="AA235" s="49">
        <v>5</v>
      </c>
    </row>
    <row r="236" spans="1:27" x14ac:dyDescent="0.25">
      <c r="A236" s="107" t="s">
        <v>3005</v>
      </c>
      <c r="B236" s="49">
        <v>9009142500</v>
      </c>
      <c r="C236" s="107" t="s">
        <v>253</v>
      </c>
      <c r="D236" s="107" t="s">
        <v>244</v>
      </c>
      <c r="E236" s="49">
        <v>682.77530000000002</v>
      </c>
      <c r="F236" s="49">
        <v>2.3462574800525313E-5</v>
      </c>
      <c r="G236" s="49">
        <v>0</v>
      </c>
      <c r="H236" s="49">
        <v>0</v>
      </c>
      <c r="I236" s="107" t="s">
        <v>290</v>
      </c>
      <c r="J236" s="107" t="s">
        <v>1965</v>
      </c>
      <c r="K236" s="49">
        <v>231.15710000000001</v>
      </c>
      <c r="L236" s="49">
        <v>2.3462574800525313E-5</v>
      </c>
      <c r="M236" s="49">
        <v>0</v>
      </c>
      <c r="N236" s="49">
        <v>0</v>
      </c>
      <c r="O236" s="107" t="s">
        <v>1965</v>
      </c>
      <c r="P236" s="49">
        <v>451.6182</v>
      </c>
      <c r="Q236" s="49">
        <v>2.3462574800525313E-5</v>
      </c>
      <c r="R236" s="49">
        <v>0</v>
      </c>
      <c r="S236" s="49">
        <v>0</v>
      </c>
      <c r="T236" s="107" t="s">
        <v>1965</v>
      </c>
      <c r="U236" s="49">
        <v>25.202000000000002</v>
      </c>
      <c r="V236" s="49">
        <v>1195</v>
      </c>
      <c r="W236" s="49">
        <v>5</v>
      </c>
      <c r="X236" s="49">
        <v>1</v>
      </c>
      <c r="Y236" s="49">
        <v>5</v>
      </c>
      <c r="Z236" s="49">
        <v>5</v>
      </c>
      <c r="AA236" s="49">
        <v>5</v>
      </c>
    </row>
    <row r="237" spans="1:27" x14ac:dyDescent="0.25">
      <c r="A237" s="107" t="s">
        <v>3005</v>
      </c>
      <c r="B237" s="49">
        <v>9009142500</v>
      </c>
      <c r="C237" s="107" t="s">
        <v>264</v>
      </c>
      <c r="D237" s="107" t="s">
        <v>239</v>
      </c>
      <c r="E237" s="49">
        <v>0</v>
      </c>
      <c r="F237" s="49">
        <v>0</v>
      </c>
      <c r="G237" s="49">
        <v>10257.39</v>
      </c>
      <c r="H237" s="49">
        <v>6.1052302509326782E-4</v>
      </c>
      <c r="I237" s="107" t="s">
        <v>1966</v>
      </c>
      <c r="J237" s="107" t="s">
        <v>290</v>
      </c>
      <c r="K237" s="49">
        <v>0</v>
      </c>
      <c r="L237" s="49">
        <v>0</v>
      </c>
      <c r="M237" s="49">
        <v>7352.41</v>
      </c>
      <c r="N237" s="49">
        <v>6.1052302509326782E-4</v>
      </c>
      <c r="O237" s="107" t="s">
        <v>290</v>
      </c>
      <c r="P237" s="49">
        <v>0</v>
      </c>
      <c r="Q237" s="49">
        <v>0</v>
      </c>
      <c r="R237" s="49">
        <v>2904.98</v>
      </c>
      <c r="S237" s="49">
        <v>6.1052302509326782E-4</v>
      </c>
      <c r="T237" s="107" t="s">
        <v>290</v>
      </c>
      <c r="U237" s="49">
        <v>25.202000000000002</v>
      </c>
      <c r="V237" s="49">
        <v>1195</v>
      </c>
      <c r="W237" s="49">
        <v>5</v>
      </c>
      <c r="X237" s="49">
        <v>1</v>
      </c>
      <c r="Y237" s="49">
        <v>5</v>
      </c>
      <c r="Z237" s="49">
        <v>5</v>
      </c>
      <c r="AA237" s="49">
        <v>5</v>
      </c>
    </row>
    <row r="238" spans="1:27" x14ac:dyDescent="0.25">
      <c r="A238" s="107" t="s">
        <v>3005</v>
      </c>
      <c r="B238" s="49">
        <v>9009142500</v>
      </c>
      <c r="C238" s="107" t="s">
        <v>251</v>
      </c>
      <c r="D238" s="107" t="s">
        <v>244</v>
      </c>
      <c r="E238" s="49">
        <v>86699.675800000099</v>
      </c>
      <c r="F238" s="49">
        <v>2.9793075828003688E-3</v>
      </c>
      <c r="G238" s="49">
        <v>0</v>
      </c>
      <c r="H238" s="49">
        <v>0</v>
      </c>
      <c r="I238" s="107" t="s">
        <v>290</v>
      </c>
      <c r="J238" s="107" t="s">
        <v>1965</v>
      </c>
      <c r="K238" s="49">
        <v>64777.257400000097</v>
      </c>
      <c r="L238" s="49">
        <v>2.9793075828003688E-3</v>
      </c>
      <c r="M238" s="49">
        <v>0</v>
      </c>
      <c r="N238" s="49">
        <v>0</v>
      </c>
      <c r="O238" s="107" t="s">
        <v>1965</v>
      </c>
      <c r="P238" s="49">
        <v>21922.418399999999</v>
      </c>
      <c r="Q238" s="49">
        <v>2.9793075828003688E-3</v>
      </c>
      <c r="R238" s="49">
        <v>0</v>
      </c>
      <c r="S238" s="49">
        <v>0</v>
      </c>
      <c r="T238" s="107" t="s">
        <v>1965</v>
      </c>
      <c r="U238" s="49">
        <v>25.202000000000002</v>
      </c>
      <c r="V238" s="49">
        <v>1195</v>
      </c>
      <c r="W238" s="49">
        <v>5</v>
      </c>
      <c r="X238" s="49">
        <v>1</v>
      </c>
      <c r="Y238" s="49">
        <v>5</v>
      </c>
      <c r="Z238" s="49">
        <v>5</v>
      </c>
      <c r="AA238" s="49">
        <v>5</v>
      </c>
    </row>
    <row r="239" spans="1:27" x14ac:dyDescent="0.25">
      <c r="A239" s="107" t="s">
        <v>3006</v>
      </c>
      <c r="B239" s="49">
        <v>9009142601</v>
      </c>
      <c r="C239" s="107" t="s">
        <v>254</v>
      </c>
      <c r="D239" s="107" t="s">
        <v>239</v>
      </c>
      <c r="E239" s="49">
        <v>67.625799999999998</v>
      </c>
      <c r="F239" s="49">
        <v>2.3238617315907073E-6</v>
      </c>
      <c r="G239" s="49">
        <v>0</v>
      </c>
      <c r="H239" s="49">
        <v>0</v>
      </c>
      <c r="I239" s="107" t="s">
        <v>290</v>
      </c>
      <c r="J239" s="107" t="s">
        <v>290</v>
      </c>
      <c r="K239" s="49">
        <v>67.625799999999998</v>
      </c>
      <c r="L239" s="49">
        <v>2.3238617315907073E-6</v>
      </c>
      <c r="M239" s="49">
        <v>0</v>
      </c>
      <c r="N239" s="49">
        <v>0</v>
      </c>
      <c r="O239" s="107" t="s">
        <v>290</v>
      </c>
      <c r="P239" s="49">
        <v>0</v>
      </c>
      <c r="Q239" s="49">
        <v>2.3238617315907073E-6</v>
      </c>
      <c r="R239" s="49">
        <v>0</v>
      </c>
      <c r="S239" s="49">
        <v>0</v>
      </c>
      <c r="T239" s="107" t="s">
        <v>290</v>
      </c>
      <c r="U239" s="49">
        <v>34.290999999999997</v>
      </c>
      <c r="V239" s="49">
        <v>1198</v>
      </c>
      <c r="W239" s="49">
        <v>4</v>
      </c>
      <c r="X239" s="49">
        <v>1</v>
      </c>
      <c r="Y239" s="49">
        <v>5</v>
      </c>
      <c r="Z239" s="49">
        <v>4.5</v>
      </c>
      <c r="AA239" s="49">
        <v>5</v>
      </c>
    </row>
    <row r="240" spans="1:27" x14ac:dyDescent="0.25">
      <c r="A240" s="107" t="s">
        <v>3006</v>
      </c>
      <c r="B240" s="49">
        <v>9009142601</v>
      </c>
      <c r="C240" s="107" t="s">
        <v>251</v>
      </c>
      <c r="D240" s="107" t="s">
        <v>239</v>
      </c>
      <c r="E240" s="49">
        <v>118628.3470000001</v>
      </c>
      <c r="F240" s="49">
        <v>4.0764896810856731E-3</v>
      </c>
      <c r="G240" s="49">
        <v>33793.160000000003</v>
      </c>
      <c r="H240" s="49">
        <v>2.0113793343785129E-3</v>
      </c>
      <c r="I240" s="107" t="s">
        <v>1965</v>
      </c>
      <c r="J240" s="107" t="s">
        <v>1965</v>
      </c>
      <c r="K240" s="49">
        <v>92154.619600000093</v>
      </c>
      <c r="L240" s="49">
        <v>4.0764896810856731E-3</v>
      </c>
      <c r="M240" s="49">
        <v>25570.16</v>
      </c>
      <c r="N240" s="49">
        <v>2.0113793343785129E-3</v>
      </c>
      <c r="O240" s="107" t="s">
        <v>1965</v>
      </c>
      <c r="P240" s="49">
        <v>26473.7274</v>
      </c>
      <c r="Q240" s="49">
        <v>4.0764896810856731E-3</v>
      </c>
      <c r="R240" s="49">
        <v>8223</v>
      </c>
      <c r="S240" s="49">
        <v>2.0113793343785129E-3</v>
      </c>
      <c r="T240" s="107" t="s">
        <v>1965</v>
      </c>
      <c r="U240" s="49">
        <v>34.290999999999997</v>
      </c>
      <c r="V240" s="49">
        <v>1198</v>
      </c>
      <c r="W240" s="49">
        <v>4</v>
      </c>
      <c r="X240" s="49">
        <v>1</v>
      </c>
      <c r="Y240" s="49">
        <v>5</v>
      </c>
      <c r="Z240" s="49">
        <v>4.5</v>
      </c>
      <c r="AA240" s="49">
        <v>5</v>
      </c>
    </row>
    <row r="241" spans="1:27" x14ac:dyDescent="0.25">
      <c r="A241" s="107" t="s">
        <v>3006</v>
      </c>
      <c r="B241" s="49">
        <v>9009142601</v>
      </c>
      <c r="C241" s="107" t="s">
        <v>255</v>
      </c>
      <c r="D241" s="107" t="s">
        <v>239</v>
      </c>
      <c r="E241" s="49">
        <v>529.9402</v>
      </c>
      <c r="F241" s="49">
        <v>1.8210620071208413E-5</v>
      </c>
      <c r="G241" s="49">
        <v>0</v>
      </c>
      <c r="H241" s="49">
        <v>0</v>
      </c>
      <c r="I241" s="107" t="s">
        <v>290</v>
      </c>
      <c r="J241" s="107" t="s">
        <v>1965</v>
      </c>
      <c r="K241" s="49">
        <v>529.9402</v>
      </c>
      <c r="L241" s="49">
        <v>1.8210620071208413E-5</v>
      </c>
      <c r="M241" s="49">
        <v>0</v>
      </c>
      <c r="N241" s="49">
        <v>0</v>
      </c>
      <c r="O241" s="107" t="s">
        <v>1965</v>
      </c>
      <c r="P241" s="49">
        <v>0</v>
      </c>
      <c r="Q241" s="49">
        <v>1.8210620071208413E-5</v>
      </c>
      <c r="R241" s="49">
        <v>0</v>
      </c>
      <c r="S241" s="49">
        <v>0</v>
      </c>
      <c r="T241" s="107" t="s">
        <v>1965</v>
      </c>
      <c r="U241" s="49">
        <v>34.290999999999997</v>
      </c>
      <c r="V241" s="49">
        <v>1198</v>
      </c>
      <c r="W241" s="49">
        <v>4</v>
      </c>
      <c r="X241" s="49">
        <v>1</v>
      </c>
      <c r="Y241" s="49">
        <v>5</v>
      </c>
      <c r="Z241" s="49">
        <v>4.5</v>
      </c>
      <c r="AA241" s="49">
        <v>5</v>
      </c>
    </row>
    <row r="242" spans="1:27" x14ac:dyDescent="0.25">
      <c r="A242" s="107" t="s">
        <v>3007</v>
      </c>
      <c r="B242" s="49">
        <v>9009142603</v>
      </c>
      <c r="C242" s="107" t="s">
        <v>254</v>
      </c>
      <c r="D242" s="107" t="s">
        <v>244</v>
      </c>
      <c r="E242" s="49">
        <v>258.6438</v>
      </c>
      <c r="F242" s="49">
        <v>8.8879159866973938E-6</v>
      </c>
      <c r="G242" s="49">
        <v>0</v>
      </c>
      <c r="H242" s="49">
        <v>0</v>
      </c>
      <c r="I242" s="107" t="s">
        <v>290</v>
      </c>
      <c r="J242" s="107" t="s">
        <v>1965</v>
      </c>
      <c r="K242" s="49">
        <v>0</v>
      </c>
      <c r="L242" s="49">
        <v>8.8879159866973938E-6</v>
      </c>
      <c r="M242" s="49">
        <v>0</v>
      </c>
      <c r="N242" s="49">
        <v>0</v>
      </c>
      <c r="O242" s="107" t="s">
        <v>1965</v>
      </c>
      <c r="P242" s="49">
        <v>258.6438</v>
      </c>
      <c r="Q242" s="49">
        <v>8.8879159866973938E-6</v>
      </c>
      <c r="R242" s="49">
        <v>0</v>
      </c>
      <c r="S242" s="49">
        <v>0</v>
      </c>
      <c r="T242" s="107" t="s">
        <v>1965</v>
      </c>
      <c r="U242" s="49">
        <v>14.366</v>
      </c>
      <c r="V242" s="49">
        <v>715</v>
      </c>
      <c r="W242" s="49">
        <v>5</v>
      </c>
      <c r="X242" s="49">
        <v>1</v>
      </c>
      <c r="Y242" s="49">
        <v>5</v>
      </c>
      <c r="Z242" s="49">
        <v>5</v>
      </c>
      <c r="AA242" s="49">
        <v>5</v>
      </c>
    </row>
    <row r="243" spans="1:27" x14ac:dyDescent="0.25">
      <c r="A243" s="107" t="s">
        <v>3007</v>
      </c>
      <c r="B243" s="49">
        <v>9009142603</v>
      </c>
      <c r="C243" s="107" t="s">
        <v>264</v>
      </c>
      <c r="D243" s="107" t="s">
        <v>239</v>
      </c>
      <c r="E243" s="49">
        <v>0</v>
      </c>
      <c r="F243" s="49">
        <v>0</v>
      </c>
      <c r="G243" s="49">
        <v>24238.39</v>
      </c>
      <c r="H243" s="49">
        <v>1.4426764689838654E-3</v>
      </c>
      <c r="I243" s="107" t="s">
        <v>1966</v>
      </c>
      <c r="J243" s="107" t="s">
        <v>290</v>
      </c>
      <c r="K243" s="49">
        <v>0</v>
      </c>
      <c r="L243" s="49">
        <v>0</v>
      </c>
      <c r="M243" s="49">
        <v>14190.36</v>
      </c>
      <c r="N243" s="49">
        <v>1.4426764689838654E-3</v>
      </c>
      <c r="O243" s="107" t="s">
        <v>290</v>
      </c>
      <c r="P243" s="49">
        <v>0</v>
      </c>
      <c r="Q243" s="49">
        <v>0</v>
      </c>
      <c r="R243" s="49">
        <v>10048.030000000001</v>
      </c>
      <c r="S243" s="49">
        <v>1.4426764689838654E-3</v>
      </c>
      <c r="T243" s="107" t="s">
        <v>290</v>
      </c>
      <c r="U243" s="49">
        <v>14.366</v>
      </c>
      <c r="V243" s="49">
        <v>715</v>
      </c>
      <c r="W243" s="49">
        <v>5</v>
      </c>
      <c r="X243" s="49">
        <v>1</v>
      </c>
      <c r="Y243" s="49">
        <v>5</v>
      </c>
      <c r="Z243" s="49">
        <v>5</v>
      </c>
      <c r="AA243" s="49">
        <v>5</v>
      </c>
    </row>
    <row r="244" spans="1:27" x14ac:dyDescent="0.25">
      <c r="A244" s="107" t="s">
        <v>3007</v>
      </c>
      <c r="B244" s="49">
        <v>9009142603</v>
      </c>
      <c r="C244" s="107" t="s">
        <v>251</v>
      </c>
      <c r="D244" s="107" t="s">
        <v>244</v>
      </c>
      <c r="E244" s="49">
        <v>54462.847300000001</v>
      </c>
      <c r="F244" s="49">
        <v>1.8715361095016738E-3</v>
      </c>
      <c r="G244" s="49">
        <v>0</v>
      </c>
      <c r="H244" s="49">
        <v>0</v>
      </c>
      <c r="I244" s="107" t="s">
        <v>290</v>
      </c>
      <c r="J244" s="107" t="s">
        <v>1965</v>
      </c>
      <c r="K244" s="49">
        <v>45179.0501</v>
      </c>
      <c r="L244" s="49">
        <v>1.8715361095016738E-3</v>
      </c>
      <c r="M244" s="49">
        <v>0</v>
      </c>
      <c r="N244" s="49">
        <v>0</v>
      </c>
      <c r="O244" s="107" t="s">
        <v>1965</v>
      </c>
      <c r="P244" s="49">
        <v>9283.7972000000009</v>
      </c>
      <c r="Q244" s="49">
        <v>1.8715361095016738E-3</v>
      </c>
      <c r="R244" s="49">
        <v>0</v>
      </c>
      <c r="S244" s="49">
        <v>0</v>
      </c>
      <c r="T244" s="107" t="s">
        <v>1965</v>
      </c>
      <c r="U244" s="49">
        <v>14.366</v>
      </c>
      <c r="V244" s="49">
        <v>715</v>
      </c>
      <c r="W244" s="49">
        <v>5</v>
      </c>
      <c r="X244" s="49">
        <v>1</v>
      </c>
      <c r="Y244" s="49">
        <v>5</v>
      </c>
      <c r="Z244" s="49">
        <v>5</v>
      </c>
      <c r="AA244" s="49">
        <v>5</v>
      </c>
    </row>
    <row r="245" spans="1:27" x14ac:dyDescent="0.25">
      <c r="A245" s="107" t="s">
        <v>3008</v>
      </c>
      <c r="B245" s="49">
        <v>9009142604</v>
      </c>
      <c r="C245" s="107" t="s">
        <v>254</v>
      </c>
      <c r="D245" s="107" t="s">
        <v>239</v>
      </c>
      <c r="E245" s="49">
        <v>588.71630000000005</v>
      </c>
      <c r="F245" s="49">
        <v>2.0230374802718407E-5</v>
      </c>
      <c r="G245" s="49">
        <v>0</v>
      </c>
      <c r="H245" s="49">
        <v>0</v>
      </c>
      <c r="I245" s="107" t="s">
        <v>290</v>
      </c>
      <c r="J245" s="107" t="s">
        <v>1965</v>
      </c>
      <c r="K245" s="49">
        <v>588.71630000000005</v>
      </c>
      <c r="L245" s="49">
        <v>2.0230374802718407E-5</v>
      </c>
      <c r="M245" s="49">
        <v>0</v>
      </c>
      <c r="N245" s="49">
        <v>0</v>
      </c>
      <c r="O245" s="107" t="s">
        <v>1965</v>
      </c>
      <c r="P245" s="49">
        <v>0</v>
      </c>
      <c r="Q245" s="49">
        <v>2.0230374802718407E-5</v>
      </c>
      <c r="R245" s="49">
        <v>0</v>
      </c>
      <c r="S245" s="49">
        <v>0</v>
      </c>
      <c r="T245" s="107" t="s">
        <v>1965</v>
      </c>
      <c r="U245" s="49">
        <v>45.972000000000001</v>
      </c>
      <c r="V245" s="49">
        <v>1442</v>
      </c>
      <c r="W245" s="49">
        <v>4</v>
      </c>
      <c r="X245" s="49">
        <v>1</v>
      </c>
      <c r="Y245" s="49">
        <v>4</v>
      </c>
      <c r="Z245" s="49">
        <v>4</v>
      </c>
      <c r="AA245" s="49">
        <v>4</v>
      </c>
    </row>
    <row r="246" spans="1:27" x14ac:dyDescent="0.25">
      <c r="A246" s="107" t="s">
        <v>3008</v>
      </c>
      <c r="B246" s="49">
        <v>9009142604</v>
      </c>
      <c r="C246" s="107" t="s">
        <v>251</v>
      </c>
      <c r="D246" s="107" t="s">
        <v>239</v>
      </c>
      <c r="E246" s="49">
        <v>47275.427100000001</v>
      </c>
      <c r="F246" s="49">
        <v>1.6245509240895672E-3</v>
      </c>
      <c r="G246" s="49">
        <v>17477.72</v>
      </c>
      <c r="H246" s="49">
        <v>1.0402792997178726E-3</v>
      </c>
      <c r="I246" s="107" t="s">
        <v>1965</v>
      </c>
      <c r="J246" s="107" t="s">
        <v>1965</v>
      </c>
      <c r="K246" s="49">
        <v>40066.7255</v>
      </c>
      <c r="L246" s="49">
        <v>1.6245509240895672E-3</v>
      </c>
      <c r="M246" s="49">
        <v>16767.72</v>
      </c>
      <c r="N246" s="49">
        <v>1.0402792997178726E-3</v>
      </c>
      <c r="O246" s="107" t="s">
        <v>1965</v>
      </c>
      <c r="P246" s="49">
        <v>7208.7016000000003</v>
      </c>
      <c r="Q246" s="49">
        <v>1.6245509240895672E-3</v>
      </c>
      <c r="R246" s="49">
        <v>710</v>
      </c>
      <c r="S246" s="49">
        <v>1.0402792997178726E-3</v>
      </c>
      <c r="T246" s="107" t="s">
        <v>1965</v>
      </c>
      <c r="U246" s="49">
        <v>45.972000000000001</v>
      </c>
      <c r="V246" s="49">
        <v>1442</v>
      </c>
      <c r="W246" s="49">
        <v>4</v>
      </c>
      <c r="X246" s="49">
        <v>1</v>
      </c>
      <c r="Y246" s="49">
        <v>4</v>
      </c>
      <c r="Z246" s="49">
        <v>4</v>
      </c>
      <c r="AA246" s="49">
        <v>4</v>
      </c>
    </row>
    <row r="247" spans="1:27" x14ac:dyDescent="0.25">
      <c r="A247" s="107" t="s">
        <v>3008</v>
      </c>
      <c r="B247" s="49">
        <v>9009142604</v>
      </c>
      <c r="C247" s="107" t="s">
        <v>255</v>
      </c>
      <c r="D247" s="107" t="s">
        <v>239</v>
      </c>
      <c r="E247" s="49">
        <v>8.3750999999999998</v>
      </c>
      <c r="F247" s="49">
        <v>2.8779806506163821E-7</v>
      </c>
      <c r="G247" s="49">
        <v>0</v>
      </c>
      <c r="H247" s="49">
        <v>0</v>
      </c>
      <c r="I247" s="107" t="s">
        <v>290</v>
      </c>
      <c r="J247" s="107" t="s">
        <v>290</v>
      </c>
      <c r="K247" s="49">
        <v>8.3750999999999998</v>
      </c>
      <c r="L247" s="49">
        <v>2.8779806506163821E-7</v>
      </c>
      <c r="M247" s="49">
        <v>0</v>
      </c>
      <c r="N247" s="49">
        <v>0</v>
      </c>
      <c r="O247" s="107" t="s">
        <v>290</v>
      </c>
      <c r="P247" s="49">
        <v>0</v>
      </c>
      <c r="Q247" s="49">
        <v>2.8779806506163821E-7</v>
      </c>
      <c r="R247" s="49">
        <v>0</v>
      </c>
      <c r="S247" s="49">
        <v>0</v>
      </c>
      <c r="T247" s="107" t="s">
        <v>290</v>
      </c>
      <c r="U247" s="49">
        <v>45.972000000000001</v>
      </c>
      <c r="V247" s="49">
        <v>1442</v>
      </c>
      <c r="W247" s="49">
        <v>4</v>
      </c>
      <c r="X247" s="49">
        <v>1</v>
      </c>
      <c r="Y247" s="49">
        <v>4</v>
      </c>
      <c r="Z247" s="49">
        <v>4</v>
      </c>
      <c r="AA247" s="49">
        <v>4</v>
      </c>
    </row>
    <row r="248" spans="1:27" x14ac:dyDescent="0.25">
      <c r="A248" s="107" t="s">
        <v>3008</v>
      </c>
      <c r="B248" s="49">
        <v>9009142604</v>
      </c>
      <c r="C248" s="107" t="s">
        <v>272</v>
      </c>
      <c r="D248" s="107" t="s">
        <v>239</v>
      </c>
      <c r="E248" s="49">
        <v>0</v>
      </c>
      <c r="F248" s="49">
        <v>0</v>
      </c>
      <c r="G248" s="49">
        <v>3171.78</v>
      </c>
      <c r="H248" s="49">
        <v>1.8878532653338959E-4</v>
      </c>
      <c r="I248" s="107" t="s">
        <v>1966</v>
      </c>
      <c r="J248" s="107" t="s">
        <v>290</v>
      </c>
      <c r="K248" s="49">
        <v>0</v>
      </c>
      <c r="L248" s="49">
        <v>0</v>
      </c>
      <c r="M248" s="49">
        <v>3171.78</v>
      </c>
      <c r="N248" s="49">
        <v>1.8878532653338959E-4</v>
      </c>
      <c r="O248" s="107" t="s">
        <v>290</v>
      </c>
      <c r="P248" s="49">
        <v>0</v>
      </c>
      <c r="Q248" s="49">
        <v>0</v>
      </c>
      <c r="R248" s="49">
        <v>0</v>
      </c>
      <c r="S248" s="49">
        <v>1.8878532653338959E-4</v>
      </c>
      <c r="T248" s="107" t="s">
        <v>290</v>
      </c>
      <c r="U248" s="49">
        <v>45.972000000000001</v>
      </c>
      <c r="V248" s="49">
        <v>1442</v>
      </c>
      <c r="W248" s="49">
        <v>4</v>
      </c>
      <c r="X248" s="49">
        <v>1</v>
      </c>
      <c r="Y248" s="49">
        <v>4</v>
      </c>
      <c r="Z248" s="49">
        <v>4</v>
      </c>
      <c r="AA248" s="49">
        <v>4</v>
      </c>
    </row>
    <row r="249" spans="1:27" x14ac:dyDescent="0.25">
      <c r="A249" s="107" t="s">
        <v>3009</v>
      </c>
      <c r="B249" s="49">
        <v>9009142700</v>
      </c>
      <c r="C249" s="107" t="s">
        <v>254</v>
      </c>
      <c r="D249" s="107" t="s">
        <v>239</v>
      </c>
      <c r="E249" s="49">
        <v>828.46839999999997</v>
      </c>
      <c r="F249" s="49">
        <v>2.84691051431877E-5</v>
      </c>
      <c r="G249" s="49">
        <v>0</v>
      </c>
      <c r="H249" s="49">
        <v>0</v>
      </c>
      <c r="I249" s="107" t="s">
        <v>290</v>
      </c>
      <c r="J249" s="107" t="s">
        <v>1965</v>
      </c>
      <c r="K249" s="49">
        <v>752.1549</v>
      </c>
      <c r="L249" s="49">
        <v>2.84691051431877E-5</v>
      </c>
      <c r="M249" s="49">
        <v>0</v>
      </c>
      <c r="N249" s="49">
        <v>0</v>
      </c>
      <c r="O249" s="107" t="s">
        <v>1965</v>
      </c>
      <c r="P249" s="49">
        <v>76.313500000000005</v>
      </c>
      <c r="Q249" s="49">
        <v>2.84691051431877E-5</v>
      </c>
      <c r="R249" s="49">
        <v>0</v>
      </c>
      <c r="S249" s="49">
        <v>0</v>
      </c>
      <c r="T249" s="107" t="s">
        <v>1965</v>
      </c>
      <c r="U249" s="49">
        <v>23.71</v>
      </c>
      <c r="V249" s="49">
        <v>1365</v>
      </c>
      <c r="W249" s="49">
        <v>4</v>
      </c>
      <c r="X249" s="49">
        <v>1</v>
      </c>
      <c r="Y249" s="49">
        <v>5</v>
      </c>
      <c r="Z249" s="49">
        <v>4.5</v>
      </c>
      <c r="AA249" s="49">
        <v>5</v>
      </c>
    </row>
    <row r="250" spans="1:27" x14ac:dyDescent="0.25">
      <c r="A250" s="107" t="s">
        <v>3009</v>
      </c>
      <c r="B250" s="49">
        <v>9009142700</v>
      </c>
      <c r="C250" s="107" t="s">
        <v>251</v>
      </c>
      <c r="D250" s="107" t="s">
        <v>239</v>
      </c>
      <c r="E250" s="49">
        <v>121562.99810000011</v>
      </c>
      <c r="F250" s="49">
        <v>4.1773346749616885E-3</v>
      </c>
      <c r="G250" s="49">
        <v>47158.96</v>
      </c>
      <c r="H250" s="49">
        <v>2.8069158840067906E-3</v>
      </c>
      <c r="I250" s="107" t="s">
        <v>1965</v>
      </c>
      <c r="J250" s="107" t="s">
        <v>1965</v>
      </c>
      <c r="K250" s="49">
        <v>83322.580300000103</v>
      </c>
      <c r="L250" s="49">
        <v>4.1773346749616885E-3</v>
      </c>
      <c r="M250" s="49">
        <v>29975.46</v>
      </c>
      <c r="N250" s="49">
        <v>2.8069158840067906E-3</v>
      </c>
      <c r="O250" s="107" t="s">
        <v>1965</v>
      </c>
      <c r="P250" s="49">
        <v>38240.417800000003</v>
      </c>
      <c r="Q250" s="49">
        <v>4.1773346749616885E-3</v>
      </c>
      <c r="R250" s="49">
        <v>17183.5</v>
      </c>
      <c r="S250" s="49">
        <v>2.8069158840067906E-3</v>
      </c>
      <c r="T250" s="107" t="s">
        <v>1965</v>
      </c>
      <c r="U250" s="49">
        <v>23.71</v>
      </c>
      <c r="V250" s="49">
        <v>1365</v>
      </c>
      <c r="W250" s="49">
        <v>4</v>
      </c>
      <c r="X250" s="49">
        <v>1</v>
      </c>
      <c r="Y250" s="49">
        <v>5</v>
      </c>
      <c r="Z250" s="49">
        <v>4.5</v>
      </c>
      <c r="AA250" s="49">
        <v>5</v>
      </c>
    </row>
    <row r="251" spans="1:27" x14ac:dyDescent="0.25">
      <c r="A251" s="107" t="s">
        <v>3010</v>
      </c>
      <c r="B251" s="49">
        <v>9009142800</v>
      </c>
      <c r="C251" s="107" t="s">
        <v>254</v>
      </c>
      <c r="D251" s="107" t="s">
        <v>239</v>
      </c>
      <c r="E251" s="49">
        <v>1088.9469999999999</v>
      </c>
      <c r="F251" s="49">
        <v>3.7420071348960097E-5</v>
      </c>
      <c r="G251" s="49">
        <v>0</v>
      </c>
      <c r="H251" s="49">
        <v>0</v>
      </c>
      <c r="I251" s="107" t="s">
        <v>290</v>
      </c>
      <c r="J251" s="107" t="s">
        <v>1965</v>
      </c>
      <c r="K251" s="49">
        <v>897.51229999999998</v>
      </c>
      <c r="L251" s="49">
        <v>3.7420071348960097E-5</v>
      </c>
      <c r="M251" s="49">
        <v>0</v>
      </c>
      <c r="N251" s="49">
        <v>0</v>
      </c>
      <c r="O251" s="107" t="s">
        <v>1965</v>
      </c>
      <c r="P251" s="49">
        <v>191.43469999999999</v>
      </c>
      <c r="Q251" s="49">
        <v>3.7420071348960097E-5</v>
      </c>
      <c r="R251" s="49">
        <v>0</v>
      </c>
      <c r="S251" s="49">
        <v>0</v>
      </c>
      <c r="T251" s="107" t="s">
        <v>1965</v>
      </c>
      <c r="U251" s="49">
        <v>47.162999999999997</v>
      </c>
      <c r="V251" s="49">
        <v>1506</v>
      </c>
      <c r="W251" s="49">
        <v>4</v>
      </c>
      <c r="X251" s="49">
        <v>1</v>
      </c>
      <c r="Y251" s="49">
        <v>3</v>
      </c>
      <c r="Z251" s="49">
        <v>3.5</v>
      </c>
      <c r="AA251" s="49">
        <v>4</v>
      </c>
    </row>
    <row r="252" spans="1:27" x14ac:dyDescent="0.25">
      <c r="A252" s="107" t="s">
        <v>3010</v>
      </c>
      <c r="B252" s="49">
        <v>9009142800</v>
      </c>
      <c r="C252" s="107" t="s">
        <v>265</v>
      </c>
      <c r="D252" s="107" t="s">
        <v>239</v>
      </c>
      <c r="E252" s="49">
        <v>0</v>
      </c>
      <c r="F252" s="49">
        <v>0</v>
      </c>
      <c r="G252" s="49">
        <v>490.74</v>
      </c>
      <c r="H252" s="49">
        <v>2.9208996570693934E-5</v>
      </c>
      <c r="I252" s="107" t="s">
        <v>1966</v>
      </c>
      <c r="J252" s="107" t="s">
        <v>290</v>
      </c>
      <c r="K252" s="49">
        <v>0</v>
      </c>
      <c r="L252" s="49">
        <v>0</v>
      </c>
      <c r="M252" s="49">
        <v>490.74</v>
      </c>
      <c r="N252" s="49">
        <v>2.9208996570693934E-5</v>
      </c>
      <c r="O252" s="107" t="s">
        <v>290</v>
      </c>
      <c r="P252" s="49">
        <v>0</v>
      </c>
      <c r="Q252" s="49">
        <v>0</v>
      </c>
      <c r="R252" s="49">
        <v>0</v>
      </c>
      <c r="S252" s="49">
        <v>2.9208996570693934E-5</v>
      </c>
      <c r="T252" s="107" t="s">
        <v>290</v>
      </c>
      <c r="U252" s="49">
        <v>47.162999999999997</v>
      </c>
      <c r="V252" s="49">
        <v>1506</v>
      </c>
      <c r="W252" s="49">
        <v>4</v>
      </c>
      <c r="X252" s="49">
        <v>1</v>
      </c>
      <c r="Y252" s="49">
        <v>3</v>
      </c>
      <c r="Z252" s="49">
        <v>3.5</v>
      </c>
      <c r="AA252" s="49">
        <v>4</v>
      </c>
    </row>
    <row r="253" spans="1:27" x14ac:dyDescent="0.25">
      <c r="A253" s="107" t="s">
        <v>3010</v>
      </c>
      <c r="B253" s="49">
        <v>9009142800</v>
      </c>
      <c r="C253" s="107" t="s">
        <v>251</v>
      </c>
      <c r="D253" s="107" t="s">
        <v>239</v>
      </c>
      <c r="E253" s="49">
        <v>88958.958700000105</v>
      </c>
      <c r="F253" s="49">
        <v>3.0569445360363718E-3</v>
      </c>
      <c r="G253" s="49">
        <v>68373.72</v>
      </c>
      <c r="H253" s="49">
        <v>4.0696249602754763E-3</v>
      </c>
      <c r="I253" s="107" t="s">
        <v>1966</v>
      </c>
      <c r="J253" s="107" t="s">
        <v>1966</v>
      </c>
      <c r="K253" s="49">
        <v>77725.744400000098</v>
      </c>
      <c r="L253" s="49">
        <v>3.0569445360363718E-3</v>
      </c>
      <c r="M253" s="49">
        <v>67092.72</v>
      </c>
      <c r="N253" s="49">
        <v>4.0696249602754763E-3</v>
      </c>
      <c r="O253" s="107" t="s">
        <v>1966</v>
      </c>
      <c r="P253" s="49">
        <v>11233.2143</v>
      </c>
      <c r="Q253" s="49">
        <v>3.0569445360363718E-3</v>
      </c>
      <c r="R253" s="49">
        <v>1281</v>
      </c>
      <c r="S253" s="49">
        <v>4.0696249602754763E-3</v>
      </c>
      <c r="T253" s="107" t="s">
        <v>1966</v>
      </c>
      <c r="U253" s="49">
        <v>47.162999999999997</v>
      </c>
      <c r="V253" s="49">
        <v>1506</v>
      </c>
      <c r="W253" s="49">
        <v>4</v>
      </c>
      <c r="X253" s="49">
        <v>1</v>
      </c>
      <c r="Y253" s="49">
        <v>3</v>
      </c>
      <c r="Z253" s="49">
        <v>3.5</v>
      </c>
      <c r="AA253" s="49">
        <v>4</v>
      </c>
    </row>
    <row r="254" spans="1:27" x14ac:dyDescent="0.25">
      <c r="A254" s="107" t="s">
        <v>3011</v>
      </c>
      <c r="B254" s="49">
        <v>9009150100</v>
      </c>
      <c r="C254" s="107" t="s">
        <v>245</v>
      </c>
      <c r="D254" s="107" t="s">
        <v>239</v>
      </c>
      <c r="E254" s="49">
        <v>179186.3455</v>
      </c>
      <c r="F254" s="49">
        <v>6.1574767489780639E-3</v>
      </c>
      <c r="G254" s="49">
        <v>14849.91</v>
      </c>
      <c r="H254" s="49">
        <v>8.8387123581756843E-4</v>
      </c>
      <c r="I254" s="107" t="s">
        <v>1965</v>
      </c>
      <c r="J254" s="107" t="s">
        <v>1965</v>
      </c>
      <c r="K254" s="49">
        <v>88019.366599999994</v>
      </c>
      <c r="L254" s="49">
        <v>6.1574767489780639E-3</v>
      </c>
      <c r="M254" s="49">
        <v>10986.41</v>
      </c>
      <c r="N254" s="49">
        <v>8.8387123581756843E-4</v>
      </c>
      <c r="O254" s="107" t="s">
        <v>1965</v>
      </c>
      <c r="P254" s="49">
        <v>91166.978900000002</v>
      </c>
      <c r="Q254" s="49">
        <v>6.1574767489780639E-3</v>
      </c>
      <c r="R254" s="49">
        <v>3863.5</v>
      </c>
      <c r="S254" s="49">
        <v>8.8387123581756843E-4</v>
      </c>
      <c r="T254" s="107" t="s">
        <v>1965</v>
      </c>
      <c r="U254" s="49">
        <v>69.72</v>
      </c>
      <c r="V254" s="49">
        <v>1797</v>
      </c>
      <c r="W254" s="49">
        <v>2</v>
      </c>
      <c r="X254" s="49">
        <v>1</v>
      </c>
      <c r="Y254" s="49">
        <v>3</v>
      </c>
      <c r="Z254" s="49">
        <v>2.5</v>
      </c>
      <c r="AA254" s="49">
        <v>3</v>
      </c>
    </row>
    <row r="255" spans="1:27" x14ac:dyDescent="0.25">
      <c r="A255" s="107" t="s">
        <v>3012</v>
      </c>
      <c r="B255" s="49">
        <v>9009150200</v>
      </c>
      <c r="C255" s="107" t="s">
        <v>245</v>
      </c>
      <c r="D255" s="107" t="s">
        <v>239</v>
      </c>
      <c r="E255" s="49">
        <v>76832.7527999999</v>
      </c>
      <c r="F255" s="49">
        <v>2.640245201752712E-3</v>
      </c>
      <c r="G255" s="49">
        <v>304163.26</v>
      </c>
      <c r="H255" s="49">
        <v>1.8103891303482673E-2</v>
      </c>
      <c r="I255" s="107" t="s">
        <v>1966</v>
      </c>
      <c r="J255" s="107" t="s">
        <v>1966</v>
      </c>
      <c r="K255" s="49">
        <v>58587.509199999899</v>
      </c>
      <c r="L255" s="49">
        <v>2.640245201752712E-3</v>
      </c>
      <c r="M255" s="49">
        <v>301300.26</v>
      </c>
      <c r="N255" s="49">
        <v>1.8103891303482673E-2</v>
      </c>
      <c r="O255" s="107" t="s">
        <v>1966</v>
      </c>
      <c r="P255" s="49">
        <v>18245.243600000002</v>
      </c>
      <c r="Q255" s="49">
        <v>2.640245201752712E-3</v>
      </c>
      <c r="R255" s="49">
        <v>2863</v>
      </c>
      <c r="S255" s="49">
        <v>1.8103891303482673E-2</v>
      </c>
      <c r="T255" s="107" t="s">
        <v>1966</v>
      </c>
      <c r="U255" s="49">
        <v>47.743000000000002</v>
      </c>
      <c r="V255" s="49">
        <v>1571</v>
      </c>
      <c r="W255" s="49">
        <v>3</v>
      </c>
      <c r="X255" s="49">
        <v>1</v>
      </c>
      <c r="Y255" s="49">
        <v>4</v>
      </c>
      <c r="Z255" s="49">
        <v>3.5</v>
      </c>
      <c r="AA255" s="49">
        <v>4</v>
      </c>
    </row>
    <row r="256" spans="1:27" x14ac:dyDescent="0.25">
      <c r="A256" s="107" t="s">
        <v>3013</v>
      </c>
      <c r="B256" s="49">
        <v>9009150300</v>
      </c>
      <c r="C256" s="107" t="s">
        <v>245</v>
      </c>
      <c r="D256" s="107" t="s">
        <v>239</v>
      </c>
      <c r="E256" s="49">
        <v>125257.4150000001</v>
      </c>
      <c r="F256" s="49">
        <v>4.3042879095918432E-3</v>
      </c>
      <c r="G256" s="49">
        <v>29667.52</v>
      </c>
      <c r="H256" s="49">
        <v>1.7658199656457466E-3</v>
      </c>
      <c r="I256" s="107" t="s">
        <v>1965</v>
      </c>
      <c r="J256" s="107" t="s">
        <v>1965</v>
      </c>
      <c r="K256" s="49">
        <v>70907.985900000102</v>
      </c>
      <c r="L256" s="49">
        <v>4.3042879095918432E-3</v>
      </c>
      <c r="M256" s="49">
        <v>9897.52</v>
      </c>
      <c r="N256" s="49">
        <v>1.7658199656457466E-3</v>
      </c>
      <c r="O256" s="107" t="s">
        <v>1965</v>
      </c>
      <c r="P256" s="49">
        <v>54349.429100000001</v>
      </c>
      <c r="Q256" s="49">
        <v>4.3042879095918432E-3</v>
      </c>
      <c r="R256" s="49">
        <v>19770</v>
      </c>
      <c r="S256" s="49">
        <v>1.7658199656457466E-3</v>
      </c>
      <c r="T256" s="107" t="s">
        <v>1965</v>
      </c>
      <c r="U256" s="49">
        <v>57.445999999999998</v>
      </c>
      <c r="V256" s="49">
        <v>1618</v>
      </c>
      <c r="W256" s="49">
        <v>2</v>
      </c>
      <c r="X256" s="49">
        <v>1</v>
      </c>
      <c r="Y256" s="49">
        <v>3</v>
      </c>
      <c r="Z256" s="49">
        <v>2.5</v>
      </c>
      <c r="AA256" s="49">
        <v>3</v>
      </c>
    </row>
    <row r="257" spans="1:27" x14ac:dyDescent="0.25">
      <c r="A257" s="107" t="s">
        <v>3014</v>
      </c>
      <c r="B257" s="49">
        <v>9009150400</v>
      </c>
      <c r="C257" s="107" t="s">
        <v>245</v>
      </c>
      <c r="D257" s="107" t="s">
        <v>239</v>
      </c>
      <c r="E257" s="49">
        <v>81023.231900000013</v>
      </c>
      <c r="F257" s="49">
        <v>2.7842448885219764E-3</v>
      </c>
      <c r="G257" s="49">
        <v>15749.52</v>
      </c>
      <c r="H257" s="49">
        <v>9.3741630123909915E-4</v>
      </c>
      <c r="I257" s="107" t="s">
        <v>1965</v>
      </c>
      <c r="J257" s="107" t="s">
        <v>1965</v>
      </c>
      <c r="K257" s="49">
        <v>72449.754100000006</v>
      </c>
      <c r="L257" s="49">
        <v>2.7842448885219764E-3</v>
      </c>
      <c r="M257" s="49">
        <v>15589.52</v>
      </c>
      <c r="N257" s="49">
        <v>9.3741630123909915E-4</v>
      </c>
      <c r="O257" s="107" t="s">
        <v>1965</v>
      </c>
      <c r="P257" s="49">
        <v>8573.4778000000006</v>
      </c>
      <c r="Q257" s="49">
        <v>2.7842448885219764E-3</v>
      </c>
      <c r="R257" s="49">
        <v>160</v>
      </c>
      <c r="S257" s="49">
        <v>9.3741630123909915E-4</v>
      </c>
      <c r="T257" s="107" t="s">
        <v>1965</v>
      </c>
      <c r="U257" s="49">
        <v>44.686999999999998</v>
      </c>
      <c r="V257" s="49">
        <v>1515</v>
      </c>
      <c r="W257" s="49">
        <v>4</v>
      </c>
      <c r="X257" s="49">
        <v>1</v>
      </c>
      <c r="Y257" s="49">
        <v>4</v>
      </c>
      <c r="Z257" s="49">
        <v>4</v>
      </c>
      <c r="AA257" s="49">
        <v>4</v>
      </c>
    </row>
    <row r="258" spans="1:27" x14ac:dyDescent="0.25">
      <c r="A258" s="107" t="s">
        <v>3015</v>
      </c>
      <c r="B258" s="49">
        <v>9009150500</v>
      </c>
      <c r="C258" s="107" t="s">
        <v>245</v>
      </c>
      <c r="D258" s="107" t="s">
        <v>239</v>
      </c>
      <c r="E258" s="49">
        <v>108858.66749999981</v>
      </c>
      <c r="F258" s="49">
        <v>3.7407689307218045E-3</v>
      </c>
      <c r="G258" s="49">
        <v>23082.76</v>
      </c>
      <c r="H258" s="49">
        <v>1.3738930139832724E-3</v>
      </c>
      <c r="I258" s="107" t="s">
        <v>1965</v>
      </c>
      <c r="J258" s="107" t="s">
        <v>1965</v>
      </c>
      <c r="K258" s="49">
        <v>76013.063599999805</v>
      </c>
      <c r="L258" s="49">
        <v>3.7407689307218045E-3</v>
      </c>
      <c r="M258" s="49">
        <v>23082.76</v>
      </c>
      <c r="N258" s="49">
        <v>1.3738930139832724E-3</v>
      </c>
      <c r="O258" s="107" t="s">
        <v>1965</v>
      </c>
      <c r="P258" s="49">
        <v>32845.603900000002</v>
      </c>
      <c r="Q258" s="49">
        <v>3.7407689307218045E-3</v>
      </c>
      <c r="R258" s="49">
        <v>0</v>
      </c>
      <c r="S258" s="49">
        <v>1.3738930139832724E-3</v>
      </c>
      <c r="T258" s="107" t="s">
        <v>1965</v>
      </c>
      <c r="U258" s="49">
        <v>56.25</v>
      </c>
      <c r="V258" s="49">
        <v>1798</v>
      </c>
      <c r="W258" s="49">
        <v>3</v>
      </c>
      <c r="X258" s="49">
        <v>1</v>
      </c>
      <c r="Y258" s="49">
        <v>2</v>
      </c>
      <c r="Z258" s="49">
        <v>2.5</v>
      </c>
      <c r="AA258" s="49">
        <v>3</v>
      </c>
    </row>
    <row r="259" spans="1:27" x14ac:dyDescent="0.25">
      <c r="A259" s="107" t="s">
        <v>3015</v>
      </c>
      <c r="B259" s="49">
        <v>9009150500</v>
      </c>
      <c r="C259" s="107" t="s">
        <v>270</v>
      </c>
      <c r="D259" s="107" t="s">
        <v>239</v>
      </c>
      <c r="E259" s="49">
        <v>0</v>
      </c>
      <c r="F259" s="49">
        <v>0</v>
      </c>
      <c r="G259" s="49">
        <v>181.36</v>
      </c>
      <c r="H259" s="49">
        <v>1.0794603289035033E-5</v>
      </c>
      <c r="I259" s="107" t="s">
        <v>1966</v>
      </c>
      <c r="J259" s="107" t="s">
        <v>290</v>
      </c>
      <c r="K259" s="49">
        <v>0</v>
      </c>
      <c r="L259" s="49">
        <v>0</v>
      </c>
      <c r="M259" s="49">
        <v>181.36</v>
      </c>
      <c r="N259" s="49">
        <v>1.0794603289035033E-5</v>
      </c>
      <c r="O259" s="107" t="s">
        <v>290</v>
      </c>
      <c r="P259" s="49">
        <v>0</v>
      </c>
      <c r="Q259" s="49">
        <v>0</v>
      </c>
      <c r="R259" s="49">
        <v>0</v>
      </c>
      <c r="S259" s="49">
        <v>1.0794603289035033E-5</v>
      </c>
      <c r="T259" s="107" t="s">
        <v>290</v>
      </c>
      <c r="U259" s="49">
        <v>56.25</v>
      </c>
      <c r="V259" s="49">
        <v>1798</v>
      </c>
      <c r="W259" s="49">
        <v>3</v>
      </c>
      <c r="X259" s="49">
        <v>1</v>
      </c>
      <c r="Y259" s="49">
        <v>2</v>
      </c>
      <c r="Z259" s="49">
        <v>2.5</v>
      </c>
      <c r="AA259" s="49">
        <v>3</v>
      </c>
    </row>
    <row r="260" spans="1:27" x14ac:dyDescent="0.25">
      <c r="A260" s="107" t="s">
        <v>3016</v>
      </c>
      <c r="B260" s="49">
        <v>9009150600</v>
      </c>
      <c r="C260" s="107" t="s">
        <v>245</v>
      </c>
      <c r="D260" s="107" t="s">
        <v>239</v>
      </c>
      <c r="E260" s="49">
        <v>172473.5906</v>
      </c>
      <c r="F260" s="49">
        <v>5.9268027425240476E-3</v>
      </c>
      <c r="G260" s="49">
        <v>204525.41999999998</v>
      </c>
      <c r="H260" s="49">
        <v>1.2173416251782483E-2</v>
      </c>
      <c r="I260" s="107" t="s">
        <v>1966</v>
      </c>
      <c r="J260" s="107" t="s">
        <v>1966</v>
      </c>
      <c r="K260" s="49">
        <v>118660.9953</v>
      </c>
      <c r="L260" s="49">
        <v>5.9268027425240476E-3</v>
      </c>
      <c r="M260" s="49">
        <v>120779.61</v>
      </c>
      <c r="N260" s="49">
        <v>1.2173416251782483E-2</v>
      </c>
      <c r="O260" s="107" t="s">
        <v>1966</v>
      </c>
      <c r="P260" s="49">
        <v>53812.595300000001</v>
      </c>
      <c r="Q260" s="49">
        <v>5.9268027425240476E-3</v>
      </c>
      <c r="R260" s="49">
        <v>83745.81</v>
      </c>
      <c r="S260" s="49">
        <v>1.2173416251782483E-2</v>
      </c>
      <c r="T260" s="107" t="s">
        <v>1966</v>
      </c>
      <c r="U260" s="49">
        <v>63.164999999999999</v>
      </c>
      <c r="V260" s="49">
        <v>1613</v>
      </c>
      <c r="W260" s="49">
        <v>2</v>
      </c>
      <c r="X260" s="49">
        <v>1</v>
      </c>
      <c r="Y260" s="49">
        <v>3</v>
      </c>
      <c r="Z260" s="49">
        <v>2.5</v>
      </c>
      <c r="AA260" s="49">
        <v>3</v>
      </c>
    </row>
    <row r="261" spans="1:27" x14ac:dyDescent="0.25">
      <c r="A261" s="107" t="s">
        <v>3017</v>
      </c>
      <c r="B261" s="49">
        <v>9009150700</v>
      </c>
      <c r="C261" s="107" t="s">
        <v>241</v>
      </c>
      <c r="D261" s="107" t="s">
        <v>239</v>
      </c>
      <c r="E261" s="49">
        <v>454.1302</v>
      </c>
      <c r="F261" s="49">
        <v>1.5605520273913717E-5</v>
      </c>
      <c r="G261" s="49">
        <v>0</v>
      </c>
      <c r="H261" s="49">
        <v>0</v>
      </c>
      <c r="I261" s="107" t="s">
        <v>290</v>
      </c>
      <c r="J261" s="107" t="s">
        <v>1965</v>
      </c>
      <c r="K261" s="49">
        <v>454.1302</v>
      </c>
      <c r="L261" s="49">
        <v>1.5605520273913717E-5</v>
      </c>
      <c r="M261" s="49">
        <v>0</v>
      </c>
      <c r="N261" s="49">
        <v>0</v>
      </c>
      <c r="O261" s="107" t="s">
        <v>1965</v>
      </c>
      <c r="P261" s="49">
        <v>0</v>
      </c>
      <c r="Q261" s="49">
        <v>1.5605520273913717E-5</v>
      </c>
      <c r="R261" s="49">
        <v>0</v>
      </c>
      <c r="S261" s="49">
        <v>0</v>
      </c>
      <c r="T261" s="107" t="s">
        <v>1965</v>
      </c>
      <c r="U261" s="49">
        <v>76.67</v>
      </c>
      <c r="V261" s="49">
        <v>2032</v>
      </c>
      <c r="W261" s="49">
        <v>1</v>
      </c>
      <c r="X261" s="49">
        <v>1</v>
      </c>
      <c r="Y261" s="49">
        <v>3</v>
      </c>
      <c r="Z261" s="49">
        <v>2</v>
      </c>
      <c r="AA261" s="49">
        <v>2</v>
      </c>
    </row>
    <row r="262" spans="1:27" x14ac:dyDescent="0.25">
      <c r="A262" s="107" t="s">
        <v>3017</v>
      </c>
      <c r="B262" s="49">
        <v>9009150700</v>
      </c>
      <c r="C262" s="107" t="s">
        <v>245</v>
      </c>
      <c r="D262" s="107" t="s">
        <v>239</v>
      </c>
      <c r="E262" s="49">
        <v>107368.7398999998</v>
      </c>
      <c r="F262" s="49">
        <v>3.6895697473852554E-3</v>
      </c>
      <c r="G262" s="49">
        <v>19090.919999999998</v>
      </c>
      <c r="H262" s="49">
        <v>1.1362974626307051E-3</v>
      </c>
      <c r="I262" s="107" t="s">
        <v>1965</v>
      </c>
      <c r="J262" s="107" t="s">
        <v>1965</v>
      </c>
      <c r="K262" s="49">
        <v>83005.870799999801</v>
      </c>
      <c r="L262" s="49">
        <v>3.6895697473852554E-3</v>
      </c>
      <c r="M262" s="49">
        <v>19090.919999999998</v>
      </c>
      <c r="N262" s="49">
        <v>1.1362974626307051E-3</v>
      </c>
      <c r="O262" s="107" t="s">
        <v>1965</v>
      </c>
      <c r="P262" s="49">
        <v>24362.8691</v>
      </c>
      <c r="Q262" s="49">
        <v>3.6895697473852554E-3</v>
      </c>
      <c r="R262" s="49">
        <v>0</v>
      </c>
      <c r="S262" s="49">
        <v>1.1362974626307051E-3</v>
      </c>
      <c r="T262" s="107" t="s">
        <v>1965</v>
      </c>
      <c r="U262" s="49">
        <v>76.67</v>
      </c>
      <c r="V262" s="49">
        <v>2032</v>
      </c>
      <c r="W262" s="49">
        <v>1</v>
      </c>
      <c r="X262" s="49">
        <v>1</v>
      </c>
      <c r="Y262" s="49">
        <v>3</v>
      </c>
      <c r="Z262" s="49">
        <v>2</v>
      </c>
      <c r="AA262" s="49">
        <v>2</v>
      </c>
    </row>
    <row r="263" spans="1:27" x14ac:dyDescent="0.25">
      <c r="A263" s="107" t="s">
        <v>3017</v>
      </c>
      <c r="B263" s="49">
        <v>9009150700</v>
      </c>
      <c r="C263" s="107" t="s">
        <v>249</v>
      </c>
      <c r="D263" s="107" t="s">
        <v>239</v>
      </c>
      <c r="E263" s="49">
        <v>728.59849999999994</v>
      </c>
      <c r="F263" s="49">
        <v>2.5037222063833506E-5</v>
      </c>
      <c r="G263" s="49">
        <v>1151.49</v>
      </c>
      <c r="H263" s="49">
        <v>6.853704092021917E-5</v>
      </c>
      <c r="I263" s="107" t="s">
        <v>1966</v>
      </c>
      <c r="J263" s="107" t="s">
        <v>1966</v>
      </c>
      <c r="K263" s="49">
        <v>728.59849999999994</v>
      </c>
      <c r="L263" s="49">
        <v>2.5037222063833506E-5</v>
      </c>
      <c r="M263" s="49">
        <v>1151.49</v>
      </c>
      <c r="N263" s="49">
        <v>6.853704092021917E-5</v>
      </c>
      <c r="O263" s="107" t="s">
        <v>1966</v>
      </c>
      <c r="P263" s="49">
        <v>0</v>
      </c>
      <c r="Q263" s="49">
        <v>2.5037222063833506E-5</v>
      </c>
      <c r="R263" s="49">
        <v>0</v>
      </c>
      <c r="S263" s="49">
        <v>6.853704092021917E-5</v>
      </c>
      <c r="T263" s="107" t="s">
        <v>1966</v>
      </c>
      <c r="U263" s="49">
        <v>76.67</v>
      </c>
      <c r="V263" s="49">
        <v>2032</v>
      </c>
      <c r="W263" s="49">
        <v>1</v>
      </c>
      <c r="X263" s="49">
        <v>1</v>
      </c>
      <c r="Y263" s="49">
        <v>3</v>
      </c>
      <c r="Z263" s="49">
        <v>2</v>
      </c>
      <c r="AA263" s="49">
        <v>2</v>
      </c>
    </row>
    <row r="264" spans="1:27" x14ac:dyDescent="0.25">
      <c r="A264" s="107" t="s">
        <v>3018</v>
      </c>
      <c r="B264" s="49">
        <v>9009150800</v>
      </c>
      <c r="C264" s="107" t="s">
        <v>245</v>
      </c>
      <c r="D264" s="107" t="s">
        <v>239</v>
      </c>
      <c r="E264" s="49">
        <v>190234.08669999999</v>
      </c>
      <c r="F264" s="49">
        <v>6.5371162208245782E-3</v>
      </c>
      <c r="G264" s="49">
        <v>118095.83</v>
      </c>
      <c r="H264" s="49">
        <v>7.029100324985234E-3</v>
      </c>
      <c r="I264" s="107" t="s">
        <v>1966</v>
      </c>
      <c r="J264" s="107" t="s">
        <v>1966</v>
      </c>
      <c r="K264" s="49">
        <v>69671.752900000007</v>
      </c>
      <c r="L264" s="49">
        <v>6.5371162208245782E-3</v>
      </c>
      <c r="M264" s="49">
        <v>9704.3799999999992</v>
      </c>
      <c r="N264" s="49">
        <v>7.029100324985234E-3</v>
      </c>
      <c r="O264" s="107" t="s">
        <v>1966</v>
      </c>
      <c r="P264" s="49">
        <v>120562.33379999999</v>
      </c>
      <c r="Q264" s="49">
        <v>6.5371162208245782E-3</v>
      </c>
      <c r="R264" s="49">
        <v>108391.45</v>
      </c>
      <c r="S264" s="49">
        <v>7.029100324985234E-3</v>
      </c>
      <c r="T264" s="107" t="s">
        <v>1966</v>
      </c>
      <c r="U264" s="49">
        <v>57.418999999999997</v>
      </c>
      <c r="V264" s="49">
        <v>1661</v>
      </c>
      <c r="W264" s="49">
        <v>2</v>
      </c>
      <c r="X264" s="49">
        <v>1</v>
      </c>
      <c r="Y264" s="49">
        <v>4</v>
      </c>
      <c r="Z264" s="49">
        <v>3</v>
      </c>
      <c r="AA264" s="49">
        <v>3</v>
      </c>
    </row>
    <row r="265" spans="1:27" x14ac:dyDescent="0.25">
      <c r="A265" s="107" t="s">
        <v>3019</v>
      </c>
      <c r="B265" s="49">
        <v>9009150900</v>
      </c>
      <c r="C265" s="107" t="s">
        <v>245</v>
      </c>
      <c r="D265" s="107" t="s">
        <v>239</v>
      </c>
      <c r="E265" s="49">
        <v>124130.36009999999</v>
      </c>
      <c r="F265" s="49">
        <v>4.2655583159824217E-3</v>
      </c>
      <c r="G265" s="49">
        <v>22622.400000000001</v>
      </c>
      <c r="H265" s="49">
        <v>1.3464922444081724E-3</v>
      </c>
      <c r="I265" s="107" t="s">
        <v>1965</v>
      </c>
      <c r="J265" s="107" t="s">
        <v>1965</v>
      </c>
      <c r="K265" s="49">
        <v>80824.2261</v>
      </c>
      <c r="L265" s="49">
        <v>4.2655583159824217E-3</v>
      </c>
      <c r="M265" s="49">
        <v>18168.400000000001</v>
      </c>
      <c r="N265" s="49">
        <v>1.3464922444081724E-3</v>
      </c>
      <c r="O265" s="107" t="s">
        <v>1965</v>
      </c>
      <c r="P265" s="49">
        <v>43306.133999999998</v>
      </c>
      <c r="Q265" s="49">
        <v>4.2655583159824217E-3</v>
      </c>
      <c r="R265" s="49">
        <v>4454</v>
      </c>
      <c r="S265" s="49">
        <v>1.3464922444081724E-3</v>
      </c>
      <c r="T265" s="107" t="s">
        <v>1965</v>
      </c>
      <c r="U265" s="49">
        <v>72.947999999999993</v>
      </c>
      <c r="V265" s="49">
        <v>1927</v>
      </c>
      <c r="W265" s="49">
        <v>1</v>
      </c>
      <c r="X265" s="49">
        <v>1</v>
      </c>
      <c r="Y265" s="49">
        <v>1</v>
      </c>
      <c r="Z265" s="49">
        <v>1</v>
      </c>
      <c r="AA265" s="49">
        <v>1</v>
      </c>
    </row>
    <row r="266" spans="1:27" x14ac:dyDescent="0.25">
      <c r="A266" s="107" t="s">
        <v>3020</v>
      </c>
      <c r="B266" s="49">
        <v>9009151000</v>
      </c>
      <c r="C266" s="107" t="s">
        <v>245</v>
      </c>
      <c r="D266" s="107" t="s">
        <v>239</v>
      </c>
      <c r="E266" s="49">
        <v>80815.845700000093</v>
      </c>
      <c r="F266" s="49">
        <v>2.777118365008172E-3</v>
      </c>
      <c r="G266" s="49">
        <v>11692.4</v>
      </c>
      <c r="H266" s="49">
        <v>6.9593526409744819E-4</v>
      </c>
      <c r="I266" s="107" t="s">
        <v>1965</v>
      </c>
      <c r="J266" s="107" t="s">
        <v>1965</v>
      </c>
      <c r="K266" s="49">
        <v>77262.277400000094</v>
      </c>
      <c r="L266" s="49">
        <v>2.777118365008172E-3</v>
      </c>
      <c r="M266" s="49">
        <v>11582.4</v>
      </c>
      <c r="N266" s="49">
        <v>6.9593526409744819E-4</v>
      </c>
      <c r="O266" s="107" t="s">
        <v>1965</v>
      </c>
      <c r="P266" s="49">
        <v>3553.5682999999999</v>
      </c>
      <c r="Q266" s="49">
        <v>2.777118365008172E-3</v>
      </c>
      <c r="R266" s="49">
        <v>110</v>
      </c>
      <c r="S266" s="49">
        <v>6.9593526409744819E-4</v>
      </c>
      <c r="T266" s="107" t="s">
        <v>1965</v>
      </c>
      <c r="U266" s="49">
        <v>61.070999999999998</v>
      </c>
      <c r="V266" s="49">
        <v>1786</v>
      </c>
      <c r="W266" s="49">
        <v>2</v>
      </c>
      <c r="X266" s="49">
        <v>1</v>
      </c>
      <c r="Y266" s="49">
        <v>3</v>
      </c>
      <c r="Z266" s="49">
        <v>2.5</v>
      </c>
      <c r="AA266" s="49">
        <v>3</v>
      </c>
    </row>
    <row r="267" spans="1:27" x14ac:dyDescent="0.25">
      <c r="A267" s="107" t="s">
        <v>3021</v>
      </c>
      <c r="B267" s="49">
        <v>9009151100</v>
      </c>
      <c r="C267" s="107" t="s">
        <v>245</v>
      </c>
      <c r="D267" s="107" t="s">
        <v>239</v>
      </c>
      <c r="E267" s="49">
        <v>167726.98670000001</v>
      </c>
      <c r="F267" s="49">
        <v>5.7636926401928492E-3</v>
      </c>
      <c r="G267" s="49">
        <v>32483.33</v>
      </c>
      <c r="H267" s="49">
        <v>1.9334178476886324E-3</v>
      </c>
      <c r="I267" s="107" t="s">
        <v>1965</v>
      </c>
      <c r="J267" s="107" t="s">
        <v>1965</v>
      </c>
      <c r="K267" s="49">
        <v>116407.5059</v>
      </c>
      <c r="L267" s="49">
        <v>5.7636926401928492E-3</v>
      </c>
      <c r="M267" s="49">
        <v>22949.33</v>
      </c>
      <c r="N267" s="49">
        <v>1.9334178476886324E-3</v>
      </c>
      <c r="O267" s="107" t="s">
        <v>1965</v>
      </c>
      <c r="P267" s="49">
        <v>51319.480799999998</v>
      </c>
      <c r="Q267" s="49">
        <v>5.7636926401928492E-3</v>
      </c>
      <c r="R267" s="49">
        <v>9534</v>
      </c>
      <c r="S267" s="49">
        <v>1.9334178476886324E-3</v>
      </c>
      <c r="T267" s="107" t="s">
        <v>1965</v>
      </c>
      <c r="U267" s="49">
        <v>60.930999999999997</v>
      </c>
      <c r="V267" s="49">
        <v>1905</v>
      </c>
      <c r="W267" s="49">
        <v>2</v>
      </c>
      <c r="X267" s="49">
        <v>1</v>
      </c>
      <c r="Y267" s="49">
        <v>3</v>
      </c>
      <c r="Z267" s="49">
        <v>2.5</v>
      </c>
      <c r="AA267" s="49">
        <v>3</v>
      </c>
    </row>
    <row r="268" spans="1:27" x14ac:dyDescent="0.25">
      <c r="A268" s="107" t="s">
        <v>3022</v>
      </c>
      <c r="B268" s="49">
        <v>9009151200</v>
      </c>
      <c r="C268" s="107" t="s">
        <v>245</v>
      </c>
      <c r="D268" s="107" t="s">
        <v>239</v>
      </c>
      <c r="E268" s="49">
        <v>100733.4038000001</v>
      </c>
      <c r="F268" s="49">
        <v>3.4615561247880867E-3</v>
      </c>
      <c r="G268" s="49">
        <v>23223.09</v>
      </c>
      <c r="H268" s="49">
        <v>1.3822454989829984E-3</v>
      </c>
      <c r="I268" s="107" t="s">
        <v>1965</v>
      </c>
      <c r="J268" s="107" t="s">
        <v>1965</v>
      </c>
      <c r="K268" s="49">
        <v>55146.045800000102</v>
      </c>
      <c r="L268" s="49">
        <v>3.4615561247880867E-3</v>
      </c>
      <c r="M268" s="49">
        <v>21109.09</v>
      </c>
      <c r="N268" s="49">
        <v>1.3822454989829984E-3</v>
      </c>
      <c r="O268" s="107" t="s">
        <v>1965</v>
      </c>
      <c r="P268" s="49">
        <v>45587.358</v>
      </c>
      <c r="Q268" s="49">
        <v>3.4615561247880867E-3</v>
      </c>
      <c r="R268" s="49">
        <v>2114</v>
      </c>
      <c r="S268" s="49">
        <v>1.3822454989829984E-3</v>
      </c>
      <c r="T268" s="107" t="s">
        <v>1965</v>
      </c>
      <c r="U268" s="49">
        <v>53.886000000000003</v>
      </c>
      <c r="V268" s="49">
        <v>1663</v>
      </c>
      <c r="W268" s="49">
        <v>3</v>
      </c>
      <c r="X268" s="49">
        <v>1</v>
      </c>
      <c r="Y268" s="49">
        <v>2</v>
      </c>
      <c r="Z268" s="49">
        <v>2.5</v>
      </c>
      <c r="AA268" s="49">
        <v>3</v>
      </c>
    </row>
    <row r="269" spans="1:27" x14ac:dyDescent="0.25">
      <c r="A269" s="107" t="s">
        <v>3022</v>
      </c>
      <c r="B269" s="49">
        <v>9009151200</v>
      </c>
      <c r="C269" s="107" t="s">
        <v>249</v>
      </c>
      <c r="D269" s="107" t="s">
        <v>239</v>
      </c>
      <c r="E269" s="49">
        <v>10.418200000000001</v>
      </c>
      <c r="F269" s="49">
        <v>3.5800620905125425E-7</v>
      </c>
      <c r="G269" s="49">
        <v>0</v>
      </c>
      <c r="H269" s="49">
        <v>0</v>
      </c>
      <c r="I269" s="107" t="s">
        <v>290</v>
      </c>
      <c r="J269" s="107" t="s">
        <v>290</v>
      </c>
      <c r="K269" s="49">
        <v>0</v>
      </c>
      <c r="L269" s="49">
        <v>3.5800620905125425E-7</v>
      </c>
      <c r="M269" s="49">
        <v>0</v>
      </c>
      <c r="N269" s="49">
        <v>0</v>
      </c>
      <c r="O269" s="107" t="s">
        <v>290</v>
      </c>
      <c r="P269" s="49">
        <v>10.418200000000001</v>
      </c>
      <c r="Q269" s="49">
        <v>3.5800620905125425E-7</v>
      </c>
      <c r="R269" s="49">
        <v>0</v>
      </c>
      <c r="S269" s="49">
        <v>0</v>
      </c>
      <c r="T269" s="107" t="s">
        <v>290</v>
      </c>
      <c r="U269" s="49">
        <v>53.886000000000003</v>
      </c>
      <c r="V269" s="49">
        <v>1663</v>
      </c>
      <c r="W269" s="49">
        <v>3</v>
      </c>
      <c r="X269" s="49">
        <v>1</v>
      </c>
      <c r="Y269" s="49">
        <v>2</v>
      </c>
      <c r="Z269" s="49">
        <v>2.5</v>
      </c>
      <c r="AA269" s="49">
        <v>3</v>
      </c>
    </row>
    <row r="270" spans="1:27" x14ac:dyDescent="0.25">
      <c r="A270" s="107" t="s">
        <v>3022</v>
      </c>
      <c r="B270" s="49">
        <v>9009151200</v>
      </c>
      <c r="C270" s="107" t="s">
        <v>252</v>
      </c>
      <c r="D270" s="107" t="s">
        <v>239</v>
      </c>
      <c r="E270" s="49">
        <v>43.496099999999998</v>
      </c>
      <c r="F270" s="49">
        <v>1.4946798745958283E-6</v>
      </c>
      <c r="G270" s="49">
        <v>0</v>
      </c>
      <c r="H270" s="49">
        <v>0</v>
      </c>
      <c r="I270" s="107" t="s">
        <v>290</v>
      </c>
      <c r="J270" s="107" t="s">
        <v>290</v>
      </c>
      <c r="K270" s="49">
        <v>43.496099999999998</v>
      </c>
      <c r="L270" s="49">
        <v>1.4946798745958283E-6</v>
      </c>
      <c r="M270" s="49">
        <v>0</v>
      </c>
      <c r="N270" s="49">
        <v>0</v>
      </c>
      <c r="O270" s="107" t="s">
        <v>290</v>
      </c>
      <c r="P270" s="49">
        <v>0</v>
      </c>
      <c r="Q270" s="49">
        <v>1.4946798745958283E-6</v>
      </c>
      <c r="R270" s="49">
        <v>0</v>
      </c>
      <c r="S270" s="49">
        <v>0</v>
      </c>
      <c r="T270" s="107" t="s">
        <v>290</v>
      </c>
      <c r="U270" s="49">
        <v>53.886000000000003</v>
      </c>
      <c r="V270" s="49">
        <v>1663</v>
      </c>
      <c r="W270" s="49">
        <v>3</v>
      </c>
      <c r="X270" s="49">
        <v>1</v>
      </c>
      <c r="Y270" s="49">
        <v>2</v>
      </c>
      <c r="Z270" s="49">
        <v>2.5</v>
      </c>
      <c r="AA270" s="49">
        <v>3</v>
      </c>
    </row>
    <row r="271" spans="1:27" x14ac:dyDescent="0.25">
      <c r="A271" s="107" t="s">
        <v>3023</v>
      </c>
      <c r="B271" s="49">
        <v>9009154100</v>
      </c>
      <c r="C271" s="107" t="s">
        <v>254</v>
      </c>
      <c r="D271" s="107" t="s">
        <v>239</v>
      </c>
      <c r="E271" s="49">
        <v>88.630099999999999</v>
      </c>
      <c r="F271" s="49">
        <v>3.0456437876824754E-6</v>
      </c>
      <c r="G271" s="49">
        <v>0</v>
      </c>
      <c r="H271" s="49">
        <v>0</v>
      </c>
      <c r="I271" s="107" t="s">
        <v>290</v>
      </c>
      <c r="J271" s="107" t="s">
        <v>290</v>
      </c>
      <c r="K271" s="49">
        <v>88.630099999999999</v>
      </c>
      <c r="L271" s="49">
        <v>3.0456437876824754E-6</v>
      </c>
      <c r="M271" s="49">
        <v>0</v>
      </c>
      <c r="N271" s="49">
        <v>0</v>
      </c>
      <c r="O271" s="107" t="s">
        <v>290</v>
      </c>
      <c r="P271" s="49">
        <v>0</v>
      </c>
      <c r="Q271" s="49">
        <v>3.0456437876824754E-6</v>
      </c>
      <c r="R271" s="49">
        <v>0</v>
      </c>
      <c r="S271" s="49">
        <v>0</v>
      </c>
      <c r="T271" s="107" t="s">
        <v>290</v>
      </c>
      <c r="U271" s="49">
        <v>40.372</v>
      </c>
      <c r="V271" s="49">
        <v>1320</v>
      </c>
      <c r="W271" s="49">
        <v>4</v>
      </c>
      <c r="X271" s="49">
        <v>1</v>
      </c>
      <c r="Y271" s="49">
        <v>4</v>
      </c>
      <c r="Z271" s="49">
        <v>4</v>
      </c>
      <c r="AA271" s="49">
        <v>4</v>
      </c>
    </row>
    <row r="272" spans="1:27" x14ac:dyDescent="0.25">
      <c r="A272" s="107" t="s">
        <v>3023</v>
      </c>
      <c r="B272" s="49">
        <v>9009154100</v>
      </c>
      <c r="C272" s="107" t="s">
        <v>251</v>
      </c>
      <c r="D272" s="107" t="s">
        <v>239</v>
      </c>
      <c r="E272" s="49">
        <v>138.0009</v>
      </c>
      <c r="F272" s="49">
        <v>4.7421991375344327E-6</v>
      </c>
      <c r="G272" s="49">
        <v>0</v>
      </c>
      <c r="H272" s="49">
        <v>0</v>
      </c>
      <c r="I272" s="107" t="s">
        <v>290</v>
      </c>
      <c r="J272" s="107" t="s">
        <v>290</v>
      </c>
      <c r="K272" s="49">
        <v>138.0009</v>
      </c>
      <c r="L272" s="49">
        <v>4.7421991375344327E-6</v>
      </c>
      <c r="M272" s="49">
        <v>0</v>
      </c>
      <c r="N272" s="49">
        <v>0</v>
      </c>
      <c r="O272" s="107" t="s">
        <v>290</v>
      </c>
      <c r="P272" s="49">
        <v>0</v>
      </c>
      <c r="Q272" s="49">
        <v>4.7421991375344327E-6</v>
      </c>
      <c r="R272" s="49">
        <v>0</v>
      </c>
      <c r="S272" s="49">
        <v>0</v>
      </c>
      <c r="T272" s="107" t="s">
        <v>290</v>
      </c>
      <c r="U272" s="49">
        <v>40.372</v>
      </c>
      <c r="V272" s="49">
        <v>1320</v>
      </c>
      <c r="W272" s="49">
        <v>4</v>
      </c>
      <c r="X272" s="49">
        <v>1</v>
      </c>
      <c r="Y272" s="49">
        <v>4</v>
      </c>
      <c r="Z272" s="49">
        <v>4</v>
      </c>
      <c r="AA272" s="49">
        <v>4</v>
      </c>
    </row>
    <row r="273" spans="1:27" x14ac:dyDescent="0.25">
      <c r="A273" s="107" t="s">
        <v>3023</v>
      </c>
      <c r="B273" s="49">
        <v>9009154100</v>
      </c>
      <c r="C273" s="107" t="s">
        <v>252</v>
      </c>
      <c r="D273" s="107" t="s">
        <v>239</v>
      </c>
      <c r="E273" s="49">
        <v>198882.78960000002</v>
      </c>
      <c r="F273" s="49">
        <v>6.8343162494705631E-3</v>
      </c>
      <c r="G273" s="49">
        <v>140493.75</v>
      </c>
      <c r="H273" s="49">
        <v>8.3622314503686897E-3</v>
      </c>
      <c r="I273" s="107" t="s">
        <v>1966</v>
      </c>
      <c r="J273" s="107" t="s">
        <v>1966</v>
      </c>
      <c r="K273" s="49">
        <v>140097.96650000001</v>
      </c>
      <c r="L273" s="49">
        <v>6.8343162494705631E-3</v>
      </c>
      <c r="M273" s="49">
        <v>129756.75</v>
      </c>
      <c r="N273" s="49">
        <v>8.3622314503686897E-3</v>
      </c>
      <c r="O273" s="107" t="s">
        <v>1966</v>
      </c>
      <c r="P273" s="49">
        <v>58784.823100000001</v>
      </c>
      <c r="Q273" s="49">
        <v>6.8343162494705631E-3</v>
      </c>
      <c r="R273" s="49">
        <v>10737</v>
      </c>
      <c r="S273" s="49">
        <v>8.3622314503686897E-3</v>
      </c>
      <c r="T273" s="107" t="s">
        <v>1966</v>
      </c>
      <c r="U273" s="49">
        <v>40.372</v>
      </c>
      <c r="V273" s="49">
        <v>1320</v>
      </c>
      <c r="W273" s="49">
        <v>4</v>
      </c>
      <c r="X273" s="49">
        <v>1</v>
      </c>
      <c r="Y273" s="49">
        <v>4</v>
      </c>
      <c r="Z273" s="49">
        <v>4</v>
      </c>
      <c r="AA273" s="49">
        <v>4</v>
      </c>
    </row>
    <row r="274" spans="1:27" x14ac:dyDescent="0.25">
      <c r="A274" s="107" t="s">
        <v>3024</v>
      </c>
      <c r="B274" s="49">
        <v>9009154200</v>
      </c>
      <c r="C274" s="107" t="s">
        <v>254</v>
      </c>
      <c r="D274" s="107" t="s">
        <v>239</v>
      </c>
      <c r="E274" s="49">
        <v>546.85829999999999</v>
      </c>
      <c r="F274" s="49">
        <v>1.8791985839320947E-5</v>
      </c>
      <c r="G274" s="49">
        <v>0</v>
      </c>
      <c r="H274" s="49">
        <v>0</v>
      </c>
      <c r="I274" s="107" t="s">
        <v>290</v>
      </c>
      <c r="J274" s="107" t="s">
        <v>1965</v>
      </c>
      <c r="K274" s="49">
        <v>546.85829999999999</v>
      </c>
      <c r="L274" s="49">
        <v>1.8791985839320947E-5</v>
      </c>
      <c r="M274" s="49">
        <v>0</v>
      </c>
      <c r="N274" s="49">
        <v>0</v>
      </c>
      <c r="O274" s="107" t="s">
        <v>1965</v>
      </c>
      <c r="P274" s="49">
        <v>0</v>
      </c>
      <c r="Q274" s="49">
        <v>1.8791985839320947E-5</v>
      </c>
      <c r="R274" s="49">
        <v>0</v>
      </c>
      <c r="S274" s="49">
        <v>0</v>
      </c>
      <c r="T274" s="107" t="s">
        <v>1965</v>
      </c>
      <c r="U274" s="49">
        <v>35.838000000000001</v>
      </c>
      <c r="V274" s="49">
        <v>1270</v>
      </c>
      <c r="W274" s="49">
        <v>4</v>
      </c>
      <c r="X274" s="49">
        <v>1</v>
      </c>
      <c r="Y274" s="49">
        <v>4</v>
      </c>
      <c r="Z274" s="49">
        <v>4</v>
      </c>
      <c r="AA274" s="49">
        <v>4</v>
      </c>
    </row>
    <row r="275" spans="1:27" x14ac:dyDescent="0.25">
      <c r="A275" s="107" t="s">
        <v>3024</v>
      </c>
      <c r="B275" s="49">
        <v>9009154200</v>
      </c>
      <c r="C275" s="107" t="s">
        <v>255</v>
      </c>
      <c r="D275" s="107" t="s">
        <v>239</v>
      </c>
      <c r="E275" s="49">
        <v>495.87259999999998</v>
      </c>
      <c r="F275" s="49">
        <v>1.7039936812346563E-5</v>
      </c>
      <c r="G275" s="49">
        <v>1460.87</v>
      </c>
      <c r="H275" s="49">
        <v>8.6951434201878067E-5</v>
      </c>
      <c r="I275" s="107" t="s">
        <v>1966</v>
      </c>
      <c r="J275" s="107" t="s">
        <v>1966</v>
      </c>
      <c r="K275" s="49">
        <v>476.2285</v>
      </c>
      <c r="L275" s="49">
        <v>1.7039936812346563E-5</v>
      </c>
      <c r="M275" s="49">
        <v>1460.87</v>
      </c>
      <c r="N275" s="49">
        <v>8.6951434201878067E-5</v>
      </c>
      <c r="O275" s="107" t="s">
        <v>1966</v>
      </c>
      <c r="P275" s="49">
        <v>19.644100000000002</v>
      </c>
      <c r="Q275" s="49">
        <v>1.7039936812346563E-5</v>
      </c>
      <c r="R275" s="49">
        <v>0</v>
      </c>
      <c r="S275" s="49">
        <v>8.6951434201878067E-5</v>
      </c>
      <c r="T275" s="107" t="s">
        <v>1966</v>
      </c>
      <c r="U275" s="49">
        <v>35.838000000000001</v>
      </c>
      <c r="V275" s="49">
        <v>1270</v>
      </c>
      <c r="W275" s="49">
        <v>4</v>
      </c>
      <c r="X275" s="49">
        <v>1</v>
      </c>
      <c r="Y275" s="49">
        <v>4</v>
      </c>
      <c r="Z275" s="49">
        <v>4</v>
      </c>
      <c r="AA275" s="49">
        <v>4</v>
      </c>
    </row>
    <row r="276" spans="1:27" x14ac:dyDescent="0.25">
      <c r="A276" s="107" t="s">
        <v>3024</v>
      </c>
      <c r="B276" s="49">
        <v>9009154200</v>
      </c>
      <c r="C276" s="107" t="s">
        <v>252</v>
      </c>
      <c r="D276" s="107" t="s">
        <v>239</v>
      </c>
      <c r="E276" s="49">
        <v>158777.90529999998</v>
      </c>
      <c r="F276" s="49">
        <v>5.4561705436209753E-3</v>
      </c>
      <c r="G276" s="49">
        <v>33646.18</v>
      </c>
      <c r="H276" s="49">
        <v>2.0026310393221479E-3</v>
      </c>
      <c r="I276" s="107" t="s">
        <v>1965</v>
      </c>
      <c r="J276" s="107" t="s">
        <v>1965</v>
      </c>
      <c r="K276" s="49">
        <v>124643.2671</v>
      </c>
      <c r="L276" s="49">
        <v>5.4561705436209753E-3</v>
      </c>
      <c r="M276" s="49">
        <v>33276.18</v>
      </c>
      <c r="N276" s="49">
        <v>2.0026310393221479E-3</v>
      </c>
      <c r="O276" s="107" t="s">
        <v>1965</v>
      </c>
      <c r="P276" s="49">
        <v>34134.638200000001</v>
      </c>
      <c r="Q276" s="49">
        <v>5.4561705436209753E-3</v>
      </c>
      <c r="R276" s="49">
        <v>370</v>
      </c>
      <c r="S276" s="49">
        <v>2.0026310393221479E-3</v>
      </c>
      <c r="T276" s="107" t="s">
        <v>1965</v>
      </c>
      <c r="U276" s="49">
        <v>35.838000000000001</v>
      </c>
      <c r="V276" s="49">
        <v>1270</v>
      </c>
      <c r="W276" s="49">
        <v>4</v>
      </c>
      <c r="X276" s="49">
        <v>1</v>
      </c>
      <c r="Y276" s="49">
        <v>4</v>
      </c>
      <c r="Z276" s="49">
        <v>4</v>
      </c>
      <c r="AA276" s="49">
        <v>4</v>
      </c>
    </row>
    <row r="277" spans="1:27" x14ac:dyDescent="0.25">
      <c r="A277" s="107" t="s">
        <v>3025</v>
      </c>
      <c r="B277" s="49">
        <v>9009154500</v>
      </c>
      <c r="C277" s="107" t="s">
        <v>254</v>
      </c>
      <c r="D277" s="107" t="s">
        <v>244</v>
      </c>
      <c r="E277" s="49">
        <v>1968.8759</v>
      </c>
      <c r="F277" s="49">
        <v>6.7657541326848818E-5</v>
      </c>
      <c r="G277" s="49">
        <v>0</v>
      </c>
      <c r="H277" s="49">
        <v>0</v>
      </c>
      <c r="I277" s="107" t="s">
        <v>290</v>
      </c>
      <c r="J277" s="107" t="s">
        <v>1965</v>
      </c>
      <c r="K277" s="49">
        <v>645.16579999999999</v>
      </c>
      <c r="L277" s="49">
        <v>6.7657541326848818E-5</v>
      </c>
      <c r="M277" s="49">
        <v>0</v>
      </c>
      <c r="N277" s="49">
        <v>0</v>
      </c>
      <c r="O277" s="107" t="s">
        <v>1965</v>
      </c>
      <c r="P277" s="49">
        <v>1323.7101</v>
      </c>
      <c r="Q277" s="49">
        <v>6.7657541326848818E-5</v>
      </c>
      <c r="R277" s="49">
        <v>0</v>
      </c>
      <c r="S277" s="49">
        <v>0</v>
      </c>
      <c r="T277" s="107" t="s">
        <v>1965</v>
      </c>
      <c r="U277" s="49">
        <v>29.248999999999999</v>
      </c>
      <c r="V277" s="49">
        <v>1230</v>
      </c>
      <c r="W277" s="49">
        <v>5</v>
      </c>
      <c r="X277" s="49">
        <v>1</v>
      </c>
      <c r="Y277" s="49">
        <v>4</v>
      </c>
      <c r="Z277" s="49">
        <v>4.5</v>
      </c>
      <c r="AA277" s="49">
        <v>5</v>
      </c>
    </row>
    <row r="278" spans="1:27" x14ac:dyDescent="0.25">
      <c r="A278" s="107" t="s">
        <v>3025</v>
      </c>
      <c r="B278" s="49">
        <v>9009154500</v>
      </c>
      <c r="C278" s="107" t="s">
        <v>251</v>
      </c>
      <c r="D278" s="107" t="s">
        <v>244</v>
      </c>
      <c r="E278" s="49">
        <v>7.0670000000000002</v>
      </c>
      <c r="F278" s="49">
        <v>2.4284712132280179E-7</v>
      </c>
      <c r="G278" s="49">
        <v>0</v>
      </c>
      <c r="H278" s="49">
        <v>0</v>
      </c>
      <c r="I278" s="107" t="s">
        <v>290</v>
      </c>
      <c r="J278" s="107" t="s">
        <v>290</v>
      </c>
      <c r="K278" s="49">
        <v>0</v>
      </c>
      <c r="L278" s="49">
        <v>2.4284712132280179E-7</v>
      </c>
      <c r="M278" s="49">
        <v>0</v>
      </c>
      <c r="N278" s="49">
        <v>0</v>
      </c>
      <c r="O278" s="107" t="s">
        <v>290</v>
      </c>
      <c r="P278" s="49">
        <v>7.0670000000000002</v>
      </c>
      <c r="Q278" s="49">
        <v>2.4284712132280179E-7</v>
      </c>
      <c r="R278" s="49">
        <v>0</v>
      </c>
      <c r="S278" s="49">
        <v>0</v>
      </c>
      <c r="T278" s="107" t="s">
        <v>290</v>
      </c>
      <c r="U278" s="49">
        <v>29.248999999999999</v>
      </c>
      <c r="V278" s="49">
        <v>1230</v>
      </c>
      <c r="W278" s="49">
        <v>5</v>
      </c>
      <c r="X278" s="49">
        <v>1</v>
      </c>
      <c r="Y278" s="49">
        <v>4</v>
      </c>
      <c r="Z278" s="49">
        <v>4.5</v>
      </c>
      <c r="AA278" s="49">
        <v>5</v>
      </c>
    </row>
    <row r="279" spans="1:27" x14ac:dyDescent="0.25">
      <c r="A279" s="107" t="s">
        <v>3025</v>
      </c>
      <c r="B279" s="49">
        <v>9009154500</v>
      </c>
      <c r="C279" s="107" t="s">
        <v>255</v>
      </c>
      <c r="D279" s="107" t="s">
        <v>244</v>
      </c>
      <c r="E279" s="49">
        <v>36.828400000000002</v>
      </c>
      <c r="F279" s="49">
        <v>1.2655541138990625E-6</v>
      </c>
      <c r="G279" s="49">
        <v>0</v>
      </c>
      <c r="H279" s="49">
        <v>0</v>
      </c>
      <c r="I279" s="107" t="s">
        <v>290</v>
      </c>
      <c r="J279" s="107" t="s">
        <v>290</v>
      </c>
      <c r="K279" s="49">
        <v>0</v>
      </c>
      <c r="L279" s="49">
        <v>1.2655541138990625E-6</v>
      </c>
      <c r="M279" s="49">
        <v>0</v>
      </c>
      <c r="N279" s="49">
        <v>0</v>
      </c>
      <c r="O279" s="107" t="s">
        <v>290</v>
      </c>
      <c r="P279" s="49">
        <v>36.828400000000002</v>
      </c>
      <c r="Q279" s="49">
        <v>1.2655541138990625E-6</v>
      </c>
      <c r="R279" s="49">
        <v>0</v>
      </c>
      <c r="S279" s="49">
        <v>0</v>
      </c>
      <c r="T279" s="107" t="s">
        <v>290</v>
      </c>
      <c r="U279" s="49">
        <v>29.248999999999999</v>
      </c>
      <c r="V279" s="49">
        <v>1230</v>
      </c>
      <c r="W279" s="49">
        <v>5</v>
      </c>
      <c r="X279" s="49">
        <v>1</v>
      </c>
      <c r="Y279" s="49">
        <v>4</v>
      </c>
      <c r="Z279" s="49">
        <v>4.5</v>
      </c>
      <c r="AA279" s="49">
        <v>5</v>
      </c>
    </row>
    <row r="280" spans="1:27" x14ac:dyDescent="0.25">
      <c r="A280" s="107" t="s">
        <v>3025</v>
      </c>
      <c r="B280" s="49">
        <v>9009154500</v>
      </c>
      <c r="C280" s="107" t="s">
        <v>272</v>
      </c>
      <c r="D280" s="107" t="s">
        <v>239</v>
      </c>
      <c r="E280" s="49">
        <v>0</v>
      </c>
      <c r="F280" s="49">
        <v>0</v>
      </c>
      <c r="G280" s="49">
        <v>15384.05</v>
      </c>
      <c r="H280" s="49">
        <v>9.1566341381053916E-4</v>
      </c>
      <c r="I280" s="107" t="s">
        <v>1966</v>
      </c>
      <c r="J280" s="107" t="s">
        <v>290</v>
      </c>
      <c r="K280" s="49">
        <v>0</v>
      </c>
      <c r="L280" s="49">
        <v>0</v>
      </c>
      <c r="M280" s="49">
        <v>6856.05</v>
      </c>
      <c r="N280" s="49">
        <v>9.1566341381053916E-4</v>
      </c>
      <c r="O280" s="107" t="s">
        <v>290</v>
      </c>
      <c r="P280" s="49">
        <v>0</v>
      </c>
      <c r="Q280" s="49">
        <v>0</v>
      </c>
      <c r="R280" s="49">
        <v>8528</v>
      </c>
      <c r="S280" s="49">
        <v>9.1566341381053916E-4</v>
      </c>
      <c r="T280" s="107" t="s">
        <v>290</v>
      </c>
      <c r="U280" s="49">
        <v>29.248999999999999</v>
      </c>
      <c r="V280" s="49">
        <v>1230</v>
      </c>
      <c r="W280" s="49">
        <v>5</v>
      </c>
      <c r="X280" s="49">
        <v>1</v>
      </c>
      <c r="Y280" s="49">
        <v>4</v>
      </c>
      <c r="Z280" s="49">
        <v>4.5</v>
      </c>
      <c r="AA280" s="49">
        <v>5</v>
      </c>
    </row>
    <row r="281" spans="1:27" x14ac:dyDescent="0.25">
      <c r="A281" s="107" t="s">
        <v>3025</v>
      </c>
      <c r="B281" s="49">
        <v>9009154500</v>
      </c>
      <c r="C281" s="107" t="s">
        <v>252</v>
      </c>
      <c r="D281" s="107" t="s">
        <v>244</v>
      </c>
      <c r="E281" s="49">
        <v>102170.4350999998</v>
      </c>
      <c r="F281" s="49">
        <v>3.5109376041224136E-3</v>
      </c>
      <c r="G281" s="49">
        <v>0</v>
      </c>
      <c r="H281" s="49">
        <v>0</v>
      </c>
      <c r="I281" s="107" t="s">
        <v>290</v>
      </c>
      <c r="J281" s="107" t="s">
        <v>1965</v>
      </c>
      <c r="K281" s="49">
        <v>67239.908799999801</v>
      </c>
      <c r="L281" s="49">
        <v>3.5109376041224136E-3</v>
      </c>
      <c r="M281" s="49">
        <v>0</v>
      </c>
      <c r="N281" s="49">
        <v>0</v>
      </c>
      <c r="O281" s="107" t="s">
        <v>1965</v>
      </c>
      <c r="P281" s="49">
        <v>34930.526299999998</v>
      </c>
      <c r="Q281" s="49">
        <v>3.5109376041224136E-3</v>
      </c>
      <c r="R281" s="49">
        <v>0</v>
      </c>
      <c r="S281" s="49">
        <v>0</v>
      </c>
      <c r="T281" s="107" t="s">
        <v>1965</v>
      </c>
      <c r="U281" s="49">
        <v>29.248999999999999</v>
      </c>
      <c r="V281" s="49">
        <v>1230</v>
      </c>
      <c r="W281" s="49">
        <v>5</v>
      </c>
      <c r="X281" s="49">
        <v>1</v>
      </c>
      <c r="Y281" s="49">
        <v>4</v>
      </c>
      <c r="Z281" s="49">
        <v>4.5</v>
      </c>
      <c r="AA281" s="49">
        <v>5</v>
      </c>
    </row>
    <row r="282" spans="1:27" x14ac:dyDescent="0.25">
      <c r="A282" s="107" t="s">
        <v>3026</v>
      </c>
      <c r="B282" s="49">
        <v>9009154600</v>
      </c>
      <c r="C282" s="107" t="s">
        <v>254</v>
      </c>
      <c r="D282" s="107" t="s">
        <v>239</v>
      </c>
      <c r="E282" s="49">
        <v>716.68090000000007</v>
      </c>
      <c r="F282" s="49">
        <v>2.4627691166270667E-5</v>
      </c>
      <c r="G282" s="49">
        <v>0</v>
      </c>
      <c r="H282" s="49">
        <v>0</v>
      </c>
      <c r="I282" s="107" t="s">
        <v>290</v>
      </c>
      <c r="J282" s="107" t="s">
        <v>1965</v>
      </c>
      <c r="K282" s="49">
        <v>123.0565</v>
      </c>
      <c r="L282" s="49">
        <v>2.4627691166270667E-5</v>
      </c>
      <c r="M282" s="49">
        <v>0</v>
      </c>
      <c r="N282" s="49">
        <v>0</v>
      </c>
      <c r="O282" s="107" t="s">
        <v>1965</v>
      </c>
      <c r="P282" s="49">
        <v>593.62440000000004</v>
      </c>
      <c r="Q282" s="49">
        <v>2.4627691166270667E-5</v>
      </c>
      <c r="R282" s="49">
        <v>0</v>
      </c>
      <c r="S282" s="49">
        <v>0</v>
      </c>
      <c r="T282" s="107" t="s">
        <v>1965</v>
      </c>
      <c r="U282" s="49">
        <v>29.722000000000001</v>
      </c>
      <c r="V282" s="49">
        <v>1210</v>
      </c>
      <c r="W282" s="49">
        <v>5</v>
      </c>
      <c r="X282" s="49">
        <v>1</v>
      </c>
      <c r="Y282" s="49">
        <v>5</v>
      </c>
      <c r="Z282" s="49">
        <v>5</v>
      </c>
      <c r="AA282" s="49">
        <v>5</v>
      </c>
    </row>
    <row r="283" spans="1:27" x14ac:dyDescent="0.25">
      <c r="A283" s="107" t="s">
        <v>3026</v>
      </c>
      <c r="B283" s="49">
        <v>9009154600</v>
      </c>
      <c r="C283" s="107" t="s">
        <v>251</v>
      </c>
      <c r="D283" s="107" t="s">
        <v>239</v>
      </c>
      <c r="E283" s="49">
        <v>9.6715999999999998</v>
      </c>
      <c r="F283" s="49">
        <v>3.3235039176250316E-7</v>
      </c>
      <c r="G283" s="49">
        <v>0</v>
      </c>
      <c r="H283" s="49">
        <v>0</v>
      </c>
      <c r="I283" s="107" t="s">
        <v>290</v>
      </c>
      <c r="J283" s="107" t="s">
        <v>290</v>
      </c>
      <c r="K283" s="49">
        <v>9.6715999999999998</v>
      </c>
      <c r="L283" s="49">
        <v>3.3235039176250316E-7</v>
      </c>
      <c r="M283" s="49">
        <v>0</v>
      </c>
      <c r="N283" s="49">
        <v>0</v>
      </c>
      <c r="O283" s="107" t="s">
        <v>290</v>
      </c>
      <c r="P283" s="49">
        <v>0</v>
      </c>
      <c r="Q283" s="49">
        <v>3.3235039176250316E-7</v>
      </c>
      <c r="R283" s="49">
        <v>0</v>
      </c>
      <c r="S283" s="49">
        <v>0</v>
      </c>
      <c r="T283" s="107" t="s">
        <v>290</v>
      </c>
      <c r="U283" s="49">
        <v>29.722000000000001</v>
      </c>
      <c r="V283" s="49">
        <v>1210</v>
      </c>
      <c r="W283" s="49">
        <v>5</v>
      </c>
      <c r="X283" s="49">
        <v>1</v>
      </c>
      <c r="Y283" s="49">
        <v>5</v>
      </c>
      <c r="Z283" s="49">
        <v>5</v>
      </c>
      <c r="AA283" s="49">
        <v>5</v>
      </c>
    </row>
    <row r="284" spans="1:27" x14ac:dyDescent="0.25">
      <c r="A284" s="107" t="s">
        <v>3026</v>
      </c>
      <c r="B284" s="49">
        <v>9009154600</v>
      </c>
      <c r="C284" s="107" t="s">
        <v>255</v>
      </c>
      <c r="D284" s="107" t="s">
        <v>239</v>
      </c>
      <c r="E284" s="49">
        <v>174.66720000000001</v>
      </c>
      <c r="F284" s="49">
        <v>6.0021829219632214E-6</v>
      </c>
      <c r="G284" s="49">
        <v>0</v>
      </c>
      <c r="H284" s="49">
        <v>0</v>
      </c>
      <c r="I284" s="107" t="s">
        <v>290</v>
      </c>
      <c r="J284" s="107" t="s">
        <v>1965</v>
      </c>
      <c r="K284" s="49">
        <v>174.66720000000001</v>
      </c>
      <c r="L284" s="49">
        <v>6.0021829219632214E-6</v>
      </c>
      <c r="M284" s="49">
        <v>0</v>
      </c>
      <c r="N284" s="49">
        <v>0</v>
      </c>
      <c r="O284" s="107" t="s">
        <v>1965</v>
      </c>
      <c r="P284" s="49">
        <v>0</v>
      </c>
      <c r="Q284" s="49">
        <v>6.0021829219632214E-6</v>
      </c>
      <c r="R284" s="49">
        <v>0</v>
      </c>
      <c r="S284" s="49">
        <v>0</v>
      </c>
      <c r="T284" s="107" t="s">
        <v>1965</v>
      </c>
      <c r="U284" s="49">
        <v>29.722000000000001</v>
      </c>
      <c r="V284" s="49">
        <v>1210</v>
      </c>
      <c r="W284" s="49">
        <v>5</v>
      </c>
      <c r="X284" s="49">
        <v>1</v>
      </c>
      <c r="Y284" s="49">
        <v>5</v>
      </c>
      <c r="Z284" s="49">
        <v>5</v>
      </c>
      <c r="AA284" s="49">
        <v>5</v>
      </c>
    </row>
    <row r="285" spans="1:27" x14ac:dyDescent="0.25">
      <c r="A285" s="107" t="s">
        <v>3026</v>
      </c>
      <c r="B285" s="49">
        <v>9009154600</v>
      </c>
      <c r="C285" s="107" t="s">
        <v>252</v>
      </c>
      <c r="D285" s="107" t="s">
        <v>239</v>
      </c>
      <c r="E285" s="49">
        <v>124524.1572999999</v>
      </c>
      <c r="F285" s="49">
        <v>4.2790905809328896E-3</v>
      </c>
      <c r="G285" s="49">
        <v>23862.09</v>
      </c>
      <c r="H285" s="49">
        <v>1.4202789766059216E-3</v>
      </c>
      <c r="I285" s="107" t="s">
        <v>1965</v>
      </c>
      <c r="J285" s="107" t="s">
        <v>1965</v>
      </c>
      <c r="K285" s="49">
        <v>74841.980299999894</v>
      </c>
      <c r="L285" s="49">
        <v>4.2790905809328896E-3</v>
      </c>
      <c r="M285" s="49">
        <v>16304.8</v>
      </c>
      <c r="N285" s="49">
        <v>1.4202789766059216E-3</v>
      </c>
      <c r="O285" s="107" t="s">
        <v>1965</v>
      </c>
      <c r="P285" s="49">
        <v>49682.177000000003</v>
      </c>
      <c r="Q285" s="49">
        <v>4.2790905809328896E-3</v>
      </c>
      <c r="R285" s="49">
        <v>7557.29</v>
      </c>
      <c r="S285" s="49">
        <v>1.4202789766059216E-3</v>
      </c>
      <c r="T285" s="107" t="s">
        <v>1965</v>
      </c>
      <c r="U285" s="49">
        <v>29.722000000000001</v>
      </c>
      <c r="V285" s="49">
        <v>1210</v>
      </c>
      <c r="W285" s="49">
        <v>5</v>
      </c>
      <c r="X285" s="49">
        <v>1</v>
      </c>
      <c r="Y285" s="49">
        <v>5</v>
      </c>
      <c r="Z285" s="49">
        <v>5</v>
      </c>
      <c r="AA285" s="49">
        <v>5</v>
      </c>
    </row>
    <row r="286" spans="1:27" x14ac:dyDescent="0.25">
      <c r="A286" s="107" t="s">
        <v>3027</v>
      </c>
      <c r="B286" s="49">
        <v>9009154700</v>
      </c>
      <c r="C286" s="107" t="s">
        <v>255</v>
      </c>
      <c r="D286" s="107" t="s">
        <v>239</v>
      </c>
      <c r="E286" s="49">
        <v>313.58850000000001</v>
      </c>
      <c r="F286" s="49">
        <v>1.0776010259648426E-5</v>
      </c>
      <c r="G286" s="49">
        <v>0</v>
      </c>
      <c r="H286" s="49">
        <v>0</v>
      </c>
      <c r="I286" s="107" t="s">
        <v>290</v>
      </c>
      <c r="J286" s="107" t="s">
        <v>1965</v>
      </c>
      <c r="K286" s="49">
        <v>313.58850000000001</v>
      </c>
      <c r="L286" s="49">
        <v>1.0776010259648426E-5</v>
      </c>
      <c r="M286" s="49">
        <v>0</v>
      </c>
      <c r="N286" s="49">
        <v>0</v>
      </c>
      <c r="O286" s="107" t="s">
        <v>1965</v>
      </c>
      <c r="P286" s="49">
        <v>0</v>
      </c>
      <c r="Q286" s="49">
        <v>1.0776010259648426E-5</v>
      </c>
      <c r="R286" s="49">
        <v>0</v>
      </c>
      <c r="S286" s="49">
        <v>0</v>
      </c>
      <c r="T286" s="107" t="s">
        <v>1965</v>
      </c>
      <c r="U286" s="49">
        <v>55.463000000000001</v>
      </c>
      <c r="V286" s="49">
        <v>1699</v>
      </c>
      <c r="W286" s="49">
        <v>3</v>
      </c>
      <c r="X286" s="49">
        <v>1</v>
      </c>
      <c r="Y286" s="49">
        <v>3</v>
      </c>
      <c r="Z286" s="49">
        <v>3</v>
      </c>
      <c r="AA286" s="49">
        <v>3</v>
      </c>
    </row>
    <row r="287" spans="1:27" x14ac:dyDescent="0.25">
      <c r="A287" s="107" t="s">
        <v>3027</v>
      </c>
      <c r="B287" s="49">
        <v>9009154700</v>
      </c>
      <c r="C287" s="107" t="s">
        <v>252</v>
      </c>
      <c r="D287" s="107" t="s">
        <v>239</v>
      </c>
      <c r="E287" s="49">
        <v>134719.53969999999</v>
      </c>
      <c r="F287" s="49">
        <v>4.629439988973809E-3</v>
      </c>
      <c r="G287" s="49">
        <v>69735.48000000001</v>
      </c>
      <c r="H287" s="49">
        <v>4.1506773366256997E-3</v>
      </c>
      <c r="I287" s="107" t="s">
        <v>1966</v>
      </c>
      <c r="J287" s="107" t="s">
        <v>1965</v>
      </c>
      <c r="K287" s="49">
        <v>110784.84239999999</v>
      </c>
      <c r="L287" s="49">
        <v>4.629439988973809E-3</v>
      </c>
      <c r="M287" s="49">
        <v>34515.480000000003</v>
      </c>
      <c r="N287" s="49">
        <v>4.1506773366256997E-3</v>
      </c>
      <c r="O287" s="107" t="s">
        <v>1965</v>
      </c>
      <c r="P287" s="49">
        <v>23934.6973</v>
      </c>
      <c r="Q287" s="49">
        <v>4.629439988973809E-3</v>
      </c>
      <c r="R287" s="49">
        <v>35220</v>
      </c>
      <c r="S287" s="49">
        <v>4.1506773366256997E-3</v>
      </c>
      <c r="T287" s="107" t="s">
        <v>1965</v>
      </c>
      <c r="U287" s="49">
        <v>55.463000000000001</v>
      </c>
      <c r="V287" s="49">
        <v>1699</v>
      </c>
      <c r="W287" s="49">
        <v>3</v>
      </c>
      <c r="X287" s="49">
        <v>1</v>
      </c>
      <c r="Y287" s="49">
        <v>3</v>
      </c>
      <c r="Z287" s="49">
        <v>3</v>
      </c>
      <c r="AA287" s="49">
        <v>3</v>
      </c>
    </row>
    <row r="288" spans="1:27" x14ac:dyDescent="0.25">
      <c r="A288" s="107" t="s">
        <v>3028</v>
      </c>
      <c r="B288" s="49">
        <v>9009154800</v>
      </c>
      <c r="C288" s="107" t="s">
        <v>254</v>
      </c>
      <c r="D288" s="107" t="s">
        <v>239</v>
      </c>
      <c r="E288" s="49">
        <v>529.83010000000002</v>
      </c>
      <c r="F288" s="49">
        <v>1.8206836645701457E-5</v>
      </c>
      <c r="G288" s="49">
        <v>0</v>
      </c>
      <c r="H288" s="49">
        <v>0</v>
      </c>
      <c r="I288" s="107" t="s">
        <v>290</v>
      </c>
      <c r="J288" s="107" t="s">
        <v>1965</v>
      </c>
      <c r="K288" s="49">
        <v>147.84030000000001</v>
      </c>
      <c r="L288" s="49">
        <v>1.8206836645701457E-5</v>
      </c>
      <c r="M288" s="49">
        <v>0</v>
      </c>
      <c r="N288" s="49">
        <v>0</v>
      </c>
      <c r="O288" s="107" t="s">
        <v>1965</v>
      </c>
      <c r="P288" s="49">
        <v>381.9898</v>
      </c>
      <c r="Q288" s="49">
        <v>1.8206836645701457E-5</v>
      </c>
      <c r="R288" s="49">
        <v>0</v>
      </c>
      <c r="S288" s="49">
        <v>0</v>
      </c>
      <c r="T288" s="107" t="s">
        <v>1965</v>
      </c>
      <c r="U288" s="49">
        <v>55.088000000000001</v>
      </c>
      <c r="V288" s="49">
        <v>1730</v>
      </c>
      <c r="W288" s="49">
        <v>3</v>
      </c>
      <c r="X288" s="49">
        <v>1</v>
      </c>
      <c r="Y288" s="49">
        <v>2</v>
      </c>
      <c r="Z288" s="49">
        <v>2.5</v>
      </c>
      <c r="AA288" s="49">
        <v>3</v>
      </c>
    </row>
    <row r="289" spans="1:27" x14ac:dyDescent="0.25">
      <c r="A289" s="107" t="s">
        <v>3028</v>
      </c>
      <c r="B289" s="49">
        <v>9009154800</v>
      </c>
      <c r="C289" s="107" t="s">
        <v>255</v>
      </c>
      <c r="D289" s="107" t="s">
        <v>239</v>
      </c>
      <c r="E289" s="49">
        <v>110.60680000000001</v>
      </c>
      <c r="F289" s="49">
        <v>3.8008409478883365E-6</v>
      </c>
      <c r="G289" s="49">
        <v>980.87</v>
      </c>
      <c r="H289" s="49">
        <v>5.8381685752733748E-5</v>
      </c>
      <c r="I289" s="107" t="s">
        <v>1966</v>
      </c>
      <c r="J289" s="107" t="s">
        <v>290</v>
      </c>
      <c r="K289" s="49">
        <v>110.60680000000001</v>
      </c>
      <c r="L289" s="49">
        <v>3.8008409478883365E-6</v>
      </c>
      <c r="M289" s="49">
        <v>980.87</v>
      </c>
      <c r="N289" s="49">
        <v>5.8381685752733748E-5</v>
      </c>
      <c r="O289" s="107" t="s">
        <v>290</v>
      </c>
      <c r="P289" s="49">
        <v>0</v>
      </c>
      <c r="Q289" s="49">
        <v>3.8008409478883365E-6</v>
      </c>
      <c r="R289" s="49">
        <v>0</v>
      </c>
      <c r="S289" s="49">
        <v>5.8381685752733748E-5</v>
      </c>
      <c r="T289" s="107" t="s">
        <v>290</v>
      </c>
      <c r="U289" s="49">
        <v>55.088000000000001</v>
      </c>
      <c r="V289" s="49">
        <v>1730</v>
      </c>
      <c r="W289" s="49">
        <v>3</v>
      </c>
      <c r="X289" s="49">
        <v>1</v>
      </c>
      <c r="Y289" s="49">
        <v>2</v>
      </c>
      <c r="Z289" s="49">
        <v>2.5</v>
      </c>
      <c r="AA289" s="49">
        <v>3</v>
      </c>
    </row>
    <row r="290" spans="1:27" x14ac:dyDescent="0.25">
      <c r="A290" s="107" t="s">
        <v>3028</v>
      </c>
      <c r="B290" s="49">
        <v>9009154800</v>
      </c>
      <c r="C290" s="107" t="s">
        <v>252</v>
      </c>
      <c r="D290" s="107" t="s">
        <v>239</v>
      </c>
      <c r="E290" s="49">
        <v>94170.673299999995</v>
      </c>
      <c r="F290" s="49">
        <v>3.2360374874678124E-3</v>
      </c>
      <c r="G290" s="49">
        <v>35812.9</v>
      </c>
      <c r="H290" s="49">
        <v>2.1315948838215855E-3</v>
      </c>
      <c r="I290" s="107" t="s">
        <v>1965</v>
      </c>
      <c r="J290" s="107" t="s">
        <v>1965</v>
      </c>
      <c r="K290" s="49">
        <v>88384.266499999998</v>
      </c>
      <c r="L290" s="49">
        <v>3.2360374874678124E-3</v>
      </c>
      <c r="M290" s="49">
        <v>33572.9</v>
      </c>
      <c r="N290" s="49">
        <v>2.1315948838215855E-3</v>
      </c>
      <c r="O290" s="107" t="s">
        <v>1965</v>
      </c>
      <c r="P290" s="49">
        <v>5786.4067999999997</v>
      </c>
      <c r="Q290" s="49">
        <v>3.2360374874678124E-3</v>
      </c>
      <c r="R290" s="49">
        <v>2240</v>
      </c>
      <c r="S290" s="49">
        <v>2.1315948838215855E-3</v>
      </c>
      <c r="T290" s="107" t="s">
        <v>1965</v>
      </c>
      <c r="U290" s="49">
        <v>55.088000000000001</v>
      </c>
      <c r="V290" s="49">
        <v>1730</v>
      </c>
      <c r="W290" s="49">
        <v>3</v>
      </c>
      <c r="X290" s="49">
        <v>1</v>
      </c>
      <c r="Y290" s="49">
        <v>2</v>
      </c>
      <c r="Z290" s="49">
        <v>2.5</v>
      </c>
      <c r="AA290" s="49">
        <v>3</v>
      </c>
    </row>
    <row r="291" spans="1:27" x14ac:dyDescent="0.25">
      <c r="A291" s="107" t="s">
        <v>3029</v>
      </c>
      <c r="B291" s="49">
        <v>9009154900</v>
      </c>
      <c r="C291" s="107" t="s">
        <v>254</v>
      </c>
      <c r="D291" s="107" t="s">
        <v>239</v>
      </c>
      <c r="E291" s="49">
        <v>621.81140000000005</v>
      </c>
      <c r="F291" s="49">
        <v>2.1367639521112388E-5</v>
      </c>
      <c r="G291" s="49">
        <v>0</v>
      </c>
      <c r="H291" s="49">
        <v>0</v>
      </c>
      <c r="I291" s="107" t="s">
        <v>290</v>
      </c>
      <c r="J291" s="107" t="s">
        <v>1965</v>
      </c>
      <c r="K291" s="49">
        <v>40.914700000000003</v>
      </c>
      <c r="L291" s="49">
        <v>2.1367639521112388E-5</v>
      </c>
      <c r="M291" s="49">
        <v>0</v>
      </c>
      <c r="N291" s="49">
        <v>0</v>
      </c>
      <c r="O291" s="107" t="s">
        <v>1965</v>
      </c>
      <c r="P291" s="49">
        <v>580.89670000000001</v>
      </c>
      <c r="Q291" s="49">
        <v>2.1367639521112388E-5</v>
      </c>
      <c r="R291" s="49">
        <v>0</v>
      </c>
      <c r="S291" s="49">
        <v>0</v>
      </c>
      <c r="T291" s="107" t="s">
        <v>1965</v>
      </c>
      <c r="U291" s="49">
        <v>43.883000000000003</v>
      </c>
      <c r="V291" s="49">
        <v>1296</v>
      </c>
      <c r="W291" s="49">
        <v>4</v>
      </c>
      <c r="X291" s="49">
        <v>1</v>
      </c>
      <c r="Y291" s="49">
        <v>2</v>
      </c>
      <c r="Z291" s="49">
        <v>3</v>
      </c>
      <c r="AA291" s="49">
        <v>3</v>
      </c>
    </row>
    <row r="292" spans="1:27" x14ac:dyDescent="0.25">
      <c r="A292" s="107" t="s">
        <v>3029</v>
      </c>
      <c r="B292" s="49">
        <v>9009154900</v>
      </c>
      <c r="C292" s="107" t="s">
        <v>252</v>
      </c>
      <c r="D292" s="107" t="s">
        <v>239</v>
      </c>
      <c r="E292" s="49">
        <v>79701.9739999999</v>
      </c>
      <c r="F292" s="49">
        <v>2.7388417927896942E-3</v>
      </c>
      <c r="G292" s="49">
        <v>16260.45</v>
      </c>
      <c r="H292" s="49">
        <v>9.6782701285393524E-4</v>
      </c>
      <c r="I292" s="107" t="s">
        <v>1965</v>
      </c>
      <c r="J292" s="107" t="s">
        <v>1965</v>
      </c>
      <c r="K292" s="49">
        <v>60957.443399999902</v>
      </c>
      <c r="L292" s="49">
        <v>2.7388417927896942E-3</v>
      </c>
      <c r="M292" s="49">
        <v>11480.45</v>
      </c>
      <c r="N292" s="49">
        <v>9.6782701285393524E-4</v>
      </c>
      <c r="O292" s="107" t="s">
        <v>1965</v>
      </c>
      <c r="P292" s="49">
        <v>18744.530599999998</v>
      </c>
      <c r="Q292" s="49">
        <v>2.7388417927896942E-3</v>
      </c>
      <c r="R292" s="49">
        <v>4780</v>
      </c>
      <c r="S292" s="49">
        <v>9.6782701285393524E-4</v>
      </c>
      <c r="T292" s="107" t="s">
        <v>1965</v>
      </c>
      <c r="U292" s="49">
        <v>43.883000000000003</v>
      </c>
      <c r="V292" s="49">
        <v>1296</v>
      </c>
      <c r="W292" s="49">
        <v>4</v>
      </c>
      <c r="X292" s="49">
        <v>1</v>
      </c>
      <c r="Y292" s="49">
        <v>2</v>
      </c>
      <c r="Z292" s="49">
        <v>3</v>
      </c>
      <c r="AA292" s="49">
        <v>3</v>
      </c>
    </row>
    <row r="293" spans="1:27" x14ac:dyDescent="0.25">
      <c r="A293" s="107" t="s">
        <v>3030</v>
      </c>
      <c r="B293" s="49">
        <v>9009155000</v>
      </c>
      <c r="C293" s="107" t="s">
        <v>254</v>
      </c>
      <c r="D293" s="107" t="s">
        <v>239</v>
      </c>
      <c r="E293" s="49">
        <v>310.54989999999998</v>
      </c>
      <c r="F293" s="49">
        <v>1.067159321382255E-5</v>
      </c>
      <c r="G293" s="49">
        <v>0</v>
      </c>
      <c r="H293" s="49">
        <v>0</v>
      </c>
      <c r="I293" s="107" t="s">
        <v>290</v>
      </c>
      <c r="J293" s="107" t="s">
        <v>1965</v>
      </c>
      <c r="K293" s="49">
        <v>151.34780000000001</v>
      </c>
      <c r="L293" s="49">
        <v>1.067159321382255E-5</v>
      </c>
      <c r="M293" s="49">
        <v>0</v>
      </c>
      <c r="N293" s="49">
        <v>0</v>
      </c>
      <c r="O293" s="107" t="s">
        <v>1965</v>
      </c>
      <c r="P293" s="49">
        <v>159.2021</v>
      </c>
      <c r="Q293" s="49">
        <v>1.067159321382255E-5</v>
      </c>
      <c r="R293" s="49">
        <v>0</v>
      </c>
      <c r="S293" s="49">
        <v>0</v>
      </c>
      <c r="T293" s="107" t="s">
        <v>1965</v>
      </c>
      <c r="U293" s="49">
        <v>39.439</v>
      </c>
      <c r="V293" s="49">
        <v>1457</v>
      </c>
      <c r="W293" s="49">
        <v>4</v>
      </c>
      <c r="X293" s="49">
        <v>1</v>
      </c>
      <c r="Y293" s="49">
        <v>5</v>
      </c>
      <c r="Z293" s="49">
        <v>4.5</v>
      </c>
      <c r="AA293" s="49">
        <v>5</v>
      </c>
    </row>
    <row r="294" spans="1:27" x14ac:dyDescent="0.25">
      <c r="A294" s="107" t="s">
        <v>3030</v>
      </c>
      <c r="B294" s="49">
        <v>9009155000</v>
      </c>
      <c r="C294" s="107" t="s">
        <v>255</v>
      </c>
      <c r="D294" s="107" t="s">
        <v>239</v>
      </c>
      <c r="E294" s="49">
        <v>975.27269999999999</v>
      </c>
      <c r="F294" s="49">
        <v>3.3513820249004734E-5</v>
      </c>
      <c r="G294" s="49">
        <v>0</v>
      </c>
      <c r="H294" s="49">
        <v>0</v>
      </c>
      <c r="I294" s="107" t="s">
        <v>290</v>
      </c>
      <c r="J294" s="107" t="s">
        <v>1965</v>
      </c>
      <c r="K294" s="49">
        <v>7.1828000000000003</v>
      </c>
      <c r="L294" s="49">
        <v>3.3513820249004734E-5</v>
      </c>
      <c r="M294" s="49">
        <v>0</v>
      </c>
      <c r="N294" s="49">
        <v>0</v>
      </c>
      <c r="O294" s="107" t="s">
        <v>1965</v>
      </c>
      <c r="P294" s="49">
        <v>968.08989999999994</v>
      </c>
      <c r="Q294" s="49">
        <v>3.3513820249004734E-5</v>
      </c>
      <c r="R294" s="49">
        <v>0</v>
      </c>
      <c r="S294" s="49">
        <v>0</v>
      </c>
      <c r="T294" s="107" t="s">
        <v>1965</v>
      </c>
      <c r="U294" s="49">
        <v>39.439</v>
      </c>
      <c r="V294" s="49">
        <v>1457</v>
      </c>
      <c r="W294" s="49">
        <v>4</v>
      </c>
      <c r="X294" s="49">
        <v>1</v>
      </c>
      <c r="Y294" s="49">
        <v>5</v>
      </c>
      <c r="Z294" s="49">
        <v>4.5</v>
      </c>
      <c r="AA294" s="49">
        <v>5</v>
      </c>
    </row>
    <row r="295" spans="1:27" x14ac:dyDescent="0.25">
      <c r="A295" s="107" t="s">
        <v>3030</v>
      </c>
      <c r="B295" s="49">
        <v>9009155000</v>
      </c>
      <c r="C295" s="107" t="s">
        <v>252</v>
      </c>
      <c r="D295" s="107" t="s">
        <v>239</v>
      </c>
      <c r="E295" s="49">
        <v>89677.704299999896</v>
      </c>
      <c r="F295" s="49">
        <v>3.0816431775990403E-3</v>
      </c>
      <c r="G295" s="49">
        <v>16873.419999999998</v>
      </c>
      <c r="H295" s="49">
        <v>1.0043111768265852E-3</v>
      </c>
      <c r="I295" s="107" t="s">
        <v>1965</v>
      </c>
      <c r="J295" s="107" t="s">
        <v>1965</v>
      </c>
      <c r="K295" s="49">
        <v>74234.418299999903</v>
      </c>
      <c r="L295" s="49">
        <v>3.0816431775990403E-3</v>
      </c>
      <c r="M295" s="49">
        <v>15127.42</v>
      </c>
      <c r="N295" s="49">
        <v>1.0043111768265852E-3</v>
      </c>
      <c r="O295" s="107" t="s">
        <v>1965</v>
      </c>
      <c r="P295" s="49">
        <v>15443.286</v>
      </c>
      <c r="Q295" s="49">
        <v>3.0816431775990403E-3</v>
      </c>
      <c r="R295" s="49">
        <v>1746</v>
      </c>
      <c r="S295" s="49">
        <v>1.0043111768265852E-3</v>
      </c>
      <c r="T295" s="107" t="s">
        <v>1965</v>
      </c>
      <c r="U295" s="49">
        <v>39.439</v>
      </c>
      <c r="V295" s="49">
        <v>1457</v>
      </c>
      <c r="W295" s="49">
        <v>4</v>
      </c>
      <c r="X295" s="49">
        <v>1</v>
      </c>
      <c r="Y295" s="49">
        <v>5</v>
      </c>
      <c r="Z295" s="49">
        <v>4.5</v>
      </c>
      <c r="AA295" s="49">
        <v>5</v>
      </c>
    </row>
    <row r="296" spans="1:27" x14ac:dyDescent="0.25">
      <c r="A296" s="107" t="s">
        <v>3031</v>
      </c>
      <c r="B296" s="49">
        <v>9009155100</v>
      </c>
      <c r="C296" s="107" t="s">
        <v>254</v>
      </c>
      <c r="D296" s="107" t="s">
        <v>244</v>
      </c>
      <c r="E296" s="49">
        <v>851.66629999999998</v>
      </c>
      <c r="F296" s="49">
        <v>2.9266267055701386E-5</v>
      </c>
      <c r="G296" s="49">
        <v>0</v>
      </c>
      <c r="H296" s="49">
        <v>0</v>
      </c>
      <c r="I296" s="107" t="s">
        <v>290</v>
      </c>
      <c r="J296" s="107" t="s">
        <v>1965</v>
      </c>
      <c r="K296" s="49">
        <v>102.4053</v>
      </c>
      <c r="L296" s="49">
        <v>2.9266267055701386E-5</v>
      </c>
      <c r="M296" s="49">
        <v>0</v>
      </c>
      <c r="N296" s="49">
        <v>0</v>
      </c>
      <c r="O296" s="107" t="s">
        <v>1965</v>
      </c>
      <c r="P296" s="49">
        <v>749.26099999999997</v>
      </c>
      <c r="Q296" s="49">
        <v>2.9266267055701386E-5</v>
      </c>
      <c r="R296" s="49">
        <v>0</v>
      </c>
      <c r="S296" s="49">
        <v>0</v>
      </c>
      <c r="T296" s="107" t="s">
        <v>1965</v>
      </c>
      <c r="U296" s="49">
        <v>30.091000000000001</v>
      </c>
      <c r="V296" s="49">
        <v>1263</v>
      </c>
      <c r="W296" s="49">
        <v>5</v>
      </c>
      <c r="X296" s="49">
        <v>1</v>
      </c>
      <c r="Y296" s="49">
        <v>4</v>
      </c>
      <c r="Z296" s="49">
        <v>4.5</v>
      </c>
      <c r="AA296" s="49">
        <v>5</v>
      </c>
    </row>
    <row r="297" spans="1:27" x14ac:dyDescent="0.25">
      <c r="A297" s="107" t="s">
        <v>3031</v>
      </c>
      <c r="B297" s="49">
        <v>9009155100</v>
      </c>
      <c r="C297" s="107" t="s">
        <v>265</v>
      </c>
      <c r="D297" s="107" t="s">
        <v>239</v>
      </c>
      <c r="E297" s="49">
        <v>0</v>
      </c>
      <c r="F297" s="49">
        <v>0</v>
      </c>
      <c r="G297" s="49">
        <v>60</v>
      </c>
      <c r="H297" s="49">
        <v>3.5712185561430412E-6</v>
      </c>
      <c r="I297" s="107" t="s">
        <v>1966</v>
      </c>
      <c r="J297" s="107" t="s">
        <v>290</v>
      </c>
      <c r="K297" s="49">
        <v>0</v>
      </c>
      <c r="L297" s="49">
        <v>0</v>
      </c>
      <c r="M297" s="49">
        <v>0</v>
      </c>
      <c r="N297" s="49">
        <v>3.5712185561430412E-6</v>
      </c>
      <c r="O297" s="107" t="s">
        <v>290</v>
      </c>
      <c r="P297" s="49">
        <v>0</v>
      </c>
      <c r="Q297" s="49">
        <v>0</v>
      </c>
      <c r="R297" s="49">
        <v>60</v>
      </c>
      <c r="S297" s="49">
        <v>3.5712185561430412E-6</v>
      </c>
      <c r="T297" s="107" t="s">
        <v>290</v>
      </c>
      <c r="U297" s="49">
        <v>30.091000000000001</v>
      </c>
      <c r="V297" s="49">
        <v>1263</v>
      </c>
      <c r="W297" s="49">
        <v>5</v>
      </c>
      <c r="X297" s="49">
        <v>1</v>
      </c>
      <c r="Y297" s="49">
        <v>4</v>
      </c>
      <c r="Z297" s="49">
        <v>4.5</v>
      </c>
      <c r="AA297" s="49">
        <v>5</v>
      </c>
    </row>
    <row r="298" spans="1:27" x14ac:dyDescent="0.25">
      <c r="A298" s="107" t="s">
        <v>3031</v>
      </c>
      <c r="B298" s="49">
        <v>9009155100</v>
      </c>
      <c r="C298" s="107" t="s">
        <v>268</v>
      </c>
      <c r="D298" s="107" t="s">
        <v>239</v>
      </c>
      <c r="E298" s="49">
        <v>0</v>
      </c>
      <c r="F298" s="49">
        <v>0</v>
      </c>
      <c r="G298" s="49">
        <v>4790</v>
      </c>
      <c r="H298" s="49">
        <v>2.8510228139875279E-4</v>
      </c>
      <c r="I298" s="107" t="s">
        <v>1966</v>
      </c>
      <c r="J298" s="107" t="s">
        <v>290</v>
      </c>
      <c r="K298" s="49">
        <v>0</v>
      </c>
      <c r="L298" s="49">
        <v>0</v>
      </c>
      <c r="M298" s="49">
        <v>0</v>
      </c>
      <c r="N298" s="49">
        <v>2.8510228139875279E-4</v>
      </c>
      <c r="O298" s="107" t="s">
        <v>290</v>
      </c>
      <c r="P298" s="49">
        <v>0</v>
      </c>
      <c r="Q298" s="49">
        <v>0</v>
      </c>
      <c r="R298" s="49">
        <v>4790</v>
      </c>
      <c r="S298" s="49">
        <v>2.8510228139875279E-4</v>
      </c>
      <c r="T298" s="107" t="s">
        <v>290</v>
      </c>
      <c r="U298" s="49">
        <v>30.091000000000001</v>
      </c>
      <c r="V298" s="49">
        <v>1263</v>
      </c>
      <c r="W298" s="49">
        <v>5</v>
      </c>
      <c r="X298" s="49">
        <v>1</v>
      </c>
      <c r="Y298" s="49">
        <v>4</v>
      </c>
      <c r="Z298" s="49">
        <v>4.5</v>
      </c>
      <c r="AA298" s="49">
        <v>5</v>
      </c>
    </row>
    <row r="299" spans="1:27" x14ac:dyDescent="0.25">
      <c r="A299" s="107" t="s">
        <v>3031</v>
      </c>
      <c r="B299" s="49">
        <v>9009155100</v>
      </c>
      <c r="C299" s="107" t="s">
        <v>255</v>
      </c>
      <c r="D299" s="107" t="s">
        <v>244</v>
      </c>
      <c r="E299" s="49">
        <v>2413.5888999999997</v>
      </c>
      <c r="F299" s="49">
        <v>8.2939453293005182E-5</v>
      </c>
      <c r="G299" s="49">
        <v>0</v>
      </c>
      <c r="H299" s="49">
        <v>0</v>
      </c>
      <c r="I299" s="107" t="s">
        <v>290</v>
      </c>
      <c r="J299" s="107" t="s">
        <v>1965</v>
      </c>
      <c r="K299" s="49">
        <v>231.11080000000001</v>
      </c>
      <c r="L299" s="49">
        <v>8.2939453293005182E-5</v>
      </c>
      <c r="M299" s="49">
        <v>0</v>
      </c>
      <c r="N299" s="49">
        <v>0</v>
      </c>
      <c r="O299" s="107" t="s">
        <v>1965</v>
      </c>
      <c r="P299" s="49">
        <v>2182.4780999999998</v>
      </c>
      <c r="Q299" s="49">
        <v>8.2939453293005182E-5</v>
      </c>
      <c r="R299" s="49">
        <v>0</v>
      </c>
      <c r="S299" s="49">
        <v>0</v>
      </c>
      <c r="T299" s="107" t="s">
        <v>1965</v>
      </c>
      <c r="U299" s="49">
        <v>30.091000000000001</v>
      </c>
      <c r="V299" s="49">
        <v>1263</v>
      </c>
      <c r="W299" s="49">
        <v>5</v>
      </c>
      <c r="X299" s="49">
        <v>1</v>
      </c>
      <c r="Y299" s="49">
        <v>4</v>
      </c>
      <c r="Z299" s="49">
        <v>4.5</v>
      </c>
      <c r="AA299" s="49">
        <v>5</v>
      </c>
    </row>
    <row r="300" spans="1:27" x14ac:dyDescent="0.25">
      <c r="A300" s="107" t="s">
        <v>3031</v>
      </c>
      <c r="B300" s="49">
        <v>9009155100</v>
      </c>
      <c r="C300" s="107" t="s">
        <v>272</v>
      </c>
      <c r="D300" s="107" t="s">
        <v>239</v>
      </c>
      <c r="E300" s="49">
        <v>0</v>
      </c>
      <c r="F300" s="49">
        <v>0</v>
      </c>
      <c r="G300" s="49">
        <v>5543.92</v>
      </c>
      <c r="H300" s="49">
        <v>3.2997583296287547E-4</v>
      </c>
      <c r="I300" s="107" t="s">
        <v>1966</v>
      </c>
      <c r="J300" s="107" t="s">
        <v>290</v>
      </c>
      <c r="K300" s="49">
        <v>0</v>
      </c>
      <c r="L300" s="49">
        <v>0</v>
      </c>
      <c r="M300" s="49">
        <v>3513.67</v>
      </c>
      <c r="N300" s="49">
        <v>3.2997583296287547E-4</v>
      </c>
      <c r="O300" s="107" t="s">
        <v>290</v>
      </c>
      <c r="P300" s="49">
        <v>0</v>
      </c>
      <c r="Q300" s="49">
        <v>0</v>
      </c>
      <c r="R300" s="49">
        <v>2030.25</v>
      </c>
      <c r="S300" s="49">
        <v>3.2997583296287547E-4</v>
      </c>
      <c r="T300" s="107" t="s">
        <v>290</v>
      </c>
      <c r="U300" s="49">
        <v>30.091000000000001</v>
      </c>
      <c r="V300" s="49">
        <v>1263</v>
      </c>
      <c r="W300" s="49">
        <v>5</v>
      </c>
      <c r="X300" s="49">
        <v>1</v>
      </c>
      <c r="Y300" s="49">
        <v>4</v>
      </c>
      <c r="Z300" s="49">
        <v>4.5</v>
      </c>
      <c r="AA300" s="49">
        <v>5</v>
      </c>
    </row>
    <row r="301" spans="1:27" x14ac:dyDescent="0.25">
      <c r="A301" s="107" t="s">
        <v>3031</v>
      </c>
      <c r="B301" s="49">
        <v>9009155100</v>
      </c>
      <c r="C301" s="107" t="s">
        <v>252</v>
      </c>
      <c r="D301" s="107" t="s">
        <v>244</v>
      </c>
      <c r="E301" s="49">
        <v>67787.651499999891</v>
      </c>
      <c r="F301" s="49">
        <v>2.3294235217218452E-3</v>
      </c>
      <c r="G301" s="49">
        <v>0</v>
      </c>
      <c r="H301" s="49">
        <v>0</v>
      </c>
      <c r="I301" s="107" t="s">
        <v>290</v>
      </c>
      <c r="J301" s="107" t="s">
        <v>1965</v>
      </c>
      <c r="K301" s="49">
        <v>52121.565699999897</v>
      </c>
      <c r="L301" s="49">
        <v>2.3294235217218452E-3</v>
      </c>
      <c r="M301" s="49">
        <v>0</v>
      </c>
      <c r="N301" s="49">
        <v>0</v>
      </c>
      <c r="O301" s="107" t="s">
        <v>1965</v>
      </c>
      <c r="P301" s="49">
        <v>15666.085800000001</v>
      </c>
      <c r="Q301" s="49">
        <v>2.3294235217218452E-3</v>
      </c>
      <c r="R301" s="49">
        <v>0</v>
      </c>
      <c r="S301" s="49">
        <v>0</v>
      </c>
      <c r="T301" s="107" t="s">
        <v>1965</v>
      </c>
      <c r="U301" s="49">
        <v>30.091000000000001</v>
      </c>
      <c r="V301" s="49">
        <v>1263</v>
      </c>
      <c r="W301" s="49">
        <v>5</v>
      </c>
      <c r="X301" s="49">
        <v>1</v>
      </c>
      <c r="Y301" s="49">
        <v>4</v>
      </c>
      <c r="Z301" s="49">
        <v>4.5</v>
      </c>
      <c r="AA301" s="49">
        <v>5</v>
      </c>
    </row>
    <row r="302" spans="1:27" x14ac:dyDescent="0.25">
      <c r="A302" s="107" t="s">
        <v>3032</v>
      </c>
      <c r="B302" s="49">
        <v>9009157100</v>
      </c>
      <c r="C302" s="107" t="s">
        <v>245</v>
      </c>
      <c r="D302" s="107" t="s">
        <v>239</v>
      </c>
      <c r="E302" s="49">
        <v>104.54689999999999</v>
      </c>
      <c r="F302" s="49">
        <v>3.5926013454397658E-6</v>
      </c>
      <c r="G302" s="49">
        <v>0</v>
      </c>
      <c r="H302" s="49">
        <v>0</v>
      </c>
      <c r="I302" s="107" t="s">
        <v>290</v>
      </c>
      <c r="J302" s="107" t="s">
        <v>290</v>
      </c>
      <c r="K302" s="49">
        <v>104.54689999999999</v>
      </c>
      <c r="L302" s="49">
        <v>3.5926013454397658E-6</v>
      </c>
      <c r="M302" s="49">
        <v>0</v>
      </c>
      <c r="N302" s="49">
        <v>0</v>
      </c>
      <c r="O302" s="107" t="s">
        <v>290</v>
      </c>
      <c r="P302" s="49">
        <v>0</v>
      </c>
      <c r="Q302" s="49">
        <v>3.5926013454397658E-6</v>
      </c>
      <c r="R302" s="49">
        <v>0</v>
      </c>
      <c r="S302" s="49">
        <v>0</v>
      </c>
      <c r="T302" s="107" t="s">
        <v>290</v>
      </c>
      <c r="U302" s="49">
        <v>42.954000000000001</v>
      </c>
      <c r="V302" s="49">
        <v>1754</v>
      </c>
      <c r="W302" s="49">
        <v>3</v>
      </c>
      <c r="X302" s="49">
        <v>1</v>
      </c>
      <c r="Y302" s="49">
        <v>5</v>
      </c>
      <c r="Z302" s="49">
        <v>4</v>
      </c>
      <c r="AA302" s="49">
        <v>4</v>
      </c>
    </row>
    <row r="303" spans="1:27" x14ac:dyDescent="0.25">
      <c r="A303" s="107" t="s">
        <v>3032</v>
      </c>
      <c r="B303" s="49">
        <v>9009157100</v>
      </c>
      <c r="C303" s="107" t="s">
        <v>249</v>
      </c>
      <c r="D303" s="107" t="s">
        <v>239</v>
      </c>
      <c r="E303" s="49">
        <v>217535.91900000011</v>
      </c>
      <c r="F303" s="49">
        <v>7.4753037658780545E-3</v>
      </c>
      <c r="G303" s="49">
        <v>79009.16</v>
      </c>
      <c r="H303" s="49">
        <v>4.7026496382879092E-3</v>
      </c>
      <c r="I303" s="107" t="s">
        <v>1965</v>
      </c>
      <c r="J303" s="107" t="s">
        <v>1965</v>
      </c>
      <c r="K303" s="49">
        <v>54371.503700000103</v>
      </c>
      <c r="L303" s="49">
        <v>7.4753037658780545E-3</v>
      </c>
      <c r="M303" s="49">
        <v>14309.76</v>
      </c>
      <c r="N303" s="49">
        <v>4.7026496382879092E-3</v>
      </c>
      <c r="O303" s="107" t="s">
        <v>1965</v>
      </c>
      <c r="P303" s="49">
        <v>163164.41529999999</v>
      </c>
      <c r="Q303" s="49">
        <v>7.4753037658780545E-3</v>
      </c>
      <c r="R303" s="49">
        <v>64699.4</v>
      </c>
      <c r="S303" s="49">
        <v>4.7026496382879092E-3</v>
      </c>
      <c r="T303" s="107" t="s">
        <v>1965</v>
      </c>
      <c r="U303" s="49">
        <v>42.954000000000001</v>
      </c>
      <c r="V303" s="49">
        <v>1754</v>
      </c>
      <c r="W303" s="49">
        <v>3</v>
      </c>
      <c r="X303" s="49">
        <v>1</v>
      </c>
      <c r="Y303" s="49">
        <v>5</v>
      </c>
      <c r="Z303" s="49">
        <v>4</v>
      </c>
      <c r="AA303" s="49">
        <v>4</v>
      </c>
    </row>
    <row r="304" spans="1:27" x14ac:dyDescent="0.25">
      <c r="A304" s="107" t="s">
        <v>3032</v>
      </c>
      <c r="B304" s="49">
        <v>9009157100</v>
      </c>
      <c r="C304" s="107" t="s">
        <v>252</v>
      </c>
      <c r="D304" s="107" t="s">
        <v>239</v>
      </c>
      <c r="E304" s="49">
        <v>7.5473999999999997</v>
      </c>
      <c r="F304" s="49">
        <v>2.5935536486086233E-7</v>
      </c>
      <c r="G304" s="49">
        <v>0</v>
      </c>
      <c r="H304" s="49">
        <v>0</v>
      </c>
      <c r="I304" s="107" t="s">
        <v>290</v>
      </c>
      <c r="J304" s="107" t="s">
        <v>290</v>
      </c>
      <c r="K304" s="49">
        <v>0</v>
      </c>
      <c r="L304" s="49">
        <v>2.5935536486086233E-7</v>
      </c>
      <c r="M304" s="49">
        <v>0</v>
      </c>
      <c r="N304" s="49">
        <v>0</v>
      </c>
      <c r="O304" s="107" t="s">
        <v>290</v>
      </c>
      <c r="P304" s="49">
        <v>7.5473999999999997</v>
      </c>
      <c r="Q304" s="49">
        <v>2.5935536486086233E-7</v>
      </c>
      <c r="R304" s="49">
        <v>0</v>
      </c>
      <c r="S304" s="49">
        <v>0</v>
      </c>
      <c r="T304" s="107" t="s">
        <v>290</v>
      </c>
      <c r="U304" s="49">
        <v>42.954000000000001</v>
      </c>
      <c r="V304" s="49">
        <v>1754</v>
      </c>
      <c r="W304" s="49">
        <v>3</v>
      </c>
      <c r="X304" s="49">
        <v>1</v>
      </c>
      <c r="Y304" s="49">
        <v>5</v>
      </c>
      <c r="Z304" s="49">
        <v>4</v>
      </c>
      <c r="AA304" s="49">
        <v>4</v>
      </c>
    </row>
    <row r="305" spans="1:27" x14ac:dyDescent="0.25">
      <c r="A305" s="107" t="s">
        <v>3033</v>
      </c>
      <c r="B305" s="49">
        <v>9009157200</v>
      </c>
      <c r="C305" s="107" t="s">
        <v>266</v>
      </c>
      <c r="D305" s="107" t="s">
        <v>239</v>
      </c>
      <c r="E305" s="49">
        <v>0</v>
      </c>
      <c r="F305" s="49">
        <v>0</v>
      </c>
      <c r="G305" s="49">
        <v>121.71</v>
      </c>
      <c r="H305" s="49">
        <v>7.2442168411361585E-6</v>
      </c>
      <c r="I305" s="107" t="s">
        <v>1966</v>
      </c>
      <c r="J305" s="107" t="s">
        <v>290</v>
      </c>
      <c r="K305" s="49">
        <v>0</v>
      </c>
      <c r="L305" s="49">
        <v>0</v>
      </c>
      <c r="M305" s="49">
        <v>121.71</v>
      </c>
      <c r="N305" s="49">
        <v>7.2442168411361585E-6</v>
      </c>
      <c r="O305" s="107" t="s">
        <v>290</v>
      </c>
      <c r="P305" s="49">
        <v>0</v>
      </c>
      <c r="Q305" s="49">
        <v>0</v>
      </c>
      <c r="R305" s="49">
        <v>0</v>
      </c>
      <c r="S305" s="49">
        <v>7.2442168411361585E-6</v>
      </c>
      <c r="T305" s="107" t="s">
        <v>290</v>
      </c>
      <c r="U305" s="49">
        <v>74.430000000000007</v>
      </c>
      <c r="V305" s="49">
        <v>2329</v>
      </c>
      <c r="W305" s="49">
        <v>1</v>
      </c>
      <c r="X305" s="49">
        <v>1</v>
      </c>
      <c r="Y305" s="49">
        <v>2</v>
      </c>
      <c r="Z305" s="49">
        <v>1.5</v>
      </c>
      <c r="AA305" s="49">
        <v>2</v>
      </c>
    </row>
    <row r="306" spans="1:27" x14ac:dyDescent="0.25">
      <c r="A306" s="107" t="s">
        <v>3033</v>
      </c>
      <c r="B306" s="49">
        <v>9009157200</v>
      </c>
      <c r="C306" s="107" t="s">
        <v>245</v>
      </c>
      <c r="D306" s="107" t="s">
        <v>239</v>
      </c>
      <c r="E306" s="49">
        <v>71.1738</v>
      </c>
      <c r="F306" s="49">
        <v>2.4457835635495725E-6</v>
      </c>
      <c r="G306" s="49">
        <v>0</v>
      </c>
      <c r="H306" s="49">
        <v>0</v>
      </c>
      <c r="I306" s="107" t="s">
        <v>290</v>
      </c>
      <c r="J306" s="107" t="s">
        <v>290</v>
      </c>
      <c r="K306" s="49">
        <v>71.1738</v>
      </c>
      <c r="L306" s="49">
        <v>2.4457835635495725E-6</v>
      </c>
      <c r="M306" s="49">
        <v>0</v>
      </c>
      <c r="N306" s="49">
        <v>0</v>
      </c>
      <c r="O306" s="107" t="s">
        <v>290</v>
      </c>
      <c r="P306" s="49">
        <v>0</v>
      </c>
      <c r="Q306" s="49">
        <v>2.4457835635495725E-6</v>
      </c>
      <c r="R306" s="49">
        <v>0</v>
      </c>
      <c r="S306" s="49">
        <v>0</v>
      </c>
      <c r="T306" s="107" t="s">
        <v>290</v>
      </c>
      <c r="U306" s="49">
        <v>74.430000000000007</v>
      </c>
      <c r="V306" s="49">
        <v>2329</v>
      </c>
      <c r="W306" s="49">
        <v>1</v>
      </c>
      <c r="X306" s="49">
        <v>1</v>
      </c>
      <c r="Y306" s="49">
        <v>2</v>
      </c>
      <c r="Z306" s="49">
        <v>1.5</v>
      </c>
      <c r="AA306" s="49">
        <v>2</v>
      </c>
    </row>
    <row r="307" spans="1:27" x14ac:dyDescent="0.25">
      <c r="A307" s="107" t="s">
        <v>3033</v>
      </c>
      <c r="B307" s="49">
        <v>9009157200</v>
      </c>
      <c r="C307" s="107" t="s">
        <v>249</v>
      </c>
      <c r="D307" s="107" t="s">
        <v>239</v>
      </c>
      <c r="E307" s="49">
        <v>101114.48050000009</v>
      </c>
      <c r="F307" s="49">
        <v>3.4746512683565302E-3</v>
      </c>
      <c r="G307" s="49">
        <v>62612.52</v>
      </c>
      <c r="H307" s="49">
        <v>3.7267165545146214E-3</v>
      </c>
      <c r="I307" s="107" t="s">
        <v>1966</v>
      </c>
      <c r="J307" s="107" t="s">
        <v>1966</v>
      </c>
      <c r="K307" s="49">
        <v>81277.952100000097</v>
      </c>
      <c r="L307" s="49">
        <v>3.4746512683565302E-3</v>
      </c>
      <c r="M307" s="49">
        <v>62612.52</v>
      </c>
      <c r="N307" s="49">
        <v>3.7267165545146214E-3</v>
      </c>
      <c r="O307" s="107" t="s">
        <v>1966</v>
      </c>
      <c r="P307" s="49">
        <v>19836.528399999999</v>
      </c>
      <c r="Q307" s="49">
        <v>3.4746512683565302E-3</v>
      </c>
      <c r="R307" s="49">
        <v>0</v>
      </c>
      <c r="S307" s="49">
        <v>3.7267165545146214E-3</v>
      </c>
      <c r="T307" s="107" t="s">
        <v>1966</v>
      </c>
      <c r="U307" s="49">
        <v>74.430000000000007</v>
      </c>
      <c r="V307" s="49">
        <v>2329</v>
      </c>
      <c r="W307" s="49">
        <v>1</v>
      </c>
      <c r="X307" s="49">
        <v>1</v>
      </c>
      <c r="Y307" s="49">
        <v>2</v>
      </c>
      <c r="Z307" s="49">
        <v>1.5</v>
      </c>
      <c r="AA307" s="49">
        <v>2</v>
      </c>
    </row>
    <row r="308" spans="1:27" x14ac:dyDescent="0.25">
      <c r="A308" s="107" t="s">
        <v>3034</v>
      </c>
      <c r="B308" s="49">
        <v>9009157300</v>
      </c>
      <c r="C308" s="107" t="s">
        <v>248</v>
      </c>
      <c r="D308" s="107" t="s">
        <v>239</v>
      </c>
      <c r="E308" s="49">
        <v>12793.3539</v>
      </c>
      <c r="F308" s="49">
        <v>4.3962489977060129E-4</v>
      </c>
      <c r="G308" s="49">
        <v>7125.33</v>
      </c>
      <c r="H308" s="49">
        <v>4.2410184524404492E-4</v>
      </c>
      <c r="I308" s="107" t="s">
        <v>1966</v>
      </c>
      <c r="J308" s="107" t="s">
        <v>1965</v>
      </c>
      <c r="K308" s="49">
        <v>7500.3773000000001</v>
      </c>
      <c r="L308" s="49">
        <v>4.3962489977060129E-4</v>
      </c>
      <c r="M308" s="49">
        <v>6065.33</v>
      </c>
      <c r="N308" s="49">
        <v>4.2410184524404492E-4</v>
      </c>
      <c r="O308" s="107" t="s">
        <v>1965</v>
      </c>
      <c r="P308" s="49">
        <v>5292.9766</v>
      </c>
      <c r="Q308" s="49">
        <v>4.3962489977060129E-4</v>
      </c>
      <c r="R308" s="49">
        <v>1060</v>
      </c>
      <c r="S308" s="49">
        <v>4.2410184524404492E-4</v>
      </c>
      <c r="T308" s="107" t="s">
        <v>1965</v>
      </c>
      <c r="U308" s="49">
        <v>80.102000000000004</v>
      </c>
      <c r="V308" s="49">
        <v>2202</v>
      </c>
      <c r="W308" s="49">
        <v>1</v>
      </c>
      <c r="X308" s="49">
        <v>1</v>
      </c>
      <c r="Y308" s="49">
        <v>3</v>
      </c>
      <c r="Z308" s="49">
        <v>2</v>
      </c>
      <c r="AA308" s="49">
        <v>2</v>
      </c>
    </row>
    <row r="309" spans="1:27" x14ac:dyDescent="0.25">
      <c r="A309" s="107" t="s">
        <v>3034</v>
      </c>
      <c r="B309" s="49">
        <v>9009157300</v>
      </c>
      <c r="C309" s="107" t="s">
        <v>249</v>
      </c>
      <c r="D309" s="107" t="s">
        <v>239</v>
      </c>
      <c r="E309" s="49">
        <v>82969.595099999904</v>
      </c>
      <c r="F309" s="49">
        <v>2.8511288138323783E-3</v>
      </c>
      <c r="G309" s="49">
        <v>44691.62</v>
      </c>
      <c r="H309" s="49">
        <v>2.6600590441348913E-3</v>
      </c>
      <c r="I309" s="107" t="s">
        <v>1966</v>
      </c>
      <c r="J309" s="107" t="s">
        <v>1965</v>
      </c>
      <c r="K309" s="49">
        <v>77580.580099999905</v>
      </c>
      <c r="L309" s="49">
        <v>2.8511288138323783E-3</v>
      </c>
      <c r="M309" s="49">
        <v>44691.62</v>
      </c>
      <c r="N309" s="49">
        <v>2.6600590441348913E-3</v>
      </c>
      <c r="O309" s="107" t="s">
        <v>1965</v>
      </c>
      <c r="P309" s="49">
        <v>5389.0150000000003</v>
      </c>
      <c r="Q309" s="49">
        <v>2.8511288138323783E-3</v>
      </c>
      <c r="R309" s="49">
        <v>0</v>
      </c>
      <c r="S309" s="49">
        <v>2.6600590441348913E-3</v>
      </c>
      <c r="T309" s="107" t="s">
        <v>1965</v>
      </c>
      <c r="U309" s="49">
        <v>80.102000000000004</v>
      </c>
      <c r="V309" s="49">
        <v>2202</v>
      </c>
      <c r="W309" s="49">
        <v>1</v>
      </c>
      <c r="X309" s="49">
        <v>1</v>
      </c>
      <c r="Y309" s="49">
        <v>3</v>
      </c>
      <c r="Z309" s="49">
        <v>2</v>
      </c>
      <c r="AA309" s="49">
        <v>2</v>
      </c>
    </row>
    <row r="310" spans="1:27" x14ac:dyDescent="0.25">
      <c r="A310" s="107" t="s">
        <v>3035</v>
      </c>
      <c r="B310" s="49">
        <v>9009157400</v>
      </c>
      <c r="C310" s="107" t="s">
        <v>249</v>
      </c>
      <c r="D310" s="107" t="s">
        <v>239</v>
      </c>
      <c r="E310" s="49">
        <v>107625.53199999999</v>
      </c>
      <c r="F310" s="49">
        <v>3.6983940324090965E-3</v>
      </c>
      <c r="G310" s="49">
        <v>99254.12</v>
      </c>
      <c r="H310" s="49">
        <v>5.9076359186274689E-3</v>
      </c>
      <c r="I310" s="107" t="s">
        <v>1966</v>
      </c>
      <c r="J310" s="107" t="s">
        <v>1966</v>
      </c>
      <c r="K310" s="49">
        <v>93459.739199999996</v>
      </c>
      <c r="L310" s="49">
        <v>3.6983940324090965E-3</v>
      </c>
      <c r="M310" s="49">
        <v>63453.120000000003</v>
      </c>
      <c r="N310" s="49">
        <v>5.9076359186274689E-3</v>
      </c>
      <c r="O310" s="107" t="s">
        <v>1966</v>
      </c>
      <c r="P310" s="49">
        <v>14165.792799999999</v>
      </c>
      <c r="Q310" s="49">
        <v>3.6983940324090965E-3</v>
      </c>
      <c r="R310" s="49">
        <v>35801</v>
      </c>
      <c r="S310" s="49">
        <v>5.9076359186274689E-3</v>
      </c>
      <c r="T310" s="107" t="s">
        <v>1966</v>
      </c>
      <c r="U310" s="49">
        <v>80.995999999999995</v>
      </c>
      <c r="V310" s="49">
        <v>2364</v>
      </c>
      <c r="W310" s="49">
        <v>1</v>
      </c>
      <c r="X310" s="49">
        <v>1</v>
      </c>
      <c r="Y310" s="49">
        <v>3</v>
      </c>
      <c r="Z310" s="49">
        <v>2</v>
      </c>
      <c r="AA310" s="49">
        <v>2</v>
      </c>
    </row>
    <row r="311" spans="1:27" x14ac:dyDescent="0.25">
      <c r="A311" s="107" t="s">
        <v>3036</v>
      </c>
      <c r="B311" s="49">
        <v>9009160100</v>
      </c>
      <c r="C311" s="107" t="s">
        <v>247</v>
      </c>
      <c r="D311" s="107" t="s">
        <v>239</v>
      </c>
      <c r="E311" s="49">
        <v>364.3947</v>
      </c>
      <c r="F311" s="49">
        <v>1.2521891031595579E-5</v>
      </c>
      <c r="G311" s="49">
        <v>0</v>
      </c>
      <c r="H311" s="49">
        <v>0</v>
      </c>
      <c r="I311" s="107" t="s">
        <v>290</v>
      </c>
      <c r="J311" s="107" t="s">
        <v>1965</v>
      </c>
      <c r="K311" s="49">
        <v>364.3947</v>
      </c>
      <c r="L311" s="49">
        <v>1.2521891031595579E-5</v>
      </c>
      <c r="M311" s="49">
        <v>0</v>
      </c>
      <c r="N311" s="49">
        <v>0</v>
      </c>
      <c r="O311" s="107" t="s">
        <v>1965</v>
      </c>
      <c r="P311" s="49">
        <v>0</v>
      </c>
      <c r="Q311" s="49">
        <v>1.2521891031595579E-5</v>
      </c>
      <c r="R311" s="49">
        <v>0</v>
      </c>
      <c r="S311" s="49">
        <v>0</v>
      </c>
      <c r="T311" s="107" t="s">
        <v>1965</v>
      </c>
      <c r="U311" s="49">
        <v>98.641000000000005</v>
      </c>
      <c r="V311" s="49">
        <v>2642</v>
      </c>
      <c r="W311" s="49">
        <v>1</v>
      </c>
      <c r="X311" s="49">
        <v>1</v>
      </c>
      <c r="Y311" s="49">
        <v>5</v>
      </c>
      <c r="Z311" s="49">
        <v>3</v>
      </c>
      <c r="AA311" s="49">
        <v>3</v>
      </c>
    </row>
    <row r="312" spans="1:27" x14ac:dyDescent="0.25">
      <c r="A312" s="107" t="s">
        <v>3036</v>
      </c>
      <c r="B312" s="49">
        <v>9009160100</v>
      </c>
      <c r="C312" s="107" t="s">
        <v>250</v>
      </c>
      <c r="D312" s="107" t="s">
        <v>239</v>
      </c>
      <c r="E312" s="49">
        <v>94425.923599999907</v>
      </c>
      <c r="F312" s="49">
        <v>3.2448087907891313E-3</v>
      </c>
      <c r="G312" s="49">
        <v>35951.83</v>
      </c>
      <c r="H312" s="49">
        <v>2.1398640403883346E-3</v>
      </c>
      <c r="I312" s="107" t="s">
        <v>1965</v>
      </c>
      <c r="J312" s="107" t="s">
        <v>1965</v>
      </c>
      <c r="K312" s="49">
        <v>88447.433699999907</v>
      </c>
      <c r="L312" s="49">
        <v>3.2448087907891313E-3</v>
      </c>
      <c r="M312" s="49">
        <v>35951.83</v>
      </c>
      <c r="N312" s="49">
        <v>2.1398640403883346E-3</v>
      </c>
      <c r="O312" s="107" t="s">
        <v>1965</v>
      </c>
      <c r="P312" s="49">
        <v>5978.4898999999996</v>
      </c>
      <c r="Q312" s="49">
        <v>3.2448087907891313E-3</v>
      </c>
      <c r="R312" s="49">
        <v>0</v>
      </c>
      <c r="S312" s="49">
        <v>2.1398640403883346E-3</v>
      </c>
      <c r="T312" s="107" t="s">
        <v>1965</v>
      </c>
      <c r="U312" s="49">
        <v>98.641000000000005</v>
      </c>
      <c r="V312" s="49">
        <v>2642</v>
      </c>
      <c r="W312" s="49">
        <v>1</v>
      </c>
      <c r="X312" s="49">
        <v>1</v>
      </c>
      <c r="Y312" s="49">
        <v>5</v>
      </c>
      <c r="Z312" s="49">
        <v>3</v>
      </c>
      <c r="AA312" s="49">
        <v>3</v>
      </c>
    </row>
    <row r="313" spans="1:27" x14ac:dyDescent="0.25">
      <c r="A313" s="107" t="s">
        <v>3037</v>
      </c>
      <c r="B313" s="49">
        <v>9009160200</v>
      </c>
      <c r="C313" s="107" t="s">
        <v>251</v>
      </c>
      <c r="D313" s="107" t="s">
        <v>239</v>
      </c>
      <c r="E313" s="49">
        <v>161.4941</v>
      </c>
      <c r="F313" s="49">
        <v>5.5495086027475147E-6</v>
      </c>
      <c r="G313" s="49">
        <v>0</v>
      </c>
      <c r="H313" s="49">
        <v>0</v>
      </c>
      <c r="I313" s="107" t="s">
        <v>290</v>
      </c>
      <c r="J313" s="107" t="s">
        <v>1965</v>
      </c>
      <c r="K313" s="49">
        <v>38.472200000000001</v>
      </c>
      <c r="L313" s="49">
        <v>5.5495086027475147E-6</v>
      </c>
      <c r="M313" s="49">
        <v>0</v>
      </c>
      <c r="N313" s="49">
        <v>0</v>
      </c>
      <c r="O313" s="107" t="s">
        <v>1965</v>
      </c>
      <c r="P313" s="49">
        <v>123.0219</v>
      </c>
      <c r="Q313" s="49">
        <v>5.5495086027475147E-6</v>
      </c>
      <c r="R313" s="49">
        <v>0</v>
      </c>
      <c r="S313" s="49">
        <v>0</v>
      </c>
      <c r="T313" s="107" t="s">
        <v>1965</v>
      </c>
      <c r="U313" s="49">
        <v>84.686999999999998</v>
      </c>
      <c r="V313" s="49">
        <v>2238</v>
      </c>
      <c r="W313" s="49">
        <v>1</v>
      </c>
      <c r="X313" s="49">
        <v>1</v>
      </c>
      <c r="Y313" s="49">
        <v>4</v>
      </c>
      <c r="Z313" s="49">
        <v>2.5</v>
      </c>
      <c r="AA313" s="49">
        <v>3</v>
      </c>
    </row>
    <row r="314" spans="1:27" x14ac:dyDescent="0.25">
      <c r="A314" s="107" t="s">
        <v>3037</v>
      </c>
      <c r="B314" s="49">
        <v>9009160200</v>
      </c>
      <c r="C314" s="107" t="s">
        <v>250</v>
      </c>
      <c r="D314" s="107" t="s">
        <v>239</v>
      </c>
      <c r="E314" s="49">
        <v>176689.11550000001</v>
      </c>
      <c r="F314" s="49">
        <v>6.0716630915872427E-3</v>
      </c>
      <c r="G314" s="49">
        <v>43838.21</v>
      </c>
      <c r="H314" s="49">
        <v>2.6092638170015906E-3</v>
      </c>
      <c r="I314" s="107" t="s">
        <v>1965</v>
      </c>
      <c r="J314" s="107" t="s">
        <v>1965</v>
      </c>
      <c r="K314" s="49">
        <v>127202.5885</v>
      </c>
      <c r="L314" s="49">
        <v>6.0716630915872427E-3</v>
      </c>
      <c r="M314" s="49">
        <v>40561.25</v>
      </c>
      <c r="N314" s="49">
        <v>2.6092638170015906E-3</v>
      </c>
      <c r="O314" s="107" t="s">
        <v>1965</v>
      </c>
      <c r="P314" s="49">
        <v>49486.527000000002</v>
      </c>
      <c r="Q314" s="49">
        <v>6.0716630915872427E-3</v>
      </c>
      <c r="R314" s="49">
        <v>3276.96</v>
      </c>
      <c r="S314" s="49">
        <v>2.6092638170015906E-3</v>
      </c>
      <c r="T314" s="107" t="s">
        <v>1965</v>
      </c>
      <c r="U314" s="49">
        <v>84.686999999999998</v>
      </c>
      <c r="V314" s="49">
        <v>2238</v>
      </c>
      <c r="W314" s="49">
        <v>1</v>
      </c>
      <c r="X314" s="49">
        <v>1</v>
      </c>
      <c r="Y314" s="49">
        <v>4</v>
      </c>
      <c r="Z314" s="49">
        <v>2.5</v>
      </c>
      <c r="AA314" s="49">
        <v>3</v>
      </c>
    </row>
    <row r="315" spans="1:27" x14ac:dyDescent="0.25">
      <c r="A315" s="107" t="s">
        <v>3038</v>
      </c>
      <c r="B315" s="49">
        <v>9009165100</v>
      </c>
      <c r="C315" s="107" t="s">
        <v>253</v>
      </c>
      <c r="D315" s="107" t="s">
        <v>239</v>
      </c>
      <c r="E315" s="49">
        <v>88673.902800000098</v>
      </c>
      <c r="F315" s="49">
        <v>3.0471490068541044E-3</v>
      </c>
      <c r="G315" s="49">
        <v>54862.47</v>
      </c>
      <c r="H315" s="49">
        <v>3.2654311816640151E-3</v>
      </c>
      <c r="I315" s="107" t="s">
        <v>1966</v>
      </c>
      <c r="J315" s="107" t="s">
        <v>1966</v>
      </c>
      <c r="K315" s="49">
        <v>60626.775900000102</v>
      </c>
      <c r="L315" s="49">
        <v>3.0471490068541044E-3</v>
      </c>
      <c r="M315" s="49">
        <v>29109.47</v>
      </c>
      <c r="N315" s="49">
        <v>3.2654311816640151E-3</v>
      </c>
      <c r="O315" s="107" t="s">
        <v>1966</v>
      </c>
      <c r="P315" s="49">
        <v>28047.126899999999</v>
      </c>
      <c r="Q315" s="49">
        <v>3.0471490068541044E-3</v>
      </c>
      <c r="R315" s="49">
        <v>25753</v>
      </c>
      <c r="S315" s="49">
        <v>3.2654311816640151E-3</v>
      </c>
      <c r="T315" s="107" t="s">
        <v>1966</v>
      </c>
      <c r="U315" s="49">
        <v>47.817</v>
      </c>
      <c r="V315" s="49">
        <v>1673</v>
      </c>
      <c r="W315" s="49">
        <v>3</v>
      </c>
      <c r="X315" s="49">
        <v>1</v>
      </c>
      <c r="Y315" s="49">
        <v>5</v>
      </c>
      <c r="Z315" s="49">
        <v>4</v>
      </c>
      <c r="AA315" s="49">
        <v>4</v>
      </c>
    </row>
    <row r="316" spans="1:27" x14ac:dyDescent="0.25">
      <c r="A316" s="107" t="s">
        <v>3038</v>
      </c>
      <c r="B316" s="49">
        <v>9009165100</v>
      </c>
      <c r="C316" s="107" t="s">
        <v>255</v>
      </c>
      <c r="D316" s="107" t="s">
        <v>239</v>
      </c>
      <c r="E316" s="49">
        <v>154.1491</v>
      </c>
      <c r="F316" s="49">
        <v>5.2971084179284997E-6</v>
      </c>
      <c r="G316" s="49">
        <v>0</v>
      </c>
      <c r="H316" s="49">
        <v>0</v>
      </c>
      <c r="I316" s="107" t="s">
        <v>290</v>
      </c>
      <c r="J316" s="107" t="s">
        <v>1965</v>
      </c>
      <c r="K316" s="49">
        <v>0</v>
      </c>
      <c r="L316" s="49">
        <v>5.2971084179284997E-6</v>
      </c>
      <c r="M316" s="49">
        <v>0</v>
      </c>
      <c r="N316" s="49">
        <v>0</v>
      </c>
      <c r="O316" s="107" t="s">
        <v>1965</v>
      </c>
      <c r="P316" s="49">
        <v>154.1491</v>
      </c>
      <c r="Q316" s="49">
        <v>5.2971084179284997E-6</v>
      </c>
      <c r="R316" s="49">
        <v>0</v>
      </c>
      <c r="S316" s="49">
        <v>0</v>
      </c>
      <c r="T316" s="107" t="s">
        <v>1965</v>
      </c>
      <c r="U316" s="49">
        <v>47.817</v>
      </c>
      <c r="V316" s="49">
        <v>1673</v>
      </c>
      <c r="W316" s="49">
        <v>3</v>
      </c>
      <c r="X316" s="49">
        <v>1</v>
      </c>
      <c r="Y316" s="49">
        <v>5</v>
      </c>
      <c r="Z316" s="49">
        <v>4</v>
      </c>
      <c r="AA316" s="49">
        <v>4</v>
      </c>
    </row>
    <row r="317" spans="1:27" x14ac:dyDescent="0.25">
      <c r="A317" s="107" t="s">
        <v>3039</v>
      </c>
      <c r="B317" s="49">
        <v>9009165200</v>
      </c>
      <c r="C317" s="107" t="s">
        <v>253</v>
      </c>
      <c r="D317" s="107" t="s">
        <v>239</v>
      </c>
      <c r="E317" s="49">
        <v>59173.9615999999</v>
      </c>
      <c r="F317" s="49">
        <v>2.0334266636233183E-3</v>
      </c>
      <c r="G317" s="49">
        <v>16705.620000000003</v>
      </c>
      <c r="H317" s="49">
        <v>9.9432366893123861E-4</v>
      </c>
      <c r="I317" s="107" t="s">
        <v>1965</v>
      </c>
      <c r="J317" s="107" t="s">
        <v>1965</v>
      </c>
      <c r="K317" s="49">
        <v>48468.042599999899</v>
      </c>
      <c r="L317" s="49">
        <v>2.0334266636233183E-3</v>
      </c>
      <c r="M317" s="49">
        <v>13366.62</v>
      </c>
      <c r="N317" s="49">
        <v>9.9432366893123861E-4</v>
      </c>
      <c r="O317" s="107" t="s">
        <v>1965</v>
      </c>
      <c r="P317" s="49">
        <v>10705.919</v>
      </c>
      <c r="Q317" s="49">
        <v>2.0334266636233183E-3</v>
      </c>
      <c r="R317" s="49">
        <v>3339</v>
      </c>
      <c r="S317" s="49">
        <v>9.9432366893123861E-4</v>
      </c>
      <c r="T317" s="107" t="s">
        <v>1965</v>
      </c>
      <c r="U317" s="49">
        <v>68.891000000000005</v>
      </c>
      <c r="V317" s="49">
        <v>1727</v>
      </c>
      <c r="W317" s="49">
        <v>2</v>
      </c>
      <c r="X317" s="49">
        <v>1</v>
      </c>
      <c r="Y317" s="49">
        <v>3</v>
      </c>
      <c r="Z317" s="49">
        <v>2.5</v>
      </c>
      <c r="AA317" s="49">
        <v>3</v>
      </c>
    </row>
    <row r="318" spans="1:27" x14ac:dyDescent="0.25">
      <c r="A318" s="107" t="s">
        <v>3039</v>
      </c>
      <c r="B318" s="49">
        <v>9009165200</v>
      </c>
      <c r="C318" s="107" t="s">
        <v>255</v>
      </c>
      <c r="D318" s="107" t="s">
        <v>239</v>
      </c>
      <c r="E318" s="49">
        <v>132.12629999999999</v>
      </c>
      <c r="F318" s="49">
        <v>4.5403270986320791E-6</v>
      </c>
      <c r="G318" s="49">
        <v>0</v>
      </c>
      <c r="H318" s="49">
        <v>0</v>
      </c>
      <c r="I318" s="107" t="s">
        <v>290</v>
      </c>
      <c r="J318" s="107" t="s">
        <v>290</v>
      </c>
      <c r="K318" s="49">
        <v>0</v>
      </c>
      <c r="L318" s="49">
        <v>4.5403270986320791E-6</v>
      </c>
      <c r="M318" s="49">
        <v>0</v>
      </c>
      <c r="N318" s="49">
        <v>0</v>
      </c>
      <c r="O318" s="107" t="s">
        <v>290</v>
      </c>
      <c r="P318" s="49">
        <v>132.12629999999999</v>
      </c>
      <c r="Q318" s="49">
        <v>4.5403270986320791E-6</v>
      </c>
      <c r="R318" s="49">
        <v>0</v>
      </c>
      <c r="S318" s="49">
        <v>0</v>
      </c>
      <c r="T318" s="107" t="s">
        <v>290</v>
      </c>
      <c r="U318" s="49">
        <v>68.891000000000005</v>
      </c>
      <c r="V318" s="49">
        <v>1727</v>
      </c>
      <c r="W318" s="49">
        <v>2</v>
      </c>
      <c r="X318" s="49">
        <v>1</v>
      </c>
      <c r="Y318" s="49">
        <v>3</v>
      </c>
      <c r="Z318" s="49">
        <v>2.5</v>
      </c>
      <c r="AA318" s="49">
        <v>3</v>
      </c>
    </row>
    <row r="319" spans="1:27" x14ac:dyDescent="0.25">
      <c r="A319" s="107" t="s">
        <v>3040</v>
      </c>
      <c r="B319" s="49">
        <v>9009165300</v>
      </c>
      <c r="C319" s="107" t="s">
        <v>253</v>
      </c>
      <c r="D319" s="107" t="s">
        <v>239</v>
      </c>
      <c r="E319" s="49">
        <v>48786.757100000003</v>
      </c>
      <c r="F319" s="49">
        <v>1.6764855696065886E-3</v>
      </c>
      <c r="G319" s="49">
        <v>14148.03</v>
      </c>
      <c r="H319" s="49">
        <v>8.4209512114780723E-4</v>
      </c>
      <c r="I319" s="107" t="s">
        <v>1965</v>
      </c>
      <c r="J319" s="107" t="s">
        <v>1965</v>
      </c>
      <c r="K319" s="49">
        <v>34716.817999999999</v>
      </c>
      <c r="L319" s="49">
        <v>1.6764855696065886E-3</v>
      </c>
      <c r="M319" s="49">
        <v>13678.03</v>
      </c>
      <c r="N319" s="49">
        <v>8.4209512114780723E-4</v>
      </c>
      <c r="O319" s="107" t="s">
        <v>1965</v>
      </c>
      <c r="P319" s="49">
        <v>14069.9391</v>
      </c>
      <c r="Q319" s="49">
        <v>1.6764855696065886E-3</v>
      </c>
      <c r="R319" s="49">
        <v>470</v>
      </c>
      <c r="S319" s="49">
        <v>8.4209512114780723E-4</v>
      </c>
      <c r="T319" s="107" t="s">
        <v>1965</v>
      </c>
      <c r="U319" s="49">
        <v>68.843000000000004</v>
      </c>
      <c r="V319" s="49">
        <v>1649</v>
      </c>
      <c r="W319" s="49">
        <v>2</v>
      </c>
      <c r="X319" s="49">
        <v>1</v>
      </c>
      <c r="Y319" s="49">
        <v>2</v>
      </c>
      <c r="Z319" s="49">
        <v>2</v>
      </c>
      <c r="AA319" s="49">
        <v>2</v>
      </c>
    </row>
    <row r="320" spans="1:27" x14ac:dyDescent="0.25">
      <c r="A320" s="107" t="s">
        <v>3041</v>
      </c>
      <c r="B320" s="49">
        <v>9009165400</v>
      </c>
      <c r="C320" s="107" t="s">
        <v>253</v>
      </c>
      <c r="D320" s="107" t="s">
        <v>239</v>
      </c>
      <c r="E320" s="49">
        <v>103157.10000000021</v>
      </c>
      <c r="F320" s="49">
        <v>3.5448429006662585E-3</v>
      </c>
      <c r="G320" s="49">
        <v>134567.1</v>
      </c>
      <c r="H320" s="49">
        <v>8.009475409439271E-3</v>
      </c>
      <c r="I320" s="107" t="s">
        <v>1966</v>
      </c>
      <c r="J320" s="107" t="s">
        <v>1966</v>
      </c>
      <c r="K320" s="49">
        <v>82247.570100000201</v>
      </c>
      <c r="L320" s="49">
        <v>3.5448429006662585E-3</v>
      </c>
      <c r="M320" s="49">
        <v>93458.42</v>
      </c>
      <c r="N320" s="49">
        <v>8.009475409439271E-3</v>
      </c>
      <c r="O320" s="107" t="s">
        <v>1966</v>
      </c>
      <c r="P320" s="49">
        <v>20909.529900000001</v>
      </c>
      <c r="Q320" s="49">
        <v>3.5448429006662585E-3</v>
      </c>
      <c r="R320" s="49">
        <v>41108.68</v>
      </c>
      <c r="S320" s="49">
        <v>8.009475409439271E-3</v>
      </c>
      <c r="T320" s="107" t="s">
        <v>1966</v>
      </c>
      <c r="U320" s="49">
        <v>58.094999999999999</v>
      </c>
      <c r="V320" s="49">
        <v>1283</v>
      </c>
      <c r="W320" s="49">
        <v>3</v>
      </c>
      <c r="X320" s="49">
        <v>1</v>
      </c>
      <c r="Y320" s="49">
        <v>3</v>
      </c>
      <c r="Z320" s="49">
        <v>3</v>
      </c>
      <c r="AA320" s="49">
        <v>3</v>
      </c>
    </row>
    <row r="321" spans="1:27" x14ac:dyDescent="0.25">
      <c r="A321" s="107" t="s">
        <v>3041</v>
      </c>
      <c r="B321" s="49">
        <v>9009165400</v>
      </c>
      <c r="C321" s="107" t="s">
        <v>251</v>
      </c>
      <c r="D321" s="107" t="s">
        <v>239</v>
      </c>
      <c r="E321" s="49">
        <v>427.53480000000002</v>
      </c>
      <c r="F321" s="49">
        <v>1.4691608241873469E-5</v>
      </c>
      <c r="G321" s="49">
        <v>0</v>
      </c>
      <c r="H321" s="49">
        <v>0</v>
      </c>
      <c r="I321" s="107" t="s">
        <v>290</v>
      </c>
      <c r="J321" s="107" t="s">
        <v>1965</v>
      </c>
      <c r="K321" s="49">
        <v>0</v>
      </c>
      <c r="L321" s="49">
        <v>1.4691608241873469E-5</v>
      </c>
      <c r="M321" s="49">
        <v>0</v>
      </c>
      <c r="N321" s="49">
        <v>0</v>
      </c>
      <c r="O321" s="107" t="s">
        <v>1965</v>
      </c>
      <c r="P321" s="49">
        <v>427.53480000000002</v>
      </c>
      <c r="Q321" s="49">
        <v>1.4691608241873469E-5</v>
      </c>
      <c r="R321" s="49">
        <v>0</v>
      </c>
      <c r="S321" s="49">
        <v>0</v>
      </c>
      <c r="T321" s="107" t="s">
        <v>1965</v>
      </c>
      <c r="U321" s="49">
        <v>58.094999999999999</v>
      </c>
      <c r="V321" s="49">
        <v>1283</v>
      </c>
      <c r="W321" s="49">
        <v>3</v>
      </c>
      <c r="X321" s="49">
        <v>1</v>
      </c>
      <c r="Y321" s="49">
        <v>3</v>
      </c>
      <c r="Z321" s="49">
        <v>3</v>
      </c>
      <c r="AA321" s="49">
        <v>3</v>
      </c>
    </row>
    <row r="322" spans="1:27" x14ac:dyDescent="0.25">
      <c r="A322" s="107" t="s">
        <v>3042</v>
      </c>
      <c r="B322" s="49">
        <v>9009165500</v>
      </c>
      <c r="C322" s="107" t="s">
        <v>266</v>
      </c>
      <c r="D322" s="107" t="s">
        <v>239</v>
      </c>
      <c r="E322" s="49">
        <v>0</v>
      </c>
      <c r="F322" s="49">
        <v>0</v>
      </c>
      <c r="G322" s="49">
        <v>92839.35</v>
      </c>
      <c r="H322" s="49">
        <v>5.5258268243376409E-3</v>
      </c>
      <c r="I322" s="107" t="s">
        <v>1966</v>
      </c>
      <c r="J322" s="107" t="s">
        <v>290</v>
      </c>
      <c r="K322" s="49">
        <v>0</v>
      </c>
      <c r="L322" s="49">
        <v>0</v>
      </c>
      <c r="M322" s="49">
        <v>42110.68</v>
      </c>
      <c r="N322" s="49">
        <v>5.5258268243376409E-3</v>
      </c>
      <c r="O322" s="107" t="s">
        <v>290</v>
      </c>
      <c r="P322" s="49">
        <v>0</v>
      </c>
      <c r="Q322" s="49">
        <v>0</v>
      </c>
      <c r="R322" s="49">
        <v>50728.67</v>
      </c>
      <c r="S322" s="49">
        <v>5.5258268243376409E-3</v>
      </c>
      <c r="T322" s="107" t="s">
        <v>290</v>
      </c>
      <c r="U322" s="49">
        <v>29.556999999999999</v>
      </c>
      <c r="V322" s="49">
        <v>1350</v>
      </c>
      <c r="W322" s="49">
        <v>5</v>
      </c>
      <c r="X322" s="49">
        <v>1</v>
      </c>
      <c r="Y322" s="49">
        <v>4</v>
      </c>
      <c r="Z322" s="49">
        <v>4.5</v>
      </c>
      <c r="AA322" s="49">
        <v>5</v>
      </c>
    </row>
    <row r="323" spans="1:27" x14ac:dyDescent="0.25">
      <c r="A323" s="107" t="s">
        <v>3042</v>
      </c>
      <c r="B323" s="49">
        <v>9009165500</v>
      </c>
      <c r="C323" s="107" t="s">
        <v>253</v>
      </c>
      <c r="D323" s="107" t="s">
        <v>244</v>
      </c>
      <c r="E323" s="49">
        <v>107105.2402</v>
      </c>
      <c r="F323" s="49">
        <v>3.6805149654955747E-3</v>
      </c>
      <c r="G323" s="49">
        <v>0</v>
      </c>
      <c r="H323" s="49">
        <v>0</v>
      </c>
      <c r="I323" s="107" t="s">
        <v>290</v>
      </c>
      <c r="J323" s="107" t="s">
        <v>1965</v>
      </c>
      <c r="K323" s="49">
        <v>67465.568400000004</v>
      </c>
      <c r="L323" s="49">
        <v>3.6805149654955747E-3</v>
      </c>
      <c r="M323" s="49">
        <v>0</v>
      </c>
      <c r="N323" s="49">
        <v>0</v>
      </c>
      <c r="O323" s="107" t="s">
        <v>1965</v>
      </c>
      <c r="P323" s="49">
        <v>39639.671799999996</v>
      </c>
      <c r="Q323" s="49">
        <v>3.6805149654955747E-3</v>
      </c>
      <c r="R323" s="49">
        <v>0</v>
      </c>
      <c r="S323" s="49">
        <v>0</v>
      </c>
      <c r="T323" s="107" t="s">
        <v>1965</v>
      </c>
      <c r="U323" s="49">
        <v>29.556999999999999</v>
      </c>
      <c r="V323" s="49">
        <v>1350</v>
      </c>
      <c r="W323" s="49">
        <v>5</v>
      </c>
      <c r="X323" s="49">
        <v>1</v>
      </c>
      <c r="Y323" s="49">
        <v>4</v>
      </c>
      <c r="Z323" s="49">
        <v>4.5</v>
      </c>
      <c r="AA323" s="49">
        <v>5</v>
      </c>
    </row>
    <row r="324" spans="1:27" x14ac:dyDescent="0.25">
      <c r="A324" s="107" t="s">
        <v>3042</v>
      </c>
      <c r="B324" s="49">
        <v>9009165500</v>
      </c>
      <c r="C324" s="107" t="s">
        <v>264</v>
      </c>
      <c r="D324" s="107" t="s">
        <v>239</v>
      </c>
      <c r="E324" s="49">
        <v>0</v>
      </c>
      <c r="F324" s="49">
        <v>0</v>
      </c>
      <c r="G324" s="49">
        <v>1.370000000000001</v>
      </c>
      <c r="H324" s="49">
        <v>8.15428236985995E-8</v>
      </c>
      <c r="I324" s="107" t="s">
        <v>1966</v>
      </c>
      <c r="J324" s="107" t="s">
        <v>290</v>
      </c>
      <c r="K324" s="49">
        <v>0</v>
      </c>
      <c r="L324" s="49">
        <v>0</v>
      </c>
      <c r="M324" s="49">
        <v>26.37</v>
      </c>
      <c r="N324" s="49">
        <v>8.15428236985995E-8</v>
      </c>
      <c r="O324" s="107" t="s">
        <v>290</v>
      </c>
      <c r="P324" s="49">
        <v>0</v>
      </c>
      <c r="Q324" s="49">
        <v>0</v>
      </c>
      <c r="R324" s="49">
        <v>-25</v>
      </c>
      <c r="S324" s="49">
        <v>8.15428236985995E-8</v>
      </c>
      <c r="T324" s="107" t="s">
        <v>290</v>
      </c>
      <c r="U324" s="49">
        <v>29.556999999999999</v>
      </c>
      <c r="V324" s="49">
        <v>1350</v>
      </c>
      <c r="W324" s="49">
        <v>5</v>
      </c>
      <c r="X324" s="49">
        <v>1</v>
      </c>
      <c r="Y324" s="49">
        <v>4</v>
      </c>
      <c r="Z324" s="49">
        <v>4.5</v>
      </c>
      <c r="AA324" s="49">
        <v>5</v>
      </c>
    </row>
    <row r="325" spans="1:27" x14ac:dyDescent="0.25">
      <c r="A325" s="107" t="s">
        <v>3042</v>
      </c>
      <c r="B325" s="49">
        <v>9009165500</v>
      </c>
      <c r="C325" s="107" t="s">
        <v>251</v>
      </c>
      <c r="D325" s="107" t="s">
        <v>244</v>
      </c>
      <c r="E325" s="49">
        <v>1290.6613</v>
      </c>
      <c r="F325" s="49">
        <v>4.4351688312968033E-5</v>
      </c>
      <c r="G325" s="49">
        <v>0</v>
      </c>
      <c r="H325" s="49">
        <v>0</v>
      </c>
      <c r="I325" s="107" t="s">
        <v>290</v>
      </c>
      <c r="J325" s="107" t="s">
        <v>1965</v>
      </c>
      <c r="K325" s="49">
        <v>766.12699999999995</v>
      </c>
      <c r="L325" s="49">
        <v>4.4351688312968033E-5</v>
      </c>
      <c r="M325" s="49">
        <v>0</v>
      </c>
      <c r="N325" s="49">
        <v>0</v>
      </c>
      <c r="O325" s="107" t="s">
        <v>1965</v>
      </c>
      <c r="P325" s="49">
        <v>524.53430000000003</v>
      </c>
      <c r="Q325" s="49">
        <v>4.4351688312968033E-5</v>
      </c>
      <c r="R325" s="49">
        <v>0</v>
      </c>
      <c r="S325" s="49">
        <v>0</v>
      </c>
      <c r="T325" s="107" t="s">
        <v>1965</v>
      </c>
      <c r="U325" s="49">
        <v>29.556999999999999</v>
      </c>
      <c r="V325" s="49">
        <v>1350</v>
      </c>
      <c r="W325" s="49">
        <v>5</v>
      </c>
      <c r="X325" s="49">
        <v>1</v>
      </c>
      <c r="Y325" s="49">
        <v>4</v>
      </c>
      <c r="Z325" s="49">
        <v>4.5</v>
      </c>
      <c r="AA325" s="49">
        <v>5</v>
      </c>
    </row>
    <row r="326" spans="1:27" x14ac:dyDescent="0.25">
      <c r="A326" s="107" t="s">
        <v>3043</v>
      </c>
      <c r="B326" s="49">
        <v>9009165600</v>
      </c>
      <c r="C326" s="107" t="s">
        <v>253</v>
      </c>
      <c r="D326" s="107" t="s">
        <v>239</v>
      </c>
      <c r="E326" s="49">
        <v>139055.67680000019</v>
      </c>
      <c r="F326" s="49">
        <v>4.778444999925564E-3</v>
      </c>
      <c r="G326" s="49">
        <v>63384.259999999995</v>
      </c>
      <c r="H326" s="49">
        <v>3.7726507579899184E-3</v>
      </c>
      <c r="I326" s="107" t="s">
        <v>1965</v>
      </c>
      <c r="J326" s="107" t="s">
        <v>1965</v>
      </c>
      <c r="K326" s="49">
        <v>85902.613000000201</v>
      </c>
      <c r="L326" s="49">
        <v>4.778444999925564E-3</v>
      </c>
      <c r="M326" s="49">
        <v>29461.26</v>
      </c>
      <c r="N326" s="49">
        <v>3.7726507579899184E-3</v>
      </c>
      <c r="O326" s="107" t="s">
        <v>1965</v>
      </c>
      <c r="P326" s="49">
        <v>53153.063800000004</v>
      </c>
      <c r="Q326" s="49">
        <v>4.778444999925564E-3</v>
      </c>
      <c r="R326" s="49">
        <v>33923</v>
      </c>
      <c r="S326" s="49">
        <v>3.7726507579899184E-3</v>
      </c>
      <c r="T326" s="107" t="s">
        <v>1965</v>
      </c>
      <c r="U326" s="49">
        <v>36.97</v>
      </c>
      <c r="V326" s="49">
        <v>1454</v>
      </c>
      <c r="W326" s="49">
        <v>4</v>
      </c>
      <c r="X326" s="49">
        <v>1</v>
      </c>
      <c r="Y326" s="49">
        <v>5</v>
      </c>
      <c r="Z326" s="49">
        <v>4.5</v>
      </c>
      <c r="AA326" s="49">
        <v>5</v>
      </c>
    </row>
    <row r="327" spans="1:27" x14ac:dyDescent="0.25">
      <c r="A327" s="107" t="s">
        <v>3044</v>
      </c>
      <c r="B327" s="49">
        <v>9009165700</v>
      </c>
      <c r="C327" s="107" t="s">
        <v>253</v>
      </c>
      <c r="D327" s="107" t="s">
        <v>239</v>
      </c>
      <c r="E327" s="49">
        <v>70767.650900000008</v>
      </c>
      <c r="F327" s="49">
        <v>2.4318268436170913E-3</v>
      </c>
      <c r="G327" s="49">
        <v>53703</v>
      </c>
      <c r="H327" s="49">
        <v>3.1964191686758292E-3</v>
      </c>
      <c r="I327" s="107" t="s">
        <v>1966</v>
      </c>
      <c r="J327" s="107" t="s">
        <v>1966</v>
      </c>
      <c r="K327" s="49">
        <v>67016.043900000004</v>
      </c>
      <c r="L327" s="49">
        <v>2.4318268436170913E-3</v>
      </c>
      <c r="M327" s="49">
        <v>53703</v>
      </c>
      <c r="N327" s="49">
        <v>3.1964191686758292E-3</v>
      </c>
      <c r="O327" s="107" t="s">
        <v>1966</v>
      </c>
      <c r="P327" s="49">
        <v>3751.607</v>
      </c>
      <c r="Q327" s="49">
        <v>2.4318268436170913E-3</v>
      </c>
      <c r="R327" s="49">
        <v>0</v>
      </c>
      <c r="S327" s="49">
        <v>3.1964191686758292E-3</v>
      </c>
      <c r="T327" s="107" t="s">
        <v>1966</v>
      </c>
      <c r="U327" s="49">
        <v>44.417999999999999</v>
      </c>
      <c r="V327" s="49">
        <v>1691</v>
      </c>
      <c r="W327" s="49">
        <v>3</v>
      </c>
      <c r="X327" s="49">
        <v>1</v>
      </c>
      <c r="Y327" s="49">
        <v>4</v>
      </c>
      <c r="Z327" s="49">
        <v>3.5</v>
      </c>
      <c r="AA327" s="49">
        <v>4</v>
      </c>
    </row>
    <row r="328" spans="1:27" x14ac:dyDescent="0.25">
      <c r="A328" s="107" t="s">
        <v>3044</v>
      </c>
      <c r="B328" s="49">
        <v>9009165700</v>
      </c>
      <c r="C328" s="107" t="s">
        <v>251</v>
      </c>
      <c r="D328" s="107" t="s">
        <v>239</v>
      </c>
      <c r="E328" s="49">
        <v>8.9306999999999999</v>
      </c>
      <c r="F328" s="49">
        <v>3.0689044663896221E-7</v>
      </c>
      <c r="G328" s="49">
        <v>0</v>
      </c>
      <c r="H328" s="49">
        <v>0</v>
      </c>
      <c r="I328" s="107" t="s">
        <v>290</v>
      </c>
      <c r="J328" s="107" t="s">
        <v>290</v>
      </c>
      <c r="K328" s="49">
        <v>0</v>
      </c>
      <c r="L328" s="49">
        <v>3.0689044663896221E-7</v>
      </c>
      <c r="M328" s="49">
        <v>0</v>
      </c>
      <c r="N328" s="49">
        <v>0</v>
      </c>
      <c r="O328" s="107" t="s">
        <v>290</v>
      </c>
      <c r="P328" s="49">
        <v>8.9306999999999999</v>
      </c>
      <c r="Q328" s="49">
        <v>3.0689044663896221E-7</v>
      </c>
      <c r="R328" s="49">
        <v>0</v>
      </c>
      <c r="S328" s="49">
        <v>0</v>
      </c>
      <c r="T328" s="107" t="s">
        <v>290</v>
      </c>
      <c r="U328" s="49">
        <v>44.417999999999999</v>
      </c>
      <c r="V328" s="49">
        <v>1691</v>
      </c>
      <c r="W328" s="49">
        <v>3</v>
      </c>
      <c r="X328" s="49">
        <v>1</v>
      </c>
      <c r="Y328" s="49">
        <v>4</v>
      </c>
      <c r="Z328" s="49">
        <v>3.5</v>
      </c>
      <c r="AA328" s="49">
        <v>4</v>
      </c>
    </row>
    <row r="329" spans="1:27" x14ac:dyDescent="0.25">
      <c r="A329" s="107" t="s">
        <v>3044</v>
      </c>
      <c r="B329" s="49">
        <v>9009165700</v>
      </c>
      <c r="C329" s="107" t="s">
        <v>268</v>
      </c>
      <c r="D329" s="107" t="s">
        <v>239</v>
      </c>
      <c r="E329" s="49">
        <v>0</v>
      </c>
      <c r="F329" s="49">
        <v>0</v>
      </c>
      <c r="G329" s="49">
        <v>924.07</v>
      </c>
      <c r="H329" s="49">
        <v>5.5000932186251667E-5</v>
      </c>
      <c r="I329" s="107" t="s">
        <v>1966</v>
      </c>
      <c r="J329" s="107" t="s">
        <v>290</v>
      </c>
      <c r="K329" s="49">
        <v>0</v>
      </c>
      <c r="L329" s="49">
        <v>0</v>
      </c>
      <c r="M329" s="49">
        <v>924.07</v>
      </c>
      <c r="N329" s="49">
        <v>5.5000932186251667E-5</v>
      </c>
      <c r="O329" s="107" t="s">
        <v>290</v>
      </c>
      <c r="P329" s="49">
        <v>0</v>
      </c>
      <c r="Q329" s="49">
        <v>0</v>
      </c>
      <c r="R329" s="49">
        <v>0</v>
      </c>
      <c r="S329" s="49">
        <v>5.5000932186251667E-5</v>
      </c>
      <c r="T329" s="107" t="s">
        <v>290</v>
      </c>
      <c r="U329" s="49">
        <v>44.417999999999999</v>
      </c>
      <c r="V329" s="49">
        <v>1691</v>
      </c>
      <c r="W329" s="49">
        <v>3</v>
      </c>
      <c r="X329" s="49">
        <v>1</v>
      </c>
      <c r="Y329" s="49">
        <v>4</v>
      </c>
      <c r="Z329" s="49">
        <v>3.5</v>
      </c>
      <c r="AA329" s="49">
        <v>4</v>
      </c>
    </row>
    <row r="330" spans="1:27" x14ac:dyDescent="0.25">
      <c r="A330" s="107" t="s">
        <v>3045</v>
      </c>
      <c r="B330" s="49">
        <v>9009165801</v>
      </c>
      <c r="C330" s="107" t="s">
        <v>253</v>
      </c>
      <c r="D330" s="107" t="s">
        <v>239</v>
      </c>
      <c r="E330" s="49">
        <v>144128.05559999999</v>
      </c>
      <c r="F330" s="49">
        <v>4.9527498803329162E-3</v>
      </c>
      <c r="G330" s="49">
        <v>73665.38</v>
      </c>
      <c r="H330" s="49">
        <v>4.3845862000221414E-3</v>
      </c>
      <c r="I330" s="107" t="s">
        <v>1966</v>
      </c>
      <c r="J330" s="107" t="s">
        <v>1965</v>
      </c>
      <c r="K330" s="49">
        <v>77328.733099999998</v>
      </c>
      <c r="L330" s="49">
        <v>4.9527498803329162E-3</v>
      </c>
      <c r="M330" s="49">
        <v>12576.38</v>
      </c>
      <c r="N330" s="49">
        <v>4.3845862000221414E-3</v>
      </c>
      <c r="O330" s="107" t="s">
        <v>1965</v>
      </c>
      <c r="P330" s="49">
        <v>66799.322499999995</v>
      </c>
      <c r="Q330" s="49">
        <v>4.9527498803329162E-3</v>
      </c>
      <c r="R330" s="49">
        <v>61089</v>
      </c>
      <c r="S330" s="49">
        <v>4.3845862000221414E-3</v>
      </c>
      <c r="T330" s="107" t="s">
        <v>1965</v>
      </c>
      <c r="U330" s="49">
        <v>46.055999999999997</v>
      </c>
      <c r="V330" s="49">
        <v>1430</v>
      </c>
      <c r="W330" s="49">
        <v>4</v>
      </c>
      <c r="X330" s="49">
        <v>1</v>
      </c>
      <c r="Y330" s="49">
        <v>4</v>
      </c>
      <c r="Z330" s="49">
        <v>4</v>
      </c>
      <c r="AA330" s="49">
        <v>4</v>
      </c>
    </row>
    <row r="331" spans="1:27" x14ac:dyDescent="0.25">
      <c r="A331" s="107" t="s">
        <v>3046</v>
      </c>
      <c r="B331" s="49">
        <v>9009165802</v>
      </c>
      <c r="C331" s="107" t="s">
        <v>253</v>
      </c>
      <c r="D331" s="107" t="s">
        <v>239</v>
      </c>
      <c r="E331" s="49">
        <v>84035.247599999901</v>
      </c>
      <c r="F331" s="49">
        <v>2.8877484037510776E-3</v>
      </c>
      <c r="G331" s="49">
        <v>53663.18</v>
      </c>
      <c r="H331" s="49">
        <v>3.1940490699607356E-3</v>
      </c>
      <c r="I331" s="107" t="s">
        <v>1966</v>
      </c>
      <c r="J331" s="107" t="s">
        <v>1966</v>
      </c>
      <c r="K331" s="49">
        <v>76841.958499999906</v>
      </c>
      <c r="L331" s="49">
        <v>2.8877484037510776E-3</v>
      </c>
      <c r="M331" s="49">
        <v>50093.18</v>
      </c>
      <c r="N331" s="49">
        <v>3.1940490699607356E-3</v>
      </c>
      <c r="O331" s="107" t="s">
        <v>1966</v>
      </c>
      <c r="P331" s="49">
        <v>7193.2891</v>
      </c>
      <c r="Q331" s="49">
        <v>2.8877484037510776E-3</v>
      </c>
      <c r="R331" s="49">
        <v>3570</v>
      </c>
      <c r="S331" s="49">
        <v>3.1940490699607356E-3</v>
      </c>
      <c r="T331" s="107" t="s">
        <v>1966</v>
      </c>
      <c r="U331" s="49">
        <v>61.927999999999997</v>
      </c>
      <c r="V331" s="49">
        <v>2045</v>
      </c>
      <c r="W331" s="49">
        <v>2</v>
      </c>
      <c r="X331" s="49">
        <v>1</v>
      </c>
      <c r="Y331" s="49">
        <v>3</v>
      </c>
      <c r="Z331" s="49">
        <v>2.5</v>
      </c>
      <c r="AA331" s="49">
        <v>3</v>
      </c>
    </row>
    <row r="332" spans="1:27" x14ac:dyDescent="0.25">
      <c r="A332" s="107" t="s">
        <v>3046</v>
      </c>
      <c r="B332" s="49">
        <v>9009165802</v>
      </c>
      <c r="C332" s="107" t="s">
        <v>251</v>
      </c>
      <c r="D332" s="107" t="s">
        <v>239</v>
      </c>
      <c r="E332" s="49">
        <v>218.60890000000001</v>
      </c>
      <c r="F332" s="49">
        <v>7.5121751889831961E-6</v>
      </c>
      <c r="G332" s="49">
        <v>0</v>
      </c>
      <c r="H332" s="49">
        <v>0</v>
      </c>
      <c r="I332" s="107" t="s">
        <v>290</v>
      </c>
      <c r="J332" s="107" t="s">
        <v>1965</v>
      </c>
      <c r="K332" s="49">
        <v>0</v>
      </c>
      <c r="L332" s="49">
        <v>7.5121751889831961E-6</v>
      </c>
      <c r="M332" s="49">
        <v>0</v>
      </c>
      <c r="N332" s="49">
        <v>0</v>
      </c>
      <c r="O332" s="107" t="s">
        <v>1965</v>
      </c>
      <c r="P332" s="49">
        <v>218.60890000000001</v>
      </c>
      <c r="Q332" s="49">
        <v>7.5121751889831961E-6</v>
      </c>
      <c r="R332" s="49">
        <v>0</v>
      </c>
      <c r="S332" s="49">
        <v>0</v>
      </c>
      <c r="T332" s="107" t="s">
        <v>1965</v>
      </c>
      <c r="U332" s="49">
        <v>61.927999999999997</v>
      </c>
      <c r="V332" s="49">
        <v>2045</v>
      </c>
      <c r="W332" s="49">
        <v>2</v>
      </c>
      <c r="X332" s="49">
        <v>1</v>
      </c>
      <c r="Y332" s="49">
        <v>3</v>
      </c>
      <c r="Z332" s="49">
        <v>2.5</v>
      </c>
      <c r="AA332" s="49">
        <v>3</v>
      </c>
    </row>
    <row r="333" spans="1:27" x14ac:dyDescent="0.25">
      <c r="A333" s="107" t="s">
        <v>3047</v>
      </c>
      <c r="B333" s="49">
        <v>9009165900</v>
      </c>
      <c r="C333" s="107" t="s">
        <v>253</v>
      </c>
      <c r="D333" s="107" t="s">
        <v>239</v>
      </c>
      <c r="E333" s="49">
        <v>205920.86439999999</v>
      </c>
      <c r="F333" s="49">
        <v>7.0761693985910588E-3</v>
      </c>
      <c r="G333" s="49">
        <v>76798.03</v>
      </c>
      <c r="H333" s="49">
        <v>4.5710424968538324E-3</v>
      </c>
      <c r="I333" s="107" t="s">
        <v>1965</v>
      </c>
      <c r="J333" s="107" t="s">
        <v>1965</v>
      </c>
      <c r="K333" s="49">
        <v>144930.68359999999</v>
      </c>
      <c r="L333" s="49">
        <v>7.0761693985910588E-3</v>
      </c>
      <c r="M333" s="49">
        <v>65336.89</v>
      </c>
      <c r="N333" s="49">
        <v>4.5710424968538324E-3</v>
      </c>
      <c r="O333" s="107" t="s">
        <v>1965</v>
      </c>
      <c r="P333" s="49">
        <v>60990.180800000002</v>
      </c>
      <c r="Q333" s="49">
        <v>7.0761693985910588E-3</v>
      </c>
      <c r="R333" s="49">
        <v>11461.14</v>
      </c>
      <c r="S333" s="49">
        <v>4.5710424968538324E-3</v>
      </c>
      <c r="T333" s="107" t="s">
        <v>1965</v>
      </c>
      <c r="U333" s="49">
        <v>69.492999999999995</v>
      </c>
      <c r="V333" s="49">
        <v>2369</v>
      </c>
      <c r="W333" s="49">
        <v>2</v>
      </c>
      <c r="X333" s="49">
        <v>1</v>
      </c>
      <c r="Y333" s="49">
        <v>3</v>
      </c>
      <c r="Z333" s="49">
        <v>2.5</v>
      </c>
      <c r="AA333" s="49">
        <v>3</v>
      </c>
    </row>
    <row r="334" spans="1:27" x14ac:dyDescent="0.25">
      <c r="A334" s="107" t="s">
        <v>3048</v>
      </c>
      <c r="B334" s="49">
        <v>9009166001</v>
      </c>
      <c r="C334" s="107" t="s">
        <v>253</v>
      </c>
      <c r="D334" s="107" t="s">
        <v>239</v>
      </c>
      <c r="E334" s="49">
        <v>167033.9798</v>
      </c>
      <c r="F334" s="49">
        <v>5.7398784714194177E-3</v>
      </c>
      <c r="G334" s="49">
        <v>87662.760000000009</v>
      </c>
      <c r="H334" s="49">
        <v>5.2177145865785661E-3</v>
      </c>
      <c r="I334" s="107" t="s">
        <v>1966</v>
      </c>
      <c r="J334" s="107" t="s">
        <v>1965</v>
      </c>
      <c r="K334" s="49">
        <v>103220.78479999999</v>
      </c>
      <c r="L334" s="49">
        <v>5.7398784714194177E-3</v>
      </c>
      <c r="M334" s="49">
        <v>63414.76</v>
      </c>
      <c r="N334" s="49">
        <v>5.2177145865785661E-3</v>
      </c>
      <c r="O334" s="107" t="s">
        <v>1965</v>
      </c>
      <c r="P334" s="49">
        <v>63813.195</v>
      </c>
      <c r="Q334" s="49">
        <v>5.7398784714194177E-3</v>
      </c>
      <c r="R334" s="49">
        <v>24248</v>
      </c>
      <c r="S334" s="49">
        <v>5.2177145865785661E-3</v>
      </c>
      <c r="T334" s="107" t="s">
        <v>1965</v>
      </c>
      <c r="U334" s="49">
        <v>49.082000000000001</v>
      </c>
      <c r="V334" s="49">
        <v>1616</v>
      </c>
      <c r="W334" s="49">
        <v>3</v>
      </c>
      <c r="X334" s="49">
        <v>1</v>
      </c>
      <c r="Y334" s="49">
        <v>4</v>
      </c>
      <c r="Z334" s="49">
        <v>3.5</v>
      </c>
      <c r="AA334" s="49">
        <v>4</v>
      </c>
    </row>
    <row r="335" spans="1:27" x14ac:dyDescent="0.25">
      <c r="A335" s="107" t="s">
        <v>3049</v>
      </c>
      <c r="B335" s="49">
        <v>9009166002</v>
      </c>
      <c r="C335" s="107" t="s">
        <v>253</v>
      </c>
      <c r="D335" s="107" t="s">
        <v>239</v>
      </c>
      <c r="E335" s="49">
        <v>128871.69100000011</v>
      </c>
      <c r="F335" s="49">
        <v>4.4284872193790367E-3</v>
      </c>
      <c r="G335" s="49">
        <v>36273.01</v>
      </c>
      <c r="H335" s="49">
        <v>2.1589807733193682E-3</v>
      </c>
      <c r="I335" s="107" t="s">
        <v>1965</v>
      </c>
      <c r="J335" s="107" t="s">
        <v>1965</v>
      </c>
      <c r="K335" s="49">
        <v>88585.424700000105</v>
      </c>
      <c r="L335" s="49">
        <v>4.4284872193790367E-3</v>
      </c>
      <c r="M335" s="49">
        <v>25722.63</v>
      </c>
      <c r="N335" s="49">
        <v>2.1589807733193682E-3</v>
      </c>
      <c r="O335" s="107" t="s">
        <v>1965</v>
      </c>
      <c r="P335" s="49">
        <v>40286.266300000003</v>
      </c>
      <c r="Q335" s="49">
        <v>4.4284872193790367E-3</v>
      </c>
      <c r="R335" s="49">
        <v>10550.38</v>
      </c>
      <c r="S335" s="49">
        <v>2.1589807733193682E-3</v>
      </c>
      <c r="T335" s="107" t="s">
        <v>1965</v>
      </c>
      <c r="U335" s="49">
        <v>64.28</v>
      </c>
      <c r="V335" s="49">
        <v>1710</v>
      </c>
      <c r="W335" s="49">
        <v>2</v>
      </c>
      <c r="X335" s="49">
        <v>1</v>
      </c>
      <c r="Y335" s="49">
        <v>3</v>
      </c>
      <c r="Z335" s="49">
        <v>2.5</v>
      </c>
      <c r="AA335" s="49">
        <v>3</v>
      </c>
    </row>
    <row r="336" spans="1:27" x14ac:dyDescent="0.25">
      <c r="A336" s="107" t="s">
        <v>3049</v>
      </c>
      <c r="B336" s="49">
        <v>9009166002</v>
      </c>
      <c r="C336" s="107" t="s">
        <v>251</v>
      </c>
      <c r="D336" s="107" t="s">
        <v>239</v>
      </c>
      <c r="E336" s="49">
        <v>459.02100000000002</v>
      </c>
      <c r="F336" s="49">
        <v>1.5773585464371559E-5</v>
      </c>
      <c r="G336" s="49">
        <v>0</v>
      </c>
      <c r="H336" s="49">
        <v>0</v>
      </c>
      <c r="I336" s="107" t="s">
        <v>290</v>
      </c>
      <c r="J336" s="107" t="s">
        <v>1965</v>
      </c>
      <c r="K336" s="49">
        <v>0</v>
      </c>
      <c r="L336" s="49">
        <v>1.5773585464371559E-5</v>
      </c>
      <c r="M336" s="49">
        <v>0</v>
      </c>
      <c r="N336" s="49">
        <v>0</v>
      </c>
      <c r="O336" s="107" t="s">
        <v>1965</v>
      </c>
      <c r="P336" s="49">
        <v>459.02100000000002</v>
      </c>
      <c r="Q336" s="49">
        <v>1.5773585464371559E-5</v>
      </c>
      <c r="R336" s="49">
        <v>0</v>
      </c>
      <c r="S336" s="49">
        <v>0</v>
      </c>
      <c r="T336" s="107" t="s">
        <v>1965</v>
      </c>
      <c r="U336" s="49">
        <v>64.28</v>
      </c>
      <c r="V336" s="49">
        <v>1710</v>
      </c>
      <c r="W336" s="49">
        <v>2</v>
      </c>
      <c r="X336" s="49">
        <v>1</v>
      </c>
      <c r="Y336" s="49">
        <v>3</v>
      </c>
      <c r="Z336" s="49">
        <v>2.5</v>
      </c>
      <c r="AA336" s="49">
        <v>3</v>
      </c>
    </row>
    <row r="337" spans="1:27" x14ac:dyDescent="0.25">
      <c r="A337" s="107" t="s">
        <v>3049</v>
      </c>
      <c r="B337" s="49">
        <v>9009166002</v>
      </c>
      <c r="C337" s="107" t="s">
        <v>255</v>
      </c>
      <c r="D337" s="107" t="s">
        <v>239</v>
      </c>
      <c r="E337" s="49">
        <v>227.32550000000001</v>
      </c>
      <c r="F337" s="49">
        <v>7.8117084021885638E-6</v>
      </c>
      <c r="G337" s="49">
        <v>0</v>
      </c>
      <c r="H337" s="49">
        <v>0</v>
      </c>
      <c r="I337" s="107" t="s">
        <v>290</v>
      </c>
      <c r="J337" s="107" t="s">
        <v>1965</v>
      </c>
      <c r="K337" s="49">
        <v>227.32550000000001</v>
      </c>
      <c r="L337" s="49">
        <v>7.8117084021885638E-6</v>
      </c>
      <c r="M337" s="49">
        <v>0</v>
      </c>
      <c r="N337" s="49">
        <v>0</v>
      </c>
      <c r="O337" s="107" t="s">
        <v>1965</v>
      </c>
      <c r="P337" s="49">
        <v>0</v>
      </c>
      <c r="Q337" s="49">
        <v>7.8117084021885638E-6</v>
      </c>
      <c r="R337" s="49">
        <v>0</v>
      </c>
      <c r="S337" s="49">
        <v>0</v>
      </c>
      <c r="T337" s="107" t="s">
        <v>1965</v>
      </c>
      <c r="U337" s="49">
        <v>64.28</v>
      </c>
      <c r="V337" s="49">
        <v>1710</v>
      </c>
      <c r="W337" s="49">
        <v>2</v>
      </c>
      <c r="X337" s="49">
        <v>1</v>
      </c>
      <c r="Y337" s="49">
        <v>3</v>
      </c>
      <c r="Z337" s="49">
        <v>2.5</v>
      </c>
      <c r="AA337" s="49">
        <v>3</v>
      </c>
    </row>
    <row r="338" spans="1:27" x14ac:dyDescent="0.25">
      <c r="A338" s="107" t="s">
        <v>3050</v>
      </c>
      <c r="B338" s="49">
        <v>9009167100</v>
      </c>
      <c r="C338" s="107" t="s">
        <v>253</v>
      </c>
      <c r="D338" s="107" t="s">
        <v>239</v>
      </c>
      <c r="E338" s="49">
        <v>940.88679999999999</v>
      </c>
      <c r="F338" s="49">
        <v>3.2332199076075105E-5</v>
      </c>
      <c r="G338" s="49">
        <v>0</v>
      </c>
      <c r="H338" s="49">
        <v>0</v>
      </c>
      <c r="I338" s="107" t="s">
        <v>290</v>
      </c>
      <c r="J338" s="107" t="s">
        <v>1965</v>
      </c>
      <c r="K338" s="49">
        <v>695.01679999999999</v>
      </c>
      <c r="L338" s="49">
        <v>3.2332199076075105E-5</v>
      </c>
      <c r="M338" s="49">
        <v>0</v>
      </c>
      <c r="N338" s="49">
        <v>0</v>
      </c>
      <c r="O338" s="107" t="s">
        <v>1965</v>
      </c>
      <c r="P338" s="49">
        <v>245.87</v>
      </c>
      <c r="Q338" s="49">
        <v>3.2332199076075105E-5</v>
      </c>
      <c r="R338" s="49">
        <v>0</v>
      </c>
      <c r="S338" s="49">
        <v>0</v>
      </c>
      <c r="T338" s="107" t="s">
        <v>1965</v>
      </c>
      <c r="U338" s="49">
        <v>67.659000000000006</v>
      </c>
      <c r="V338" s="49">
        <v>1824</v>
      </c>
      <c r="W338" s="49">
        <v>2</v>
      </c>
      <c r="X338" s="49">
        <v>1</v>
      </c>
      <c r="Y338" s="49">
        <v>3</v>
      </c>
      <c r="Z338" s="49">
        <v>2.5</v>
      </c>
      <c r="AA338" s="49">
        <v>3</v>
      </c>
    </row>
    <row r="339" spans="1:27" x14ac:dyDescent="0.25">
      <c r="A339" s="107" t="s">
        <v>3050</v>
      </c>
      <c r="B339" s="49">
        <v>9009167100</v>
      </c>
      <c r="C339" s="107" t="s">
        <v>255</v>
      </c>
      <c r="D339" s="107" t="s">
        <v>239</v>
      </c>
      <c r="E339" s="49">
        <v>246281.63460000002</v>
      </c>
      <c r="F339" s="49">
        <v>8.4631082492265669E-3</v>
      </c>
      <c r="G339" s="49">
        <v>163233.22</v>
      </c>
      <c r="H339" s="49">
        <v>9.71569173738299E-3</v>
      </c>
      <c r="I339" s="107" t="s">
        <v>1966</v>
      </c>
      <c r="J339" s="107" t="s">
        <v>1966</v>
      </c>
      <c r="K339" s="49">
        <v>175927.88690000001</v>
      </c>
      <c r="L339" s="49">
        <v>8.4631082492265669E-3</v>
      </c>
      <c r="M339" s="49">
        <v>93222.22</v>
      </c>
      <c r="N339" s="49">
        <v>9.71569173738299E-3</v>
      </c>
      <c r="O339" s="107" t="s">
        <v>1966</v>
      </c>
      <c r="P339" s="49">
        <v>70353.747700000007</v>
      </c>
      <c r="Q339" s="49">
        <v>8.4631082492265669E-3</v>
      </c>
      <c r="R339" s="49">
        <v>70011</v>
      </c>
      <c r="S339" s="49">
        <v>9.71569173738299E-3</v>
      </c>
      <c r="T339" s="107" t="s">
        <v>1966</v>
      </c>
      <c r="U339" s="49">
        <v>67.659000000000006</v>
      </c>
      <c r="V339" s="49">
        <v>1824</v>
      </c>
      <c r="W339" s="49">
        <v>2</v>
      </c>
      <c r="X339" s="49">
        <v>1</v>
      </c>
      <c r="Y339" s="49">
        <v>3</v>
      </c>
      <c r="Z339" s="49">
        <v>2.5</v>
      </c>
      <c r="AA339" s="49">
        <v>3</v>
      </c>
    </row>
    <row r="340" spans="1:27" x14ac:dyDescent="0.25">
      <c r="A340" s="107" t="s">
        <v>3051</v>
      </c>
      <c r="B340" s="49">
        <v>9009167201</v>
      </c>
      <c r="C340" s="107" t="s">
        <v>254</v>
      </c>
      <c r="D340" s="107" t="s">
        <v>239</v>
      </c>
      <c r="E340" s="49">
        <v>82.957800000000006</v>
      </c>
      <c r="F340" s="49">
        <v>2.8507234924681942E-6</v>
      </c>
      <c r="G340" s="49">
        <v>0</v>
      </c>
      <c r="H340" s="49">
        <v>0</v>
      </c>
      <c r="I340" s="107" t="s">
        <v>290</v>
      </c>
      <c r="J340" s="107" t="s">
        <v>290</v>
      </c>
      <c r="K340" s="49">
        <v>0</v>
      </c>
      <c r="L340" s="49">
        <v>2.8507234924681942E-6</v>
      </c>
      <c r="M340" s="49">
        <v>0</v>
      </c>
      <c r="N340" s="49">
        <v>0</v>
      </c>
      <c r="O340" s="107" t="s">
        <v>290</v>
      </c>
      <c r="P340" s="49">
        <v>82.957800000000006</v>
      </c>
      <c r="Q340" s="49">
        <v>2.8507234924681942E-6</v>
      </c>
      <c r="R340" s="49">
        <v>0</v>
      </c>
      <c r="S340" s="49">
        <v>0</v>
      </c>
      <c r="T340" s="107" t="s">
        <v>290</v>
      </c>
      <c r="U340" s="49">
        <v>55.04</v>
      </c>
      <c r="V340" s="49">
        <v>1741</v>
      </c>
      <c r="W340" s="49">
        <v>3</v>
      </c>
      <c r="X340" s="49">
        <v>1</v>
      </c>
      <c r="Y340" s="49">
        <v>2</v>
      </c>
      <c r="Z340" s="49">
        <v>2.5</v>
      </c>
      <c r="AA340" s="49">
        <v>3</v>
      </c>
    </row>
    <row r="341" spans="1:27" x14ac:dyDescent="0.25">
      <c r="A341" s="107" t="s">
        <v>3051</v>
      </c>
      <c r="B341" s="49">
        <v>9009167201</v>
      </c>
      <c r="C341" s="107" t="s">
        <v>266</v>
      </c>
      <c r="D341" s="107" t="s">
        <v>239</v>
      </c>
      <c r="E341" s="49">
        <v>0</v>
      </c>
      <c r="F341" s="49">
        <v>0</v>
      </c>
      <c r="G341" s="49">
        <v>481.11</v>
      </c>
      <c r="H341" s="49">
        <v>2.8635815992432975E-5</v>
      </c>
      <c r="I341" s="107" t="s">
        <v>1966</v>
      </c>
      <c r="J341" s="107" t="s">
        <v>290</v>
      </c>
      <c r="K341" s="49">
        <v>0</v>
      </c>
      <c r="L341" s="49">
        <v>0</v>
      </c>
      <c r="M341" s="49">
        <v>481.11</v>
      </c>
      <c r="N341" s="49">
        <v>2.8635815992432975E-5</v>
      </c>
      <c r="O341" s="107" t="s">
        <v>290</v>
      </c>
      <c r="P341" s="49">
        <v>0</v>
      </c>
      <c r="Q341" s="49">
        <v>0</v>
      </c>
      <c r="R341" s="49">
        <v>0</v>
      </c>
      <c r="S341" s="49">
        <v>2.8635815992432975E-5</v>
      </c>
      <c r="T341" s="107" t="s">
        <v>290</v>
      </c>
      <c r="U341" s="49">
        <v>55.04</v>
      </c>
      <c r="V341" s="49">
        <v>1741</v>
      </c>
      <c r="W341" s="49">
        <v>3</v>
      </c>
      <c r="X341" s="49">
        <v>1</v>
      </c>
      <c r="Y341" s="49">
        <v>2</v>
      </c>
      <c r="Z341" s="49">
        <v>2.5</v>
      </c>
      <c r="AA341" s="49">
        <v>3</v>
      </c>
    </row>
    <row r="342" spans="1:27" x14ac:dyDescent="0.25">
      <c r="A342" s="107" t="s">
        <v>3051</v>
      </c>
      <c r="B342" s="49">
        <v>9009167201</v>
      </c>
      <c r="C342" s="107" t="s">
        <v>255</v>
      </c>
      <c r="D342" s="107" t="s">
        <v>239</v>
      </c>
      <c r="E342" s="49">
        <v>149986.28679999991</v>
      </c>
      <c r="F342" s="49">
        <v>5.1540594293584437E-3</v>
      </c>
      <c r="G342" s="49">
        <v>71909.149999999994</v>
      </c>
      <c r="H342" s="49">
        <v>4.2800548472745562E-3</v>
      </c>
      <c r="I342" s="107" t="s">
        <v>1965</v>
      </c>
      <c r="J342" s="107" t="s">
        <v>1965</v>
      </c>
      <c r="K342" s="49">
        <v>81742.303499999907</v>
      </c>
      <c r="L342" s="49">
        <v>5.1540594293584437E-3</v>
      </c>
      <c r="M342" s="49">
        <v>33941.129999999997</v>
      </c>
      <c r="N342" s="49">
        <v>4.2800548472745562E-3</v>
      </c>
      <c r="O342" s="107" t="s">
        <v>1965</v>
      </c>
      <c r="P342" s="49">
        <v>68243.983300000007</v>
      </c>
      <c r="Q342" s="49">
        <v>5.1540594293584437E-3</v>
      </c>
      <c r="R342" s="49">
        <v>37968.019999999997</v>
      </c>
      <c r="S342" s="49">
        <v>4.2800548472745562E-3</v>
      </c>
      <c r="T342" s="107" t="s">
        <v>1965</v>
      </c>
      <c r="U342" s="49">
        <v>55.04</v>
      </c>
      <c r="V342" s="49">
        <v>1741</v>
      </c>
      <c r="W342" s="49">
        <v>3</v>
      </c>
      <c r="X342" s="49">
        <v>1</v>
      </c>
      <c r="Y342" s="49">
        <v>2</v>
      </c>
      <c r="Z342" s="49">
        <v>2.5</v>
      </c>
      <c r="AA342" s="49">
        <v>3</v>
      </c>
    </row>
    <row r="343" spans="1:27" x14ac:dyDescent="0.25">
      <c r="A343" s="107" t="s">
        <v>3051</v>
      </c>
      <c r="B343" s="49">
        <v>9009167201</v>
      </c>
      <c r="C343" s="107" t="s">
        <v>252</v>
      </c>
      <c r="D343" s="107" t="s">
        <v>239</v>
      </c>
      <c r="E343" s="49">
        <v>896.29680000000008</v>
      </c>
      <c r="F343" s="49">
        <v>3.0799928927527809E-5</v>
      </c>
      <c r="G343" s="49">
        <v>0</v>
      </c>
      <c r="H343" s="49">
        <v>0</v>
      </c>
      <c r="I343" s="107" t="s">
        <v>290</v>
      </c>
      <c r="J343" s="107" t="s">
        <v>1965</v>
      </c>
      <c r="K343" s="49">
        <v>565.22900000000004</v>
      </c>
      <c r="L343" s="49">
        <v>3.0799928927527809E-5</v>
      </c>
      <c r="M343" s="49">
        <v>0</v>
      </c>
      <c r="N343" s="49">
        <v>0</v>
      </c>
      <c r="O343" s="107" t="s">
        <v>1965</v>
      </c>
      <c r="P343" s="49">
        <v>331.06779999999998</v>
      </c>
      <c r="Q343" s="49">
        <v>3.0799928927527809E-5</v>
      </c>
      <c r="R343" s="49">
        <v>0</v>
      </c>
      <c r="S343" s="49">
        <v>0</v>
      </c>
      <c r="T343" s="107" t="s">
        <v>1965</v>
      </c>
      <c r="U343" s="49">
        <v>55.04</v>
      </c>
      <c r="V343" s="49">
        <v>1741</v>
      </c>
      <c r="W343" s="49">
        <v>3</v>
      </c>
      <c r="X343" s="49">
        <v>1</v>
      </c>
      <c r="Y343" s="49">
        <v>2</v>
      </c>
      <c r="Z343" s="49">
        <v>2.5</v>
      </c>
      <c r="AA343" s="49">
        <v>3</v>
      </c>
    </row>
    <row r="344" spans="1:27" x14ac:dyDescent="0.25">
      <c r="A344" s="107" t="s">
        <v>3052</v>
      </c>
      <c r="B344" s="49">
        <v>9009167202</v>
      </c>
      <c r="C344" s="107" t="s">
        <v>254</v>
      </c>
      <c r="D344" s="107" t="s">
        <v>239</v>
      </c>
      <c r="E344" s="49">
        <v>82.199700000000007</v>
      </c>
      <c r="F344" s="49">
        <v>2.8246724944952472E-6</v>
      </c>
      <c r="G344" s="49">
        <v>0</v>
      </c>
      <c r="H344" s="49">
        <v>0</v>
      </c>
      <c r="I344" s="107" t="s">
        <v>290</v>
      </c>
      <c r="J344" s="107" t="s">
        <v>290</v>
      </c>
      <c r="K344" s="49">
        <v>34.721600000000002</v>
      </c>
      <c r="L344" s="49">
        <v>2.8246724944952472E-6</v>
      </c>
      <c r="M344" s="49">
        <v>0</v>
      </c>
      <c r="N344" s="49">
        <v>0</v>
      </c>
      <c r="O344" s="107" t="s">
        <v>290</v>
      </c>
      <c r="P344" s="49">
        <v>47.478099999999998</v>
      </c>
      <c r="Q344" s="49">
        <v>2.8246724944952472E-6</v>
      </c>
      <c r="R344" s="49">
        <v>0</v>
      </c>
      <c r="S344" s="49">
        <v>0</v>
      </c>
      <c r="T344" s="107" t="s">
        <v>290</v>
      </c>
      <c r="U344" s="49">
        <v>52.664000000000001</v>
      </c>
      <c r="V344" s="49">
        <v>1464</v>
      </c>
      <c r="W344" s="49">
        <v>3</v>
      </c>
      <c r="X344" s="49">
        <v>1</v>
      </c>
      <c r="Y344" s="49">
        <v>4</v>
      </c>
      <c r="Z344" s="49">
        <v>3.5</v>
      </c>
      <c r="AA344" s="49">
        <v>4</v>
      </c>
    </row>
    <row r="345" spans="1:27" x14ac:dyDescent="0.25">
      <c r="A345" s="107" t="s">
        <v>3052</v>
      </c>
      <c r="B345" s="49">
        <v>9009167202</v>
      </c>
      <c r="C345" s="107" t="s">
        <v>251</v>
      </c>
      <c r="D345" s="107" t="s">
        <v>239</v>
      </c>
      <c r="E345" s="49">
        <v>0.1389</v>
      </c>
      <c r="F345" s="49">
        <v>4.7730953943309985E-9</v>
      </c>
      <c r="G345" s="49">
        <v>0</v>
      </c>
      <c r="H345" s="49">
        <v>0</v>
      </c>
      <c r="I345" s="107" t="s">
        <v>290</v>
      </c>
      <c r="J345" s="107" t="s">
        <v>290</v>
      </c>
      <c r="K345" s="49">
        <v>0.1389</v>
      </c>
      <c r="L345" s="49">
        <v>4.7730953943309985E-9</v>
      </c>
      <c r="M345" s="49">
        <v>0</v>
      </c>
      <c r="N345" s="49">
        <v>0</v>
      </c>
      <c r="O345" s="107" t="s">
        <v>290</v>
      </c>
      <c r="P345" s="49">
        <v>0</v>
      </c>
      <c r="Q345" s="49">
        <v>4.7730953943309985E-9</v>
      </c>
      <c r="R345" s="49">
        <v>0</v>
      </c>
      <c r="S345" s="49">
        <v>0</v>
      </c>
      <c r="T345" s="107" t="s">
        <v>290</v>
      </c>
      <c r="U345" s="49">
        <v>52.664000000000001</v>
      </c>
      <c r="V345" s="49">
        <v>1464</v>
      </c>
      <c r="W345" s="49">
        <v>3</v>
      </c>
      <c r="X345" s="49">
        <v>1</v>
      </c>
      <c r="Y345" s="49">
        <v>4</v>
      </c>
      <c r="Z345" s="49">
        <v>3.5</v>
      </c>
      <c r="AA345" s="49">
        <v>4</v>
      </c>
    </row>
    <row r="346" spans="1:27" x14ac:dyDescent="0.25">
      <c r="A346" s="107" t="s">
        <v>3052</v>
      </c>
      <c r="B346" s="49">
        <v>9009167202</v>
      </c>
      <c r="C346" s="107" t="s">
        <v>255</v>
      </c>
      <c r="D346" s="107" t="s">
        <v>239</v>
      </c>
      <c r="E346" s="49">
        <v>179562.57229999988</v>
      </c>
      <c r="F346" s="49">
        <v>6.1704052328247407E-3</v>
      </c>
      <c r="G346" s="49">
        <v>72155.41</v>
      </c>
      <c r="H346" s="49">
        <v>4.294712318635153E-3</v>
      </c>
      <c r="I346" s="107" t="s">
        <v>1965</v>
      </c>
      <c r="J346" s="107" t="s">
        <v>1965</v>
      </c>
      <c r="K346" s="49">
        <v>87141.806999999899</v>
      </c>
      <c r="L346" s="49">
        <v>6.1704052328247407E-3</v>
      </c>
      <c r="M346" s="49">
        <v>38271.480000000003</v>
      </c>
      <c r="N346" s="49">
        <v>4.294712318635153E-3</v>
      </c>
      <c r="O346" s="107" t="s">
        <v>1965</v>
      </c>
      <c r="P346" s="49">
        <v>92420.765299999999</v>
      </c>
      <c r="Q346" s="49">
        <v>6.1704052328247407E-3</v>
      </c>
      <c r="R346" s="49">
        <v>33883.93</v>
      </c>
      <c r="S346" s="49">
        <v>4.294712318635153E-3</v>
      </c>
      <c r="T346" s="107" t="s">
        <v>1965</v>
      </c>
      <c r="U346" s="49">
        <v>52.664000000000001</v>
      </c>
      <c r="V346" s="49">
        <v>1464</v>
      </c>
      <c r="W346" s="49">
        <v>3</v>
      </c>
      <c r="X346" s="49">
        <v>1</v>
      </c>
      <c r="Y346" s="49">
        <v>4</v>
      </c>
      <c r="Z346" s="49">
        <v>3.5</v>
      </c>
      <c r="AA346" s="49">
        <v>4</v>
      </c>
    </row>
    <row r="347" spans="1:27" x14ac:dyDescent="0.25">
      <c r="A347" s="107" t="s">
        <v>3052</v>
      </c>
      <c r="B347" s="49">
        <v>9009167202</v>
      </c>
      <c r="C347" s="107" t="s">
        <v>252</v>
      </c>
      <c r="D347" s="107" t="s">
        <v>239</v>
      </c>
      <c r="E347" s="49">
        <v>789.17419999999993</v>
      </c>
      <c r="F347" s="49">
        <v>2.711881741788949E-5</v>
      </c>
      <c r="G347" s="49">
        <v>0</v>
      </c>
      <c r="H347" s="49">
        <v>0</v>
      </c>
      <c r="I347" s="107" t="s">
        <v>290</v>
      </c>
      <c r="J347" s="107" t="s">
        <v>1965</v>
      </c>
      <c r="K347" s="49">
        <v>764.91129999999998</v>
      </c>
      <c r="L347" s="49">
        <v>2.711881741788949E-5</v>
      </c>
      <c r="M347" s="49">
        <v>0</v>
      </c>
      <c r="N347" s="49">
        <v>0</v>
      </c>
      <c r="O347" s="107" t="s">
        <v>1965</v>
      </c>
      <c r="P347" s="49">
        <v>24.262899999999998</v>
      </c>
      <c r="Q347" s="49">
        <v>2.711881741788949E-5</v>
      </c>
      <c r="R347" s="49">
        <v>0</v>
      </c>
      <c r="S347" s="49">
        <v>0</v>
      </c>
      <c r="T347" s="107" t="s">
        <v>1965</v>
      </c>
      <c r="U347" s="49">
        <v>52.664000000000001</v>
      </c>
      <c r="V347" s="49">
        <v>1464</v>
      </c>
      <c r="W347" s="49">
        <v>3</v>
      </c>
      <c r="X347" s="49">
        <v>1</v>
      </c>
      <c r="Y347" s="49">
        <v>4</v>
      </c>
      <c r="Z347" s="49">
        <v>3.5</v>
      </c>
      <c r="AA347" s="49">
        <v>4</v>
      </c>
    </row>
    <row r="348" spans="1:27" x14ac:dyDescent="0.25">
      <c r="A348" s="107" t="s">
        <v>3053</v>
      </c>
      <c r="B348" s="49">
        <v>9009167300</v>
      </c>
      <c r="C348" s="107" t="s">
        <v>254</v>
      </c>
      <c r="D348" s="107" t="s">
        <v>239</v>
      </c>
      <c r="E348" s="49">
        <v>442.22449999999998</v>
      </c>
      <c r="F348" s="49">
        <v>1.519639830245017E-5</v>
      </c>
      <c r="G348" s="49">
        <v>0</v>
      </c>
      <c r="H348" s="49">
        <v>0</v>
      </c>
      <c r="I348" s="107" t="s">
        <v>290</v>
      </c>
      <c r="J348" s="107" t="s">
        <v>1965</v>
      </c>
      <c r="K348" s="49">
        <v>442.22449999999998</v>
      </c>
      <c r="L348" s="49">
        <v>1.519639830245017E-5</v>
      </c>
      <c r="M348" s="49">
        <v>0</v>
      </c>
      <c r="N348" s="49">
        <v>0</v>
      </c>
      <c r="O348" s="107" t="s">
        <v>1965</v>
      </c>
      <c r="P348" s="49">
        <v>0</v>
      </c>
      <c r="Q348" s="49">
        <v>1.519639830245017E-5</v>
      </c>
      <c r="R348" s="49">
        <v>0</v>
      </c>
      <c r="S348" s="49">
        <v>0</v>
      </c>
      <c r="T348" s="107" t="s">
        <v>1965</v>
      </c>
      <c r="U348" s="49">
        <v>65.391999999999996</v>
      </c>
      <c r="V348" s="49">
        <v>1724</v>
      </c>
      <c r="W348" s="49">
        <v>2</v>
      </c>
      <c r="X348" s="49">
        <v>1</v>
      </c>
      <c r="Y348" s="49">
        <v>2</v>
      </c>
      <c r="Z348" s="49">
        <v>2</v>
      </c>
      <c r="AA348" s="49">
        <v>2</v>
      </c>
    </row>
    <row r="349" spans="1:27" x14ac:dyDescent="0.25">
      <c r="A349" s="107" t="s">
        <v>3053</v>
      </c>
      <c r="B349" s="49">
        <v>9009167300</v>
      </c>
      <c r="C349" s="107" t="s">
        <v>251</v>
      </c>
      <c r="D349" s="107" t="s">
        <v>239</v>
      </c>
      <c r="E349" s="49">
        <v>19.053799999999999</v>
      </c>
      <c r="F349" s="49">
        <v>6.5475597569837277E-7</v>
      </c>
      <c r="G349" s="49">
        <v>0</v>
      </c>
      <c r="H349" s="49">
        <v>0</v>
      </c>
      <c r="I349" s="107" t="s">
        <v>290</v>
      </c>
      <c r="J349" s="107" t="s">
        <v>290</v>
      </c>
      <c r="K349" s="49">
        <v>19.053799999999999</v>
      </c>
      <c r="L349" s="49">
        <v>6.5475597569837277E-7</v>
      </c>
      <c r="M349" s="49">
        <v>0</v>
      </c>
      <c r="N349" s="49">
        <v>0</v>
      </c>
      <c r="O349" s="107" t="s">
        <v>290</v>
      </c>
      <c r="P349" s="49">
        <v>0</v>
      </c>
      <c r="Q349" s="49">
        <v>6.5475597569837277E-7</v>
      </c>
      <c r="R349" s="49">
        <v>0</v>
      </c>
      <c r="S349" s="49">
        <v>0</v>
      </c>
      <c r="T349" s="107" t="s">
        <v>290</v>
      </c>
      <c r="U349" s="49">
        <v>65.391999999999996</v>
      </c>
      <c r="V349" s="49">
        <v>1724</v>
      </c>
      <c r="W349" s="49">
        <v>2</v>
      </c>
      <c r="X349" s="49">
        <v>1</v>
      </c>
      <c r="Y349" s="49">
        <v>2</v>
      </c>
      <c r="Z349" s="49">
        <v>2</v>
      </c>
      <c r="AA349" s="49">
        <v>2</v>
      </c>
    </row>
    <row r="350" spans="1:27" x14ac:dyDescent="0.25">
      <c r="A350" s="107" t="s">
        <v>3053</v>
      </c>
      <c r="B350" s="49">
        <v>9009167300</v>
      </c>
      <c r="C350" s="107" t="s">
        <v>255</v>
      </c>
      <c r="D350" s="107" t="s">
        <v>239</v>
      </c>
      <c r="E350" s="49">
        <v>198502.89509999999</v>
      </c>
      <c r="F350" s="49">
        <v>6.8212617304764531E-3</v>
      </c>
      <c r="G350" s="49">
        <v>76697.72</v>
      </c>
      <c r="H350" s="49">
        <v>4.5650720146310541E-3</v>
      </c>
      <c r="I350" s="107" t="s">
        <v>1965</v>
      </c>
      <c r="J350" s="107" t="s">
        <v>1965</v>
      </c>
      <c r="K350" s="49">
        <v>148627.13149999999</v>
      </c>
      <c r="L350" s="49">
        <v>6.8212617304764531E-3</v>
      </c>
      <c r="M350" s="49">
        <v>68371.47</v>
      </c>
      <c r="N350" s="49">
        <v>4.5650720146310541E-3</v>
      </c>
      <c r="O350" s="107" t="s">
        <v>1965</v>
      </c>
      <c r="P350" s="49">
        <v>49875.763599999998</v>
      </c>
      <c r="Q350" s="49">
        <v>6.8212617304764531E-3</v>
      </c>
      <c r="R350" s="49">
        <v>8326.25</v>
      </c>
      <c r="S350" s="49">
        <v>4.5650720146310541E-3</v>
      </c>
      <c r="T350" s="107" t="s">
        <v>1965</v>
      </c>
      <c r="U350" s="49">
        <v>65.391999999999996</v>
      </c>
      <c r="V350" s="49">
        <v>1724</v>
      </c>
      <c r="W350" s="49">
        <v>2</v>
      </c>
      <c r="X350" s="49">
        <v>1</v>
      </c>
      <c r="Y350" s="49">
        <v>2</v>
      </c>
      <c r="Z350" s="49">
        <v>2</v>
      </c>
      <c r="AA350" s="49">
        <v>2</v>
      </c>
    </row>
    <row r="351" spans="1:27" x14ac:dyDescent="0.25">
      <c r="A351" s="107" t="s">
        <v>3054</v>
      </c>
      <c r="B351" s="49">
        <v>9009180100</v>
      </c>
      <c r="C351" s="107" t="s">
        <v>254</v>
      </c>
      <c r="D351" s="107" t="s">
        <v>239</v>
      </c>
      <c r="E351" s="49">
        <v>142873.6575</v>
      </c>
      <c r="F351" s="49">
        <v>4.909644323862308E-3</v>
      </c>
      <c r="G351" s="49">
        <v>0</v>
      </c>
      <c r="H351" s="49">
        <v>0</v>
      </c>
      <c r="I351" s="107" t="s">
        <v>290</v>
      </c>
      <c r="J351" s="107" t="s">
        <v>1965</v>
      </c>
      <c r="K351" s="49">
        <v>115517.04399999999</v>
      </c>
      <c r="L351" s="49">
        <v>4.909644323862308E-3</v>
      </c>
      <c r="M351" s="49">
        <v>0</v>
      </c>
      <c r="N351" s="49">
        <v>0</v>
      </c>
      <c r="O351" s="107" t="s">
        <v>1965</v>
      </c>
      <c r="P351" s="49">
        <v>27356.613499999999</v>
      </c>
      <c r="Q351" s="49">
        <v>4.909644323862308E-3</v>
      </c>
      <c r="R351" s="49">
        <v>0</v>
      </c>
      <c r="S351" s="49">
        <v>0</v>
      </c>
      <c r="T351" s="107" t="s">
        <v>1965</v>
      </c>
      <c r="U351" s="49">
        <v>43.061999999999998</v>
      </c>
      <c r="V351" s="49">
        <v>1536</v>
      </c>
      <c r="W351" s="49">
        <v>4</v>
      </c>
      <c r="X351" s="49">
        <v>1</v>
      </c>
      <c r="Y351" s="49">
        <v>5</v>
      </c>
      <c r="Z351" s="49">
        <v>4.5</v>
      </c>
      <c r="AA351" s="49">
        <v>5</v>
      </c>
    </row>
    <row r="352" spans="1:27" x14ac:dyDescent="0.25">
      <c r="A352" s="107" t="s">
        <v>3054</v>
      </c>
      <c r="B352" s="49">
        <v>9009180100</v>
      </c>
      <c r="C352" s="107" t="s">
        <v>265</v>
      </c>
      <c r="D352" s="107" t="s">
        <v>239</v>
      </c>
      <c r="E352" s="49">
        <v>0</v>
      </c>
      <c r="F352" s="49">
        <v>0</v>
      </c>
      <c r="G352" s="49">
        <v>31919.03</v>
      </c>
      <c r="H352" s="49">
        <v>1.8998305371681068E-3</v>
      </c>
      <c r="I352" s="107" t="s">
        <v>1966</v>
      </c>
      <c r="J352" s="107" t="s">
        <v>290</v>
      </c>
      <c r="K352" s="49">
        <v>0</v>
      </c>
      <c r="L352" s="49">
        <v>0</v>
      </c>
      <c r="M352" s="49">
        <v>23509.03</v>
      </c>
      <c r="N352" s="49">
        <v>1.8998305371681068E-3</v>
      </c>
      <c r="O352" s="107" t="s">
        <v>290</v>
      </c>
      <c r="P352" s="49">
        <v>0</v>
      </c>
      <c r="Q352" s="49">
        <v>0</v>
      </c>
      <c r="R352" s="49">
        <v>8410</v>
      </c>
      <c r="S352" s="49">
        <v>1.8998305371681068E-3</v>
      </c>
      <c r="T352" s="107" t="s">
        <v>290</v>
      </c>
      <c r="U352" s="49">
        <v>43.061999999999998</v>
      </c>
      <c r="V352" s="49">
        <v>1536</v>
      </c>
      <c r="W352" s="49">
        <v>4</v>
      </c>
      <c r="X352" s="49">
        <v>1</v>
      </c>
      <c r="Y352" s="49">
        <v>5</v>
      </c>
      <c r="Z352" s="49">
        <v>4.5</v>
      </c>
      <c r="AA352" s="49">
        <v>5</v>
      </c>
    </row>
    <row r="353" spans="1:27" x14ac:dyDescent="0.25">
      <c r="A353" s="107" t="s">
        <v>3054</v>
      </c>
      <c r="B353" s="49">
        <v>9009180100</v>
      </c>
      <c r="C353" s="107" t="s">
        <v>251</v>
      </c>
      <c r="D353" s="107" t="s">
        <v>239</v>
      </c>
      <c r="E353" s="49">
        <v>41.904400000000003</v>
      </c>
      <c r="F353" s="49">
        <v>1.4399834315493442E-6</v>
      </c>
      <c r="G353" s="49">
        <v>0</v>
      </c>
      <c r="H353" s="49">
        <v>0</v>
      </c>
      <c r="I353" s="107" t="s">
        <v>290</v>
      </c>
      <c r="J353" s="107" t="s">
        <v>290</v>
      </c>
      <c r="K353" s="49">
        <v>0</v>
      </c>
      <c r="L353" s="49">
        <v>1.4399834315493442E-6</v>
      </c>
      <c r="M353" s="49">
        <v>0</v>
      </c>
      <c r="N353" s="49">
        <v>0</v>
      </c>
      <c r="O353" s="107" t="s">
        <v>290</v>
      </c>
      <c r="P353" s="49">
        <v>41.904400000000003</v>
      </c>
      <c r="Q353" s="49">
        <v>1.4399834315493442E-6</v>
      </c>
      <c r="R353" s="49">
        <v>0</v>
      </c>
      <c r="S353" s="49">
        <v>0</v>
      </c>
      <c r="T353" s="107" t="s">
        <v>290</v>
      </c>
      <c r="U353" s="49">
        <v>43.061999999999998</v>
      </c>
      <c r="V353" s="49">
        <v>1536</v>
      </c>
      <c r="W353" s="49">
        <v>4</v>
      </c>
      <c r="X353" s="49">
        <v>1</v>
      </c>
      <c r="Y353" s="49">
        <v>5</v>
      </c>
      <c r="Z353" s="49">
        <v>4.5</v>
      </c>
      <c r="AA353" s="49">
        <v>5</v>
      </c>
    </row>
    <row r="354" spans="1:27" x14ac:dyDescent="0.25">
      <c r="A354" s="107" t="s">
        <v>3054</v>
      </c>
      <c r="B354" s="49">
        <v>9009180100</v>
      </c>
      <c r="C354" s="107" t="s">
        <v>255</v>
      </c>
      <c r="D354" s="107" t="s">
        <v>239</v>
      </c>
      <c r="E354" s="49">
        <v>54.371499999999997</v>
      </c>
      <c r="F354" s="49">
        <v>1.8683970931092E-6</v>
      </c>
      <c r="G354" s="49">
        <v>0</v>
      </c>
      <c r="H354" s="49">
        <v>0</v>
      </c>
      <c r="I354" s="107" t="s">
        <v>290</v>
      </c>
      <c r="J354" s="107" t="s">
        <v>290</v>
      </c>
      <c r="K354" s="49">
        <v>54.371499999999997</v>
      </c>
      <c r="L354" s="49">
        <v>1.8683970931092E-6</v>
      </c>
      <c r="M354" s="49">
        <v>0</v>
      </c>
      <c r="N354" s="49">
        <v>0</v>
      </c>
      <c r="O354" s="107" t="s">
        <v>290</v>
      </c>
      <c r="P354" s="49">
        <v>0</v>
      </c>
      <c r="Q354" s="49">
        <v>1.8683970931092E-6</v>
      </c>
      <c r="R354" s="49">
        <v>0</v>
      </c>
      <c r="S354" s="49">
        <v>0</v>
      </c>
      <c r="T354" s="107" t="s">
        <v>290</v>
      </c>
      <c r="U354" s="49">
        <v>43.061999999999998</v>
      </c>
      <c r="V354" s="49">
        <v>1536</v>
      </c>
      <c r="W354" s="49">
        <v>4</v>
      </c>
      <c r="X354" s="49">
        <v>1</v>
      </c>
      <c r="Y354" s="49">
        <v>5</v>
      </c>
      <c r="Z354" s="49">
        <v>4.5</v>
      </c>
      <c r="AA354" s="49">
        <v>5</v>
      </c>
    </row>
    <row r="355" spans="1:27" x14ac:dyDescent="0.25">
      <c r="A355" s="107" t="s">
        <v>3054</v>
      </c>
      <c r="B355" s="49">
        <v>9009180100</v>
      </c>
      <c r="C355" s="107" t="s">
        <v>252</v>
      </c>
      <c r="D355" s="107" t="s">
        <v>239</v>
      </c>
      <c r="E355" s="49">
        <v>264.08440000000002</v>
      </c>
      <c r="F355" s="49">
        <v>9.0748742502135723E-6</v>
      </c>
      <c r="G355" s="49">
        <v>0</v>
      </c>
      <c r="H355" s="49">
        <v>0</v>
      </c>
      <c r="I355" s="107" t="s">
        <v>290</v>
      </c>
      <c r="J355" s="107" t="s">
        <v>1965</v>
      </c>
      <c r="K355" s="49">
        <v>264.08440000000002</v>
      </c>
      <c r="L355" s="49">
        <v>9.0748742502135723E-6</v>
      </c>
      <c r="M355" s="49">
        <v>0</v>
      </c>
      <c r="N355" s="49">
        <v>0</v>
      </c>
      <c r="O355" s="107" t="s">
        <v>1965</v>
      </c>
      <c r="P355" s="49">
        <v>0</v>
      </c>
      <c r="Q355" s="49">
        <v>9.0748742502135723E-6</v>
      </c>
      <c r="R355" s="49">
        <v>0</v>
      </c>
      <c r="S355" s="49">
        <v>0</v>
      </c>
      <c r="T355" s="107" t="s">
        <v>1965</v>
      </c>
      <c r="U355" s="49">
        <v>43.061999999999998</v>
      </c>
      <c r="V355" s="49">
        <v>1536</v>
      </c>
      <c r="W355" s="49">
        <v>4</v>
      </c>
      <c r="X355" s="49">
        <v>1</v>
      </c>
      <c r="Y355" s="49">
        <v>5</v>
      </c>
      <c r="Z355" s="49">
        <v>4.5</v>
      </c>
      <c r="AA355" s="49">
        <v>5</v>
      </c>
    </row>
    <row r="356" spans="1:27" x14ac:dyDescent="0.25">
      <c r="A356" s="107" t="s">
        <v>3055</v>
      </c>
      <c r="B356" s="49">
        <v>9009180200</v>
      </c>
      <c r="C356" s="107" t="s">
        <v>254</v>
      </c>
      <c r="D356" s="107" t="s">
        <v>239</v>
      </c>
      <c r="E356" s="49">
        <v>143926.6531999998</v>
      </c>
      <c r="F356" s="49">
        <v>4.945828981356328E-3</v>
      </c>
      <c r="G356" s="49">
        <v>0</v>
      </c>
      <c r="H356" s="49">
        <v>0</v>
      </c>
      <c r="I356" s="107" t="s">
        <v>290</v>
      </c>
      <c r="J356" s="107" t="s">
        <v>1965</v>
      </c>
      <c r="K356" s="49">
        <v>93038.672899999801</v>
      </c>
      <c r="L356" s="49">
        <v>4.945828981356328E-3</v>
      </c>
      <c r="M356" s="49">
        <v>0</v>
      </c>
      <c r="N356" s="49">
        <v>0</v>
      </c>
      <c r="O356" s="107" t="s">
        <v>1965</v>
      </c>
      <c r="P356" s="49">
        <v>50887.980300000003</v>
      </c>
      <c r="Q356" s="49">
        <v>4.945828981356328E-3</v>
      </c>
      <c r="R356" s="49">
        <v>0</v>
      </c>
      <c r="S356" s="49">
        <v>0</v>
      </c>
      <c r="T356" s="107" t="s">
        <v>1965</v>
      </c>
      <c r="U356" s="49">
        <v>38.582999999999998</v>
      </c>
      <c r="V356" s="49">
        <v>1377</v>
      </c>
      <c r="W356" s="49">
        <v>4</v>
      </c>
      <c r="X356" s="49">
        <v>1</v>
      </c>
      <c r="Y356" s="49">
        <v>5</v>
      </c>
      <c r="Z356" s="49">
        <v>4.5</v>
      </c>
      <c r="AA356" s="49">
        <v>5</v>
      </c>
    </row>
    <row r="357" spans="1:27" x14ac:dyDescent="0.25">
      <c r="A357" s="107" t="s">
        <v>3055</v>
      </c>
      <c r="B357" s="49">
        <v>9009180200</v>
      </c>
      <c r="C357" s="107" t="s">
        <v>265</v>
      </c>
      <c r="D357" s="107" t="s">
        <v>239</v>
      </c>
      <c r="E357" s="49">
        <v>0</v>
      </c>
      <c r="F357" s="49">
        <v>0</v>
      </c>
      <c r="G357" s="49">
        <v>58804.58</v>
      </c>
      <c r="H357" s="49">
        <v>3.5000667880366325E-3</v>
      </c>
      <c r="I357" s="107" t="s">
        <v>1966</v>
      </c>
      <c r="J357" s="107" t="s">
        <v>290</v>
      </c>
      <c r="K357" s="49">
        <v>0</v>
      </c>
      <c r="L357" s="49">
        <v>0</v>
      </c>
      <c r="M357" s="49">
        <v>39022.559999999998</v>
      </c>
      <c r="N357" s="49">
        <v>3.5000667880366325E-3</v>
      </c>
      <c r="O357" s="107" t="s">
        <v>290</v>
      </c>
      <c r="P357" s="49">
        <v>0</v>
      </c>
      <c r="Q357" s="49">
        <v>0</v>
      </c>
      <c r="R357" s="49">
        <v>19782.02</v>
      </c>
      <c r="S357" s="49">
        <v>3.5000667880366325E-3</v>
      </c>
      <c r="T357" s="107" t="s">
        <v>290</v>
      </c>
      <c r="U357" s="49">
        <v>38.582999999999998</v>
      </c>
      <c r="V357" s="49">
        <v>1377</v>
      </c>
      <c r="W357" s="49">
        <v>4</v>
      </c>
      <c r="X357" s="49">
        <v>1</v>
      </c>
      <c r="Y357" s="49">
        <v>5</v>
      </c>
      <c r="Z357" s="49">
        <v>4.5</v>
      </c>
      <c r="AA357" s="49">
        <v>5</v>
      </c>
    </row>
    <row r="358" spans="1:27" x14ac:dyDescent="0.25">
      <c r="A358" s="107" t="s">
        <v>3055</v>
      </c>
      <c r="B358" s="49">
        <v>9009180200</v>
      </c>
      <c r="C358" s="107" t="s">
        <v>251</v>
      </c>
      <c r="D358" s="107" t="s">
        <v>239</v>
      </c>
      <c r="E358" s="49">
        <v>2792.2855</v>
      </c>
      <c r="F358" s="49">
        <v>9.5952808205235638E-5</v>
      </c>
      <c r="G358" s="49">
        <v>8.5</v>
      </c>
      <c r="H358" s="49">
        <v>5.059226287869308E-7</v>
      </c>
      <c r="I358" s="107" t="s">
        <v>1965</v>
      </c>
      <c r="J358" s="107" t="s">
        <v>1965</v>
      </c>
      <c r="K358" s="49">
        <v>174.75399999999999</v>
      </c>
      <c r="L358" s="49">
        <v>9.5952808205235638E-5</v>
      </c>
      <c r="M358" s="49">
        <v>8.5</v>
      </c>
      <c r="N358" s="49">
        <v>5.059226287869308E-7</v>
      </c>
      <c r="O358" s="107" t="s">
        <v>1965</v>
      </c>
      <c r="P358" s="49">
        <v>2617.5315000000001</v>
      </c>
      <c r="Q358" s="49">
        <v>9.5952808205235638E-5</v>
      </c>
      <c r="R358" s="49">
        <v>0</v>
      </c>
      <c r="S358" s="49">
        <v>5.059226287869308E-7</v>
      </c>
      <c r="T358" s="107" t="s">
        <v>1965</v>
      </c>
      <c r="U358" s="49">
        <v>38.582999999999998</v>
      </c>
      <c r="V358" s="49">
        <v>1377</v>
      </c>
      <c r="W358" s="49">
        <v>4</v>
      </c>
      <c r="X358" s="49">
        <v>1</v>
      </c>
      <c r="Y358" s="49">
        <v>5</v>
      </c>
      <c r="Z358" s="49">
        <v>4.5</v>
      </c>
      <c r="AA358" s="49">
        <v>5</v>
      </c>
    </row>
    <row r="359" spans="1:27" x14ac:dyDescent="0.25">
      <c r="A359" s="107" t="s">
        <v>3055</v>
      </c>
      <c r="B359" s="49">
        <v>9009180200</v>
      </c>
      <c r="C359" s="107" t="s">
        <v>255</v>
      </c>
      <c r="D359" s="107" t="s">
        <v>239</v>
      </c>
      <c r="E359" s="49">
        <v>312.34399999999999</v>
      </c>
      <c r="F359" s="49">
        <v>1.0733244836910881E-5</v>
      </c>
      <c r="G359" s="49">
        <v>0</v>
      </c>
      <c r="H359" s="49">
        <v>0</v>
      </c>
      <c r="I359" s="107" t="s">
        <v>290</v>
      </c>
      <c r="J359" s="107" t="s">
        <v>1965</v>
      </c>
      <c r="K359" s="49">
        <v>137.0864</v>
      </c>
      <c r="L359" s="49">
        <v>1.0733244836910881E-5</v>
      </c>
      <c r="M359" s="49">
        <v>0</v>
      </c>
      <c r="N359" s="49">
        <v>0</v>
      </c>
      <c r="O359" s="107" t="s">
        <v>1965</v>
      </c>
      <c r="P359" s="49">
        <v>175.2576</v>
      </c>
      <c r="Q359" s="49">
        <v>1.0733244836910881E-5</v>
      </c>
      <c r="R359" s="49">
        <v>0</v>
      </c>
      <c r="S359" s="49">
        <v>0</v>
      </c>
      <c r="T359" s="107" t="s">
        <v>1965</v>
      </c>
      <c r="U359" s="49">
        <v>38.582999999999998</v>
      </c>
      <c r="V359" s="49">
        <v>1377</v>
      </c>
      <c r="W359" s="49">
        <v>4</v>
      </c>
      <c r="X359" s="49">
        <v>1</v>
      </c>
      <c r="Y359" s="49">
        <v>5</v>
      </c>
      <c r="Z359" s="49">
        <v>4.5</v>
      </c>
      <c r="AA359" s="49">
        <v>5</v>
      </c>
    </row>
    <row r="360" spans="1:27" x14ac:dyDescent="0.25">
      <c r="A360" s="107" t="s">
        <v>3055</v>
      </c>
      <c r="B360" s="49">
        <v>9009180200</v>
      </c>
      <c r="C360" s="107" t="s">
        <v>252</v>
      </c>
      <c r="D360" s="107" t="s">
        <v>239</v>
      </c>
      <c r="E360" s="49">
        <v>991.60609999999997</v>
      </c>
      <c r="F360" s="49">
        <v>3.4075093656591246E-5</v>
      </c>
      <c r="G360" s="49">
        <v>0</v>
      </c>
      <c r="H360" s="49">
        <v>0</v>
      </c>
      <c r="I360" s="107" t="s">
        <v>290</v>
      </c>
      <c r="J360" s="107" t="s">
        <v>1965</v>
      </c>
      <c r="K360" s="49">
        <v>94.562600000000003</v>
      </c>
      <c r="L360" s="49">
        <v>3.4075093656591246E-5</v>
      </c>
      <c r="M360" s="49">
        <v>0</v>
      </c>
      <c r="N360" s="49">
        <v>0</v>
      </c>
      <c r="O360" s="107" t="s">
        <v>1965</v>
      </c>
      <c r="P360" s="49">
        <v>897.04349999999999</v>
      </c>
      <c r="Q360" s="49">
        <v>3.4075093656591246E-5</v>
      </c>
      <c r="R360" s="49">
        <v>0</v>
      </c>
      <c r="S360" s="49">
        <v>0</v>
      </c>
      <c r="T360" s="107" t="s">
        <v>1965</v>
      </c>
      <c r="U360" s="49">
        <v>38.582999999999998</v>
      </c>
      <c r="V360" s="49">
        <v>1377</v>
      </c>
      <c r="W360" s="49">
        <v>4</v>
      </c>
      <c r="X360" s="49">
        <v>1</v>
      </c>
      <c r="Y360" s="49">
        <v>5</v>
      </c>
      <c r="Z360" s="49">
        <v>4.5</v>
      </c>
      <c r="AA360" s="49">
        <v>5</v>
      </c>
    </row>
    <row r="361" spans="1:27" x14ac:dyDescent="0.25">
      <c r="A361" s="107" t="s">
        <v>3056</v>
      </c>
      <c r="B361" s="49">
        <v>9009180300</v>
      </c>
      <c r="C361" s="107" t="s">
        <v>254</v>
      </c>
      <c r="D361" s="107" t="s">
        <v>239</v>
      </c>
      <c r="E361" s="49">
        <v>61658.203399999999</v>
      </c>
      <c r="F361" s="49">
        <v>2.118794000513059E-3</v>
      </c>
      <c r="G361" s="49">
        <v>0</v>
      </c>
      <c r="H361" s="49">
        <v>0</v>
      </c>
      <c r="I361" s="107" t="s">
        <v>290</v>
      </c>
      <c r="J361" s="107" t="s">
        <v>1965</v>
      </c>
      <c r="K361" s="49">
        <v>39263.134100000003</v>
      </c>
      <c r="L361" s="49">
        <v>2.118794000513059E-3</v>
      </c>
      <c r="M361" s="49">
        <v>0</v>
      </c>
      <c r="N361" s="49">
        <v>0</v>
      </c>
      <c r="O361" s="107" t="s">
        <v>1965</v>
      </c>
      <c r="P361" s="49">
        <v>22395.069299999999</v>
      </c>
      <c r="Q361" s="49">
        <v>2.118794000513059E-3</v>
      </c>
      <c r="R361" s="49">
        <v>0</v>
      </c>
      <c r="S361" s="49">
        <v>0</v>
      </c>
      <c r="T361" s="107" t="s">
        <v>1965</v>
      </c>
      <c r="U361" s="49">
        <v>33.018000000000001</v>
      </c>
      <c r="V361" s="49">
        <v>1284</v>
      </c>
      <c r="W361" s="49">
        <v>4</v>
      </c>
      <c r="X361" s="49">
        <v>1</v>
      </c>
      <c r="Y361" s="49">
        <v>3</v>
      </c>
      <c r="Z361" s="49">
        <v>3.5</v>
      </c>
      <c r="AA361" s="49">
        <v>4</v>
      </c>
    </row>
    <row r="362" spans="1:27" x14ac:dyDescent="0.25">
      <c r="A362" s="107" t="s">
        <v>3056</v>
      </c>
      <c r="B362" s="49">
        <v>9009180300</v>
      </c>
      <c r="C362" s="107" t="s">
        <v>265</v>
      </c>
      <c r="D362" s="107" t="s">
        <v>239</v>
      </c>
      <c r="E362" s="49">
        <v>0</v>
      </c>
      <c r="F362" s="49">
        <v>0</v>
      </c>
      <c r="G362" s="49">
        <v>21467.85</v>
      </c>
      <c r="H362" s="49">
        <v>1.2777730713415896E-3</v>
      </c>
      <c r="I362" s="107" t="s">
        <v>1966</v>
      </c>
      <c r="J362" s="107" t="s">
        <v>290</v>
      </c>
      <c r="K362" s="49">
        <v>0</v>
      </c>
      <c r="L362" s="49">
        <v>0</v>
      </c>
      <c r="M362" s="49">
        <v>5787.8</v>
      </c>
      <c r="N362" s="49">
        <v>1.2777730713415896E-3</v>
      </c>
      <c r="O362" s="107" t="s">
        <v>290</v>
      </c>
      <c r="P362" s="49">
        <v>0</v>
      </c>
      <c r="Q362" s="49">
        <v>0</v>
      </c>
      <c r="R362" s="49">
        <v>15680.05</v>
      </c>
      <c r="S362" s="49">
        <v>1.2777730713415896E-3</v>
      </c>
      <c r="T362" s="107" t="s">
        <v>290</v>
      </c>
      <c r="U362" s="49">
        <v>33.018000000000001</v>
      </c>
      <c r="V362" s="49">
        <v>1284</v>
      </c>
      <c r="W362" s="49">
        <v>4</v>
      </c>
      <c r="X362" s="49">
        <v>1</v>
      </c>
      <c r="Y362" s="49">
        <v>3</v>
      </c>
      <c r="Z362" s="49">
        <v>3.5</v>
      </c>
      <c r="AA362" s="49">
        <v>4</v>
      </c>
    </row>
    <row r="363" spans="1:27" x14ac:dyDescent="0.25">
      <c r="A363" s="107" t="s">
        <v>3056</v>
      </c>
      <c r="B363" s="49">
        <v>9009180300</v>
      </c>
      <c r="C363" s="107" t="s">
        <v>251</v>
      </c>
      <c r="D363" s="107" t="s">
        <v>239</v>
      </c>
      <c r="E363" s="49">
        <v>958.25630000000001</v>
      </c>
      <c r="F363" s="49">
        <v>3.2929076545130771E-5</v>
      </c>
      <c r="G363" s="49">
        <v>0</v>
      </c>
      <c r="H363" s="49">
        <v>0</v>
      </c>
      <c r="I363" s="107" t="s">
        <v>290</v>
      </c>
      <c r="J363" s="107" t="s">
        <v>1965</v>
      </c>
      <c r="K363" s="49">
        <v>541.58529999999996</v>
      </c>
      <c r="L363" s="49">
        <v>3.2929076545130771E-5</v>
      </c>
      <c r="M363" s="49">
        <v>0</v>
      </c>
      <c r="N363" s="49">
        <v>0</v>
      </c>
      <c r="O363" s="107" t="s">
        <v>1965</v>
      </c>
      <c r="P363" s="49">
        <v>416.67099999999999</v>
      </c>
      <c r="Q363" s="49">
        <v>3.2929076545130771E-5</v>
      </c>
      <c r="R363" s="49">
        <v>0</v>
      </c>
      <c r="S363" s="49">
        <v>0</v>
      </c>
      <c r="T363" s="107" t="s">
        <v>1965</v>
      </c>
      <c r="U363" s="49">
        <v>33.018000000000001</v>
      </c>
      <c r="V363" s="49">
        <v>1284</v>
      </c>
      <c r="W363" s="49">
        <v>4</v>
      </c>
      <c r="X363" s="49">
        <v>1</v>
      </c>
      <c r="Y363" s="49">
        <v>3</v>
      </c>
      <c r="Z363" s="49">
        <v>3.5</v>
      </c>
      <c r="AA363" s="49">
        <v>4</v>
      </c>
    </row>
    <row r="364" spans="1:27" x14ac:dyDescent="0.25">
      <c r="A364" s="107" t="s">
        <v>3056</v>
      </c>
      <c r="B364" s="49">
        <v>9009180300</v>
      </c>
      <c r="C364" s="107" t="s">
        <v>255</v>
      </c>
      <c r="D364" s="107" t="s">
        <v>239</v>
      </c>
      <c r="E364" s="49">
        <v>186.86240000000001</v>
      </c>
      <c r="F364" s="49">
        <v>6.4212531376071765E-6</v>
      </c>
      <c r="G364" s="49">
        <v>0</v>
      </c>
      <c r="H364" s="49">
        <v>0</v>
      </c>
      <c r="I364" s="107" t="s">
        <v>290</v>
      </c>
      <c r="J364" s="107" t="s">
        <v>1965</v>
      </c>
      <c r="K364" s="49">
        <v>0</v>
      </c>
      <c r="L364" s="49">
        <v>6.4212531376071765E-6</v>
      </c>
      <c r="M364" s="49">
        <v>0</v>
      </c>
      <c r="N364" s="49">
        <v>0</v>
      </c>
      <c r="O364" s="107" t="s">
        <v>1965</v>
      </c>
      <c r="P364" s="49">
        <v>186.86240000000001</v>
      </c>
      <c r="Q364" s="49">
        <v>6.4212531376071765E-6</v>
      </c>
      <c r="R364" s="49">
        <v>0</v>
      </c>
      <c r="S364" s="49">
        <v>0</v>
      </c>
      <c r="T364" s="107" t="s">
        <v>1965</v>
      </c>
      <c r="U364" s="49">
        <v>33.018000000000001</v>
      </c>
      <c r="V364" s="49">
        <v>1284</v>
      </c>
      <c r="W364" s="49">
        <v>4</v>
      </c>
      <c r="X364" s="49">
        <v>1</v>
      </c>
      <c r="Y364" s="49">
        <v>3</v>
      </c>
      <c r="Z364" s="49">
        <v>3.5</v>
      </c>
      <c r="AA364" s="49">
        <v>4</v>
      </c>
    </row>
    <row r="365" spans="1:27" x14ac:dyDescent="0.25">
      <c r="A365" s="107" t="s">
        <v>3056</v>
      </c>
      <c r="B365" s="49">
        <v>9009180300</v>
      </c>
      <c r="C365" s="107" t="s">
        <v>252</v>
      </c>
      <c r="D365" s="107" t="s">
        <v>239</v>
      </c>
      <c r="E365" s="49">
        <v>18.827999999999999</v>
      </c>
      <c r="F365" s="49">
        <v>6.4699668887303131E-7</v>
      </c>
      <c r="G365" s="49">
        <v>0</v>
      </c>
      <c r="H365" s="49">
        <v>0</v>
      </c>
      <c r="I365" s="107" t="s">
        <v>290</v>
      </c>
      <c r="J365" s="107" t="s">
        <v>290</v>
      </c>
      <c r="K365" s="49">
        <v>18.827999999999999</v>
      </c>
      <c r="L365" s="49">
        <v>6.4699668887303131E-7</v>
      </c>
      <c r="M365" s="49">
        <v>0</v>
      </c>
      <c r="N365" s="49">
        <v>0</v>
      </c>
      <c r="O365" s="107" t="s">
        <v>290</v>
      </c>
      <c r="P365" s="49">
        <v>0</v>
      </c>
      <c r="Q365" s="49">
        <v>6.4699668887303131E-7</v>
      </c>
      <c r="R365" s="49">
        <v>0</v>
      </c>
      <c r="S365" s="49">
        <v>0</v>
      </c>
      <c r="T365" s="107" t="s">
        <v>290</v>
      </c>
      <c r="U365" s="49">
        <v>33.018000000000001</v>
      </c>
      <c r="V365" s="49">
        <v>1284</v>
      </c>
      <c r="W365" s="49">
        <v>4</v>
      </c>
      <c r="X365" s="49">
        <v>1</v>
      </c>
      <c r="Y365" s="49">
        <v>3</v>
      </c>
      <c r="Z365" s="49">
        <v>3.5</v>
      </c>
      <c r="AA365" s="49">
        <v>4</v>
      </c>
    </row>
    <row r="366" spans="1:27" x14ac:dyDescent="0.25">
      <c r="A366" s="107" t="s">
        <v>3057</v>
      </c>
      <c r="B366" s="49">
        <v>9009180400</v>
      </c>
      <c r="C366" s="107" t="s">
        <v>254</v>
      </c>
      <c r="D366" s="107" t="s">
        <v>239</v>
      </c>
      <c r="E366" s="49">
        <v>59107.457199999997</v>
      </c>
      <c r="F366" s="49">
        <v>2.0311413371629705E-3</v>
      </c>
      <c r="G366" s="49">
        <v>0</v>
      </c>
      <c r="H366" s="49">
        <v>0</v>
      </c>
      <c r="I366" s="107" t="s">
        <v>290</v>
      </c>
      <c r="J366" s="107" t="s">
        <v>1965</v>
      </c>
      <c r="K366" s="49">
        <v>44023.715199999999</v>
      </c>
      <c r="L366" s="49">
        <v>2.0311413371629705E-3</v>
      </c>
      <c r="M366" s="49">
        <v>0</v>
      </c>
      <c r="N366" s="49">
        <v>0</v>
      </c>
      <c r="O366" s="107" t="s">
        <v>1965</v>
      </c>
      <c r="P366" s="49">
        <v>15083.742</v>
      </c>
      <c r="Q366" s="49">
        <v>2.0311413371629705E-3</v>
      </c>
      <c r="R366" s="49">
        <v>0</v>
      </c>
      <c r="S366" s="49">
        <v>0</v>
      </c>
      <c r="T366" s="107" t="s">
        <v>1965</v>
      </c>
      <c r="U366" s="49">
        <v>48.488</v>
      </c>
      <c r="V366" s="49">
        <v>1490</v>
      </c>
      <c r="W366" s="49">
        <v>3</v>
      </c>
      <c r="X366" s="49">
        <v>1</v>
      </c>
      <c r="Y366" s="49">
        <v>4</v>
      </c>
      <c r="Z366" s="49">
        <v>3.5</v>
      </c>
      <c r="AA366" s="49">
        <v>4</v>
      </c>
    </row>
    <row r="367" spans="1:27" x14ac:dyDescent="0.25">
      <c r="A367" s="107" t="s">
        <v>3057</v>
      </c>
      <c r="B367" s="49">
        <v>9009180400</v>
      </c>
      <c r="C367" s="107" t="s">
        <v>265</v>
      </c>
      <c r="D367" s="107" t="s">
        <v>239</v>
      </c>
      <c r="E367" s="49">
        <v>0</v>
      </c>
      <c r="F367" s="49">
        <v>0</v>
      </c>
      <c r="G367" s="49">
        <v>46638.11</v>
      </c>
      <c r="H367" s="49">
        <v>2.7759147309240053E-3</v>
      </c>
      <c r="I367" s="107" t="s">
        <v>1966</v>
      </c>
      <c r="J367" s="107" t="s">
        <v>290</v>
      </c>
      <c r="K367" s="49">
        <v>0</v>
      </c>
      <c r="L367" s="49">
        <v>0</v>
      </c>
      <c r="M367" s="49">
        <v>25336.11</v>
      </c>
      <c r="N367" s="49">
        <v>2.7759147309240053E-3</v>
      </c>
      <c r="O367" s="107" t="s">
        <v>290</v>
      </c>
      <c r="P367" s="49">
        <v>0</v>
      </c>
      <c r="Q367" s="49">
        <v>0</v>
      </c>
      <c r="R367" s="49">
        <v>21302</v>
      </c>
      <c r="S367" s="49">
        <v>2.7759147309240053E-3</v>
      </c>
      <c r="T367" s="107" t="s">
        <v>290</v>
      </c>
      <c r="U367" s="49">
        <v>48.488</v>
      </c>
      <c r="V367" s="49">
        <v>1490</v>
      </c>
      <c r="W367" s="49">
        <v>3</v>
      </c>
      <c r="X367" s="49">
        <v>1</v>
      </c>
      <c r="Y367" s="49">
        <v>4</v>
      </c>
      <c r="Z367" s="49">
        <v>3.5</v>
      </c>
      <c r="AA367" s="49">
        <v>4</v>
      </c>
    </row>
    <row r="368" spans="1:27" x14ac:dyDescent="0.25">
      <c r="A368" s="107" t="s">
        <v>3057</v>
      </c>
      <c r="B368" s="49">
        <v>9009180400</v>
      </c>
      <c r="C368" s="107" t="s">
        <v>252</v>
      </c>
      <c r="D368" s="107" t="s">
        <v>239</v>
      </c>
      <c r="E368" s="49">
        <v>31.1447</v>
      </c>
      <c r="F368" s="49">
        <v>1.0702420743543603E-6</v>
      </c>
      <c r="G368" s="49">
        <v>0</v>
      </c>
      <c r="H368" s="49">
        <v>0</v>
      </c>
      <c r="I368" s="107" t="s">
        <v>290</v>
      </c>
      <c r="J368" s="107" t="s">
        <v>290</v>
      </c>
      <c r="K368" s="49">
        <v>0</v>
      </c>
      <c r="L368" s="49">
        <v>1.0702420743543603E-6</v>
      </c>
      <c r="M368" s="49">
        <v>0</v>
      </c>
      <c r="N368" s="49">
        <v>0</v>
      </c>
      <c r="O368" s="107" t="s">
        <v>290</v>
      </c>
      <c r="P368" s="49">
        <v>31.1447</v>
      </c>
      <c r="Q368" s="49">
        <v>1.0702420743543603E-6</v>
      </c>
      <c r="R368" s="49">
        <v>0</v>
      </c>
      <c r="S368" s="49">
        <v>0</v>
      </c>
      <c r="T368" s="107" t="s">
        <v>290</v>
      </c>
      <c r="U368" s="49">
        <v>48.488</v>
      </c>
      <c r="V368" s="49">
        <v>1490</v>
      </c>
      <c r="W368" s="49">
        <v>3</v>
      </c>
      <c r="X368" s="49">
        <v>1</v>
      </c>
      <c r="Y368" s="49">
        <v>4</v>
      </c>
      <c r="Z368" s="49">
        <v>3.5</v>
      </c>
      <c r="AA368" s="49">
        <v>4</v>
      </c>
    </row>
    <row r="369" spans="1:27" x14ac:dyDescent="0.25">
      <c r="A369" s="107" t="s">
        <v>3058</v>
      </c>
      <c r="B369" s="49">
        <v>9009180500</v>
      </c>
      <c r="C369" s="107" t="s">
        <v>254</v>
      </c>
      <c r="D369" s="107" t="s">
        <v>239</v>
      </c>
      <c r="E369" s="49">
        <v>100665.45049999999</v>
      </c>
      <c r="F369" s="49">
        <v>3.4592210089978768E-3</v>
      </c>
      <c r="G369" s="49">
        <v>0</v>
      </c>
      <c r="H369" s="49">
        <v>0</v>
      </c>
      <c r="I369" s="107" t="s">
        <v>290</v>
      </c>
      <c r="J369" s="107" t="s">
        <v>1965</v>
      </c>
      <c r="K369" s="49">
        <v>82435.041299999997</v>
      </c>
      <c r="L369" s="49">
        <v>3.4592210089978768E-3</v>
      </c>
      <c r="M369" s="49">
        <v>0</v>
      </c>
      <c r="N369" s="49">
        <v>0</v>
      </c>
      <c r="O369" s="107" t="s">
        <v>1965</v>
      </c>
      <c r="P369" s="49">
        <v>18230.409199999998</v>
      </c>
      <c r="Q369" s="49">
        <v>3.4592210089978768E-3</v>
      </c>
      <c r="R369" s="49">
        <v>0</v>
      </c>
      <c r="S369" s="49">
        <v>0</v>
      </c>
      <c r="T369" s="107" t="s">
        <v>1965</v>
      </c>
      <c r="U369" s="49">
        <v>49.853000000000002</v>
      </c>
      <c r="V369" s="49">
        <v>1520</v>
      </c>
      <c r="W369" s="49">
        <v>3</v>
      </c>
      <c r="X369" s="49">
        <v>1</v>
      </c>
      <c r="Y369" s="49">
        <v>5</v>
      </c>
      <c r="Z369" s="49">
        <v>4</v>
      </c>
      <c r="AA369" s="49">
        <v>4</v>
      </c>
    </row>
    <row r="370" spans="1:27" x14ac:dyDescent="0.25">
      <c r="A370" s="107" t="s">
        <v>3058</v>
      </c>
      <c r="B370" s="49">
        <v>9009180500</v>
      </c>
      <c r="C370" s="107" t="s">
        <v>265</v>
      </c>
      <c r="D370" s="107" t="s">
        <v>239</v>
      </c>
      <c r="E370" s="49">
        <v>0</v>
      </c>
      <c r="F370" s="49">
        <v>0</v>
      </c>
      <c r="G370" s="49">
        <v>43872.23</v>
      </c>
      <c r="H370" s="49">
        <v>2.6112886979229237E-3</v>
      </c>
      <c r="I370" s="107" t="s">
        <v>1966</v>
      </c>
      <c r="J370" s="107" t="s">
        <v>290</v>
      </c>
      <c r="K370" s="49">
        <v>0</v>
      </c>
      <c r="L370" s="49">
        <v>0</v>
      </c>
      <c r="M370" s="49">
        <v>36318.230000000003</v>
      </c>
      <c r="N370" s="49">
        <v>2.6112886979229237E-3</v>
      </c>
      <c r="O370" s="107" t="s">
        <v>290</v>
      </c>
      <c r="P370" s="49">
        <v>0</v>
      </c>
      <c r="Q370" s="49">
        <v>0</v>
      </c>
      <c r="R370" s="49">
        <v>7554</v>
      </c>
      <c r="S370" s="49">
        <v>2.6112886979229237E-3</v>
      </c>
      <c r="T370" s="107" t="s">
        <v>290</v>
      </c>
      <c r="U370" s="49">
        <v>49.853000000000002</v>
      </c>
      <c r="V370" s="49">
        <v>1520</v>
      </c>
      <c r="W370" s="49">
        <v>3</v>
      </c>
      <c r="X370" s="49">
        <v>1</v>
      </c>
      <c r="Y370" s="49">
        <v>5</v>
      </c>
      <c r="Z370" s="49">
        <v>4</v>
      </c>
      <c r="AA370" s="49">
        <v>4</v>
      </c>
    </row>
    <row r="371" spans="1:27" x14ac:dyDescent="0.25">
      <c r="A371" s="107" t="s">
        <v>3058</v>
      </c>
      <c r="B371" s="49">
        <v>9009180500</v>
      </c>
      <c r="C371" s="107" t="s">
        <v>251</v>
      </c>
      <c r="D371" s="107" t="s">
        <v>239</v>
      </c>
      <c r="E371" s="49">
        <v>3387.4261999999999</v>
      </c>
      <c r="F371" s="49">
        <v>1.1640394811991474E-4</v>
      </c>
      <c r="G371" s="49">
        <v>0</v>
      </c>
      <c r="H371" s="49">
        <v>0</v>
      </c>
      <c r="I371" s="107" t="s">
        <v>290</v>
      </c>
      <c r="J371" s="107" t="s">
        <v>1965</v>
      </c>
      <c r="K371" s="49">
        <v>433.71039999999999</v>
      </c>
      <c r="L371" s="49">
        <v>1.1640394811991474E-4</v>
      </c>
      <c r="M371" s="49">
        <v>0</v>
      </c>
      <c r="N371" s="49">
        <v>0</v>
      </c>
      <c r="O371" s="107" t="s">
        <v>1965</v>
      </c>
      <c r="P371" s="49">
        <v>2953.7157999999999</v>
      </c>
      <c r="Q371" s="49">
        <v>1.1640394811991474E-4</v>
      </c>
      <c r="R371" s="49">
        <v>0</v>
      </c>
      <c r="S371" s="49">
        <v>0</v>
      </c>
      <c r="T371" s="107" t="s">
        <v>1965</v>
      </c>
      <c r="U371" s="49">
        <v>49.853000000000002</v>
      </c>
      <c r="V371" s="49">
        <v>1520</v>
      </c>
      <c r="W371" s="49">
        <v>3</v>
      </c>
      <c r="X371" s="49">
        <v>1</v>
      </c>
      <c r="Y371" s="49">
        <v>5</v>
      </c>
      <c r="Z371" s="49">
        <v>4</v>
      </c>
      <c r="AA371" s="49">
        <v>4</v>
      </c>
    </row>
    <row r="372" spans="1:27" x14ac:dyDescent="0.25">
      <c r="A372" s="107" t="s">
        <v>3058</v>
      </c>
      <c r="B372" s="49">
        <v>9009180500</v>
      </c>
      <c r="C372" s="107" t="s">
        <v>252</v>
      </c>
      <c r="D372" s="107" t="s">
        <v>239</v>
      </c>
      <c r="E372" s="49">
        <v>70.126199999999997</v>
      </c>
      <c r="F372" s="49">
        <v>2.4097843213962166E-6</v>
      </c>
      <c r="G372" s="49">
        <v>0</v>
      </c>
      <c r="H372" s="49">
        <v>0</v>
      </c>
      <c r="I372" s="107" t="s">
        <v>290</v>
      </c>
      <c r="J372" s="107" t="s">
        <v>290</v>
      </c>
      <c r="K372" s="49">
        <v>70.126199999999997</v>
      </c>
      <c r="L372" s="49">
        <v>2.4097843213962166E-6</v>
      </c>
      <c r="M372" s="49">
        <v>0</v>
      </c>
      <c r="N372" s="49">
        <v>0</v>
      </c>
      <c r="O372" s="107" t="s">
        <v>290</v>
      </c>
      <c r="P372" s="49">
        <v>0</v>
      </c>
      <c r="Q372" s="49">
        <v>2.4097843213962166E-6</v>
      </c>
      <c r="R372" s="49">
        <v>0</v>
      </c>
      <c r="S372" s="49">
        <v>0</v>
      </c>
      <c r="T372" s="107" t="s">
        <v>290</v>
      </c>
      <c r="U372" s="49">
        <v>49.853000000000002</v>
      </c>
      <c r="V372" s="49">
        <v>1520</v>
      </c>
      <c r="W372" s="49">
        <v>3</v>
      </c>
      <c r="X372" s="49">
        <v>1</v>
      </c>
      <c r="Y372" s="49">
        <v>5</v>
      </c>
      <c r="Z372" s="49">
        <v>4</v>
      </c>
      <c r="AA372" s="49">
        <v>4</v>
      </c>
    </row>
    <row r="373" spans="1:27" x14ac:dyDescent="0.25">
      <c r="A373" s="107" t="s">
        <v>3059</v>
      </c>
      <c r="B373" s="49">
        <v>9009180601</v>
      </c>
      <c r="C373" s="107" t="s">
        <v>254</v>
      </c>
      <c r="D373" s="107" t="s">
        <v>239</v>
      </c>
      <c r="E373" s="49">
        <v>64963.1441000001</v>
      </c>
      <c r="F373" s="49">
        <v>2.2323634550393914E-3</v>
      </c>
      <c r="G373" s="49">
        <v>0</v>
      </c>
      <c r="H373" s="49">
        <v>0</v>
      </c>
      <c r="I373" s="107" t="s">
        <v>290</v>
      </c>
      <c r="J373" s="107" t="s">
        <v>1965</v>
      </c>
      <c r="K373" s="49">
        <v>52661.118400000101</v>
      </c>
      <c r="L373" s="49">
        <v>2.2323634550393914E-3</v>
      </c>
      <c r="M373" s="49">
        <v>0</v>
      </c>
      <c r="N373" s="49">
        <v>0</v>
      </c>
      <c r="O373" s="107" t="s">
        <v>1965</v>
      </c>
      <c r="P373" s="49">
        <v>12302.0257</v>
      </c>
      <c r="Q373" s="49">
        <v>2.2323634550393914E-3</v>
      </c>
      <c r="R373" s="49">
        <v>0</v>
      </c>
      <c r="S373" s="49">
        <v>0</v>
      </c>
      <c r="T373" s="107" t="s">
        <v>1965</v>
      </c>
      <c r="U373" s="49">
        <v>40.758000000000003</v>
      </c>
      <c r="V373" s="49">
        <v>1379</v>
      </c>
      <c r="W373" s="49">
        <v>4</v>
      </c>
      <c r="X373" s="49">
        <v>1</v>
      </c>
      <c r="Y373" s="49">
        <v>1</v>
      </c>
      <c r="Z373" s="49">
        <v>2.5</v>
      </c>
      <c r="AA373" s="49">
        <v>3</v>
      </c>
    </row>
    <row r="374" spans="1:27" x14ac:dyDescent="0.25">
      <c r="A374" s="107" t="s">
        <v>3059</v>
      </c>
      <c r="B374" s="49">
        <v>9009180601</v>
      </c>
      <c r="C374" s="107" t="s">
        <v>265</v>
      </c>
      <c r="D374" s="107" t="s">
        <v>239</v>
      </c>
      <c r="E374" s="49">
        <v>0</v>
      </c>
      <c r="F374" s="49">
        <v>0</v>
      </c>
      <c r="G374" s="49">
        <v>39953.97</v>
      </c>
      <c r="H374" s="49">
        <v>2.3780726509263733E-3</v>
      </c>
      <c r="I374" s="107" t="s">
        <v>1966</v>
      </c>
      <c r="J374" s="107" t="s">
        <v>290</v>
      </c>
      <c r="K374" s="49">
        <v>0</v>
      </c>
      <c r="L374" s="49">
        <v>0</v>
      </c>
      <c r="M374" s="49">
        <v>36834.97</v>
      </c>
      <c r="N374" s="49">
        <v>2.3780726509263733E-3</v>
      </c>
      <c r="O374" s="107" t="s">
        <v>290</v>
      </c>
      <c r="P374" s="49">
        <v>0</v>
      </c>
      <c r="Q374" s="49">
        <v>0</v>
      </c>
      <c r="R374" s="49">
        <v>3119</v>
      </c>
      <c r="S374" s="49">
        <v>2.3780726509263733E-3</v>
      </c>
      <c r="T374" s="107" t="s">
        <v>290</v>
      </c>
      <c r="U374" s="49">
        <v>40.758000000000003</v>
      </c>
      <c r="V374" s="49">
        <v>1379</v>
      </c>
      <c r="W374" s="49">
        <v>4</v>
      </c>
      <c r="X374" s="49">
        <v>1</v>
      </c>
      <c r="Y374" s="49">
        <v>1</v>
      </c>
      <c r="Z374" s="49">
        <v>2.5</v>
      </c>
      <c r="AA374" s="49">
        <v>3</v>
      </c>
    </row>
    <row r="375" spans="1:27" x14ac:dyDescent="0.25">
      <c r="A375" s="107" t="s">
        <v>3059</v>
      </c>
      <c r="B375" s="49">
        <v>9009180601</v>
      </c>
      <c r="C375" s="107" t="s">
        <v>251</v>
      </c>
      <c r="D375" s="107" t="s">
        <v>239</v>
      </c>
      <c r="E375" s="49">
        <v>1589.913</v>
      </c>
      <c r="F375" s="49">
        <v>5.4635035404513903E-5</v>
      </c>
      <c r="G375" s="49">
        <v>0</v>
      </c>
      <c r="H375" s="49">
        <v>0</v>
      </c>
      <c r="I375" s="107" t="s">
        <v>290</v>
      </c>
      <c r="J375" s="107" t="s">
        <v>1965</v>
      </c>
      <c r="K375" s="49">
        <v>0</v>
      </c>
      <c r="L375" s="49">
        <v>5.4635035404513903E-5</v>
      </c>
      <c r="M375" s="49">
        <v>0</v>
      </c>
      <c r="N375" s="49">
        <v>0</v>
      </c>
      <c r="O375" s="107" t="s">
        <v>1965</v>
      </c>
      <c r="P375" s="49">
        <v>1589.913</v>
      </c>
      <c r="Q375" s="49">
        <v>5.4635035404513903E-5</v>
      </c>
      <c r="R375" s="49">
        <v>0</v>
      </c>
      <c r="S375" s="49">
        <v>0</v>
      </c>
      <c r="T375" s="107" t="s">
        <v>1965</v>
      </c>
      <c r="U375" s="49">
        <v>40.758000000000003</v>
      </c>
      <c r="V375" s="49">
        <v>1379</v>
      </c>
      <c r="W375" s="49">
        <v>4</v>
      </c>
      <c r="X375" s="49">
        <v>1</v>
      </c>
      <c r="Y375" s="49">
        <v>1</v>
      </c>
      <c r="Z375" s="49">
        <v>2.5</v>
      </c>
      <c r="AA375" s="49">
        <v>3</v>
      </c>
    </row>
    <row r="376" spans="1:27" x14ac:dyDescent="0.25">
      <c r="A376" s="107" t="s">
        <v>3059</v>
      </c>
      <c r="B376" s="49">
        <v>9009180601</v>
      </c>
      <c r="C376" s="107" t="s">
        <v>256</v>
      </c>
      <c r="D376" s="107" t="s">
        <v>239</v>
      </c>
      <c r="E376" s="49">
        <v>95.268799999999999</v>
      </c>
      <c r="F376" s="49">
        <v>3.2737730057843128E-6</v>
      </c>
      <c r="G376" s="49">
        <v>0</v>
      </c>
      <c r="H376" s="49">
        <v>0</v>
      </c>
      <c r="I376" s="107" t="s">
        <v>290</v>
      </c>
      <c r="J376" s="107" t="s">
        <v>290</v>
      </c>
      <c r="K376" s="49">
        <v>0</v>
      </c>
      <c r="L376" s="49">
        <v>3.2737730057843128E-6</v>
      </c>
      <c r="M376" s="49">
        <v>0</v>
      </c>
      <c r="N376" s="49">
        <v>0</v>
      </c>
      <c r="O376" s="107" t="s">
        <v>290</v>
      </c>
      <c r="P376" s="49">
        <v>95.268799999999999</v>
      </c>
      <c r="Q376" s="49">
        <v>3.2737730057843128E-6</v>
      </c>
      <c r="R376" s="49">
        <v>0</v>
      </c>
      <c r="S376" s="49">
        <v>0</v>
      </c>
      <c r="T376" s="107" t="s">
        <v>290</v>
      </c>
      <c r="U376" s="49">
        <v>40.758000000000003</v>
      </c>
      <c r="V376" s="49">
        <v>1379</v>
      </c>
      <c r="W376" s="49">
        <v>4</v>
      </c>
      <c r="X376" s="49">
        <v>1</v>
      </c>
      <c r="Y376" s="49">
        <v>1</v>
      </c>
      <c r="Z376" s="49">
        <v>2.5</v>
      </c>
      <c r="AA376" s="49">
        <v>3</v>
      </c>
    </row>
    <row r="377" spans="1:27" x14ac:dyDescent="0.25">
      <c r="A377" s="107" t="s">
        <v>3059</v>
      </c>
      <c r="B377" s="49">
        <v>9009180601</v>
      </c>
      <c r="C377" s="107" t="s">
        <v>255</v>
      </c>
      <c r="D377" s="107" t="s">
        <v>239</v>
      </c>
      <c r="E377" s="49">
        <v>55.563800000000001</v>
      </c>
      <c r="F377" s="49">
        <v>1.9093687391758729E-6</v>
      </c>
      <c r="G377" s="49">
        <v>0</v>
      </c>
      <c r="H377" s="49">
        <v>0</v>
      </c>
      <c r="I377" s="107" t="s">
        <v>290</v>
      </c>
      <c r="J377" s="107" t="s">
        <v>290</v>
      </c>
      <c r="K377" s="49">
        <v>55.563800000000001</v>
      </c>
      <c r="L377" s="49">
        <v>1.9093687391758729E-6</v>
      </c>
      <c r="M377" s="49">
        <v>0</v>
      </c>
      <c r="N377" s="49">
        <v>0</v>
      </c>
      <c r="O377" s="107" t="s">
        <v>290</v>
      </c>
      <c r="P377" s="49">
        <v>0</v>
      </c>
      <c r="Q377" s="49">
        <v>1.9093687391758729E-6</v>
      </c>
      <c r="R377" s="49">
        <v>0</v>
      </c>
      <c r="S377" s="49">
        <v>0</v>
      </c>
      <c r="T377" s="107" t="s">
        <v>290</v>
      </c>
      <c r="U377" s="49">
        <v>40.758000000000003</v>
      </c>
      <c r="V377" s="49">
        <v>1379</v>
      </c>
      <c r="W377" s="49">
        <v>4</v>
      </c>
      <c r="X377" s="49">
        <v>1</v>
      </c>
      <c r="Y377" s="49">
        <v>1</v>
      </c>
      <c r="Z377" s="49">
        <v>2.5</v>
      </c>
      <c r="AA377" s="49">
        <v>3</v>
      </c>
    </row>
    <row r="378" spans="1:27" x14ac:dyDescent="0.25">
      <c r="A378" s="107" t="s">
        <v>3060</v>
      </c>
      <c r="B378" s="49">
        <v>9009180602</v>
      </c>
      <c r="C378" s="107" t="s">
        <v>254</v>
      </c>
      <c r="D378" s="107" t="s">
        <v>239</v>
      </c>
      <c r="E378" s="49">
        <v>76522.197599999898</v>
      </c>
      <c r="F378" s="49">
        <v>2.6295734264121392E-3</v>
      </c>
      <c r="G378" s="49">
        <v>0</v>
      </c>
      <c r="H378" s="49">
        <v>0</v>
      </c>
      <c r="I378" s="107" t="s">
        <v>290</v>
      </c>
      <c r="J378" s="107" t="s">
        <v>1965</v>
      </c>
      <c r="K378" s="49">
        <v>71853.173799999902</v>
      </c>
      <c r="L378" s="49">
        <v>2.6295734264121392E-3</v>
      </c>
      <c r="M378" s="49">
        <v>0</v>
      </c>
      <c r="N378" s="49">
        <v>0</v>
      </c>
      <c r="O378" s="107" t="s">
        <v>1965</v>
      </c>
      <c r="P378" s="49">
        <v>4669.0237999999999</v>
      </c>
      <c r="Q378" s="49">
        <v>2.6295734264121392E-3</v>
      </c>
      <c r="R378" s="49">
        <v>0</v>
      </c>
      <c r="S378" s="49">
        <v>0</v>
      </c>
      <c r="T378" s="107" t="s">
        <v>1965</v>
      </c>
      <c r="U378" s="49">
        <v>47.494</v>
      </c>
      <c r="V378" s="49">
        <v>1458</v>
      </c>
      <c r="W378" s="49">
        <v>3</v>
      </c>
      <c r="X378" s="49">
        <v>1</v>
      </c>
      <c r="Y378" s="49">
        <v>1</v>
      </c>
      <c r="Z378" s="49">
        <v>2</v>
      </c>
      <c r="AA378" s="49">
        <v>2</v>
      </c>
    </row>
    <row r="379" spans="1:27" x14ac:dyDescent="0.25">
      <c r="A379" s="107" t="s">
        <v>3060</v>
      </c>
      <c r="B379" s="49">
        <v>9009180602</v>
      </c>
      <c r="C379" s="107" t="s">
        <v>265</v>
      </c>
      <c r="D379" s="107" t="s">
        <v>239</v>
      </c>
      <c r="E379" s="49">
        <v>0</v>
      </c>
      <c r="F379" s="49">
        <v>0</v>
      </c>
      <c r="G379" s="49">
        <v>40590.32</v>
      </c>
      <c r="H379" s="49">
        <v>2.4159483997297335E-3</v>
      </c>
      <c r="I379" s="107" t="s">
        <v>1966</v>
      </c>
      <c r="J379" s="107" t="s">
        <v>290</v>
      </c>
      <c r="K379" s="49">
        <v>0</v>
      </c>
      <c r="L379" s="49">
        <v>0</v>
      </c>
      <c r="M379" s="49">
        <v>38316.32</v>
      </c>
      <c r="N379" s="49">
        <v>2.4159483997297335E-3</v>
      </c>
      <c r="O379" s="107" t="s">
        <v>290</v>
      </c>
      <c r="P379" s="49">
        <v>0</v>
      </c>
      <c r="Q379" s="49">
        <v>0</v>
      </c>
      <c r="R379" s="49">
        <v>2274</v>
      </c>
      <c r="S379" s="49">
        <v>2.4159483997297335E-3</v>
      </c>
      <c r="T379" s="107" t="s">
        <v>290</v>
      </c>
      <c r="U379" s="49">
        <v>47.494</v>
      </c>
      <c r="V379" s="49">
        <v>1458</v>
      </c>
      <c r="W379" s="49">
        <v>3</v>
      </c>
      <c r="X379" s="49">
        <v>1</v>
      </c>
      <c r="Y379" s="49">
        <v>1</v>
      </c>
      <c r="Z379" s="49">
        <v>2</v>
      </c>
      <c r="AA379" s="49">
        <v>2</v>
      </c>
    </row>
    <row r="380" spans="1:27" x14ac:dyDescent="0.25">
      <c r="A380" s="107" t="s">
        <v>3060</v>
      </c>
      <c r="B380" s="49">
        <v>9009180602</v>
      </c>
      <c r="C380" s="107" t="s">
        <v>251</v>
      </c>
      <c r="D380" s="107" t="s">
        <v>239</v>
      </c>
      <c r="E380" s="49">
        <v>1251.5754999999999</v>
      </c>
      <c r="F380" s="49">
        <v>4.3008561948938207E-5</v>
      </c>
      <c r="G380" s="49">
        <v>0</v>
      </c>
      <c r="H380" s="49">
        <v>0</v>
      </c>
      <c r="I380" s="107" t="s">
        <v>290</v>
      </c>
      <c r="J380" s="107" t="s">
        <v>1965</v>
      </c>
      <c r="K380" s="49">
        <v>0</v>
      </c>
      <c r="L380" s="49">
        <v>4.3008561948938207E-5</v>
      </c>
      <c r="M380" s="49">
        <v>0</v>
      </c>
      <c r="N380" s="49">
        <v>0</v>
      </c>
      <c r="O380" s="107" t="s">
        <v>1965</v>
      </c>
      <c r="P380" s="49">
        <v>1251.5754999999999</v>
      </c>
      <c r="Q380" s="49">
        <v>4.3008561948938207E-5</v>
      </c>
      <c r="R380" s="49">
        <v>0</v>
      </c>
      <c r="S380" s="49">
        <v>0</v>
      </c>
      <c r="T380" s="107" t="s">
        <v>1965</v>
      </c>
      <c r="U380" s="49">
        <v>47.494</v>
      </c>
      <c r="V380" s="49">
        <v>1458</v>
      </c>
      <c r="W380" s="49">
        <v>3</v>
      </c>
      <c r="X380" s="49">
        <v>1</v>
      </c>
      <c r="Y380" s="49">
        <v>1</v>
      </c>
      <c r="Z380" s="49">
        <v>2</v>
      </c>
      <c r="AA380" s="49">
        <v>2</v>
      </c>
    </row>
    <row r="381" spans="1:27" x14ac:dyDescent="0.25">
      <c r="A381" s="107" t="s">
        <v>3060</v>
      </c>
      <c r="B381" s="49">
        <v>9009180602</v>
      </c>
      <c r="C381" s="107" t="s">
        <v>255</v>
      </c>
      <c r="D381" s="107" t="s">
        <v>239</v>
      </c>
      <c r="E381" s="49">
        <v>1282.3207</v>
      </c>
      <c r="F381" s="49">
        <v>4.4065075789958977E-5</v>
      </c>
      <c r="G381" s="49">
        <v>0</v>
      </c>
      <c r="H381" s="49">
        <v>0</v>
      </c>
      <c r="I381" s="107" t="s">
        <v>290</v>
      </c>
      <c r="J381" s="107" t="s">
        <v>1965</v>
      </c>
      <c r="K381" s="49">
        <v>1270.8086000000001</v>
      </c>
      <c r="L381" s="49">
        <v>4.4065075789958977E-5</v>
      </c>
      <c r="M381" s="49">
        <v>0</v>
      </c>
      <c r="N381" s="49">
        <v>0</v>
      </c>
      <c r="O381" s="107" t="s">
        <v>1965</v>
      </c>
      <c r="P381" s="49">
        <v>11.5121</v>
      </c>
      <c r="Q381" s="49">
        <v>4.4065075789958977E-5</v>
      </c>
      <c r="R381" s="49">
        <v>0</v>
      </c>
      <c r="S381" s="49">
        <v>0</v>
      </c>
      <c r="T381" s="107" t="s">
        <v>1965</v>
      </c>
      <c r="U381" s="49">
        <v>47.494</v>
      </c>
      <c r="V381" s="49">
        <v>1458</v>
      </c>
      <c r="W381" s="49">
        <v>3</v>
      </c>
      <c r="X381" s="49">
        <v>1</v>
      </c>
      <c r="Y381" s="49">
        <v>1</v>
      </c>
      <c r="Z381" s="49">
        <v>2</v>
      </c>
      <c r="AA381" s="49">
        <v>2</v>
      </c>
    </row>
    <row r="382" spans="1:27" x14ac:dyDescent="0.25">
      <c r="A382" s="107" t="s">
        <v>3061</v>
      </c>
      <c r="B382" s="49">
        <v>9009184700</v>
      </c>
      <c r="C382" s="107" t="s">
        <v>256</v>
      </c>
      <c r="D382" s="107" t="s">
        <v>239</v>
      </c>
      <c r="E382" s="49">
        <v>2855.0379000000003</v>
      </c>
      <c r="F382" s="49">
        <v>9.8109202671925472E-5</v>
      </c>
      <c r="G382" s="49">
        <v>1454.35</v>
      </c>
      <c r="H382" s="49">
        <v>8.6563361785443866E-5</v>
      </c>
      <c r="I382" s="107" t="s">
        <v>1966</v>
      </c>
      <c r="J382" s="107" t="s">
        <v>1965</v>
      </c>
      <c r="K382" s="49">
        <v>2754.6410000000001</v>
      </c>
      <c r="L382" s="49">
        <v>9.8109202671925472E-5</v>
      </c>
      <c r="M382" s="49">
        <v>1454.35</v>
      </c>
      <c r="N382" s="49">
        <v>8.6563361785443866E-5</v>
      </c>
      <c r="O382" s="107" t="s">
        <v>1965</v>
      </c>
      <c r="P382" s="49">
        <v>100.3969</v>
      </c>
      <c r="Q382" s="49">
        <v>9.8109202671925472E-5</v>
      </c>
      <c r="R382" s="49">
        <v>0</v>
      </c>
      <c r="S382" s="49">
        <v>8.6563361785443866E-5</v>
      </c>
      <c r="T382" s="107" t="s">
        <v>1965</v>
      </c>
      <c r="U382" s="49">
        <v>47.466999999999999</v>
      </c>
      <c r="V382" s="49">
        <v>1365</v>
      </c>
      <c r="W382" s="49">
        <v>3</v>
      </c>
      <c r="X382" s="49">
        <v>1</v>
      </c>
      <c r="Y382" s="49">
        <v>4</v>
      </c>
      <c r="Z382" s="49">
        <v>3.5</v>
      </c>
      <c r="AA382" s="49">
        <v>4</v>
      </c>
    </row>
    <row r="383" spans="1:27" x14ac:dyDescent="0.25">
      <c r="A383" s="107" t="s">
        <v>3062</v>
      </c>
      <c r="B383" s="49">
        <v>9009186100</v>
      </c>
      <c r="C383" s="107" t="s">
        <v>254</v>
      </c>
      <c r="D383" s="107" t="s">
        <v>239</v>
      </c>
      <c r="E383" s="49">
        <v>70.791799999999995</v>
      </c>
      <c r="F383" s="49">
        <v>2.4326566921267183E-6</v>
      </c>
      <c r="G383" s="49">
        <v>0</v>
      </c>
      <c r="H383" s="49">
        <v>0</v>
      </c>
      <c r="I383" s="107" t="s">
        <v>290</v>
      </c>
      <c r="J383" s="107" t="s">
        <v>290</v>
      </c>
      <c r="K383" s="49">
        <v>70.791799999999995</v>
      </c>
      <c r="L383" s="49">
        <v>2.4326566921267183E-6</v>
      </c>
      <c r="M383" s="49">
        <v>0</v>
      </c>
      <c r="N383" s="49">
        <v>0</v>
      </c>
      <c r="O383" s="107" t="s">
        <v>290</v>
      </c>
      <c r="P383" s="49">
        <v>0</v>
      </c>
      <c r="Q383" s="49">
        <v>2.4326566921267183E-6</v>
      </c>
      <c r="R383" s="49">
        <v>0</v>
      </c>
      <c r="S383" s="49">
        <v>0</v>
      </c>
      <c r="T383" s="107" t="s">
        <v>290</v>
      </c>
      <c r="U383" s="49">
        <v>52.567</v>
      </c>
      <c r="V383" s="49">
        <v>1535</v>
      </c>
      <c r="W383" s="49">
        <v>3</v>
      </c>
      <c r="X383" s="49">
        <v>1</v>
      </c>
      <c r="Y383" s="49">
        <v>2</v>
      </c>
      <c r="Z383" s="49">
        <v>2.5</v>
      </c>
      <c r="AA383" s="49">
        <v>3</v>
      </c>
    </row>
    <row r="384" spans="1:27" x14ac:dyDescent="0.25">
      <c r="A384" s="107" t="s">
        <v>3062</v>
      </c>
      <c r="B384" s="49">
        <v>9009186100</v>
      </c>
      <c r="C384" s="107" t="s">
        <v>256</v>
      </c>
      <c r="D384" s="107" t="s">
        <v>239</v>
      </c>
      <c r="E384" s="49">
        <v>187335.72399999999</v>
      </c>
      <c r="F384" s="49">
        <v>6.4375182247520743E-3</v>
      </c>
      <c r="G384" s="49">
        <v>69768.209999999992</v>
      </c>
      <c r="H384" s="49">
        <v>4.1526254363480741E-3</v>
      </c>
      <c r="I384" s="107" t="s">
        <v>1965</v>
      </c>
      <c r="J384" s="107" t="s">
        <v>1965</v>
      </c>
      <c r="K384" s="49">
        <v>137173.78909999999</v>
      </c>
      <c r="L384" s="49">
        <v>6.4375182247520743E-3</v>
      </c>
      <c r="M384" s="49">
        <v>50849.24</v>
      </c>
      <c r="N384" s="49">
        <v>4.1526254363480741E-3</v>
      </c>
      <c r="O384" s="107" t="s">
        <v>1965</v>
      </c>
      <c r="P384" s="49">
        <v>50161.9349</v>
      </c>
      <c r="Q384" s="49">
        <v>6.4375182247520743E-3</v>
      </c>
      <c r="R384" s="49">
        <v>18918.97</v>
      </c>
      <c r="S384" s="49">
        <v>4.1526254363480741E-3</v>
      </c>
      <c r="T384" s="107" t="s">
        <v>1965</v>
      </c>
      <c r="U384" s="49">
        <v>52.567</v>
      </c>
      <c r="V384" s="49">
        <v>1535</v>
      </c>
      <c r="W384" s="49">
        <v>3</v>
      </c>
      <c r="X384" s="49">
        <v>1</v>
      </c>
      <c r="Y384" s="49">
        <v>2</v>
      </c>
      <c r="Z384" s="49">
        <v>2.5</v>
      </c>
      <c r="AA384" s="49">
        <v>3</v>
      </c>
    </row>
    <row r="385" spans="1:27" x14ac:dyDescent="0.25">
      <c r="A385" s="107" t="s">
        <v>3063</v>
      </c>
      <c r="B385" s="49">
        <v>9009186200</v>
      </c>
      <c r="C385" s="107" t="s">
        <v>256</v>
      </c>
      <c r="D385" s="107" t="s">
        <v>239</v>
      </c>
      <c r="E385" s="49">
        <v>11969.2673</v>
      </c>
      <c r="F385" s="49">
        <v>4.1130636877715357E-4</v>
      </c>
      <c r="G385" s="49">
        <v>4833.62</v>
      </c>
      <c r="H385" s="49">
        <v>2.8769855728906876E-4</v>
      </c>
      <c r="I385" s="107" t="s">
        <v>1965</v>
      </c>
      <c r="J385" s="107" t="s">
        <v>1965</v>
      </c>
      <c r="K385" s="49">
        <v>10810.026099999999</v>
      </c>
      <c r="L385" s="49">
        <v>4.1130636877715357E-4</v>
      </c>
      <c r="M385" s="49">
        <v>4833.62</v>
      </c>
      <c r="N385" s="49">
        <v>2.8769855728906876E-4</v>
      </c>
      <c r="O385" s="107" t="s">
        <v>1965</v>
      </c>
      <c r="P385" s="49">
        <v>1159.2411999999999</v>
      </c>
      <c r="Q385" s="49">
        <v>4.1130636877715357E-4</v>
      </c>
      <c r="R385" s="49">
        <v>0</v>
      </c>
      <c r="S385" s="49">
        <v>2.8769855728906876E-4</v>
      </c>
      <c r="T385" s="107" t="s">
        <v>1965</v>
      </c>
      <c r="U385" s="49">
        <v>59.197000000000003</v>
      </c>
      <c r="V385" s="49">
        <v>1782</v>
      </c>
      <c r="W385" s="49">
        <v>2</v>
      </c>
      <c r="X385" s="49">
        <v>1</v>
      </c>
      <c r="Y385" s="49">
        <v>1</v>
      </c>
      <c r="Z385" s="49">
        <v>1.5</v>
      </c>
      <c r="AA385" s="49">
        <v>2</v>
      </c>
    </row>
    <row r="386" spans="1:27" x14ac:dyDescent="0.25">
      <c r="A386" s="107" t="s">
        <v>3063</v>
      </c>
      <c r="B386" s="49">
        <v>9009186200</v>
      </c>
      <c r="C386" s="107" t="s">
        <v>255</v>
      </c>
      <c r="D386" s="107" t="s">
        <v>239</v>
      </c>
      <c r="E386" s="49">
        <v>75.867800000000003</v>
      </c>
      <c r="F386" s="49">
        <v>2.6070860097770006E-6</v>
      </c>
      <c r="G386" s="49">
        <v>0</v>
      </c>
      <c r="H386" s="49">
        <v>0</v>
      </c>
      <c r="I386" s="107" t="s">
        <v>290</v>
      </c>
      <c r="J386" s="107" t="s">
        <v>290</v>
      </c>
      <c r="K386" s="49">
        <v>75.867800000000003</v>
      </c>
      <c r="L386" s="49">
        <v>2.6070860097770006E-6</v>
      </c>
      <c r="M386" s="49">
        <v>0</v>
      </c>
      <c r="N386" s="49">
        <v>0</v>
      </c>
      <c r="O386" s="107" t="s">
        <v>290</v>
      </c>
      <c r="P386" s="49">
        <v>0</v>
      </c>
      <c r="Q386" s="49">
        <v>2.6070860097770006E-6</v>
      </c>
      <c r="R386" s="49">
        <v>0</v>
      </c>
      <c r="S386" s="49">
        <v>0</v>
      </c>
      <c r="T386" s="107" t="s">
        <v>290</v>
      </c>
      <c r="U386" s="49">
        <v>59.197000000000003</v>
      </c>
      <c r="V386" s="49">
        <v>1782</v>
      </c>
      <c r="W386" s="49">
        <v>2</v>
      </c>
      <c r="X386" s="49">
        <v>1</v>
      </c>
      <c r="Y386" s="49">
        <v>1</v>
      </c>
      <c r="Z386" s="49">
        <v>1.5</v>
      </c>
      <c r="AA386" s="49">
        <v>2</v>
      </c>
    </row>
    <row r="387" spans="1:27" x14ac:dyDescent="0.25">
      <c r="A387" s="107" t="s">
        <v>3064</v>
      </c>
      <c r="B387" s="49">
        <v>9009190302</v>
      </c>
      <c r="C387" s="107" t="s">
        <v>256</v>
      </c>
      <c r="D387" s="107" t="s">
        <v>239</v>
      </c>
      <c r="E387" s="49">
        <v>283.57240000000002</v>
      </c>
      <c r="F387" s="49">
        <v>9.744550874005671E-6</v>
      </c>
      <c r="G387" s="49">
        <v>0</v>
      </c>
      <c r="H387" s="49">
        <v>0</v>
      </c>
      <c r="I387" s="107" t="s">
        <v>290</v>
      </c>
      <c r="J387" s="107" t="s">
        <v>1965</v>
      </c>
      <c r="K387" s="49">
        <v>283.57240000000002</v>
      </c>
      <c r="L387" s="49">
        <v>9.744550874005671E-6</v>
      </c>
      <c r="M387" s="49">
        <v>0</v>
      </c>
      <c r="N387" s="49">
        <v>0</v>
      </c>
      <c r="O387" s="107" t="s">
        <v>1965</v>
      </c>
      <c r="P387" s="49">
        <v>0</v>
      </c>
      <c r="Q387" s="49">
        <v>9.744550874005671E-6</v>
      </c>
      <c r="R387" s="49">
        <v>0</v>
      </c>
      <c r="S387" s="49">
        <v>0</v>
      </c>
      <c r="T387" s="107" t="s">
        <v>1965</v>
      </c>
      <c r="U387" s="49">
        <v>66.495999999999995</v>
      </c>
      <c r="V387" s="49">
        <v>1827</v>
      </c>
      <c r="W387" s="49">
        <v>2</v>
      </c>
      <c r="X387" s="49">
        <v>1</v>
      </c>
      <c r="Y387" s="49">
        <v>2</v>
      </c>
      <c r="Z387" s="49">
        <v>2</v>
      </c>
      <c r="AA387" s="49">
        <v>2</v>
      </c>
    </row>
    <row r="388" spans="1:27" x14ac:dyDescent="0.25">
      <c r="A388" s="107" t="s">
        <v>3065</v>
      </c>
      <c r="B388" s="49">
        <v>9009361401</v>
      </c>
      <c r="C388" s="107" t="s">
        <v>264</v>
      </c>
      <c r="D388" s="107" t="s">
        <v>239</v>
      </c>
      <c r="E388" s="49">
        <v>0</v>
      </c>
      <c r="F388" s="49">
        <v>0</v>
      </c>
      <c r="G388" s="49">
        <v>10001.75</v>
      </c>
      <c r="H388" s="49">
        <v>5.9530725323172769E-4</v>
      </c>
      <c r="I388" s="107" t="s">
        <v>1966</v>
      </c>
      <c r="J388" s="107" t="s">
        <v>290</v>
      </c>
      <c r="K388" s="49">
        <v>0</v>
      </c>
      <c r="L388" s="49">
        <v>0</v>
      </c>
      <c r="M388" s="49">
        <v>0</v>
      </c>
      <c r="N388" s="49">
        <v>5.9530725323172769E-4</v>
      </c>
      <c r="O388" s="107" t="s">
        <v>290</v>
      </c>
      <c r="P388" s="49">
        <v>0</v>
      </c>
      <c r="Q388" s="49">
        <v>0</v>
      </c>
      <c r="R388" s="49">
        <v>10001.75</v>
      </c>
      <c r="S388" s="49">
        <v>5.9530725323172769E-4</v>
      </c>
      <c r="T388" s="107" t="s">
        <v>290</v>
      </c>
      <c r="U388" s="49">
        <v>25.573</v>
      </c>
      <c r="V388" s="49">
        <v>1313</v>
      </c>
      <c r="W388" s="49">
        <v>5</v>
      </c>
      <c r="X388" s="49">
        <v>1</v>
      </c>
      <c r="Y388" s="49">
        <v>5</v>
      </c>
      <c r="Z388" s="49">
        <v>5</v>
      </c>
      <c r="AA388" s="49">
        <v>5</v>
      </c>
    </row>
    <row r="389" spans="1:27" x14ac:dyDescent="0.25">
      <c r="A389" s="107" t="s">
        <v>3065</v>
      </c>
      <c r="B389" s="49">
        <v>9009361401</v>
      </c>
      <c r="C389" s="107" t="s">
        <v>251</v>
      </c>
      <c r="D389" s="107" t="s">
        <v>244</v>
      </c>
      <c r="E389" s="49">
        <v>110617.02419999999</v>
      </c>
      <c r="F389" s="49">
        <v>3.8011922875710626E-3</v>
      </c>
      <c r="G389" s="49">
        <v>0</v>
      </c>
      <c r="H389" s="49">
        <v>0</v>
      </c>
      <c r="I389" s="107" t="s">
        <v>290</v>
      </c>
      <c r="J389" s="107" t="s">
        <v>1965</v>
      </c>
      <c r="K389" s="49">
        <v>22608.335299999999</v>
      </c>
      <c r="L389" s="49">
        <v>3.8011922875710626E-3</v>
      </c>
      <c r="M389" s="49">
        <v>0</v>
      </c>
      <c r="N389" s="49">
        <v>0</v>
      </c>
      <c r="O389" s="107" t="s">
        <v>1965</v>
      </c>
      <c r="P389" s="49">
        <v>88008.688899999994</v>
      </c>
      <c r="Q389" s="49">
        <v>3.8011922875710626E-3</v>
      </c>
      <c r="R389" s="49">
        <v>0</v>
      </c>
      <c r="S389" s="49">
        <v>0</v>
      </c>
      <c r="T389" s="107" t="s">
        <v>1965</v>
      </c>
      <c r="U389" s="49">
        <v>25.573</v>
      </c>
      <c r="V389" s="49">
        <v>1313</v>
      </c>
      <c r="W389" s="49">
        <v>5</v>
      </c>
      <c r="X389" s="49">
        <v>1</v>
      </c>
      <c r="Y389" s="49">
        <v>5</v>
      </c>
      <c r="Z389" s="49">
        <v>5</v>
      </c>
      <c r="AA389" s="49">
        <v>5</v>
      </c>
    </row>
    <row r="390" spans="1:27" x14ac:dyDescent="0.25">
      <c r="A390" s="107" t="s">
        <v>3066</v>
      </c>
      <c r="B390" s="49">
        <v>9009361402</v>
      </c>
      <c r="C390" s="107" t="s">
        <v>264</v>
      </c>
      <c r="D390" s="107" t="s">
        <v>239</v>
      </c>
      <c r="E390" s="49">
        <v>0</v>
      </c>
      <c r="F390" s="49">
        <v>0</v>
      </c>
      <c r="G390" s="49">
        <v>5108.62</v>
      </c>
      <c r="H390" s="49">
        <v>3.0406664233805772E-4</v>
      </c>
      <c r="I390" s="107" t="s">
        <v>1966</v>
      </c>
      <c r="J390" s="107" t="s">
        <v>290</v>
      </c>
      <c r="K390" s="49">
        <v>0</v>
      </c>
      <c r="L390" s="49">
        <v>0</v>
      </c>
      <c r="M390" s="49">
        <v>2918.62</v>
      </c>
      <c r="N390" s="49">
        <v>3.0406664233805772E-4</v>
      </c>
      <c r="O390" s="107" t="s">
        <v>290</v>
      </c>
      <c r="P390" s="49">
        <v>0</v>
      </c>
      <c r="Q390" s="49">
        <v>0</v>
      </c>
      <c r="R390" s="49">
        <v>2190</v>
      </c>
      <c r="S390" s="49">
        <v>3.0406664233805772E-4</v>
      </c>
      <c r="T390" s="107" t="s">
        <v>290</v>
      </c>
      <c r="U390" s="49">
        <v>35.177999999999997</v>
      </c>
      <c r="V390" s="49">
        <v>1510</v>
      </c>
      <c r="W390" s="49">
        <v>4</v>
      </c>
      <c r="X390" s="49">
        <v>1</v>
      </c>
      <c r="Y390" s="49">
        <v>5</v>
      </c>
      <c r="Z390" s="49">
        <v>4.5</v>
      </c>
      <c r="AA390" s="49">
        <v>5</v>
      </c>
    </row>
    <row r="391" spans="1:27" x14ac:dyDescent="0.25">
      <c r="A391" s="107" t="s">
        <v>3066</v>
      </c>
      <c r="B391" s="49">
        <v>9009361402</v>
      </c>
      <c r="C391" s="107" t="s">
        <v>251</v>
      </c>
      <c r="D391" s="107" t="s">
        <v>244</v>
      </c>
      <c r="E391" s="49">
        <v>40495.7889</v>
      </c>
      <c r="F391" s="49">
        <v>1.3915785708307443E-3</v>
      </c>
      <c r="G391" s="49">
        <v>0</v>
      </c>
      <c r="H391" s="49">
        <v>0</v>
      </c>
      <c r="I391" s="107" t="s">
        <v>290</v>
      </c>
      <c r="J391" s="107" t="s">
        <v>1965</v>
      </c>
      <c r="K391" s="49">
        <v>4781.3608999999997</v>
      </c>
      <c r="L391" s="49">
        <v>1.3915785708307443E-3</v>
      </c>
      <c r="M391" s="49">
        <v>0</v>
      </c>
      <c r="N391" s="49">
        <v>0</v>
      </c>
      <c r="O391" s="107" t="s">
        <v>1965</v>
      </c>
      <c r="P391" s="49">
        <v>35714.428</v>
      </c>
      <c r="Q391" s="49">
        <v>1.3915785708307443E-3</v>
      </c>
      <c r="R391" s="49">
        <v>0</v>
      </c>
      <c r="S391" s="49">
        <v>0</v>
      </c>
      <c r="T391" s="107" t="s">
        <v>1965</v>
      </c>
      <c r="U391" s="49">
        <v>35.177999999999997</v>
      </c>
      <c r="V391" s="49">
        <v>1510</v>
      </c>
      <c r="W391" s="49">
        <v>4</v>
      </c>
      <c r="X391" s="49">
        <v>1</v>
      </c>
      <c r="Y391" s="49">
        <v>5</v>
      </c>
      <c r="Z391" s="49">
        <v>4.5</v>
      </c>
      <c r="AA391" s="49">
        <v>5</v>
      </c>
    </row>
    <row r="392" spans="1:27" x14ac:dyDescent="0.25">
      <c r="A392" s="107" t="s">
        <v>3067</v>
      </c>
      <c r="B392" s="49">
        <v>9009361500</v>
      </c>
      <c r="C392" s="107" t="s">
        <v>254</v>
      </c>
      <c r="D392" s="107" t="s">
        <v>239</v>
      </c>
      <c r="E392" s="49">
        <v>192.12350000000001</v>
      </c>
      <c r="F392" s="49">
        <v>6.6020431460961248E-6</v>
      </c>
      <c r="G392" s="49">
        <v>0</v>
      </c>
      <c r="H392" s="49">
        <v>0</v>
      </c>
      <c r="I392" s="107" t="s">
        <v>290</v>
      </c>
      <c r="J392" s="107" t="s">
        <v>1965</v>
      </c>
      <c r="K392" s="49">
        <v>192.12350000000001</v>
      </c>
      <c r="L392" s="49">
        <v>6.6020431460961248E-6</v>
      </c>
      <c r="M392" s="49">
        <v>0</v>
      </c>
      <c r="N392" s="49">
        <v>0</v>
      </c>
      <c r="O392" s="107" t="s">
        <v>1965</v>
      </c>
      <c r="P392" s="49">
        <v>0</v>
      </c>
      <c r="Q392" s="49">
        <v>6.6020431460961248E-6</v>
      </c>
      <c r="R392" s="49">
        <v>0</v>
      </c>
      <c r="S392" s="49">
        <v>0</v>
      </c>
      <c r="T392" s="107" t="s">
        <v>1965</v>
      </c>
      <c r="U392" s="49">
        <v>34.21</v>
      </c>
      <c r="V392" s="49">
        <v>1260</v>
      </c>
      <c r="W392" s="49">
        <v>4</v>
      </c>
      <c r="X392" s="49">
        <v>1</v>
      </c>
      <c r="Y392" s="49">
        <v>5</v>
      </c>
      <c r="Z392" s="49">
        <v>4.5</v>
      </c>
      <c r="AA392" s="49">
        <v>5</v>
      </c>
    </row>
    <row r="393" spans="1:27" x14ac:dyDescent="0.25">
      <c r="A393" s="107" t="s">
        <v>3067</v>
      </c>
      <c r="B393" s="49">
        <v>9009361500</v>
      </c>
      <c r="C393" s="107" t="s">
        <v>252</v>
      </c>
      <c r="D393" s="107" t="s">
        <v>239</v>
      </c>
      <c r="E393" s="49">
        <v>149377.58500000011</v>
      </c>
      <c r="F393" s="49">
        <v>5.1331422820719069E-3</v>
      </c>
      <c r="G393" s="49">
        <v>43604.06</v>
      </c>
      <c r="H393" s="49">
        <v>2.595327136586242E-3</v>
      </c>
      <c r="I393" s="107" t="s">
        <v>1965</v>
      </c>
      <c r="J393" s="107" t="s">
        <v>1965</v>
      </c>
      <c r="K393" s="49">
        <v>88395.970500000098</v>
      </c>
      <c r="L393" s="49">
        <v>5.1331422820719069E-3</v>
      </c>
      <c r="M393" s="49">
        <v>17211.07</v>
      </c>
      <c r="N393" s="49">
        <v>2.595327136586242E-3</v>
      </c>
      <c r="O393" s="107" t="s">
        <v>1965</v>
      </c>
      <c r="P393" s="49">
        <v>60981.614500000003</v>
      </c>
      <c r="Q393" s="49">
        <v>5.1331422820719069E-3</v>
      </c>
      <c r="R393" s="49">
        <v>26392.99</v>
      </c>
      <c r="S393" s="49">
        <v>2.595327136586242E-3</v>
      </c>
      <c r="T393" s="107" t="s">
        <v>1965</v>
      </c>
      <c r="U393" s="49">
        <v>34.21</v>
      </c>
      <c r="V393" s="49">
        <v>1260</v>
      </c>
      <c r="W393" s="49">
        <v>4</v>
      </c>
      <c r="X393" s="49">
        <v>1</v>
      </c>
      <c r="Y393" s="49">
        <v>5</v>
      </c>
      <c r="Z393" s="49">
        <v>4.5</v>
      </c>
      <c r="AA393" s="49">
        <v>5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8BBF-83C4-430C-AC3E-04CE239642E3}">
  <dimension ref="A1:AJ78"/>
  <sheetViews>
    <sheetView workbookViewId="0">
      <selection activeCell="L9" sqref="L9"/>
    </sheetView>
  </sheetViews>
  <sheetFormatPr defaultRowHeight="15" x14ac:dyDescent="0.25"/>
  <cols>
    <col min="1" max="1" width="13.140625" bestFit="1" customWidth="1"/>
    <col min="2" max="2" width="35.140625" bestFit="1" customWidth="1"/>
    <col min="3" max="3" width="43.28515625" bestFit="1" customWidth="1"/>
    <col min="11" max="11" width="13.140625" bestFit="1" customWidth="1"/>
    <col min="12" max="12" width="35.140625" bestFit="1" customWidth="1"/>
    <col min="13" max="13" width="43.28515625" bestFit="1" customWidth="1"/>
    <col min="14" max="14" width="33.7109375" bestFit="1" customWidth="1"/>
    <col min="15" max="15" width="33.28515625" bestFit="1" customWidth="1"/>
    <col min="16" max="16" width="41" bestFit="1" customWidth="1"/>
    <col min="17" max="17" width="32" bestFit="1" customWidth="1"/>
    <col min="18" max="18" width="34.140625" bestFit="1" customWidth="1"/>
    <col min="19" max="19" width="30.140625" bestFit="1" customWidth="1"/>
    <col min="20" max="20" width="29.42578125" bestFit="1" customWidth="1"/>
    <col min="21" max="21" width="27.5703125" bestFit="1" customWidth="1"/>
    <col min="22" max="22" width="33.5703125" bestFit="1" customWidth="1"/>
    <col min="23" max="23" width="36.28515625" bestFit="1" customWidth="1"/>
    <col min="24" max="24" width="32.85546875" bestFit="1" customWidth="1"/>
    <col min="25" max="25" width="31.42578125" bestFit="1" customWidth="1"/>
    <col min="26" max="26" width="33.5703125" bestFit="1" customWidth="1"/>
    <col min="28" max="28" width="13.140625" bestFit="1" customWidth="1"/>
    <col min="29" max="29" width="39.7109375" bestFit="1" customWidth="1"/>
    <col min="30" max="30" width="47.85546875" bestFit="1" customWidth="1"/>
    <col min="31" max="31" width="37.7109375" bestFit="1" customWidth="1"/>
    <col min="32" max="32" width="45.42578125" bestFit="1" customWidth="1"/>
    <col min="33" max="33" width="32.140625" bestFit="1" customWidth="1"/>
    <col min="34" max="34" width="38.140625" bestFit="1" customWidth="1"/>
    <col min="35" max="35" width="36.42578125" bestFit="1" customWidth="1"/>
    <col min="36" max="36" width="38.140625" bestFit="1" customWidth="1"/>
  </cols>
  <sheetData>
    <row r="1" spans="1:36" x14ac:dyDescent="0.25">
      <c r="A1" t="s">
        <v>281</v>
      </c>
      <c r="B1" t="s">
        <v>1974</v>
      </c>
      <c r="C1" t="s">
        <v>1975</v>
      </c>
    </row>
    <row r="2" spans="1:36" x14ac:dyDescent="0.25">
      <c r="A2" s="49">
        <v>9001070300</v>
      </c>
      <c r="B2" s="49">
        <v>16956.723999999998</v>
      </c>
      <c r="C2" s="49">
        <v>202635.3</v>
      </c>
    </row>
    <row r="3" spans="1:36" x14ac:dyDescent="0.25">
      <c r="A3" s="49">
        <v>9001070400</v>
      </c>
      <c r="B3" s="49">
        <v>17917.035599999999</v>
      </c>
      <c r="C3" s="49">
        <v>1029.53</v>
      </c>
      <c r="K3" t="s">
        <v>281</v>
      </c>
      <c r="L3" t="s">
        <v>1974</v>
      </c>
      <c r="M3" t="s">
        <v>1975</v>
      </c>
      <c r="N3" t="s">
        <v>2875</v>
      </c>
      <c r="O3" t="s">
        <v>2853</v>
      </c>
      <c r="P3" t="s">
        <v>2854</v>
      </c>
      <c r="Q3" t="s">
        <v>2855</v>
      </c>
      <c r="R3" t="s">
        <v>2856</v>
      </c>
      <c r="S3" t="s">
        <v>2857</v>
      </c>
      <c r="T3" t="s">
        <v>2858</v>
      </c>
      <c r="U3" t="s">
        <v>2859</v>
      </c>
      <c r="V3" t="s">
        <v>2860</v>
      </c>
      <c r="W3" t="s">
        <v>2861</v>
      </c>
      <c r="X3" t="s">
        <v>2862</v>
      </c>
      <c r="Y3" t="s">
        <v>2863</v>
      </c>
      <c r="Z3" t="s">
        <v>2864</v>
      </c>
    </row>
    <row r="4" spans="1:36" x14ac:dyDescent="0.25">
      <c r="A4" s="49">
        <v>9001070500</v>
      </c>
      <c r="B4" s="49">
        <v>23101.568599999999</v>
      </c>
      <c r="C4" s="49">
        <v>359.75</v>
      </c>
      <c r="K4" s="49">
        <v>9001070300</v>
      </c>
      <c r="L4" s="49">
        <v>16956.723999999998</v>
      </c>
      <c r="M4" s="49">
        <v>202635.3</v>
      </c>
      <c r="N4" s="107" t="s">
        <v>239</v>
      </c>
      <c r="O4" s="49">
        <v>0</v>
      </c>
      <c r="P4" s="49">
        <v>202635.3</v>
      </c>
      <c r="Q4" s="49">
        <v>0</v>
      </c>
      <c r="R4" s="49"/>
      <c r="S4" s="49"/>
      <c r="T4" s="49"/>
      <c r="U4" s="49">
        <v>0</v>
      </c>
      <c r="V4" s="49">
        <v>2</v>
      </c>
      <c r="W4" s="49">
        <v>0</v>
      </c>
      <c r="X4" s="49">
        <v>1</v>
      </c>
      <c r="Y4" s="49">
        <v>1</v>
      </c>
      <c r="Z4" s="49">
        <v>202635.3</v>
      </c>
    </row>
    <row r="5" spans="1:36" x14ac:dyDescent="0.25">
      <c r="A5" s="49">
        <v>9001070900</v>
      </c>
      <c r="B5" s="49">
        <v>29174.958600000002</v>
      </c>
      <c r="C5" s="49">
        <v>4170.01</v>
      </c>
      <c r="K5" s="49">
        <v>9001070300</v>
      </c>
      <c r="L5" s="49">
        <v>16956.723999999998</v>
      </c>
      <c r="M5" s="49">
        <v>202635.3</v>
      </c>
      <c r="N5" s="107" t="s">
        <v>244</v>
      </c>
      <c r="O5" s="49">
        <v>16956.723999999998</v>
      </c>
      <c r="P5" s="49">
        <v>0</v>
      </c>
      <c r="Q5" s="49">
        <v>0</v>
      </c>
      <c r="R5" s="49"/>
      <c r="S5" s="49"/>
      <c r="T5" s="49"/>
      <c r="U5" s="49">
        <v>0</v>
      </c>
      <c r="V5" s="49">
        <v>0</v>
      </c>
      <c r="W5" s="49"/>
      <c r="X5" s="49"/>
      <c r="Y5" s="49"/>
      <c r="Z5" s="49">
        <v>0</v>
      </c>
    </row>
    <row r="6" spans="1:36" x14ac:dyDescent="0.25">
      <c r="A6" s="49">
        <v>9001071000</v>
      </c>
      <c r="B6" s="49">
        <v>37249.348899999997</v>
      </c>
      <c r="C6" s="49">
        <v>14379.5</v>
      </c>
      <c r="K6" s="49">
        <v>9001070400</v>
      </c>
      <c r="L6" s="49">
        <v>17917.035599999999</v>
      </c>
      <c r="M6" s="49">
        <v>1029.53</v>
      </c>
      <c r="N6" s="107" t="s">
        <v>239</v>
      </c>
      <c r="O6" s="49">
        <v>0</v>
      </c>
      <c r="P6" s="49">
        <v>1029.53</v>
      </c>
      <c r="Q6" s="49">
        <v>3</v>
      </c>
      <c r="R6" s="49">
        <v>3</v>
      </c>
      <c r="S6" s="49">
        <v>0</v>
      </c>
      <c r="T6" s="49">
        <v>0</v>
      </c>
      <c r="U6" s="49">
        <v>380.24</v>
      </c>
      <c r="V6" s="49">
        <v>6</v>
      </c>
      <c r="W6" s="49">
        <v>2</v>
      </c>
      <c r="X6" s="49">
        <v>4</v>
      </c>
      <c r="Y6" s="49">
        <v>0</v>
      </c>
      <c r="Z6" s="49">
        <v>649.29</v>
      </c>
      <c r="AB6" s="105" t="s">
        <v>281</v>
      </c>
      <c r="AC6" s="49" t="s">
        <v>2876</v>
      </c>
      <c r="AD6" s="49" t="s">
        <v>2877</v>
      </c>
      <c r="AE6" s="49" t="s">
        <v>2866</v>
      </c>
      <c r="AF6" s="49" t="s">
        <v>2867</v>
      </c>
      <c r="AG6" s="49" t="s">
        <v>2869</v>
      </c>
      <c r="AH6" s="49" t="s">
        <v>2871</v>
      </c>
      <c r="AI6" s="49" t="s">
        <v>2868</v>
      </c>
      <c r="AJ6" s="49" t="s">
        <v>2870</v>
      </c>
    </row>
    <row r="7" spans="1:36" x14ac:dyDescent="0.25">
      <c r="A7" s="49">
        <v>9001071100</v>
      </c>
      <c r="B7" s="49">
        <v>51783.790099999998</v>
      </c>
      <c r="C7" s="49">
        <v>21423.83</v>
      </c>
      <c r="K7" s="49">
        <v>9001070400</v>
      </c>
      <c r="L7" s="49">
        <v>17917.035599999999</v>
      </c>
      <c r="M7" s="49">
        <v>1029.53</v>
      </c>
      <c r="N7" s="107" t="s">
        <v>244</v>
      </c>
      <c r="O7" s="49">
        <v>17866.1715</v>
      </c>
      <c r="P7" s="49">
        <v>0</v>
      </c>
      <c r="Q7" s="49">
        <v>0</v>
      </c>
      <c r="R7" s="49"/>
      <c r="S7" s="49"/>
      <c r="T7" s="49"/>
      <c r="U7" s="49">
        <v>0</v>
      </c>
      <c r="V7" s="49">
        <v>0</v>
      </c>
      <c r="W7" s="49"/>
      <c r="X7" s="49"/>
      <c r="Y7" s="49"/>
      <c r="Z7" s="49">
        <v>0</v>
      </c>
      <c r="AB7" s="106">
        <v>9001070300</v>
      </c>
      <c r="AC7" s="107">
        <v>33913.447999999997</v>
      </c>
      <c r="AD7" s="107">
        <v>405270.6</v>
      </c>
      <c r="AE7" s="107">
        <v>16956.723999999998</v>
      </c>
      <c r="AF7" s="107">
        <v>202635.3</v>
      </c>
      <c r="AG7" s="107">
        <v>0</v>
      </c>
      <c r="AH7" s="107">
        <v>202635.3</v>
      </c>
      <c r="AI7" s="107">
        <v>0</v>
      </c>
      <c r="AJ7" s="107">
        <v>2</v>
      </c>
    </row>
    <row r="8" spans="1:36" x14ac:dyDescent="0.25">
      <c r="A8" s="49">
        <v>9001071200</v>
      </c>
      <c r="B8" s="49">
        <v>45169.658199999998</v>
      </c>
      <c r="C8" s="49">
        <v>4593.8599999999997</v>
      </c>
      <c r="K8" s="49">
        <v>9001070400</v>
      </c>
      <c r="L8" s="49">
        <v>17917.035599999999</v>
      </c>
      <c r="M8" s="49">
        <v>1029.53</v>
      </c>
      <c r="N8" s="107" t="s">
        <v>244</v>
      </c>
      <c r="O8" s="49">
        <v>50.864100000000001</v>
      </c>
      <c r="P8" s="49">
        <v>0</v>
      </c>
      <c r="Q8" s="49">
        <v>0</v>
      </c>
      <c r="R8" s="49"/>
      <c r="S8" s="49"/>
      <c r="T8" s="49"/>
      <c r="U8" s="49">
        <v>0</v>
      </c>
      <c r="V8" s="49">
        <v>0</v>
      </c>
      <c r="W8" s="49"/>
      <c r="X8" s="49"/>
      <c r="Y8" s="49"/>
      <c r="Z8" s="49">
        <v>0</v>
      </c>
      <c r="AB8" s="106">
        <v>9001070400</v>
      </c>
      <c r="AC8" s="107">
        <v>53751.106799999994</v>
      </c>
      <c r="AD8" s="107">
        <v>3088.59</v>
      </c>
      <c r="AE8" s="107">
        <v>17917.035599999999</v>
      </c>
      <c r="AF8" s="107">
        <v>1029.53</v>
      </c>
      <c r="AG8" s="107">
        <v>380.24</v>
      </c>
      <c r="AH8" s="107">
        <v>649.29</v>
      </c>
      <c r="AI8" s="107">
        <v>3</v>
      </c>
      <c r="AJ8" s="107">
        <v>6</v>
      </c>
    </row>
    <row r="9" spans="1:36" x14ac:dyDescent="0.25">
      <c r="A9" s="49">
        <v>9001071300</v>
      </c>
      <c r="B9" s="49">
        <v>34389.4211</v>
      </c>
      <c r="C9" s="49">
        <v>1572.32</v>
      </c>
      <c r="K9" s="49">
        <v>9001070500</v>
      </c>
      <c r="L9" s="49">
        <v>23101.568599999999</v>
      </c>
      <c r="M9" s="49">
        <v>359.75</v>
      </c>
      <c r="N9" s="107" t="s">
        <v>239</v>
      </c>
      <c r="O9" s="49">
        <v>0</v>
      </c>
      <c r="P9" s="49">
        <v>359.75</v>
      </c>
      <c r="Q9" s="49">
        <v>0</v>
      </c>
      <c r="R9" s="49"/>
      <c r="S9" s="49"/>
      <c r="T9" s="49"/>
      <c r="U9" s="49">
        <v>75</v>
      </c>
      <c r="V9" s="49">
        <v>7</v>
      </c>
      <c r="W9" s="49">
        <v>0</v>
      </c>
      <c r="X9" s="49">
        <v>7</v>
      </c>
      <c r="Y9" s="49">
        <v>0</v>
      </c>
      <c r="Z9" s="49">
        <v>284.75</v>
      </c>
      <c r="AB9" s="106">
        <v>9001070500</v>
      </c>
      <c r="AC9" s="107">
        <v>46203.137199999997</v>
      </c>
      <c r="AD9" s="107">
        <v>719.5</v>
      </c>
      <c r="AE9" s="107">
        <v>23101.568599999999</v>
      </c>
      <c r="AF9" s="107">
        <v>359.75</v>
      </c>
      <c r="AG9" s="107">
        <v>75</v>
      </c>
      <c r="AH9" s="107">
        <v>284.75</v>
      </c>
      <c r="AI9" s="107">
        <v>0</v>
      </c>
      <c r="AJ9" s="107">
        <v>7</v>
      </c>
    </row>
    <row r="10" spans="1:36" x14ac:dyDescent="0.25">
      <c r="A10" s="49">
        <v>9001071400</v>
      </c>
      <c r="B10" s="49">
        <v>38432.275500000003</v>
      </c>
      <c r="C10" s="49">
        <v>3327.16</v>
      </c>
      <c r="K10" s="49">
        <v>9001070500</v>
      </c>
      <c r="L10" s="49">
        <v>23101.568599999999</v>
      </c>
      <c r="M10" s="49">
        <v>359.75</v>
      </c>
      <c r="N10" s="107" t="s">
        <v>244</v>
      </c>
      <c r="O10" s="49">
        <v>23101.568599999999</v>
      </c>
      <c r="P10" s="49">
        <v>0</v>
      </c>
      <c r="Q10" s="49">
        <v>0</v>
      </c>
      <c r="R10" s="49"/>
      <c r="S10" s="49"/>
      <c r="T10" s="49"/>
      <c r="U10" s="49">
        <v>0</v>
      </c>
      <c r="V10" s="49">
        <v>0</v>
      </c>
      <c r="W10" s="49"/>
      <c r="X10" s="49"/>
      <c r="Y10" s="49"/>
      <c r="Z10" s="49">
        <v>0</v>
      </c>
      <c r="AB10" s="106">
        <v>9001070900</v>
      </c>
      <c r="AC10" s="107">
        <v>58349.917200000004</v>
      </c>
      <c r="AD10" s="107">
        <v>8340.02</v>
      </c>
      <c r="AE10" s="107">
        <v>29174.958600000002</v>
      </c>
      <c r="AF10" s="107">
        <v>4170.01</v>
      </c>
      <c r="AG10" s="107">
        <v>1302.5999999999999</v>
      </c>
      <c r="AH10" s="107">
        <v>2867.41</v>
      </c>
      <c r="AI10" s="107">
        <v>1</v>
      </c>
      <c r="AJ10" s="107">
        <v>12</v>
      </c>
    </row>
    <row r="11" spans="1:36" x14ac:dyDescent="0.25">
      <c r="A11" s="49">
        <v>9001071600</v>
      </c>
      <c r="B11" s="49">
        <v>24529.813099999999</v>
      </c>
      <c r="C11" s="49">
        <v>1330.85</v>
      </c>
      <c r="K11" s="49">
        <v>9001070900</v>
      </c>
      <c r="L11" s="49">
        <v>29174.958600000002</v>
      </c>
      <c r="M11" s="49">
        <v>4170.01</v>
      </c>
      <c r="N11" s="107" t="s">
        <v>239</v>
      </c>
      <c r="O11" s="49">
        <v>0</v>
      </c>
      <c r="P11" s="49">
        <v>4170.01</v>
      </c>
      <c r="Q11" s="49">
        <v>1</v>
      </c>
      <c r="R11" s="49">
        <v>0</v>
      </c>
      <c r="S11" s="49">
        <v>1</v>
      </c>
      <c r="T11" s="49">
        <v>0</v>
      </c>
      <c r="U11" s="49">
        <v>1302.5999999999999</v>
      </c>
      <c r="V11" s="49">
        <v>12</v>
      </c>
      <c r="W11" s="49">
        <v>4</v>
      </c>
      <c r="X11" s="49">
        <v>8</v>
      </c>
      <c r="Y11" s="49">
        <v>0</v>
      </c>
      <c r="Z11" s="49">
        <v>2867.41</v>
      </c>
      <c r="AB11" s="106">
        <v>9001071000</v>
      </c>
      <c r="AC11" s="107">
        <v>74498.697799999994</v>
      </c>
      <c r="AD11" s="107">
        <v>28759</v>
      </c>
      <c r="AE11" s="107">
        <v>37249.348899999997</v>
      </c>
      <c r="AF11" s="107">
        <v>14379.5</v>
      </c>
      <c r="AG11" s="107">
        <v>118.52</v>
      </c>
      <c r="AH11" s="107">
        <v>14260.98</v>
      </c>
      <c r="AI11" s="107">
        <v>1</v>
      </c>
      <c r="AJ11" s="107">
        <v>17</v>
      </c>
    </row>
    <row r="12" spans="1:36" x14ac:dyDescent="0.25">
      <c r="A12" s="49">
        <v>9001071900</v>
      </c>
      <c r="B12" s="49">
        <v>46534.635900000103</v>
      </c>
      <c r="C12" s="49">
        <v>3620.23</v>
      </c>
      <c r="K12" s="49">
        <v>9001070900</v>
      </c>
      <c r="L12" s="49">
        <v>29174.958600000002</v>
      </c>
      <c r="M12" s="49">
        <v>4170.01</v>
      </c>
      <c r="N12" s="107" t="s">
        <v>244</v>
      </c>
      <c r="O12" s="49">
        <v>29174.958600000002</v>
      </c>
      <c r="P12" s="49">
        <v>0</v>
      </c>
      <c r="Q12" s="49">
        <v>0</v>
      </c>
      <c r="R12" s="49"/>
      <c r="S12" s="49"/>
      <c r="T12" s="49"/>
      <c r="U12" s="49">
        <v>0</v>
      </c>
      <c r="V12" s="49">
        <v>0</v>
      </c>
      <c r="W12" s="49"/>
      <c r="X12" s="49"/>
      <c r="Y12" s="49"/>
      <c r="Z12" s="49">
        <v>0</v>
      </c>
      <c r="AB12" s="106">
        <v>9001071100</v>
      </c>
      <c r="AC12" s="107">
        <v>51783.790099999998</v>
      </c>
      <c r="AD12" s="107">
        <v>21423.83</v>
      </c>
      <c r="AE12" s="107">
        <v>51783.790099999998</v>
      </c>
      <c r="AF12" s="107">
        <v>21423.83</v>
      </c>
      <c r="AG12" s="107">
        <v>1246.6199999999999</v>
      </c>
      <c r="AH12" s="107">
        <v>20177.21</v>
      </c>
      <c r="AI12" s="107">
        <v>5</v>
      </c>
      <c r="AJ12" s="107">
        <v>19</v>
      </c>
    </row>
    <row r="13" spans="1:36" x14ac:dyDescent="0.25">
      <c r="A13" s="49">
        <v>9001073300</v>
      </c>
      <c r="B13" s="49">
        <v>49786.050399999898</v>
      </c>
      <c r="C13" s="49">
        <v>21408.65</v>
      </c>
      <c r="K13" s="49">
        <v>9001071000</v>
      </c>
      <c r="L13" s="49">
        <v>37249.348899999997</v>
      </c>
      <c r="M13" s="49">
        <v>14379.5</v>
      </c>
      <c r="N13" s="107" t="s">
        <v>239</v>
      </c>
      <c r="O13" s="49">
        <v>0</v>
      </c>
      <c r="P13" s="49">
        <v>14379.5</v>
      </c>
      <c r="Q13" s="49">
        <v>1</v>
      </c>
      <c r="R13" s="49">
        <v>1</v>
      </c>
      <c r="S13" s="49">
        <v>0</v>
      </c>
      <c r="T13" s="49">
        <v>0</v>
      </c>
      <c r="U13" s="49">
        <v>118.52</v>
      </c>
      <c r="V13" s="49">
        <v>17</v>
      </c>
      <c r="W13" s="49">
        <v>2</v>
      </c>
      <c r="X13" s="49">
        <v>14</v>
      </c>
      <c r="Y13" s="49">
        <v>1</v>
      </c>
      <c r="Z13" s="49">
        <v>14260.98</v>
      </c>
      <c r="AB13" s="106">
        <v>9001071200</v>
      </c>
      <c r="AC13" s="107">
        <v>90339.316399999996</v>
      </c>
      <c r="AD13" s="107">
        <v>9187.7199999999993</v>
      </c>
      <c r="AE13" s="107">
        <v>45169.658199999998</v>
      </c>
      <c r="AF13" s="107">
        <v>4593.8599999999997</v>
      </c>
      <c r="AG13" s="107">
        <v>954.34</v>
      </c>
      <c r="AH13" s="107">
        <v>3639.52</v>
      </c>
      <c r="AI13" s="107">
        <v>2</v>
      </c>
      <c r="AJ13" s="107">
        <v>21</v>
      </c>
    </row>
    <row r="14" spans="1:36" x14ac:dyDescent="0.25">
      <c r="A14" s="49">
        <v>9001073400</v>
      </c>
      <c r="B14" s="49">
        <v>53978.008699999998</v>
      </c>
      <c r="C14" s="49">
        <v>48424.62</v>
      </c>
      <c r="K14" s="49">
        <v>9001071000</v>
      </c>
      <c r="L14" s="49">
        <v>37249.348899999997</v>
      </c>
      <c r="M14" s="49">
        <v>14379.5</v>
      </c>
      <c r="N14" s="107" t="s">
        <v>244</v>
      </c>
      <c r="O14" s="49">
        <v>37249.348899999997</v>
      </c>
      <c r="P14" s="49">
        <v>0</v>
      </c>
      <c r="Q14" s="49">
        <v>0</v>
      </c>
      <c r="R14" s="49"/>
      <c r="S14" s="49"/>
      <c r="T14" s="49"/>
      <c r="U14" s="49">
        <v>0</v>
      </c>
      <c r="V14" s="49">
        <v>0</v>
      </c>
      <c r="W14" s="49"/>
      <c r="X14" s="49"/>
      <c r="Y14" s="49"/>
      <c r="Z14" s="49">
        <v>0</v>
      </c>
      <c r="AB14" s="106">
        <v>9001071300</v>
      </c>
      <c r="AC14" s="107">
        <v>68778.842199999999</v>
      </c>
      <c r="AD14" s="107">
        <v>3144.64</v>
      </c>
      <c r="AE14" s="107">
        <v>34389.4211</v>
      </c>
      <c r="AF14" s="107">
        <v>1572.32</v>
      </c>
      <c r="AG14" s="107">
        <v>12.03</v>
      </c>
      <c r="AH14" s="107">
        <v>1560.29</v>
      </c>
      <c r="AI14" s="107">
        <v>1</v>
      </c>
      <c r="AJ14" s="107">
        <v>12</v>
      </c>
    </row>
    <row r="15" spans="1:36" x14ac:dyDescent="0.25">
      <c r="A15" s="49">
        <v>9001073500</v>
      </c>
      <c r="B15" s="49">
        <v>38030.339099999997</v>
      </c>
      <c r="C15" s="49">
        <v>7178.22</v>
      </c>
      <c r="K15" s="49">
        <v>9001071100</v>
      </c>
      <c r="L15" s="49">
        <v>51783.790099999998</v>
      </c>
      <c r="M15" s="49">
        <v>21423.83</v>
      </c>
      <c r="N15" s="107" t="s">
        <v>239</v>
      </c>
      <c r="O15" s="49">
        <v>51783.790099999998</v>
      </c>
      <c r="P15" s="49">
        <v>21423.83</v>
      </c>
      <c r="Q15" s="49">
        <v>5</v>
      </c>
      <c r="R15" s="49">
        <v>4</v>
      </c>
      <c r="S15" s="49">
        <v>1</v>
      </c>
      <c r="T15" s="49">
        <v>0</v>
      </c>
      <c r="U15" s="49">
        <v>1246.6199999999999</v>
      </c>
      <c r="V15" s="49">
        <v>19</v>
      </c>
      <c r="W15" s="49">
        <v>9</v>
      </c>
      <c r="X15" s="49">
        <v>10</v>
      </c>
      <c r="Y15" s="49">
        <v>0</v>
      </c>
      <c r="Z15" s="49">
        <v>20177.21</v>
      </c>
      <c r="AB15" s="106">
        <v>9001071400</v>
      </c>
      <c r="AC15" s="107">
        <v>38432.275500000003</v>
      </c>
      <c r="AD15" s="107">
        <v>3327.16</v>
      </c>
      <c r="AE15" s="107">
        <v>38432.275500000003</v>
      </c>
      <c r="AF15" s="107">
        <v>3327.16</v>
      </c>
      <c r="AG15" s="107">
        <v>927.04</v>
      </c>
      <c r="AH15" s="107">
        <v>2400.12</v>
      </c>
      <c r="AI15" s="107">
        <v>2</v>
      </c>
      <c r="AJ15" s="107">
        <v>15</v>
      </c>
    </row>
    <row r="16" spans="1:36" x14ac:dyDescent="0.25">
      <c r="A16" s="49">
        <v>9001073600</v>
      </c>
      <c r="B16" s="49">
        <v>24351.613000000001</v>
      </c>
      <c r="C16" s="49">
        <v>846.37</v>
      </c>
      <c r="K16" s="49">
        <v>9001071200</v>
      </c>
      <c r="L16" s="49">
        <v>45169.658199999998</v>
      </c>
      <c r="M16" s="49">
        <v>4593.8599999999997</v>
      </c>
      <c r="N16" s="107" t="s">
        <v>239</v>
      </c>
      <c r="O16" s="49">
        <v>0</v>
      </c>
      <c r="P16" s="49">
        <v>4593.8599999999997</v>
      </c>
      <c r="Q16" s="49">
        <v>2</v>
      </c>
      <c r="R16" s="49">
        <v>2</v>
      </c>
      <c r="S16" s="49">
        <v>0</v>
      </c>
      <c r="T16" s="49">
        <v>0</v>
      </c>
      <c r="U16" s="49">
        <v>954.34</v>
      </c>
      <c r="V16" s="49">
        <v>21</v>
      </c>
      <c r="W16" s="49">
        <v>8</v>
      </c>
      <c r="X16" s="49">
        <v>13</v>
      </c>
      <c r="Y16" s="49">
        <v>0</v>
      </c>
      <c r="Z16" s="49">
        <v>3639.52</v>
      </c>
      <c r="AB16" s="106">
        <v>9001071600</v>
      </c>
      <c r="AC16" s="107">
        <v>49059.626199999999</v>
      </c>
      <c r="AD16" s="107">
        <v>2661.7</v>
      </c>
      <c r="AE16" s="107">
        <v>24529.813099999999</v>
      </c>
      <c r="AF16" s="107">
        <v>1330.85</v>
      </c>
      <c r="AG16" s="107">
        <v>0</v>
      </c>
      <c r="AH16" s="107">
        <v>1330.85</v>
      </c>
      <c r="AI16" s="107">
        <v>0</v>
      </c>
      <c r="AJ16" s="107">
        <v>8</v>
      </c>
    </row>
    <row r="17" spans="1:36" x14ac:dyDescent="0.25">
      <c r="A17" s="49">
        <v>9001073700</v>
      </c>
      <c r="B17" s="49">
        <v>64008.1363000001</v>
      </c>
      <c r="C17" s="49">
        <v>24518.83</v>
      </c>
      <c r="K17" s="49">
        <v>9001071200</v>
      </c>
      <c r="L17" s="49">
        <v>45169.658199999998</v>
      </c>
      <c r="M17" s="49">
        <v>4593.8599999999997</v>
      </c>
      <c r="N17" s="107" t="s">
        <v>244</v>
      </c>
      <c r="O17" s="49">
        <v>45169.658199999998</v>
      </c>
      <c r="P17" s="49">
        <v>0</v>
      </c>
      <c r="Q17" s="49">
        <v>0</v>
      </c>
      <c r="R17" s="49"/>
      <c r="S17" s="49"/>
      <c r="T17" s="49"/>
      <c r="U17" s="49">
        <v>0</v>
      </c>
      <c r="V17" s="49">
        <v>0</v>
      </c>
      <c r="W17" s="49"/>
      <c r="X17" s="49"/>
      <c r="Y17" s="49"/>
      <c r="Z17" s="49">
        <v>0</v>
      </c>
      <c r="AB17" s="106">
        <v>9001071900</v>
      </c>
      <c r="AC17" s="107">
        <v>139603.9077000003</v>
      </c>
      <c r="AD17" s="107">
        <v>10860.69</v>
      </c>
      <c r="AE17" s="107">
        <v>46534.635900000001</v>
      </c>
      <c r="AF17" s="107">
        <v>3620.23</v>
      </c>
      <c r="AG17" s="107">
        <v>404.3</v>
      </c>
      <c r="AH17" s="107">
        <v>3215.93</v>
      </c>
      <c r="AI17" s="107">
        <v>2</v>
      </c>
      <c r="AJ17" s="107">
        <v>11</v>
      </c>
    </row>
    <row r="18" spans="1:36" x14ac:dyDescent="0.25">
      <c r="A18" s="49">
        <v>9001073800</v>
      </c>
      <c r="B18" s="49">
        <v>25510.301599999999</v>
      </c>
      <c r="C18" s="49">
        <v>2512.29</v>
      </c>
      <c r="K18" s="49">
        <v>9001071300</v>
      </c>
      <c r="L18" s="49">
        <v>34389.4211</v>
      </c>
      <c r="M18" s="49">
        <v>1572.32</v>
      </c>
      <c r="N18" s="107" t="s">
        <v>239</v>
      </c>
      <c r="O18" s="49">
        <v>0</v>
      </c>
      <c r="P18" s="49">
        <v>1572.32</v>
      </c>
      <c r="Q18" s="49">
        <v>1</v>
      </c>
      <c r="R18" s="49">
        <v>0</v>
      </c>
      <c r="S18" s="49">
        <v>1</v>
      </c>
      <c r="T18" s="49">
        <v>0</v>
      </c>
      <c r="U18" s="49">
        <v>12.03</v>
      </c>
      <c r="V18" s="49">
        <v>12</v>
      </c>
      <c r="W18" s="49">
        <v>2</v>
      </c>
      <c r="X18" s="49">
        <v>10</v>
      </c>
      <c r="Y18" s="49">
        <v>0</v>
      </c>
      <c r="Z18" s="49">
        <v>1560.29</v>
      </c>
      <c r="AB18" s="106">
        <v>9001073300</v>
      </c>
      <c r="AC18" s="107">
        <v>99572.100799999796</v>
      </c>
      <c r="AD18" s="107">
        <v>42817.3</v>
      </c>
      <c r="AE18" s="107">
        <v>49786.0504</v>
      </c>
      <c r="AF18" s="107">
        <v>21408.65</v>
      </c>
      <c r="AG18" s="107">
        <v>1427.69</v>
      </c>
      <c r="AH18" s="107">
        <v>19980.96</v>
      </c>
      <c r="AI18" s="107">
        <v>3</v>
      </c>
      <c r="AJ18" s="107">
        <v>22</v>
      </c>
    </row>
    <row r="19" spans="1:36" x14ac:dyDescent="0.25">
      <c r="A19" s="49">
        <v>9001073900</v>
      </c>
      <c r="B19" s="49">
        <v>35070.078800000003</v>
      </c>
      <c r="C19" s="49">
        <v>106775.64</v>
      </c>
      <c r="K19" s="49">
        <v>9001071300</v>
      </c>
      <c r="L19" s="49">
        <v>34389.4211</v>
      </c>
      <c r="M19" s="49">
        <v>1572.32</v>
      </c>
      <c r="N19" s="107" t="s">
        <v>244</v>
      </c>
      <c r="O19" s="49">
        <v>34389.4211</v>
      </c>
      <c r="P19" s="49">
        <v>0</v>
      </c>
      <c r="Q19" s="49">
        <v>0</v>
      </c>
      <c r="R19" s="49"/>
      <c r="S19" s="49"/>
      <c r="T19" s="49"/>
      <c r="U19" s="49">
        <v>0</v>
      </c>
      <c r="V19" s="49">
        <v>0</v>
      </c>
      <c r="W19" s="49"/>
      <c r="X19" s="49"/>
      <c r="Y19" s="49"/>
      <c r="Z19" s="49">
        <v>0</v>
      </c>
      <c r="AB19" s="106">
        <v>9001073400</v>
      </c>
      <c r="AC19" s="107">
        <v>107956.0174</v>
      </c>
      <c r="AD19" s="107">
        <v>96849.24</v>
      </c>
      <c r="AE19" s="107">
        <v>53978.008699999998</v>
      </c>
      <c r="AF19" s="107">
        <v>48424.62</v>
      </c>
      <c r="AG19" s="107">
        <v>4874.45</v>
      </c>
      <c r="AH19" s="107">
        <v>43550.17</v>
      </c>
      <c r="AI19" s="107">
        <v>9</v>
      </c>
      <c r="AJ19" s="107">
        <v>29</v>
      </c>
    </row>
    <row r="20" spans="1:36" x14ac:dyDescent="0.25">
      <c r="A20" s="49">
        <v>9001074000</v>
      </c>
      <c r="B20" s="49">
        <v>26942.261399999999</v>
      </c>
      <c r="C20" s="49">
        <v>13413.06</v>
      </c>
      <c r="K20" s="49">
        <v>9001071400</v>
      </c>
      <c r="L20" s="49">
        <v>38432.275500000003</v>
      </c>
      <c r="M20" s="49">
        <v>3327.16</v>
      </c>
      <c r="N20" s="107" t="s">
        <v>239</v>
      </c>
      <c r="O20" s="49">
        <v>38432.275500000003</v>
      </c>
      <c r="P20" s="49">
        <v>3327.16</v>
      </c>
      <c r="Q20" s="49">
        <v>2</v>
      </c>
      <c r="R20" s="49">
        <v>1</v>
      </c>
      <c r="S20" s="49">
        <v>1</v>
      </c>
      <c r="T20" s="49">
        <v>0</v>
      </c>
      <c r="U20" s="49">
        <v>927.04</v>
      </c>
      <c r="V20" s="49">
        <v>15</v>
      </c>
      <c r="W20" s="49">
        <v>2</v>
      </c>
      <c r="X20" s="49">
        <v>13</v>
      </c>
      <c r="Y20" s="49">
        <v>0</v>
      </c>
      <c r="Z20" s="49">
        <v>2400.12</v>
      </c>
      <c r="AB20" s="106">
        <v>9001073500</v>
      </c>
      <c r="AC20" s="107">
        <v>76060.678199999995</v>
      </c>
      <c r="AD20" s="107">
        <v>14356.44</v>
      </c>
      <c r="AE20" s="107">
        <v>38030.339099999997</v>
      </c>
      <c r="AF20" s="107">
        <v>7178.22</v>
      </c>
      <c r="AG20" s="107">
        <v>501.38</v>
      </c>
      <c r="AH20" s="107">
        <v>6676.84</v>
      </c>
      <c r="AI20" s="107">
        <v>5</v>
      </c>
      <c r="AJ20" s="107">
        <v>17</v>
      </c>
    </row>
    <row r="21" spans="1:36" x14ac:dyDescent="0.25">
      <c r="A21" s="49">
        <v>9001074300</v>
      </c>
      <c r="B21" s="49">
        <v>51618.490199999906</v>
      </c>
      <c r="C21" s="49">
        <v>8289.77</v>
      </c>
      <c r="K21" s="49">
        <v>9001071600</v>
      </c>
      <c r="L21" s="49">
        <v>24529.813099999999</v>
      </c>
      <c r="M21" s="49">
        <v>1330.85</v>
      </c>
      <c r="N21" s="107" t="s">
        <v>239</v>
      </c>
      <c r="O21" s="49">
        <v>0</v>
      </c>
      <c r="P21" s="49">
        <v>1330.85</v>
      </c>
      <c r="Q21" s="49">
        <v>0</v>
      </c>
      <c r="R21" s="49"/>
      <c r="S21" s="49"/>
      <c r="T21" s="49"/>
      <c r="U21" s="49">
        <v>0</v>
      </c>
      <c r="V21" s="49">
        <v>8</v>
      </c>
      <c r="W21" s="49">
        <v>1</v>
      </c>
      <c r="X21" s="49">
        <v>7</v>
      </c>
      <c r="Y21" s="49">
        <v>0</v>
      </c>
      <c r="Z21" s="49">
        <v>1330.85</v>
      </c>
      <c r="AB21" s="106">
        <v>9001073600</v>
      </c>
      <c r="AC21" s="107">
        <v>48703.226000000002</v>
      </c>
      <c r="AD21" s="107">
        <v>1692.74</v>
      </c>
      <c r="AE21" s="107">
        <v>24351.613000000001</v>
      </c>
      <c r="AF21" s="107">
        <v>846.37</v>
      </c>
      <c r="AG21" s="107">
        <v>134.5</v>
      </c>
      <c r="AH21" s="107">
        <v>711.87</v>
      </c>
      <c r="AI21" s="107">
        <v>1</v>
      </c>
      <c r="AJ21" s="107">
        <v>7</v>
      </c>
    </row>
    <row r="22" spans="1:36" x14ac:dyDescent="0.25">
      <c r="A22" s="49">
        <v>9001074400</v>
      </c>
      <c r="B22" s="49">
        <v>54299.358399999903</v>
      </c>
      <c r="C22" s="49">
        <v>20133.349999999999</v>
      </c>
      <c r="K22" s="49">
        <v>9001071600</v>
      </c>
      <c r="L22" s="49">
        <v>24529.813099999999</v>
      </c>
      <c r="M22" s="49">
        <v>1330.85</v>
      </c>
      <c r="N22" s="107" t="s">
        <v>244</v>
      </c>
      <c r="O22" s="49">
        <v>24529.813099999999</v>
      </c>
      <c r="P22" s="49">
        <v>0</v>
      </c>
      <c r="Q22" s="49">
        <v>0</v>
      </c>
      <c r="R22" s="49"/>
      <c r="S22" s="49"/>
      <c r="T22" s="49"/>
      <c r="U22" s="49">
        <v>0</v>
      </c>
      <c r="V22" s="49">
        <v>0</v>
      </c>
      <c r="W22" s="49"/>
      <c r="X22" s="49"/>
      <c r="Y22" s="49"/>
      <c r="Z22" s="49">
        <v>0</v>
      </c>
      <c r="AB22" s="106">
        <v>9001073700</v>
      </c>
      <c r="AC22" s="107">
        <v>192024.4089000003</v>
      </c>
      <c r="AD22" s="107">
        <v>73556.490000000005</v>
      </c>
      <c r="AE22" s="107">
        <v>64008.136299999998</v>
      </c>
      <c r="AF22" s="107">
        <v>24518.83</v>
      </c>
      <c r="AG22" s="107">
        <v>3732.6</v>
      </c>
      <c r="AH22" s="107">
        <v>20786.23</v>
      </c>
      <c r="AI22" s="107">
        <v>3</v>
      </c>
      <c r="AJ22" s="107">
        <v>29</v>
      </c>
    </row>
    <row r="23" spans="1:36" x14ac:dyDescent="0.25">
      <c r="A23" s="49">
        <v>9001257200</v>
      </c>
      <c r="B23" s="49">
        <v>46248.605099999899</v>
      </c>
      <c r="C23" s="49">
        <v>7200.74</v>
      </c>
      <c r="K23" s="49">
        <v>9001071900</v>
      </c>
      <c r="L23" s="49">
        <v>46534.635900000103</v>
      </c>
      <c r="M23" s="49">
        <v>3620.23</v>
      </c>
      <c r="N23" s="107" t="s">
        <v>239</v>
      </c>
      <c r="O23" s="49">
        <v>0</v>
      </c>
      <c r="P23" s="49">
        <v>230</v>
      </c>
      <c r="Q23" s="49">
        <v>0</v>
      </c>
      <c r="R23" s="49"/>
      <c r="S23" s="49"/>
      <c r="T23" s="49"/>
      <c r="U23" s="49">
        <v>0</v>
      </c>
      <c r="V23" s="49">
        <v>1</v>
      </c>
      <c r="W23" s="49">
        <v>1</v>
      </c>
      <c r="X23" s="49">
        <v>0</v>
      </c>
      <c r="Y23" s="49">
        <v>0</v>
      </c>
      <c r="Z23" s="49">
        <v>230</v>
      </c>
      <c r="AB23" s="106">
        <v>9001073800</v>
      </c>
      <c r="AC23" s="107">
        <v>51020.603199999998</v>
      </c>
      <c r="AD23" s="107">
        <v>5024.58</v>
      </c>
      <c r="AE23" s="107">
        <v>25510.301599999999</v>
      </c>
      <c r="AF23" s="107">
        <v>2512.29</v>
      </c>
      <c r="AG23" s="107">
        <v>2.34</v>
      </c>
      <c r="AH23" s="107">
        <v>447.45</v>
      </c>
      <c r="AI23" s="107">
        <v>1</v>
      </c>
      <c r="AJ23" s="107">
        <v>4</v>
      </c>
    </row>
    <row r="24" spans="1:36" x14ac:dyDescent="0.25">
      <c r="A24" s="49">
        <v>9009120200</v>
      </c>
      <c r="B24" s="49">
        <v>98996.496400000105</v>
      </c>
      <c r="C24" s="49">
        <v>18704.38</v>
      </c>
      <c r="K24" s="49">
        <v>9001071900</v>
      </c>
      <c r="L24" s="49">
        <v>46534.635900000103</v>
      </c>
      <c r="M24" s="49">
        <v>3620.23</v>
      </c>
      <c r="N24" s="107" t="s">
        <v>239</v>
      </c>
      <c r="O24" s="49">
        <v>0</v>
      </c>
      <c r="P24" s="49">
        <v>3390.23</v>
      </c>
      <c r="Q24" s="49">
        <v>2</v>
      </c>
      <c r="R24" s="49">
        <v>2</v>
      </c>
      <c r="S24" s="49">
        <v>0</v>
      </c>
      <c r="T24" s="49">
        <v>0</v>
      </c>
      <c r="U24" s="49">
        <v>404.3</v>
      </c>
      <c r="V24" s="49">
        <v>10</v>
      </c>
      <c r="W24" s="49">
        <v>3</v>
      </c>
      <c r="X24" s="49">
        <v>6</v>
      </c>
      <c r="Y24" s="49">
        <v>1</v>
      </c>
      <c r="Z24" s="49">
        <v>2985.93</v>
      </c>
      <c r="AB24" s="106">
        <v>9001073900</v>
      </c>
      <c r="AC24" s="107">
        <v>70140.157600000006</v>
      </c>
      <c r="AD24" s="107">
        <v>213551.28</v>
      </c>
      <c r="AE24" s="107">
        <v>35070.078800000003</v>
      </c>
      <c r="AF24" s="107">
        <v>106775.64</v>
      </c>
      <c r="AG24" s="107">
        <v>170.07</v>
      </c>
      <c r="AH24" s="107">
        <v>106605.57</v>
      </c>
      <c r="AI24" s="107">
        <v>2</v>
      </c>
      <c r="AJ24" s="107">
        <v>24</v>
      </c>
    </row>
    <row r="25" spans="1:36" x14ac:dyDescent="0.25">
      <c r="A25" s="49">
        <v>9009140200</v>
      </c>
      <c r="B25" s="49">
        <v>5569.7996999999996</v>
      </c>
      <c r="C25" s="49">
        <v>0</v>
      </c>
      <c r="K25" s="49">
        <v>9001071900</v>
      </c>
      <c r="L25" s="49">
        <v>46534.635900000103</v>
      </c>
      <c r="M25" s="49">
        <v>3620.23</v>
      </c>
      <c r="N25" s="107" t="s">
        <v>244</v>
      </c>
      <c r="O25" s="49">
        <v>46534.635900000001</v>
      </c>
      <c r="P25" s="49">
        <v>0</v>
      </c>
      <c r="Q25" s="49">
        <v>0</v>
      </c>
      <c r="R25" s="49"/>
      <c r="S25" s="49"/>
      <c r="T25" s="49"/>
      <c r="U25" s="49">
        <v>0</v>
      </c>
      <c r="V25" s="49">
        <v>0</v>
      </c>
      <c r="W25" s="49"/>
      <c r="X25" s="49"/>
      <c r="Y25" s="49"/>
      <c r="Z25" s="49">
        <v>0</v>
      </c>
      <c r="AB25" s="106">
        <v>9001074000</v>
      </c>
      <c r="AC25" s="107">
        <v>53884.522799999999</v>
      </c>
      <c r="AD25" s="107">
        <v>26826.12</v>
      </c>
      <c r="AE25" s="107">
        <v>26942.261399999999</v>
      </c>
      <c r="AF25" s="107">
        <v>13413.06</v>
      </c>
      <c r="AG25" s="107">
        <v>183.09</v>
      </c>
      <c r="AH25" s="107">
        <v>13229.97</v>
      </c>
      <c r="AI25" s="107">
        <v>1</v>
      </c>
      <c r="AJ25" s="107">
        <v>15</v>
      </c>
    </row>
    <row r="26" spans="1:36" x14ac:dyDescent="0.25">
      <c r="A26" s="49">
        <v>9009140300</v>
      </c>
      <c r="B26" s="49">
        <v>27566.794900000001</v>
      </c>
      <c r="C26" s="49">
        <v>2174.4499999999998</v>
      </c>
      <c r="K26" s="49">
        <v>9001073300</v>
      </c>
      <c r="L26" s="49">
        <v>49786.050399999898</v>
      </c>
      <c r="M26" s="49">
        <v>21408.65</v>
      </c>
      <c r="N26" s="107" t="s">
        <v>239</v>
      </c>
      <c r="O26" s="49">
        <v>0</v>
      </c>
      <c r="P26" s="49">
        <v>21408.65</v>
      </c>
      <c r="Q26" s="49">
        <v>3</v>
      </c>
      <c r="R26" s="49">
        <v>3</v>
      </c>
      <c r="S26" s="49">
        <v>0</v>
      </c>
      <c r="T26" s="49">
        <v>0</v>
      </c>
      <c r="U26" s="49">
        <v>1427.69</v>
      </c>
      <c r="V26" s="49">
        <v>22</v>
      </c>
      <c r="W26" s="49">
        <v>19</v>
      </c>
      <c r="X26" s="49">
        <v>2</v>
      </c>
      <c r="Y26" s="49">
        <v>1</v>
      </c>
      <c r="Z26" s="49">
        <v>19980.96</v>
      </c>
      <c r="AB26" s="106">
        <v>9001074300</v>
      </c>
      <c r="AC26" s="107">
        <v>154855.47059999971</v>
      </c>
      <c r="AD26" s="107">
        <v>24869.31</v>
      </c>
      <c r="AE26" s="107">
        <v>51618.4902</v>
      </c>
      <c r="AF26" s="107">
        <v>8289.77</v>
      </c>
      <c r="AG26" s="107">
        <v>550.87</v>
      </c>
      <c r="AH26" s="107">
        <v>7738.9</v>
      </c>
      <c r="AI26" s="107">
        <v>2</v>
      </c>
      <c r="AJ26" s="107">
        <v>26</v>
      </c>
    </row>
    <row r="27" spans="1:36" x14ac:dyDescent="0.25">
      <c r="A27" s="49">
        <v>9009140500</v>
      </c>
      <c r="B27" s="49">
        <v>40619.569599999901</v>
      </c>
      <c r="C27" s="49">
        <v>2256.9499999999998</v>
      </c>
      <c r="K27" s="49">
        <v>9001073300</v>
      </c>
      <c r="L27" s="49">
        <v>49786.050399999898</v>
      </c>
      <c r="M27" s="49">
        <v>21408.65</v>
      </c>
      <c r="N27" s="107" t="s">
        <v>244</v>
      </c>
      <c r="O27" s="49">
        <v>49786.0504</v>
      </c>
      <c r="P27" s="49">
        <v>0</v>
      </c>
      <c r="Q27" s="49">
        <v>0</v>
      </c>
      <c r="R27" s="49"/>
      <c r="S27" s="49"/>
      <c r="T27" s="49"/>
      <c r="U27" s="49">
        <v>0</v>
      </c>
      <c r="V27" s="49">
        <v>0</v>
      </c>
      <c r="W27" s="49"/>
      <c r="X27" s="49"/>
      <c r="Y27" s="49"/>
      <c r="Z27" s="49">
        <v>0</v>
      </c>
      <c r="AB27" s="106">
        <v>9001074400</v>
      </c>
      <c r="AC27" s="107">
        <v>108598.71679999981</v>
      </c>
      <c r="AD27" s="107">
        <v>40266.699999999997</v>
      </c>
      <c r="AE27" s="107">
        <v>54299.358399999997</v>
      </c>
      <c r="AF27" s="107">
        <v>20133.349999999999</v>
      </c>
      <c r="AG27" s="107">
        <v>3501.35</v>
      </c>
      <c r="AH27" s="107">
        <v>6632</v>
      </c>
      <c r="AI27" s="107">
        <v>9</v>
      </c>
      <c r="AJ27" s="107">
        <v>25</v>
      </c>
    </row>
    <row r="28" spans="1:36" x14ac:dyDescent="0.25">
      <c r="A28" s="49">
        <v>9009140600</v>
      </c>
      <c r="B28" s="49">
        <v>52288.773399999904</v>
      </c>
      <c r="C28" s="49">
        <v>3999.65</v>
      </c>
      <c r="K28" s="49">
        <v>9001073400</v>
      </c>
      <c r="L28" s="49">
        <v>53978.008699999998</v>
      </c>
      <c r="M28" s="49">
        <v>48424.62</v>
      </c>
      <c r="N28" s="107" t="s">
        <v>239</v>
      </c>
      <c r="O28" s="49">
        <v>0</v>
      </c>
      <c r="P28" s="49">
        <v>48424.62</v>
      </c>
      <c r="Q28" s="49">
        <v>9</v>
      </c>
      <c r="R28" s="49">
        <v>7</v>
      </c>
      <c r="S28" s="49">
        <v>2</v>
      </c>
      <c r="T28" s="49">
        <v>0</v>
      </c>
      <c r="U28" s="49">
        <v>4874.45</v>
      </c>
      <c r="V28" s="49">
        <v>29</v>
      </c>
      <c r="W28" s="49">
        <v>7</v>
      </c>
      <c r="X28" s="49">
        <v>22</v>
      </c>
      <c r="Y28" s="49">
        <v>0</v>
      </c>
      <c r="Z28" s="49">
        <v>43550.17</v>
      </c>
      <c r="AB28" s="106">
        <v>9001257200</v>
      </c>
      <c r="AC28" s="107">
        <v>46248.605099999899</v>
      </c>
      <c r="AD28" s="107">
        <v>7200.74</v>
      </c>
      <c r="AE28" s="107">
        <v>46248.605100000001</v>
      </c>
      <c r="AF28" s="107">
        <v>7200.74</v>
      </c>
      <c r="AG28" s="107">
        <v>481.19</v>
      </c>
      <c r="AH28" s="107">
        <v>6719.55</v>
      </c>
      <c r="AI28" s="107">
        <v>1</v>
      </c>
      <c r="AJ28" s="107">
        <v>15</v>
      </c>
    </row>
    <row r="29" spans="1:36" x14ac:dyDescent="0.25">
      <c r="A29" s="49">
        <v>9009141500</v>
      </c>
      <c r="B29" s="49">
        <v>89595.167099999991</v>
      </c>
      <c r="C29" s="49">
        <v>47450.57</v>
      </c>
      <c r="K29" s="49">
        <v>9001073400</v>
      </c>
      <c r="L29" s="49">
        <v>53978.008699999998</v>
      </c>
      <c r="M29" s="49">
        <v>48424.62</v>
      </c>
      <c r="N29" s="107" t="s">
        <v>244</v>
      </c>
      <c r="O29" s="49">
        <v>53978.008699999998</v>
      </c>
      <c r="P29" s="49">
        <v>0</v>
      </c>
      <c r="Q29" s="49">
        <v>0</v>
      </c>
      <c r="R29" s="49"/>
      <c r="S29" s="49"/>
      <c r="T29" s="49"/>
      <c r="U29" s="49">
        <v>0</v>
      </c>
      <c r="V29" s="49">
        <v>0</v>
      </c>
      <c r="W29" s="49"/>
      <c r="X29" s="49"/>
      <c r="Y29" s="49"/>
      <c r="Z29" s="49">
        <v>0</v>
      </c>
      <c r="AB29" s="106">
        <v>9009120200</v>
      </c>
      <c r="AC29" s="107">
        <v>296989.4892000003</v>
      </c>
      <c r="AD29" s="107">
        <v>56113.14</v>
      </c>
      <c r="AE29" s="107">
        <v>98996.496400000004</v>
      </c>
      <c r="AF29" s="107">
        <v>18704.38</v>
      </c>
      <c r="AG29" s="107">
        <v>9845.58</v>
      </c>
      <c r="AH29" s="107">
        <v>8858.7999999999993</v>
      </c>
      <c r="AI29" s="107">
        <v>16</v>
      </c>
      <c r="AJ29" s="107">
        <v>9</v>
      </c>
    </row>
    <row r="30" spans="1:36" x14ac:dyDescent="0.25">
      <c r="A30" s="49">
        <v>9009141600</v>
      </c>
      <c r="B30" s="49">
        <v>59212.536800000104</v>
      </c>
      <c r="C30" s="49">
        <v>10815.87</v>
      </c>
      <c r="K30" s="49">
        <v>9001073500</v>
      </c>
      <c r="L30" s="49">
        <v>38030.339099999997</v>
      </c>
      <c r="M30" s="49">
        <v>7178.22</v>
      </c>
      <c r="N30" s="107" t="s">
        <v>239</v>
      </c>
      <c r="O30" s="49">
        <v>0</v>
      </c>
      <c r="P30" s="49">
        <v>7178.22</v>
      </c>
      <c r="Q30" s="49">
        <v>5</v>
      </c>
      <c r="R30" s="49">
        <v>4</v>
      </c>
      <c r="S30" s="49">
        <v>1</v>
      </c>
      <c r="T30" s="49">
        <v>0</v>
      </c>
      <c r="U30" s="49">
        <v>501.38</v>
      </c>
      <c r="V30" s="49">
        <v>17</v>
      </c>
      <c r="W30" s="49">
        <v>4</v>
      </c>
      <c r="X30" s="49">
        <v>13</v>
      </c>
      <c r="Y30" s="49">
        <v>0</v>
      </c>
      <c r="Z30" s="49">
        <v>6676.84</v>
      </c>
      <c r="AB30" s="106">
        <v>9009140200</v>
      </c>
      <c r="AC30" s="107">
        <v>11139.599399999999</v>
      </c>
      <c r="AD30" s="107">
        <v>0</v>
      </c>
      <c r="AE30" s="107">
        <v>5569.7996999999996</v>
      </c>
      <c r="AF30" s="107">
        <v>0</v>
      </c>
      <c r="AG30" s="107">
        <v>0</v>
      </c>
      <c r="AH30" s="107">
        <v>0</v>
      </c>
      <c r="AI30" s="107">
        <v>0</v>
      </c>
      <c r="AJ30" s="107">
        <v>0</v>
      </c>
    </row>
    <row r="31" spans="1:36" x14ac:dyDescent="0.25">
      <c r="A31" s="49">
        <v>9009142300</v>
      </c>
      <c r="B31" s="49">
        <v>53392.115599999903</v>
      </c>
      <c r="C31" s="49">
        <v>10400.34</v>
      </c>
      <c r="K31" s="49">
        <v>9001073500</v>
      </c>
      <c r="L31" s="49">
        <v>38030.339099999997</v>
      </c>
      <c r="M31" s="49">
        <v>7178.22</v>
      </c>
      <c r="N31" s="107" t="s">
        <v>244</v>
      </c>
      <c r="O31" s="49">
        <v>38030.339099999997</v>
      </c>
      <c r="P31" s="49">
        <v>0</v>
      </c>
      <c r="Q31" s="49">
        <v>0</v>
      </c>
      <c r="R31" s="49"/>
      <c r="S31" s="49"/>
      <c r="T31" s="49"/>
      <c r="U31" s="49">
        <v>0</v>
      </c>
      <c r="V31" s="49">
        <v>0</v>
      </c>
      <c r="W31" s="49"/>
      <c r="X31" s="49"/>
      <c r="Y31" s="49"/>
      <c r="Z31" s="49">
        <v>0</v>
      </c>
      <c r="AB31" s="106">
        <v>9009140300</v>
      </c>
      <c r="AC31" s="107">
        <v>55133.589800000002</v>
      </c>
      <c r="AD31" s="107">
        <v>4348.8999999999996</v>
      </c>
      <c r="AE31" s="107">
        <v>27566.794900000001</v>
      </c>
      <c r="AF31" s="107">
        <v>2174.4499999999998</v>
      </c>
      <c r="AG31" s="107">
        <v>284.16000000000003</v>
      </c>
      <c r="AH31" s="107">
        <v>1890.29</v>
      </c>
      <c r="AI31" s="107">
        <v>1</v>
      </c>
      <c r="AJ31" s="107">
        <v>10</v>
      </c>
    </row>
    <row r="32" spans="1:36" x14ac:dyDescent="0.25">
      <c r="A32" s="49">
        <v>9009142400</v>
      </c>
      <c r="B32" s="49">
        <v>54491.1928999999</v>
      </c>
      <c r="C32" s="49">
        <v>6815.37</v>
      </c>
      <c r="K32" s="49">
        <v>9001073600</v>
      </c>
      <c r="L32" s="49">
        <v>24351.613000000001</v>
      </c>
      <c r="M32" s="49">
        <v>846.37</v>
      </c>
      <c r="N32" s="107" t="s">
        <v>239</v>
      </c>
      <c r="O32" s="49">
        <v>0</v>
      </c>
      <c r="P32" s="49">
        <v>846.37</v>
      </c>
      <c r="Q32" s="49">
        <v>1</v>
      </c>
      <c r="R32" s="49">
        <v>1</v>
      </c>
      <c r="S32" s="49">
        <v>0</v>
      </c>
      <c r="T32" s="49">
        <v>0</v>
      </c>
      <c r="U32" s="49">
        <v>134.5</v>
      </c>
      <c r="V32" s="49">
        <v>7</v>
      </c>
      <c r="W32" s="49">
        <v>1</v>
      </c>
      <c r="X32" s="49">
        <v>6</v>
      </c>
      <c r="Y32" s="49">
        <v>0</v>
      </c>
      <c r="Z32" s="49">
        <v>711.87</v>
      </c>
      <c r="AB32" s="106">
        <v>9009140500</v>
      </c>
      <c r="AC32" s="107">
        <v>81239.139199999801</v>
      </c>
      <c r="AD32" s="107">
        <v>4513.8999999999996</v>
      </c>
      <c r="AE32" s="107">
        <v>40619.569600000003</v>
      </c>
      <c r="AF32" s="107">
        <v>2256.9499999999998</v>
      </c>
      <c r="AG32" s="107">
        <v>1274.28</v>
      </c>
      <c r="AH32" s="107">
        <v>982.67</v>
      </c>
      <c r="AI32" s="107">
        <v>4</v>
      </c>
      <c r="AJ32" s="107">
        <v>5</v>
      </c>
    </row>
    <row r="33" spans="1:36" x14ac:dyDescent="0.25">
      <c r="A33" s="49">
        <v>9009142500</v>
      </c>
      <c r="B33" s="49">
        <v>65008.414500000094</v>
      </c>
      <c r="C33" s="49">
        <v>7352.41</v>
      </c>
      <c r="K33" s="49">
        <v>9001073600</v>
      </c>
      <c r="L33" s="49">
        <v>24351.613000000001</v>
      </c>
      <c r="M33" s="49">
        <v>846.37</v>
      </c>
      <c r="N33" s="107" t="s">
        <v>244</v>
      </c>
      <c r="O33" s="49">
        <v>24351.613000000001</v>
      </c>
      <c r="P33" s="49">
        <v>0</v>
      </c>
      <c r="Q33" s="49">
        <v>0</v>
      </c>
      <c r="R33" s="49"/>
      <c r="S33" s="49"/>
      <c r="T33" s="49"/>
      <c r="U33" s="49">
        <v>0</v>
      </c>
      <c r="V33" s="49">
        <v>0</v>
      </c>
      <c r="W33" s="49"/>
      <c r="X33" s="49"/>
      <c r="Y33" s="49"/>
      <c r="Z33" s="49">
        <v>0</v>
      </c>
      <c r="AB33" s="106">
        <v>9009140600</v>
      </c>
      <c r="AC33" s="107">
        <v>104577.54679999981</v>
      </c>
      <c r="AD33" s="107">
        <v>7999.3</v>
      </c>
      <c r="AE33" s="107">
        <v>52288.773399999998</v>
      </c>
      <c r="AF33" s="107">
        <v>3999.65</v>
      </c>
      <c r="AG33" s="107">
        <v>352.22</v>
      </c>
      <c r="AH33" s="107">
        <v>2334.9299999999998</v>
      </c>
      <c r="AI33" s="107">
        <v>4</v>
      </c>
      <c r="AJ33" s="107">
        <v>13</v>
      </c>
    </row>
    <row r="34" spans="1:36" x14ac:dyDescent="0.25">
      <c r="A34" s="49">
        <v>9009142700</v>
      </c>
      <c r="B34" s="49">
        <v>84074.735200000097</v>
      </c>
      <c r="C34" s="49">
        <v>29975.46</v>
      </c>
      <c r="K34" s="49">
        <v>9001073700</v>
      </c>
      <c r="L34" s="49">
        <v>64008.1363000001</v>
      </c>
      <c r="M34" s="49">
        <v>24518.83</v>
      </c>
      <c r="N34" s="107" t="s">
        <v>239</v>
      </c>
      <c r="O34" s="49">
        <v>0</v>
      </c>
      <c r="P34" s="49">
        <v>24518.83</v>
      </c>
      <c r="Q34" s="49">
        <v>3</v>
      </c>
      <c r="R34" s="49">
        <v>3</v>
      </c>
      <c r="S34" s="49">
        <v>0</v>
      </c>
      <c r="T34" s="49">
        <v>0</v>
      </c>
      <c r="U34" s="49">
        <v>3732.6</v>
      </c>
      <c r="V34" s="49">
        <v>29</v>
      </c>
      <c r="W34" s="49">
        <v>13</v>
      </c>
      <c r="X34" s="49">
        <v>16</v>
      </c>
      <c r="Y34" s="49">
        <v>0</v>
      </c>
      <c r="Z34" s="49">
        <v>20786.23</v>
      </c>
      <c r="AB34" s="106">
        <v>9009141500</v>
      </c>
      <c r="AC34" s="107">
        <v>268785.5013</v>
      </c>
      <c r="AD34" s="107">
        <v>142351.71</v>
      </c>
      <c r="AE34" s="107">
        <v>89595.167099999991</v>
      </c>
      <c r="AF34" s="107">
        <v>47450.57</v>
      </c>
      <c r="AG34" s="107">
        <v>2901.52</v>
      </c>
      <c r="AH34" s="107">
        <v>27049.05</v>
      </c>
      <c r="AI34" s="107">
        <v>9</v>
      </c>
      <c r="AJ34" s="107">
        <v>53</v>
      </c>
    </row>
    <row r="35" spans="1:36" x14ac:dyDescent="0.25">
      <c r="A35" s="49">
        <v>9009165500</v>
      </c>
      <c r="B35" s="49">
        <v>68231.695399999997</v>
      </c>
      <c r="C35" s="49">
        <v>42137.05</v>
      </c>
      <c r="K35" s="49">
        <v>9001073700</v>
      </c>
      <c r="L35" s="49">
        <v>64008.1363000001</v>
      </c>
      <c r="M35" s="49">
        <v>24518.83</v>
      </c>
      <c r="N35" s="107" t="s">
        <v>244</v>
      </c>
      <c r="O35" s="49">
        <v>64008.136299999998</v>
      </c>
      <c r="P35" s="49">
        <v>0</v>
      </c>
      <c r="Q35" s="49">
        <v>0</v>
      </c>
      <c r="R35" s="49"/>
      <c r="S35" s="49"/>
      <c r="T35" s="49"/>
      <c r="U35" s="49">
        <v>0</v>
      </c>
      <c r="V35" s="49">
        <v>0</v>
      </c>
      <c r="W35" s="49"/>
      <c r="X35" s="49"/>
      <c r="Y35" s="49"/>
      <c r="Z35" s="49">
        <v>0</v>
      </c>
      <c r="AB35" s="106">
        <v>9009141600</v>
      </c>
      <c r="AC35" s="107">
        <v>118425.07360000021</v>
      </c>
      <c r="AD35" s="107">
        <v>21631.74</v>
      </c>
      <c r="AE35" s="107">
        <v>59212.536800000002</v>
      </c>
      <c r="AF35" s="107">
        <v>10815.87</v>
      </c>
      <c r="AG35" s="107">
        <v>484.3</v>
      </c>
      <c r="AH35" s="107">
        <v>10331.57</v>
      </c>
      <c r="AI35" s="107">
        <v>4</v>
      </c>
      <c r="AJ35" s="107">
        <v>18</v>
      </c>
    </row>
    <row r="36" spans="1:36" x14ac:dyDescent="0.25">
      <c r="K36" s="49">
        <v>9001073700</v>
      </c>
      <c r="L36" s="49">
        <v>64008.1363000001</v>
      </c>
      <c r="M36" s="49">
        <v>24518.83</v>
      </c>
      <c r="N36" s="107" t="s">
        <v>244</v>
      </c>
      <c r="O36" s="49">
        <v>0</v>
      </c>
      <c r="P36" s="49">
        <v>0</v>
      </c>
      <c r="Q36" s="49">
        <v>0</v>
      </c>
      <c r="R36" s="49"/>
      <c r="S36" s="49"/>
      <c r="T36" s="49"/>
      <c r="U36" s="49">
        <v>0</v>
      </c>
      <c r="V36" s="49">
        <v>0</v>
      </c>
      <c r="W36" s="49"/>
      <c r="X36" s="49"/>
      <c r="Y36" s="49"/>
      <c r="Z36" s="49">
        <v>0</v>
      </c>
      <c r="AB36" s="106">
        <v>9009142300</v>
      </c>
      <c r="AC36" s="107">
        <v>160176.34679999971</v>
      </c>
      <c r="AD36" s="107">
        <v>31201.02</v>
      </c>
      <c r="AE36" s="107">
        <v>53392.115599999997</v>
      </c>
      <c r="AF36" s="107">
        <v>10400.34</v>
      </c>
      <c r="AG36" s="107">
        <v>2968.24</v>
      </c>
      <c r="AH36" s="107">
        <v>7432.1</v>
      </c>
      <c r="AI36" s="107">
        <v>10</v>
      </c>
      <c r="AJ36" s="107">
        <v>17</v>
      </c>
    </row>
    <row r="37" spans="1:36" x14ac:dyDescent="0.25">
      <c r="K37" s="49">
        <v>9001073800</v>
      </c>
      <c r="L37" s="49">
        <v>25510.301599999999</v>
      </c>
      <c r="M37" s="49">
        <v>2512.29</v>
      </c>
      <c r="N37" s="107" t="s">
        <v>239</v>
      </c>
      <c r="O37" s="49">
        <v>0</v>
      </c>
      <c r="P37" s="49">
        <v>2512.29</v>
      </c>
      <c r="Q37" s="49">
        <v>1</v>
      </c>
      <c r="R37" s="49">
        <v>1</v>
      </c>
      <c r="S37" s="49">
        <v>0</v>
      </c>
      <c r="T37" s="49">
        <v>0</v>
      </c>
      <c r="U37" s="49">
        <v>2.34</v>
      </c>
      <c r="V37" s="49">
        <v>4</v>
      </c>
      <c r="W37" s="49">
        <v>1</v>
      </c>
      <c r="X37" s="49">
        <v>3</v>
      </c>
      <c r="Y37" s="49">
        <v>0</v>
      </c>
      <c r="Z37" s="49">
        <v>447.45</v>
      </c>
      <c r="AB37" s="106">
        <v>9009142400</v>
      </c>
      <c r="AC37" s="107">
        <v>108982.3857999998</v>
      </c>
      <c r="AD37" s="107">
        <v>13630.74</v>
      </c>
      <c r="AE37" s="107">
        <v>54491.192900000002</v>
      </c>
      <c r="AF37" s="107">
        <v>6815.37</v>
      </c>
      <c r="AG37" s="107">
        <v>2179.8000000000002</v>
      </c>
      <c r="AH37" s="107">
        <v>4635.57</v>
      </c>
      <c r="AI37" s="107">
        <v>6</v>
      </c>
      <c r="AJ37" s="107">
        <v>18</v>
      </c>
    </row>
    <row r="38" spans="1:36" x14ac:dyDescent="0.25">
      <c r="K38" s="49">
        <v>9001073800</v>
      </c>
      <c r="L38" s="49">
        <v>25510.301599999999</v>
      </c>
      <c r="M38" s="49">
        <v>2512.29</v>
      </c>
      <c r="N38" s="107" t="s">
        <v>244</v>
      </c>
      <c r="O38" s="49">
        <v>25510.301599999999</v>
      </c>
      <c r="P38" s="49">
        <v>0</v>
      </c>
      <c r="Q38" s="49">
        <v>0</v>
      </c>
      <c r="R38" s="49"/>
      <c r="S38" s="49"/>
      <c r="T38" s="49"/>
      <c r="U38" s="49">
        <v>0</v>
      </c>
      <c r="V38" s="49">
        <v>0</v>
      </c>
      <c r="W38" s="49"/>
      <c r="X38" s="49"/>
      <c r="Y38" s="49"/>
      <c r="Z38" s="49">
        <v>0</v>
      </c>
      <c r="AB38" s="106">
        <v>9009142500</v>
      </c>
      <c r="AC38" s="107">
        <v>195025.24350000027</v>
      </c>
      <c r="AD38" s="107">
        <v>22057.23</v>
      </c>
      <c r="AE38" s="107">
        <v>65008.414499999999</v>
      </c>
      <c r="AF38" s="107">
        <v>7352.41</v>
      </c>
      <c r="AG38" s="107">
        <v>2183.98</v>
      </c>
      <c r="AH38" s="107">
        <v>5168.43</v>
      </c>
      <c r="AI38" s="107">
        <v>9</v>
      </c>
      <c r="AJ38" s="107">
        <v>8</v>
      </c>
    </row>
    <row r="39" spans="1:36" x14ac:dyDescent="0.25">
      <c r="K39" s="49">
        <v>9001073900</v>
      </c>
      <c r="L39" s="49">
        <v>35070.078800000003</v>
      </c>
      <c r="M39" s="49">
        <v>106775.64</v>
      </c>
      <c r="N39" s="107" t="s">
        <v>239</v>
      </c>
      <c r="O39" s="49">
        <v>0</v>
      </c>
      <c r="P39" s="49">
        <v>106775.64</v>
      </c>
      <c r="Q39" s="49">
        <v>2</v>
      </c>
      <c r="R39" s="49">
        <v>2</v>
      </c>
      <c r="S39" s="49">
        <v>0</v>
      </c>
      <c r="T39" s="49">
        <v>0</v>
      </c>
      <c r="U39" s="49">
        <v>170.07</v>
      </c>
      <c r="V39" s="49">
        <v>24</v>
      </c>
      <c r="W39" s="49">
        <v>5</v>
      </c>
      <c r="X39" s="49">
        <v>17</v>
      </c>
      <c r="Y39" s="49">
        <v>2</v>
      </c>
      <c r="Z39" s="49">
        <v>106605.57</v>
      </c>
      <c r="AB39" s="106">
        <v>9009142700</v>
      </c>
      <c r="AC39" s="107">
        <v>168149.47040000019</v>
      </c>
      <c r="AD39" s="107">
        <v>59950.92</v>
      </c>
      <c r="AE39" s="107">
        <v>84074.735199999996</v>
      </c>
      <c r="AF39" s="107">
        <v>29975.46</v>
      </c>
      <c r="AG39" s="107">
        <v>8295.25</v>
      </c>
      <c r="AH39" s="107">
        <v>15680.21</v>
      </c>
      <c r="AI39" s="107">
        <v>8</v>
      </c>
      <c r="AJ39" s="107">
        <v>20</v>
      </c>
    </row>
    <row r="40" spans="1:36" x14ac:dyDescent="0.25">
      <c r="K40" s="49">
        <v>9001073900</v>
      </c>
      <c r="L40" s="49">
        <v>35070.078800000003</v>
      </c>
      <c r="M40" s="49">
        <v>106775.64</v>
      </c>
      <c r="N40" s="107" t="s">
        <v>244</v>
      </c>
      <c r="O40" s="49">
        <v>35070.078800000003</v>
      </c>
      <c r="P40" s="49">
        <v>0</v>
      </c>
      <c r="Q40" s="49">
        <v>0</v>
      </c>
      <c r="R40" s="49"/>
      <c r="S40" s="49"/>
      <c r="T40" s="49"/>
      <c r="U40" s="49">
        <v>0</v>
      </c>
      <c r="V40" s="49">
        <v>0</v>
      </c>
      <c r="W40" s="49"/>
      <c r="X40" s="49"/>
      <c r="Y40" s="49"/>
      <c r="Z40" s="49">
        <v>0</v>
      </c>
      <c r="AB40" s="106">
        <v>9009165500</v>
      </c>
      <c r="AC40" s="107">
        <v>272926.78159999999</v>
      </c>
      <c r="AD40" s="107">
        <v>168548.2</v>
      </c>
      <c r="AE40" s="107">
        <v>68231.695399999997</v>
      </c>
      <c r="AF40" s="107">
        <v>42137.05</v>
      </c>
      <c r="AG40" s="107">
        <v>4512.21</v>
      </c>
      <c r="AH40" s="107">
        <v>37624.839999999997</v>
      </c>
      <c r="AI40" s="107">
        <v>13</v>
      </c>
      <c r="AJ40" s="107">
        <v>21</v>
      </c>
    </row>
    <row r="41" spans="1:36" x14ac:dyDescent="0.25">
      <c r="K41" s="49">
        <v>9001074000</v>
      </c>
      <c r="L41" s="49">
        <v>26942.261399999999</v>
      </c>
      <c r="M41" s="49">
        <v>13413.06</v>
      </c>
      <c r="N41" s="107" t="s">
        <v>239</v>
      </c>
      <c r="O41" s="49">
        <v>0</v>
      </c>
      <c r="P41" s="49">
        <v>13413.06</v>
      </c>
      <c r="Q41" s="49">
        <v>1</v>
      </c>
      <c r="R41" s="49">
        <v>1</v>
      </c>
      <c r="S41" s="49">
        <v>0</v>
      </c>
      <c r="T41" s="49">
        <v>0</v>
      </c>
      <c r="U41" s="49">
        <v>183.09</v>
      </c>
      <c r="V41" s="49">
        <v>15</v>
      </c>
      <c r="W41" s="49">
        <v>2</v>
      </c>
      <c r="X41" s="49">
        <v>13</v>
      </c>
      <c r="Y41" s="49">
        <v>0</v>
      </c>
      <c r="Z41" s="49">
        <v>13229.97</v>
      </c>
      <c r="AB41" s="106" t="s">
        <v>282</v>
      </c>
      <c r="AC41" s="107">
        <v>3555328.739899999</v>
      </c>
      <c r="AD41" s="107">
        <v>1576141.1899999995</v>
      </c>
      <c r="AE41" s="107">
        <v>1534129.7640999998</v>
      </c>
      <c r="AF41" s="107">
        <v>701226.37999999977</v>
      </c>
      <c r="AG41" s="107">
        <v>56261.760000000002</v>
      </c>
      <c r="AH41" s="107">
        <v>608089.61999999976</v>
      </c>
      <c r="AI41" s="107">
        <v>138</v>
      </c>
      <c r="AJ41" s="107">
        <v>535</v>
      </c>
    </row>
    <row r="42" spans="1:36" x14ac:dyDescent="0.25">
      <c r="K42" s="49">
        <v>9001074000</v>
      </c>
      <c r="L42" s="49">
        <v>26942.261399999999</v>
      </c>
      <c r="M42" s="49">
        <v>13413.06</v>
      </c>
      <c r="N42" s="107" t="s">
        <v>244</v>
      </c>
      <c r="O42" s="49">
        <v>26942.261399999999</v>
      </c>
      <c r="P42" s="49">
        <v>0</v>
      </c>
      <c r="Q42" s="49">
        <v>0</v>
      </c>
      <c r="R42" s="49"/>
      <c r="S42" s="49"/>
      <c r="T42" s="49"/>
      <c r="U42" s="49">
        <v>0</v>
      </c>
      <c r="V42" s="49">
        <v>0</v>
      </c>
      <c r="W42" s="49"/>
      <c r="X42" s="49"/>
      <c r="Y42" s="49"/>
      <c r="Z42" s="49">
        <v>0</v>
      </c>
    </row>
    <row r="43" spans="1:36" x14ac:dyDescent="0.25">
      <c r="K43" s="49">
        <v>9001074300</v>
      </c>
      <c r="L43" s="49">
        <v>51618.490199999906</v>
      </c>
      <c r="M43" s="49">
        <v>8289.77</v>
      </c>
      <c r="N43" s="107" t="s">
        <v>239</v>
      </c>
      <c r="O43" s="49">
        <v>0</v>
      </c>
      <c r="P43" s="49">
        <v>8289.77</v>
      </c>
      <c r="Q43" s="49">
        <v>2</v>
      </c>
      <c r="R43" s="49">
        <v>0</v>
      </c>
      <c r="S43" s="49">
        <v>2</v>
      </c>
      <c r="T43" s="49">
        <v>0</v>
      </c>
      <c r="U43" s="49">
        <v>550.87</v>
      </c>
      <c r="V43" s="49">
        <v>26</v>
      </c>
      <c r="W43" s="49">
        <v>4</v>
      </c>
      <c r="X43" s="49">
        <v>22</v>
      </c>
      <c r="Y43" s="49">
        <v>0</v>
      </c>
      <c r="Z43" s="49">
        <v>7738.9</v>
      </c>
    </row>
    <row r="44" spans="1:36" x14ac:dyDescent="0.25">
      <c r="K44" s="49">
        <v>9001074300</v>
      </c>
      <c r="L44" s="49">
        <v>51618.490199999906</v>
      </c>
      <c r="M44" s="49">
        <v>8289.77</v>
      </c>
      <c r="N44" s="107" t="s">
        <v>244</v>
      </c>
      <c r="O44" s="49">
        <v>51549.295899999997</v>
      </c>
      <c r="P44" s="49">
        <v>0</v>
      </c>
      <c r="Q44" s="49">
        <v>0</v>
      </c>
      <c r="R44" s="49"/>
      <c r="S44" s="49"/>
      <c r="T44" s="49"/>
      <c r="U44" s="49">
        <v>0</v>
      </c>
      <c r="V44" s="49">
        <v>0</v>
      </c>
      <c r="W44" s="49"/>
      <c r="X44" s="49"/>
      <c r="Y44" s="49"/>
      <c r="Z44" s="49">
        <v>0</v>
      </c>
    </row>
    <row r="45" spans="1:36" x14ac:dyDescent="0.25">
      <c r="K45" s="49">
        <v>9001074300</v>
      </c>
      <c r="L45" s="49">
        <v>51618.490199999906</v>
      </c>
      <c r="M45" s="49">
        <v>8289.77</v>
      </c>
      <c r="N45" s="107" t="s">
        <v>244</v>
      </c>
      <c r="O45" s="49">
        <v>69.194299999999998</v>
      </c>
      <c r="P45" s="49">
        <v>0</v>
      </c>
      <c r="Q45" s="49">
        <v>0</v>
      </c>
      <c r="R45" s="49"/>
      <c r="S45" s="49"/>
      <c r="T45" s="49"/>
      <c r="U45" s="49">
        <v>0</v>
      </c>
      <c r="V45" s="49">
        <v>0</v>
      </c>
      <c r="W45" s="49"/>
      <c r="X45" s="49"/>
      <c r="Y45" s="49"/>
      <c r="Z45" s="49">
        <v>0</v>
      </c>
    </row>
    <row r="46" spans="1:36" x14ac:dyDescent="0.25">
      <c r="K46" s="49">
        <v>9001074400</v>
      </c>
      <c r="L46" s="49">
        <v>54299.358399999903</v>
      </c>
      <c r="M46" s="49">
        <v>20133.349999999999</v>
      </c>
      <c r="N46" s="107" t="s">
        <v>239</v>
      </c>
      <c r="O46" s="49">
        <v>0</v>
      </c>
      <c r="P46" s="49">
        <v>20133.349999999999</v>
      </c>
      <c r="Q46" s="49">
        <v>9</v>
      </c>
      <c r="R46" s="49">
        <v>5</v>
      </c>
      <c r="S46" s="49">
        <v>4</v>
      </c>
      <c r="T46" s="49">
        <v>0</v>
      </c>
      <c r="U46" s="49">
        <v>3501.35</v>
      </c>
      <c r="V46" s="49">
        <v>25</v>
      </c>
      <c r="W46" s="49">
        <v>7</v>
      </c>
      <c r="X46" s="49">
        <v>17</v>
      </c>
      <c r="Y46" s="49">
        <v>1</v>
      </c>
      <c r="Z46" s="49">
        <v>6632</v>
      </c>
    </row>
    <row r="47" spans="1:36" x14ac:dyDescent="0.25">
      <c r="K47" s="49">
        <v>9001074400</v>
      </c>
      <c r="L47" s="49">
        <v>54299.358399999903</v>
      </c>
      <c r="M47" s="49">
        <v>20133.349999999999</v>
      </c>
      <c r="N47" s="107" t="s">
        <v>244</v>
      </c>
      <c r="O47" s="49">
        <v>54299.358399999997</v>
      </c>
      <c r="P47" s="49">
        <v>0</v>
      </c>
      <c r="Q47" s="49">
        <v>0</v>
      </c>
      <c r="R47" s="49"/>
      <c r="S47" s="49"/>
      <c r="T47" s="49"/>
      <c r="U47" s="49">
        <v>0</v>
      </c>
      <c r="V47" s="49">
        <v>0</v>
      </c>
      <c r="W47" s="49"/>
      <c r="X47" s="49"/>
      <c r="Y47" s="49"/>
      <c r="Z47" s="49">
        <v>0</v>
      </c>
    </row>
    <row r="48" spans="1:36" x14ac:dyDescent="0.25">
      <c r="K48" s="49">
        <v>9001257200</v>
      </c>
      <c r="L48" s="49">
        <v>46248.605099999899</v>
      </c>
      <c r="M48" s="49">
        <v>7200.74</v>
      </c>
      <c r="N48" s="107" t="s">
        <v>239</v>
      </c>
      <c r="O48" s="49">
        <v>46248.605100000001</v>
      </c>
      <c r="P48" s="49">
        <v>7200.74</v>
      </c>
      <c r="Q48" s="49">
        <v>1</v>
      </c>
      <c r="R48" s="49">
        <v>0</v>
      </c>
      <c r="S48" s="49">
        <v>1</v>
      </c>
      <c r="T48" s="49">
        <v>0</v>
      </c>
      <c r="U48" s="49">
        <v>481.19</v>
      </c>
      <c r="V48" s="49">
        <v>15</v>
      </c>
      <c r="W48" s="49">
        <v>5</v>
      </c>
      <c r="X48" s="49">
        <v>10</v>
      </c>
      <c r="Y48" s="49">
        <v>0</v>
      </c>
      <c r="Z48" s="49">
        <v>6719.55</v>
      </c>
    </row>
    <row r="49" spans="11:26" x14ac:dyDescent="0.25">
      <c r="K49" s="49">
        <v>9009120200</v>
      </c>
      <c r="L49" s="49">
        <v>98996.496400000105</v>
      </c>
      <c r="M49" s="49">
        <v>18704.38</v>
      </c>
      <c r="N49" s="107" t="s">
        <v>239</v>
      </c>
      <c r="O49" s="49">
        <v>53.532299999999999</v>
      </c>
      <c r="P49" s="49">
        <v>95.74</v>
      </c>
      <c r="Q49" s="49">
        <v>1</v>
      </c>
      <c r="R49" s="49">
        <v>1</v>
      </c>
      <c r="S49" s="49">
        <v>0</v>
      </c>
      <c r="T49" s="49">
        <v>0</v>
      </c>
      <c r="U49" s="49">
        <v>95.74</v>
      </c>
      <c r="V49" s="49">
        <v>0</v>
      </c>
      <c r="W49" s="49"/>
      <c r="X49" s="49"/>
      <c r="Y49" s="49"/>
      <c r="Z49" s="49">
        <v>0</v>
      </c>
    </row>
    <row r="50" spans="11:26" x14ac:dyDescent="0.25">
      <c r="K50" s="49">
        <v>9009120200</v>
      </c>
      <c r="L50" s="49">
        <v>98996.496400000105</v>
      </c>
      <c r="M50" s="49">
        <v>18704.38</v>
      </c>
      <c r="N50" s="107" t="s">
        <v>239</v>
      </c>
      <c r="O50" s="49">
        <v>98942.964099999997</v>
      </c>
      <c r="P50" s="49">
        <v>18608.64</v>
      </c>
      <c r="Q50" s="49">
        <v>15</v>
      </c>
      <c r="R50" s="49">
        <v>10</v>
      </c>
      <c r="S50" s="49">
        <v>5</v>
      </c>
      <c r="T50" s="49">
        <v>0</v>
      </c>
      <c r="U50" s="49">
        <v>9749.84</v>
      </c>
      <c r="V50" s="49">
        <v>9</v>
      </c>
      <c r="W50" s="49">
        <v>3</v>
      </c>
      <c r="X50" s="49">
        <v>6</v>
      </c>
      <c r="Y50" s="49">
        <v>0</v>
      </c>
      <c r="Z50" s="49">
        <v>8858.7999999999993</v>
      </c>
    </row>
    <row r="51" spans="11:26" x14ac:dyDescent="0.25">
      <c r="K51" s="49">
        <v>9009120200</v>
      </c>
      <c r="L51" s="49">
        <v>98996.496400000105</v>
      </c>
      <c r="M51" s="49">
        <v>18704.38</v>
      </c>
      <c r="N51" s="107" t="s">
        <v>239</v>
      </c>
      <c r="O51" s="49">
        <v>0</v>
      </c>
      <c r="P51" s="49">
        <v>0</v>
      </c>
      <c r="Q51" s="49">
        <v>0</v>
      </c>
      <c r="R51" s="49"/>
      <c r="S51" s="49"/>
      <c r="T51" s="49"/>
      <c r="U51" s="49">
        <v>0</v>
      </c>
      <c r="V51" s="49">
        <v>0</v>
      </c>
      <c r="W51" s="49"/>
      <c r="X51" s="49"/>
      <c r="Y51" s="49"/>
      <c r="Z51" s="49">
        <v>0</v>
      </c>
    </row>
    <row r="52" spans="11:26" x14ac:dyDescent="0.25">
      <c r="K52" s="49">
        <v>9009140200</v>
      </c>
      <c r="L52" s="49">
        <v>5569.7996999999996</v>
      </c>
      <c r="M52" s="49">
        <v>0</v>
      </c>
      <c r="N52" s="107" t="s">
        <v>239</v>
      </c>
      <c r="O52" s="49">
        <v>0</v>
      </c>
      <c r="P52" s="49">
        <v>0</v>
      </c>
      <c r="Q52" s="49">
        <v>0</v>
      </c>
      <c r="R52" s="49"/>
      <c r="S52" s="49"/>
      <c r="T52" s="49"/>
      <c r="U52" s="49">
        <v>0</v>
      </c>
      <c r="V52" s="49">
        <v>0</v>
      </c>
      <c r="W52" s="49"/>
      <c r="X52" s="49"/>
      <c r="Y52" s="49"/>
      <c r="Z52" s="49">
        <v>0</v>
      </c>
    </row>
    <row r="53" spans="11:26" x14ac:dyDescent="0.25">
      <c r="K53" s="49">
        <v>9009140200</v>
      </c>
      <c r="L53" s="49">
        <v>5569.7996999999996</v>
      </c>
      <c r="M53" s="49">
        <v>0</v>
      </c>
      <c r="N53" s="107" t="s">
        <v>244</v>
      </c>
      <c r="O53" s="49">
        <v>5569.7996999999996</v>
      </c>
      <c r="P53" s="49">
        <v>0</v>
      </c>
      <c r="Q53" s="49">
        <v>0</v>
      </c>
      <c r="R53" s="49"/>
      <c r="S53" s="49"/>
      <c r="T53" s="49"/>
      <c r="U53" s="49">
        <v>0</v>
      </c>
      <c r="V53" s="49">
        <v>0</v>
      </c>
      <c r="W53" s="49"/>
      <c r="X53" s="49"/>
      <c r="Y53" s="49"/>
      <c r="Z53" s="49">
        <v>0</v>
      </c>
    </row>
    <row r="54" spans="11:26" x14ac:dyDescent="0.25">
      <c r="K54" s="49">
        <v>9009140300</v>
      </c>
      <c r="L54" s="49">
        <v>27566.794900000001</v>
      </c>
      <c r="M54" s="49">
        <v>2174.4499999999998</v>
      </c>
      <c r="N54" s="107" t="s">
        <v>239</v>
      </c>
      <c r="O54" s="49">
        <v>0</v>
      </c>
      <c r="P54" s="49">
        <v>2174.4499999999998</v>
      </c>
      <c r="Q54" s="49">
        <v>1</v>
      </c>
      <c r="R54" s="49">
        <v>1</v>
      </c>
      <c r="S54" s="49">
        <v>0</v>
      </c>
      <c r="T54" s="49">
        <v>0</v>
      </c>
      <c r="U54" s="49">
        <v>284.16000000000003</v>
      </c>
      <c r="V54" s="49">
        <v>10</v>
      </c>
      <c r="W54" s="49">
        <v>2</v>
      </c>
      <c r="X54" s="49">
        <v>8</v>
      </c>
      <c r="Y54" s="49">
        <v>0</v>
      </c>
      <c r="Z54" s="49">
        <v>1890.29</v>
      </c>
    </row>
    <row r="55" spans="11:26" x14ac:dyDescent="0.25">
      <c r="K55" s="49">
        <v>9009140300</v>
      </c>
      <c r="L55" s="49">
        <v>27566.794900000001</v>
      </c>
      <c r="M55" s="49">
        <v>2174.4499999999998</v>
      </c>
      <c r="N55" s="107" t="s">
        <v>244</v>
      </c>
      <c r="O55" s="49">
        <v>27566.794900000001</v>
      </c>
      <c r="P55" s="49">
        <v>0</v>
      </c>
      <c r="Q55" s="49">
        <v>0</v>
      </c>
      <c r="R55" s="49"/>
      <c r="S55" s="49"/>
      <c r="T55" s="49"/>
      <c r="U55" s="49">
        <v>0</v>
      </c>
      <c r="V55" s="49">
        <v>0</v>
      </c>
      <c r="W55" s="49"/>
      <c r="X55" s="49"/>
      <c r="Y55" s="49"/>
      <c r="Z55" s="49">
        <v>0</v>
      </c>
    </row>
    <row r="56" spans="11:26" x14ac:dyDescent="0.25">
      <c r="K56" s="49">
        <v>9009140500</v>
      </c>
      <c r="L56" s="49">
        <v>40619.569599999901</v>
      </c>
      <c r="M56" s="49">
        <v>2256.9499999999998</v>
      </c>
      <c r="N56" s="107" t="s">
        <v>239</v>
      </c>
      <c r="O56" s="49">
        <v>0</v>
      </c>
      <c r="P56" s="49">
        <v>2256.9499999999998</v>
      </c>
      <c r="Q56" s="49">
        <v>4</v>
      </c>
      <c r="R56" s="49">
        <v>4</v>
      </c>
      <c r="S56" s="49">
        <v>0</v>
      </c>
      <c r="T56" s="49">
        <v>0</v>
      </c>
      <c r="U56" s="49">
        <v>1274.28</v>
      </c>
      <c r="V56" s="49">
        <v>5</v>
      </c>
      <c r="W56" s="49">
        <v>3</v>
      </c>
      <c r="X56" s="49">
        <v>2</v>
      </c>
      <c r="Y56" s="49">
        <v>0</v>
      </c>
      <c r="Z56" s="49">
        <v>982.67</v>
      </c>
    </row>
    <row r="57" spans="11:26" x14ac:dyDescent="0.25">
      <c r="K57" s="49">
        <v>9009140500</v>
      </c>
      <c r="L57" s="49">
        <v>40619.569599999901</v>
      </c>
      <c r="M57" s="49">
        <v>2256.9499999999998</v>
      </c>
      <c r="N57" s="107" t="s">
        <v>244</v>
      </c>
      <c r="O57" s="49">
        <v>40619.569600000003</v>
      </c>
      <c r="P57" s="49">
        <v>0</v>
      </c>
      <c r="Q57" s="49">
        <v>0</v>
      </c>
      <c r="R57" s="49"/>
      <c r="S57" s="49"/>
      <c r="T57" s="49"/>
      <c r="U57" s="49">
        <v>0</v>
      </c>
      <c r="V57" s="49">
        <v>0</v>
      </c>
      <c r="W57" s="49"/>
      <c r="X57" s="49"/>
      <c r="Y57" s="49"/>
      <c r="Z57" s="49">
        <v>0</v>
      </c>
    </row>
    <row r="58" spans="11:26" x14ac:dyDescent="0.25">
      <c r="K58" s="49">
        <v>9009140600</v>
      </c>
      <c r="L58" s="49">
        <v>52288.773399999904</v>
      </c>
      <c r="M58" s="49">
        <v>3999.65</v>
      </c>
      <c r="N58" s="107" t="s">
        <v>239</v>
      </c>
      <c r="O58" s="49">
        <v>0</v>
      </c>
      <c r="P58" s="49">
        <v>3999.65</v>
      </c>
      <c r="Q58" s="49">
        <v>4</v>
      </c>
      <c r="R58" s="49">
        <v>3</v>
      </c>
      <c r="S58" s="49">
        <v>1</v>
      </c>
      <c r="T58" s="49">
        <v>0</v>
      </c>
      <c r="U58" s="49">
        <v>352.22</v>
      </c>
      <c r="V58" s="49">
        <v>13</v>
      </c>
      <c r="W58" s="49">
        <v>5</v>
      </c>
      <c r="X58" s="49">
        <v>8</v>
      </c>
      <c r="Y58" s="49">
        <v>0</v>
      </c>
      <c r="Z58" s="49">
        <v>2334.9299999999998</v>
      </c>
    </row>
    <row r="59" spans="11:26" x14ac:dyDescent="0.25">
      <c r="K59" s="49">
        <v>9009140600</v>
      </c>
      <c r="L59" s="49">
        <v>52288.773399999904</v>
      </c>
      <c r="M59" s="49">
        <v>3999.65</v>
      </c>
      <c r="N59" s="107" t="s">
        <v>244</v>
      </c>
      <c r="O59" s="49">
        <v>52288.773399999998</v>
      </c>
      <c r="P59" s="49">
        <v>0</v>
      </c>
      <c r="Q59" s="49">
        <v>0</v>
      </c>
      <c r="R59" s="49"/>
      <c r="S59" s="49"/>
      <c r="T59" s="49"/>
      <c r="U59" s="49">
        <v>0</v>
      </c>
      <c r="V59" s="49">
        <v>0</v>
      </c>
      <c r="W59" s="49"/>
      <c r="X59" s="49"/>
      <c r="Y59" s="49"/>
      <c r="Z59" s="49">
        <v>0</v>
      </c>
    </row>
    <row r="60" spans="11:26" x14ac:dyDescent="0.25">
      <c r="K60" s="49">
        <v>9009141500</v>
      </c>
      <c r="L60" s="49">
        <v>89595.167099999991</v>
      </c>
      <c r="M60" s="49">
        <v>47450.57</v>
      </c>
      <c r="N60" s="107" t="s">
        <v>244</v>
      </c>
      <c r="O60" s="49">
        <v>94.991</v>
      </c>
      <c r="P60" s="49">
        <v>0</v>
      </c>
      <c r="Q60" s="49">
        <v>0</v>
      </c>
      <c r="R60" s="49"/>
      <c r="S60" s="49"/>
      <c r="T60" s="49"/>
      <c r="U60" s="49">
        <v>0</v>
      </c>
      <c r="V60" s="49">
        <v>0</v>
      </c>
      <c r="W60" s="49"/>
      <c r="X60" s="49"/>
      <c r="Y60" s="49"/>
      <c r="Z60" s="49">
        <v>0</v>
      </c>
    </row>
    <row r="61" spans="11:26" x14ac:dyDescent="0.25">
      <c r="K61" s="49">
        <v>9009141500</v>
      </c>
      <c r="L61" s="49">
        <v>89595.167099999991</v>
      </c>
      <c r="M61" s="49">
        <v>47450.57</v>
      </c>
      <c r="N61" s="107" t="s">
        <v>239</v>
      </c>
      <c r="O61" s="49">
        <v>0</v>
      </c>
      <c r="P61" s="49">
        <v>47450.57</v>
      </c>
      <c r="Q61" s="49">
        <v>9</v>
      </c>
      <c r="R61" s="49">
        <v>7</v>
      </c>
      <c r="S61" s="49">
        <v>2</v>
      </c>
      <c r="T61" s="49">
        <v>0</v>
      </c>
      <c r="U61" s="49">
        <v>2901.52</v>
      </c>
      <c r="V61" s="49">
        <v>53</v>
      </c>
      <c r="W61" s="49">
        <v>19</v>
      </c>
      <c r="X61" s="49">
        <v>34</v>
      </c>
      <c r="Y61" s="49">
        <v>0</v>
      </c>
      <c r="Z61" s="49">
        <v>27049.05</v>
      </c>
    </row>
    <row r="62" spans="11:26" x14ac:dyDescent="0.25">
      <c r="K62" s="49">
        <v>9009141500</v>
      </c>
      <c r="L62" s="49">
        <v>89595.167099999991</v>
      </c>
      <c r="M62" s="49">
        <v>47450.57</v>
      </c>
      <c r="N62" s="107" t="s">
        <v>244</v>
      </c>
      <c r="O62" s="49">
        <v>89500.176099999997</v>
      </c>
      <c r="P62" s="49">
        <v>0</v>
      </c>
      <c r="Q62" s="49">
        <v>0</v>
      </c>
      <c r="R62" s="49"/>
      <c r="S62" s="49"/>
      <c r="T62" s="49"/>
      <c r="U62" s="49">
        <v>0</v>
      </c>
      <c r="V62" s="49">
        <v>0</v>
      </c>
      <c r="W62" s="49"/>
      <c r="X62" s="49"/>
      <c r="Y62" s="49"/>
      <c r="Z62" s="49">
        <v>0</v>
      </c>
    </row>
    <row r="63" spans="11:26" x14ac:dyDescent="0.25">
      <c r="K63" s="49">
        <v>9009141600</v>
      </c>
      <c r="L63" s="49">
        <v>59212.536800000104</v>
      </c>
      <c r="M63" s="49">
        <v>10815.87</v>
      </c>
      <c r="N63" s="107" t="s">
        <v>239</v>
      </c>
      <c r="O63" s="49">
        <v>0</v>
      </c>
      <c r="P63" s="49">
        <v>10815.87</v>
      </c>
      <c r="Q63" s="49">
        <v>4</v>
      </c>
      <c r="R63" s="49">
        <v>1</v>
      </c>
      <c r="S63" s="49">
        <v>3</v>
      </c>
      <c r="T63" s="49">
        <v>0</v>
      </c>
      <c r="U63" s="49">
        <v>484.3</v>
      </c>
      <c r="V63" s="49">
        <v>18</v>
      </c>
      <c r="W63" s="49">
        <v>5</v>
      </c>
      <c r="X63" s="49">
        <v>13</v>
      </c>
      <c r="Y63" s="49">
        <v>0</v>
      </c>
      <c r="Z63" s="49">
        <v>10331.57</v>
      </c>
    </row>
    <row r="64" spans="11:26" x14ac:dyDescent="0.25">
      <c r="K64" s="49">
        <v>9009141600</v>
      </c>
      <c r="L64" s="49">
        <v>59212.536800000104</v>
      </c>
      <c r="M64" s="49">
        <v>10815.87</v>
      </c>
      <c r="N64" s="107" t="s">
        <v>244</v>
      </c>
      <c r="O64" s="49">
        <v>59212.536800000002</v>
      </c>
      <c r="P64" s="49">
        <v>0</v>
      </c>
      <c r="Q64" s="49">
        <v>0</v>
      </c>
      <c r="R64" s="49"/>
      <c r="S64" s="49"/>
      <c r="T64" s="49"/>
      <c r="U64" s="49">
        <v>0</v>
      </c>
      <c r="V64" s="49">
        <v>0</v>
      </c>
      <c r="W64" s="49"/>
      <c r="X64" s="49"/>
      <c r="Y64" s="49"/>
      <c r="Z64" s="49">
        <v>0</v>
      </c>
    </row>
    <row r="65" spans="11:26" x14ac:dyDescent="0.25">
      <c r="K65" s="49">
        <v>9009142300</v>
      </c>
      <c r="L65" s="49">
        <v>53392.115599999903</v>
      </c>
      <c r="M65" s="49">
        <v>10400.34</v>
      </c>
      <c r="N65" s="107" t="s">
        <v>244</v>
      </c>
      <c r="O65" s="49">
        <v>0</v>
      </c>
      <c r="P65" s="49">
        <v>0</v>
      </c>
      <c r="Q65" s="49">
        <v>0</v>
      </c>
      <c r="R65" s="49"/>
      <c r="S65" s="49"/>
      <c r="T65" s="49"/>
      <c r="U65" s="49">
        <v>0</v>
      </c>
      <c r="V65" s="49">
        <v>0</v>
      </c>
      <c r="W65" s="49"/>
      <c r="X65" s="49"/>
      <c r="Y65" s="49"/>
      <c r="Z65" s="49">
        <v>0</v>
      </c>
    </row>
    <row r="66" spans="11:26" x14ac:dyDescent="0.25">
      <c r="K66" s="49">
        <v>9009142300</v>
      </c>
      <c r="L66" s="49">
        <v>53392.115599999903</v>
      </c>
      <c r="M66" s="49">
        <v>10400.34</v>
      </c>
      <c r="N66" s="107" t="s">
        <v>239</v>
      </c>
      <c r="O66" s="49">
        <v>0</v>
      </c>
      <c r="P66" s="49">
        <v>10400.34</v>
      </c>
      <c r="Q66" s="49">
        <v>10</v>
      </c>
      <c r="R66" s="49">
        <v>3</v>
      </c>
      <c r="S66" s="49">
        <v>7</v>
      </c>
      <c r="T66" s="49">
        <v>0</v>
      </c>
      <c r="U66" s="49">
        <v>2968.24</v>
      </c>
      <c r="V66" s="49">
        <v>17</v>
      </c>
      <c r="W66" s="49">
        <v>2</v>
      </c>
      <c r="X66" s="49">
        <v>14</v>
      </c>
      <c r="Y66" s="49">
        <v>1</v>
      </c>
      <c r="Z66" s="49">
        <v>7432.1</v>
      </c>
    </row>
    <row r="67" spans="11:26" x14ac:dyDescent="0.25">
      <c r="K67" s="49">
        <v>9009142300</v>
      </c>
      <c r="L67" s="49">
        <v>53392.115599999903</v>
      </c>
      <c r="M67" s="49">
        <v>10400.34</v>
      </c>
      <c r="N67" s="107" t="s">
        <v>244</v>
      </c>
      <c r="O67" s="49">
        <v>53392.115599999997</v>
      </c>
      <c r="P67" s="49">
        <v>0</v>
      </c>
      <c r="Q67" s="49">
        <v>0</v>
      </c>
      <c r="R67" s="49"/>
      <c r="S67" s="49"/>
      <c r="T67" s="49"/>
      <c r="U67" s="49">
        <v>0</v>
      </c>
      <c r="V67" s="49">
        <v>0</v>
      </c>
      <c r="W67" s="49"/>
      <c r="X67" s="49"/>
      <c r="Y67" s="49"/>
      <c r="Z67" s="49">
        <v>0</v>
      </c>
    </row>
    <row r="68" spans="11:26" x14ac:dyDescent="0.25">
      <c r="K68" s="49">
        <v>9009142400</v>
      </c>
      <c r="L68" s="49">
        <v>54491.1928999999</v>
      </c>
      <c r="M68" s="49">
        <v>6815.37</v>
      </c>
      <c r="N68" s="107" t="s">
        <v>239</v>
      </c>
      <c r="O68" s="49">
        <v>0</v>
      </c>
      <c r="P68" s="49">
        <v>6815.37</v>
      </c>
      <c r="Q68" s="49">
        <v>6</v>
      </c>
      <c r="R68" s="49">
        <v>5</v>
      </c>
      <c r="S68" s="49">
        <v>1</v>
      </c>
      <c r="T68" s="49">
        <v>0</v>
      </c>
      <c r="U68" s="49">
        <v>2179.8000000000002</v>
      </c>
      <c r="V68" s="49">
        <v>18</v>
      </c>
      <c r="W68" s="49">
        <v>6</v>
      </c>
      <c r="X68" s="49">
        <v>12</v>
      </c>
      <c r="Y68" s="49">
        <v>0</v>
      </c>
      <c r="Z68" s="49">
        <v>4635.57</v>
      </c>
    </row>
    <row r="69" spans="11:26" x14ac:dyDescent="0.25">
      <c r="K69" s="49">
        <v>9009142400</v>
      </c>
      <c r="L69" s="49">
        <v>54491.1928999999</v>
      </c>
      <c r="M69" s="49">
        <v>6815.37</v>
      </c>
      <c r="N69" s="107" t="s">
        <v>244</v>
      </c>
      <c r="O69" s="49">
        <v>54491.192900000002</v>
      </c>
      <c r="P69" s="49">
        <v>0</v>
      </c>
      <c r="Q69" s="49">
        <v>0</v>
      </c>
      <c r="R69" s="49"/>
      <c r="S69" s="49"/>
      <c r="T69" s="49"/>
      <c r="U69" s="49">
        <v>0</v>
      </c>
      <c r="V69" s="49">
        <v>0</v>
      </c>
      <c r="W69" s="49"/>
      <c r="X69" s="49"/>
      <c r="Y69" s="49"/>
      <c r="Z69" s="49">
        <v>0</v>
      </c>
    </row>
    <row r="70" spans="11:26" x14ac:dyDescent="0.25">
      <c r="K70" s="49">
        <v>9009142500</v>
      </c>
      <c r="L70" s="49">
        <v>65008.414500000094</v>
      </c>
      <c r="M70" s="49">
        <v>7352.41</v>
      </c>
      <c r="N70" s="107" t="s">
        <v>244</v>
      </c>
      <c r="O70" s="49">
        <v>231.15710000000001</v>
      </c>
      <c r="P70" s="49">
        <v>0</v>
      </c>
      <c r="Q70" s="49">
        <v>0</v>
      </c>
      <c r="R70" s="49"/>
      <c r="S70" s="49"/>
      <c r="T70" s="49"/>
      <c r="U70" s="49">
        <v>0</v>
      </c>
      <c r="V70" s="49">
        <v>0</v>
      </c>
      <c r="W70" s="49"/>
      <c r="X70" s="49"/>
      <c r="Y70" s="49"/>
      <c r="Z70" s="49">
        <v>0</v>
      </c>
    </row>
    <row r="71" spans="11:26" x14ac:dyDescent="0.25">
      <c r="K71" s="49">
        <v>9009142500</v>
      </c>
      <c r="L71" s="49">
        <v>65008.414500000094</v>
      </c>
      <c r="M71" s="49">
        <v>7352.41</v>
      </c>
      <c r="N71" s="107" t="s">
        <v>239</v>
      </c>
      <c r="O71" s="49">
        <v>0</v>
      </c>
      <c r="P71" s="49">
        <v>7352.41</v>
      </c>
      <c r="Q71" s="49">
        <v>9</v>
      </c>
      <c r="R71" s="49">
        <v>2</v>
      </c>
      <c r="S71" s="49">
        <v>7</v>
      </c>
      <c r="T71" s="49">
        <v>0</v>
      </c>
      <c r="U71" s="49">
        <v>2183.98</v>
      </c>
      <c r="V71" s="49">
        <v>8</v>
      </c>
      <c r="W71" s="49">
        <v>2</v>
      </c>
      <c r="X71" s="49">
        <v>6</v>
      </c>
      <c r="Y71" s="49">
        <v>0</v>
      </c>
      <c r="Z71" s="49">
        <v>5168.43</v>
      </c>
    </row>
    <row r="72" spans="11:26" x14ac:dyDescent="0.25">
      <c r="K72" s="49">
        <v>9009142500</v>
      </c>
      <c r="L72" s="49">
        <v>65008.414500000094</v>
      </c>
      <c r="M72" s="49">
        <v>7352.41</v>
      </c>
      <c r="N72" s="107" t="s">
        <v>244</v>
      </c>
      <c r="O72" s="49">
        <v>64777.257400000002</v>
      </c>
      <c r="P72" s="49">
        <v>0</v>
      </c>
      <c r="Q72" s="49">
        <v>0</v>
      </c>
      <c r="R72" s="49"/>
      <c r="S72" s="49"/>
      <c r="T72" s="49"/>
      <c r="U72" s="49">
        <v>0</v>
      </c>
      <c r="V72" s="49">
        <v>0</v>
      </c>
      <c r="W72" s="49"/>
      <c r="X72" s="49"/>
      <c r="Y72" s="49"/>
      <c r="Z72" s="49">
        <v>0</v>
      </c>
    </row>
    <row r="73" spans="11:26" x14ac:dyDescent="0.25">
      <c r="K73" s="49">
        <v>9009142700</v>
      </c>
      <c r="L73" s="49">
        <v>84074.735200000097</v>
      </c>
      <c r="M73" s="49">
        <v>29975.46</v>
      </c>
      <c r="N73" s="107" t="s">
        <v>239</v>
      </c>
      <c r="O73" s="49">
        <v>752.1549</v>
      </c>
      <c r="P73" s="49">
        <v>0</v>
      </c>
      <c r="Q73" s="49">
        <v>0</v>
      </c>
      <c r="R73" s="49"/>
      <c r="S73" s="49"/>
      <c r="T73" s="49"/>
      <c r="U73" s="49">
        <v>0</v>
      </c>
      <c r="V73" s="49">
        <v>0</v>
      </c>
      <c r="W73" s="49"/>
      <c r="X73" s="49"/>
      <c r="Y73" s="49"/>
      <c r="Z73" s="49">
        <v>0</v>
      </c>
    </row>
    <row r="74" spans="11:26" x14ac:dyDescent="0.25">
      <c r="K74" s="49">
        <v>9009142700</v>
      </c>
      <c r="L74" s="49">
        <v>84074.735200000097</v>
      </c>
      <c r="M74" s="49">
        <v>29975.46</v>
      </c>
      <c r="N74" s="107" t="s">
        <v>239</v>
      </c>
      <c r="O74" s="49">
        <v>83322.580300000001</v>
      </c>
      <c r="P74" s="49">
        <v>29975.46</v>
      </c>
      <c r="Q74" s="49">
        <v>8</v>
      </c>
      <c r="R74" s="49">
        <v>8</v>
      </c>
      <c r="S74" s="49">
        <v>0</v>
      </c>
      <c r="T74" s="49">
        <v>0</v>
      </c>
      <c r="U74" s="49">
        <v>8295.25</v>
      </c>
      <c r="V74" s="49">
        <v>20</v>
      </c>
      <c r="W74" s="49">
        <v>11</v>
      </c>
      <c r="X74" s="49">
        <v>9</v>
      </c>
      <c r="Y74" s="49">
        <v>0</v>
      </c>
      <c r="Z74" s="49">
        <v>15680.21</v>
      </c>
    </row>
    <row r="75" spans="11:26" x14ac:dyDescent="0.25">
      <c r="K75" s="49">
        <v>9009165500</v>
      </c>
      <c r="L75" s="49">
        <v>68231.695399999997</v>
      </c>
      <c r="M75" s="49">
        <v>42137.05</v>
      </c>
      <c r="N75" s="107" t="s">
        <v>239</v>
      </c>
      <c r="O75" s="49">
        <v>0</v>
      </c>
      <c r="P75" s="49">
        <v>42110.68</v>
      </c>
      <c r="Q75" s="49">
        <v>12</v>
      </c>
      <c r="R75" s="49">
        <v>10</v>
      </c>
      <c r="S75" s="49">
        <v>2</v>
      </c>
      <c r="T75" s="49">
        <v>0</v>
      </c>
      <c r="U75" s="49">
        <v>4485.84</v>
      </c>
      <c r="V75" s="49">
        <v>21</v>
      </c>
      <c r="W75" s="49">
        <v>11</v>
      </c>
      <c r="X75" s="49">
        <v>9</v>
      </c>
      <c r="Y75" s="49">
        <v>1</v>
      </c>
      <c r="Z75" s="49">
        <v>37624.839999999997</v>
      </c>
    </row>
    <row r="76" spans="11:26" x14ac:dyDescent="0.25">
      <c r="K76" s="49">
        <v>9009165500</v>
      </c>
      <c r="L76" s="49">
        <v>68231.695399999997</v>
      </c>
      <c r="M76" s="49">
        <v>42137.05</v>
      </c>
      <c r="N76" s="107" t="s">
        <v>244</v>
      </c>
      <c r="O76" s="49">
        <v>67465.568400000004</v>
      </c>
      <c r="P76" s="49">
        <v>0</v>
      </c>
      <c r="Q76" s="49">
        <v>0</v>
      </c>
      <c r="R76" s="49"/>
      <c r="S76" s="49"/>
      <c r="T76" s="49"/>
      <c r="U76" s="49">
        <v>0</v>
      </c>
      <c r="V76" s="49">
        <v>0</v>
      </c>
      <c r="W76" s="49"/>
      <c r="X76" s="49"/>
      <c r="Y76" s="49"/>
      <c r="Z76" s="49">
        <v>0</v>
      </c>
    </row>
    <row r="77" spans="11:26" x14ac:dyDescent="0.25">
      <c r="K77" s="49">
        <v>9009165500</v>
      </c>
      <c r="L77" s="49">
        <v>68231.695399999997</v>
      </c>
      <c r="M77" s="49">
        <v>42137.05</v>
      </c>
      <c r="N77" s="107" t="s">
        <v>239</v>
      </c>
      <c r="O77" s="49">
        <v>0</v>
      </c>
      <c r="P77" s="49">
        <v>26.37</v>
      </c>
      <c r="Q77" s="49">
        <v>1</v>
      </c>
      <c r="R77" s="49">
        <v>1</v>
      </c>
      <c r="S77" s="49">
        <v>0</v>
      </c>
      <c r="T77" s="49">
        <v>0</v>
      </c>
      <c r="U77" s="49">
        <v>26.37</v>
      </c>
      <c r="V77" s="49">
        <v>0</v>
      </c>
      <c r="W77" s="49"/>
      <c r="X77" s="49"/>
      <c r="Y77" s="49"/>
      <c r="Z77" s="49">
        <v>0</v>
      </c>
    </row>
    <row r="78" spans="11:26" x14ac:dyDescent="0.25">
      <c r="K78" s="49">
        <v>9009165500</v>
      </c>
      <c r="L78" s="49">
        <v>68231.695399999997</v>
      </c>
      <c r="M78" s="49">
        <v>42137.05</v>
      </c>
      <c r="N78" s="107" t="s">
        <v>244</v>
      </c>
      <c r="O78" s="49">
        <v>766.12699999999995</v>
      </c>
      <c r="P78" s="49">
        <v>0</v>
      </c>
      <c r="Q78" s="49">
        <v>0</v>
      </c>
      <c r="R78" s="49"/>
      <c r="S78" s="49"/>
      <c r="T78" s="49"/>
      <c r="U78" s="49">
        <v>0</v>
      </c>
      <c r="V78" s="49">
        <v>0</v>
      </c>
      <c r="W78" s="49"/>
      <c r="X78" s="49"/>
      <c r="Y78" s="49"/>
      <c r="Z78" s="49">
        <v>0</v>
      </c>
    </row>
  </sheetData>
  <pageMargins left="0.7" right="0.7" top="0.75" bottom="0.75" header="0.3" footer="0.3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ED038-6516-47CB-8779-1D902AEE4D42}">
  <dimension ref="A1:BN438"/>
  <sheetViews>
    <sheetView tabSelected="1" topLeftCell="BF46" workbookViewId="0">
      <selection activeCell="BF60" sqref="BF60"/>
    </sheetView>
  </sheetViews>
  <sheetFormatPr defaultRowHeight="15" x14ac:dyDescent="0.25"/>
  <cols>
    <col min="1" max="1" width="21.7109375" bestFit="1" customWidth="1"/>
    <col min="2" max="2" width="34.28515625" customWidth="1"/>
    <col min="3" max="3" width="49.7109375" bestFit="1" customWidth="1"/>
    <col min="4" max="4" width="81.140625" bestFit="1" customWidth="1"/>
    <col min="5" max="5" width="72.85546875" bestFit="1" customWidth="1"/>
    <col min="6" max="6" width="79.5703125" bestFit="1" customWidth="1"/>
    <col min="7" max="7" width="33.42578125" bestFit="1" customWidth="1"/>
    <col min="8" max="8" width="20.85546875" bestFit="1" customWidth="1"/>
    <col min="9" max="9" width="14.5703125" bestFit="1" customWidth="1"/>
    <col min="10" max="10" width="27" bestFit="1" customWidth="1"/>
    <col min="11" max="11" width="22.85546875" bestFit="1" customWidth="1"/>
    <col min="12" max="12" width="28.42578125" bestFit="1" customWidth="1"/>
    <col min="13" max="13" width="37.140625" bestFit="1" customWidth="1"/>
    <col min="14" max="14" width="55.7109375" bestFit="1" customWidth="1"/>
    <col min="15" max="15" width="18.7109375" bestFit="1" customWidth="1"/>
    <col min="16" max="16" width="24.85546875" bestFit="1" customWidth="1"/>
    <col min="17" max="17" width="42" bestFit="1" customWidth="1"/>
    <col min="18" max="18" width="26" bestFit="1" customWidth="1"/>
    <col min="19" max="19" width="33.42578125" bestFit="1" customWidth="1"/>
    <col min="20" max="20" width="47.42578125" bestFit="1" customWidth="1"/>
    <col min="21" max="21" width="31" bestFit="1" customWidth="1"/>
    <col min="22" max="22" width="38.7109375" bestFit="1" customWidth="1"/>
    <col min="23" max="23" width="49.85546875" bestFit="1" customWidth="1"/>
    <col min="24" max="24" width="11.7109375" bestFit="1" customWidth="1"/>
    <col min="25" max="25" width="35.42578125" bestFit="1" customWidth="1"/>
    <col min="26" max="26" width="39.85546875" bestFit="1" customWidth="1"/>
    <col min="27" max="27" width="35" bestFit="1" customWidth="1"/>
    <col min="28" max="28" width="21.85546875" bestFit="1" customWidth="1"/>
    <col min="29" max="29" width="17" bestFit="1" customWidth="1"/>
    <col min="30" max="30" width="20.85546875" bestFit="1" customWidth="1"/>
    <col min="31" max="31" width="21" bestFit="1" customWidth="1"/>
    <col min="32" max="32" width="20" bestFit="1" customWidth="1"/>
    <col min="33" max="33" width="33.28515625" bestFit="1" customWidth="1"/>
    <col min="34" max="34" width="41" bestFit="1" customWidth="1"/>
    <col min="35" max="35" width="32" bestFit="1" customWidth="1"/>
    <col min="36" max="36" width="34.140625" bestFit="1" customWidth="1"/>
    <col min="37" max="37" width="30.140625" bestFit="1" customWidth="1"/>
    <col min="38" max="38" width="29.42578125" bestFit="1" customWidth="1"/>
    <col min="39" max="39" width="27.5703125" bestFit="1" customWidth="1"/>
    <col min="40" max="40" width="33.5703125" bestFit="1" customWidth="1"/>
    <col min="41" max="41" width="36.28515625" bestFit="1" customWidth="1"/>
    <col min="42" max="42" width="32.85546875" bestFit="1" customWidth="1"/>
    <col min="43" max="43" width="31.42578125" bestFit="1" customWidth="1"/>
    <col min="44" max="44" width="33.5703125" bestFit="1" customWidth="1"/>
    <col min="50" max="50" width="18.5703125" bestFit="1" customWidth="1"/>
    <col min="51" max="51" width="37.7109375" bestFit="1" customWidth="1"/>
    <col min="52" max="52" width="45.42578125" bestFit="1" customWidth="1"/>
    <col min="53" max="53" width="36.42578125" bestFit="1" customWidth="1"/>
    <col min="54" max="54" width="32.140625" bestFit="1" customWidth="1"/>
    <col min="55" max="62" width="38.140625" bestFit="1" customWidth="1"/>
    <col min="63" max="63" width="27.28515625" customWidth="1"/>
    <col min="64" max="64" width="18.5703125" customWidth="1"/>
    <col min="66" max="66" width="10.5703125" bestFit="1" customWidth="1"/>
  </cols>
  <sheetData>
    <row r="1" spans="1:64" x14ac:dyDescent="0.25">
      <c r="A1" t="s">
        <v>1964</v>
      </c>
      <c r="B1" t="s">
        <v>1963</v>
      </c>
      <c r="C1" t="s">
        <v>1962</v>
      </c>
      <c r="D1" t="s">
        <v>1961</v>
      </c>
      <c r="E1" t="s">
        <v>1960</v>
      </c>
      <c r="F1" t="s">
        <v>1959</v>
      </c>
      <c r="G1" t="s">
        <v>1958</v>
      </c>
      <c r="H1" t="s">
        <v>1957</v>
      </c>
      <c r="I1" t="s">
        <v>1956</v>
      </c>
      <c r="J1" t="s">
        <v>1955</v>
      </c>
      <c r="K1" t="s">
        <v>1954</v>
      </c>
      <c r="L1" t="s">
        <v>1953</v>
      </c>
      <c r="M1" t="s">
        <v>1952</v>
      </c>
      <c r="N1" t="s">
        <v>1951</v>
      </c>
      <c r="O1" t="s">
        <v>1950</v>
      </c>
      <c r="P1" t="s">
        <v>1949</v>
      </c>
      <c r="Q1" t="s">
        <v>1948</v>
      </c>
      <c r="R1" t="s">
        <v>1947</v>
      </c>
      <c r="S1" t="s">
        <v>1946</v>
      </c>
      <c r="T1" t="s">
        <v>1945</v>
      </c>
      <c r="U1" t="s">
        <v>1944</v>
      </c>
      <c r="V1" t="s">
        <v>1943</v>
      </c>
      <c r="W1" t="s">
        <v>1942</v>
      </c>
      <c r="X1" t="s">
        <v>1941</v>
      </c>
      <c r="Y1" t="s">
        <v>1940</v>
      </c>
      <c r="Z1" t="s">
        <v>1939</v>
      </c>
      <c r="AA1" t="s">
        <v>1938</v>
      </c>
      <c r="AB1" t="s">
        <v>1937</v>
      </c>
      <c r="AC1" t="s">
        <v>1936</v>
      </c>
      <c r="AD1" t="s">
        <v>1935</v>
      </c>
      <c r="AE1" t="s">
        <v>2841</v>
      </c>
      <c r="AF1" t="s">
        <v>2842</v>
      </c>
      <c r="AG1" t="s">
        <v>2853</v>
      </c>
      <c r="AH1" t="s">
        <v>2854</v>
      </c>
      <c r="AI1" t="s">
        <v>2855</v>
      </c>
      <c r="AJ1" t="s">
        <v>2856</v>
      </c>
      <c r="AK1" t="s">
        <v>2857</v>
      </c>
      <c r="AL1" t="s">
        <v>2858</v>
      </c>
      <c r="AM1" t="s">
        <v>2859</v>
      </c>
      <c r="AN1" t="s">
        <v>2860</v>
      </c>
      <c r="AO1" t="s">
        <v>2861</v>
      </c>
      <c r="AP1" t="s">
        <v>2862</v>
      </c>
      <c r="AQ1" t="s">
        <v>2863</v>
      </c>
      <c r="AR1" t="s">
        <v>2864</v>
      </c>
      <c r="AX1" s="105" t="s">
        <v>2841</v>
      </c>
      <c r="AY1" s="49" t="s">
        <v>2865</v>
      </c>
    </row>
    <row r="2" spans="1:64" x14ac:dyDescent="0.25">
      <c r="A2" s="107" t="s">
        <v>1770</v>
      </c>
      <c r="B2" s="49">
        <v>9001055100</v>
      </c>
      <c r="C2" s="107" t="s">
        <v>1769</v>
      </c>
      <c r="D2" s="49">
        <v>202500</v>
      </c>
      <c r="E2" s="49">
        <v>2.93</v>
      </c>
      <c r="F2" s="49">
        <v>118301.7632</v>
      </c>
      <c r="G2" s="49">
        <v>118.30200000000001</v>
      </c>
      <c r="H2" s="49">
        <v>0.97199999999999998</v>
      </c>
      <c r="I2" s="49">
        <v>5</v>
      </c>
      <c r="J2" s="49">
        <v>2.8000000000000025E-2</v>
      </c>
      <c r="K2" s="49">
        <v>1</v>
      </c>
      <c r="L2" s="49">
        <v>4000</v>
      </c>
      <c r="M2" s="49">
        <v>0.40574205068145591</v>
      </c>
      <c r="N2" s="49">
        <v>0.69299999999999995</v>
      </c>
      <c r="O2" s="49">
        <v>4</v>
      </c>
      <c r="P2" s="49">
        <v>1.100000000000001E-2</v>
      </c>
      <c r="Q2" s="49">
        <v>1</v>
      </c>
      <c r="R2" s="49">
        <v>1</v>
      </c>
      <c r="S2" s="49">
        <v>1</v>
      </c>
      <c r="T2" s="49">
        <v>1</v>
      </c>
      <c r="U2" s="49">
        <v>5807</v>
      </c>
      <c r="V2" s="49">
        <v>13.373285127189799</v>
      </c>
      <c r="W2" s="49">
        <v>434.22389822000002</v>
      </c>
      <c r="X2" s="49">
        <v>1</v>
      </c>
      <c r="Y2" s="49">
        <v>942</v>
      </c>
      <c r="Z2" s="49">
        <v>16.875671802221426</v>
      </c>
      <c r="AA2" s="49">
        <v>0.65700000000000003</v>
      </c>
      <c r="AB2" s="49">
        <v>4</v>
      </c>
      <c r="AC2" s="49">
        <v>2.5</v>
      </c>
      <c r="AD2" s="49">
        <v>3</v>
      </c>
      <c r="AE2" s="107" t="s">
        <v>239</v>
      </c>
      <c r="AF2" s="107" t="s">
        <v>239</v>
      </c>
      <c r="AG2" s="49">
        <v>394.428</v>
      </c>
      <c r="AH2" s="49">
        <v>0</v>
      </c>
      <c r="AI2" s="49">
        <v>0</v>
      </c>
      <c r="AJ2" s="49"/>
      <c r="AK2" s="49"/>
      <c r="AL2" s="49"/>
      <c r="AM2" s="49">
        <v>0</v>
      </c>
      <c r="AN2" s="49">
        <v>0</v>
      </c>
      <c r="AO2" s="49"/>
      <c r="AP2" s="49"/>
      <c r="AQ2" s="49"/>
      <c r="AR2" s="49">
        <v>0</v>
      </c>
      <c r="AX2" s="105" t="s">
        <v>2842</v>
      </c>
      <c r="AY2" s="49" t="s">
        <v>2865</v>
      </c>
    </row>
    <row r="3" spans="1:64" x14ac:dyDescent="0.25">
      <c r="A3" s="107" t="s">
        <v>1768</v>
      </c>
      <c r="B3" s="49">
        <v>9001055200</v>
      </c>
      <c r="C3" s="107" t="s">
        <v>1767</v>
      </c>
      <c r="D3" s="49">
        <v>247361</v>
      </c>
      <c r="E3" s="49">
        <v>3.05</v>
      </c>
      <c r="F3" s="49">
        <v>141638.49660000001</v>
      </c>
      <c r="G3" s="49">
        <v>141.63800000000001</v>
      </c>
      <c r="H3" s="49">
        <v>0.99199999999999999</v>
      </c>
      <c r="I3" s="49">
        <v>5</v>
      </c>
      <c r="J3" s="49">
        <v>8.0000000000000071E-3</v>
      </c>
      <c r="K3" s="49">
        <v>1</v>
      </c>
      <c r="L3" s="49">
        <v>3750</v>
      </c>
      <c r="M3" s="49">
        <v>0.31771023471877202</v>
      </c>
      <c r="N3" s="49">
        <v>0.27</v>
      </c>
      <c r="O3" s="49">
        <v>2</v>
      </c>
      <c r="P3" s="49">
        <v>1.8000000000000016E-2</v>
      </c>
      <c r="Q3" s="49">
        <v>1</v>
      </c>
      <c r="R3" s="49">
        <v>1</v>
      </c>
      <c r="S3" s="49">
        <v>1</v>
      </c>
      <c r="T3" s="49">
        <v>1</v>
      </c>
      <c r="U3" s="49">
        <v>4372</v>
      </c>
      <c r="V3" s="49">
        <v>6.4253919323178303</v>
      </c>
      <c r="W3" s="49">
        <v>680.42541933999996</v>
      </c>
      <c r="X3" s="49">
        <v>1</v>
      </c>
      <c r="Y3" s="49">
        <v>241</v>
      </c>
      <c r="Z3" s="49">
        <v>5.1222104144527103</v>
      </c>
      <c r="AA3" s="49">
        <v>0.14299999999999999</v>
      </c>
      <c r="AB3" s="49">
        <v>1</v>
      </c>
      <c r="AC3" s="49">
        <v>1</v>
      </c>
      <c r="AD3" s="49">
        <v>1</v>
      </c>
      <c r="AE3" s="107" t="s">
        <v>239</v>
      </c>
      <c r="AF3" s="107" t="s">
        <v>239</v>
      </c>
      <c r="AG3" s="49">
        <v>887.51059999999995</v>
      </c>
      <c r="AH3" s="49">
        <v>0</v>
      </c>
      <c r="AI3" s="49">
        <v>0</v>
      </c>
      <c r="AJ3" s="49"/>
      <c r="AK3" s="49"/>
      <c r="AL3" s="49"/>
      <c r="AM3" s="49">
        <v>0</v>
      </c>
      <c r="AN3" s="49">
        <v>0</v>
      </c>
      <c r="AO3" s="49"/>
      <c r="AP3" s="49"/>
      <c r="AQ3" s="49"/>
      <c r="AR3" s="49">
        <v>0</v>
      </c>
      <c r="BF3" s="156" t="s">
        <v>2872</v>
      </c>
      <c r="BG3" s="156" t="s">
        <v>2866</v>
      </c>
      <c r="BH3" s="156" t="s">
        <v>2867</v>
      </c>
      <c r="BI3" s="156" t="s">
        <v>2868</v>
      </c>
      <c r="BJ3" s="156" t="s">
        <v>2869</v>
      </c>
      <c r="BK3" s="156" t="s">
        <v>2870</v>
      </c>
      <c r="BL3" s="156" t="s">
        <v>2871</v>
      </c>
    </row>
    <row r="4" spans="1:64" x14ac:dyDescent="0.25">
      <c r="A4" s="107" t="s">
        <v>1766</v>
      </c>
      <c r="B4" s="49">
        <v>9001060100</v>
      </c>
      <c r="C4" s="107" t="s">
        <v>1765</v>
      </c>
      <c r="D4" s="49">
        <v>139000</v>
      </c>
      <c r="E4" s="49">
        <v>2.65</v>
      </c>
      <c r="F4" s="49">
        <v>85387.021240000002</v>
      </c>
      <c r="G4" s="49">
        <v>85.387</v>
      </c>
      <c r="H4" s="49">
        <v>0.91</v>
      </c>
      <c r="I4" s="49">
        <v>5</v>
      </c>
      <c r="J4" s="49">
        <v>8.9999999999999969E-2</v>
      </c>
      <c r="K4" s="49">
        <v>1</v>
      </c>
      <c r="L4" s="49">
        <v>2313</v>
      </c>
      <c r="M4" s="49">
        <v>0.3250611111258388</v>
      </c>
      <c r="N4" s="49">
        <v>0.33</v>
      </c>
      <c r="O4" s="49">
        <v>2</v>
      </c>
      <c r="P4" s="49">
        <v>0.11099999999999999</v>
      </c>
      <c r="Q4" s="49">
        <v>1</v>
      </c>
      <c r="R4" s="49">
        <v>1</v>
      </c>
      <c r="S4" s="49">
        <v>1</v>
      </c>
      <c r="T4" s="49">
        <v>1</v>
      </c>
      <c r="U4" s="49">
        <v>4152</v>
      </c>
      <c r="V4" s="49">
        <v>1.53898936983492</v>
      </c>
      <c r="W4" s="49">
        <v>2697.8743851999998</v>
      </c>
      <c r="X4" s="49">
        <v>1</v>
      </c>
      <c r="Y4" s="49">
        <v>333</v>
      </c>
      <c r="Z4" s="49">
        <v>7.5441776166742187</v>
      </c>
      <c r="AA4" s="49">
        <v>0.26900000000000002</v>
      </c>
      <c r="AB4" s="49">
        <v>2</v>
      </c>
      <c r="AC4" s="49">
        <v>1.5</v>
      </c>
      <c r="AD4" s="49">
        <v>2</v>
      </c>
      <c r="AE4" s="107" t="s">
        <v>239</v>
      </c>
      <c r="AF4" s="107" t="s">
        <v>239</v>
      </c>
      <c r="AG4" s="49">
        <v>0</v>
      </c>
      <c r="AH4" s="49">
        <v>0</v>
      </c>
      <c r="AI4" s="49">
        <v>0</v>
      </c>
      <c r="AJ4" s="49"/>
      <c r="AK4" s="49"/>
      <c r="AL4" s="49"/>
      <c r="AM4" s="49">
        <v>0</v>
      </c>
      <c r="AN4" s="49">
        <v>0</v>
      </c>
      <c r="AO4" s="49"/>
      <c r="AP4" s="49"/>
      <c r="AQ4" s="49"/>
      <c r="AR4" s="49">
        <v>0</v>
      </c>
      <c r="AX4" s="105" t="s">
        <v>281</v>
      </c>
      <c r="AY4" s="49" t="s">
        <v>2866</v>
      </c>
      <c r="AZ4" s="49" t="s">
        <v>2867</v>
      </c>
      <c r="BA4" s="49" t="s">
        <v>2868</v>
      </c>
      <c r="BB4" s="49" t="s">
        <v>2869</v>
      </c>
      <c r="BC4" s="49" t="s">
        <v>2870</v>
      </c>
      <c r="BD4" s="49" t="s">
        <v>2871</v>
      </c>
      <c r="BF4" s="158">
        <v>1</v>
      </c>
      <c r="BG4" s="162">
        <v>1233439.3297999999</v>
      </c>
      <c r="BH4" s="162">
        <v>355917.50000000006</v>
      </c>
      <c r="BI4" s="162">
        <v>315</v>
      </c>
      <c r="BJ4" s="162">
        <v>256816.2</v>
      </c>
      <c r="BK4" s="162">
        <v>37</v>
      </c>
      <c r="BL4" s="162">
        <v>96701.3</v>
      </c>
    </row>
    <row r="5" spans="1:64" x14ac:dyDescent="0.25">
      <c r="A5" s="107" t="s">
        <v>1766</v>
      </c>
      <c r="B5" s="49">
        <v>9001060100</v>
      </c>
      <c r="C5" s="107" t="s">
        <v>1765</v>
      </c>
      <c r="D5" s="49">
        <v>139000</v>
      </c>
      <c r="E5" s="49">
        <v>2.65</v>
      </c>
      <c r="F5" s="49">
        <v>85387.021240000002</v>
      </c>
      <c r="G5" s="49">
        <v>85.387</v>
      </c>
      <c r="H5" s="49">
        <v>0.91</v>
      </c>
      <c r="I5" s="49">
        <v>5</v>
      </c>
      <c r="J5" s="49">
        <v>8.9999999999999969E-2</v>
      </c>
      <c r="K5" s="49">
        <v>1</v>
      </c>
      <c r="L5" s="49">
        <v>2313</v>
      </c>
      <c r="M5" s="49">
        <v>0.3250611111258388</v>
      </c>
      <c r="N5" s="49">
        <v>0.33</v>
      </c>
      <c r="O5" s="49">
        <v>2</v>
      </c>
      <c r="P5" s="49">
        <v>0.11099999999999999</v>
      </c>
      <c r="Q5" s="49">
        <v>1</v>
      </c>
      <c r="R5" s="49">
        <v>1</v>
      </c>
      <c r="S5" s="49">
        <v>1</v>
      </c>
      <c r="T5" s="49">
        <v>1</v>
      </c>
      <c r="U5" s="49">
        <v>4152</v>
      </c>
      <c r="V5" s="49">
        <v>1.53898936983492</v>
      </c>
      <c r="W5" s="49">
        <v>2697.8743851999998</v>
      </c>
      <c r="X5" s="49">
        <v>1</v>
      </c>
      <c r="Y5" s="49">
        <v>333</v>
      </c>
      <c r="Z5" s="49">
        <v>7.5441776166742187</v>
      </c>
      <c r="AA5" s="49">
        <v>0.26900000000000002</v>
      </c>
      <c r="AB5" s="49">
        <v>2</v>
      </c>
      <c r="AC5" s="49">
        <v>1.5</v>
      </c>
      <c r="AD5" s="49">
        <v>2</v>
      </c>
      <c r="AE5" s="107" t="s">
        <v>239</v>
      </c>
      <c r="AF5" s="107" t="s">
        <v>239</v>
      </c>
      <c r="AG5" s="49">
        <v>58128.328500000003</v>
      </c>
      <c r="AH5" s="49">
        <v>19857.8</v>
      </c>
      <c r="AI5" s="49">
        <v>16</v>
      </c>
      <c r="AJ5" s="49">
        <v>15</v>
      </c>
      <c r="AK5" s="49">
        <v>1</v>
      </c>
      <c r="AL5" s="49">
        <v>0</v>
      </c>
      <c r="AM5" s="49">
        <v>15652.21</v>
      </c>
      <c r="AN5" s="49">
        <v>2</v>
      </c>
      <c r="AO5" s="49">
        <v>2</v>
      </c>
      <c r="AP5" s="49">
        <v>0</v>
      </c>
      <c r="AQ5" s="49">
        <v>0</v>
      </c>
      <c r="AR5" s="49">
        <v>4205.59</v>
      </c>
      <c r="AX5" s="106">
        <v>9001055100</v>
      </c>
      <c r="AY5" s="107">
        <v>394.428</v>
      </c>
      <c r="AZ5" s="107">
        <v>0</v>
      </c>
      <c r="BA5" s="107">
        <v>0</v>
      </c>
      <c r="BB5" s="107">
        <v>0</v>
      </c>
      <c r="BC5" s="107">
        <v>0</v>
      </c>
      <c r="BD5" s="107">
        <v>0</v>
      </c>
      <c r="BF5" s="158">
        <v>2</v>
      </c>
      <c r="BG5" s="162">
        <v>1849524.4404999998</v>
      </c>
      <c r="BH5" s="162">
        <v>641461.43000000005</v>
      </c>
      <c r="BI5" s="162">
        <v>541</v>
      </c>
      <c r="BJ5" s="162">
        <v>476590.31000000006</v>
      </c>
      <c r="BK5" s="162">
        <v>99</v>
      </c>
      <c r="BL5" s="162">
        <v>156221.11999999994</v>
      </c>
    </row>
    <row r="6" spans="1:64" x14ac:dyDescent="0.25">
      <c r="A6" s="107" t="s">
        <v>1766</v>
      </c>
      <c r="B6" s="49">
        <v>9001060100</v>
      </c>
      <c r="C6" s="107" t="s">
        <v>1765</v>
      </c>
      <c r="D6" s="49">
        <v>139000</v>
      </c>
      <c r="E6" s="49">
        <v>2.65</v>
      </c>
      <c r="F6" s="49">
        <v>85387.021240000002</v>
      </c>
      <c r="G6" s="49">
        <v>85.387</v>
      </c>
      <c r="H6" s="49">
        <v>0.91</v>
      </c>
      <c r="I6" s="49">
        <v>5</v>
      </c>
      <c r="J6" s="49">
        <v>8.9999999999999969E-2</v>
      </c>
      <c r="K6" s="49">
        <v>1</v>
      </c>
      <c r="L6" s="49">
        <v>2313</v>
      </c>
      <c r="M6" s="49">
        <v>0.3250611111258388</v>
      </c>
      <c r="N6" s="49">
        <v>0.33</v>
      </c>
      <c r="O6" s="49">
        <v>2</v>
      </c>
      <c r="P6" s="49">
        <v>0.11099999999999999</v>
      </c>
      <c r="Q6" s="49">
        <v>1</v>
      </c>
      <c r="R6" s="49">
        <v>1</v>
      </c>
      <c r="S6" s="49">
        <v>1</v>
      </c>
      <c r="T6" s="49">
        <v>1</v>
      </c>
      <c r="U6" s="49">
        <v>4152</v>
      </c>
      <c r="V6" s="49">
        <v>1.53898936983492</v>
      </c>
      <c r="W6" s="49">
        <v>2697.8743851999998</v>
      </c>
      <c r="X6" s="49">
        <v>1</v>
      </c>
      <c r="Y6" s="49">
        <v>333</v>
      </c>
      <c r="Z6" s="49">
        <v>7.5441776166742187</v>
      </c>
      <c r="AA6" s="49">
        <v>0.26900000000000002</v>
      </c>
      <c r="AB6" s="49">
        <v>2</v>
      </c>
      <c r="AC6" s="49">
        <v>1.5</v>
      </c>
      <c r="AD6" s="49">
        <v>2</v>
      </c>
      <c r="AE6" s="107" t="s">
        <v>239</v>
      </c>
      <c r="AF6" s="107" t="s">
        <v>239</v>
      </c>
      <c r="AG6" s="49">
        <v>0</v>
      </c>
      <c r="AH6" s="49">
        <v>0</v>
      </c>
      <c r="AI6" s="49">
        <v>0</v>
      </c>
      <c r="AJ6" s="49"/>
      <c r="AK6" s="49"/>
      <c r="AL6" s="49"/>
      <c r="AM6" s="49">
        <v>0</v>
      </c>
      <c r="AN6" s="49">
        <v>0</v>
      </c>
      <c r="AO6" s="49"/>
      <c r="AP6" s="49"/>
      <c r="AQ6" s="49"/>
      <c r="AR6" s="49">
        <v>0</v>
      </c>
      <c r="AX6" s="106">
        <v>9001055200</v>
      </c>
      <c r="AY6" s="107">
        <v>887.51059999999995</v>
      </c>
      <c r="AZ6" s="107">
        <v>0</v>
      </c>
      <c r="BA6" s="107">
        <v>0</v>
      </c>
      <c r="BB6" s="107">
        <v>0</v>
      </c>
      <c r="BC6" s="107">
        <v>0</v>
      </c>
      <c r="BD6" s="107">
        <v>0</v>
      </c>
      <c r="BF6" s="158">
        <v>3</v>
      </c>
      <c r="BG6" s="162">
        <v>3153797.0588999996</v>
      </c>
      <c r="BH6" s="162">
        <v>1288734.6799999997</v>
      </c>
      <c r="BI6" s="162">
        <v>924</v>
      </c>
      <c r="BJ6" s="162">
        <v>705952.42999999993</v>
      </c>
      <c r="BK6" s="162">
        <v>273</v>
      </c>
      <c r="BL6" s="162">
        <v>357722.24999999994</v>
      </c>
    </row>
    <row r="7" spans="1:64" x14ac:dyDescent="0.25">
      <c r="A7" s="107" t="s">
        <v>1764</v>
      </c>
      <c r="B7" s="49">
        <v>9001060200</v>
      </c>
      <c r="C7" s="107" t="s">
        <v>1763</v>
      </c>
      <c r="D7" s="49">
        <v>126838</v>
      </c>
      <c r="E7" s="49">
        <v>2.81</v>
      </c>
      <c r="F7" s="49">
        <v>75665.207160000005</v>
      </c>
      <c r="G7" s="49">
        <v>75.665000000000006</v>
      </c>
      <c r="H7" s="49">
        <v>0.85499999999999998</v>
      </c>
      <c r="I7" s="49">
        <v>5</v>
      </c>
      <c r="J7" s="49">
        <v>0.14500000000000002</v>
      </c>
      <c r="K7" s="49">
        <v>1</v>
      </c>
      <c r="L7" s="49">
        <v>2452</v>
      </c>
      <c r="M7" s="49">
        <v>0.38887093691266383</v>
      </c>
      <c r="N7" s="49">
        <v>0.65900000000000003</v>
      </c>
      <c r="O7" s="49">
        <v>4</v>
      </c>
      <c r="P7" s="49">
        <v>8.1999999999999962E-2</v>
      </c>
      <c r="Q7" s="49">
        <v>1</v>
      </c>
      <c r="R7" s="49">
        <v>1</v>
      </c>
      <c r="S7" s="49">
        <v>1</v>
      </c>
      <c r="T7" s="49">
        <v>1</v>
      </c>
      <c r="U7" s="49">
        <v>4164</v>
      </c>
      <c r="V7" s="49">
        <v>1.5648427714723001</v>
      </c>
      <c r="W7" s="49">
        <v>2660.9702111000001</v>
      </c>
      <c r="X7" s="49">
        <v>1</v>
      </c>
      <c r="Y7" s="49">
        <v>523</v>
      </c>
      <c r="Z7" s="49">
        <v>11.992662233432698</v>
      </c>
      <c r="AA7" s="49">
        <v>0.49099999999999999</v>
      </c>
      <c r="AB7" s="49">
        <v>3</v>
      </c>
      <c r="AC7" s="49">
        <v>2</v>
      </c>
      <c r="AD7" s="49">
        <v>2</v>
      </c>
      <c r="AE7" s="107" t="s">
        <v>239</v>
      </c>
      <c r="AF7" s="107" t="s">
        <v>239</v>
      </c>
      <c r="AG7" s="49">
        <v>78630.955100000006</v>
      </c>
      <c r="AH7" s="49">
        <v>29656.58</v>
      </c>
      <c r="AI7" s="49">
        <v>26</v>
      </c>
      <c r="AJ7" s="49">
        <v>26</v>
      </c>
      <c r="AK7" s="49">
        <v>0</v>
      </c>
      <c r="AL7" s="49">
        <v>0</v>
      </c>
      <c r="AM7" s="49">
        <v>20186.77</v>
      </c>
      <c r="AN7" s="49">
        <v>3</v>
      </c>
      <c r="AO7" s="49">
        <v>3</v>
      </c>
      <c r="AP7" s="49">
        <v>0</v>
      </c>
      <c r="AQ7" s="49">
        <v>0</v>
      </c>
      <c r="AR7" s="49">
        <v>9469.81</v>
      </c>
      <c r="AX7" s="106">
        <v>9001060100</v>
      </c>
      <c r="AY7" s="107">
        <v>58128.328500000003</v>
      </c>
      <c r="AZ7" s="107">
        <v>19857.8</v>
      </c>
      <c r="BA7" s="107">
        <v>16</v>
      </c>
      <c r="BB7" s="107">
        <v>15652.21</v>
      </c>
      <c r="BC7" s="107">
        <v>2</v>
      </c>
      <c r="BD7" s="107">
        <v>4205.59</v>
      </c>
      <c r="BF7" s="158">
        <v>4</v>
      </c>
      <c r="BG7" s="162">
        <v>2680511.6961000003</v>
      </c>
      <c r="BH7" s="162">
        <v>1554367.5</v>
      </c>
      <c r="BI7" s="162">
        <v>604</v>
      </c>
      <c r="BJ7" s="162">
        <v>407795.79000000004</v>
      </c>
      <c r="BK7" s="162">
        <v>365</v>
      </c>
      <c r="BL7" s="162">
        <v>1136526.7099999997</v>
      </c>
    </row>
    <row r="8" spans="1:64" x14ac:dyDescent="0.25">
      <c r="A8" s="107" t="s">
        <v>1762</v>
      </c>
      <c r="B8" s="49">
        <v>9001060300</v>
      </c>
      <c r="C8" s="107" t="s">
        <v>1761</v>
      </c>
      <c r="D8" s="49">
        <v>195250</v>
      </c>
      <c r="E8" s="49">
        <v>2.92</v>
      </c>
      <c r="F8" s="49">
        <v>114261.42</v>
      </c>
      <c r="G8" s="49">
        <v>114.261</v>
      </c>
      <c r="H8" s="49">
        <v>0.96499999999999997</v>
      </c>
      <c r="I8" s="49">
        <v>5</v>
      </c>
      <c r="J8" s="49">
        <v>3.5000000000000031E-2</v>
      </c>
      <c r="K8" s="49">
        <v>1</v>
      </c>
      <c r="L8" s="49">
        <v>3341</v>
      </c>
      <c r="M8" s="49">
        <v>0.35087958822846765</v>
      </c>
      <c r="N8" s="49">
        <v>0.48399999999999999</v>
      </c>
      <c r="O8" s="49">
        <v>3</v>
      </c>
      <c r="P8" s="49">
        <v>3.0000000000000027E-2</v>
      </c>
      <c r="Q8" s="49">
        <v>1</v>
      </c>
      <c r="R8" s="49">
        <v>1</v>
      </c>
      <c r="S8" s="49">
        <v>1</v>
      </c>
      <c r="T8" s="49">
        <v>1</v>
      </c>
      <c r="U8" s="49">
        <v>4088</v>
      </c>
      <c r="V8" s="49">
        <v>4.5106100877687503</v>
      </c>
      <c r="W8" s="49">
        <v>906.30755495000005</v>
      </c>
      <c r="X8" s="49">
        <v>1</v>
      </c>
      <c r="Y8" s="49">
        <v>260</v>
      </c>
      <c r="Z8" s="49">
        <v>6.5689742294087923</v>
      </c>
      <c r="AA8" s="49">
        <v>0.221</v>
      </c>
      <c r="AB8" s="49">
        <v>2</v>
      </c>
      <c r="AC8" s="49">
        <v>1.5</v>
      </c>
      <c r="AD8" s="49">
        <v>2</v>
      </c>
      <c r="AE8" s="107" t="s">
        <v>239</v>
      </c>
      <c r="AF8" s="107" t="s">
        <v>239</v>
      </c>
      <c r="AG8" s="49">
        <v>92872.916500000007</v>
      </c>
      <c r="AH8" s="49">
        <v>19540.71</v>
      </c>
      <c r="AI8" s="49">
        <v>15</v>
      </c>
      <c r="AJ8" s="49">
        <v>15</v>
      </c>
      <c r="AK8" s="49">
        <v>0</v>
      </c>
      <c r="AL8" s="49">
        <v>0</v>
      </c>
      <c r="AM8" s="49">
        <v>11061.91</v>
      </c>
      <c r="AN8" s="49">
        <v>2</v>
      </c>
      <c r="AO8" s="49">
        <v>2</v>
      </c>
      <c r="AP8" s="49">
        <v>0</v>
      </c>
      <c r="AQ8" s="49">
        <v>0</v>
      </c>
      <c r="AR8" s="49">
        <v>8478.7999999999993</v>
      </c>
      <c r="AX8" s="106">
        <v>9001060200</v>
      </c>
      <c r="AY8" s="107">
        <v>78630.955100000006</v>
      </c>
      <c r="AZ8" s="107">
        <v>29656.58</v>
      </c>
      <c r="BA8" s="107">
        <v>26</v>
      </c>
      <c r="BB8" s="107">
        <v>20186.77</v>
      </c>
      <c r="BC8" s="107">
        <v>3</v>
      </c>
      <c r="BD8" s="107">
        <v>9469.81</v>
      </c>
      <c r="BF8" s="158">
        <v>5</v>
      </c>
      <c r="BG8" s="162">
        <v>3212520.4055999992</v>
      </c>
      <c r="BH8" s="162">
        <v>1176273.2200000002</v>
      </c>
      <c r="BI8" s="162">
        <v>543</v>
      </c>
      <c r="BJ8" s="162">
        <v>310393.14</v>
      </c>
      <c r="BK8" s="162">
        <v>730</v>
      </c>
      <c r="BL8" s="162">
        <v>846505.08</v>
      </c>
    </row>
    <row r="9" spans="1:64" x14ac:dyDescent="0.25">
      <c r="A9" s="107" t="s">
        <v>1760</v>
      </c>
      <c r="B9" s="49">
        <v>9001060400</v>
      </c>
      <c r="C9" s="107" t="s">
        <v>1759</v>
      </c>
      <c r="D9" s="49">
        <v>247169</v>
      </c>
      <c r="E9" s="49">
        <v>2.83</v>
      </c>
      <c r="F9" s="49">
        <v>146926.71969999999</v>
      </c>
      <c r="G9" s="49">
        <v>146.92699999999999</v>
      </c>
      <c r="H9" s="49">
        <v>1</v>
      </c>
      <c r="I9" s="49">
        <v>5</v>
      </c>
      <c r="J9" s="49">
        <v>0</v>
      </c>
      <c r="K9" s="49">
        <v>0</v>
      </c>
      <c r="L9" s="49">
        <v>3810</v>
      </c>
      <c r="M9" s="49">
        <v>0.31117553085887073</v>
      </c>
      <c r="N9" s="49">
        <v>0.22900000000000001</v>
      </c>
      <c r="O9" s="49">
        <v>2</v>
      </c>
      <c r="P9" s="49">
        <v>1.4000000000000012E-2</v>
      </c>
      <c r="Q9" s="49">
        <v>1</v>
      </c>
      <c r="R9" s="49">
        <v>1</v>
      </c>
      <c r="S9" s="49">
        <v>1</v>
      </c>
      <c r="T9" s="49">
        <v>1</v>
      </c>
      <c r="U9" s="49">
        <v>4443</v>
      </c>
      <c r="V9" s="49">
        <v>8.6430863772341802</v>
      </c>
      <c r="W9" s="49">
        <v>514.0524815</v>
      </c>
      <c r="X9" s="49">
        <v>1</v>
      </c>
      <c r="Y9" s="49">
        <v>233</v>
      </c>
      <c r="Z9" s="49">
        <v>5.1548672566371678</v>
      </c>
      <c r="AA9" s="49">
        <v>0.14399999999999999</v>
      </c>
      <c r="AB9" s="49">
        <v>1</v>
      </c>
      <c r="AC9" s="49">
        <v>1</v>
      </c>
      <c r="AD9" s="49">
        <v>1</v>
      </c>
      <c r="AE9" s="107" t="s">
        <v>239</v>
      </c>
      <c r="AF9" s="107" t="s">
        <v>239</v>
      </c>
      <c r="AG9" s="49">
        <v>158569.57990000001</v>
      </c>
      <c r="AH9" s="49">
        <v>16361.63</v>
      </c>
      <c r="AI9" s="49">
        <v>15</v>
      </c>
      <c r="AJ9" s="49">
        <v>15</v>
      </c>
      <c r="AK9" s="49">
        <v>0</v>
      </c>
      <c r="AL9" s="49">
        <v>0</v>
      </c>
      <c r="AM9" s="49">
        <v>16361.63</v>
      </c>
      <c r="AN9" s="49">
        <v>0</v>
      </c>
      <c r="AO9" s="49"/>
      <c r="AP9" s="49"/>
      <c r="AQ9" s="49"/>
      <c r="AR9" s="49">
        <v>0</v>
      </c>
      <c r="AX9" s="106">
        <v>9001060300</v>
      </c>
      <c r="AY9" s="107">
        <v>92872.916500000007</v>
      </c>
      <c r="AZ9" s="107">
        <v>19540.71</v>
      </c>
      <c r="BA9" s="107">
        <v>15</v>
      </c>
      <c r="BB9" s="107">
        <v>11061.91</v>
      </c>
      <c r="BC9" s="107">
        <v>2</v>
      </c>
      <c r="BD9" s="107">
        <v>8478.7999999999993</v>
      </c>
    </row>
    <row r="10" spans="1:64" x14ac:dyDescent="0.25">
      <c r="A10" s="107" t="s">
        <v>1758</v>
      </c>
      <c r="B10" s="49">
        <v>9001060500</v>
      </c>
      <c r="C10" s="107" t="s">
        <v>1757</v>
      </c>
      <c r="D10" s="49">
        <v>216500</v>
      </c>
      <c r="E10" s="49">
        <v>3.17</v>
      </c>
      <c r="F10" s="49">
        <v>121598.5145</v>
      </c>
      <c r="G10" s="49">
        <v>121.599</v>
      </c>
      <c r="H10" s="49">
        <v>0.97299999999999998</v>
      </c>
      <c r="I10" s="49">
        <v>5</v>
      </c>
      <c r="J10" s="49">
        <v>2.7000000000000024E-2</v>
      </c>
      <c r="K10" s="49">
        <v>1</v>
      </c>
      <c r="L10" s="49">
        <v>3418</v>
      </c>
      <c r="M10" s="49">
        <v>0.33730675221365469</v>
      </c>
      <c r="N10" s="49">
        <v>0.40699999999999997</v>
      </c>
      <c r="O10" s="49">
        <v>3</v>
      </c>
      <c r="P10" s="49">
        <v>2.6000000000000023E-2</v>
      </c>
      <c r="Q10" s="49">
        <v>1</v>
      </c>
      <c r="R10" s="49">
        <v>1</v>
      </c>
      <c r="S10" s="49">
        <v>1</v>
      </c>
      <c r="T10" s="49">
        <v>1</v>
      </c>
      <c r="U10" s="49">
        <v>2841</v>
      </c>
      <c r="V10" s="49">
        <v>2.1100526334484901</v>
      </c>
      <c r="W10" s="49">
        <v>1346.4119117</v>
      </c>
      <c r="X10" s="49">
        <v>1</v>
      </c>
      <c r="Y10" s="49">
        <v>162</v>
      </c>
      <c r="Z10" s="49">
        <v>5.8653149891383052</v>
      </c>
      <c r="AA10" s="49">
        <v>0.182</v>
      </c>
      <c r="AB10" s="49">
        <v>1</v>
      </c>
      <c r="AC10" s="49">
        <v>1</v>
      </c>
      <c r="AD10" s="49">
        <v>1</v>
      </c>
      <c r="AE10" s="107" t="s">
        <v>239</v>
      </c>
      <c r="AF10" s="107" t="s">
        <v>239</v>
      </c>
      <c r="AG10" s="49">
        <v>71345.1345</v>
      </c>
      <c r="AH10" s="49">
        <v>7351.8</v>
      </c>
      <c r="AI10" s="49">
        <v>13</v>
      </c>
      <c r="AJ10" s="49">
        <v>13</v>
      </c>
      <c r="AK10" s="49">
        <v>0</v>
      </c>
      <c r="AL10" s="49">
        <v>0</v>
      </c>
      <c r="AM10" s="49">
        <v>7351.8</v>
      </c>
      <c r="AN10" s="49">
        <v>0</v>
      </c>
      <c r="AO10" s="49"/>
      <c r="AP10" s="49"/>
      <c r="AQ10" s="49"/>
      <c r="AR10" s="49">
        <v>0</v>
      </c>
      <c r="AX10" s="106">
        <v>9001060400</v>
      </c>
      <c r="AY10" s="107">
        <v>158569.57990000001</v>
      </c>
      <c r="AZ10" s="107">
        <v>16361.63</v>
      </c>
      <c r="BA10" s="107">
        <v>15</v>
      </c>
      <c r="BB10" s="107">
        <v>16361.63</v>
      </c>
      <c r="BC10" s="107">
        <v>0</v>
      </c>
      <c r="BD10" s="107">
        <v>0</v>
      </c>
    </row>
    <row r="11" spans="1:64" x14ac:dyDescent="0.25">
      <c r="A11" s="107" t="s">
        <v>1756</v>
      </c>
      <c r="B11" s="49">
        <v>9001060600</v>
      </c>
      <c r="C11" s="107" t="s">
        <v>1755</v>
      </c>
      <c r="D11" s="49">
        <v>174712</v>
      </c>
      <c r="E11" s="49">
        <v>2.2400000000000002</v>
      </c>
      <c r="F11" s="49">
        <v>116734.3652</v>
      </c>
      <c r="G11" s="49">
        <v>116.73399999999999</v>
      </c>
      <c r="H11" s="49">
        <v>0.96899999999999997</v>
      </c>
      <c r="I11" s="49">
        <v>5</v>
      </c>
      <c r="J11" s="49">
        <v>3.1000000000000028E-2</v>
      </c>
      <c r="K11" s="49">
        <v>1</v>
      </c>
      <c r="L11" s="49">
        <v>2525</v>
      </c>
      <c r="M11" s="49">
        <v>0.25956366788894825</v>
      </c>
      <c r="N11" s="49">
        <v>3.2000000000000001E-2</v>
      </c>
      <c r="O11" s="49">
        <v>1</v>
      </c>
      <c r="P11" s="49">
        <v>7.4999999999999956E-2</v>
      </c>
      <c r="Q11" s="49">
        <v>1</v>
      </c>
      <c r="R11" s="49">
        <v>1</v>
      </c>
      <c r="S11" s="49">
        <v>1</v>
      </c>
      <c r="T11" s="49">
        <v>1</v>
      </c>
      <c r="U11" s="49">
        <v>2336</v>
      </c>
      <c r="V11" s="49">
        <v>1.1912198048794</v>
      </c>
      <c r="W11" s="49">
        <v>1961.0150791999999</v>
      </c>
      <c r="X11" s="49">
        <v>1</v>
      </c>
      <c r="Y11" s="49">
        <v>212</v>
      </c>
      <c r="Z11" s="49">
        <v>9.193408499566349</v>
      </c>
      <c r="AA11" s="49">
        <v>0.36099999999999999</v>
      </c>
      <c r="AB11" s="49">
        <v>2</v>
      </c>
      <c r="AC11" s="49">
        <v>1.5</v>
      </c>
      <c r="AD11" s="49">
        <v>2</v>
      </c>
      <c r="AE11" s="107" t="s">
        <v>239</v>
      </c>
      <c r="AF11" s="107" t="s">
        <v>239</v>
      </c>
      <c r="AG11" s="49">
        <v>73188.417499999996</v>
      </c>
      <c r="AH11" s="49">
        <v>6296</v>
      </c>
      <c r="AI11" s="49">
        <v>9</v>
      </c>
      <c r="AJ11" s="49">
        <v>9</v>
      </c>
      <c r="AK11" s="49">
        <v>0</v>
      </c>
      <c r="AL11" s="49">
        <v>0</v>
      </c>
      <c r="AM11" s="49">
        <v>6296</v>
      </c>
      <c r="AN11" s="49">
        <v>0</v>
      </c>
      <c r="AO11" s="49"/>
      <c r="AP11" s="49"/>
      <c r="AQ11" s="49"/>
      <c r="AR11" s="49">
        <v>0</v>
      </c>
      <c r="AX11" s="106">
        <v>9001060500</v>
      </c>
      <c r="AY11" s="107">
        <v>71345.1345</v>
      </c>
      <c r="AZ11" s="107">
        <v>7351.8</v>
      </c>
      <c r="BA11" s="107">
        <v>13</v>
      </c>
      <c r="BB11" s="107">
        <v>7351.8</v>
      </c>
      <c r="BC11" s="107">
        <v>0</v>
      </c>
      <c r="BD11" s="107">
        <v>0</v>
      </c>
    </row>
    <row r="12" spans="1:64" x14ac:dyDescent="0.25">
      <c r="A12" s="107" t="s">
        <v>1754</v>
      </c>
      <c r="B12" s="49">
        <v>9001060700</v>
      </c>
      <c r="C12" s="107" t="s">
        <v>1753</v>
      </c>
      <c r="D12" s="49">
        <v>180694</v>
      </c>
      <c r="E12" s="49">
        <v>3.01</v>
      </c>
      <c r="F12" s="49">
        <v>104150.2901</v>
      </c>
      <c r="G12" s="49">
        <v>104.15</v>
      </c>
      <c r="H12" s="49">
        <v>0.95299999999999996</v>
      </c>
      <c r="I12" s="49">
        <v>5</v>
      </c>
      <c r="J12" s="49">
        <v>4.7000000000000042E-2</v>
      </c>
      <c r="K12" s="49">
        <v>1</v>
      </c>
      <c r="L12" s="49">
        <v>2864</v>
      </c>
      <c r="M12" s="49">
        <v>0.3299846785544383</v>
      </c>
      <c r="N12" s="49">
        <v>0.35799999999999998</v>
      </c>
      <c r="O12" s="49">
        <v>2</v>
      </c>
      <c r="P12" s="49">
        <v>5.0000000000000044E-2</v>
      </c>
      <c r="Q12" s="49">
        <v>1</v>
      </c>
      <c r="R12" s="49">
        <v>1</v>
      </c>
      <c r="S12" s="49">
        <v>1</v>
      </c>
      <c r="T12" s="49">
        <v>1</v>
      </c>
      <c r="U12" s="49">
        <v>7675</v>
      </c>
      <c r="V12" s="49">
        <v>2.04845157583742</v>
      </c>
      <c r="W12" s="49">
        <v>3746.7324542000001</v>
      </c>
      <c r="X12" s="49">
        <v>1</v>
      </c>
      <c r="Y12" s="49">
        <v>575</v>
      </c>
      <c r="Z12" s="49">
        <v>7.2037083437734903</v>
      </c>
      <c r="AA12" s="49">
        <v>0.251</v>
      </c>
      <c r="AB12" s="49">
        <v>2</v>
      </c>
      <c r="AC12" s="49">
        <v>1.5</v>
      </c>
      <c r="AD12" s="49">
        <v>2</v>
      </c>
      <c r="AE12" s="107" t="s">
        <v>239</v>
      </c>
      <c r="AF12" s="107" t="s">
        <v>239</v>
      </c>
      <c r="AG12" s="49">
        <v>98856.620699999999</v>
      </c>
      <c r="AH12" s="49">
        <v>8336.0400000000009</v>
      </c>
      <c r="AI12" s="49">
        <v>15</v>
      </c>
      <c r="AJ12" s="49">
        <v>15</v>
      </c>
      <c r="AK12" s="49">
        <v>0</v>
      </c>
      <c r="AL12" s="49">
        <v>0</v>
      </c>
      <c r="AM12" s="49">
        <v>8336.0400000000009</v>
      </c>
      <c r="AN12" s="49">
        <v>0</v>
      </c>
      <c r="AO12" s="49"/>
      <c r="AP12" s="49"/>
      <c r="AQ12" s="49"/>
      <c r="AR12" s="49">
        <v>0</v>
      </c>
      <c r="AX12" s="106">
        <v>9001060600</v>
      </c>
      <c r="AY12" s="107">
        <v>73188.417499999996</v>
      </c>
      <c r="AZ12" s="107">
        <v>6296</v>
      </c>
      <c r="BA12" s="107">
        <v>9</v>
      </c>
      <c r="BB12" s="107">
        <v>6296</v>
      </c>
      <c r="BC12" s="107">
        <v>0</v>
      </c>
      <c r="BD12" s="107">
        <v>0</v>
      </c>
    </row>
    <row r="13" spans="1:64" x14ac:dyDescent="0.25">
      <c r="A13" s="107" t="s">
        <v>1752</v>
      </c>
      <c r="B13" s="49">
        <v>9001060800</v>
      </c>
      <c r="C13" s="107" t="s">
        <v>1751</v>
      </c>
      <c r="D13" s="49">
        <v>171250</v>
      </c>
      <c r="E13" s="49">
        <v>2.73</v>
      </c>
      <c r="F13" s="49">
        <v>103645.215</v>
      </c>
      <c r="G13" s="49">
        <v>103.645</v>
      </c>
      <c r="H13" s="49">
        <v>0.95199999999999996</v>
      </c>
      <c r="I13" s="49">
        <v>5</v>
      </c>
      <c r="J13" s="49">
        <v>4.8000000000000043E-2</v>
      </c>
      <c r="K13" s="49">
        <v>1</v>
      </c>
      <c r="L13" s="49">
        <v>3043</v>
      </c>
      <c r="M13" s="49">
        <v>0.35231727774408111</v>
      </c>
      <c r="N13" s="49">
        <v>0.49199999999999999</v>
      </c>
      <c r="O13" s="49">
        <v>3</v>
      </c>
      <c r="P13" s="49">
        <v>4.4000000000000039E-2</v>
      </c>
      <c r="Q13" s="49">
        <v>1</v>
      </c>
      <c r="R13" s="49">
        <v>1</v>
      </c>
      <c r="S13" s="49">
        <v>1</v>
      </c>
      <c r="T13" s="49">
        <v>1</v>
      </c>
      <c r="U13" s="49">
        <v>2139</v>
      </c>
      <c r="V13" s="49">
        <v>0.54970563570178699</v>
      </c>
      <c r="W13" s="49">
        <v>3891.1734956</v>
      </c>
      <c r="X13" s="49">
        <v>1</v>
      </c>
      <c r="Y13" s="49">
        <v>154</v>
      </c>
      <c r="Z13" s="49">
        <v>7.3020388809862498</v>
      </c>
      <c r="AA13" s="49">
        <v>0.25600000000000001</v>
      </c>
      <c r="AB13" s="49">
        <v>2</v>
      </c>
      <c r="AC13" s="49">
        <v>1.5</v>
      </c>
      <c r="AD13" s="49">
        <v>2</v>
      </c>
      <c r="AE13" s="107" t="s">
        <v>239</v>
      </c>
      <c r="AF13" s="107" t="s">
        <v>239</v>
      </c>
      <c r="AG13" s="49">
        <v>39085.891300000003</v>
      </c>
      <c r="AH13" s="49">
        <v>4387.5200000000004</v>
      </c>
      <c r="AI13" s="49">
        <v>7</v>
      </c>
      <c r="AJ13" s="49">
        <v>7</v>
      </c>
      <c r="AK13" s="49">
        <v>0</v>
      </c>
      <c r="AL13" s="49">
        <v>0</v>
      </c>
      <c r="AM13" s="49">
        <v>4254.42</v>
      </c>
      <c r="AN13" s="49">
        <v>1</v>
      </c>
      <c r="AO13" s="49">
        <v>1</v>
      </c>
      <c r="AP13" s="49">
        <v>0</v>
      </c>
      <c r="AQ13" s="49">
        <v>0</v>
      </c>
      <c r="AR13" s="49">
        <v>133.1</v>
      </c>
      <c r="AX13" s="106">
        <v>9001060700</v>
      </c>
      <c r="AY13" s="107">
        <v>98856.620699999999</v>
      </c>
      <c r="AZ13" s="107">
        <v>8336.0400000000009</v>
      </c>
      <c r="BA13" s="107">
        <v>15</v>
      </c>
      <c r="BB13" s="107">
        <v>8336.0400000000009</v>
      </c>
      <c r="BC13" s="107">
        <v>0</v>
      </c>
      <c r="BD13" s="107">
        <v>0</v>
      </c>
    </row>
    <row r="14" spans="1:64" x14ac:dyDescent="0.25">
      <c r="A14" s="107" t="s">
        <v>1750</v>
      </c>
      <c r="B14" s="49">
        <v>9001060900</v>
      </c>
      <c r="C14" s="107" t="s">
        <v>1749</v>
      </c>
      <c r="D14" s="49">
        <v>140278</v>
      </c>
      <c r="E14" s="49">
        <v>2.88</v>
      </c>
      <c r="F14" s="49">
        <v>82659.604210000005</v>
      </c>
      <c r="G14" s="49">
        <v>82.66</v>
      </c>
      <c r="H14" s="49">
        <v>0.89600000000000002</v>
      </c>
      <c r="I14" s="49">
        <v>5</v>
      </c>
      <c r="J14" s="49">
        <v>0.10399999999999998</v>
      </c>
      <c r="K14" s="49">
        <v>1</v>
      </c>
      <c r="L14" s="49">
        <v>2698</v>
      </c>
      <c r="M14" s="49">
        <v>0.39167862354805721</v>
      </c>
      <c r="N14" s="49">
        <v>0.66700000000000004</v>
      </c>
      <c r="O14" s="49">
        <v>4</v>
      </c>
      <c r="P14" s="49">
        <v>5.9000000000000052E-2</v>
      </c>
      <c r="Q14" s="49">
        <v>1</v>
      </c>
      <c r="R14" s="49">
        <v>1</v>
      </c>
      <c r="S14" s="49">
        <v>1</v>
      </c>
      <c r="T14" s="49">
        <v>1</v>
      </c>
      <c r="U14" s="49">
        <v>2447</v>
      </c>
      <c r="V14" s="49">
        <v>0.57765634435371904</v>
      </c>
      <c r="W14" s="49">
        <v>4236.0826188999999</v>
      </c>
      <c r="X14" s="49">
        <v>1</v>
      </c>
      <c r="Y14" s="49">
        <v>128</v>
      </c>
      <c r="Z14" s="49">
        <v>4.833836858006042</v>
      </c>
      <c r="AA14" s="49">
        <v>0.13300000000000001</v>
      </c>
      <c r="AB14" s="49">
        <v>1</v>
      </c>
      <c r="AC14" s="49">
        <v>1</v>
      </c>
      <c r="AD14" s="49">
        <v>1</v>
      </c>
      <c r="AE14" s="107" t="s">
        <v>239</v>
      </c>
      <c r="AF14" s="107" t="s">
        <v>239</v>
      </c>
      <c r="AG14" s="49">
        <v>48889.4</v>
      </c>
      <c r="AH14" s="49">
        <v>30036.3</v>
      </c>
      <c r="AI14" s="49">
        <v>13</v>
      </c>
      <c r="AJ14" s="49">
        <v>13</v>
      </c>
      <c r="AK14" s="49">
        <v>0</v>
      </c>
      <c r="AL14" s="49">
        <v>0</v>
      </c>
      <c r="AM14" s="49">
        <v>10016.58</v>
      </c>
      <c r="AN14" s="49">
        <v>1</v>
      </c>
      <c r="AO14" s="49">
        <v>1</v>
      </c>
      <c r="AP14" s="49">
        <v>0</v>
      </c>
      <c r="AQ14" s="49">
        <v>0</v>
      </c>
      <c r="AR14" s="49">
        <v>20019.72</v>
      </c>
      <c r="AX14" s="106">
        <v>9001060800</v>
      </c>
      <c r="AY14" s="107">
        <v>39085.891300000003</v>
      </c>
      <c r="AZ14" s="107">
        <v>4387.5200000000004</v>
      </c>
      <c r="BA14" s="107">
        <v>7</v>
      </c>
      <c r="BB14" s="107">
        <v>4254.42</v>
      </c>
      <c r="BC14" s="107">
        <v>1</v>
      </c>
      <c r="BD14" s="107">
        <v>133.1</v>
      </c>
      <c r="BF14" s="156" t="s">
        <v>2872</v>
      </c>
    </row>
    <row r="15" spans="1:64" x14ac:dyDescent="0.25">
      <c r="A15" s="107" t="s">
        <v>1748</v>
      </c>
      <c r="B15" s="49">
        <v>9001061000</v>
      </c>
      <c r="C15" s="107" t="s">
        <v>1747</v>
      </c>
      <c r="D15" s="49">
        <v>78844</v>
      </c>
      <c r="E15" s="49">
        <v>2.54</v>
      </c>
      <c r="F15" s="49">
        <v>49471.125500000002</v>
      </c>
      <c r="G15" s="49">
        <v>49.470999999999997</v>
      </c>
      <c r="H15" s="49">
        <v>0.46100000000000002</v>
      </c>
      <c r="I15" s="49">
        <v>3</v>
      </c>
      <c r="J15" s="49">
        <v>0.53899999999999992</v>
      </c>
      <c r="K15" s="49">
        <v>3</v>
      </c>
      <c r="L15" s="49">
        <v>1741</v>
      </c>
      <c r="M15" s="49">
        <v>0.42230694751426257</v>
      </c>
      <c r="N15" s="49">
        <v>0.73399999999999999</v>
      </c>
      <c r="O15" s="49">
        <v>4</v>
      </c>
      <c r="P15" s="49">
        <v>0.28800000000000003</v>
      </c>
      <c r="Q15" s="49">
        <v>2</v>
      </c>
      <c r="R15" s="49">
        <v>3</v>
      </c>
      <c r="S15" s="49">
        <v>1</v>
      </c>
      <c r="T15" s="49">
        <v>1</v>
      </c>
      <c r="U15" s="49">
        <v>3816</v>
      </c>
      <c r="V15" s="49">
        <v>1.2856179256428999</v>
      </c>
      <c r="W15" s="49">
        <v>2968.2224584999999</v>
      </c>
      <c r="X15" s="49">
        <v>1</v>
      </c>
      <c r="Y15" s="49">
        <v>547</v>
      </c>
      <c r="Z15" s="49">
        <v>14.065312419645153</v>
      </c>
      <c r="AA15" s="49">
        <v>0.57199999999999995</v>
      </c>
      <c r="AB15" s="49">
        <v>3</v>
      </c>
      <c r="AC15" s="49">
        <v>3</v>
      </c>
      <c r="AD15" s="49">
        <v>3</v>
      </c>
      <c r="AE15" s="107" t="s">
        <v>239</v>
      </c>
      <c r="AF15" s="107" t="s">
        <v>239</v>
      </c>
      <c r="AG15" s="49">
        <v>73580.641300000003</v>
      </c>
      <c r="AH15" s="49">
        <v>75486.320000000007</v>
      </c>
      <c r="AI15" s="49">
        <v>17</v>
      </c>
      <c r="AJ15" s="49">
        <v>17</v>
      </c>
      <c r="AK15" s="49">
        <v>0</v>
      </c>
      <c r="AL15" s="49">
        <v>0</v>
      </c>
      <c r="AM15" s="49">
        <v>14143.73</v>
      </c>
      <c r="AN15" s="49">
        <v>3</v>
      </c>
      <c r="AO15" s="49">
        <v>3</v>
      </c>
      <c r="AP15" s="49">
        <v>0</v>
      </c>
      <c r="AQ15" s="49">
        <v>0</v>
      </c>
      <c r="AR15" s="49">
        <v>2267.59</v>
      </c>
      <c r="AX15" s="106">
        <v>9001060900</v>
      </c>
      <c r="AY15" s="107">
        <v>48889.4</v>
      </c>
      <c r="AZ15" s="107">
        <v>30036.3</v>
      </c>
      <c r="BA15" s="107">
        <v>13</v>
      </c>
      <c r="BB15" s="107">
        <v>10016.58</v>
      </c>
      <c r="BC15" s="107">
        <v>1</v>
      </c>
      <c r="BD15" s="107">
        <v>20019.72</v>
      </c>
      <c r="BF15" s="158">
        <v>1</v>
      </c>
      <c r="BG15" s="10">
        <f>BG4/SUM(BG$4:BG$8)</f>
        <v>0.10168675894358255</v>
      </c>
      <c r="BH15" s="10">
        <f t="shared" ref="BH15:BL15" si="0">BH4/SUM(BH$4:BH$8)</f>
        <v>7.0945770230690181E-2</v>
      </c>
      <c r="BI15" s="10">
        <f t="shared" si="0"/>
        <v>0.1076187222412026</v>
      </c>
      <c r="BJ15" s="10">
        <f t="shared" si="0"/>
        <v>0.11903151886961377</v>
      </c>
      <c r="BK15" s="10">
        <f t="shared" si="0"/>
        <v>2.4601063829787235E-2</v>
      </c>
      <c r="BL15" s="10">
        <f t="shared" si="0"/>
        <v>3.728348600580661E-2</v>
      </c>
    </row>
    <row r="16" spans="1:64" x14ac:dyDescent="0.25">
      <c r="A16" s="107" t="s">
        <v>1746</v>
      </c>
      <c r="B16" s="49">
        <v>9001061100</v>
      </c>
      <c r="C16" s="107" t="s">
        <v>1745</v>
      </c>
      <c r="D16" s="49">
        <v>163438</v>
      </c>
      <c r="E16" s="49">
        <v>2.99</v>
      </c>
      <c r="F16" s="49">
        <v>94518.635850000006</v>
      </c>
      <c r="G16" s="49">
        <v>94.519000000000005</v>
      </c>
      <c r="H16" s="49">
        <v>0.93400000000000005</v>
      </c>
      <c r="I16" s="49">
        <v>5</v>
      </c>
      <c r="J16" s="49">
        <v>6.5999999999999948E-2</v>
      </c>
      <c r="K16" s="49">
        <v>1</v>
      </c>
      <c r="L16" s="49">
        <v>2692</v>
      </c>
      <c r="M16" s="49">
        <v>0.34177387040653107</v>
      </c>
      <c r="N16" s="49">
        <v>0.42899999999999999</v>
      </c>
      <c r="O16" s="49">
        <v>3</v>
      </c>
      <c r="P16" s="49">
        <v>6.0000000000000053E-2</v>
      </c>
      <c r="Q16" s="49">
        <v>1</v>
      </c>
      <c r="R16" s="49">
        <v>1</v>
      </c>
      <c r="S16" s="49">
        <v>1</v>
      </c>
      <c r="T16" s="49">
        <v>1</v>
      </c>
      <c r="U16" s="49">
        <v>3771</v>
      </c>
      <c r="V16" s="49">
        <v>1.04518978466309</v>
      </c>
      <c r="W16" s="49">
        <v>3607.9571913999998</v>
      </c>
      <c r="X16" s="49">
        <v>1</v>
      </c>
      <c r="Y16" s="49">
        <v>183</v>
      </c>
      <c r="Z16" s="49">
        <v>4.7631441957313898</v>
      </c>
      <c r="AA16" s="49">
        <v>0.126</v>
      </c>
      <c r="AB16" s="49">
        <v>1</v>
      </c>
      <c r="AC16" s="49">
        <v>1</v>
      </c>
      <c r="AD16" s="49">
        <v>1</v>
      </c>
      <c r="AE16" s="107" t="s">
        <v>239</v>
      </c>
      <c r="AF16" s="107" t="s">
        <v>239</v>
      </c>
      <c r="AG16" s="49">
        <v>67549.058600000004</v>
      </c>
      <c r="AH16" s="49">
        <v>4173.07</v>
      </c>
      <c r="AI16" s="49">
        <v>12</v>
      </c>
      <c r="AJ16" s="49">
        <v>12</v>
      </c>
      <c r="AK16" s="49">
        <v>0</v>
      </c>
      <c r="AL16" s="49">
        <v>0</v>
      </c>
      <c r="AM16" s="49">
        <v>4173.07</v>
      </c>
      <c r="AN16" s="49">
        <v>0</v>
      </c>
      <c r="AO16" s="49"/>
      <c r="AP16" s="49"/>
      <c r="AQ16" s="49"/>
      <c r="AR16" s="49">
        <v>0</v>
      </c>
      <c r="AX16" s="106">
        <v>9001061000</v>
      </c>
      <c r="AY16" s="107">
        <v>73580.641300000003</v>
      </c>
      <c r="AZ16" s="107">
        <v>75486.320000000007</v>
      </c>
      <c r="BA16" s="107">
        <v>17</v>
      </c>
      <c r="BB16" s="107">
        <v>14143.73</v>
      </c>
      <c r="BC16" s="107">
        <v>3</v>
      </c>
      <c r="BD16" s="107">
        <v>2267.59</v>
      </c>
      <c r="BF16" s="158">
        <v>2</v>
      </c>
      <c r="BG16" s="10">
        <f t="shared" ref="BG16:BL19" si="1">BG5/SUM(BG$4:BG$8)</f>
        <v>0.1524778247276122</v>
      </c>
      <c r="BH16" s="10">
        <f t="shared" si="1"/>
        <v>0.12786383143461602</v>
      </c>
      <c r="BI16" s="10">
        <f t="shared" si="1"/>
        <v>0.18483088486504953</v>
      </c>
      <c r="BJ16" s="10">
        <f t="shared" si="1"/>
        <v>0.22089443141764453</v>
      </c>
      <c r="BK16" s="10">
        <f t="shared" si="1"/>
        <v>6.5824468085106377E-2</v>
      </c>
      <c r="BL16" s="10">
        <f t="shared" si="1"/>
        <v>6.0231537128574611E-2</v>
      </c>
    </row>
    <row r="17" spans="1:66" x14ac:dyDescent="0.25">
      <c r="A17" s="107" t="s">
        <v>1744</v>
      </c>
      <c r="B17" s="49">
        <v>9001061200</v>
      </c>
      <c r="C17" s="107" t="s">
        <v>1743</v>
      </c>
      <c r="D17" s="49">
        <v>81667</v>
      </c>
      <c r="E17" s="49">
        <v>2.88</v>
      </c>
      <c r="F17" s="49">
        <v>48122.741249999999</v>
      </c>
      <c r="G17" s="49">
        <v>48.122999999999998</v>
      </c>
      <c r="H17" s="49">
        <v>0.433</v>
      </c>
      <c r="I17" s="49">
        <v>3</v>
      </c>
      <c r="J17" s="49">
        <v>0.56699999999999995</v>
      </c>
      <c r="K17" s="49">
        <v>3</v>
      </c>
      <c r="L17" s="49">
        <v>1853</v>
      </c>
      <c r="M17" s="49">
        <v>0.46206844045901063</v>
      </c>
      <c r="N17" s="49">
        <v>0.80100000000000005</v>
      </c>
      <c r="O17" s="49">
        <v>5</v>
      </c>
      <c r="P17" s="49">
        <v>0.22999999999999998</v>
      </c>
      <c r="Q17" s="49">
        <v>2</v>
      </c>
      <c r="R17" s="49">
        <v>3</v>
      </c>
      <c r="S17" s="49">
        <v>1</v>
      </c>
      <c r="T17" s="49">
        <v>1</v>
      </c>
      <c r="U17" s="49">
        <v>2186</v>
      </c>
      <c r="V17" s="49">
        <v>0.30555701416377201</v>
      </c>
      <c r="W17" s="49">
        <v>7154.1476670000002</v>
      </c>
      <c r="X17" s="49">
        <v>1</v>
      </c>
      <c r="Y17" s="49">
        <v>661</v>
      </c>
      <c r="Z17" s="49">
        <v>26.397763578274759</v>
      </c>
      <c r="AA17" s="49">
        <v>0.84399999999999997</v>
      </c>
      <c r="AB17" s="49">
        <v>5</v>
      </c>
      <c r="AC17" s="49">
        <v>4</v>
      </c>
      <c r="AD17" s="49">
        <v>4</v>
      </c>
      <c r="AE17" s="107" t="s">
        <v>239</v>
      </c>
      <c r="AF17" s="107" t="s">
        <v>239</v>
      </c>
      <c r="AG17" s="49">
        <v>35405.151700000002</v>
      </c>
      <c r="AH17" s="49">
        <v>19213.03</v>
      </c>
      <c r="AI17" s="49">
        <v>12</v>
      </c>
      <c r="AJ17" s="49">
        <v>9</v>
      </c>
      <c r="AK17" s="49">
        <v>3</v>
      </c>
      <c r="AL17" s="49">
        <v>0</v>
      </c>
      <c r="AM17" s="49">
        <v>5648.47</v>
      </c>
      <c r="AN17" s="49">
        <v>1</v>
      </c>
      <c r="AO17" s="49">
        <v>1</v>
      </c>
      <c r="AP17" s="49">
        <v>0</v>
      </c>
      <c r="AQ17" s="49">
        <v>0</v>
      </c>
      <c r="AR17" s="49">
        <v>13564.56</v>
      </c>
      <c r="AX17" s="106">
        <v>9001061100</v>
      </c>
      <c r="AY17" s="107">
        <v>67549.058600000004</v>
      </c>
      <c r="AZ17" s="107">
        <v>4173.07</v>
      </c>
      <c r="BA17" s="107">
        <v>12</v>
      </c>
      <c r="BB17" s="107">
        <v>4173.07</v>
      </c>
      <c r="BC17" s="107">
        <v>0</v>
      </c>
      <c r="BD17" s="107">
        <v>0</v>
      </c>
      <c r="BF17" s="158">
        <v>3</v>
      </c>
      <c r="BG17" s="10">
        <f t="shared" si="1"/>
        <v>0.26000419602101121</v>
      </c>
      <c r="BH17" s="10">
        <f t="shared" si="1"/>
        <v>0.25688614495101253</v>
      </c>
      <c r="BI17" s="10">
        <f t="shared" si="1"/>
        <v>0.31568158524086093</v>
      </c>
      <c r="BJ17" s="10">
        <f t="shared" si="1"/>
        <v>0.32720128244477836</v>
      </c>
      <c r="BK17" s="10">
        <f t="shared" si="1"/>
        <v>0.18151595744680851</v>
      </c>
      <c r="BL17" s="10">
        <f t="shared" si="1"/>
        <v>0.13792092248853582</v>
      </c>
    </row>
    <row r="18" spans="1:66" x14ac:dyDescent="0.25">
      <c r="A18" s="107" t="s">
        <v>1742</v>
      </c>
      <c r="B18" s="49">
        <v>9001061300</v>
      </c>
      <c r="C18" s="107" t="s">
        <v>1741</v>
      </c>
      <c r="D18" s="49">
        <v>90913</v>
      </c>
      <c r="E18" s="49">
        <v>2.74</v>
      </c>
      <c r="F18" s="49">
        <v>54922.551870000003</v>
      </c>
      <c r="G18" s="49">
        <v>54.923000000000002</v>
      </c>
      <c r="H18" s="49">
        <v>0.55700000000000005</v>
      </c>
      <c r="I18" s="49">
        <v>3</v>
      </c>
      <c r="J18" s="49">
        <v>0.44299999999999995</v>
      </c>
      <c r="K18" s="49">
        <v>3</v>
      </c>
      <c r="L18" s="49">
        <v>1857</v>
      </c>
      <c r="M18" s="49">
        <v>0.40573497117806084</v>
      </c>
      <c r="N18" s="49">
        <v>0.69199999999999995</v>
      </c>
      <c r="O18" s="49">
        <v>4</v>
      </c>
      <c r="P18" s="49">
        <v>0.22899999999999998</v>
      </c>
      <c r="Q18" s="49">
        <v>2</v>
      </c>
      <c r="R18" s="49">
        <v>3</v>
      </c>
      <c r="S18" s="49">
        <v>1</v>
      </c>
      <c r="T18" s="49">
        <v>1</v>
      </c>
      <c r="U18" s="49">
        <v>2954</v>
      </c>
      <c r="V18" s="49">
        <v>0.48268331745166398</v>
      </c>
      <c r="W18" s="49">
        <v>6119.9546227999999</v>
      </c>
      <c r="X18" s="49">
        <v>1</v>
      </c>
      <c r="Y18" s="49">
        <v>571</v>
      </c>
      <c r="Z18" s="49">
        <v>18.366034094564167</v>
      </c>
      <c r="AA18" s="49">
        <v>0.69899999999999995</v>
      </c>
      <c r="AB18" s="49">
        <v>4</v>
      </c>
      <c r="AC18" s="49">
        <v>3.5</v>
      </c>
      <c r="AD18" s="49">
        <v>4</v>
      </c>
      <c r="AE18" s="107" t="s">
        <v>239</v>
      </c>
      <c r="AF18" s="107" t="s">
        <v>239</v>
      </c>
      <c r="AG18" s="49">
        <v>51750.383699999998</v>
      </c>
      <c r="AH18" s="49">
        <v>7224.19</v>
      </c>
      <c r="AI18" s="49">
        <v>9</v>
      </c>
      <c r="AJ18" s="49">
        <v>8</v>
      </c>
      <c r="AK18" s="49">
        <v>1</v>
      </c>
      <c r="AL18" s="49">
        <v>0</v>
      </c>
      <c r="AM18" s="49">
        <v>4853.8500000000004</v>
      </c>
      <c r="AN18" s="49">
        <v>3</v>
      </c>
      <c r="AO18" s="49">
        <v>3</v>
      </c>
      <c r="AP18" s="49">
        <v>0</v>
      </c>
      <c r="AQ18" s="49">
        <v>0</v>
      </c>
      <c r="AR18" s="49">
        <v>2370.34</v>
      </c>
      <c r="AX18" s="106">
        <v>9001061200</v>
      </c>
      <c r="AY18" s="107">
        <v>35405.151700000002</v>
      </c>
      <c r="AZ18" s="107">
        <v>19213.03</v>
      </c>
      <c r="BA18" s="107">
        <v>12</v>
      </c>
      <c r="BB18" s="107">
        <v>5648.47</v>
      </c>
      <c r="BC18" s="107">
        <v>1</v>
      </c>
      <c r="BD18" s="107">
        <v>13564.56</v>
      </c>
      <c r="BF18" s="158">
        <v>4</v>
      </c>
      <c r="BG18" s="10">
        <f t="shared" si="1"/>
        <v>0.22098577538545938</v>
      </c>
      <c r="BH18" s="10">
        <f t="shared" si="1"/>
        <v>0.30983528348297651</v>
      </c>
      <c r="BI18" s="10">
        <f t="shared" si="1"/>
        <v>0.20635462931329004</v>
      </c>
      <c r="BJ18" s="10">
        <f t="shared" si="1"/>
        <v>0.18900891872216027</v>
      </c>
      <c r="BK18" s="10">
        <f t="shared" si="1"/>
        <v>0.24268617021276595</v>
      </c>
      <c r="BL18" s="10">
        <f t="shared" si="1"/>
        <v>0.43819139647047572</v>
      </c>
    </row>
    <row r="19" spans="1:66" x14ac:dyDescent="0.25">
      <c r="A19" s="107" t="s">
        <v>1740</v>
      </c>
      <c r="B19" s="49">
        <v>9001061400</v>
      </c>
      <c r="C19" s="107" t="s">
        <v>1739</v>
      </c>
      <c r="D19" s="49">
        <v>91467</v>
      </c>
      <c r="E19" s="49">
        <v>2.6</v>
      </c>
      <c r="F19" s="49">
        <v>56725.425340000002</v>
      </c>
      <c r="G19" s="49">
        <v>56.725000000000001</v>
      </c>
      <c r="H19" s="49">
        <v>0.59399999999999997</v>
      </c>
      <c r="I19" s="49">
        <v>3</v>
      </c>
      <c r="J19" s="49">
        <v>0.40600000000000003</v>
      </c>
      <c r="K19" s="49">
        <v>3</v>
      </c>
      <c r="L19" s="49">
        <v>1873</v>
      </c>
      <c r="M19" s="49">
        <v>0.39622444195497325</v>
      </c>
      <c r="N19" s="49">
        <v>0.67700000000000005</v>
      </c>
      <c r="O19" s="49">
        <v>4</v>
      </c>
      <c r="P19" s="49">
        <v>0.21899999999999997</v>
      </c>
      <c r="Q19" s="49">
        <v>2</v>
      </c>
      <c r="R19" s="49">
        <v>3</v>
      </c>
      <c r="S19" s="49">
        <v>1</v>
      </c>
      <c r="T19" s="49">
        <v>1</v>
      </c>
      <c r="U19" s="49">
        <v>2736</v>
      </c>
      <c r="V19" s="49">
        <v>0.62377084372591696</v>
      </c>
      <c r="W19" s="49">
        <v>4386.2261718999998</v>
      </c>
      <c r="X19" s="49">
        <v>1</v>
      </c>
      <c r="Y19" s="49">
        <v>858</v>
      </c>
      <c r="Z19" s="49">
        <v>27.866190321532965</v>
      </c>
      <c r="AA19" s="49">
        <v>0.86399999999999999</v>
      </c>
      <c r="AB19" s="49">
        <v>5</v>
      </c>
      <c r="AC19" s="49">
        <v>4</v>
      </c>
      <c r="AD19" s="49">
        <v>4</v>
      </c>
      <c r="AE19" s="107" t="s">
        <v>239</v>
      </c>
      <c r="AF19" s="107" t="s">
        <v>239</v>
      </c>
      <c r="AG19" s="49">
        <v>47281.252</v>
      </c>
      <c r="AH19" s="49">
        <v>5299.19</v>
      </c>
      <c r="AI19" s="49">
        <v>6</v>
      </c>
      <c r="AJ19" s="49">
        <v>5</v>
      </c>
      <c r="AK19" s="49">
        <v>1</v>
      </c>
      <c r="AL19" s="49">
        <v>0</v>
      </c>
      <c r="AM19" s="49">
        <v>3377.69</v>
      </c>
      <c r="AN19" s="49">
        <v>2</v>
      </c>
      <c r="AO19" s="49">
        <v>2</v>
      </c>
      <c r="AP19" s="49">
        <v>0</v>
      </c>
      <c r="AQ19" s="49">
        <v>0</v>
      </c>
      <c r="AR19" s="49">
        <v>1921.5</v>
      </c>
      <c r="AX19" s="106">
        <v>9001061300</v>
      </c>
      <c r="AY19" s="107">
        <v>51750.383699999998</v>
      </c>
      <c r="AZ19" s="107">
        <v>7224.19</v>
      </c>
      <c r="BA19" s="107">
        <v>9</v>
      </c>
      <c r="BB19" s="107">
        <v>4853.8500000000004</v>
      </c>
      <c r="BC19" s="107">
        <v>3</v>
      </c>
      <c r="BD19" s="107">
        <v>2370.34</v>
      </c>
      <c r="BF19" s="158">
        <v>5</v>
      </c>
      <c r="BG19" s="10">
        <f>BG8/SUM(BG$4:BG$8)</f>
        <v>0.26484544492233458</v>
      </c>
      <c r="BH19" s="10">
        <f t="shared" si="1"/>
        <v>0.23446896990070473</v>
      </c>
      <c r="BI19" s="10">
        <f t="shared" si="1"/>
        <v>0.18551417833959685</v>
      </c>
      <c r="BJ19" s="10">
        <f t="shared" si="1"/>
        <v>0.14386384854580306</v>
      </c>
      <c r="BK19" s="10">
        <f t="shared" si="1"/>
        <v>0.4853723404255319</v>
      </c>
      <c r="BL19" s="10">
        <f t="shared" si="1"/>
        <v>0.32637265790660724</v>
      </c>
    </row>
    <row r="20" spans="1:66" x14ac:dyDescent="0.25">
      <c r="A20" s="107" t="s">
        <v>1738</v>
      </c>
      <c r="B20" s="49">
        <v>9001061500</v>
      </c>
      <c r="C20" s="107" t="s">
        <v>1737</v>
      </c>
      <c r="D20" s="49">
        <v>148804</v>
      </c>
      <c r="E20" s="49">
        <v>2.76</v>
      </c>
      <c r="F20" s="49">
        <v>89569.482409999997</v>
      </c>
      <c r="G20" s="49">
        <v>89.569000000000003</v>
      </c>
      <c r="H20" s="49">
        <v>0.92300000000000004</v>
      </c>
      <c r="I20" s="49">
        <v>5</v>
      </c>
      <c r="J20" s="49">
        <v>7.6999999999999957E-2</v>
      </c>
      <c r="K20" s="49">
        <v>1</v>
      </c>
      <c r="L20" s="49">
        <v>2670</v>
      </c>
      <c r="M20" s="49">
        <v>0.35771112144355643</v>
      </c>
      <c r="N20" s="49">
        <v>0.52</v>
      </c>
      <c r="O20" s="49">
        <v>3</v>
      </c>
      <c r="P20" s="49">
        <v>6.2999999999999945E-2</v>
      </c>
      <c r="Q20" s="49">
        <v>1</v>
      </c>
      <c r="R20" s="49">
        <v>1</v>
      </c>
      <c r="S20" s="49">
        <v>1</v>
      </c>
      <c r="T20" s="49">
        <v>1</v>
      </c>
      <c r="U20" s="49">
        <v>4692</v>
      </c>
      <c r="V20" s="49">
        <v>1.4069875999425501</v>
      </c>
      <c r="W20" s="49">
        <v>3334.7841873000002</v>
      </c>
      <c r="X20" s="49">
        <v>1</v>
      </c>
      <c r="Y20" s="49">
        <v>854</v>
      </c>
      <c r="Z20" s="49">
        <v>17.659222497932177</v>
      </c>
      <c r="AA20" s="49">
        <v>0.68</v>
      </c>
      <c r="AB20" s="49">
        <v>4</v>
      </c>
      <c r="AC20" s="49">
        <v>2.5</v>
      </c>
      <c r="AD20" s="49">
        <v>3</v>
      </c>
      <c r="AE20" s="107" t="s">
        <v>239</v>
      </c>
      <c r="AF20" s="107" t="s">
        <v>239</v>
      </c>
      <c r="AG20" s="49">
        <v>0</v>
      </c>
      <c r="AH20" s="49">
        <v>0</v>
      </c>
      <c r="AI20" s="49">
        <v>0</v>
      </c>
      <c r="AJ20" s="49"/>
      <c r="AK20" s="49"/>
      <c r="AL20" s="49"/>
      <c r="AM20" s="49">
        <v>0</v>
      </c>
      <c r="AN20" s="49">
        <v>0</v>
      </c>
      <c r="AO20" s="49"/>
      <c r="AP20" s="49"/>
      <c r="AQ20" s="49"/>
      <c r="AR20" s="49">
        <v>0</v>
      </c>
      <c r="AX20" s="106">
        <v>9001061400</v>
      </c>
      <c r="AY20" s="107">
        <v>47281.252</v>
      </c>
      <c r="AZ20" s="107">
        <v>5299.19</v>
      </c>
      <c r="BA20" s="107">
        <v>6</v>
      </c>
      <c r="BB20" s="107">
        <v>3377.69</v>
      </c>
      <c r="BC20" s="107">
        <v>2</v>
      </c>
      <c r="BD20" s="107">
        <v>1921.5</v>
      </c>
    </row>
    <row r="21" spans="1:66" x14ac:dyDescent="0.25">
      <c r="A21" s="107" t="s">
        <v>1738</v>
      </c>
      <c r="B21" s="49">
        <v>9001061500</v>
      </c>
      <c r="C21" s="107" t="s">
        <v>1737</v>
      </c>
      <c r="D21" s="49">
        <v>148804</v>
      </c>
      <c r="E21" s="49">
        <v>2.76</v>
      </c>
      <c r="F21" s="49">
        <v>89569.482409999997</v>
      </c>
      <c r="G21" s="49">
        <v>89.569000000000003</v>
      </c>
      <c r="H21" s="49">
        <v>0.92300000000000004</v>
      </c>
      <c r="I21" s="49">
        <v>5</v>
      </c>
      <c r="J21" s="49">
        <v>7.6999999999999957E-2</v>
      </c>
      <c r="K21" s="49">
        <v>1</v>
      </c>
      <c r="L21" s="49">
        <v>2670</v>
      </c>
      <c r="M21" s="49">
        <v>0.35771112144355643</v>
      </c>
      <c r="N21" s="49">
        <v>0.52</v>
      </c>
      <c r="O21" s="49">
        <v>3</v>
      </c>
      <c r="P21" s="49">
        <v>6.2999999999999945E-2</v>
      </c>
      <c r="Q21" s="49">
        <v>1</v>
      </c>
      <c r="R21" s="49">
        <v>1</v>
      </c>
      <c r="S21" s="49">
        <v>1</v>
      </c>
      <c r="T21" s="49">
        <v>1</v>
      </c>
      <c r="U21" s="49">
        <v>4692</v>
      </c>
      <c r="V21" s="49">
        <v>1.4069875999425501</v>
      </c>
      <c r="W21" s="49">
        <v>3334.7841873000002</v>
      </c>
      <c r="X21" s="49">
        <v>1</v>
      </c>
      <c r="Y21" s="49">
        <v>854</v>
      </c>
      <c r="Z21" s="49">
        <v>17.659222497932177</v>
      </c>
      <c r="AA21" s="49">
        <v>0.68</v>
      </c>
      <c r="AB21" s="49">
        <v>4</v>
      </c>
      <c r="AC21" s="49">
        <v>2.5</v>
      </c>
      <c r="AD21" s="49">
        <v>3</v>
      </c>
      <c r="AE21" s="107" t="s">
        <v>239</v>
      </c>
      <c r="AF21" s="107" t="s">
        <v>239</v>
      </c>
      <c r="AG21" s="49">
        <v>104123.3682</v>
      </c>
      <c r="AH21" s="49">
        <v>13917.12</v>
      </c>
      <c r="AI21" s="49">
        <v>18</v>
      </c>
      <c r="AJ21" s="49">
        <v>18</v>
      </c>
      <c r="AK21" s="49">
        <v>0</v>
      </c>
      <c r="AL21" s="49">
        <v>0</v>
      </c>
      <c r="AM21" s="49">
        <v>8101.4</v>
      </c>
      <c r="AN21" s="49">
        <v>4</v>
      </c>
      <c r="AO21" s="49">
        <v>4</v>
      </c>
      <c r="AP21" s="49">
        <v>0</v>
      </c>
      <c r="AQ21" s="49">
        <v>0</v>
      </c>
      <c r="AR21" s="49">
        <v>5815.72</v>
      </c>
      <c r="AX21" s="106">
        <v>9001061500</v>
      </c>
      <c r="AY21" s="107">
        <v>104123.3682</v>
      </c>
      <c r="AZ21" s="107">
        <v>13917.12</v>
      </c>
      <c r="BA21" s="107">
        <v>18</v>
      </c>
      <c r="BB21" s="107">
        <v>8101.4</v>
      </c>
      <c r="BC21" s="107">
        <v>4</v>
      </c>
      <c r="BD21" s="107">
        <v>5815.72</v>
      </c>
    </row>
    <row r="22" spans="1:66" x14ac:dyDescent="0.25">
      <c r="A22" s="107" t="s">
        <v>1736</v>
      </c>
      <c r="B22" s="49">
        <v>9001061600</v>
      </c>
      <c r="C22" s="107" t="s">
        <v>1735</v>
      </c>
      <c r="D22" s="49">
        <v>129250</v>
      </c>
      <c r="E22" s="49">
        <v>2.57</v>
      </c>
      <c r="F22" s="49">
        <v>80623.934859999994</v>
      </c>
      <c r="G22" s="49">
        <v>80.623999999999995</v>
      </c>
      <c r="H22" s="49">
        <v>0.88300000000000001</v>
      </c>
      <c r="I22" s="49">
        <v>5</v>
      </c>
      <c r="J22" s="49">
        <v>0.11699999999999999</v>
      </c>
      <c r="K22" s="49">
        <v>1</v>
      </c>
      <c r="L22" s="49">
        <v>2370</v>
      </c>
      <c r="M22" s="49">
        <v>0.35274884622519154</v>
      </c>
      <c r="N22" s="49">
        <v>0.495</v>
      </c>
      <c r="O22" s="49">
        <v>3</v>
      </c>
      <c r="P22" s="49">
        <v>9.3999999999999972E-2</v>
      </c>
      <c r="Q22" s="49">
        <v>1</v>
      </c>
      <c r="R22" s="49">
        <v>1</v>
      </c>
      <c r="S22" s="49">
        <v>1</v>
      </c>
      <c r="T22" s="49">
        <v>1</v>
      </c>
      <c r="U22" s="49">
        <v>4964</v>
      </c>
      <c r="V22" s="49">
        <v>2.0182838684966899</v>
      </c>
      <c r="W22" s="49">
        <v>2459.5152730999998</v>
      </c>
      <c r="X22" s="49">
        <v>1</v>
      </c>
      <c r="Y22" s="49">
        <v>323</v>
      </c>
      <c r="Z22" s="49">
        <v>5.9583102748570376</v>
      </c>
      <c r="AA22" s="49">
        <v>0.185</v>
      </c>
      <c r="AB22" s="49">
        <v>1</v>
      </c>
      <c r="AC22" s="49">
        <v>1</v>
      </c>
      <c r="AD22" s="49">
        <v>1</v>
      </c>
      <c r="AE22" s="107" t="s">
        <v>239</v>
      </c>
      <c r="AF22" s="107" t="s">
        <v>239</v>
      </c>
      <c r="AG22" s="49">
        <v>114122.9146</v>
      </c>
      <c r="AH22" s="49">
        <v>10431.48</v>
      </c>
      <c r="AI22" s="49">
        <v>21</v>
      </c>
      <c r="AJ22" s="49">
        <v>20</v>
      </c>
      <c r="AK22" s="49">
        <v>1</v>
      </c>
      <c r="AL22" s="49">
        <v>0</v>
      </c>
      <c r="AM22" s="49">
        <v>9358.3700000000008</v>
      </c>
      <c r="AN22" s="49">
        <v>2</v>
      </c>
      <c r="AO22" s="49">
        <v>2</v>
      </c>
      <c r="AP22" s="49">
        <v>0</v>
      </c>
      <c r="AQ22" s="49">
        <v>0</v>
      </c>
      <c r="AR22" s="49">
        <v>1073.1099999999999</v>
      </c>
      <c r="AX22" s="106">
        <v>9001061600</v>
      </c>
      <c r="AY22" s="107">
        <v>114122.9146</v>
      </c>
      <c r="AZ22" s="107">
        <v>10431.48</v>
      </c>
      <c r="BA22" s="107">
        <v>21</v>
      </c>
      <c r="BB22" s="107">
        <v>9358.3700000000008</v>
      </c>
      <c r="BC22" s="107">
        <v>2</v>
      </c>
      <c r="BD22" s="107">
        <v>1073.1099999999999</v>
      </c>
    </row>
    <row r="23" spans="1:66" x14ac:dyDescent="0.25">
      <c r="A23" s="107" t="s">
        <v>1734</v>
      </c>
      <c r="B23" s="49">
        <v>9001070100</v>
      </c>
      <c r="C23" s="107" t="s">
        <v>1733</v>
      </c>
      <c r="D23" s="49">
        <v>88021</v>
      </c>
      <c r="E23" s="49">
        <v>2.16</v>
      </c>
      <c r="F23" s="49">
        <v>59890.704619999997</v>
      </c>
      <c r="G23" s="49">
        <v>59.890999999999998</v>
      </c>
      <c r="H23" s="49">
        <v>0.65100000000000002</v>
      </c>
      <c r="I23" s="49">
        <v>4</v>
      </c>
      <c r="J23" s="49">
        <v>0.34899999999999998</v>
      </c>
      <c r="K23" s="49">
        <v>2</v>
      </c>
      <c r="L23" s="49">
        <v>1489</v>
      </c>
      <c r="M23" s="49">
        <v>0.29834345936269269</v>
      </c>
      <c r="N23" s="49">
        <v>0.16</v>
      </c>
      <c r="O23" s="49">
        <v>1</v>
      </c>
      <c r="P23" s="49">
        <v>0.49</v>
      </c>
      <c r="Q23" s="49">
        <v>3</v>
      </c>
      <c r="R23" s="49">
        <v>3</v>
      </c>
      <c r="S23" s="49">
        <v>1</v>
      </c>
      <c r="T23" s="49">
        <v>1</v>
      </c>
      <c r="U23" s="49">
        <v>5021</v>
      </c>
      <c r="V23" s="49">
        <v>0.652231593351012</v>
      </c>
      <c r="W23" s="49">
        <v>7698.1858149999998</v>
      </c>
      <c r="X23" s="49">
        <v>1</v>
      </c>
      <c r="Y23" s="49">
        <v>764</v>
      </c>
      <c r="Z23" s="49">
        <v>15.384615384615385</v>
      </c>
      <c r="AA23" s="49">
        <v>0.60899999999999999</v>
      </c>
      <c r="AB23" s="49">
        <v>4</v>
      </c>
      <c r="AC23" s="49">
        <v>3.5</v>
      </c>
      <c r="AD23" s="49">
        <v>4</v>
      </c>
      <c r="AE23" s="107" t="s">
        <v>239</v>
      </c>
      <c r="AF23" s="107" t="s">
        <v>239</v>
      </c>
      <c r="AG23" s="49">
        <v>0</v>
      </c>
      <c r="AH23" s="49">
        <v>11088.15</v>
      </c>
      <c r="AI23" s="49">
        <v>14</v>
      </c>
      <c r="AJ23" s="49">
        <v>12</v>
      </c>
      <c r="AK23" s="49">
        <v>2</v>
      </c>
      <c r="AL23" s="49">
        <v>0</v>
      </c>
      <c r="AM23" s="49">
        <v>8716.18</v>
      </c>
      <c r="AN23" s="49">
        <v>5</v>
      </c>
      <c r="AO23" s="49">
        <v>4</v>
      </c>
      <c r="AP23" s="49">
        <v>1</v>
      </c>
      <c r="AQ23" s="49">
        <v>0</v>
      </c>
      <c r="AR23" s="49">
        <v>2371.9699999999998</v>
      </c>
      <c r="AX23" s="106">
        <v>9001070100</v>
      </c>
      <c r="AY23" s="107">
        <v>87876.710500000001</v>
      </c>
      <c r="AZ23" s="107">
        <v>11088.15</v>
      </c>
      <c r="BA23" s="107">
        <v>14</v>
      </c>
      <c r="BB23" s="107">
        <v>8716.18</v>
      </c>
      <c r="BC23" s="107">
        <v>5</v>
      </c>
      <c r="BD23" s="107">
        <v>2371.9699999999998</v>
      </c>
      <c r="BF23" t="s">
        <v>2873</v>
      </c>
      <c r="BG23" s="156" t="s">
        <v>2866</v>
      </c>
      <c r="BH23" s="156" t="s">
        <v>2867</v>
      </c>
      <c r="BI23" s="156" t="s">
        <v>2868</v>
      </c>
      <c r="BJ23" s="156" t="s">
        <v>2869</v>
      </c>
      <c r="BK23" s="156" t="s">
        <v>2870</v>
      </c>
      <c r="BL23" s="156" t="s">
        <v>2871</v>
      </c>
    </row>
    <row r="24" spans="1:66" x14ac:dyDescent="0.25">
      <c r="A24" s="107" t="s">
        <v>1734</v>
      </c>
      <c r="B24" s="49">
        <v>9001070100</v>
      </c>
      <c r="C24" s="107" t="s">
        <v>1733</v>
      </c>
      <c r="D24" s="49">
        <v>88021</v>
      </c>
      <c r="E24" s="49">
        <v>2.16</v>
      </c>
      <c r="F24" s="49">
        <v>59890.704619999997</v>
      </c>
      <c r="G24" s="49">
        <v>59.890999999999998</v>
      </c>
      <c r="H24" s="49">
        <v>0.65100000000000002</v>
      </c>
      <c r="I24" s="49">
        <v>4</v>
      </c>
      <c r="J24" s="49">
        <v>0.34899999999999998</v>
      </c>
      <c r="K24" s="49">
        <v>2</v>
      </c>
      <c r="L24" s="49">
        <v>1489</v>
      </c>
      <c r="M24" s="49">
        <v>0.29834345936269269</v>
      </c>
      <c r="N24" s="49">
        <v>0.16</v>
      </c>
      <c r="O24" s="49">
        <v>1</v>
      </c>
      <c r="P24" s="49">
        <v>0.49</v>
      </c>
      <c r="Q24" s="49">
        <v>3</v>
      </c>
      <c r="R24" s="49">
        <v>3</v>
      </c>
      <c r="S24" s="49">
        <v>1</v>
      </c>
      <c r="T24" s="49">
        <v>1</v>
      </c>
      <c r="U24" s="49">
        <v>5021</v>
      </c>
      <c r="V24" s="49">
        <v>0.652231593351012</v>
      </c>
      <c r="W24" s="49">
        <v>7698.1858149999998</v>
      </c>
      <c r="X24" s="49">
        <v>1</v>
      </c>
      <c r="Y24" s="49">
        <v>764</v>
      </c>
      <c r="Z24" s="49">
        <v>15.384615384615385</v>
      </c>
      <c r="AA24" s="49">
        <v>0.60899999999999999</v>
      </c>
      <c r="AB24" s="49">
        <v>4</v>
      </c>
      <c r="AC24" s="49">
        <v>3.5</v>
      </c>
      <c r="AD24" s="49">
        <v>4</v>
      </c>
      <c r="AE24" s="107" t="s">
        <v>239</v>
      </c>
      <c r="AF24" s="107" t="s">
        <v>239</v>
      </c>
      <c r="AG24" s="49">
        <v>87876.710500000001</v>
      </c>
      <c r="AH24" s="49">
        <v>0</v>
      </c>
      <c r="AI24" s="49">
        <v>0</v>
      </c>
      <c r="AJ24" s="49"/>
      <c r="AK24" s="49"/>
      <c r="AL24" s="49"/>
      <c r="AM24" s="49">
        <v>0</v>
      </c>
      <c r="AN24" s="49">
        <v>0</v>
      </c>
      <c r="AO24" s="49"/>
      <c r="AP24" s="49"/>
      <c r="AQ24" s="49"/>
      <c r="AR24" s="49">
        <v>0</v>
      </c>
      <c r="AX24" s="106">
        <v>9001070200</v>
      </c>
      <c r="AY24" s="107">
        <v>45704.852400000003</v>
      </c>
      <c r="AZ24" s="107">
        <v>2977.5899999999997</v>
      </c>
      <c r="BA24" s="107">
        <v>8</v>
      </c>
      <c r="BB24" s="107">
        <v>1549.83</v>
      </c>
      <c r="BC24" s="107">
        <v>8</v>
      </c>
      <c r="BD24" s="107">
        <v>1427.76</v>
      </c>
      <c r="BF24" t="s">
        <v>239</v>
      </c>
      <c r="BG24" s="161">
        <v>8556139.2886000015</v>
      </c>
      <c r="BH24" s="161">
        <v>3529907.55</v>
      </c>
      <c r="BI24" s="161">
        <v>2478</v>
      </c>
      <c r="BJ24" s="161">
        <v>1932663.5799999998</v>
      </c>
      <c r="BK24" s="161">
        <v>606</v>
      </c>
      <c r="BL24" s="161">
        <v>1361673.9699999997</v>
      </c>
    </row>
    <row r="25" spans="1:66" x14ac:dyDescent="0.25">
      <c r="A25" s="107" t="s">
        <v>1732</v>
      </c>
      <c r="B25" s="49">
        <v>9001070200</v>
      </c>
      <c r="C25" s="107" t="s">
        <v>1731</v>
      </c>
      <c r="D25" s="49">
        <v>42688</v>
      </c>
      <c r="E25" s="49">
        <v>2.37</v>
      </c>
      <c r="F25" s="49">
        <v>27728.835729999999</v>
      </c>
      <c r="G25" s="49">
        <v>27.728999999999999</v>
      </c>
      <c r="H25" s="49">
        <v>0.13900000000000001</v>
      </c>
      <c r="I25" s="49">
        <v>1</v>
      </c>
      <c r="J25" s="49">
        <v>0.86099999999999999</v>
      </c>
      <c r="K25" s="49">
        <v>5</v>
      </c>
      <c r="L25" s="49">
        <v>1292</v>
      </c>
      <c r="M25" s="49">
        <v>0.55912913729825753</v>
      </c>
      <c r="N25" s="49">
        <v>0.89700000000000002</v>
      </c>
      <c r="O25" s="49">
        <v>5</v>
      </c>
      <c r="P25" s="49">
        <v>0.66199999999999992</v>
      </c>
      <c r="Q25" s="49">
        <v>4</v>
      </c>
      <c r="R25" s="49">
        <v>5</v>
      </c>
      <c r="S25" s="49">
        <v>1</v>
      </c>
      <c r="T25" s="49">
        <v>1</v>
      </c>
      <c r="U25" s="49">
        <v>4052</v>
      </c>
      <c r="V25" s="49">
        <v>0.325672551378616</v>
      </c>
      <c r="W25" s="49">
        <v>12441.945084999999</v>
      </c>
      <c r="X25" s="49">
        <v>1</v>
      </c>
      <c r="Y25" s="49">
        <v>665</v>
      </c>
      <c r="Z25" s="49">
        <v>17.13917525773196</v>
      </c>
      <c r="AA25" s="49">
        <v>0.66100000000000003</v>
      </c>
      <c r="AB25" s="49">
        <v>4</v>
      </c>
      <c r="AC25" s="49">
        <v>4.5</v>
      </c>
      <c r="AD25" s="49">
        <v>5</v>
      </c>
      <c r="AE25" s="107" t="s">
        <v>244</v>
      </c>
      <c r="AF25" s="107" t="s">
        <v>244</v>
      </c>
      <c r="AG25" s="49">
        <v>0</v>
      </c>
      <c r="AH25" s="49">
        <v>2227.9299999999998</v>
      </c>
      <c r="AI25" s="49">
        <v>7</v>
      </c>
      <c r="AJ25" s="49">
        <v>7</v>
      </c>
      <c r="AK25" s="49">
        <v>0</v>
      </c>
      <c r="AL25" s="49">
        <v>0</v>
      </c>
      <c r="AM25" s="49">
        <v>800.17</v>
      </c>
      <c r="AN25" s="49">
        <v>8</v>
      </c>
      <c r="AO25" s="49">
        <v>4</v>
      </c>
      <c r="AP25" s="49">
        <v>4</v>
      </c>
      <c r="AQ25" s="49">
        <v>0</v>
      </c>
      <c r="AR25" s="49">
        <v>1427.76</v>
      </c>
      <c r="AX25" s="106">
        <v>9001070300</v>
      </c>
      <c r="AY25" s="107">
        <v>16956.723999999998</v>
      </c>
      <c r="AZ25" s="107">
        <v>202635.3</v>
      </c>
      <c r="BA25" s="107">
        <v>0</v>
      </c>
      <c r="BB25" s="107">
        <v>0</v>
      </c>
      <c r="BC25" s="107">
        <v>2</v>
      </c>
      <c r="BD25" s="107">
        <v>202635.3</v>
      </c>
      <c r="BF25" t="s">
        <v>244</v>
      </c>
      <c r="BG25" s="161">
        <v>3573653.6423000004</v>
      </c>
      <c r="BH25" s="161">
        <v>1486846.7799999998</v>
      </c>
      <c r="BI25" s="161">
        <v>449</v>
      </c>
      <c r="BJ25" s="161">
        <v>224884.29</v>
      </c>
      <c r="BK25" s="161">
        <v>898</v>
      </c>
      <c r="BL25" s="161">
        <v>1232002.4900000002</v>
      </c>
    </row>
    <row r="26" spans="1:66" x14ac:dyDescent="0.25">
      <c r="A26" s="107" t="s">
        <v>1732</v>
      </c>
      <c r="B26" s="49">
        <v>9001070200</v>
      </c>
      <c r="C26" s="107" t="s">
        <v>1731</v>
      </c>
      <c r="D26" s="49">
        <v>42688</v>
      </c>
      <c r="E26" s="49">
        <v>2.37</v>
      </c>
      <c r="F26" s="49">
        <v>27728.835729999999</v>
      </c>
      <c r="G26" s="49">
        <v>27.728999999999999</v>
      </c>
      <c r="H26" s="49">
        <v>0.13900000000000001</v>
      </c>
      <c r="I26" s="49">
        <v>1</v>
      </c>
      <c r="J26" s="49">
        <v>0.86099999999999999</v>
      </c>
      <c r="K26" s="49">
        <v>5</v>
      </c>
      <c r="L26" s="49">
        <v>1292</v>
      </c>
      <c r="M26" s="49">
        <v>0.55912913729825753</v>
      </c>
      <c r="N26" s="49">
        <v>0.89700000000000002</v>
      </c>
      <c r="O26" s="49">
        <v>5</v>
      </c>
      <c r="P26" s="49">
        <v>0.66199999999999992</v>
      </c>
      <c r="Q26" s="49">
        <v>4</v>
      </c>
      <c r="R26" s="49">
        <v>5</v>
      </c>
      <c r="S26" s="49">
        <v>1</v>
      </c>
      <c r="T26" s="49">
        <v>1</v>
      </c>
      <c r="U26" s="49">
        <v>4052</v>
      </c>
      <c r="V26" s="49">
        <v>0.325672551378616</v>
      </c>
      <c r="W26" s="49">
        <v>12441.945084999999</v>
      </c>
      <c r="X26" s="49">
        <v>1</v>
      </c>
      <c r="Y26" s="49">
        <v>665</v>
      </c>
      <c r="Z26" s="49">
        <v>17.13917525773196</v>
      </c>
      <c r="AA26" s="49">
        <v>0.66100000000000003</v>
      </c>
      <c r="AB26" s="49">
        <v>4</v>
      </c>
      <c r="AC26" s="49">
        <v>4.5</v>
      </c>
      <c r="AD26" s="49">
        <v>5</v>
      </c>
      <c r="AE26" s="107" t="s">
        <v>244</v>
      </c>
      <c r="AF26" s="107" t="s">
        <v>244</v>
      </c>
      <c r="AG26" s="49">
        <v>45704.852400000003</v>
      </c>
      <c r="AH26" s="49">
        <v>0</v>
      </c>
      <c r="AI26" s="49">
        <v>0</v>
      </c>
      <c r="AJ26" s="49"/>
      <c r="AK26" s="49"/>
      <c r="AL26" s="49"/>
      <c r="AM26" s="49">
        <v>0</v>
      </c>
      <c r="AN26" s="49">
        <v>0</v>
      </c>
      <c r="AO26" s="49"/>
      <c r="AP26" s="49"/>
      <c r="AQ26" s="49"/>
      <c r="AR26" s="49">
        <v>0</v>
      </c>
      <c r="AX26" s="106">
        <v>9001070400</v>
      </c>
      <c r="AY26" s="107">
        <v>17917.035599999999</v>
      </c>
      <c r="AZ26" s="107">
        <v>1029.53</v>
      </c>
      <c r="BA26" s="107">
        <v>3</v>
      </c>
      <c r="BB26" s="107">
        <v>380.24</v>
      </c>
      <c r="BC26" s="107">
        <v>6</v>
      </c>
      <c r="BD26" s="107">
        <v>649.29</v>
      </c>
    </row>
    <row r="27" spans="1:66" x14ac:dyDescent="0.25">
      <c r="A27" s="107" t="s">
        <v>1732</v>
      </c>
      <c r="B27" s="49">
        <v>9001070200</v>
      </c>
      <c r="C27" s="107" t="s">
        <v>1731</v>
      </c>
      <c r="D27" s="49">
        <v>42688</v>
      </c>
      <c r="E27" s="49">
        <v>2.37</v>
      </c>
      <c r="F27" s="49">
        <v>27728.835729999999</v>
      </c>
      <c r="G27" s="49">
        <v>27.728999999999999</v>
      </c>
      <c r="H27" s="49">
        <v>0.13900000000000001</v>
      </c>
      <c r="I27" s="49">
        <v>1</v>
      </c>
      <c r="J27" s="49">
        <v>0.86099999999999999</v>
      </c>
      <c r="K27" s="49">
        <v>5</v>
      </c>
      <c r="L27" s="49">
        <v>1292</v>
      </c>
      <c r="M27" s="49">
        <v>0.55912913729825753</v>
      </c>
      <c r="N27" s="49">
        <v>0.89700000000000002</v>
      </c>
      <c r="O27" s="49">
        <v>5</v>
      </c>
      <c r="P27" s="49">
        <v>0.66199999999999992</v>
      </c>
      <c r="Q27" s="49">
        <v>4</v>
      </c>
      <c r="R27" s="49">
        <v>5</v>
      </c>
      <c r="S27" s="49">
        <v>1</v>
      </c>
      <c r="T27" s="49">
        <v>1</v>
      </c>
      <c r="U27" s="49">
        <v>4052</v>
      </c>
      <c r="V27" s="49">
        <v>0.325672551378616</v>
      </c>
      <c r="W27" s="49">
        <v>12441.945084999999</v>
      </c>
      <c r="X27" s="49">
        <v>1</v>
      </c>
      <c r="Y27" s="49">
        <v>665</v>
      </c>
      <c r="Z27" s="49">
        <v>17.13917525773196</v>
      </c>
      <c r="AA27" s="49">
        <v>0.66100000000000003</v>
      </c>
      <c r="AB27" s="49">
        <v>4</v>
      </c>
      <c r="AC27" s="49">
        <v>4.5</v>
      </c>
      <c r="AD27" s="49">
        <v>5</v>
      </c>
      <c r="AE27" s="107" t="s">
        <v>244</v>
      </c>
      <c r="AF27" s="107" t="s">
        <v>244</v>
      </c>
      <c r="AG27" s="49">
        <v>0</v>
      </c>
      <c r="AH27" s="49">
        <v>749.66</v>
      </c>
      <c r="AI27" s="49">
        <v>1</v>
      </c>
      <c r="AJ27" s="49">
        <v>1</v>
      </c>
      <c r="AK27" s="49">
        <v>0</v>
      </c>
      <c r="AL27" s="49">
        <v>0</v>
      </c>
      <c r="AM27" s="49">
        <v>749.66</v>
      </c>
      <c r="AN27" s="49">
        <v>0</v>
      </c>
      <c r="AO27" s="49"/>
      <c r="AP27" s="49"/>
      <c r="AQ27" s="49"/>
      <c r="AR27" s="49">
        <v>0</v>
      </c>
      <c r="AX27" s="106">
        <v>9001070500</v>
      </c>
      <c r="AY27" s="107">
        <v>23101.568599999999</v>
      </c>
      <c r="AZ27" s="107">
        <v>359.75</v>
      </c>
      <c r="BA27" s="107">
        <v>0</v>
      </c>
      <c r="BB27" s="107">
        <v>75</v>
      </c>
      <c r="BC27" s="107">
        <v>7</v>
      </c>
      <c r="BD27" s="107">
        <v>284.75</v>
      </c>
    </row>
    <row r="28" spans="1:66" x14ac:dyDescent="0.25">
      <c r="A28" s="107" t="s">
        <v>1730</v>
      </c>
      <c r="B28" s="49">
        <v>9001070300</v>
      </c>
      <c r="C28" s="107" t="s">
        <v>1729</v>
      </c>
      <c r="D28" s="49">
        <v>9958</v>
      </c>
      <c r="E28" s="49">
        <v>3.24</v>
      </c>
      <c r="F28" s="49">
        <v>5532.2222220000003</v>
      </c>
      <c r="G28" s="49">
        <v>5.532</v>
      </c>
      <c r="H28" s="49">
        <v>1E-3</v>
      </c>
      <c r="I28" s="49">
        <v>1</v>
      </c>
      <c r="J28" s="49">
        <v>0.999</v>
      </c>
      <c r="K28" s="49">
        <v>5</v>
      </c>
      <c r="L28" s="49">
        <v>433</v>
      </c>
      <c r="M28" s="49">
        <v>0.93922474396221023</v>
      </c>
      <c r="N28" s="49">
        <v>0.99299999999999999</v>
      </c>
      <c r="O28" s="49">
        <v>5</v>
      </c>
      <c r="P28" s="49">
        <v>1</v>
      </c>
      <c r="Q28" s="49">
        <v>5</v>
      </c>
      <c r="R28" s="49">
        <v>5</v>
      </c>
      <c r="S28" s="49">
        <v>1</v>
      </c>
      <c r="T28" s="49">
        <v>1</v>
      </c>
      <c r="U28" s="49">
        <v>1297</v>
      </c>
      <c r="V28" s="49">
        <v>0.41493628541908301</v>
      </c>
      <c r="W28" s="49">
        <v>3125.7811032</v>
      </c>
      <c r="X28" s="49">
        <v>1</v>
      </c>
      <c r="Y28" s="49">
        <v>282</v>
      </c>
      <c r="Z28" s="49">
        <v>20.317002881844381</v>
      </c>
      <c r="AA28" s="49">
        <v>0.74299999999999999</v>
      </c>
      <c r="AB28" s="49">
        <v>4</v>
      </c>
      <c r="AC28" s="49">
        <v>4.5</v>
      </c>
      <c r="AD28" s="49">
        <v>5</v>
      </c>
      <c r="AE28" s="107" t="s">
        <v>244</v>
      </c>
      <c r="AF28" s="107" t="s">
        <v>244</v>
      </c>
      <c r="AG28" s="49">
        <v>0</v>
      </c>
      <c r="AH28" s="49">
        <v>202635.3</v>
      </c>
      <c r="AI28" s="49">
        <v>0</v>
      </c>
      <c r="AJ28" s="49"/>
      <c r="AK28" s="49"/>
      <c r="AL28" s="49"/>
      <c r="AM28" s="49">
        <v>0</v>
      </c>
      <c r="AN28" s="49">
        <v>2</v>
      </c>
      <c r="AO28" s="49">
        <v>0</v>
      </c>
      <c r="AP28" s="49">
        <v>1</v>
      </c>
      <c r="AQ28" s="49">
        <v>1</v>
      </c>
      <c r="AR28" s="49">
        <v>202635.3</v>
      </c>
      <c r="AX28" s="106">
        <v>9001070600</v>
      </c>
      <c r="AY28" s="107">
        <v>35967.757299999997</v>
      </c>
      <c r="AZ28" s="107">
        <v>96774.69</v>
      </c>
      <c r="BA28" s="107">
        <v>0</v>
      </c>
      <c r="BB28" s="107">
        <v>0</v>
      </c>
      <c r="BC28" s="107">
        <v>4</v>
      </c>
      <c r="BD28" s="107">
        <v>96774.69</v>
      </c>
      <c r="BF28" t="s">
        <v>239</v>
      </c>
      <c r="BG28" s="10">
        <f>BG24/SUM(BG$24:BG$25)</f>
        <v>0.70538213944309736</v>
      </c>
      <c r="BH28" s="10">
        <f t="shared" ref="BH28:BL28" si="2">BH24/SUM(BH$24:BH$25)</f>
        <v>0.70362376106226432</v>
      </c>
      <c r="BI28" s="10">
        <f t="shared" si="2"/>
        <v>0.84660061496412709</v>
      </c>
      <c r="BJ28" s="10">
        <f t="shared" si="2"/>
        <v>0.89576857453457115</v>
      </c>
      <c r="BK28" s="10">
        <f t="shared" si="2"/>
        <v>0.40292553191489361</v>
      </c>
      <c r="BL28" s="10">
        <f t="shared" si="2"/>
        <v>0.5249976205590422</v>
      </c>
    </row>
    <row r="29" spans="1:66" x14ac:dyDescent="0.25">
      <c r="A29" s="107" t="s">
        <v>1730</v>
      </c>
      <c r="B29" s="49">
        <v>9001070300</v>
      </c>
      <c r="C29" s="107" t="s">
        <v>1729</v>
      </c>
      <c r="D29" s="49">
        <v>9958</v>
      </c>
      <c r="E29" s="49">
        <v>3.24</v>
      </c>
      <c r="F29" s="49">
        <v>5532.2222220000003</v>
      </c>
      <c r="G29" s="49">
        <v>5.532</v>
      </c>
      <c r="H29" s="49">
        <v>1E-3</v>
      </c>
      <c r="I29" s="49">
        <v>1</v>
      </c>
      <c r="J29" s="49">
        <v>0.999</v>
      </c>
      <c r="K29" s="49">
        <v>5</v>
      </c>
      <c r="L29" s="49">
        <v>433</v>
      </c>
      <c r="M29" s="49">
        <v>0.93922474396221023</v>
      </c>
      <c r="N29" s="49">
        <v>0.99299999999999999</v>
      </c>
      <c r="O29" s="49">
        <v>5</v>
      </c>
      <c r="P29" s="49">
        <v>1</v>
      </c>
      <c r="Q29" s="49">
        <v>5</v>
      </c>
      <c r="R29" s="49">
        <v>5</v>
      </c>
      <c r="S29" s="49">
        <v>1</v>
      </c>
      <c r="T29" s="49">
        <v>1</v>
      </c>
      <c r="U29" s="49">
        <v>1297</v>
      </c>
      <c r="V29" s="49">
        <v>0.41493628541908301</v>
      </c>
      <c r="W29" s="49">
        <v>3125.7811032</v>
      </c>
      <c r="X29" s="49">
        <v>1</v>
      </c>
      <c r="Y29" s="49">
        <v>282</v>
      </c>
      <c r="Z29" s="49">
        <v>20.317002881844381</v>
      </c>
      <c r="AA29" s="49">
        <v>0.74299999999999999</v>
      </c>
      <c r="AB29" s="49">
        <v>4</v>
      </c>
      <c r="AC29" s="49">
        <v>4.5</v>
      </c>
      <c r="AD29" s="49">
        <v>5</v>
      </c>
      <c r="AE29" s="107" t="s">
        <v>244</v>
      </c>
      <c r="AF29" s="107" t="s">
        <v>244</v>
      </c>
      <c r="AG29" s="49">
        <v>16956.723999999998</v>
      </c>
      <c r="AH29" s="49">
        <v>0</v>
      </c>
      <c r="AI29" s="49">
        <v>0</v>
      </c>
      <c r="AJ29" s="49"/>
      <c r="AK29" s="49"/>
      <c r="AL29" s="49"/>
      <c r="AM29" s="49">
        <v>0</v>
      </c>
      <c r="AN29" s="49">
        <v>0</v>
      </c>
      <c r="AO29" s="49"/>
      <c r="AP29" s="49"/>
      <c r="AQ29" s="49"/>
      <c r="AR29" s="49">
        <v>0</v>
      </c>
      <c r="AX29" s="106">
        <v>9001070900</v>
      </c>
      <c r="AY29" s="107">
        <v>29174.958600000002</v>
      </c>
      <c r="AZ29" s="107">
        <v>4170.01</v>
      </c>
      <c r="BA29" s="107">
        <v>1</v>
      </c>
      <c r="BB29" s="107">
        <v>1302.5999999999999</v>
      </c>
      <c r="BC29" s="107">
        <v>12</v>
      </c>
      <c r="BD29" s="107">
        <v>2867.41</v>
      </c>
      <c r="BF29" t="s">
        <v>244</v>
      </c>
      <c r="BG29" s="10">
        <f>BG25/SUM(BG$24:BG$25)</f>
        <v>0.29461786055690264</v>
      </c>
      <c r="BH29" s="10">
        <f t="shared" ref="BH29:BL29" si="3">BH25/SUM(BH$24:BH$25)</f>
        <v>0.29637623893773563</v>
      </c>
      <c r="BI29" s="10">
        <f t="shared" si="3"/>
        <v>0.15339938503587291</v>
      </c>
      <c r="BJ29" s="10">
        <f t="shared" si="3"/>
        <v>0.10423142546542898</v>
      </c>
      <c r="BK29" s="10">
        <f t="shared" si="3"/>
        <v>0.59707446808510634</v>
      </c>
      <c r="BL29" s="10">
        <f t="shared" si="3"/>
        <v>0.4750023794409578</v>
      </c>
    </row>
    <row r="30" spans="1:66" x14ac:dyDescent="0.25">
      <c r="A30" s="107" t="s">
        <v>1728</v>
      </c>
      <c r="B30" s="49">
        <v>9001070400</v>
      </c>
      <c r="C30" s="107" t="s">
        <v>1727</v>
      </c>
      <c r="D30" s="49">
        <v>35313</v>
      </c>
      <c r="E30" s="49">
        <v>1.86</v>
      </c>
      <c r="F30" s="49">
        <v>25892.747859999999</v>
      </c>
      <c r="G30" s="49">
        <v>25.893000000000001</v>
      </c>
      <c r="H30" s="49">
        <v>0.122</v>
      </c>
      <c r="I30" s="49">
        <v>1</v>
      </c>
      <c r="J30" s="49">
        <v>0.878</v>
      </c>
      <c r="K30" s="49">
        <v>5</v>
      </c>
      <c r="L30" s="49">
        <v>912</v>
      </c>
      <c r="M30" s="49">
        <v>0.42266661148416251</v>
      </c>
      <c r="N30" s="49">
        <v>0.73799999999999999</v>
      </c>
      <c r="O30" s="49">
        <v>4</v>
      </c>
      <c r="P30" s="49">
        <v>0.96899999999999997</v>
      </c>
      <c r="Q30" s="49">
        <v>5</v>
      </c>
      <c r="R30" s="49">
        <v>5</v>
      </c>
      <c r="S30" s="49">
        <v>1</v>
      </c>
      <c r="T30" s="49">
        <v>1</v>
      </c>
      <c r="U30" s="49">
        <v>1693</v>
      </c>
      <c r="V30" s="49">
        <v>0.67282589726284403</v>
      </c>
      <c r="W30" s="49">
        <v>2516.2527288000001</v>
      </c>
      <c r="X30" s="49">
        <v>1</v>
      </c>
      <c r="Y30" s="49">
        <v>429</v>
      </c>
      <c r="Z30" s="49">
        <v>28.986486486486488</v>
      </c>
      <c r="AA30" s="49">
        <v>0.86799999999999999</v>
      </c>
      <c r="AB30" s="49">
        <v>5</v>
      </c>
      <c r="AC30" s="49">
        <v>5</v>
      </c>
      <c r="AD30" s="49">
        <v>5</v>
      </c>
      <c r="AE30" s="107" t="s">
        <v>244</v>
      </c>
      <c r="AF30" s="107" t="s">
        <v>244</v>
      </c>
      <c r="AG30" s="49">
        <v>0</v>
      </c>
      <c r="AH30" s="49">
        <v>1029.53</v>
      </c>
      <c r="AI30" s="49">
        <v>3</v>
      </c>
      <c r="AJ30" s="49">
        <v>3</v>
      </c>
      <c r="AK30" s="49">
        <v>0</v>
      </c>
      <c r="AL30" s="49">
        <v>0</v>
      </c>
      <c r="AM30" s="49">
        <v>380.24</v>
      </c>
      <c r="AN30" s="49">
        <v>6</v>
      </c>
      <c r="AO30" s="49">
        <v>2</v>
      </c>
      <c r="AP30" s="49">
        <v>4</v>
      </c>
      <c r="AQ30" s="49">
        <v>0</v>
      </c>
      <c r="AR30" s="49">
        <v>649.29</v>
      </c>
      <c r="AX30" s="106">
        <v>9001071000</v>
      </c>
      <c r="AY30" s="107">
        <v>37249.348899999997</v>
      </c>
      <c r="AZ30" s="107">
        <v>14379.5</v>
      </c>
      <c r="BA30" s="107">
        <v>1</v>
      </c>
      <c r="BB30" s="107">
        <v>118.52</v>
      </c>
      <c r="BC30" s="107">
        <v>17</v>
      </c>
      <c r="BD30" s="107">
        <v>14260.98</v>
      </c>
    </row>
    <row r="31" spans="1:66" x14ac:dyDescent="0.25">
      <c r="A31" s="107" t="s">
        <v>1728</v>
      </c>
      <c r="B31" s="49">
        <v>9001070400</v>
      </c>
      <c r="C31" s="107" t="s">
        <v>1727</v>
      </c>
      <c r="D31" s="49">
        <v>35313</v>
      </c>
      <c r="E31" s="49">
        <v>1.86</v>
      </c>
      <c r="F31" s="49">
        <v>25892.747859999999</v>
      </c>
      <c r="G31" s="49">
        <v>25.893000000000001</v>
      </c>
      <c r="H31" s="49">
        <v>0.122</v>
      </c>
      <c r="I31" s="49">
        <v>1</v>
      </c>
      <c r="J31" s="49">
        <v>0.878</v>
      </c>
      <c r="K31" s="49">
        <v>5</v>
      </c>
      <c r="L31" s="49">
        <v>912</v>
      </c>
      <c r="M31" s="49">
        <v>0.42266661148416251</v>
      </c>
      <c r="N31" s="49">
        <v>0.73799999999999999</v>
      </c>
      <c r="O31" s="49">
        <v>4</v>
      </c>
      <c r="P31" s="49">
        <v>0.96899999999999997</v>
      </c>
      <c r="Q31" s="49">
        <v>5</v>
      </c>
      <c r="R31" s="49">
        <v>5</v>
      </c>
      <c r="S31" s="49">
        <v>1</v>
      </c>
      <c r="T31" s="49">
        <v>1</v>
      </c>
      <c r="U31" s="49">
        <v>1693</v>
      </c>
      <c r="V31" s="49">
        <v>0.67282589726284403</v>
      </c>
      <c r="W31" s="49">
        <v>2516.2527288000001</v>
      </c>
      <c r="X31" s="49">
        <v>1</v>
      </c>
      <c r="Y31" s="49">
        <v>429</v>
      </c>
      <c r="Z31" s="49">
        <v>28.986486486486488</v>
      </c>
      <c r="AA31" s="49">
        <v>0.86799999999999999</v>
      </c>
      <c r="AB31" s="49">
        <v>5</v>
      </c>
      <c r="AC31" s="49">
        <v>5</v>
      </c>
      <c r="AD31" s="49">
        <v>5</v>
      </c>
      <c r="AE31" s="107" t="s">
        <v>244</v>
      </c>
      <c r="AF31" s="107" t="s">
        <v>244</v>
      </c>
      <c r="AG31" s="49">
        <v>17866.1715</v>
      </c>
      <c r="AH31" s="49">
        <v>0</v>
      </c>
      <c r="AI31" s="49">
        <v>0</v>
      </c>
      <c r="AJ31" s="49"/>
      <c r="AK31" s="49"/>
      <c r="AL31" s="49"/>
      <c r="AM31" s="49">
        <v>0</v>
      </c>
      <c r="AN31" s="49">
        <v>0</v>
      </c>
      <c r="AO31" s="49"/>
      <c r="AP31" s="49"/>
      <c r="AQ31" s="49"/>
      <c r="AR31" s="49">
        <v>0</v>
      </c>
      <c r="AX31" s="106">
        <v>9001071100</v>
      </c>
      <c r="AY31" s="107">
        <v>51783.790099999998</v>
      </c>
      <c r="AZ31" s="107">
        <v>21423.83</v>
      </c>
      <c r="BA31" s="107">
        <v>5</v>
      </c>
      <c r="BB31" s="107">
        <v>1246.6199999999999</v>
      </c>
      <c r="BC31" s="107">
        <v>19</v>
      </c>
      <c r="BD31" s="107">
        <v>20177.21</v>
      </c>
    </row>
    <row r="32" spans="1:66" x14ac:dyDescent="0.25">
      <c r="A32" s="107" t="s">
        <v>1728</v>
      </c>
      <c r="B32" s="49">
        <v>9001070400</v>
      </c>
      <c r="C32" s="107" t="s">
        <v>1727</v>
      </c>
      <c r="D32" s="49">
        <v>35313</v>
      </c>
      <c r="E32" s="49">
        <v>1.86</v>
      </c>
      <c r="F32" s="49">
        <v>25892.747859999999</v>
      </c>
      <c r="G32" s="49">
        <v>25.893000000000001</v>
      </c>
      <c r="H32" s="49">
        <v>0.122</v>
      </c>
      <c r="I32" s="49">
        <v>1</v>
      </c>
      <c r="J32" s="49">
        <v>0.878</v>
      </c>
      <c r="K32" s="49">
        <v>5</v>
      </c>
      <c r="L32" s="49">
        <v>912</v>
      </c>
      <c r="M32" s="49">
        <v>0.42266661148416251</v>
      </c>
      <c r="N32" s="49">
        <v>0.73799999999999999</v>
      </c>
      <c r="O32" s="49">
        <v>4</v>
      </c>
      <c r="P32" s="49">
        <v>0.96899999999999997</v>
      </c>
      <c r="Q32" s="49">
        <v>5</v>
      </c>
      <c r="R32" s="49">
        <v>5</v>
      </c>
      <c r="S32" s="49">
        <v>1</v>
      </c>
      <c r="T32" s="49">
        <v>1</v>
      </c>
      <c r="U32" s="49">
        <v>1693</v>
      </c>
      <c r="V32" s="49">
        <v>0.67282589726284403</v>
      </c>
      <c r="W32" s="49">
        <v>2516.2527288000001</v>
      </c>
      <c r="X32" s="49">
        <v>1</v>
      </c>
      <c r="Y32" s="49">
        <v>429</v>
      </c>
      <c r="Z32" s="49">
        <v>28.986486486486488</v>
      </c>
      <c r="AA32" s="49">
        <v>0.86799999999999999</v>
      </c>
      <c r="AB32" s="49">
        <v>5</v>
      </c>
      <c r="AC32" s="49">
        <v>5</v>
      </c>
      <c r="AD32" s="49">
        <v>5</v>
      </c>
      <c r="AE32" s="107" t="s">
        <v>244</v>
      </c>
      <c r="AF32" s="107" t="s">
        <v>244</v>
      </c>
      <c r="AG32" s="49">
        <v>50.864100000000001</v>
      </c>
      <c r="AH32" s="49">
        <v>0</v>
      </c>
      <c r="AI32" s="49">
        <v>0</v>
      </c>
      <c r="AJ32" s="49"/>
      <c r="AK32" s="49"/>
      <c r="AL32" s="49"/>
      <c r="AM32" s="49">
        <v>0</v>
      </c>
      <c r="AN32" s="49">
        <v>0</v>
      </c>
      <c r="AO32" s="49"/>
      <c r="AP32" s="49"/>
      <c r="AQ32" s="49"/>
      <c r="AR32" s="49">
        <v>0</v>
      </c>
      <c r="AX32" s="106">
        <v>9001071200</v>
      </c>
      <c r="AY32" s="107">
        <v>45169.658199999998</v>
      </c>
      <c r="AZ32" s="107">
        <v>4593.8599999999997</v>
      </c>
      <c r="BA32" s="107">
        <v>2</v>
      </c>
      <c r="BB32" s="107">
        <v>954.34</v>
      </c>
      <c r="BC32" s="107">
        <v>21</v>
      </c>
      <c r="BD32" s="107">
        <v>3639.52</v>
      </c>
      <c r="BF32" s="163"/>
      <c r="BG32" s="163"/>
      <c r="BN32" s="163"/>
    </row>
    <row r="33" spans="1:64" x14ac:dyDescent="0.25">
      <c r="A33" s="107" t="s">
        <v>1726</v>
      </c>
      <c r="B33" s="49">
        <v>9001070500</v>
      </c>
      <c r="C33" s="107" t="s">
        <v>1725</v>
      </c>
      <c r="D33" s="49">
        <v>24342</v>
      </c>
      <c r="E33" s="49">
        <v>2.52</v>
      </c>
      <c r="F33" s="49">
        <v>15334.018669999999</v>
      </c>
      <c r="G33" s="49">
        <v>15.334</v>
      </c>
      <c r="H33" s="49">
        <v>0.02</v>
      </c>
      <c r="I33" s="49">
        <v>1</v>
      </c>
      <c r="J33" s="49">
        <v>0.98</v>
      </c>
      <c r="K33" s="49">
        <v>5</v>
      </c>
      <c r="L33" s="49">
        <v>1275</v>
      </c>
      <c r="M33" s="49">
        <v>0.99778149024517915</v>
      </c>
      <c r="N33" s="49">
        <v>0.996</v>
      </c>
      <c r="O33" s="49">
        <v>5</v>
      </c>
      <c r="P33" s="49">
        <v>0.68100000000000005</v>
      </c>
      <c r="Q33" s="49">
        <v>4</v>
      </c>
      <c r="R33" s="49">
        <v>5</v>
      </c>
      <c r="S33" s="49">
        <v>1</v>
      </c>
      <c r="T33" s="49">
        <v>1</v>
      </c>
      <c r="U33" s="49">
        <v>2801</v>
      </c>
      <c r="V33" s="49">
        <v>0.14780222919951799</v>
      </c>
      <c r="W33" s="49">
        <v>18950.999692000001</v>
      </c>
      <c r="X33" s="49">
        <v>1</v>
      </c>
      <c r="Y33" s="49">
        <v>597</v>
      </c>
      <c r="Z33" s="49">
        <v>32.183288409703501</v>
      </c>
      <c r="AA33" s="49">
        <v>0.91</v>
      </c>
      <c r="AB33" s="49">
        <v>5</v>
      </c>
      <c r="AC33" s="49">
        <v>5</v>
      </c>
      <c r="AD33" s="49">
        <v>5</v>
      </c>
      <c r="AE33" s="107" t="s">
        <v>244</v>
      </c>
      <c r="AF33" s="107" t="s">
        <v>244</v>
      </c>
      <c r="AG33" s="49">
        <v>0</v>
      </c>
      <c r="AH33" s="49">
        <v>359.75</v>
      </c>
      <c r="AI33" s="49">
        <v>0</v>
      </c>
      <c r="AJ33" s="49"/>
      <c r="AK33" s="49"/>
      <c r="AL33" s="49"/>
      <c r="AM33" s="49">
        <v>75</v>
      </c>
      <c r="AN33" s="49">
        <v>7</v>
      </c>
      <c r="AO33" s="49">
        <v>0</v>
      </c>
      <c r="AP33" s="49">
        <v>7</v>
      </c>
      <c r="AQ33" s="49">
        <v>0</v>
      </c>
      <c r="AR33" s="49">
        <v>284.75</v>
      </c>
      <c r="AX33" s="106">
        <v>9001071300</v>
      </c>
      <c r="AY33" s="107">
        <v>34389.4211</v>
      </c>
      <c r="AZ33" s="107">
        <v>1572.32</v>
      </c>
      <c r="BA33" s="107">
        <v>1</v>
      </c>
      <c r="BB33" s="107">
        <v>12.03</v>
      </c>
      <c r="BC33" s="107">
        <v>12</v>
      </c>
      <c r="BD33" s="107">
        <v>1560.29</v>
      </c>
      <c r="BF33" t="s">
        <v>2874</v>
      </c>
    </row>
    <row r="34" spans="1:64" x14ac:dyDescent="0.25">
      <c r="A34" s="107" t="s">
        <v>1726</v>
      </c>
      <c r="B34" s="49">
        <v>9001070500</v>
      </c>
      <c r="C34" s="107" t="s">
        <v>1725</v>
      </c>
      <c r="D34" s="49">
        <v>24342</v>
      </c>
      <c r="E34" s="49">
        <v>2.52</v>
      </c>
      <c r="F34" s="49">
        <v>15334.018669999999</v>
      </c>
      <c r="G34" s="49">
        <v>15.334</v>
      </c>
      <c r="H34" s="49">
        <v>0.02</v>
      </c>
      <c r="I34" s="49">
        <v>1</v>
      </c>
      <c r="J34" s="49">
        <v>0.98</v>
      </c>
      <c r="K34" s="49">
        <v>5</v>
      </c>
      <c r="L34" s="49">
        <v>1275</v>
      </c>
      <c r="M34" s="49">
        <v>0.99778149024517915</v>
      </c>
      <c r="N34" s="49">
        <v>0.996</v>
      </c>
      <c r="O34" s="49">
        <v>5</v>
      </c>
      <c r="P34" s="49">
        <v>0.68100000000000005</v>
      </c>
      <c r="Q34" s="49">
        <v>4</v>
      </c>
      <c r="R34" s="49">
        <v>5</v>
      </c>
      <c r="S34" s="49">
        <v>1</v>
      </c>
      <c r="T34" s="49">
        <v>1</v>
      </c>
      <c r="U34" s="49">
        <v>2801</v>
      </c>
      <c r="V34" s="49">
        <v>0.14780222919951799</v>
      </c>
      <c r="W34" s="49">
        <v>18950.999692000001</v>
      </c>
      <c r="X34" s="49">
        <v>1</v>
      </c>
      <c r="Y34" s="49">
        <v>597</v>
      </c>
      <c r="Z34" s="49">
        <v>32.183288409703501</v>
      </c>
      <c r="AA34" s="49">
        <v>0.91</v>
      </c>
      <c r="AB34" s="49">
        <v>5</v>
      </c>
      <c r="AC34" s="49">
        <v>5</v>
      </c>
      <c r="AD34" s="49">
        <v>5</v>
      </c>
      <c r="AE34" s="107" t="s">
        <v>244</v>
      </c>
      <c r="AF34" s="107" t="s">
        <v>244</v>
      </c>
      <c r="AG34" s="49">
        <v>23101.568599999999</v>
      </c>
      <c r="AH34" s="49">
        <v>0</v>
      </c>
      <c r="AI34" s="49">
        <v>0</v>
      </c>
      <c r="AJ34" s="49"/>
      <c r="AK34" s="49"/>
      <c r="AL34" s="49"/>
      <c r="AM34" s="49">
        <v>0</v>
      </c>
      <c r="AN34" s="49">
        <v>0</v>
      </c>
      <c r="AO34" s="49"/>
      <c r="AP34" s="49"/>
      <c r="AQ34" s="49"/>
      <c r="AR34" s="49">
        <v>0</v>
      </c>
      <c r="AX34" s="106">
        <v>9001071400</v>
      </c>
      <c r="AY34" s="107">
        <v>38432.275500000003</v>
      </c>
      <c r="AZ34" s="107">
        <v>3327.16</v>
      </c>
      <c r="BA34" s="107">
        <v>2</v>
      </c>
      <c r="BB34" s="107">
        <v>927.04</v>
      </c>
      <c r="BC34" s="107">
        <v>15</v>
      </c>
      <c r="BD34" s="107">
        <v>2400.12</v>
      </c>
      <c r="BF34" t="s">
        <v>239</v>
      </c>
      <c r="BG34" s="161">
        <v>10030581.835700002</v>
      </c>
      <c r="BH34" s="161">
        <v>4208394.93</v>
      </c>
      <c r="BI34" s="161">
        <v>2717</v>
      </c>
      <c r="BJ34" s="161">
        <v>2055698.23</v>
      </c>
      <c r="BK34" s="161">
        <v>932</v>
      </c>
      <c r="BL34" s="161">
        <v>1926291.6999999997</v>
      </c>
    </row>
    <row r="35" spans="1:64" x14ac:dyDescent="0.25">
      <c r="A35" s="107" t="s">
        <v>1724</v>
      </c>
      <c r="B35" s="49">
        <v>9001070600</v>
      </c>
      <c r="C35" s="107" t="s">
        <v>1723</v>
      </c>
      <c r="D35" s="49">
        <v>23598</v>
      </c>
      <c r="E35" s="49">
        <v>1.57</v>
      </c>
      <c r="F35" s="49">
        <v>18833.254300000001</v>
      </c>
      <c r="G35" s="49">
        <v>18.832999999999998</v>
      </c>
      <c r="H35" s="49">
        <v>4.8000000000000001E-2</v>
      </c>
      <c r="I35" s="49">
        <v>1</v>
      </c>
      <c r="J35" s="49">
        <v>0.95199999999999996</v>
      </c>
      <c r="K35" s="49">
        <v>5</v>
      </c>
      <c r="L35" s="49">
        <v>974</v>
      </c>
      <c r="M35" s="49">
        <v>0.6206043742530466</v>
      </c>
      <c r="N35" s="49">
        <v>0.93300000000000005</v>
      </c>
      <c r="O35" s="49">
        <v>5</v>
      </c>
      <c r="P35" s="49">
        <v>0.95199999999999996</v>
      </c>
      <c r="Q35" s="49">
        <v>5</v>
      </c>
      <c r="R35" s="49">
        <v>5</v>
      </c>
      <c r="S35" s="49">
        <v>1</v>
      </c>
      <c r="T35" s="49">
        <v>1</v>
      </c>
      <c r="U35" s="49">
        <v>2445</v>
      </c>
      <c r="V35" s="49">
        <v>0.69035879702917502</v>
      </c>
      <c r="W35" s="49">
        <v>3541.6366250999999</v>
      </c>
      <c r="X35" s="49">
        <v>1</v>
      </c>
      <c r="Y35" s="49">
        <v>525</v>
      </c>
      <c r="Z35" s="49">
        <v>20.539906103286384</v>
      </c>
      <c r="AA35" s="49">
        <v>0.753</v>
      </c>
      <c r="AB35" s="49">
        <v>4</v>
      </c>
      <c r="AC35" s="49">
        <v>4.5</v>
      </c>
      <c r="AD35" s="49">
        <v>5</v>
      </c>
      <c r="AE35" s="107" t="s">
        <v>244</v>
      </c>
      <c r="AF35" s="107" t="s">
        <v>244</v>
      </c>
      <c r="AG35" s="49">
        <v>0</v>
      </c>
      <c r="AH35" s="49">
        <v>96774.69</v>
      </c>
      <c r="AI35" s="49">
        <v>0</v>
      </c>
      <c r="AJ35" s="49"/>
      <c r="AK35" s="49"/>
      <c r="AL35" s="49"/>
      <c r="AM35" s="49">
        <v>0</v>
      </c>
      <c r="AN35" s="49">
        <v>4</v>
      </c>
      <c r="AO35" s="49">
        <v>1</v>
      </c>
      <c r="AP35" s="49">
        <v>1</v>
      </c>
      <c r="AQ35" s="49">
        <v>2</v>
      </c>
      <c r="AR35" s="49">
        <v>96774.69</v>
      </c>
      <c r="AX35" s="106">
        <v>9001071600</v>
      </c>
      <c r="AY35" s="107">
        <v>24529.813099999999</v>
      </c>
      <c r="AZ35" s="107">
        <v>1330.85</v>
      </c>
      <c r="BA35" s="107">
        <v>0</v>
      </c>
      <c r="BB35" s="107">
        <v>0</v>
      </c>
      <c r="BC35" s="107">
        <v>8</v>
      </c>
      <c r="BD35" s="107">
        <v>1330.85</v>
      </c>
      <c r="BF35" t="s">
        <v>244</v>
      </c>
      <c r="BG35" s="161">
        <v>2099211.0952000003</v>
      </c>
      <c r="BH35" s="161">
        <v>808359.4</v>
      </c>
      <c r="BI35" s="161">
        <v>210</v>
      </c>
      <c r="BJ35" s="161">
        <v>101849.63999999998</v>
      </c>
      <c r="BK35" s="161">
        <v>572</v>
      </c>
      <c r="BL35" s="161">
        <v>667384.76</v>
      </c>
    </row>
    <row r="36" spans="1:64" x14ac:dyDescent="0.25">
      <c r="A36" s="107" t="s">
        <v>1724</v>
      </c>
      <c r="B36" s="49">
        <v>9001070600</v>
      </c>
      <c r="C36" s="107" t="s">
        <v>1723</v>
      </c>
      <c r="D36" s="49">
        <v>23598</v>
      </c>
      <c r="E36" s="49">
        <v>1.57</v>
      </c>
      <c r="F36" s="49">
        <v>18833.254300000001</v>
      </c>
      <c r="G36" s="49">
        <v>18.832999999999998</v>
      </c>
      <c r="H36" s="49">
        <v>4.8000000000000001E-2</v>
      </c>
      <c r="I36" s="49">
        <v>1</v>
      </c>
      <c r="J36" s="49">
        <v>0.95199999999999996</v>
      </c>
      <c r="K36" s="49">
        <v>5</v>
      </c>
      <c r="L36" s="49">
        <v>974</v>
      </c>
      <c r="M36" s="49">
        <v>0.6206043742530466</v>
      </c>
      <c r="N36" s="49">
        <v>0.93300000000000005</v>
      </c>
      <c r="O36" s="49">
        <v>5</v>
      </c>
      <c r="P36" s="49">
        <v>0.95199999999999996</v>
      </c>
      <c r="Q36" s="49">
        <v>5</v>
      </c>
      <c r="R36" s="49">
        <v>5</v>
      </c>
      <c r="S36" s="49">
        <v>1</v>
      </c>
      <c r="T36" s="49">
        <v>1</v>
      </c>
      <c r="U36" s="49">
        <v>2445</v>
      </c>
      <c r="V36" s="49">
        <v>0.69035879702917502</v>
      </c>
      <c r="W36" s="49">
        <v>3541.6366250999999</v>
      </c>
      <c r="X36" s="49">
        <v>1</v>
      </c>
      <c r="Y36" s="49">
        <v>525</v>
      </c>
      <c r="Z36" s="49">
        <v>20.539906103286384</v>
      </c>
      <c r="AA36" s="49">
        <v>0.753</v>
      </c>
      <c r="AB36" s="49">
        <v>4</v>
      </c>
      <c r="AC36" s="49">
        <v>4.5</v>
      </c>
      <c r="AD36" s="49">
        <v>5</v>
      </c>
      <c r="AE36" s="107" t="s">
        <v>244</v>
      </c>
      <c r="AF36" s="107" t="s">
        <v>244</v>
      </c>
      <c r="AG36" s="49">
        <v>35967.757299999997</v>
      </c>
      <c r="AH36" s="49">
        <v>0</v>
      </c>
      <c r="AI36" s="49">
        <v>0</v>
      </c>
      <c r="AJ36" s="49"/>
      <c r="AK36" s="49"/>
      <c r="AL36" s="49"/>
      <c r="AM36" s="49">
        <v>0</v>
      </c>
      <c r="AN36" s="49">
        <v>0</v>
      </c>
      <c r="AO36" s="49"/>
      <c r="AP36" s="49"/>
      <c r="AQ36" s="49"/>
      <c r="AR36" s="49">
        <v>0</v>
      </c>
      <c r="AX36" s="106">
        <v>9001071900</v>
      </c>
      <c r="AY36" s="107">
        <v>46534.635900000001</v>
      </c>
      <c r="AZ36" s="107">
        <v>3620.23</v>
      </c>
      <c r="BA36" s="107">
        <v>2</v>
      </c>
      <c r="BB36" s="107">
        <v>404.3</v>
      </c>
      <c r="BC36" s="107">
        <v>11</v>
      </c>
      <c r="BD36" s="107">
        <v>3215.93</v>
      </c>
    </row>
    <row r="37" spans="1:64" x14ac:dyDescent="0.25">
      <c r="A37" s="107" t="s">
        <v>1722</v>
      </c>
      <c r="B37" s="49">
        <v>9001070900</v>
      </c>
      <c r="C37" s="107" t="s">
        <v>1721</v>
      </c>
      <c r="D37" s="49">
        <v>35492</v>
      </c>
      <c r="E37" s="49">
        <v>3.1</v>
      </c>
      <c r="F37" s="49">
        <v>20158.101419999999</v>
      </c>
      <c r="G37" s="49">
        <v>20.158000000000001</v>
      </c>
      <c r="H37" s="49">
        <v>0.06</v>
      </c>
      <c r="I37" s="49">
        <v>1</v>
      </c>
      <c r="J37" s="49">
        <v>0.94</v>
      </c>
      <c r="K37" s="49">
        <v>5</v>
      </c>
      <c r="L37" s="49">
        <v>1228</v>
      </c>
      <c r="M37" s="49">
        <v>0.73102122531140645</v>
      </c>
      <c r="N37" s="49">
        <v>0.97199999999999998</v>
      </c>
      <c r="O37" s="49">
        <v>5</v>
      </c>
      <c r="P37" s="49">
        <v>0.73899999999999999</v>
      </c>
      <c r="Q37" s="49">
        <v>4</v>
      </c>
      <c r="R37" s="49">
        <v>5</v>
      </c>
      <c r="S37" s="49">
        <v>1</v>
      </c>
      <c r="T37" s="49">
        <v>1</v>
      </c>
      <c r="U37" s="49">
        <v>2584</v>
      </c>
      <c r="V37" s="49">
        <v>0.17075677570706899</v>
      </c>
      <c r="W37" s="49">
        <v>15132.635231</v>
      </c>
      <c r="X37" s="49">
        <v>1</v>
      </c>
      <c r="Y37" s="49">
        <v>888</v>
      </c>
      <c r="Z37" s="49">
        <v>30.76923076923077</v>
      </c>
      <c r="AA37" s="49">
        <v>0.89400000000000002</v>
      </c>
      <c r="AB37" s="49">
        <v>5</v>
      </c>
      <c r="AC37" s="49">
        <v>5</v>
      </c>
      <c r="AD37" s="49">
        <v>5</v>
      </c>
      <c r="AE37" s="107" t="s">
        <v>244</v>
      </c>
      <c r="AF37" s="107" t="s">
        <v>244</v>
      </c>
      <c r="AG37" s="49">
        <v>0</v>
      </c>
      <c r="AH37" s="49">
        <v>4170.01</v>
      </c>
      <c r="AI37" s="49">
        <v>1</v>
      </c>
      <c r="AJ37" s="49">
        <v>0</v>
      </c>
      <c r="AK37" s="49">
        <v>1</v>
      </c>
      <c r="AL37" s="49">
        <v>0</v>
      </c>
      <c r="AM37" s="49">
        <v>1302.5999999999999</v>
      </c>
      <c r="AN37" s="49">
        <v>12</v>
      </c>
      <c r="AO37" s="49">
        <v>4</v>
      </c>
      <c r="AP37" s="49">
        <v>8</v>
      </c>
      <c r="AQ37" s="49">
        <v>0</v>
      </c>
      <c r="AR37" s="49">
        <v>2867.41</v>
      </c>
      <c r="AX37" s="106">
        <v>9001072000</v>
      </c>
      <c r="AY37" s="107">
        <v>43927.019899999999</v>
      </c>
      <c r="AZ37" s="107">
        <v>19032.27</v>
      </c>
      <c r="BA37" s="107">
        <v>6</v>
      </c>
      <c r="BB37" s="107">
        <v>2207.0300000000002</v>
      </c>
      <c r="BC37" s="107">
        <v>21</v>
      </c>
      <c r="BD37" s="107">
        <v>16825.240000000002</v>
      </c>
    </row>
    <row r="38" spans="1:64" x14ac:dyDescent="0.25">
      <c r="A38" s="107" t="s">
        <v>1722</v>
      </c>
      <c r="B38" s="49">
        <v>9001070900</v>
      </c>
      <c r="C38" s="107" t="s">
        <v>1721</v>
      </c>
      <c r="D38" s="49">
        <v>35492</v>
      </c>
      <c r="E38" s="49">
        <v>3.1</v>
      </c>
      <c r="F38" s="49">
        <v>20158.101419999999</v>
      </c>
      <c r="G38" s="49">
        <v>20.158000000000001</v>
      </c>
      <c r="H38" s="49">
        <v>0.06</v>
      </c>
      <c r="I38" s="49">
        <v>1</v>
      </c>
      <c r="J38" s="49">
        <v>0.94</v>
      </c>
      <c r="K38" s="49">
        <v>5</v>
      </c>
      <c r="L38" s="49">
        <v>1228</v>
      </c>
      <c r="M38" s="49">
        <v>0.73102122531140645</v>
      </c>
      <c r="N38" s="49">
        <v>0.97199999999999998</v>
      </c>
      <c r="O38" s="49">
        <v>5</v>
      </c>
      <c r="P38" s="49">
        <v>0.73899999999999999</v>
      </c>
      <c r="Q38" s="49">
        <v>4</v>
      </c>
      <c r="R38" s="49">
        <v>5</v>
      </c>
      <c r="S38" s="49">
        <v>1</v>
      </c>
      <c r="T38" s="49">
        <v>1</v>
      </c>
      <c r="U38" s="49">
        <v>2584</v>
      </c>
      <c r="V38" s="49">
        <v>0.17075677570706899</v>
      </c>
      <c r="W38" s="49">
        <v>15132.635231</v>
      </c>
      <c r="X38" s="49">
        <v>1</v>
      </c>
      <c r="Y38" s="49">
        <v>888</v>
      </c>
      <c r="Z38" s="49">
        <v>30.76923076923077</v>
      </c>
      <c r="AA38" s="49">
        <v>0.89400000000000002</v>
      </c>
      <c r="AB38" s="49">
        <v>5</v>
      </c>
      <c r="AC38" s="49">
        <v>5</v>
      </c>
      <c r="AD38" s="49">
        <v>5</v>
      </c>
      <c r="AE38" s="107" t="s">
        <v>244</v>
      </c>
      <c r="AF38" s="107" t="s">
        <v>244</v>
      </c>
      <c r="AG38" s="49">
        <v>29174.958600000002</v>
      </c>
      <c r="AH38" s="49">
        <v>0</v>
      </c>
      <c r="AI38" s="49">
        <v>0</v>
      </c>
      <c r="AJ38" s="49"/>
      <c r="AK38" s="49"/>
      <c r="AL38" s="49"/>
      <c r="AM38" s="49">
        <v>0</v>
      </c>
      <c r="AN38" s="49">
        <v>0</v>
      </c>
      <c r="AO38" s="49"/>
      <c r="AP38" s="49"/>
      <c r="AQ38" s="49"/>
      <c r="AR38" s="49">
        <v>0</v>
      </c>
      <c r="AX38" s="106">
        <v>9001072100</v>
      </c>
      <c r="AY38" s="107">
        <v>120136.23389999999</v>
      </c>
      <c r="AZ38" s="107">
        <v>44620.47</v>
      </c>
      <c r="BA38" s="107">
        <v>17</v>
      </c>
      <c r="BB38" s="107">
        <v>9086.1299999999992</v>
      </c>
      <c r="BC38" s="107">
        <v>35</v>
      </c>
      <c r="BD38" s="107">
        <v>35534.339999999997</v>
      </c>
      <c r="BF38" t="s">
        <v>239</v>
      </c>
      <c r="BG38" s="10">
        <f>BG34/SUM(BG$34:BG$35)</f>
        <v>0.82693759842739178</v>
      </c>
      <c r="BH38" s="10">
        <f t="shared" ref="BH38:BL38" si="4">BH34/SUM(BH$34:BH$35)</f>
        <v>0.83886805156751609</v>
      </c>
      <c r="BI38" s="10">
        <f t="shared" si="4"/>
        <v>0.92825418517253155</v>
      </c>
      <c r="BJ38" s="10">
        <f t="shared" si="4"/>
        <v>0.95279379826691857</v>
      </c>
      <c r="BK38" s="10">
        <f t="shared" si="4"/>
        <v>0.61968085106382975</v>
      </c>
      <c r="BL38" s="10">
        <f t="shared" si="4"/>
        <v>0.74268773677346012</v>
      </c>
    </row>
    <row r="39" spans="1:64" x14ac:dyDescent="0.25">
      <c r="A39" s="107" t="s">
        <v>1720</v>
      </c>
      <c r="B39" s="49">
        <v>9001071000</v>
      </c>
      <c r="C39" s="107" t="s">
        <v>1719</v>
      </c>
      <c r="D39" s="49">
        <v>48148</v>
      </c>
      <c r="E39" s="49">
        <v>3.13</v>
      </c>
      <c r="F39" s="49">
        <v>27214.858660000002</v>
      </c>
      <c r="G39" s="49">
        <v>27.215</v>
      </c>
      <c r="H39" s="49">
        <v>0.13700000000000001</v>
      </c>
      <c r="I39" s="49">
        <v>1</v>
      </c>
      <c r="J39" s="49">
        <v>0.86299999999999999</v>
      </c>
      <c r="K39" s="49">
        <v>5</v>
      </c>
      <c r="L39" s="49">
        <v>1323</v>
      </c>
      <c r="M39" s="49">
        <v>0.58335779723648951</v>
      </c>
      <c r="N39" s="49">
        <v>0.91200000000000003</v>
      </c>
      <c r="O39" s="49">
        <v>5</v>
      </c>
      <c r="P39" s="49">
        <v>0.63200000000000001</v>
      </c>
      <c r="Q39" s="49">
        <v>4</v>
      </c>
      <c r="R39" s="49">
        <v>5</v>
      </c>
      <c r="S39" s="49">
        <v>1</v>
      </c>
      <c r="T39" s="49">
        <v>1</v>
      </c>
      <c r="U39" s="49">
        <v>3563</v>
      </c>
      <c r="V39" s="49">
        <v>0.443041434941011</v>
      </c>
      <c r="W39" s="49">
        <v>8042.1371884999999</v>
      </c>
      <c r="X39" s="49">
        <v>1</v>
      </c>
      <c r="Y39" s="49">
        <v>1168</v>
      </c>
      <c r="Z39" s="49">
        <v>33.894370284387698</v>
      </c>
      <c r="AA39" s="49">
        <v>0.92500000000000004</v>
      </c>
      <c r="AB39" s="49">
        <v>5</v>
      </c>
      <c r="AC39" s="49">
        <v>5</v>
      </c>
      <c r="AD39" s="49">
        <v>5</v>
      </c>
      <c r="AE39" s="107" t="s">
        <v>239</v>
      </c>
      <c r="AF39" s="107" t="s">
        <v>244</v>
      </c>
      <c r="AG39" s="49">
        <v>0</v>
      </c>
      <c r="AH39" s="49">
        <v>14379.5</v>
      </c>
      <c r="AI39" s="49">
        <v>1</v>
      </c>
      <c r="AJ39" s="49">
        <v>1</v>
      </c>
      <c r="AK39" s="49">
        <v>0</v>
      </c>
      <c r="AL39" s="49">
        <v>0</v>
      </c>
      <c r="AM39" s="49">
        <v>118.52</v>
      </c>
      <c r="AN39" s="49">
        <v>17</v>
      </c>
      <c r="AO39" s="49">
        <v>2</v>
      </c>
      <c r="AP39" s="49">
        <v>14</v>
      </c>
      <c r="AQ39" s="49">
        <v>1</v>
      </c>
      <c r="AR39" s="49">
        <v>14260.98</v>
      </c>
      <c r="AX39" s="106">
        <v>9001072200</v>
      </c>
      <c r="AY39" s="107">
        <v>41166.362699999998</v>
      </c>
      <c r="AZ39" s="107">
        <v>23077.93</v>
      </c>
      <c r="BA39" s="107">
        <v>19</v>
      </c>
      <c r="BB39" s="107">
        <v>10983.51</v>
      </c>
      <c r="BC39" s="107">
        <v>10</v>
      </c>
      <c r="BD39" s="107">
        <v>12094.42</v>
      </c>
      <c r="BF39" t="s">
        <v>244</v>
      </c>
      <c r="BG39" s="10">
        <f>BG35/SUM(BG$34:BG$35)</f>
        <v>0.17306240157260819</v>
      </c>
      <c r="BH39" s="10">
        <f t="shared" ref="BH39:BL39" si="5">BH35/SUM(BH$34:BH$35)</f>
        <v>0.16113194843248385</v>
      </c>
      <c r="BI39" s="10">
        <f t="shared" si="5"/>
        <v>7.1745814827468404E-2</v>
      </c>
      <c r="BJ39" s="10">
        <f t="shared" si="5"/>
        <v>4.7206201733081349E-2</v>
      </c>
      <c r="BK39" s="10">
        <f t="shared" si="5"/>
        <v>0.38031914893617019</v>
      </c>
      <c r="BL39" s="10">
        <f t="shared" si="5"/>
        <v>0.25731226322653983</v>
      </c>
    </row>
    <row r="40" spans="1:64" x14ac:dyDescent="0.25">
      <c r="A40" s="107" t="s">
        <v>1720</v>
      </c>
      <c r="B40" s="49">
        <v>9001071000</v>
      </c>
      <c r="C40" s="107" t="s">
        <v>1719</v>
      </c>
      <c r="D40" s="49">
        <v>48148</v>
      </c>
      <c r="E40" s="49">
        <v>3.13</v>
      </c>
      <c r="F40" s="49">
        <v>27214.858660000002</v>
      </c>
      <c r="G40" s="49">
        <v>27.215</v>
      </c>
      <c r="H40" s="49">
        <v>0.13700000000000001</v>
      </c>
      <c r="I40" s="49">
        <v>1</v>
      </c>
      <c r="J40" s="49">
        <v>0.86299999999999999</v>
      </c>
      <c r="K40" s="49">
        <v>5</v>
      </c>
      <c r="L40" s="49">
        <v>1323</v>
      </c>
      <c r="M40" s="49">
        <v>0.58335779723648951</v>
      </c>
      <c r="N40" s="49">
        <v>0.91200000000000003</v>
      </c>
      <c r="O40" s="49">
        <v>5</v>
      </c>
      <c r="P40" s="49">
        <v>0.63200000000000001</v>
      </c>
      <c r="Q40" s="49">
        <v>4</v>
      </c>
      <c r="R40" s="49">
        <v>5</v>
      </c>
      <c r="S40" s="49">
        <v>1</v>
      </c>
      <c r="T40" s="49">
        <v>1</v>
      </c>
      <c r="U40" s="49">
        <v>3563</v>
      </c>
      <c r="V40" s="49">
        <v>0.443041434941011</v>
      </c>
      <c r="W40" s="49">
        <v>8042.1371884999999</v>
      </c>
      <c r="X40" s="49">
        <v>1</v>
      </c>
      <c r="Y40" s="49">
        <v>1168</v>
      </c>
      <c r="Z40" s="49">
        <v>33.894370284387698</v>
      </c>
      <c r="AA40" s="49">
        <v>0.92500000000000004</v>
      </c>
      <c r="AB40" s="49">
        <v>5</v>
      </c>
      <c r="AC40" s="49">
        <v>5</v>
      </c>
      <c r="AD40" s="49">
        <v>5</v>
      </c>
      <c r="AE40" s="107" t="s">
        <v>239</v>
      </c>
      <c r="AF40" s="107" t="s">
        <v>244</v>
      </c>
      <c r="AG40" s="49">
        <v>37249.348899999997</v>
      </c>
      <c r="AH40" s="49">
        <v>0</v>
      </c>
      <c r="AI40" s="49">
        <v>0</v>
      </c>
      <c r="AJ40" s="49"/>
      <c r="AK40" s="49"/>
      <c r="AL40" s="49"/>
      <c r="AM40" s="49">
        <v>0</v>
      </c>
      <c r="AN40" s="49">
        <v>0</v>
      </c>
      <c r="AO40" s="49"/>
      <c r="AP40" s="49"/>
      <c r="AQ40" s="49"/>
      <c r="AR40" s="49">
        <v>0</v>
      </c>
      <c r="AX40" s="106">
        <v>9001072300</v>
      </c>
      <c r="AY40" s="107">
        <v>62912.309300000001</v>
      </c>
      <c r="AZ40" s="107">
        <v>15404.49</v>
      </c>
      <c r="BA40" s="107">
        <v>14</v>
      </c>
      <c r="BB40" s="107">
        <v>7767.78</v>
      </c>
      <c r="BC40" s="107">
        <v>11</v>
      </c>
      <c r="BD40" s="107">
        <v>7636.71</v>
      </c>
    </row>
    <row r="41" spans="1:64" x14ac:dyDescent="0.25">
      <c r="A41" s="107" t="s">
        <v>1718</v>
      </c>
      <c r="B41" s="49">
        <v>9001071100</v>
      </c>
      <c r="C41" s="107" t="s">
        <v>1717</v>
      </c>
      <c r="D41" s="49">
        <v>48500</v>
      </c>
      <c r="E41" s="49">
        <v>3.58</v>
      </c>
      <c r="F41" s="49">
        <v>25633.0465</v>
      </c>
      <c r="G41" s="49">
        <v>25.632999999999999</v>
      </c>
      <c r="H41" s="49">
        <v>0.12</v>
      </c>
      <c r="I41" s="49">
        <v>1</v>
      </c>
      <c r="J41" s="49">
        <v>0.88</v>
      </c>
      <c r="K41" s="49">
        <v>5</v>
      </c>
      <c r="L41" s="49">
        <v>1271</v>
      </c>
      <c r="M41" s="49">
        <v>0.59501316006273386</v>
      </c>
      <c r="N41" s="49">
        <v>0.91700000000000004</v>
      </c>
      <c r="O41" s="49">
        <v>5</v>
      </c>
      <c r="P41" s="49">
        <v>0.68399999999999994</v>
      </c>
      <c r="Q41" s="49">
        <v>4</v>
      </c>
      <c r="R41" s="49">
        <v>5</v>
      </c>
      <c r="S41" s="49">
        <v>1</v>
      </c>
      <c r="T41" s="49">
        <v>1</v>
      </c>
      <c r="U41" s="49">
        <v>4576</v>
      </c>
      <c r="V41" s="49">
        <v>0.25589153308818402</v>
      </c>
      <c r="W41" s="49">
        <v>17882.576828000001</v>
      </c>
      <c r="X41" s="49">
        <v>1</v>
      </c>
      <c r="Y41" s="49">
        <v>1300</v>
      </c>
      <c r="Z41" s="49">
        <v>26.321117635148816</v>
      </c>
      <c r="AA41" s="49">
        <v>0.84799999999999998</v>
      </c>
      <c r="AB41" s="49">
        <v>5</v>
      </c>
      <c r="AC41" s="49">
        <v>5</v>
      </c>
      <c r="AD41" s="49">
        <v>5</v>
      </c>
      <c r="AE41" s="107" t="s">
        <v>239</v>
      </c>
      <c r="AF41" s="107" t="s">
        <v>244</v>
      </c>
      <c r="AG41" s="49">
        <v>51783.790099999998</v>
      </c>
      <c r="AH41" s="49">
        <v>21423.83</v>
      </c>
      <c r="AI41" s="49">
        <v>5</v>
      </c>
      <c r="AJ41" s="49">
        <v>4</v>
      </c>
      <c r="AK41" s="49">
        <v>1</v>
      </c>
      <c r="AL41" s="49">
        <v>0</v>
      </c>
      <c r="AM41" s="49">
        <v>1246.6199999999999</v>
      </c>
      <c r="AN41" s="49">
        <v>19</v>
      </c>
      <c r="AO41" s="49">
        <v>9</v>
      </c>
      <c r="AP41" s="49">
        <v>10</v>
      </c>
      <c r="AQ41" s="49">
        <v>0</v>
      </c>
      <c r="AR41" s="49">
        <v>20177.21</v>
      </c>
      <c r="AX41" s="106">
        <v>9001072400</v>
      </c>
      <c r="AY41" s="107">
        <v>38727.082199999997</v>
      </c>
      <c r="AZ41" s="107">
        <v>29244.41</v>
      </c>
      <c r="BA41" s="107">
        <v>12</v>
      </c>
      <c r="BB41" s="107">
        <v>5480.74</v>
      </c>
      <c r="BC41" s="107">
        <v>8</v>
      </c>
      <c r="BD41" s="107">
        <v>23763.67</v>
      </c>
    </row>
    <row r="42" spans="1:64" x14ac:dyDescent="0.25">
      <c r="A42" s="107" t="s">
        <v>1716</v>
      </c>
      <c r="B42" s="49">
        <v>9001071200</v>
      </c>
      <c r="C42" s="107" t="s">
        <v>1715</v>
      </c>
      <c r="D42" s="49">
        <v>24271</v>
      </c>
      <c r="E42" s="49">
        <v>3.01</v>
      </c>
      <c r="F42" s="49">
        <v>13989.571830000001</v>
      </c>
      <c r="G42" s="49">
        <v>13.99</v>
      </c>
      <c r="H42" s="49">
        <v>1.2999999999999999E-2</v>
      </c>
      <c r="I42" s="49">
        <v>1</v>
      </c>
      <c r="J42" s="49">
        <v>0.98699999999999999</v>
      </c>
      <c r="K42" s="49">
        <v>5</v>
      </c>
      <c r="L42" s="49">
        <v>1107</v>
      </c>
      <c r="M42" s="49">
        <v>0.94956444424646824</v>
      </c>
      <c r="N42" s="49">
        <v>0.995</v>
      </c>
      <c r="O42" s="49">
        <v>5</v>
      </c>
      <c r="P42" s="49">
        <v>0.86899999999999999</v>
      </c>
      <c r="Q42" s="49">
        <v>5</v>
      </c>
      <c r="R42" s="49">
        <v>5</v>
      </c>
      <c r="S42" s="49">
        <v>1</v>
      </c>
      <c r="T42" s="49">
        <v>1</v>
      </c>
      <c r="U42" s="49">
        <v>5205</v>
      </c>
      <c r="V42" s="49">
        <v>0.21484153594534</v>
      </c>
      <c r="W42" s="49">
        <v>24227.158761999999</v>
      </c>
      <c r="X42" s="49">
        <v>1</v>
      </c>
      <c r="Y42" s="49">
        <v>1849</v>
      </c>
      <c r="Z42" s="49">
        <v>33.569353667392882</v>
      </c>
      <c r="AA42" s="49">
        <v>0.92</v>
      </c>
      <c r="AB42" s="49">
        <v>5</v>
      </c>
      <c r="AC42" s="49">
        <v>5</v>
      </c>
      <c r="AD42" s="49">
        <v>5</v>
      </c>
      <c r="AE42" s="107" t="s">
        <v>244</v>
      </c>
      <c r="AF42" s="107" t="s">
        <v>244</v>
      </c>
      <c r="AG42" s="49">
        <v>0</v>
      </c>
      <c r="AH42" s="49">
        <v>4593.8599999999997</v>
      </c>
      <c r="AI42" s="49">
        <v>2</v>
      </c>
      <c r="AJ42" s="49">
        <v>2</v>
      </c>
      <c r="AK42" s="49">
        <v>0</v>
      </c>
      <c r="AL42" s="49">
        <v>0</v>
      </c>
      <c r="AM42" s="49">
        <v>954.34</v>
      </c>
      <c r="AN42" s="49">
        <v>21</v>
      </c>
      <c r="AO42" s="49">
        <v>8</v>
      </c>
      <c r="AP42" s="49">
        <v>13</v>
      </c>
      <c r="AQ42" s="49">
        <v>0</v>
      </c>
      <c r="AR42" s="49">
        <v>3639.52</v>
      </c>
      <c r="AX42" s="106">
        <v>9001072500</v>
      </c>
      <c r="AY42" s="107">
        <v>78001.035199999998</v>
      </c>
      <c r="AZ42" s="107">
        <v>18716.64</v>
      </c>
      <c r="BA42" s="107">
        <v>31</v>
      </c>
      <c r="BB42" s="107">
        <v>13275.87</v>
      </c>
      <c r="BC42" s="107">
        <v>14</v>
      </c>
      <c r="BD42" s="107">
        <v>5440.77</v>
      </c>
      <c r="BF42" t="s">
        <v>2881</v>
      </c>
      <c r="BG42" s="156" t="s">
        <v>2876</v>
      </c>
      <c r="BH42" s="156" t="s">
        <v>2877</v>
      </c>
      <c r="BI42" s="156" t="s">
        <v>2867</v>
      </c>
      <c r="BJ42" s="156" t="s">
        <v>2871</v>
      </c>
      <c r="BK42" s="156" t="s">
        <v>2868</v>
      </c>
      <c r="BL42" s="156" t="s">
        <v>2870</v>
      </c>
    </row>
    <row r="43" spans="1:64" x14ac:dyDescent="0.25">
      <c r="A43" s="107" t="s">
        <v>1716</v>
      </c>
      <c r="B43" s="49">
        <v>9001071200</v>
      </c>
      <c r="C43" s="107" t="s">
        <v>1715</v>
      </c>
      <c r="D43" s="49">
        <v>24271</v>
      </c>
      <c r="E43" s="49">
        <v>3.01</v>
      </c>
      <c r="F43" s="49">
        <v>13989.571830000001</v>
      </c>
      <c r="G43" s="49">
        <v>13.99</v>
      </c>
      <c r="H43" s="49">
        <v>1.2999999999999999E-2</v>
      </c>
      <c r="I43" s="49">
        <v>1</v>
      </c>
      <c r="J43" s="49">
        <v>0.98699999999999999</v>
      </c>
      <c r="K43" s="49">
        <v>5</v>
      </c>
      <c r="L43" s="49">
        <v>1107</v>
      </c>
      <c r="M43" s="49">
        <v>0.94956444424646824</v>
      </c>
      <c r="N43" s="49">
        <v>0.995</v>
      </c>
      <c r="O43" s="49">
        <v>5</v>
      </c>
      <c r="P43" s="49">
        <v>0.86899999999999999</v>
      </c>
      <c r="Q43" s="49">
        <v>5</v>
      </c>
      <c r="R43" s="49">
        <v>5</v>
      </c>
      <c r="S43" s="49">
        <v>1</v>
      </c>
      <c r="T43" s="49">
        <v>1</v>
      </c>
      <c r="U43" s="49">
        <v>5205</v>
      </c>
      <c r="V43" s="49">
        <v>0.21484153594534</v>
      </c>
      <c r="W43" s="49">
        <v>24227.158761999999</v>
      </c>
      <c r="X43" s="49">
        <v>1</v>
      </c>
      <c r="Y43" s="49">
        <v>1849</v>
      </c>
      <c r="Z43" s="49">
        <v>33.569353667392882</v>
      </c>
      <c r="AA43" s="49">
        <v>0.92</v>
      </c>
      <c r="AB43" s="49">
        <v>5</v>
      </c>
      <c r="AC43" s="49">
        <v>5</v>
      </c>
      <c r="AD43" s="49">
        <v>5</v>
      </c>
      <c r="AE43" s="107" t="s">
        <v>244</v>
      </c>
      <c r="AF43" s="107" t="s">
        <v>244</v>
      </c>
      <c r="AG43" s="49">
        <v>45169.658199999998</v>
      </c>
      <c r="AH43" s="49">
        <v>0</v>
      </c>
      <c r="AI43" s="49">
        <v>0</v>
      </c>
      <c r="AJ43" s="49"/>
      <c r="AK43" s="49"/>
      <c r="AL43" s="49"/>
      <c r="AM43" s="49">
        <v>0</v>
      </c>
      <c r="AN43" s="49">
        <v>0</v>
      </c>
      <c r="AO43" s="49"/>
      <c r="AP43" s="49"/>
      <c r="AQ43" s="49"/>
      <c r="AR43" s="49">
        <v>0</v>
      </c>
      <c r="AX43" s="106">
        <v>9001072600</v>
      </c>
      <c r="AY43" s="107">
        <v>118393.0727</v>
      </c>
      <c r="AZ43" s="107">
        <v>43073.09</v>
      </c>
      <c r="BA43" s="107">
        <v>21</v>
      </c>
      <c r="BB43" s="107">
        <v>16945</v>
      </c>
      <c r="BC43" s="107">
        <v>18</v>
      </c>
      <c r="BD43" s="107">
        <v>26128.09</v>
      </c>
      <c r="BF43" t="s">
        <v>2878</v>
      </c>
      <c r="BG43" s="160">
        <v>3555328.739899999</v>
      </c>
      <c r="BH43" s="160">
        <v>1576141.1899999995</v>
      </c>
      <c r="BI43" s="160">
        <v>701226.37999999977</v>
      </c>
      <c r="BJ43" s="160">
        <v>608089.61999999976</v>
      </c>
      <c r="BK43" s="159">
        <v>138</v>
      </c>
      <c r="BL43" s="159">
        <v>535</v>
      </c>
    </row>
    <row r="44" spans="1:64" x14ac:dyDescent="0.25">
      <c r="A44" s="107" t="s">
        <v>1714</v>
      </c>
      <c r="B44" s="49">
        <v>9001071300</v>
      </c>
      <c r="C44" s="107" t="s">
        <v>1713</v>
      </c>
      <c r="D44" s="49">
        <v>27072</v>
      </c>
      <c r="E44" s="49">
        <v>2.39</v>
      </c>
      <c r="F44" s="49">
        <v>17511.42107</v>
      </c>
      <c r="G44" s="49">
        <v>17.510999999999999</v>
      </c>
      <c r="H44" s="49">
        <v>3.7999999999999999E-2</v>
      </c>
      <c r="I44" s="49">
        <v>1</v>
      </c>
      <c r="J44" s="49">
        <v>0.96199999999999997</v>
      </c>
      <c r="K44" s="49">
        <v>5</v>
      </c>
      <c r="L44" s="49">
        <v>1078</v>
      </c>
      <c r="M44" s="49">
        <v>0.7387178886447735</v>
      </c>
      <c r="N44" s="49">
        <v>0.97399999999999998</v>
      </c>
      <c r="O44" s="49">
        <v>5</v>
      </c>
      <c r="P44" s="49">
        <v>0.89</v>
      </c>
      <c r="Q44" s="49">
        <v>5</v>
      </c>
      <c r="R44" s="49">
        <v>5</v>
      </c>
      <c r="S44" s="49">
        <v>1</v>
      </c>
      <c r="T44" s="49">
        <v>1</v>
      </c>
      <c r="U44" s="49">
        <v>3030</v>
      </c>
      <c r="V44" s="49">
        <v>0.11966619150358999</v>
      </c>
      <c r="W44" s="49">
        <v>25320.434802</v>
      </c>
      <c r="X44" s="49">
        <v>1</v>
      </c>
      <c r="Y44" s="49">
        <v>664</v>
      </c>
      <c r="Z44" s="49">
        <v>24.601704334938866</v>
      </c>
      <c r="AA44" s="49">
        <v>0.81699999999999995</v>
      </c>
      <c r="AB44" s="49">
        <v>5</v>
      </c>
      <c r="AC44" s="49">
        <v>5</v>
      </c>
      <c r="AD44" s="49">
        <v>5</v>
      </c>
      <c r="AE44" s="107" t="s">
        <v>244</v>
      </c>
      <c r="AF44" s="107" t="s">
        <v>244</v>
      </c>
      <c r="AG44" s="49">
        <v>0</v>
      </c>
      <c r="AH44" s="49">
        <v>1572.32</v>
      </c>
      <c r="AI44" s="49">
        <v>1</v>
      </c>
      <c r="AJ44" s="49">
        <v>0</v>
      </c>
      <c r="AK44" s="49">
        <v>1</v>
      </c>
      <c r="AL44" s="49">
        <v>0</v>
      </c>
      <c r="AM44" s="49">
        <v>12.03</v>
      </c>
      <c r="AN44" s="49">
        <v>12</v>
      </c>
      <c r="AO44" s="49">
        <v>2</v>
      </c>
      <c r="AP44" s="49">
        <v>10</v>
      </c>
      <c r="AQ44" s="49">
        <v>0</v>
      </c>
      <c r="AR44" s="49">
        <v>1560.29</v>
      </c>
      <c r="AX44" s="106">
        <v>9001072700</v>
      </c>
      <c r="AY44" s="107">
        <v>60251.686099999999</v>
      </c>
      <c r="AZ44" s="107">
        <v>47344.93</v>
      </c>
      <c r="BA44" s="107">
        <v>15</v>
      </c>
      <c r="BB44" s="107">
        <v>13515.44</v>
      </c>
      <c r="BC44" s="107">
        <v>22</v>
      </c>
      <c r="BD44" s="107">
        <v>33829.49</v>
      </c>
      <c r="BF44" s="164" t="s">
        <v>2879</v>
      </c>
      <c r="BG44" s="163">
        <f>BG34+BG35</f>
        <v>12129792.930900002</v>
      </c>
      <c r="BH44" s="163">
        <f>BH34+BH35</f>
        <v>5016754.33</v>
      </c>
      <c r="BI44" s="163">
        <f>BJ24+BJ25</f>
        <v>2157547.8699999996</v>
      </c>
      <c r="BJ44" s="163">
        <f>BL24+BL25</f>
        <v>2593676.46</v>
      </c>
      <c r="BK44" s="163">
        <f>BI34+BI35</f>
        <v>2927</v>
      </c>
      <c r="BL44" s="163">
        <f>BK24+BK25</f>
        <v>1504</v>
      </c>
    </row>
    <row r="45" spans="1:64" x14ac:dyDescent="0.25">
      <c r="A45" s="107" t="s">
        <v>1714</v>
      </c>
      <c r="B45" s="49">
        <v>9001071300</v>
      </c>
      <c r="C45" s="107" t="s">
        <v>1713</v>
      </c>
      <c r="D45" s="49">
        <v>27072</v>
      </c>
      <c r="E45" s="49">
        <v>2.39</v>
      </c>
      <c r="F45" s="49">
        <v>17511.42107</v>
      </c>
      <c r="G45" s="49">
        <v>17.510999999999999</v>
      </c>
      <c r="H45" s="49">
        <v>3.7999999999999999E-2</v>
      </c>
      <c r="I45" s="49">
        <v>1</v>
      </c>
      <c r="J45" s="49">
        <v>0.96199999999999997</v>
      </c>
      <c r="K45" s="49">
        <v>5</v>
      </c>
      <c r="L45" s="49">
        <v>1078</v>
      </c>
      <c r="M45" s="49">
        <v>0.7387178886447735</v>
      </c>
      <c r="N45" s="49">
        <v>0.97399999999999998</v>
      </c>
      <c r="O45" s="49">
        <v>5</v>
      </c>
      <c r="P45" s="49">
        <v>0.89</v>
      </c>
      <c r="Q45" s="49">
        <v>5</v>
      </c>
      <c r="R45" s="49">
        <v>5</v>
      </c>
      <c r="S45" s="49">
        <v>1</v>
      </c>
      <c r="T45" s="49">
        <v>1</v>
      </c>
      <c r="U45" s="49">
        <v>3030</v>
      </c>
      <c r="V45" s="49">
        <v>0.11966619150358999</v>
      </c>
      <c r="W45" s="49">
        <v>25320.434802</v>
      </c>
      <c r="X45" s="49">
        <v>1</v>
      </c>
      <c r="Y45" s="49">
        <v>664</v>
      </c>
      <c r="Z45" s="49">
        <v>24.601704334938866</v>
      </c>
      <c r="AA45" s="49">
        <v>0.81699999999999995</v>
      </c>
      <c r="AB45" s="49">
        <v>5</v>
      </c>
      <c r="AC45" s="49">
        <v>5</v>
      </c>
      <c r="AD45" s="49">
        <v>5</v>
      </c>
      <c r="AE45" s="107" t="s">
        <v>244</v>
      </c>
      <c r="AF45" s="107" t="s">
        <v>244</v>
      </c>
      <c r="AG45" s="49">
        <v>34389.4211</v>
      </c>
      <c r="AH45" s="49">
        <v>0</v>
      </c>
      <c r="AI45" s="49">
        <v>0</v>
      </c>
      <c r="AJ45" s="49"/>
      <c r="AK45" s="49"/>
      <c r="AL45" s="49"/>
      <c r="AM45" s="49">
        <v>0</v>
      </c>
      <c r="AN45" s="49">
        <v>0</v>
      </c>
      <c r="AO45" s="49"/>
      <c r="AP45" s="49"/>
      <c r="AQ45" s="49"/>
      <c r="AR45" s="49">
        <v>0</v>
      </c>
      <c r="AX45" s="106">
        <v>9001072800</v>
      </c>
      <c r="AY45" s="107">
        <v>67221.614199999996</v>
      </c>
      <c r="AZ45" s="107">
        <v>239893.12</v>
      </c>
      <c r="BA45" s="107">
        <v>9</v>
      </c>
      <c r="BB45" s="107">
        <v>5076.9399999999996</v>
      </c>
      <c r="BC45" s="107">
        <v>21</v>
      </c>
      <c r="BD45" s="107">
        <v>234816.18</v>
      </c>
      <c r="BF45" t="s">
        <v>2880</v>
      </c>
      <c r="BG45" s="10">
        <f>BG43/BG44</f>
        <v>0.29310712558356938</v>
      </c>
      <c r="BH45" s="10">
        <f t="shared" ref="BH45:BL45" si="6">BH43/BH44</f>
        <v>0.31417547807249302</v>
      </c>
      <c r="BI45" s="10">
        <f t="shared" si="6"/>
        <v>0.32501080960952206</v>
      </c>
      <c r="BJ45" s="10">
        <f t="shared" si="6"/>
        <v>0.23445083817431869</v>
      </c>
      <c r="BK45" s="10">
        <f t="shared" si="6"/>
        <v>4.7147249743764948E-2</v>
      </c>
      <c r="BL45" s="10">
        <f t="shared" si="6"/>
        <v>0.35571808510638298</v>
      </c>
    </row>
    <row r="46" spans="1:64" x14ac:dyDescent="0.25">
      <c r="A46" s="107" t="s">
        <v>1712</v>
      </c>
      <c r="B46" s="49">
        <v>9001071400</v>
      </c>
      <c r="C46" s="107" t="s">
        <v>1711</v>
      </c>
      <c r="D46" s="49">
        <v>40245</v>
      </c>
      <c r="E46" s="49">
        <v>3.16</v>
      </c>
      <c r="F46" s="49">
        <v>22639.581289999998</v>
      </c>
      <c r="G46" s="49">
        <v>22.64</v>
      </c>
      <c r="H46" s="49">
        <v>8.8999999999999996E-2</v>
      </c>
      <c r="I46" s="49">
        <v>1</v>
      </c>
      <c r="J46" s="49">
        <v>0.91100000000000003</v>
      </c>
      <c r="K46" s="49">
        <v>5</v>
      </c>
      <c r="L46" s="49">
        <v>1131</v>
      </c>
      <c r="M46" s="49">
        <v>0.59948105162151621</v>
      </c>
      <c r="N46" s="49">
        <v>0.92300000000000004</v>
      </c>
      <c r="O46" s="49">
        <v>5</v>
      </c>
      <c r="P46" s="49">
        <v>0.83499999999999996</v>
      </c>
      <c r="Q46" s="49">
        <v>5</v>
      </c>
      <c r="R46" s="49">
        <v>5</v>
      </c>
      <c r="S46" s="49">
        <v>1</v>
      </c>
      <c r="T46" s="49">
        <v>1</v>
      </c>
      <c r="U46" s="49">
        <v>3861</v>
      </c>
      <c r="V46" s="49">
        <v>0.225877108310927</v>
      </c>
      <c r="W46" s="49">
        <v>17093.365631000001</v>
      </c>
      <c r="X46" s="49">
        <v>1</v>
      </c>
      <c r="Y46" s="49">
        <v>1007</v>
      </c>
      <c r="Z46" s="49">
        <v>27.725770925110133</v>
      </c>
      <c r="AA46" s="49">
        <v>0.86699999999999999</v>
      </c>
      <c r="AB46" s="49">
        <v>5</v>
      </c>
      <c r="AC46" s="49">
        <v>5</v>
      </c>
      <c r="AD46" s="49">
        <v>5</v>
      </c>
      <c r="AE46" s="107" t="s">
        <v>244</v>
      </c>
      <c r="AF46" s="107" t="s">
        <v>244</v>
      </c>
      <c r="AG46" s="49">
        <v>38432.275500000003</v>
      </c>
      <c r="AH46" s="49">
        <v>3327.16</v>
      </c>
      <c r="AI46" s="49">
        <v>2</v>
      </c>
      <c r="AJ46" s="49">
        <v>1</v>
      </c>
      <c r="AK46" s="49">
        <v>1</v>
      </c>
      <c r="AL46" s="49">
        <v>0</v>
      </c>
      <c r="AM46" s="49">
        <v>927.04</v>
      </c>
      <c r="AN46" s="49">
        <v>15</v>
      </c>
      <c r="AO46" s="49">
        <v>2</v>
      </c>
      <c r="AP46" s="49">
        <v>13</v>
      </c>
      <c r="AQ46" s="49">
        <v>0</v>
      </c>
      <c r="AR46" s="49">
        <v>2400.12</v>
      </c>
      <c r="AX46" s="106">
        <v>9001072900</v>
      </c>
      <c r="AY46" s="107">
        <v>67533.589799999987</v>
      </c>
      <c r="AZ46" s="107">
        <v>53807.48</v>
      </c>
      <c r="BA46" s="107">
        <v>19</v>
      </c>
      <c r="BB46" s="107">
        <v>8358.1</v>
      </c>
      <c r="BC46" s="107">
        <v>30</v>
      </c>
      <c r="BD46" s="107">
        <v>45449.38</v>
      </c>
    </row>
    <row r="47" spans="1:64" x14ac:dyDescent="0.25">
      <c r="A47" s="107" t="s">
        <v>1710</v>
      </c>
      <c r="B47" s="49">
        <v>9001071600</v>
      </c>
      <c r="C47" s="107" t="s">
        <v>1709</v>
      </c>
      <c r="D47" s="49">
        <v>21895</v>
      </c>
      <c r="E47" s="49">
        <v>3.46</v>
      </c>
      <c r="F47" s="49">
        <v>11770.824919999999</v>
      </c>
      <c r="G47" s="49">
        <v>11.771000000000001</v>
      </c>
      <c r="H47" s="49">
        <v>3.0000000000000001E-3</v>
      </c>
      <c r="I47" s="49">
        <v>1</v>
      </c>
      <c r="J47" s="49">
        <v>0.997</v>
      </c>
      <c r="K47" s="49">
        <v>5</v>
      </c>
      <c r="L47" s="49">
        <v>1032</v>
      </c>
      <c r="M47" s="49">
        <v>1.052092787393188</v>
      </c>
      <c r="N47" s="49">
        <v>0.998</v>
      </c>
      <c r="O47" s="49">
        <v>5</v>
      </c>
      <c r="P47" s="49">
        <v>0.92100000000000004</v>
      </c>
      <c r="Q47" s="49">
        <v>5</v>
      </c>
      <c r="R47" s="49">
        <v>5</v>
      </c>
      <c r="S47" s="49">
        <v>1</v>
      </c>
      <c r="T47" s="49">
        <v>1</v>
      </c>
      <c r="U47" s="49">
        <v>2448</v>
      </c>
      <c r="V47" s="49">
        <v>6.6529651874834894E-2</v>
      </c>
      <c r="W47" s="49">
        <v>36795.623169999999</v>
      </c>
      <c r="X47" s="49">
        <v>1</v>
      </c>
      <c r="Y47" s="49">
        <v>565</v>
      </c>
      <c r="Z47" s="49">
        <v>21.67242040659762</v>
      </c>
      <c r="AA47" s="49">
        <v>0.78</v>
      </c>
      <c r="AB47" s="49">
        <v>4</v>
      </c>
      <c r="AC47" s="49">
        <v>4.5</v>
      </c>
      <c r="AD47" s="49">
        <v>5</v>
      </c>
      <c r="AE47" s="107" t="s">
        <v>244</v>
      </c>
      <c r="AF47" s="107" t="s">
        <v>244</v>
      </c>
      <c r="AG47" s="49">
        <v>0</v>
      </c>
      <c r="AH47" s="49">
        <v>1330.85</v>
      </c>
      <c r="AI47" s="49">
        <v>0</v>
      </c>
      <c r="AJ47" s="49"/>
      <c r="AK47" s="49"/>
      <c r="AL47" s="49"/>
      <c r="AM47" s="49">
        <v>0</v>
      </c>
      <c r="AN47" s="49">
        <v>8</v>
      </c>
      <c r="AO47" s="49">
        <v>1</v>
      </c>
      <c r="AP47" s="49">
        <v>7</v>
      </c>
      <c r="AQ47" s="49">
        <v>0</v>
      </c>
      <c r="AR47" s="49">
        <v>1330.85</v>
      </c>
      <c r="AX47" s="106">
        <v>9001073000</v>
      </c>
      <c r="AY47" s="107">
        <v>27163.765199999998</v>
      </c>
      <c r="AZ47" s="107">
        <v>17678.66</v>
      </c>
      <c r="BA47" s="107">
        <v>5</v>
      </c>
      <c r="BB47" s="107">
        <v>2053.25</v>
      </c>
      <c r="BC47" s="107">
        <v>20</v>
      </c>
      <c r="BD47" s="107">
        <v>15625.41</v>
      </c>
    </row>
    <row r="48" spans="1:64" x14ac:dyDescent="0.25">
      <c r="A48" s="107" t="s">
        <v>1710</v>
      </c>
      <c r="B48" s="49">
        <v>9001071600</v>
      </c>
      <c r="C48" s="107" t="s">
        <v>1709</v>
      </c>
      <c r="D48" s="49">
        <v>21895</v>
      </c>
      <c r="E48" s="49">
        <v>3.46</v>
      </c>
      <c r="F48" s="49">
        <v>11770.824919999999</v>
      </c>
      <c r="G48" s="49">
        <v>11.771000000000001</v>
      </c>
      <c r="H48" s="49">
        <v>3.0000000000000001E-3</v>
      </c>
      <c r="I48" s="49">
        <v>1</v>
      </c>
      <c r="J48" s="49">
        <v>0.997</v>
      </c>
      <c r="K48" s="49">
        <v>5</v>
      </c>
      <c r="L48" s="49">
        <v>1032</v>
      </c>
      <c r="M48" s="49">
        <v>1.052092787393188</v>
      </c>
      <c r="N48" s="49">
        <v>0.998</v>
      </c>
      <c r="O48" s="49">
        <v>5</v>
      </c>
      <c r="P48" s="49">
        <v>0.92100000000000004</v>
      </c>
      <c r="Q48" s="49">
        <v>5</v>
      </c>
      <c r="R48" s="49">
        <v>5</v>
      </c>
      <c r="S48" s="49">
        <v>1</v>
      </c>
      <c r="T48" s="49">
        <v>1</v>
      </c>
      <c r="U48" s="49">
        <v>2448</v>
      </c>
      <c r="V48" s="49">
        <v>6.6529651874834894E-2</v>
      </c>
      <c r="W48" s="49">
        <v>36795.623169999999</v>
      </c>
      <c r="X48" s="49">
        <v>1</v>
      </c>
      <c r="Y48" s="49">
        <v>565</v>
      </c>
      <c r="Z48" s="49">
        <v>21.67242040659762</v>
      </c>
      <c r="AA48" s="49">
        <v>0.78</v>
      </c>
      <c r="AB48" s="49">
        <v>4</v>
      </c>
      <c r="AC48" s="49">
        <v>4.5</v>
      </c>
      <c r="AD48" s="49">
        <v>5</v>
      </c>
      <c r="AE48" s="107" t="s">
        <v>244</v>
      </c>
      <c r="AF48" s="107" t="s">
        <v>244</v>
      </c>
      <c r="AG48" s="49">
        <v>24529.813099999999</v>
      </c>
      <c r="AH48" s="49">
        <v>0</v>
      </c>
      <c r="AI48" s="49">
        <v>0</v>
      </c>
      <c r="AJ48" s="49"/>
      <c r="AK48" s="49"/>
      <c r="AL48" s="49"/>
      <c r="AM48" s="49">
        <v>0</v>
      </c>
      <c r="AN48" s="49">
        <v>0</v>
      </c>
      <c r="AO48" s="49"/>
      <c r="AP48" s="49"/>
      <c r="AQ48" s="49"/>
      <c r="AR48" s="49">
        <v>0</v>
      </c>
      <c r="AX48" s="106">
        <v>9001073100</v>
      </c>
      <c r="AY48" s="107">
        <v>69720.743199999997</v>
      </c>
      <c r="AZ48" s="107">
        <v>34954.18</v>
      </c>
      <c r="BA48" s="107">
        <v>14</v>
      </c>
      <c r="BB48" s="107">
        <v>8317.02</v>
      </c>
      <c r="BC48" s="107">
        <v>30</v>
      </c>
      <c r="BD48" s="107">
        <v>26637.16</v>
      </c>
    </row>
    <row r="49" spans="1:64" x14ac:dyDescent="0.25">
      <c r="A49" s="107" t="s">
        <v>1708</v>
      </c>
      <c r="B49" s="49">
        <v>9001071900</v>
      </c>
      <c r="C49" s="107" t="s">
        <v>1707</v>
      </c>
      <c r="D49" s="49">
        <v>42969</v>
      </c>
      <c r="E49" s="49">
        <v>2.7</v>
      </c>
      <c r="F49" s="49">
        <v>26150.100640000001</v>
      </c>
      <c r="G49" s="49">
        <v>26.15</v>
      </c>
      <c r="H49" s="49">
        <v>0.125</v>
      </c>
      <c r="I49" s="49">
        <v>1</v>
      </c>
      <c r="J49" s="49">
        <v>0.875</v>
      </c>
      <c r="K49" s="49">
        <v>5</v>
      </c>
      <c r="L49" s="49">
        <v>1287</v>
      </c>
      <c r="M49" s="49">
        <v>0.5905904612992724</v>
      </c>
      <c r="N49" s="49">
        <v>0.91400000000000003</v>
      </c>
      <c r="O49" s="49">
        <v>5</v>
      </c>
      <c r="P49" s="49">
        <v>0.66599999999999993</v>
      </c>
      <c r="Q49" s="49">
        <v>4</v>
      </c>
      <c r="R49" s="49">
        <v>5</v>
      </c>
      <c r="S49" s="49">
        <v>1</v>
      </c>
      <c r="T49" s="49">
        <v>1</v>
      </c>
      <c r="U49" s="49">
        <v>4831</v>
      </c>
      <c r="V49" s="49">
        <v>0.19074374089764101</v>
      </c>
      <c r="W49" s="49">
        <v>25327.174445000001</v>
      </c>
      <c r="X49" s="49">
        <v>1</v>
      </c>
      <c r="Y49" s="49">
        <v>1373</v>
      </c>
      <c r="Z49" s="49">
        <v>27.7429783794706</v>
      </c>
      <c r="AA49" s="49">
        <v>0.86799999999999999</v>
      </c>
      <c r="AB49" s="49">
        <v>5</v>
      </c>
      <c r="AC49" s="49">
        <v>5</v>
      </c>
      <c r="AD49" s="49">
        <v>5</v>
      </c>
      <c r="AE49" s="107" t="s">
        <v>244</v>
      </c>
      <c r="AF49" s="107" t="s">
        <v>244</v>
      </c>
      <c r="AG49" s="49">
        <v>0</v>
      </c>
      <c r="AH49" s="49">
        <v>230</v>
      </c>
      <c r="AI49" s="49">
        <v>0</v>
      </c>
      <c r="AJ49" s="49"/>
      <c r="AK49" s="49"/>
      <c r="AL49" s="49"/>
      <c r="AM49" s="49">
        <v>0</v>
      </c>
      <c r="AN49" s="49">
        <v>1</v>
      </c>
      <c r="AO49" s="49">
        <v>1</v>
      </c>
      <c r="AP49" s="49">
        <v>0</v>
      </c>
      <c r="AQ49" s="49">
        <v>0</v>
      </c>
      <c r="AR49" s="49">
        <v>230</v>
      </c>
      <c r="AX49" s="106">
        <v>9001073200</v>
      </c>
      <c r="AY49" s="107">
        <v>24209.609500000002</v>
      </c>
      <c r="AZ49" s="107">
        <v>3053.03</v>
      </c>
      <c r="BA49" s="107">
        <v>3</v>
      </c>
      <c r="BB49" s="107">
        <v>563.20000000000005</v>
      </c>
      <c r="BC49" s="107">
        <v>7</v>
      </c>
      <c r="BD49" s="107">
        <v>2489.83</v>
      </c>
    </row>
    <row r="50" spans="1:64" x14ac:dyDescent="0.25">
      <c r="A50" s="107" t="s">
        <v>1708</v>
      </c>
      <c r="B50" s="49">
        <v>9001071900</v>
      </c>
      <c r="C50" s="107" t="s">
        <v>1707</v>
      </c>
      <c r="D50" s="49">
        <v>42969</v>
      </c>
      <c r="E50" s="49">
        <v>2.7</v>
      </c>
      <c r="F50" s="49">
        <v>26150.100640000001</v>
      </c>
      <c r="G50" s="49">
        <v>26.15</v>
      </c>
      <c r="H50" s="49">
        <v>0.125</v>
      </c>
      <c r="I50" s="49">
        <v>1</v>
      </c>
      <c r="J50" s="49">
        <v>0.875</v>
      </c>
      <c r="K50" s="49">
        <v>5</v>
      </c>
      <c r="L50" s="49">
        <v>1287</v>
      </c>
      <c r="M50" s="49">
        <v>0.5905904612992724</v>
      </c>
      <c r="N50" s="49">
        <v>0.91400000000000003</v>
      </c>
      <c r="O50" s="49">
        <v>5</v>
      </c>
      <c r="P50" s="49">
        <v>0.66599999999999993</v>
      </c>
      <c r="Q50" s="49">
        <v>4</v>
      </c>
      <c r="R50" s="49">
        <v>5</v>
      </c>
      <c r="S50" s="49">
        <v>1</v>
      </c>
      <c r="T50" s="49">
        <v>1</v>
      </c>
      <c r="U50" s="49">
        <v>4831</v>
      </c>
      <c r="V50" s="49">
        <v>0.19074374089764101</v>
      </c>
      <c r="W50" s="49">
        <v>25327.174445000001</v>
      </c>
      <c r="X50" s="49">
        <v>1</v>
      </c>
      <c r="Y50" s="49">
        <v>1373</v>
      </c>
      <c r="Z50" s="49">
        <v>27.7429783794706</v>
      </c>
      <c r="AA50" s="49">
        <v>0.86799999999999999</v>
      </c>
      <c r="AB50" s="49">
        <v>5</v>
      </c>
      <c r="AC50" s="49">
        <v>5</v>
      </c>
      <c r="AD50" s="49">
        <v>5</v>
      </c>
      <c r="AE50" s="107" t="s">
        <v>244</v>
      </c>
      <c r="AF50" s="107" t="s">
        <v>244</v>
      </c>
      <c r="AG50" s="49">
        <v>0</v>
      </c>
      <c r="AH50" s="49">
        <v>3390.23</v>
      </c>
      <c r="AI50" s="49">
        <v>2</v>
      </c>
      <c r="AJ50" s="49">
        <v>2</v>
      </c>
      <c r="AK50" s="49">
        <v>0</v>
      </c>
      <c r="AL50" s="49">
        <v>0</v>
      </c>
      <c r="AM50" s="49">
        <v>404.3</v>
      </c>
      <c r="AN50" s="49">
        <v>10</v>
      </c>
      <c r="AO50" s="49">
        <v>3</v>
      </c>
      <c r="AP50" s="49">
        <v>6</v>
      </c>
      <c r="AQ50" s="49">
        <v>1</v>
      </c>
      <c r="AR50" s="49">
        <v>2985.93</v>
      </c>
      <c r="AX50" s="106">
        <v>9001073300</v>
      </c>
      <c r="AY50" s="107">
        <v>49786.0504</v>
      </c>
      <c r="AZ50" s="107">
        <v>21408.65</v>
      </c>
      <c r="BA50" s="107">
        <v>3</v>
      </c>
      <c r="BB50" s="107">
        <v>1427.69</v>
      </c>
      <c r="BC50" s="107">
        <v>22</v>
      </c>
      <c r="BD50" s="107">
        <v>19980.96</v>
      </c>
      <c r="BF50" s="49" t="s">
        <v>2882</v>
      </c>
      <c r="BG50" s="156" t="s">
        <v>2866</v>
      </c>
      <c r="BH50" s="156" t="s">
        <v>2867</v>
      </c>
      <c r="BI50" s="156" t="s">
        <v>2868</v>
      </c>
      <c r="BJ50" s="156" t="s">
        <v>2869</v>
      </c>
      <c r="BK50" s="156" t="s">
        <v>2870</v>
      </c>
      <c r="BL50" s="156" t="s">
        <v>2871</v>
      </c>
    </row>
    <row r="51" spans="1:64" x14ac:dyDescent="0.25">
      <c r="A51" s="107" t="s">
        <v>1708</v>
      </c>
      <c r="B51" s="49">
        <v>9001071900</v>
      </c>
      <c r="C51" s="107" t="s">
        <v>1707</v>
      </c>
      <c r="D51" s="49">
        <v>42969</v>
      </c>
      <c r="E51" s="49">
        <v>2.7</v>
      </c>
      <c r="F51" s="49">
        <v>26150.100640000001</v>
      </c>
      <c r="G51" s="49">
        <v>26.15</v>
      </c>
      <c r="H51" s="49">
        <v>0.125</v>
      </c>
      <c r="I51" s="49">
        <v>1</v>
      </c>
      <c r="J51" s="49">
        <v>0.875</v>
      </c>
      <c r="K51" s="49">
        <v>5</v>
      </c>
      <c r="L51" s="49">
        <v>1287</v>
      </c>
      <c r="M51" s="49">
        <v>0.5905904612992724</v>
      </c>
      <c r="N51" s="49">
        <v>0.91400000000000003</v>
      </c>
      <c r="O51" s="49">
        <v>5</v>
      </c>
      <c r="P51" s="49">
        <v>0.66599999999999993</v>
      </c>
      <c r="Q51" s="49">
        <v>4</v>
      </c>
      <c r="R51" s="49">
        <v>5</v>
      </c>
      <c r="S51" s="49">
        <v>1</v>
      </c>
      <c r="T51" s="49">
        <v>1</v>
      </c>
      <c r="U51" s="49">
        <v>4831</v>
      </c>
      <c r="V51" s="49">
        <v>0.19074374089764101</v>
      </c>
      <c r="W51" s="49">
        <v>25327.174445000001</v>
      </c>
      <c r="X51" s="49">
        <v>1</v>
      </c>
      <c r="Y51" s="49">
        <v>1373</v>
      </c>
      <c r="Z51" s="49">
        <v>27.7429783794706</v>
      </c>
      <c r="AA51" s="49">
        <v>0.86799999999999999</v>
      </c>
      <c r="AB51" s="49">
        <v>5</v>
      </c>
      <c r="AC51" s="49">
        <v>5</v>
      </c>
      <c r="AD51" s="49">
        <v>5</v>
      </c>
      <c r="AE51" s="107" t="s">
        <v>244</v>
      </c>
      <c r="AF51" s="107" t="s">
        <v>244</v>
      </c>
      <c r="AG51" s="49">
        <v>46534.635900000001</v>
      </c>
      <c r="AH51" s="49">
        <v>0</v>
      </c>
      <c r="AI51" s="49">
        <v>0</v>
      </c>
      <c r="AJ51" s="49"/>
      <c r="AK51" s="49"/>
      <c r="AL51" s="49"/>
      <c r="AM51" s="49">
        <v>0</v>
      </c>
      <c r="AN51" s="49">
        <v>0</v>
      </c>
      <c r="AO51" s="49"/>
      <c r="AP51" s="49"/>
      <c r="AQ51" s="49"/>
      <c r="AR51" s="49">
        <v>0</v>
      </c>
      <c r="AX51" s="106">
        <v>9001073400</v>
      </c>
      <c r="AY51" s="107">
        <v>53978.008699999998</v>
      </c>
      <c r="AZ51" s="107">
        <v>48424.62</v>
      </c>
      <c r="BA51" s="107">
        <v>9</v>
      </c>
      <c r="BB51" s="107">
        <v>4874.45</v>
      </c>
      <c r="BC51" s="107">
        <v>29</v>
      </c>
      <c r="BD51" s="107">
        <v>43550.17</v>
      </c>
      <c r="BF51" s="49" t="s">
        <v>2879</v>
      </c>
      <c r="BG51" s="159">
        <v>12129792.930900004</v>
      </c>
      <c r="BH51" s="159">
        <v>5016754.33</v>
      </c>
      <c r="BI51" s="159">
        <v>2927</v>
      </c>
      <c r="BJ51" s="159">
        <v>2157547.87</v>
      </c>
      <c r="BK51" s="159">
        <v>1504</v>
      </c>
      <c r="BL51" s="159">
        <v>2593676.46</v>
      </c>
    </row>
    <row r="52" spans="1:64" x14ac:dyDescent="0.25">
      <c r="A52" s="107" t="s">
        <v>1706</v>
      </c>
      <c r="B52" s="49">
        <v>9001072000</v>
      </c>
      <c r="C52" s="107" t="s">
        <v>1705</v>
      </c>
      <c r="D52" s="49">
        <v>52909</v>
      </c>
      <c r="E52" s="49">
        <v>2.89</v>
      </c>
      <c r="F52" s="49">
        <v>31122.941180000002</v>
      </c>
      <c r="G52" s="49">
        <v>31.123000000000001</v>
      </c>
      <c r="H52" s="49">
        <v>0.189</v>
      </c>
      <c r="I52" s="49">
        <v>1</v>
      </c>
      <c r="J52" s="49">
        <v>0.81099999999999994</v>
      </c>
      <c r="K52" s="49">
        <v>5</v>
      </c>
      <c r="L52" s="49">
        <v>1386</v>
      </c>
      <c r="M52" s="49">
        <v>0.53439679443560861</v>
      </c>
      <c r="N52" s="49">
        <v>0.875</v>
      </c>
      <c r="O52" s="49">
        <v>5</v>
      </c>
      <c r="P52" s="49">
        <v>0.57499999999999996</v>
      </c>
      <c r="Q52" s="49">
        <v>3</v>
      </c>
      <c r="R52" s="49">
        <v>4</v>
      </c>
      <c r="S52" s="49">
        <v>1</v>
      </c>
      <c r="T52" s="49">
        <v>1</v>
      </c>
      <c r="U52" s="49">
        <v>3565</v>
      </c>
      <c r="V52" s="49">
        <v>0.26560316109572701</v>
      </c>
      <c r="W52" s="49">
        <v>13422.280011000001</v>
      </c>
      <c r="X52" s="49">
        <v>1</v>
      </c>
      <c r="Y52" s="49">
        <v>818</v>
      </c>
      <c r="Z52" s="49">
        <v>23.251847640704945</v>
      </c>
      <c r="AA52" s="49">
        <v>0.80600000000000005</v>
      </c>
      <c r="AB52" s="49">
        <v>5</v>
      </c>
      <c r="AC52" s="49">
        <v>4.5</v>
      </c>
      <c r="AD52" s="49">
        <v>5</v>
      </c>
      <c r="AE52" s="107" t="s">
        <v>239</v>
      </c>
      <c r="AF52" s="107" t="s">
        <v>244</v>
      </c>
      <c r="AG52" s="49">
        <v>0</v>
      </c>
      <c r="AH52" s="49">
        <v>19032.27</v>
      </c>
      <c r="AI52" s="49">
        <v>6</v>
      </c>
      <c r="AJ52" s="49">
        <v>5</v>
      </c>
      <c r="AK52" s="49">
        <v>1</v>
      </c>
      <c r="AL52" s="49">
        <v>0</v>
      </c>
      <c r="AM52" s="49">
        <v>2207.0300000000002</v>
      </c>
      <c r="AN52" s="49">
        <v>21</v>
      </c>
      <c r="AO52" s="49">
        <v>14</v>
      </c>
      <c r="AP52" s="49">
        <v>6</v>
      </c>
      <c r="AQ52" s="49">
        <v>1</v>
      </c>
      <c r="AR52" s="49">
        <v>16825.240000000002</v>
      </c>
      <c r="AX52" s="106">
        <v>9001073500</v>
      </c>
      <c r="AY52" s="107">
        <v>38030.339099999997</v>
      </c>
      <c r="AZ52" s="107">
        <v>7178.22</v>
      </c>
      <c r="BA52" s="107">
        <v>5</v>
      </c>
      <c r="BB52" s="107">
        <v>501.38</v>
      </c>
      <c r="BC52" s="107">
        <v>17</v>
      </c>
      <c r="BD52" s="107">
        <v>6676.84</v>
      </c>
      <c r="BF52" s="49" t="s">
        <v>244</v>
      </c>
      <c r="BG52" s="159">
        <v>1474442.5471000001</v>
      </c>
      <c r="BH52" s="159">
        <v>678487.38000000024</v>
      </c>
      <c r="BI52" s="159">
        <v>239</v>
      </c>
      <c r="BJ52" s="159">
        <v>123034.65</v>
      </c>
      <c r="BK52" s="159">
        <v>326</v>
      </c>
      <c r="BL52" s="159">
        <v>564617.72999999986</v>
      </c>
    </row>
    <row r="53" spans="1:64" x14ac:dyDescent="0.25">
      <c r="A53" s="107" t="s">
        <v>1706</v>
      </c>
      <c r="B53" s="49">
        <v>9001072000</v>
      </c>
      <c r="C53" s="107" t="s">
        <v>1705</v>
      </c>
      <c r="D53" s="49">
        <v>52909</v>
      </c>
      <c r="E53" s="49">
        <v>2.89</v>
      </c>
      <c r="F53" s="49">
        <v>31122.941180000002</v>
      </c>
      <c r="G53" s="49">
        <v>31.123000000000001</v>
      </c>
      <c r="H53" s="49">
        <v>0.189</v>
      </c>
      <c r="I53" s="49">
        <v>1</v>
      </c>
      <c r="J53" s="49">
        <v>0.81099999999999994</v>
      </c>
      <c r="K53" s="49">
        <v>5</v>
      </c>
      <c r="L53" s="49">
        <v>1386</v>
      </c>
      <c r="M53" s="49">
        <v>0.53439679443560861</v>
      </c>
      <c r="N53" s="49">
        <v>0.875</v>
      </c>
      <c r="O53" s="49">
        <v>5</v>
      </c>
      <c r="P53" s="49">
        <v>0.57499999999999996</v>
      </c>
      <c r="Q53" s="49">
        <v>3</v>
      </c>
      <c r="R53" s="49">
        <v>4</v>
      </c>
      <c r="S53" s="49">
        <v>1</v>
      </c>
      <c r="T53" s="49">
        <v>1</v>
      </c>
      <c r="U53" s="49">
        <v>3565</v>
      </c>
      <c r="V53" s="49">
        <v>0.26560316109572701</v>
      </c>
      <c r="W53" s="49">
        <v>13422.280011000001</v>
      </c>
      <c r="X53" s="49">
        <v>1</v>
      </c>
      <c r="Y53" s="49">
        <v>818</v>
      </c>
      <c r="Z53" s="49">
        <v>23.251847640704945</v>
      </c>
      <c r="AA53" s="49">
        <v>0.80600000000000005</v>
      </c>
      <c r="AB53" s="49">
        <v>5</v>
      </c>
      <c r="AC53" s="49">
        <v>4.5</v>
      </c>
      <c r="AD53" s="49">
        <v>5</v>
      </c>
      <c r="AE53" s="107" t="s">
        <v>239</v>
      </c>
      <c r="AF53" s="107" t="s">
        <v>244</v>
      </c>
      <c r="AG53" s="49">
        <v>43927.019899999999</v>
      </c>
      <c r="AH53" s="49">
        <v>0</v>
      </c>
      <c r="AI53" s="49">
        <v>0</v>
      </c>
      <c r="AJ53" s="49"/>
      <c r="AK53" s="49"/>
      <c r="AL53" s="49"/>
      <c r="AM53" s="49">
        <v>0</v>
      </c>
      <c r="AN53" s="49">
        <v>0</v>
      </c>
      <c r="AO53" s="49"/>
      <c r="AP53" s="49"/>
      <c r="AQ53" s="49"/>
      <c r="AR53" s="49">
        <v>0</v>
      </c>
      <c r="AX53" s="106">
        <v>9001073600</v>
      </c>
      <c r="AY53" s="107">
        <v>24351.613000000001</v>
      </c>
      <c r="AZ53" s="107">
        <v>846.37</v>
      </c>
      <c r="BA53" s="107">
        <v>1</v>
      </c>
      <c r="BB53" s="107">
        <v>134.5</v>
      </c>
      <c r="BC53" s="107">
        <v>7</v>
      </c>
      <c r="BD53" s="107">
        <v>711.87</v>
      </c>
    </row>
    <row r="54" spans="1:64" x14ac:dyDescent="0.25">
      <c r="A54" s="107" t="s">
        <v>1704</v>
      </c>
      <c r="B54" s="49">
        <v>9001072100</v>
      </c>
      <c r="C54" s="107" t="s">
        <v>1703</v>
      </c>
      <c r="D54" s="49">
        <v>56009</v>
      </c>
      <c r="E54" s="49">
        <v>2.2400000000000002</v>
      </c>
      <c r="F54" s="49">
        <v>37422.587249999997</v>
      </c>
      <c r="G54" s="49">
        <v>37.423000000000002</v>
      </c>
      <c r="H54" s="49">
        <v>0.26300000000000001</v>
      </c>
      <c r="I54" s="49">
        <v>2</v>
      </c>
      <c r="J54" s="49">
        <v>0.73699999999999999</v>
      </c>
      <c r="K54" s="49">
        <v>4</v>
      </c>
      <c r="L54" s="49">
        <v>1463</v>
      </c>
      <c r="M54" s="49">
        <v>0.46912844060507874</v>
      </c>
      <c r="N54" s="49">
        <v>0.81200000000000006</v>
      </c>
      <c r="O54" s="49">
        <v>5</v>
      </c>
      <c r="P54" s="49">
        <v>0.51</v>
      </c>
      <c r="Q54" s="49">
        <v>3</v>
      </c>
      <c r="R54" s="49">
        <v>4</v>
      </c>
      <c r="S54" s="49">
        <v>1</v>
      </c>
      <c r="T54" s="49">
        <v>1</v>
      </c>
      <c r="U54" s="49">
        <v>6094</v>
      </c>
      <c r="V54" s="49">
        <v>0.50058726140816101</v>
      </c>
      <c r="W54" s="49">
        <v>12173.701709999999</v>
      </c>
      <c r="X54" s="49">
        <v>1</v>
      </c>
      <c r="Y54" s="49">
        <v>1196</v>
      </c>
      <c r="Z54" s="49">
        <v>22.894333843797856</v>
      </c>
      <c r="AA54" s="49">
        <v>0.80100000000000005</v>
      </c>
      <c r="AB54" s="49">
        <v>5</v>
      </c>
      <c r="AC54" s="49">
        <v>4.5</v>
      </c>
      <c r="AD54" s="49">
        <v>5</v>
      </c>
      <c r="AE54" s="107" t="s">
        <v>239</v>
      </c>
      <c r="AF54" s="107" t="s">
        <v>244</v>
      </c>
      <c r="AG54" s="49">
        <v>119833.8798</v>
      </c>
      <c r="AH54" s="49">
        <v>44620.47</v>
      </c>
      <c r="AI54" s="49">
        <v>17</v>
      </c>
      <c r="AJ54" s="49">
        <v>16</v>
      </c>
      <c r="AK54" s="49">
        <v>1</v>
      </c>
      <c r="AL54" s="49">
        <v>0</v>
      </c>
      <c r="AM54" s="49">
        <v>9086.1299999999992</v>
      </c>
      <c r="AN54" s="49">
        <v>35</v>
      </c>
      <c r="AO54" s="49">
        <v>21</v>
      </c>
      <c r="AP54" s="49">
        <v>14</v>
      </c>
      <c r="AQ54" s="49">
        <v>0</v>
      </c>
      <c r="AR54" s="49">
        <v>35534.339999999997</v>
      </c>
      <c r="AX54" s="106">
        <v>9001073700</v>
      </c>
      <c r="AY54" s="107">
        <v>64008.136299999998</v>
      </c>
      <c r="AZ54" s="107">
        <v>24518.83</v>
      </c>
      <c r="BA54" s="107">
        <v>3</v>
      </c>
      <c r="BB54" s="107">
        <v>3732.6</v>
      </c>
      <c r="BC54" s="107">
        <v>29</v>
      </c>
      <c r="BD54" s="107">
        <v>20786.23</v>
      </c>
      <c r="BF54" s="49" t="s">
        <v>2880</v>
      </c>
      <c r="BG54" s="10">
        <f>BG52/BG51</f>
        <v>0.12155545898429444</v>
      </c>
      <c r="BH54" s="10">
        <f t="shared" ref="BH54:BL54" si="7">BH52/BH51</f>
        <v>0.13524429050525189</v>
      </c>
      <c r="BI54" s="10">
        <f t="shared" si="7"/>
        <v>8.1653570208404511E-2</v>
      </c>
      <c r="BJ54" s="10">
        <f t="shared" si="7"/>
        <v>5.7025223732347585E-2</v>
      </c>
      <c r="BK54" s="10">
        <f t="shared" si="7"/>
        <v>0.21675531914893617</v>
      </c>
      <c r="BL54" s="10">
        <f t="shared" si="7"/>
        <v>0.21769011621441783</v>
      </c>
    </row>
    <row r="55" spans="1:64" x14ac:dyDescent="0.25">
      <c r="A55" s="107" t="s">
        <v>1704</v>
      </c>
      <c r="B55" s="49">
        <v>9001072100</v>
      </c>
      <c r="C55" s="107" t="s">
        <v>1703</v>
      </c>
      <c r="D55" s="49">
        <v>56009</v>
      </c>
      <c r="E55" s="49">
        <v>2.2400000000000002</v>
      </c>
      <c r="F55" s="49">
        <v>37422.587249999997</v>
      </c>
      <c r="G55" s="49">
        <v>37.423000000000002</v>
      </c>
      <c r="H55" s="49">
        <v>0.26300000000000001</v>
      </c>
      <c r="I55" s="49">
        <v>2</v>
      </c>
      <c r="J55" s="49">
        <v>0.73699999999999999</v>
      </c>
      <c r="K55" s="49">
        <v>4</v>
      </c>
      <c r="L55" s="49">
        <v>1463</v>
      </c>
      <c r="M55" s="49">
        <v>0.46912844060507874</v>
      </c>
      <c r="N55" s="49">
        <v>0.81200000000000006</v>
      </c>
      <c r="O55" s="49">
        <v>5</v>
      </c>
      <c r="P55" s="49">
        <v>0.51</v>
      </c>
      <c r="Q55" s="49">
        <v>3</v>
      </c>
      <c r="R55" s="49">
        <v>4</v>
      </c>
      <c r="S55" s="49">
        <v>1</v>
      </c>
      <c r="T55" s="49">
        <v>1</v>
      </c>
      <c r="U55" s="49">
        <v>6094</v>
      </c>
      <c r="V55" s="49">
        <v>0.50058726140816101</v>
      </c>
      <c r="W55" s="49">
        <v>12173.701709999999</v>
      </c>
      <c r="X55" s="49">
        <v>1</v>
      </c>
      <c r="Y55" s="49">
        <v>1196</v>
      </c>
      <c r="Z55" s="49">
        <v>22.894333843797856</v>
      </c>
      <c r="AA55" s="49">
        <v>0.80100000000000005</v>
      </c>
      <c r="AB55" s="49">
        <v>5</v>
      </c>
      <c r="AC55" s="49">
        <v>4.5</v>
      </c>
      <c r="AD55" s="49">
        <v>5</v>
      </c>
      <c r="AE55" s="107" t="s">
        <v>239</v>
      </c>
      <c r="AF55" s="107" t="s">
        <v>244</v>
      </c>
      <c r="AG55" s="49">
        <v>302.35410000000002</v>
      </c>
      <c r="AH55" s="49">
        <v>0</v>
      </c>
      <c r="AI55" s="49">
        <v>0</v>
      </c>
      <c r="AJ55" s="49"/>
      <c r="AK55" s="49"/>
      <c r="AL55" s="49"/>
      <c r="AM55" s="49">
        <v>0</v>
      </c>
      <c r="AN55" s="49">
        <v>0</v>
      </c>
      <c r="AO55" s="49"/>
      <c r="AP55" s="49"/>
      <c r="AQ55" s="49"/>
      <c r="AR55" s="49">
        <v>0</v>
      </c>
      <c r="AX55" s="106">
        <v>9001073800</v>
      </c>
      <c r="AY55" s="107">
        <v>25510.301599999999</v>
      </c>
      <c r="AZ55" s="107">
        <v>2512.29</v>
      </c>
      <c r="BA55" s="107">
        <v>1</v>
      </c>
      <c r="BB55" s="107">
        <v>2.34</v>
      </c>
      <c r="BC55" s="107">
        <v>4</v>
      </c>
      <c r="BD55" s="107">
        <v>447.45</v>
      </c>
    </row>
    <row r="56" spans="1:64" x14ac:dyDescent="0.25">
      <c r="A56" s="107" t="s">
        <v>1702</v>
      </c>
      <c r="B56" s="49">
        <v>9001072200</v>
      </c>
      <c r="C56" s="107" t="s">
        <v>1701</v>
      </c>
      <c r="D56" s="49">
        <v>49402</v>
      </c>
      <c r="E56" s="49">
        <v>2.4900000000000002</v>
      </c>
      <c r="F56" s="49">
        <v>31307.245419999999</v>
      </c>
      <c r="G56" s="49">
        <v>31.306999999999999</v>
      </c>
      <c r="H56" s="49">
        <v>0.193</v>
      </c>
      <c r="I56" s="49">
        <v>1</v>
      </c>
      <c r="J56" s="49">
        <v>0.80699999999999994</v>
      </c>
      <c r="K56" s="49">
        <v>5</v>
      </c>
      <c r="L56" s="49">
        <v>1641</v>
      </c>
      <c r="M56" s="49">
        <v>0.62899177924545746</v>
      </c>
      <c r="N56" s="49">
        <v>0.93600000000000005</v>
      </c>
      <c r="O56" s="49">
        <v>5</v>
      </c>
      <c r="P56" s="49">
        <v>0.35599999999999998</v>
      </c>
      <c r="Q56" s="49">
        <v>2</v>
      </c>
      <c r="R56" s="49">
        <v>4</v>
      </c>
      <c r="S56" s="49">
        <v>1</v>
      </c>
      <c r="T56" s="49">
        <v>1</v>
      </c>
      <c r="U56" s="49">
        <v>3828</v>
      </c>
      <c r="V56" s="49">
        <v>0.34812130403692998</v>
      </c>
      <c r="W56" s="49">
        <v>10996.167013</v>
      </c>
      <c r="X56" s="49">
        <v>1</v>
      </c>
      <c r="Y56" s="49">
        <v>728</v>
      </c>
      <c r="Z56" s="49">
        <v>18.743563336766222</v>
      </c>
      <c r="AA56" s="49">
        <v>0.72099999999999997</v>
      </c>
      <c r="AB56" s="49">
        <v>4</v>
      </c>
      <c r="AC56" s="49">
        <v>4</v>
      </c>
      <c r="AD56" s="49">
        <v>4</v>
      </c>
      <c r="AE56" s="107" t="s">
        <v>239</v>
      </c>
      <c r="AF56" s="107" t="s">
        <v>244</v>
      </c>
      <c r="AG56" s="49">
        <v>0</v>
      </c>
      <c r="AH56" s="49">
        <v>23077.93</v>
      </c>
      <c r="AI56" s="49">
        <v>19</v>
      </c>
      <c r="AJ56" s="49">
        <v>17</v>
      </c>
      <c r="AK56" s="49">
        <v>2</v>
      </c>
      <c r="AL56" s="49">
        <v>0</v>
      </c>
      <c r="AM56" s="49">
        <v>10983.51</v>
      </c>
      <c r="AN56" s="49">
        <v>10</v>
      </c>
      <c r="AO56" s="49">
        <v>6</v>
      </c>
      <c r="AP56" s="49">
        <v>4</v>
      </c>
      <c r="AQ56" s="49">
        <v>0</v>
      </c>
      <c r="AR56" s="49">
        <v>12094.42</v>
      </c>
      <c r="AX56" s="106">
        <v>9001073900</v>
      </c>
      <c r="AY56" s="107">
        <v>35070.078800000003</v>
      </c>
      <c r="AZ56" s="107">
        <v>106775.64</v>
      </c>
      <c r="BA56" s="107">
        <v>2</v>
      </c>
      <c r="BB56" s="107">
        <v>170.07</v>
      </c>
      <c r="BC56" s="107">
        <v>24</v>
      </c>
      <c r="BD56" s="107">
        <v>106605.57</v>
      </c>
    </row>
    <row r="57" spans="1:64" x14ac:dyDescent="0.25">
      <c r="A57" s="107" t="s">
        <v>1702</v>
      </c>
      <c r="B57" s="49">
        <v>9001072200</v>
      </c>
      <c r="C57" s="107" t="s">
        <v>1701</v>
      </c>
      <c r="D57" s="49">
        <v>49402</v>
      </c>
      <c r="E57" s="49">
        <v>2.4900000000000002</v>
      </c>
      <c r="F57" s="49">
        <v>31307.245419999999</v>
      </c>
      <c r="G57" s="49">
        <v>31.306999999999999</v>
      </c>
      <c r="H57" s="49">
        <v>0.193</v>
      </c>
      <c r="I57" s="49">
        <v>1</v>
      </c>
      <c r="J57" s="49">
        <v>0.80699999999999994</v>
      </c>
      <c r="K57" s="49">
        <v>5</v>
      </c>
      <c r="L57" s="49">
        <v>1641</v>
      </c>
      <c r="M57" s="49">
        <v>0.62899177924545746</v>
      </c>
      <c r="N57" s="49">
        <v>0.93600000000000005</v>
      </c>
      <c r="O57" s="49">
        <v>5</v>
      </c>
      <c r="P57" s="49">
        <v>0.35599999999999998</v>
      </c>
      <c r="Q57" s="49">
        <v>2</v>
      </c>
      <c r="R57" s="49">
        <v>4</v>
      </c>
      <c r="S57" s="49">
        <v>1</v>
      </c>
      <c r="T57" s="49">
        <v>1</v>
      </c>
      <c r="U57" s="49">
        <v>3828</v>
      </c>
      <c r="V57" s="49">
        <v>0.34812130403692998</v>
      </c>
      <c r="W57" s="49">
        <v>10996.167013</v>
      </c>
      <c r="X57" s="49">
        <v>1</v>
      </c>
      <c r="Y57" s="49">
        <v>728</v>
      </c>
      <c r="Z57" s="49">
        <v>18.743563336766222</v>
      </c>
      <c r="AA57" s="49">
        <v>0.72099999999999997</v>
      </c>
      <c r="AB57" s="49">
        <v>4</v>
      </c>
      <c r="AC57" s="49">
        <v>4</v>
      </c>
      <c r="AD57" s="49">
        <v>4</v>
      </c>
      <c r="AE57" s="107" t="s">
        <v>239</v>
      </c>
      <c r="AF57" s="107" t="s">
        <v>244</v>
      </c>
      <c r="AG57" s="49">
        <v>41166.362699999998</v>
      </c>
      <c r="AH57" s="49">
        <v>0</v>
      </c>
      <c r="AI57" s="49">
        <v>0</v>
      </c>
      <c r="AJ57" s="49"/>
      <c r="AK57" s="49"/>
      <c r="AL57" s="49"/>
      <c r="AM57" s="49">
        <v>0</v>
      </c>
      <c r="AN57" s="49">
        <v>0</v>
      </c>
      <c r="AO57" s="49"/>
      <c r="AP57" s="49"/>
      <c r="AQ57" s="49"/>
      <c r="AR57" s="49">
        <v>0</v>
      </c>
      <c r="AX57" s="106">
        <v>9001074000</v>
      </c>
      <c r="AY57" s="107">
        <v>26942.261399999999</v>
      </c>
      <c r="AZ57" s="107">
        <v>13413.06</v>
      </c>
      <c r="BA57" s="107">
        <v>1</v>
      </c>
      <c r="BB57" s="107">
        <v>183.09</v>
      </c>
      <c r="BC57" s="107">
        <v>15</v>
      </c>
      <c r="BD57" s="107">
        <v>13229.97</v>
      </c>
    </row>
    <row r="58" spans="1:64" x14ac:dyDescent="0.25">
      <c r="A58" s="107" t="s">
        <v>1702</v>
      </c>
      <c r="B58" s="49">
        <v>9001072200</v>
      </c>
      <c r="C58" s="107" t="s">
        <v>1701</v>
      </c>
      <c r="D58" s="49">
        <v>49402</v>
      </c>
      <c r="E58" s="49">
        <v>2.4900000000000002</v>
      </c>
      <c r="F58" s="49">
        <v>31307.245419999999</v>
      </c>
      <c r="G58" s="49">
        <v>31.306999999999999</v>
      </c>
      <c r="H58" s="49">
        <v>0.193</v>
      </c>
      <c r="I58" s="49">
        <v>1</v>
      </c>
      <c r="J58" s="49">
        <v>0.80699999999999994</v>
      </c>
      <c r="K58" s="49">
        <v>5</v>
      </c>
      <c r="L58" s="49">
        <v>1641</v>
      </c>
      <c r="M58" s="49">
        <v>0.62899177924545746</v>
      </c>
      <c r="N58" s="49">
        <v>0.93600000000000005</v>
      </c>
      <c r="O58" s="49">
        <v>5</v>
      </c>
      <c r="P58" s="49">
        <v>0.35599999999999998</v>
      </c>
      <c r="Q58" s="49">
        <v>2</v>
      </c>
      <c r="R58" s="49">
        <v>4</v>
      </c>
      <c r="S58" s="49">
        <v>1</v>
      </c>
      <c r="T58" s="49">
        <v>1</v>
      </c>
      <c r="U58" s="49">
        <v>3828</v>
      </c>
      <c r="V58" s="49">
        <v>0.34812130403692998</v>
      </c>
      <c r="W58" s="49">
        <v>10996.167013</v>
      </c>
      <c r="X58" s="49">
        <v>1</v>
      </c>
      <c r="Y58" s="49">
        <v>728</v>
      </c>
      <c r="Z58" s="49">
        <v>18.743563336766222</v>
      </c>
      <c r="AA58" s="49">
        <v>0.72099999999999997</v>
      </c>
      <c r="AB58" s="49">
        <v>4</v>
      </c>
      <c r="AC58" s="49">
        <v>4</v>
      </c>
      <c r="AD58" s="49">
        <v>4</v>
      </c>
      <c r="AE58" s="107" t="s">
        <v>239</v>
      </c>
      <c r="AF58" s="107" t="s">
        <v>244</v>
      </c>
      <c r="AG58" s="49">
        <v>0</v>
      </c>
      <c r="AH58" s="49">
        <v>0</v>
      </c>
      <c r="AI58" s="49">
        <v>0</v>
      </c>
      <c r="AJ58" s="49"/>
      <c r="AK58" s="49"/>
      <c r="AL58" s="49"/>
      <c r="AM58" s="49">
        <v>0</v>
      </c>
      <c r="AN58" s="49">
        <v>0</v>
      </c>
      <c r="AO58" s="49"/>
      <c r="AP58" s="49"/>
      <c r="AQ58" s="49"/>
      <c r="AR58" s="49">
        <v>0</v>
      </c>
      <c r="AX58" s="106">
        <v>9001074300</v>
      </c>
      <c r="AY58" s="107">
        <v>51618.4902</v>
      </c>
      <c r="AZ58" s="107">
        <v>8289.77</v>
      </c>
      <c r="BA58" s="107">
        <v>2</v>
      </c>
      <c r="BB58" s="107">
        <v>550.87</v>
      </c>
      <c r="BC58" s="107">
        <v>26</v>
      </c>
      <c r="BD58" s="107">
        <v>7738.9</v>
      </c>
      <c r="BF58" t="s">
        <v>3070</v>
      </c>
      <c r="BG58" t="s">
        <v>3068</v>
      </c>
      <c r="BH58" t="s">
        <v>3069</v>
      </c>
      <c r="BI58" t="s">
        <v>3071</v>
      </c>
      <c r="BJ58" t="s">
        <v>3072</v>
      </c>
    </row>
    <row r="59" spans="1:64" x14ac:dyDescent="0.25">
      <c r="A59" s="107" t="s">
        <v>1700</v>
      </c>
      <c r="B59" s="49">
        <v>9001072300</v>
      </c>
      <c r="C59" s="107" t="s">
        <v>1699</v>
      </c>
      <c r="D59" s="49">
        <v>64662</v>
      </c>
      <c r="E59" s="49">
        <v>3.17</v>
      </c>
      <c r="F59" s="49">
        <v>36317.797449999998</v>
      </c>
      <c r="G59" s="49">
        <v>36.317999999999998</v>
      </c>
      <c r="H59" s="49">
        <v>0.253</v>
      </c>
      <c r="I59" s="49">
        <v>2</v>
      </c>
      <c r="J59" s="49">
        <v>0.747</v>
      </c>
      <c r="K59" s="49">
        <v>4</v>
      </c>
      <c r="L59" s="49">
        <v>1594</v>
      </c>
      <c r="M59" s="49">
        <v>0.52668392201741299</v>
      </c>
      <c r="N59" s="49">
        <v>0.872</v>
      </c>
      <c r="O59" s="49">
        <v>5</v>
      </c>
      <c r="P59" s="49">
        <v>0.38700000000000001</v>
      </c>
      <c r="Q59" s="49">
        <v>2</v>
      </c>
      <c r="R59" s="49">
        <v>3</v>
      </c>
      <c r="S59" s="49">
        <v>1</v>
      </c>
      <c r="T59" s="49">
        <v>1</v>
      </c>
      <c r="U59" s="49">
        <v>5396</v>
      </c>
      <c r="V59" s="49">
        <v>0.35438542572398002</v>
      </c>
      <c r="W59" s="49">
        <v>15226.3598</v>
      </c>
      <c r="X59" s="49">
        <v>1</v>
      </c>
      <c r="Y59" s="49">
        <v>1363</v>
      </c>
      <c r="Z59" s="49">
        <v>24.209591474245116</v>
      </c>
      <c r="AA59" s="49">
        <v>0.81599999999999995</v>
      </c>
      <c r="AB59" s="49">
        <v>5</v>
      </c>
      <c r="AC59" s="49">
        <v>4</v>
      </c>
      <c r="AD59" s="49">
        <v>4</v>
      </c>
      <c r="AE59" s="107" t="s">
        <v>239</v>
      </c>
      <c r="AF59" s="107" t="s">
        <v>239</v>
      </c>
      <c r="AG59" s="49">
        <v>62912.309300000001</v>
      </c>
      <c r="AH59" s="49">
        <v>15404.49</v>
      </c>
      <c r="AI59" s="49">
        <v>14</v>
      </c>
      <c r="AJ59" s="49">
        <v>12</v>
      </c>
      <c r="AK59" s="49">
        <v>2</v>
      </c>
      <c r="AL59" s="49">
        <v>0</v>
      </c>
      <c r="AM59" s="49">
        <v>7767.78</v>
      </c>
      <c r="AN59" s="49">
        <v>11</v>
      </c>
      <c r="AO59" s="49">
        <v>7</v>
      </c>
      <c r="AP59" s="49">
        <v>4</v>
      </c>
      <c r="AQ59" s="49">
        <v>0</v>
      </c>
      <c r="AR59" s="49">
        <v>7636.71</v>
      </c>
      <c r="AX59" s="106">
        <v>9001074400</v>
      </c>
      <c r="AY59" s="107">
        <v>54299.358399999997</v>
      </c>
      <c r="AZ59" s="107">
        <v>20133.349999999999</v>
      </c>
      <c r="BA59" s="107">
        <v>9</v>
      </c>
      <c r="BB59" s="107">
        <v>3501.35</v>
      </c>
      <c r="BC59" s="107">
        <v>25</v>
      </c>
      <c r="BD59" s="107">
        <v>6632</v>
      </c>
      <c r="BF59" t="s">
        <v>3075</v>
      </c>
      <c r="BG59" s="13">
        <v>9091841.7992000002</v>
      </c>
      <c r="BH59" s="13">
        <v>6667447.7813365674</v>
      </c>
      <c r="BI59" s="29">
        <v>17547918.914700009</v>
      </c>
      <c r="BJ59" s="31">
        <v>11650460.610000001</v>
      </c>
    </row>
    <row r="60" spans="1:64" x14ac:dyDescent="0.25">
      <c r="A60" s="107" t="s">
        <v>1698</v>
      </c>
      <c r="B60" s="49">
        <v>9001072400</v>
      </c>
      <c r="C60" s="107" t="s">
        <v>1697</v>
      </c>
      <c r="D60" s="49">
        <v>59014</v>
      </c>
      <c r="E60" s="49">
        <v>3.24</v>
      </c>
      <c r="F60" s="49">
        <v>32785.555560000001</v>
      </c>
      <c r="G60" s="49">
        <v>32.786000000000001</v>
      </c>
      <c r="H60" s="49">
        <v>0.21</v>
      </c>
      <c r="I60" s="49">
        <v>2</v>
      </c>
      <c r="J60" s="49">
        <v>0.79</v>
      </c>
      <c r="K60" s="49">
        <v>4</v>
      </c>
      <c r="L60" s="49">
        <v>1532</v>
      </c>
      <c r="M60" s="49">
        <v>0.56073474083292307</v>
      </c>
      <c r="N60" s="49">
        <v>0.89900000000000002</v>
      </c>
      <c r="O60" s="49">
        <v>5</v>
      </c>
      <c r="P60" s="49">
        <v>0.44099999999999995</v>
      </c>
      <c r="Q60" s="49">
        <v>3</v>
      </c>
      <c r="R60" s="49">
        <v>4</v>
      </c>
      <c r="S60" s="49">
        <v>1</v>
      </c>
      <c r="T60" s="49">
        <v>1</v>
      </c>
      <c r="U60" s="49">
        <v>2836</v>
      </c>
      <c r="V60" s="49">
        <v>0.26395334650199198</v>
      </c>
      <c r="W60" s="49">
        <v>10744.322955</v>
      </c>
      <c r="X60" s="49">
        <v>1</v>
      </c>
      <c r="Y60" s="49">
        <v>928</v>
      </c>
      <c r="Z60" s="49">
        <v>30.697982136950049</v>
      </c>
      <c r="AA60" s="49">
        <v>0.89400000000000002</v>
      </c>
      <c r="AB60" s="49">
        <v>5</v>
      </c>
      <c r="AC60" s="49">
        <v>4.5</v>
      </c>
      <c r="AD60" s="49">
        <v>5</v>
      </c>
      <c r="AE60" s="107" t="s">
        <v>239</v>
      </c>
      <c r="AF60" s="107" t="s">
        <v>244</v>
      </c>
      <c r="AG60" s="49">
        <v>38727.082199999997</v>
      </c>
      <c r="AH60" s="49">
        <v>29244.41</v>
      </c>
      <c r="AI60" s="49">
        <v>12</v>
      </c>
      <c r="AJ60" s="49">
        <v>11</v>
      </c>
      <c r="AK60" s="49">
        <v>1</v>
      </c>
      <c r="AL60" s="49">
        <v>0</v>
      </c>
      <c r="AM60" s="49">
        <v>5480.74</v>
      </c>
      <c r="AN60" s="49">
        <v>8</v>
      </c>
      <c r="AO60" s="49">
        <v>8</v>
      </c>
      <c r="AP60" s="49">
        <v>0</v>
      </c>
      <c r="AQ60" s="49">
        <v>0</v>
      </c>
      <c r="AR60" s="49">
        <v>23763.67</v>
      </c>
      <c r="AX60" s="106">
        <v>9001080100</v>
      </c>
      <c r="AY60" s="107">
        <v>59507.35</v>
      </c>
      <c r="AZ60" s="107">
        <v>22394.32</v>
      </c>
      <c r="BA60" s="107">
        <v>22</v>
      </c>
      <c r="BB60" s="107">
        <v>10764.21</v>
      </c>
      <c r="BC60" s="107">
        <v>19</v>
      </c>
      <c r="BD60" s="107">
        <v>11630.11</v>
      </c>
    </row>
    <row r="61" spans="1:64" x14ac:dyDescent="0.25">
      <c r="A61" s="107" t="s">
        <v>1696</v>
      </c>
      <c r="B61" s="49">
        <v>9001072500</v>
      </c>
      <c r="C61" s="107" t="s">
        <v>1695</v>
      </c>
      <c r="D61" s="49">
        <v>65113</v>
      </c>
      <c r="E61" s="49">
        <v>2.83</v>
      </c>
      <c r="F61" s="49">
        <v>38705.660920000002</v>
      </c>
      <c r="G61" s="49">
        <v>38.706000000000003</v>
      </c>
      <c r="H61" s="49">
        <v>0.27300000000000002</v>
      </c>
      <c r="I61" s="49">
        <v>2</v>
      </c>
      <c r="J61" s="49">
        <v>0.72699999999999998</v>
      </c>
      <c r="K61" s="49">
        <v>4</v>
      </c>
      <c r="L61" s="49">
        <v>1492</v>
      </c>
      <c r="M61" s="49">
        <v>0.46256799585480374</v>
      </c>
      <c r="N61" s="49">
        <v>0.80400000000000005</v>
      </c>
      <c r="O61" s="49">
        <v>5</v>
      </c>
      <c r="P61" s="49">
        <v>0.48599999999999999</v>
      </c>
      <c r="Q61" s="49">
        <v>3</v>
      </c>
      <c r="R61" s="49">
        <v>4</v>
      </c>
      <c r="S61" s="49">
        <v>1</v>
      </c>
      <c r="T61" s="49">
        <v>1</v>
      </c>
      <c r="U61" s="49">
        <v>5726</v>
      </c>
      <c r="V61" s="49">
        <v>0.55808598340996196</v>
      </c>
      <c r="W61" s="49">
        <v>10260.06775</v>
      </c>
      <c r="X61" s="49">
        <v>1</v>
      </c>
      <c r="Y61" s="49">
        <v>1147</v>
      </c>
      <c r="Z61" s="49">
        <v>20.225709751366601</v>
      </c>
      <c r="AA61" s="49">
        <v>0.754</v>
      </c>
      <c r="AB61" s="49">
        <v>4</v>
      </c>
      <c r="AC61" s="49">
        <v>4</v>
      </c>
      <c r="AD61" s="49">
        <v>4</v>
      </c>
      <c r="AE61" s="107" t="s">
        <v>239</v>
      </c>
      <c r="AF61" s="107" t="s">
        <v>239</v>
      </c>
      <c r="AG61" s="49">
        <v>78001.035199999998</v>
      </c>
      <c r="AH61" s="49">
        <v>18716.64</v>
      </c>
      <c r="AI61" s="49">
        <v>31</v>
      </c>
      <c r="AJ61" s="49">
        <v>30</v>
      </c>
      <c r="AK61" s="49">
        <v>1</v>
      </c>
      <c r="AL61" s="49">
        <v>0</v>
      </c>
      <c r="AM61" s="49">
        <v>13275.87</v>
      </c>
      <c r="AN61" s="49">
        <v>14</v>
      </c>
      <c r="AO61" s="49">
        <v>12</v>
      </c>
      <c r="AP61" s="49">
        <v>2</v>
      </c>
      <c r="AQ61" s="49">
        <v>0</v>
      </c>
      <c r="AR61" s="49">
        <v>5440.77</v>
      </c>
      <c r="AX61" s="106">
        <v>9001080200</v>
      </c>
      <c r="AY61" s="107">
        <v>57737.786099999998</v>
      </c>
      <c r="AZ61" s="107">
        <v>32132.799999999999</v>
      </c>
      <c r="BA61" s="107">
        <v>17</v>
      </c>
      <c r="BB61" s="107">
        <v>4172.75</v>
      </c>
      <c r="BC61" s="107">
        <v>26</v>
      </c>
      <c r="BD61" s="107">
        <v>27960.05</v>
      </c>
    </row>
    <row r="62" spans="1:64" x14ac:dyDescent="0.25">
      <c r="A62" s="107" t="s">
        <v>1696</v>
      </c>
      <c r="B62" s="49">
        <v>9001072500</v>
      </c>
      <c r="C62" s="107" t="s">
        <v>1695</v>
      </c>
      <c r="D62" s="49">
        <v>65113</v>
      </c>
      <c r="E62" s="49">
        <v>2.83</v>
      </c>
      <c r="F62" s="49">
        <v>38705.660920000002</v>
      </c>
      <c r="G62" s="49">
        <v>38.706000000000003</v>
      </c>
      <c r="H62" s="49">
        <v>0.27300000000000002</v>
      </c>
      <c r="I62" s="49">
        <v>2</v>
      </c>
      <c r="J62" s="49">
        <v>0.72699999999999998</v>
      </c>
      <c r="K62" s="49">
        <v>4</v>
      </c>
      <c r="L62" s="49">
        <v>1492</v>
      </c>
      <c r="M62" s="49">
        <v>0.46256799585480374</v>
      </c>
      <c r="N62" s="49">
        <v>0.80400000000000005</v>
      </c>
      <c r="O62" s="49">
        <v>5</v>
      </c>
      <c r="P62" s="49">
        <v>0.48599999999999999</v>
      </c>
      <c r="Q62" s="49">
        <v>3</v>
      </c>
      <c r="R62" s="49">
        <v>4</v>
      </c>
      <c r="S62" s="49">
        <v>1</v>
      </c>
      <c r="T62" s="49">
        <v>1</v>
      </c>
      <c r="U62" s="49">
        <v>5726</v>
      </c>
      <c r="V62" s="49">
        <v>0.55808598340996196</v>
      </c>
      <c r="W62" s="49">
        <v>10260.06775</v>
      </c>
      <c r="X62" s="49">
        <v>1</v>
      </c>
      <c r="Y62" s="49">
        <v>1147</v>
      </c>
      <c r="Z62" s="49">
        <v>20.225709751366601</v>
      </c>
      <c r="AA62" s="49">
        <v>0.754</v>
      </c>
      <c r="AB62" s="49">
        <v>4</v>
      </c>
      <c r="AC62" s="49">
        <v>4</v>
      </c>
      <c r="AD62" s="49">
        <v>4</v>
      </c>
      <c r="AE62" s="107" t="s">
        <v>239</v>
      </c>
      <c r="AF62" s="107" t="s">
        <v>239</v>
      </c>
      <c r="AG62" s="49">
        <v>0</v>
      </c>
      <c r="AH62" s="49">
        <v>0</v>
      </c>
      <c r="AI62" s="49">
        <v>0</v>
      </c>
      <c r="AJ62" s="49"/>
      <c r="AK62" s="49"/>
      <c r="AL62" s="49"/>
      <c r="AM62" s="49">
        <v>0</v>
      </c>
      <c r="AN62" s="49">
        <v>0</v>
      </c>
      <c r="AO62" s="49"/>
      <c r="AP62" s="49"/>
      <c r="AQ62" s="49"/>
      <c r="AR62" s="49">
        <v>0</v>
      </c>
      <c r="AX62" s="106">
        <v>9001080400</v>
      </c>
      <c r="AY62" s="107">
        <v>78832.451199999996</v>
      </c>
      <c r="AZ62" s="107">
        <v>18104.68</v>
      </c>
      <c r="BA62" s="107">
        <v>14</v>
      </c>
      <c r="BB62" s="107">
        <v>2705.27</v>
      </c>
      <c r="BC62" s="107">
        <v>27</v>
      </c>
      <c r="BD62" s="107">
        <v>15399.41</v>
      </c>
      <c r="BG62" t="s">
        <v>3073</v>
      </c>
      <c r="BH62" t="s">
        <v>3074</v>
      </c>
    </row>
    <row r="63" spans="1:64" x14ac:dyDescent="0.25">
      <c r="A63" s="107" t="s">
        <v>1694</v>
      </c>
      <c r="B63" s="49">
        <v>9001072600</v>
      </c>
      <c r="C63" s="107" t="s">
        <v>1693</v>
      </c>
      <c r="D63" s="49">
        <v>63141</v>
      </c>
      <c r="E63" s="49">
        <v>2.39</v>
      </c>
      <c r="F63" s="49">
        <v>40842.517639999998</v>
      </c>
      <c r="G63" s="49">
        <v>40.843000000000004</v>
      </c>
      <c r="H63" s="49">
        <v>0.30399999999999999</v>
      </c>
      <c r="I63" s="49">
        <v>2</v>
      </c>
      <c r="J63" s="49">
        <v>0.69599999999999995</v>
      </c>
      <c r="K63" s="49">
        <v>4</v>
      </c>
      <c r="L63" s="49">
        <v>1526</v>
      </c>
      <c r="M63" s="49">
        <v>0.44835629775344082</v>
      </c>
      <c r="N63" s="49">
        <v>0.78200000000000003</v>
      </c>
      <c r="O63" s="49">
        <v>4</v>
      </c>
      <c r="P63" s="49">
        <v>0.44699999999999995</v>
      </c>
      <c r="Q63" s="49">
        <v>3</v>
      </c>
      <c r="R63" s="49">
        <v>4</v>
      </c>
      <c r="S63" s="49">
        <v>1</v>
      </c>
      <c r="T63" s="49">
        <v>1</v>
      </c>
      <c r="U63" s="49">
        <v>7583</v>
      </c>
      <c r="V63" s="49">
        <v>1.1663131257751</v>
      </c>
      <c r="W63" s="49">
        <v>6501.6845240000002</v>
      </c>
      <c r="X63" s="49">
        <v>1</v>
      </c>
      <c r="Y63" s="49">
        <v>905</v>
      </c>
      <c r="Z63" s="49">
        <v>12.338104976141786</v>
      </c>
      <c r="AA63" s="49">
        <v>0.51600000000000001</v>
      </c>
      <c r="AB63" s="49">
        <v>3</v>
      </c>
      <c r="AC63" s="49">
        <v>3.5</v>
      </c>
      <c r="AD63" s="49">
        <v>4</v>
      </c>
      <c r="AE63" s="107" t="s">
        <v>239</v>
      </c>
      <c r="AF63" s="107" t="s">
        <v>239</v>
      </c>
      <c r="AG63" s="49">
        <v>118351.0931</v>
      </c>
      <c r="AH63" s="49">
        <v>43073.09</v>
      </c>
      <c r="AI63" s="49">
        <v>21</v>
      </c>
      <c r="AJ63" s="49">
        <v>20</v>
      </c>
      <c r="AK63" s="49">
        <v>1</v>
      </c>
      <c r="AL63" s="49">
        <v>0</v>
      </c>
      <c r="AM63" s="49">
        <v>16945</v>
      </c>
      <c r="AN63" s="49">
        <v>18</v>
      </c>
      <c r="AO63" s="49">
        <v>14</v>
      </c>
      <c r="AP63" s="49">
        <v>4</v>
      </c>
      <c r="AQ63" s="49">
        <v>0</v>
      </c>
      <c r="AR63" s="49">
        <v>26128.09</v>
      </c>
      <c r="AX63" s="106">
        <v>9001080500</v>
      </c>
      <c r="AY63" s="107">
        <v>67513.528000000006</v>
      </c>
      <c r="AZ63" s="107">
        <v>10850.27</v>
      </c>
      <c r="BA63" s="107">
        <v>17</v>
      </c>
      <c r="BB63" s="107">
        <v>10150.450000000001</v>
      </c>
      <c r="BC63" s="107">
        <v>1</v>
      </c>
      <c r="BD63" s="107">
        <v>699.82</v>
      </c>
      <c r="BG63" s="10">
        <f>BG59/BI59</f>
        <v>0.51811510204687028</v>
      </c>
      <c r="BH63" s="10">
        <f>BH59/BJ59</f>
        <v>0.57229048743477673</v>
      </c>
    </row>
    <row r="64" spans="1:64" x14ac:dyDescent="0.25">
      <c r="A64" s="107" t="s">
        <v>1694</v>
      </c>
      <c r="B64" s="49">
        <v>9001072600</v>
      </c>
      <c r="C64" s="107" t="s">
        <v>1693</v>
      </c>
      <c r="D64" s="49">
        <v>63141</v>
      </c>
      <c r="E64" s="49">
        <v>2.39</v>
      </c>
      <c r="F64" s="49">
        <v>40842.517639999998</v>
      </c>
      <c r="G64" s="49">
        <v>40.843000000000004</v>
      </c>
      <c r="H64" s="49">
        <v>0.30399999999999999</v>
      </c>
      <c r="I64" s="49">
        <v>2</v>
      </c>
      <c r="J64" s="49">
        <v>0.69599999999999995</v>
      </c>
      <c r="K64" s="49">
        <v>4</v>
      </c>
      <c r="L64" s="49">
        <v>1526</v>
      </c>
      <c r="M64" s="49">
        <v>0.44835629775344082</v>
      </c>
      <c r="N64" s="49">
        <v>0.78200000000000003</v>
      </c>
      <c r="O64" s="49">
        <v>4</v>
      </c>
      <c r="P64" s="49">
        <v>0.44699999999999995</v>
      </c>
      <c r="Q64" s="49">
        <v>3</v>
      </c>
      <c r="R64" s="49">
        <v>4</v>
      </c>
      <c r="S64" s="49">
        <v>1</v>
      </c>
      <c r="T64" s="49">
        <v>1</v>
      </c>
      <c r="U64" s="49">
        <v>7583</v>
      </c>
      <c r="V64" s="49">
        <v>1.1663131257751</v>
      </c>
      <c r="W64" s="49">
        <v>6501.6845240000002</v>
      </c>
      <c r="X64" s="49">
        <v>1</v>
      </c>
      <c r="Y64" s="49">
        <v>905</v>
      </c>
      <c r="Z64" s="49">
        <v>12.338104976141786</v>
      </c>
      <c r="AA64" s="49">
        <v>0.51600000000000001</v>
      </c>
      <c r="AB64" s="49">
        <v>3</v>
      </c>
      <c r="AC64" s="49">
        <v>3.5</v>
      </c>
      <c r="AD64" s="49">
        <v>4</v>
      </c>
      <c r="AE64" s="107" t="s">
        <v>239</v>
      </c>
      <c r="AF64" s="107" t="s">
        <v>239</v>
      </c>
      <c r="AG64" s="49">
        <v>41.979599999999998</v>
      </c>
      <c r="AH64" s="49">
        <v>0</v>
      </c>
      <c r="AI64" s="49">
        <v>0</v>
      </c>
      <c r="AJ64" s="49"/>
      <c r="AK64" s="49"/>
      <c r="AL64" s="49"/>
      <c r="AM64" s="49">
        <v>0</v>
      </c>
      <c r="AN64" s="49">
        <v>0</v>
      </c>
      <c r="AO64" s="49"/>
      <c r="AP64" s="49"/>
      <c r="AQ64" s="49"/>
      <c r="AR64" s="49">
        <v>0</v>
      </c>
      <c r="AX64" s="106">
        <v>9001080600</v>
      </c>
      <c r="AY64" s="107">
        <v>43535.777800000003</v>
      </c>
      <c r="AZ64" s="107">
        <v>10265.379999999999</v>
      </c>
      <c r="BA64" s="107">
        <v>8</v>
      </c>
      <c r="BB64" s="107">
        <v>2126.0300000000002</v>
      </c>
      <c r="BC64" s="107">
        <v>5</v>
      </c>
      <c r="BD64" s="107">
        <v>8139.35</v>
      </c>
    </row>
    <row r="65" spans="1:56" x14ac:dyDescent="0.25">
      <c r="A65" s="107" t="s">
        <v>1692</v>
      </c>
      <c r="B65" s="49">
        <v>9001072700</v>
      </c>
      <c r="C65" s="107" t="s">
        <v>1691</v>
      </c>
      <c r="D65" s="49">
        <v>75799</v>
      </c>
      <c r="E65" s="49">
        <v>3.16</v>
      </c>
      <c r="F65" s="49">
        <v>42640.268900000003</v>
      </c>
      <c r="G65" s="49">
        <v>42.64</v>
      </c>
      <c r="H65" s="49">
        <v>0.33400000000000002</v>
      </c>
      <c r="I65" s="49">
        <v>2</v>
      </c>
      <c r="J65" s="49">
        <v>0.66599999999999993</v>
      </c>
      <c r="K65" s="49">
        <v>4</v>
      </c>
      <c r="L65" s="49">
        <v>1914</v>
      </c>
      <c r="M65" s="49">
        <v>0.53864575886856092</v>
      </c>
      <c r="N65" s="49">
        <v>0.879</v>
      </c>
      <c r="O65" s="49">
        <v>5</v>
      </c>
      <c r="P65" s="49">
        <v>0.20399999999999996</v>
      </c>
      <c r="Q65" s="49">
        <v>2</v>
      </c>
      <c r="R65" s="49">
        <v>3</v>
      </c>
      <c r="S65" s="49">
        <v>1</v>
      </c>
      <c r="T65" s="49">
        <v>1</v>
      </c>
      <c r="U65" s="49">
        <v>3726</v>
      </c>
      <c r="V65" s="49">
        <v>0.69267232126171996</v>
      </c>
      <c r="W65" s="49">
        <v>5379.1668667000004</v>
      </c>
      <c r="X65" s="49">
        <v>1</v>
      </c>
      <c r="Y65" s="49">
        <v>773</v>
      </c>
      <c r="Z65" s="49">
        <v>19.907288179242855</v>
      </c>
      <c r="AA65" s="49">
        <v>0.75</v>
      </c>
      <c r="AB65" s="49">
        <v>4</v>
      </c>
      <c r="AC65" s="49">
        <v>3.5</v>
      </c>
      <c r="AD65" s="49">
        <v>4</v>
      </c>
      <c r="AE65" s="107" t="s">
        <v>239</v>
      </c>
      <c r="AF65" s="107" t="s">
        <v>239</v>
      </c>
      <c r="AG65" s="49">
        <v>59967.633300000001</v>
      </c>
      <c r="AH65" s="49">
        <v>47344.93</v>
      </c>
      <c r="AI65" s="49">
        <v>15</v>
      </c>
      <c r="AJ65" s="49">
        <v>13</v>
      </c>
      <c r="AK65" s="49">
        <v>2</v>
      </c>
      <c r="AL65" s="49">
        <v>0</v>
      </c>
      <c r="AM65" s="49">
        <v>13515.44</v>
      </c>
      <c r="AN65" s="49">
        <v>22</v>
      </c>
      <c r="AO65" s="49">
        <v>19</v>
      </c>
      <c r="AP65" s="49">
        <v>3</v>
      </c>
      <c r="AQ65" s="49">
        <v>0</v>
      </c>
      <c r="AR65" s="49">
        <v>33829.49</v>
      </c>
      <c r="AX65" s="106">
        <v>9001080700</v>
      </c>
      <c r="AY65" s="107">
        <v>36457.738700000002</v>
      </c>
      <c r="AZ65" s="107">
        <v>3191.4</v>
      </c>
      <c r="BA65" s="107">
        <v>12</v>
      </c>
      <c r="BB65" s="107">
        <v>3062.57</v>
      </c>
      <c r="BC65" s="107">
        <v>3</v>
      </c>
      <c r="BD65" s="107">
        <v>128.83000000000001</v>
      </c>
    </row>
    <row r="66" spans="1:56" x14ac:dyDescent="0.25">
      <c r="A66" s="107" t="s">
        <v>1692</v>
      </c>
      <c r="B66" s="49">
        <v>9001072700</v>
      </c>
      <c r="C66" s="107" t="s">
        <v>1691</v>
      </c>
      <c r="D66" s="49">
        <v>75799</v>
      </c>
      <c r="E66" s="49">
        <v>3.16</v>
      </c>
      <c r="F66" s="49">
        <v>42640.268900000003</v>
      </c>
      <c r="G66" s="49">
        <v>42.64</v>
      </c>
      <c r="H66" s="49">
        <v>0.33400000000000002</v>
      </c>
      <c r="I66" s="49">
        <v>2</v>
      </c>
      <c r="J66" s="49">
        <v>0.66599999999999993</v>
      </c>
      <c r="K66" s="49">
        <v>4</v>
      </c>
      <c r="L66" s="49">
        <v>1914</v>
      </c>
      <c r="M66" s="49">
        <v>0.53864575886856092</v>
      </c>
      <c r="N66" s="49">
        <v>0.879</v>
      </c>
      <c r="O66" s="49">
        <v>5</v>
      </c>
      <c r="P66" s="49">
        <v>0.20399999999999996</v>
      </c>
      <c r="Q66" s="49">
        <v>2</v>
      </c>
      <c r="R66" s="49">
        <v>3</v>
      </c>
      <c r="S66" s="49">
        <v>1</v>
      </c>
      <c r="T66" s="49">
        <v>1</v>
      </c>
      <c r="U66" s="49">
        <v>3726</v>
      </c>
      <c r="V66" s="49">
        <v>0.69267232126171996</v>
      </c>
      <c r="W66" s="49">
        <v>5379.1668667000004</v>
      </c>
      <c r="X66" s="49">
        <v>1</v>
      </c>
      <c r="Y66" s="49">
        <v>773</v>
      </c>
      <c r="Z66" s="49">
        <v>19.907288179242855</v>
      </c>
      <c r="AA66" s="49">
        <v>0.75</v>
      </c>
      <c r="AB66" s="49">
        <v>4</v>
      </c>
      <c r="AC66" s="49">
        <v>3.5</v>
      </c>
      <c r="AD66" s="49">
        <v>4</v>
      </c>
      <c r="AE66" s="107" t="s">
        <v>239</v>
      </c>
      <c r="AF66" s="107" t="s">
        <v>239</v>
      </c>
      <c r="AG66" s="49">
        <v>284.05279999999999</v>
      </c>
      <c r="AH66" s="49">
        <v>0</v>
      </c>
      <c r="AI66" s="49">
        <v>0</v>
      </c>
      <c r="AJ66" s="49"/>
      <c r="AK66" s="49"/>
      <c r="AL66" s="49"/>
      <c r="AM66" s="49">
        <v>0</v>
      </c>
      <c r="AN66" s="49">
        <v>0</v>
      </c>
      <c r="AO66" s="49"/>
      <c r="AP66" s="49"/>
      <c r="AQ66" s="49"/>
      <c r="AR66" s="49">
        <v>0</v>
      </c>
      <c r="AX66" s="106">
        <v>9001080800</v>
      </c>
      <c r="AY66" s="107">
        <v>81784.641399999993</v>
      </c>
      <c r="AZ66" s="107">
        <v>18364.759999999998</v>
      </c>
      <c r="BA66" s="107">
        <v>32</v>
      </c>
      <c r="BB66" s="107">
        <v>12645.15</v>
      </c>
      <c r="BC66" s="107">
        <v>8</v>
      </c>
      <c r="BD66" s="107">
        <v>5719.61</v>
      </c>
    </row>
    <row r="67" spans="1:56" x14ac:dyDescent="0.25">
      <c r="A67" s="107" t="s">
        <v>1690</v>
      </c>
      <c r="B67" s="49">
        <v>9001072800</v>
      </c>
      <c r="C67" s="107" t="s">
        <v>1689</v>
      </c>
      <c r="D67" s="49">
        <v>52607</v>
      </c>
      <c r="E67" s="49">
        <v>3.26</v>
      </c>
      <c r="F67" s="49">
        <v>29136.322540000001</v>
      </c>
      <c r="G67" s="49">
        <v>29.135999999999999</v>
      </c>
      <c r="H67" s="49">
        <v>0.155</v>
      </c>
      <c r="I67" s="49">
        <v>1</v>
      </c>
      <c r="J67" s="49">
        <v>0.84499999999999997</v>
      </c>
      <c r="K67" s="49">
        <v>5</v>
      </c>
      <c r="L67" s="49">
        <v>1137</v>
      </c>
      <c r="M67" s="49">
        <v>0.46828147173579437</v>
      </c>
      <c r="N67" s="49">
        <v>0.81</v>
      </c>
      <c r="O67" s="49">
        <v>5</v>
      </c>
      <c r="P67" s="49">
        <v>0.82899999999999996</v>
      </c>
      <c r="Q67" s="49">
        <v>5</v>
      </c>
      <c r="R67" s="49">
        <v>5</v>
      </c>
      <c r="S67" s="49">
        <v>1</v>
      </c>
      <c r="T67" s="49">
        <v>1</v>
      </c>
      <c r="U67" s="49">
        <v>5469</v>
      </c>
      <c r="V67" s="49">
        <v>0.57813742766375797</v>
      </c>
      <c r="W67" s="49">
        <v>9459.6885416999994</v>
      </c>
      <c r="X67" s="49">
        <v>1</v>
      </c>
      <c r="Y67" s="49">
        <v>1924</v>
      </c>
      <c r="Z67" s="49">
        <v>34.308131241084169</v>
      </c>
      <c r="AA67" s="49">
        <v>0.93</v>
      </c>
      <c r="AB67" s="49">
        <v>5</v>
      </c>
      <c r="AC67" s="49">
        <v>5</v>
      </c>
      <c r="AD67" s="49">
        <v>5</v>
      </c>
      <c r="AE67" s="107" t="s">
        <v>239</v>
      </c>
      <c r="AF67" s="107" t="s">
        <v>244</v>
      </c>
      <c r="AG67" s="49">
        <v>67221.614199999996</v>
      </c>
      <c r="AH67" s="49">
        <v>239893.12</v>
      </c>
      <c r="AI67" s="49">
        <v>9</v>
      </c>
      <c r="AJ67" s="49">
        <v>9</v>
      </c>
      <c r="AK67" s="49">
        <v>0</v>
      </c>
      <c r="AL67" s="49">
        <v>0</v>
      </c>
      <c r="AM67" s="49">
        <v>5076.9399999999996</v>
      </c>
      <c r="AN67" s="49">
        <v>21</v>
      </c>
      <c r="AO67" s="49">
        <v>17</v>
      </c>
      <c r="AP67" s="49">
        <v>3</v>
      </c>
      <c r="AQ67" s="49">
        <v>1</v>
      </c>
      <c r="AR67" s="49">
        <v>234816.18</v>
      </c>
      <c r="AX67" s="106">
        <v>9001080900</v>
      </c>
      <c r="AY67" s="107">
        <v>79381.614400000006</v>
      </c>
      <c r="AZ67" s="107">
        <v>46203.07</v>
      </c>
      <c r="BA67" s="107">
        <v>37</v>
      </c>
      <c r="BB67" s="107">
        <v>14290.38</v>
      </c>
      <c r="BC67" s="107">
        <v>13</v>
      </c>
      <c r="BD67" s="107">
        <v>31912.69</v>
      </c>
    </row>
    <row r="68" spans="1:56" x14ac:dyDescent="0.25">
      <c r="A68" s="107" t="s">
        <v>1688</v>
      </c>
      <c r="B68" s="49">
        <v>9001072900</v>
      </c>
      <c r="C68" s="107" t="s">
        <v>1687</v>
      </c>
      <c r="D68" s="49">
        <v>63618</v>
      </c>
      <c r="E68" s="49">
        <v>3.23</v>
      </c>
      <c r="F68" s="49">
        <v>35398.002099999998</v>
      </c>
      <c r="G68" s="49">
        <v>35.398000000000003</v>
      </c>
      <c r="H68" s="49">
        <v>0.23899999999999999</v>
      </c>
      <c r="I68" s="49">
        <v>2</v>
      </c>
      <c r="J68" s="49">
        <v>0.76100000000000001</v>
      </c>
      <c r="K68" s="49">
        <v>4</v>
      </c>
      <c r="L68" s="49">
        <v>1641</v>
      </c>
      <c r="M68" s="49">
        <v>0.55630258296413859</v>
      </c>
      <c r="N68" s="49">
        <v>0.89200000000000002</v>
      </c>
      <c r="O68" s="49">
        <v>5</v>
      </c>
      <c r="P68" s="49">
        <v>0.35599999999999998</v>
      </c>
      <c r="Q68" s="49">
        <v>2</v>
      </c>
      <c r="R68" s="49">
        <v>3</v>
      </c>
      <c r="S68" s="49">
        <v>1</v>
      </c>
      <c r="T68" s="49">
        <v>1</v>
      </c>
      <c r="U68" s="49">
        <v>4594</v>
      </c>
      <c r="V68" s="49">
        <v>0.79469595998128195</v>
      </c>
      <c r="W68" s="49">
        <v>5780.8271733000001</v>
      </c>
      <c r="X68" s="49">
        <v>1</v>
      </c>
      <c r="Y68" s="49">
        <v>979</v>
      </c>
      <c r="Z68" s="49">
        <v>21.535415750109987</v>
      </c>
      <c r="AA68" s="49">
        <v>0.78400000000000003</v>
      </c>
      <c r="AB68" s="49">
        <v>4</v>
      </c>
      <c r="AC68" s="49">
        <v>3.5</v>
      </c>
      <c r="AD68" s="49">
        <v>4</v>
      </c>
      <c r="AE68" s="107" t="s">
        <v>239</v>
      </c>
      <c r="AF68" s="107" t="s">
        <v>239</v>
      </c>
      <c r="AG68" s="49">
        <v>67436.167799999996</v>
      </c>
      <c r="AH68" s="49">
        <v>53807.48</v>
      </c>
      <c r="AI68" s="49">
        <v>19</v>
      </c>
      <c r="AJ68" s="49">
        <v>18</v>
      </c>
      <c r="AK68" s="49">
        <v>1</v>
      </c>
      <c r="AL68" s="49">
        <v>0</v>
      </c>
      <c r="AM68" s="49">
        <v>8358.1</v>
      </c>
      <c r="AN68" s="49">
        <v>30</v>
      </c>
      <c r="AO68" s="49">
        <v>23</v>
      </c>
      <c r="AP68" s="49">
        <v>7</v>
      </c>
      <c r="AQ68" s="49">
        <v>0</v>
      </c>
      <c r="AR68" s="49">
        <v>45449.38</v>
      </c>
      <c r="AX68" s="106">
        <v>9001081000</v>
      </c>
      <c r="AY68" s="107">
        <v>69118.767500000002</v>
      </c>
      <c r="AZ68" s="107">
        <v>32052.07</v>
      </c>
      <c r="BA68" s="107">
        <v>22</v>
      </c>
      <c r="BB68" s="107">
        <v>10665.09</v>
      </c>
      <c r="BC68" s="107">
        <v>24</v>
      </c>
      <c r="BD68" s="107">
        <v>21386.98</v>
      </c>
    </row>
    <row r="69" spans="1:56" x14ac:dyDescent="0.25">
      <c r="A69" s="107" t="s">
        <v>1688</v>
      </c>
      <c r="B69" s="49">
        <v>9001072900</v>
      </c>
      <c r="C69" s="107" t="s">
        <v>1687</v>
      </c>
      <c r="D69" s="49">
        <v>63618</v>
      </c>
      <c r="E69" s="49">
        <v>3.23</v>
      </c>
      <c r="F69" s="49">
        <v>35398.002099999998</v>
      </c>
      <c r="G69" s="49">
        <v>35.398000000000003</v>
      </c>
      <c r="H69" s="49">
        <v>0.23899999999999999</v>
      </c>
      <c r="I69" s="49">
        <v>2</v>
      </c>
      <c r="J69" s="49">
        <v>0.76100000000000001</v>
      </c>
      <c r="K69" s="49">
        <v>4</v>
      </c>
      <c r="L69" s="49">
        <v>1641</v>
      </c>
      <c r="M69" s="49">
        <v>0.55630258296413859</v>
      </c>
      <c r="N69" s="49">
        <v>0.89200000000000002</v>
      </c>
      <c r="O69" s="49">
        <v>5</v>
      </c>
      <c r="P69" s="49">
        <v>0.35599999999999998</v>
      </c>
      <c r="Q69" s="49">
        <v>2</v>
      </c>
      <c r="R69" s="49">
        <v>3</v>
      </c>
      <c r="S69" s="49">
        <v>1</v>
      </c>
      <c r="T69" s="49">
        <v>1</v>
      </c>
      <c r="U69" s="49">
        <v>4594</v>
      </c>
      <c r="V69" s="49">
        <v>0.79469595998128195</v>
      </c>
      <c r="W69" s="49">
        <v>5780.8271733000001</v>
      </c>
      <c r="X69" s="49">
        <v>1</v>
      </c>
      <c r="Y69" s="49">
        <v>979</v>
      </c>
      <c r="Z69" s="49">
        <v>21.535415750109987</v>
      </c>
      <c r="AA69" s="49">
        <v>0.78400000000000003</v>
      </c>
      <c r="AB69" s="49">
        <v>4</v>
      </c>
      <c r="AC69" s="49">
        <v>3.5</v>
      </c>
      <c r="AD69" s="49">
        <v>4</v>
      </c>
      <c r="AE69" s="107" t="s">
        <v>239</v>
      </c>
      <c r="AF69" s="107" t="s">
        <v>239</v>
      </c>
      <c r="AG69" s="49">
        <v>18.556000000000001</v>
      </c>
      <c r="AH69" s="49">
        <v>0</v>
      </c>
      <c r="AI69" s="49">
        <v>0</v>
      </c>
      <c r="AJ69" s="49"/>
      <c r="AK69" s="49"/>
      <c r="AL69" s="49"/>
      <c r="AM69" s="49">
        <v>0</v>
      </c>
      <c r="AN69" s="49">
        <v>0</v>
      </c>
      <c r="AO69" s="49"/>
      <c r="AP69" s="49"/>
      <c r="AQ69" s="49"/>
      <c r="AR69" s="49">
        <v>0</v>
      </c>
      <c r="AX69" s="106">
        <v>9001081100</v>
      </c>
      <c r="AY69" s="107">
        <v>78320.745599999995</v>
      </c>
      <c r="AZ69" s="107">
        <v>38990.6</v>
      </c>
      <c r="BA69" s="107">
        <v>22</v>
      </c>
      <c r="BB69" s="107">
        <v>11901.5</v>
      </c>
      <c r="BC69" s="107">
        <v>11</v>
      </c>
      <c r="BD69" s="107">
        <v>27089.1</v>
      </c>
    </row>
    <row r="70" spans="1:56" x14ac:dyDescent="0.25">
      <c r="A70" s="107" t="s">
        <v>1688</v>
      </c>
      <c r="B70" s="49">
        <v>9001072900</v>
      </c>
      <c r="C70" s="107" t="s">
        <v>1687</v>
      </c>
      <c r="D70" s="49">
        <v>63618</v>
      </c>
      <c r="E70" s="49">
        <v>3.23</v>
      </c>
      <c r="F70" s="49">
        <v>35398.002099999998</v>
      </c>
      <c r="G70" s="49">
        <v>35.398000000000003</v>
      </c>
      <c r="H70" s="49">
        <v>0.23899999999999999</v>
      </c>
      <c r="I70" s="49">
        <v>2</v>
      </c>
      <c r="J70" s="49">
        <v>0.76100000000000001</v>
      </c>
      <c r="K70" s="49">
        <v>4</v>
      </c>
      <c r="L70" s="49">
        <v>1641</v>
      </c>
      <c r="M70" s="49">
        <v>0.55630258296413859</v>
      </c>
      <c r="N70" s="49">
        <v>0.89200000000000002</v>
      </c>
      <c r="O70" s="49">
        <v>5</v>
      </c>
      <c r="P70" s="49">
        <v>0.35599999999999998</v>
      </c>
      <c r="Q70" s="49">
        <v>2</v>
      </c>
      <c r="R70" s="49">
        <v>3</v>
      </c>
      <c r="S70" s="49">
        <v>1</v>
      </c>
      <c r="T70" s="49">
        <v>1</v>
      </c>
      <c r="U70" s="49">
        <v>4594</v>
      </c>
      <c r="V70" s="49">
        <v>0.79469595998128195</v>
      </c>
      <c r="W70" s="49">
        <v>5780.8271733000001</v>
      </c>
      <c r="X70" s="49">
        <v>1</v>
      </c>
      <c r="Y70" s="49">
        <v>979</v>
      </c>
      <c r="Z70" s="49">
        <v>21.535415750109987</v>
      </c>
      <c r="AA70" s="49">
        <v>0.78400000000000003</v>
      </c>
      <c r="AB70" s="49">
        <v>4</v>
      </c>
      <c r="AC70" s="49">
        <v>3.5</v>
      </c>
      <c r="AD70" s="49">
        <v>4</v>
      </c>
      <c r="AE70" s="107" t="s">
        <v>239</v>
      </c>
      <c r="AF70" s="107" t="s">
        <v>239</v>
      </c>
      <c r="AG70" s="49">
        <v>78.866</v>
      </c>
      <c r="AH70" s="49">
        <v>0</v>
      </c>
      <c r="AI70" s="49">
        <v>0</v>
      </c>
      <c r="AJ70" s="49"/>
      <c r="AK70" s="49"/>
      <c r="AL70" s="49"/>
      <c r="AM70" s="49">
        <v>0</v>
      </c>
      <c r="AN70" s="49">
        <v>0</v>
      </c>
      <c r="AO70" s="49"/>
      <c r="AP70" s="49"/>
      <c r="AQ70" s="49"/>
      <c r="AR70" s="49">
        <v>0</v>
      </c>
      <c r="AX70" s="106">
        <v>9001081200</v>
      </c>
      <c r="AY70" s="107">
        <v>102710.93399999999</v>
      </c>
      <c r="AZ70" s="107">
        <v>41624.550000000003</v>
      </c>
      <c r="BA70" s="107">
        <v>40</v>
      </c>
      <c r="BB70" s="107">
        <v>34781.199999999997</v>
      </c>
      <c r="BC70" s="107">
        <v>4</v>
      </c>
      <c r="BD70" s="107">
        <v>6843.35</v>
      </c>
    </row>
    <row r="71" spans="1:56" x14ac:dyDescent="0.25">
      <c r="A71" s="107" t="s">
        <v>1686</v>
      </c>
      <c r="B71" s="49">
        <v>9001073000</v>
      </c>
      <c r="C71" s="107" t="s">
        <v>1685</v>
      </c>
      <c r="D71" s="49">
        <v>91500</v>
      </c>
      <c r="E71" s="49">
        <v>3.57</v>
      </c>
      <c r="F71" s="49">
        <v>48426.93535</v>
      </c>
      <c r="G71" s="49">
        <v>48.427</v>
      </c>
      <c r="H71" s="49">
        <v>0.438</v>
      </c>
      <c r="I71" s="49">
        <v>3</v>
      </c>
      <c r="J71" s="49">
        <v>0.56200000000000006</v>
      </c>
      <c r="K71" s="49">
        <v>3</v>
      </c>
      <c r="L71" s="49">
        <v>1696</v>
      </c>
      <c r="M71" s="49">
        <v>0.42026198546136168</v>
      </c>
      <c r="N71" s="49">
        <v>0.72599999999999998</v>
      </c>
      <c r="O71" s="49">
        <v>4</v>
      </c>
      <c r="P71" s="49">
        <v>0.31299999999999994</v>
      </c>
      <c r="Q71" s="49">
        <v>2</v>
      </c>
      <c r="R71" s="49">
        <v>3</v>
      </c>
      <c r="S71" s="49">
        <v>1</v>
      </c>
      <c r="T71" s="49">
        <v>1</v>
      </c>
      <c r="U71" s="49">
        <v>1899</v>
      </c>
      <c r="V71" s="49">
        <v>0.46758903902257498</v>
      </c>
      <c r="W71" s="49">
        <v>4061.2585872</v>
      </c>
      <c r="X71" s="49">
        <v>1</v>
      </c>
      <c r="Y71" s="49">
        <v>432</v>
      </c>
      <c r="Z71" s="49">
        <v>20.532319391634982</v>
      </c>
      <c r="AA71" s="49">
        <v>0.76600000000000001</v>
      </c>
      <c r="AB71" s="49">
        <v>4</v>
      </c>
      <c r="AC71" s="49">
        <v>3.5</v>
      </c>
      <c r="AD71" s="49">
        <v>4</v>
      </c>
      <c r="AE71" s="107" t="s">
        <v>239</v>
      </c>
      <c r="AF71" s="107" t="s">
        <v>239</v>
      </c>
      <c r="AG71" s="49">
        <v>27045.101699999999</v>
      </c>
      <c r="AH71" s="49">
        <v>17678.66</v>
      </c>
      <c r="AI71" s="49">
        <v>5</v>
      </c>
      <c r="AJ71" s="49">
        <v>5</v>
      </c>
      <c r="AK71" s="49">
        <v>0</v>
      </c>
      <c r="AL71" s="49">
        <v>0</v>
      </c>
      <c r="AM71" s="49">
        <v>2053.25</v>
      </c>
      <c r="AN71" s="49">
        <v>20</v>
      </c>
      <c r="AO71" s="49">
        <v>11</v>
      </c>
      <c r="AP71" s="49">
        <v>9</v>
      </c>
      <c r="AQ71" s="49">
        <v>0</v>
      </c>
      <c r="AR71" s="49">
        <v>15625.41</v>
      </c>
      <c r="AX71" s="106">
        <v>9001081300</v>
      </c>
      <c r="AY71" s="107">
        <v>100014.4032</v>
      </c>
      <c r="AZ71" s="107">
        <v>16907.099999999999</v>
      </c>
      <c r="BA71" s="107">
        <v>15</v>
      </c>
      <c r="BB71" s="107">
        <v>12536.06</v>
      </c>
      <c r="BC71" s="107">
        <v>6</v>
      </c>
      <c r="BD71" s="107">
        <v>4371.04</v>
      </c>
    </row>
    <row r="72" spans="1:56" x14ac:dyDescent="0.25">
      <c r="A72" s="107" t="s">
        <v>1686</v>
      </c>
      <c r="B72" s="49">
        <v>9001073000</v>
      </c>
      <c r="C72" s="107" t="s">
        <v>1685</v>
      </c>
      <c r="D72" s="49">
        <v>91500</v>
      </c>
      <c r="E72" s="49">
        <v>3.57</v>
      </c>
      <c r="F72" s="49">
        <v>48426.93535</v>
      </c>
      <c r="G72" s="49">
        <v>48.427</v>
      </c>
      <c r="H72" s="49">
        <v>0.438</v>
      </c>
      <c r="I72" s="49">
        <v>3</v>
      </c>
      <c r="J72" s="49">
        <v>0.56200000000000006</v>
      </c>
      <c r="K72" s="49">
        <v>3</v>
      </c>
      <c r="L72" s="49">
        <v>1696</v>
      </c>
      <c r="M72" s="49">
        <v>0.42026198546136168</v>
      </c>
      <c r="N72" s="49">
        <v>0.72599999999999998</v>
      </c>
      <c r="O72" s="49">
        <v>4</v>
      </c>
      <c r="P72" s="49">
        <v>0.31299999999999994</v>
      </c>
      <c r="Q72" s="49">
        <v>2</v>
      </c>
      <c r="R72" s="49">
        <v>3</v>
      </c>
      <c r="S72" s="49">
        <v>1</v>
      </c>
      <c r="T72" s="49">
        <v>1</v>
      </c>
      <c r="U72" s="49">
        <v>1899</v>
      </c>
      <c r="V72" s="49">
        <v>0.46758903902257498</v>
      </c>
      <c r="W72" s="49">
        <v>4061.2585872</v>
      </c>
      <c r="X72" s="49">
        <v>1</v>
      </c>
      <c r="Y72" s="49">
        <v>432</v>
      </c>
      <c r="Z72" s="49">
        <v>20.532319391634982</v>
      </c>
      <c r="AA72" s="49">
        <v>0.76600000000000001</v>
      </c>
      <c r="AB72" s="49">
        <v>4</v>
      </c>
      <c r="AC72" s="49">
        <v>3.5</v>
      </c>
      <c r="AD72" s="49">
        <v>4</v>
      </c>
      <c r="AE72" s="107" t="s">
        <v>239</v>
      </c>
      <c r="AF72" s="107" t="s">
        <v>239</v>
      </c>
      <c r="AG72" s="49">
        <v>118.6635</v>
      </c>
      <c r="AH72" s="49">
        <v>0</v>
      </c>
      <c r="AI72" s="49">
        <v>0</v>
      </c>
      <c r="AJ72" s="49"/>
      <c r="AK72" s="49"/>
      <c r="AL72" s="49"/>
      <c r="AM72" s="49">
        <v>0</v>
      </c>
      <c r="AN72" s="49">
        <v>0</v>
      </c>
      <c r="AO72" s="49"/>
      <c r="AP72" s="49"/>
      <c r="AQ72" s="49"/>
      <c r="AR72" s="49">
        <v>0</v>
      </c>
      <c r="AX72" s="106">
        <v>9001090100</v>
      </c>
      <c r="AY72" s="107">
        <v>71716.85089999999</v>
      </c>
      <c r="AZ72" s="107">
        <v>15275.41</v>
      </c>
      <c r="BA72" s="107">
        <v>20</v>
      </c>
      <c r="BB72" s="107">
        <v>13147.68</v>
      </c>
      <c r="BC72" s="107">
        <v>1</v>
      </c>
      <c r="BD72" s="107">
        <v>2127.73</v>
      </c>
    </row>
    <row r="73" spans="1:56" x14ac:dyDescent="0.25">
      <c r="A73" s="107" t="s">
        <v>1684</v>
      </c>
      <c r="B73" s="49">
        <v>9001073100</v>
      </c>
      <c r="C73" s="107" t="s">
        <v>1683</v>
      </c>
      <c r="D73" s="49">
        <v>37802</v>
      </c>
      <c r="E73" s="49">
        <v>2.34</v>
      </c>
      <c r="F73" s="49">
        <v>24711.940470000001</v>
      </c>
      <c r="G73" s="49">
        <v>24.712</v>
      </c>
      <c r="H73" s="49">
        <v>0.11</v>
      </c>
      <c r="I73" s="49">
        <v>1</v>
      </c>
      <c r="J73" s="49">
        <v>0.89</v>
      </c>
      <c r="K73" s="49">
        <v>5</v>
      </c>
      <c r="L73" s="49">
        <v>1162</v>
      </c>
      <c r="M73" s="49">
        <v>0.56426163768595383</v>
      </c>
      <c r="N73" s="49">
        <v>0.90200000000000002</v>
      </c>
      <c r="O73" s="49">
        <v>5</v>
      </c>
      <c r="P73" s="49">
        <v>0.81400000000000006</v>
      </c>
      <c r="Q73" s="49">
        <v>5</v>
      </c>
      <c r="R73" s="49">
        <v>5</v>
      </c>
      <c r="S73" s="49">
        <v>1</v>
      </c>
      <c r="T73" s="49">
        <v>1</v>
      </c>
      <c r="U73" s="49">
        <v>5853</v>
      </c>
      <c r="V73" s="49">
        <v>1.27067615757293</v>
      </c>
      <c r="W73" s="49">
        <v>4606.2090368999998</v>
      </c>
      <c r="X73" s="49">
        <v>1</v>
      </c>
      <c r="Y73" s="49">
        <v>1768</v>
      </c>
      <c r="Z73" s="49">
        <v>29.107672044781033</v>
      </c>
      <c r="AA73" s="49">
        <v>0.874</v>
      </c>
      <c r="AB73" s="49">
        <v>5</v>
      </c>
      <c r="AC73" s="49">
        <v>5</v>
      </c>
      <c r="AD73" s="49">
        <v>5</v>
      </c>
      <c r="AE73" s="107" t="s">
        <v>244</v>
      </c>
      <c r="AF73" s="107" t="s">
        <v>244</v>
      </c>
      <c r="AG73" s="49">
        <v>0</v>
      </c>
      <c r="AH73" s="49">
        <v>34954.18</v>
      </c>
      <c r="AI73" s="49">
        <v>14</v>
      </c>
      <c r="AJ73" s="49">
        <v>13</v>
      </c>
      <c r="AK73" s="49">
        <v>1</v>
      </c>
      <c r="AL73" s="49">
        <v>0</v>
      </c>
      <c r="AM73" s="49">
        <v>8317.02</v>
      </c>
      <c r="AN73" s="49">
        <v>30</v>
      </c>
      <c r="AO73" s="49">
        <v>18</v>
      </c>
      <c r="AP73" s="49">
        <v>12</v>
      </c>
      <c r="AQ73" s="49">
        <v>0</v>
      </c>
      <c r="AR73" s="49">
        <v>26637.16</v>
      </c>
      <c r="AX73" s="106">
        <v>9001090200</v>
      </c>
      <c r="AY73" s="107">
        <v>141902.04870000001</v>
      </c>
      <c r="AZ73" s="107">
        <v>33204.18</v>
      </c>
      <c r="BA73" s="107">
        <v>33</v>
      </c>
      <c r="BB73" s="107">
        <v>21080.720000000001</v>
      </c>
      <c r="BC73" s="107">
        <v>8</v>
      </c>
      <c r="BD73" s="107">
        <v>12123.46</v>
      </c>
    </row>
    <row r="74" spans="1:56" x14ac:dyDescent="0.25">
      <c r="A74" s="107" t="s">
        <v>1684</v>
      </c>
      <c r="B74" s="49">
        <v>9001073100</v>
      </c>
      <c r="C74" s="107" t="s">
        <v>1683</v>
      </c>
      <c r="D74" s="49">
        <v>37802</v>
      </c>
      <c r="E74" s="49">
        <v>2.34</v>
      </c>
      <c r="F74" s="49">
        <v>24711.940470000001</v>
      </c>
      <c r="G74" s="49">
        <v>24.712</v>
      </c>
      <c r="H74" s="49">
        <v>0.11</v>
      </c>
      <c r="I74" s="49">
        <v>1</v>
      </c>
      <c r="J74" s="49">
        <v>0.89</v>
      </c>
      <c r="K74" s="49">
        <v>5</v>
      </c>
      <c r="L74" s="49">
        <v>1162</v>
      </c>
      <c r="M74" s="49">
        <v>0.56426163768595383</v>
      </c>
      <c r="N74" s="49">
        <v>0.90200000000000002</v>
      </c>
      <c r="O74" s="49">
        <v>5</v>
      </c>
      <c r="P74" s="49">
        <v>0.81400000000000006</v>
      </c>
      <c r="Q74" s="49">
        <v>5</v>
      </c>
      <c r="R74" s="49">
        <v>5</v>
      </c>
      <c r="S74" s="49">
        <v>1</v>
      </c>
      <c r="T74" s="49">
        <v>1</v>
      </c>
      <c r="U74" s="49">
        <v>5853</v>
      </c>
      <c r="V74" s="49">
        <v>1.27067615757293</v>
      </c>
      <c r="W74" s="49">
        <v>4606.2090368999998</v>
      </c>
      <c r="X74" s="49">
        <v>1</v>
      </c>
      <c r="Y74" s="49">
        <v>1768</v>
      </c>
      <c r="Z74" s="49">
        <v>29.107672044781033</v>
      </c>
      <c r="AA74" s="49">
        <v>0.874</v>
      </c>
      <c r="AB74" s="49">
        <v>5</v>
      </c>
      <c r="AC74" s="49">
        <v>5</v>
      </c>
      <c r="AD74" s="49">
        <v>5</v>
      </c>
      <c r="AE74" s="107" t="s">
        <v>244</v>
      </c>
      <c r="AF74" s="107" t="s">
        <v>244</v>
      </c>
      <c r="AG74" s="49">
        <v>69620.792000000001</v>
      </c>
      <c r="AH74" s="49">
        <v>0</v>
      </c>
      <c r="AI74" s="49">
        <v>0</v>
      </c>
      <c r="AJ74" s="49"/>
      <c r="AK74" s="49"/>
      <c r="AL74" s="49"/>
      <c r="AM74" s="49">
        <v>0</v>
      </c>
      <c r="AN74" s="49">
        <v>0</v>
      </c>
      <c r="AO74" s="49"/>
      <c r="AP74" s="49"/>
      <c r="AQ74" s="49"/>
      <c r="AR74" s="49">
        <v>0</v>
      </c>
      <c r="AX74" s="106">
        <v>9001090300</v>
      </c>
      <c r="AY74" s="107">
        <v>88833.686399999991</v>
      </c>
      <c r="AZ74" s="107">
        <v>37237.230000000003</v>
      </c>
      <c r="BA74" s="107">
        <v>19</v>
      </c>
      <c r="BB74" s="107">
        <v>9185.5</v>
      </c>
      <c r="BC74" s="107">
        <v>11</v>
      </c>
      <c r="BD74" s="107">
        <v>28051.73</v>
      </c>
    </row>
    <row r="75" spans="1:56" x14ac:dyDescent="0.25">
      <c r="A75" s="107" t="s">
        <v>1684</v>
      </c>
      <c r="B75" s="49">
        <v>9001073100</v>
      </c>
      <c r="C75" s="107" t="s">
        <v>1683</v>
      </c>
      <c r="D75" s="49">
        <v>37802</v>
      </c>
      <c r="E75" s="49">
        <v>2.34</v>
      </c>
      <c r="F75" s="49">
        <v>24711.940470000001</v>
      </c>
      <c r="G75" s="49">
        <v>24.712</v>
      </c>
      <c r="H75" s="49">
        <v>0.11</v>
      </c>
      <c r="I75" s="49">
        <v>1</v>
      </c>
      <c r="J75" s="49">
        <v>0.89</v>
      </c>
      <c r="K75" s="49">
        <v>5</v>
      </c>
      <c r="L75" s="49">
        <v>1162</v>
      </c>
      <c r="M75" s="49">
        <v>0.56426163768595383</v>
      </c>
      <c r="N75" s="49">
        <v>0.90200000000000002</v>
      </c>
      <c r="O75" s="49">
        <v>5</v>
      </c>
      <c r="P75" s="49">
        <v>0.81400000000000006</v>
      </c>
      <c r="Q75" s="49">
        <v>5</v>
      </c>
      <c r="R75" s="49">
        <v>5</v>
      </c>
      <c r="S75" s="49">
        <v>1</v>
      </c>
      <c r="T75" s="49">
        <v>1</v>
      </c>
      <c r="U75" s="49">
        <v>5853</v>
      </c>
      <c r="V75" s="49">
        <v>1.27067615757293</v>
      </c>
      <c r="W75" s="49">
        <v>4606.2090368999998</v>
      </c>
      <c r="X75" s="49">
        <v>1</v>
      </c>
      <c r="Y75" s="49">
        <v>1768</v>
      </c>
      <c r="Z75" s="49">
        <v>29.107672044781033</v>
      </c>
      <c r="AA75" s="49">
        <v>0.874</v>
      </c>
      <c r="AB75" s="49">
        <v>5</v>
      </c>
      <c r="AC75" s="49">
        <v>5</v>
      </c>
      <c r="AD75" s="49">
        <v>5</v>
      </c>
      <c r="AE75" s="107" t="s">
        <v>244</v>
      </c>
      <c r="AF75" s="107" t="s">
        <v>244</v>
      </c>
      <c r="AG75" s="49">
        <v>99.9512</v>
      </c>
      <c r="AH75" s="49">
        <v>0</v>
      </c>
      <c r="AI75" s="49">
        <v>0</v>
      </c>
      <c r="AJ75" s="49"/>
      <c r="AK75" s="49"/>
      <c r="AL75" s="49"/>
      <c r="AM75" s="49">
        <v>0</v>
      </c>
      <c r="AN75" s="49">
        <v>0</v>
      </c>
      <c r="AO75" s="49"/>
      <c r="AP75" s="49"/>
      <c r="AQ75" s="49"/>
      <c r="AR75" s="49">
        <v>0</v>
      </c>
      <c r="AX75" s="106">
        <v>9001090400</v>
      </c>
      <c r="AY75" s="107">
        <v>107562.7838</v>
      </c>
      <c r="AZ75" s="107">
        <v>26510.74</v>
      </c>
      <c r="BA75" s="107">
        <v>32</v>
      </c>
      <c r="BB75" s="107">
        <v>25623.02</v>
      </c>
      <c r="BC75" s="107">
        <v>2</v>
      </c>
      <c r="BD75" s="107">
        <v>887.72</v>
      </c>
    </row>
    <row r="76" spans="1:56" x14ac:dyDescent="0.25">
      <c r="A76" s="107" t="s">
        <v>1682</v>
      </c>
      <c r="B76" s="49">
        <v>9001073200</v>
      </c>
      <c r="C76" s="107" t="s">
        <v>1681</v>
      </c>
      <c r="D76" s="49">
        <v>49446</v>
      </c>
      <c r="E76" s="49">
        <v>2.31</v>
      </c>
      <c r="F76" s="49">
        <v>32533.07951</v>
      </c>
      <c r="G76" s="49">
        <v>32.533000000000001</v>
      </c>
      <c r="H76" s="49">
        <v>0.20499999999999999</v>
      </c>
      <c r="I76" s="49">
        <v>2</v>
      </c>
      <c r="J76" s="49">
        <v>0.79500000000000004</v>
      </c>
      <c r="K76" s="49">
        <v>4</v>
      </c>
      <c r="L76" s="49">
        <v>730</v>
      </c>
      <c r="M76" s="49">
        <v>0.26926439586843776</v>
      </c>
      <c r="N76" s="49">
        <v>6.2E-2</v>
      </c>
      <c r="O76" s="49">
        <v>1</v>
      </c>
      <c r="P76" s="49">
        <v>0.99099999999999999</v>
      </c>
      <c r="Q76" s="49">
        <v>5</v>
      </c>
      <c r="R76" s="49">
        <v>5</v>
      </c>
      <c r="S76" s="49">
        <v>1</v>
      </c>
      <c r="T76" s="49">
        <v>1</v>
      </c>
      <c r="U76" s="49">
        <v>2460</v>
      </c>
      <c r="V76" s="49">
        <v>0.151589891536177</v>
      </c>
      <c r="W76" s="49">
        <v>16227.994987</v>
      </c>
      <c r="X76" s="49">
        <v>1</v>
      </c>
      <c r="Y76" s="49">
        <v>677</v>
      </c>
      <c r="Z76" s="49">
        <v>25.120593692022265</v>
      </c>
      <c r="AA76" s="49">
        <v>0.83399999999999996</v>
      </c>
      <c r="AB76" s="49">
        <v>5</v>
      </c>
      <c r="AC76" s="49">
        <v>5</v>
      </c>
      <c r="AD76" s="49">
        <v>5</v>
      </c>
      <c r="AE76" s="107" t="s">
        <v>239</v>
      </c>
      <c r="AF76" s="107" t="s">
        <v>244</v>
      </c>
      <c r="AG76" s="49">
        <v>24172.335500000001</v>
      </c>
      <c r="AH76" s="49">
        <v>3053.03</v>
      </c>
      <c r="AI76" s="49">
        <v>3</v>
      </c>
      <c r="AJ76" s="49">
        <v>3</v>
      </c>
      <c r="AK76" s="49">
        <v>0</v>
      </c>
      <c r="AL76" s="49">
        <v>0</v>
      </c>
      <c r="AM76" s="49">
        <v>563.20000000000005</v>
      </c>
      <c r="AN76" s="49">
        <v>7</v>
      </c>
      <c r="AO76" s="49">
        <v>4</v>
      </c>
      <c r="AP76" s="49">
        <v>3</v>
      </c>
      <c r="AQ76" s="49">
        <v>0</v>
      </c>
      <c r="AR76" s="49">
        <v>2489.83</v>
      </c>
      <c r="AX76" s="106">
        <v>9001090500</v>
      </c>
      <c r="AY76" s="107">
        <v>88261.776599999997</v>
      </c>
      <c r="AZ76" s="107">
        <v>47472.93</v>
      </c>
      <c r="BA76" s="107">
        <v>25</v>
      </c>
      <c r="BB76" s="107">
        <v>17328.66</v>
      </c>
      <c r="BC76" s="107">
        <v>7</v>
      </c>
      <c r="BD76" s="107">
        <v>30144.27</v>
      </c>
    </row>
    <row r="77" spans="1:56" x14ac:dyDescent="0.25">
      <c r="A77" s="107" t="s">
        <v>1682</v>
      </c>
      <c r="B77" s="49">
        <v>9001073200</v>
      </c>
      <c r="C77" s="107" t="s">
        <v>1681</v>
      </c>
      <c r="D77" s="49">
        <v>49446</v>
      </c>
      <c r="E77" s="49">
        <v>2.31</v>
      </c>
      <c r="F77" s="49">
        <v>32533.07951</v>
      </c>
      <c r="G77" s="49">
        <v>32.533000000000001</v>
      </c>
      <c r="H77" s="49">
        <v>0.20499999999999999</v>
      </c>
      <c r="I77" s="49">
        <v>2</v>
      </c>
      <c r="J77" s="49">
        <v>0.79500000000000004</v>
      </c>
      <c r="K77" s="49">
        <v>4</v>
      </c>
      <c r="L77" s="49">
        <v>730</v>
      </c>
      <c r="M77" s="49">
        <v>0.26926439586843776</v>
      </c>
      <c r="N77" s="49">
        <v>6.2E-2</v>
      </c>
      <c r="O77" s="49">
        <v>1</v>
      </c>
      <c r="P77" s="49">
        <v>0.99099999999999999</v>
      </c>
      <c r="Q77" s="49">
        <v>5</v>
      </c>
      <c r="R77" s="49">
        <v>5</v>
      </c>
      <c r="S77" s="49">
        <v>1</v>
      </c>
      <c r="T77" s="49">
        <v>1</v>
      </c>
      <c r="U77" s="49">
        <v>2460</v>
      </c>
      <c r="V77" s="49">
        <v>0.151589891536177</v>
      </c>
      <c r="W77" s="49">
        <v>16227.994987</v>
      </c>
      <c r="X77" s="49">
        <v>1</v>
      </c>
      <c r="Y77" s="49">
        <v>677</v>
      </c>
      <c r="Z77" s="49">
        <v>25.120593692022265</v>
      </c>
      <c r="AA77" s="49">
        <v>0.83399999999999996</v>
      </c>
      <c r="AB77" s="49">
        <v>5</v>
      </c>
      <c r="AC77" s="49">
        <v>5</v>
      </c>
      <c r="AD77" s="49">
        <v>5</v>
      </c>
      <c r="AE77" s="107" t="s">
        <v>239</v>
      </c>
      <c r="AF77" s="107" t="s">
        <v>244</v>
      </c>
      <c r="AG77" s="49">
        <v>37.274000000000001</v>
      </c>
      <c r="AH77" s="49">
        <v>0</v>
      </c>
      <c r="AI77" s="49">
        <v>0</v>
      </c>
      <c r="AJ77" s="49"/>
      <c r="AK77" s="49"/>
      <c r="AL77" s="49"/>
      <c r="AM77" s="49">
        <v>0</v>
      </c>
      <c r="AN77" s="49">
        <v>0</v>
      </c>
      <c r="AO77" s="49"/>
      <c r="AP77" s="49"/>
      <c r="AQ77" s="49"/>
      <c r="AR77" s="49">
        <v>0</v>
      </c>
      <c r="AX77" s="106">
        <v>9001090600</v>
      </c>
      <c r="AY77" s="107">
        <v>74762.860100000005</v>
      </c>
      <c r="AZ77" s="107">
        <v>30599.960000000003</v>
      </c>
      <c r="BA77" s="107">
        <v>17</v>
      </c>
      <c r="BB77" s="107">
        <v>19410.510000000002</v>
      </c>
      <c r="BC77" s="107">
        <v>3</v>
      </c>
      <c r="BD77" s="107">
        <v>3439.45</v>
      </c>
    </row>
    <row r="78" spans="1:56" x14ac:dyDescent="0.25">
      <c r="A78" s="107" t="s">
        <v>1680</v>
      </c>
      <c r="B78" s="49">
        <v>9001073300</v>
      </c>
      <c r="C78" s="107" t="s">
        <v>1679</v>
      </c>
      <c r="D78" s="49">
        <v>34172</v>
      </c>
      <c r="E78" s="49">
        <v>2.57</v>
      </c>
      <c r="F78" s="49">
        <v>21315.907940000001</v>
      </c>
      <c r="G78" s="49">
        <v>21.315999999999999</v>
      </c>
      <c r="H78" s="49">
        <v>7.4999999999999997E-2</v>
      </c>
      <c r="I78" s="49">
        <v>1</v>
      </c>
      <c r="J78" s="49">
        <v>0.92500000000000004</v>
      </c>
      <c r="K78" s="49">
        <v>5</v>
      </c>
      <c r="L78" s="49">
        <v>1125</v>
      </c>
      <c r="M78" s="49">
        <v>0.633329813489521</v>
      </c>
      <c r="N78" s="49">
        <v>0.94</v>
      </c>
      <c r="O78" s="49">
        <v>5</v>
      </c>
      <c r="P78" s="49">
        <v>0.84499999999999997</v>
      </c>
      <c r="Q78" s="49">
        <v>5</v>
      </c>
      <c r="R78" s="49">
        <v>5</v>
      </c>
      <c r="S78" s="49">
        <v>1</v>
      </c>
      <c r="T78" s="49">
        <v>1</v>
      </c>
      <c r="U78" s="49">
        <v>3351</v>
      </c>
      <c r="V78" s="49">
        <v>0.194061516887337</v>
      </c>
      <c r="W78" s="49">
        <v>17267.720327999999</v>
      </c>
      <c r="X78" s="49">
        <v>1</v>
      </c>
      <c r="Y78" s="49">
        <v>846</v>
      </c>
      <c r="Z78" s="49">
        <v>23.710762331838566</v>
      </c>
      <c r="AA78" s="49">
        <v>0.81499999999999995</v>
      </c>
      <c r="AB78" s="49">
        <v>5</v>
      </c>
      <c r="AC78" s="49">
        <v>5</v>
      </c>
      <c r="AD78" s="49">
        <v>5</v>
      </c>
      <c r="AE78" s="107" t="s">
        <v>244</v>
      </c>
      <c r="AF78" s="107" t="s">
        <v>244</v>
      </c>
      <c r="AG78" s="49">
        <v>0</v>
      </c>
      <c r="AH78" s="49">
        <v>21408.65</v>
      </c>
      <c r="AI78" s="49">
        <v>3</v>
      </c>
      <c r="AJ78" s="49">
        <v>3</v>
      </c>
      <c r="AK78" s="49">
        <v>0</v>
      </c>
      <c r="AL78" s="49">
        <v>0</v>
      </c>
      <c r="AM78" s="49">
        <v>1427.69</v>
      </c>
      <c r="AN78" s="49">
        <v>22</v>
      </c>
      <c r="AO78" s="49">
        <v>19</v>
      </c>
      <c r="AP78" s="49">
        <v>2</v>
      </c>
      <c r="AQ78" s="49">
        <v>1</v>
      </c>
      <c r="AR78" s="49">
        <v>19980.96</v>
      </c>
      <c r="AX78" s="106">
        <v>9001090700</v>
      </c>
      <c r="AY78" s="107">
        <v>110188.03110000001</v>
      </c>
      <c r="AZ78" s="107">
        <v>35274.04</v>
      </c>
      <c r="BA78" s="107">
        <v>25</v>
      </c>
      <c r="BB78" s="107">
        <v>19809.03</v>
      </c>
      <c r="BC78" s="107">
        <v>4</v>
      </c>
      <c r="BD78" s="107">
        <v>16665.009999999998</v>
      </c>
    </row>
    <row r="79" spans="1:56" x14ac:dyDescent="0.25">
      <c r="A79" s="107" t="s">
        <v>1680</v>
      </c>
      <c r="B79" s="49">
        <v>9001073300</v>
      </c>
      <c r="C79" s="107" t="s">
        <v>1679</v>
      </c>
      <c r="D79" s="49">
        <v>34172</v>
      </c>
      <c r="E79" s="49">
        <v>2.57</v>
      </c>
      <c r="F79" s="49">
        <v>21315.907940000001</v>
      </c>
      <c r="G79" s="49">
        <v>21.315999999999999</v>
      </c>
      <c r="H79" s="49">
        <v>7.4999999999999997E-2</v>
      </c>
      <c r="I79" s="49">
        <v>1</v>
      </c>
      <c r="J79" s="49">
        <v>0.92500000000000004</v>
      </c>
      <c r="K79" s="49">
        <v>5</v>
      </c>
      <c r="L79" s="49">
        <v>1125</v>
      </c>
      <c r="M79" s="49">
        <v>0.633329813489521</v>
      </c>
      <c r="N79" s="49">
        <v>0.94</v>
      </c>
      <c r="O79" s="49">
        <v>5</v>
      </c>
      <c r="P79" s="49">
        <v>0.84499999999999997</v>
      </c>
      <c r="Q79" s="49">
        <v>5</v>
      </c>
      <c r="R79" s="49">
        <v>5</v>
      </c>
      <c r="S79" s="49">
        <v>1</v>
      </c>
      <c r="T79" s="49">
        <v>1</v>
      </c>
      <c r="U79" s="49">
        <v>3351</v>
      </c>
      <c r="V79" s="49">
        <v>0.194061516887337</v>
      </c>
      <c r="W79" s="49">
        <v>17267.720327999999</v>
      </c>
      <c r="X79" s="49">
        <v>1</v>
      </c>
      <c r="Y79" s="49">
        <v>846</v>
      </c>
      <c r="Z79" s="49">
        <v>23.710762331838566</v>
      </c>
      <c r="AA79" s="49">
        <v>0.81499999999999995</v>
      </c>
      <c r="AB79" s="49">
        <v>5</v>
      </c>
      <c r="AC79" s="49">
        <v>5</v>
      </c>
      <c r="AD79" s="49">
        <v>5</v>
      </c>
      <c r="AE79" s="107" t="s">
        <v>244</v>
      </c>
      <c r="AF79" s="107" t="s">
        <v>244</v>
      </c>
      <c r="AG79" s="49">
        <v>49786.0504</v>
      </c>
      <c r="AH79" s="49">
        <v>0</v>
      </c>
      <c r="AI79" s="49">
        <v>0</v>
      </c>
      <c r="AJ79" s="49"/>
      <c r="AK79" s="49"/>
      <c r="AL79" s="49"/>
      <c r="AM79" s="49">
        <v>0</v>
      </c>
      <c r="AN79" s="49">
        <v>0</v>
      </c>
      <c r="AO79" s="49"/>
      <c r="AP79" s="49"/>
      <c r="AQ79" s="49"/>
      <c r="AR79" s="49">
        <v>0</v>
      </c>
      <c r="AX79" s="106">
        <v>9001100100</v>
      </c>
      <c r="AY79" s="107">
        <v>362.58879999999999</v>
      </c>
      <c r="AZ79" s="107">
        <v>0</v>
      </c>
      <c r="BA79" s="107">
        <v>0</v>
      </c>
      <c r="BB79" s="107">
        <v>0</v>
      </c>
      <c r="BC79" s="107">
        <v>0</v>
      </c>
      <c r="BD79" s="107">
        <v>0</v>
      </c>
    </row>
    <row r="80" spans="1:56" x14ac:dyDescent="0.25">
      <c r="A80" s="107" t="s">
        <v>1678</v>
      </c>
      <c r="B80" s="49">
        <v>9001073400</v>
      </c>
      <c r="C80" s="107" t="s">
        <v>1677</v>
      </c>
      <c r="D80" s="49">
        <v>52917</v>
      </c>
      <c r="E80" s="49">
        <v>2.95</v>
      </c>
      <c r="F80" s="49">
        <v>30809.468550000001</v>
      </c>
      <c r="G80" s="49">
        <v>30.809000000000001</v>
      </c>
      <c r="H80" s="49">
        <v>0.182</v>
      </c>
      <c r="I80" s="49">
        <v>1</v>
      </c>
      <c r="J80" s="49">
        <v>0.81800000000000006</v>
      </c>
      <c r="K80" s="49">
        <v>5</v>
      </c>
      <c r="L80" s="49">
        <v>1497</v>
      </c>
      <c r="M80" s="49">
        <v>0.58306750636891458</v>
      </c>
      <c r="N80" s="49">
        <v>0.91100000000000003</v>
      </c>
      <c r="O80" s="49">
        <v>5</v>
      </c>
      <c r="P80" s="49">
        <v>0.47399999999999998</v>
      </c>
      <c r="Q80" s="49">
        <v>3</v>
      </c>
      <c r="R80" s="49">
        <v>4</v>
      </c>
      <c r="S80" s="49">
        <v>1</v>
      </c>
      <c r="T80" s="49">
        <v>1</v>
      </c>
      <c r="U80" s="49">
        <v>4113</v>
      </c>
      <c r="V80" s="49">
        <v>0.51059155486434704</v>
      </c>
      <c r="W80" s="49">
        <v>8055.3623748999998</v>
      </c>
      <c r="X80" s="49">
        <v>1</v>
      </c>
      <c r="Y80" s="49">
        <v>1482</v>
      </c>
      <c r="Z80" s="49">
        <v>36.819875776397517</v>
      </c>
      <c r="AA80" s="49">
        <v>0.94699999999999995</v>
      </c>
      <c r="AB80" s="49">
        <v>5</v>
      </c>
      <c r="AC80" s="49">
        <v>4.5</v>
      </c>
      <c r="AD80" s="49">
        <v>5</v>
      </c>
      <c r="AE80" s="107" t="s">
        <v>239</v>
      </c>
      <c r="AF80" s="107" t="s">
        <v>244</v>
      </c>
      <c r="AG80" s="49">
        <v>0</v>
      </c>
      <c r="AH80" s="49">
        <v>48424.62</v>
      </c>
      <c r="AI80" s="49">
        <v>9</v>
      </c>
      <c r="AJ80" s="49">
        <v>7</v>
      </c>
      <c r="AK80" s="49">
        <v>2</v>
      </c>
      <c r="AL80" s="49">
        <v>0</v>
      </c>
      <c r="AM80" s="49">
        <v>4874.45</v>
      </c>
      <c r="AN80" s="49">
        <v>29</v>
      </c>
      <c r="AO80" s="49">
        <v>7</v>
      </c>
      <c r="AP80" s="49">
        <v>22</v>
      </c>
      <c r="AQ80" s="49">
        <v>0</v>
      </c>
      <c r="AR80" s="49">
        <v>43550.17</v>
      </c>
      <c r="AX80" s="106">
        <v>9001100200</v>
      </c>
      <c r="AY80" s="107">
        <v>569.35</v>
      </c>
      <c r="AZ80" s="107">
        <v>0</v>
      </c>
      <c r="BA80" s="107">
        <v>0</v>
      </c>
      <c r="BB80" s="107">
        <v>0</v>
      </c>
      <c r="BC80" s="107">
        <v>0</v>
      </c>
      <c r="BD80" s="107">
        <v>0</v>
      </c>
    </row>
    <row r="81" spans="1:56" x14ac:dyDescent="0.25">
      <c r="A81" s="107" t="s">
        <v>1678</v>
      </c>
      <c r="B81" s="49">
        <v>9001073400</v>
      </c>
      <c r="C81" s="107" t="s">
        <v>1677</v>
      </c>
      <c r="D81" s="49">
        <v>52917</v>
      </c>
      <c r="E81" s="49">
        <v>2.95</v>
      </c>
      <c r="F81" s="49">
        <v>30809.468550000001</v>
      </c>
      <c r="G81" s="49">
        <v>30.809000000000001</v>
      </c>
      <c r="H81" s="49">
        <v>0.182</v>
      </c>
      <c r="I81" s="49">
        <v>1</v>
      </c>
      <c r="J81" s="49">
        <v>0.81800000000000006</v>
      </c>
      <c r="K81" s="49">
        <v>5</v>
      </c>
      <c r="L81" s="49">
        <v>1497</v>
      </c>
      <c r="M81" s="49">
        <v>0.58306750636891458</v>
      </c>
      <c r="N81" s="49">
        <v>0.91100000000000003</v>
      </c>
      <c r="O81" s="49">
        <v>5</v>
      </c>
      <c r="P81" s="49">
        <v>0.47399999999999998</v>
      </c>
      <c r="Q81" s="49">
        <v>3</v>
      </c>
      <c r="R81" s="49">
        <v>4</v>
      </c>
      <c r="S81" s="49">
        <v>1</v>
      </c>
      <c r="T81" s="49">
        <v>1</v>
      </c>
      <c r="U81" s="49">
        <v>4113</v>
      </c>
      <c r="V81" s="49">
        <v>0.51059155486434704</v>
      </c>
      <c r="W81" s="49">
        <v>8055.3623748999998</v>
      </c>
      <c r="X81" s="49">
        <v>1</v>
      </c>
      <c r="Y81" s="49">
        <v>1482</v>
      </c>
      <c r="Z81" s="49">
        <v>36.819875776397517</v>
      </c>
      <c r="AA81" s="49">
        <v>0.94699999999999995</v>
      </c>
      <c r="AB81" s="49">
        <v>5</v>
      </c>
      <c r="AC81" s="49">
        <v>4.5</v>
      </c>
      <c r="AD81" s="49">
        <v>5</v>
      </c>
      <c r="AE81" s="107" t="s">
        <v>239</v>
      </c>
      <c r="AF81" s="107" t="s">
        <v>244</v>
      </c>
      <c r="AG81" s="49">
        <v>53978.008699999998</v>
      </c>
      <c r="AH81" s="49">
        <v>0</v>
      </c>
      <c r="AI81" s="49">
        <v>0</v>
      </c>
      <c r="AJ81" s="49"/>
      <c r="AK81" s="49"/>
      <c r="AL81" s="49"/>
      <c r="AM81" s="49">
        <v>0</v>
      </c>
      <c r="AN81" s="49">
        <v>0</v>
      </c>
      <c r="AO81" s="49"/>
      <c r="AP81" s="49"/>
      <c r="AQ81" s="49"/>
      <c r="AR81" s="49">
        <v>0</v>
      </c>
      <c r="AX81" s="106">
        <v>9001105100</v>
      </c>
      <c r="AY81" s="107">
        <v>107920.95079999999</v>
      </c>
      <c r="AZ81" s="107">
        <v>42369.84</v>
      </c>
      <c r="BA81" s="107">
        <v>23</v>
      </c>
      <c r="BB81" s="107">
        <v>41169.839999999997</v>
      </c>
      <c r="BC81" s="107">
        <v>0</v>
      </c>
      <c r="BD81" s="107">
        <v>0</v>
      </c>
    </row>
    <row r="82" spans="1:56" x14ac:dyDescent="0.25">
      <c r="A82" s="107" t="s">
        <v>1676</v>
      </c>
      <c r="B82" s="49">
        <v>9001073500</v>
      </c>
      <c r="C82" s="107" t="s">
        <v>1675</v>
      </c>
      <c r="D82" s="49">
        <v>38560</v>
      </c>
      <c r="E82" s="49">
        <v>2.97</v>
      </c>
      <c r="F82" s="49">
        <v>22374.78138</v>
      </c>
      <c r="G82" s="49">
        <v>22.375</v>
      </c>
      <c r="H82" s="49">
        <v>8.5999999999999993E-2</v>
      </c>
      <c r="I82" s="49">
        <v>1</v>
      </c>
      <c r="J82" s="49">
        <v>0.91400000000000003</v>
      </c>
      <c r="K82" s="49">
        <v>5</v>
      </c>
      <c r="L82" s="49">
        <v>1230</v>
      </c>
      <c r="M82" s="49">
        <v>0.65967124993647641</v>
      </c>
      <c r="N82" s="49">
        <v>0.94799999999999995</v>
      </c>
      <c r="O82" s="49">
        <v>5</v>
      </c>
      <c r="P82" s="49">
        <v>0.73499999999999999</v>
      </c>
      <c r="Q82" s="49">
        <v>4</v>
      </c>
      <c r="R82" s="49">
        <v>5</v>
      </c>
      <c r="S82" s="49">
        <v>1</v>
      </c>
      <c r="T82" s="49">
        <v>1</v>
      </c>
      <c r="U82" s="49">
        <v>3456</v>
      </c>
      <c r="V82" s="49">
        <v>0.171506586130901</v>
      </c>
      <c r="W82" s="49">
        <v>20150.829644000001</v>
      </c>
      <c r="X82" s="49">
        <v>1</v>
      </c>
      <c r="Y82" s="49">
        <v>1398</v>
      </c>
      <c r="Z82" s="49">
        <v>40.734265734265733</v>
      </c>
      <c r="AA82" s="49">
        <v>0.96899999999999997</v>
      </c>
      <c r="AB82" s="49">
        <v>5</v>
      </c>
      <c r="AC82" s="49">
        <v>5</v>
      </c>
      <c r="AD82" s="49">
        <v>5</v>
      </c>
      <c r="AE82" s="107" t="s">
        <v>244</v>
      </c>
      <c r="AF82" s="107" t="s">
        <v>244</v>
      </c>
      <c r="AG82" s="49">
        <v>0</v>
      </c>
      <c r="AH82" s="49">
        <v>7178.22</v>
      </c>
      <c r="AI82" s="49">
        <v>5</v>
      </c>
      <c r="AJ82" s="49">
        <v>4</v>
      </c>
      <c r="AK82" s="49">
        <v>1</v>
      </c>
      <c r="AL82" s="49">
        <v>0</v>
      </c>
      <c r="AM82" s="49">
        <v>501.38</v>
      </c>
      <c r="AN82" s="49">
        <v>17</v>
      </c>
      <c r="AO82" s="49">
        <v>4</v>
      </c>
      <c r="AP82" s="49">
        <v>13</v>
      </c>
      <c r="AQ82" s="49">
        <v>0</v>
      </c>
      <c r="AR82" s="49">
        <v>6676.84</v>
      </c>
      <c r="AX82" s="106">
        <v>9001105200</v>
      </c>
      <c r="AY82" s="107">
        <v>95286.729900000006</v>
      </c>
      <c r="AZ82" s="107">
        <v>23739.83</v>
      </c>
      <c r="BA82" s="107">
        <v>17</v>
      </c>
      <c r="BB82" s="107">
        <v>22428.720000000001</v>
      </c>
      <c r="BC82" s="107">
        <v>1</v>
      </c>
      <c r="BD82" s="107">
        <v>1311.11</v>
      </c>
    </row>
    <row r="83" spans="1:56" x14ac:dyDescent="0.25">
      <c r="A83" s="107" t="s">
        <v>1676</v>
      </c>
      <c r="B83" s="49">
        <v>9001073500</v>
      </c>
      <c r="C83" s="107" t="s">
        <v>1675</v>
      </c>
      <c r="D83" s="49">
        <v>38560</v>
      </c>
      <c r="E83" s="49">
        <v>2.97</v>
      </c>
      <c r="F83" s="49">
        <v>22374.78138</v>
      </c>
      <c r="G83" s="49">
        <v>22.375</v>
      </c>
      <c r="H83" s="49">
        <v>8.5999999999999993E-2</v>
      </c>
      <c r="I83" s="49">
        <v>1</v>
      </c>
      <c r="J83" s="49">
        <v>0.91400000000000003</v>
      </c>
      <c r="K83" s="49">
        <v>5</v>
      </c>
      <c r="L83" s="49">
        <v>1230</v>
      </c>
      <c r="M83" s="49">
        <v>0.65967124993647641</v>
      </c>
      <c r="N83" s="49">
        <v>0.94799999999999995</v>
      </c>
      <c r="O83" s="49">
        <v>5</v>
      </c>
      <c r="P83" s="49">
        <v>0.73499999999999999</v>
      </c>
      <c r="Q83" s="49">
        <v>4</v>
      </c>
      <c r="R83" s="49">
        <v>5</v>
      </c>
      <c r="S83" s="49">
        <v>1</v>
      </c>
      <c r="T83" s="49">
        <v>1</v>
      </c>
      <c r="U83" s="49">
        <v>3456</v>
      </c>
      <c r="V83" s="49">
        <v>0.171506586130901</v>
      </c>
      <c r="W83" s="49">
        <v>20150.829644000001</v>
      </c>
      <c r="X83" s="49">
        <v>1</v>
      </c>
      <c r="Y83" s="49">
        <v>1398</v>
      </c>
      <c r="Z83" s="49">
        <v>40.734265734265733</v>
      </c>
      <c r="AA83" s="49">
        <v>0.96899999999999997</v>
      </c>
      <c r="AB83" s="49">
        <v>5</v>
      </c>
      <c r="AC83" s="49">
        <v>5</v>
      </c>
      <c r="AD83" s="49">
        <v>5</v>
      </c>
      <c r="AE83" s="107" t="s">
        <v>244</v>
      </c>
      <c r="AF83" s="107" t="s">
        <v>244</v>
      </c>
      <c r="AG83" s="49">
        <v>38030.339099999997</v>
      </c>
      <c r="AH83" s="49">
        <v>0</v>
      </c>
      <c r="AI83" s="49">
        <v>0</v>
      </c>
      <c r="AJ83" s="49"/>
      <c r="AK83" s="49"/>
      <c r="AL83" s="49"/>
      <c r="AM83" s="49">
        <v>0</v>
      </c>
      <c r="AN83" s="49">
        <v>0</v>
      </c>
      <c r="AO83" s="49"/>
      <c r="AP83" s="49"/>
      <c r="AQ83" s="49"/>
      <c r="AR83" s="49">
        <v>0</v>
      </c>
      <c r="AX83" s="106">
        <v>9001110100</v>
      </c>
      <c r="AY83" s="107">
        <v>47814.0262</v>
      </c>
      <c r="AZ83" s="107">
        <v>-4972.1099999999997</v>
      </c>
      <c r="BA83" s="107">
        <v>2</v>
      </c>
      <c r="BB83" s="107">
        <v>4192.8900000000003</v>
      </c>
      <c r="BC83" s="107">
        <v>0</v>
      </c>
      <c r="BD83" s="107">
        <v>0</v>
      </c>
    </row>
    <row r="84" spans="1:56" x14ac:dyDescent="0.25">
      <c r="A84" s="107" t="s">
        <v>1674</v>
      </c>
      <c r="B84" s="49">
        <v>9001073600</v>
      </c>
      <c r="C84" s="107" t="s">
        <v>1673</v>
      </c>
      <c r="D84" s="49">
        <v>34450</v>
      </c>
      <c r="E84" s="49">
        <v>3.53</v>
      </c>
      <c r="F84" s="49">
        <v>18335.884880000001</v>
      </c>
      <c r="G84" s="49">
        <v>18.335999999999999</v>
      </c>
      <c r="H84" s="49">
        <v>4.1000000000000002E-2</v>
      </c>
      <c r="I84" s="49">
        <v>1</v>
      </c>
      <c r="J84" s="49">
        <v>0.95899999999999996</v>
      </c>
      <c r="K84" s="49">
        <v>5</v>
      </c>
      <c r="L84" s="49">
        <v>1202</v>
      </c>
      <c r="M84" s="49">
        <v>0.78665415355727297</v>
      </c>
      <c r="N84" s="49">
        <v>0.98199999999999998</v>
      </c>
      <c r="O84" s="49">
        <v>5</v>
      </c>
      <c r="P84" s="49">
        <v>0.76100000000000001</v>
      </c>
      <c r="Q84" s="49">
        <v>4</v>
      </c>
      <c r="R84" s="49">
        <v>5</v>
      </c>
      <c r="S84" s="49">
        <v>1</v>
      </c>
      <c r="T84" s="49">
        <v>1</v>
      </c>
      <c r="U84" s="49">
        <v>2304</v>
      </c>
      <c r="V84" s="49">
        <v>0.104111293179737</v>
      </c>
      <c r="W84" s="49">
        <v>22130.164074</v>
      </c>
      <c r="X84" s="49">
        <v>1</v>
      </c>
      <c r="Y84" s="49">
        <v>1028</v>
      </c>
      <c r="Z84" s="49">
        <v>42.426743706149402</v>
      </c>
      <c r="AA84" s="49">
        <v>0.97499999999999998</v>
      </c>
      <c r="AB84" s="49">
        <v>5</v>
      </c>
      <c r="AC84" s="49">
        <v>5</v>
      </c>
      <c r="AD84" s="49">
        <v>5</v>
      </c>
      <c r="AE84" s="107" t="s">
        <v>244</v>
      </c>
      <c r="AF84" s="107" t="s">
        <v>244</v>
      </c>
      <c r="AG84" s="49">
        <v>0</v>
      </c>
      <c r="AH84" s="49">
        <v>846.37</v>
      </c>
      <c r="AI84" s="49">
        <v>1</v>
      </c>
      <c r="AJ84" s="49">
        <v>1</v>
      </c>
      <c r="AK84" s="49">
        <v>0</v>
      </c>
      <c r="AL84" s="49">
        <v>0</v>
      </c>
      <c r="AM84" s="49">
        <v>134.5</v>
      </c>
      <c r="AN84" s="49">
        <v>7</v>
      </c>
      <c r="AO84" s="49">
        <v>1</v>
      </c>
      <c r="AP84" s="49">
        <v>6</v>
      </c>
      <c r="AQ84" s="49">
        <v>0</v>
      </c>
      <c r="AR84" s="49">
        <v>711.87</v>
      </c>
      <c r="AX84" s="106">
        <v>9001110201</v>
      </c>
      <c r="AY84" s="107">
        <v>91460.939400000003</v>
      </c>
      <c r="AZ84" s="107">
        <v>53772.12</v>
      </c>
      <c r="BA84" s="107">
        <v>24</v>
      </c>
      <c r="BB84" s="107">
        <v>27166.02</v>
      </c>
      <c r="BC84" s="107">
        <v>6</v>
      </c>
      <c r="BD84" s="107">
        <v>17461.099999999999</v>
      </c>
    </row>
    <row r="85" spans="1:56" x14ac:dyDescent="0.25">
      <c r="A85" s="107" t="s">
        <v>1674</v>
      </c>
      <c r="B85" s="49">
        <v>9001073600</v>
      </c>
      <c r="C85" s="107" t="s">
        <v>1673</v>
      </c>
      <c r="D85" s="49">
        <v>34450</v>
      </c>
      <c r="E85" s="49">
        <v>3.53</v>
      </c>
      <c r="F85" s="49">
        <v>18335.884880000001</v>
      </c>
      <c r="G85" s="49">
        <v>18.335999999999999</v>
      </c>
      <c r="H85" s="49">
        <v>4.1000000000000002E-2</v>
      </c>
      <c r="I85" s="49">
        <v>1</v>
      </c>
      <c r="J85" s="49">
        <v>0.95899999999999996</v>
      </c>
      <c r="K85" s="49">
        <v>5</v>
      </c>
      <c r="L85" s="49">
        <v>1202</v>
      </c>
      <c r="M85" s="49">
        <v>0.78665415355727297</v>
      </c>
      <c r="N85" s="49">
        <v>0.98199999999999998</v>
      </c>
      <c r="O85" s="49">
        <v>5</v>
      </c>
      <c r="P85" s="49">
        <v>0.76100000000000001</v>
      </c>
      <c r="Q85" s="49">
        <v>4</v>
      </c>
      <c r="R85" s="49">
        <v>5</v>
      </c>
      <c r="S85" s="49">
        <v>1</v>
      </c>
      <c r="T85" s="49">
        <v>1</v>
      </c>
      <c r="U85" s="49">
        <v>2304</v>
      </c>
      <c r="V85" s="49">
        <v>0.104111293179737</v>
      </c>
      <c r="W85" s="49">
        <v>22130.164074</v>
      </c>
      <c r="X85" s="49">
        <v>1</v>
      </c>
      <c r="Y85" s="49">
        <v>1028</v>
      </c>
      <c r="Z85" s="49">
        <v>42.426743706149402</v>
      </c>
      <c r="AA85" s="49">
        <v>0.97499999999999998</v>
      </c>
      <c r="AB85" s="49">
        <v>5</v>
      </c>
      <c r="AC85" s="49">
        <v>5</v>
      </c>
      <c r="AD85" s="49">
        <v>5</v>
      </c>
      <c r="AE85" s="107" t="s">
        <v>244</v>
      </c>
      <c r="AF85" s="107" t="s">
        <v>244</v>
      </c>
      <c r="AG85" s="49">
        <v>24351.613000000001</v>
      </c>
      <c r="AH85" s="49">
        <v>0</v>
      </c>
      <c r="AI85" s="49">
        <v>0</v>
      </c>
      <c r="AJ85" s="49"/>
      <c r="AK85" s="49"/>
      <c r="AL85" s="49"/>
      <c r="AM85" s="49">
        <v>0</v>
      </c>
      <c r="AN85" s="49">
        <v>0</v>
      </c>
      <c r="AO85" s="49"/>
      <c r="AP85" s="49"/>
      <c r="AQ85" s="49"/>
      <c r="AR85" s="49">
        <v>0</v>
      </c>
      <c r="AX85" s="106">
        <v>9001110202</v>
      </c>
      <c r="AY85" s="107">
        <v>89045.297500000001</v>
      </c>
      <c r="AZ85" s="107">
        <v>62510.7</v>
      </c>
      <c r="BA85" s="107">
        <v>25</v>
      </c>
      <c r="BB85" s="107">
        <v>39263.410000000003</v>
      </c>
      <c r="BC85" s="107">
        <v>6</v>
      </c>
      <c r="BD85" s="107">
        <v>23247.29</v>
      </c>
    </row>
    <row r="86" spans="1:56" x14ac:dyDescent="0.25">
      <c r="A86" s="107" t="s">
        <v>1672</v>
      </c>
      <c r="B86" s="49">
        <v>9001073700</v>
      </c>
      <c r="C86" s="107" t="s">
        <v>1671</v>
      </c>
      <c r="D86" s="49">
        <v>40075</v>
      </c>
      <c r="E86" s="49">
        <v>2.66</v>
      </c>
      <c r="F86" s="49">
        <v>24571.55903</v>
      </c>
      <c r="G86" s="49">
        <v>24.571999999999999</v>
      </c>
      <c r="H86" s="49">
        <v>0.106</v>
      </c>
      <c r="I86" s="49">
        <v>1</v>
      </c>
      <c r="J86" s="49">
        <v>0.89400000000000002</v>
      </c>
      <c r="K86" s="49">
        <v>5</v>
      </c>
      <c r="L86" s="49">
        <v>1314</v>
      </c>
      <c r="M86" s="49">
        <v>0.64171752312291108</v>
      </c>
      <c r="N86" s="49">
        <v>0.94499999999999995</v>
      </c>
      <c r="O86" s="49">
        <v>5</v>
      </c>
      <c r="P86" s="49">
        <v>0.64</v>
      </c>
      <c r="Q86" s="49">
        <v>4</v>
      </c>
      <c r="R86" s="49">
        <v>5</v>
      </c>
      <c r="S86" s="49">
        <v>1</v>
      </c>
      <c r="T86" s="49">
        <v>1</v>
      </c>
      <c r="U86" s="49">
        <v>4824</v>
      </c>
      <c r="V86" s="49">
        <v>0.34029887397161701</v>
      </c>
      <c r="W86" s="49">
        <v>14175.774206</v>
      </c>
      <c r="X86" s="49">
        <v>1</v>
      </c>
      <c r="Y86" s="49">
        <v>1102</v>
      </c>
      <c r="Z86" s="49">
        <v>25.096788886358461</v>
      </c>
      <c r="AA86" s="49">
        <v>0.83699999999999997</v>
      </c>
      <c r="AB86" s="49">
        <v>5</v>
      </c>
      <c r="AC86" s="49">
        <v>5</v>
      </c>
      <c r="AD86" s="49">
        <v>5</v>
      </c>
      <c r="AE86" s="107" t="s">
        <v>244</v>
      </c>
      <c r="AF86" s="107" t="s">
        <v>244</v>
      </c>
      <c r="AG86" s="49">
        <v>0</v>
      </c>
      <c r="AH86" s="49">
        <v>24518.83</v>
      </c>
      <c r="AI86" s="49">
        <v>3</v>
      </c>
      <c r="AJ86" s="49">
        <v>3</v>
      </c>
      <c r="AK86" s="49">
        <v>0</v>
      </c>
      <c r="AL86" s="49">
        <v>0</v>
      </c>
      <c r="AM86" s="49">
        <v>3732.6</v>
      </c>
      <c r="AN86" s="49">
        <v>29</v>
      </c>
      <c r="AO86" s="49">
        <v>13</v>
      </c>
      <c r="AP86" s="49">
        <v>16</v>
      </c>
      <c r="AQ86" s="49">
        <v>0</v>
      </c>
      <c r="AR86" s="49">
        <v>20786.23</v>
      </c>
      <c r="AX86" s="106">
        <v>9001110301</v>
      </c>
      <c r="AY86" s="107">
        <v>119372.9991</v>
      </c>
      <c r="AZ86" s="107">
        <v>26013.5</v>
      </c>
      <c r="BA86" s="107">
        <v>25</v>
      </c>
      <c r="BB86" s="107">
        <v>20382.53</v>
      </c>
      <c r="BC86" s="107">
        <v>5</v>
      </c>
      <c r="BD86" s="107">
        <v>5630.97</v>
      </c>
    </row>
    <row r="87" spans="1:56" x14ac:dyDescent="0.25">
      <c r="A87" s="107" t="s">
        <v>1672</v>
      </c>
      <c r="B87" s="49">
        <v>9001073700</v>
      </c>
      <c r="C87" s="107" t="s">
        <v>1671</v>
      </c>
      <c r="D87" s="49">
        <v>40075</v>
      </c>
      <c r="E87" s="49">
        <v>2.66</v>
      </c>
      <c r="F87" s="49">
        <v>24571.55903</v>
      </c>
      <c r="G87" s="49">
        <v>24.571999999999999</v>
      </c>
      <c r="H87" s="49">
        <v>0.106</v>
      </c>
      <c r="I87" s="49">
        <v>1</v>
      </c>
      <c r="J87" s="49">
        <v>0.89400000000000002</v>
      </c>
      <c r="K87" s="49">
        <v>5</v>
      </c>
      <c r="L87" s="49">
        <v>1314</v>
      </c>
      <c r="M87" s="49">
        <v>0.64171752312291108</v>
      </c>
      <c r="N87" s="49">
        <v>0.94499999999999995</v>
      </c>
      <c r="O87" s="49">
        <v>5</v>
      </c>
      <c r="P87" s="49">
        <v>0.64</v>
      </c>
      <c r="Q87" s="49">
        <v>4</v>
      </c>
      <c r="R87" s="49">
        <v>5</v>
      </c>
      <c r="S87" s="49">
        <v>1</v>
      </c>
      <c r="T87" s="49">
        <v>1</v>
      </c>
      <c r="U87" s="49">
        <v>4824</v>
      </c>
      <c r="V87" s="49">
        <v>0.34029887397161701</v>
      </c>
      <c r="W87" s="49">
        <v>14175.774206</v>
      </c>
      <c r="X87" s="49">
        <v>1</v>
      </c>
      <c r="Y87" s="49">
        <v>1102</v>
      </c>
      <c r="Z87" s="49">
        <v>25.096788886358461</v>
      </c>
      <c r="AA87" s="49">
        <v>0.83699999999999997</v>
      </c>
      <c r="AB87" s="49">
        <v>5</v>
      </c>
      <c r="AC87" s="49">
        <v>5</v>
      </c>
      <c r="AD87" s="49">
        <v>5</v>
      </c>
      <c r="AE87" s="107" t="s">
        <v>244</v>
      </c>
      <c r="AF87" s="107" t="s">
        <v>244</v>
      </c>
      <c r="AG87" s="49">
        <v>64008.136299999998</v>
      </c>
      <c r="AH87" s="49">
        <v>0</v>
      </c>
      <c r="AI87" s="49">
        <v>0</v>
      </c>
      <c r="AJ87" s="49"/>
      <c r="AK87" s="49"/>
      <c r="AL87" s="49"/>
      <c r="AM87" s="49">
        <v>0</v>
      </c>
      <c r="AN87" s="49">
        <v>0</v>
      </c>
      <c r="AO87" s="49"/>
      <c r="AP87" s="49"/>
      <c r="AQ87" s="49"/>
      <c r="AR87" s="49">
        <v>0</v>
      </c>
      <c r="AX87" s="106">
        <v>9001110302</v>
      </c>
      <c r="AY87" s="107">
        <v>65422.3174</v>
      </c>
      <c r="AZ87" s="107">
        <v>23476.27</v>
      </c>
      <c r="BA87" s="107">
        <v>11</v>
      </c>
      <c r="BB87" s="107">
        <v>12868.09</v>
      </c>
      <c r="BC87" s="107">
        <v>1</v>
      </c>
      <c r="BD87" s="107">
        <v>10608.18</v>
      </c>
    </row>
    <row r="88" spans="1:56" x14ac:dyDescent="0.25">
      <c r="A88" s="107" t="s">
        <v>1672</v>
      </c>
      <c r="B88" s="49">
        <v>9001073700</v>
      </c>
      <c r="C88" s="107" t="s">
        <v>1671</v>
      </c>
      <c r="D88" s="49">
        <v>40075</v>
      </c>
      <c r="E88" s="49">
        <v>2.66</v>
      </c>
      <c r="F88" s="49">
        <v>24571.55903</v>
      </c>
      <c r="G88" s="49">
        <v>24.571999999999999</v>
      </c>
      <c r="H88" s="49">
        <v>0.106</v>
      </c>
      <c r="I88" s="49">
        <v>1</v>
      </c>
      <c r="J88" s="49">
        <v>0.89400000000000002</v>
      </c>
      <c r="K88" s="49">
        <v>5</v>
      </c>
      <c r="L88" s="49">
        <v>1314</v>
      </c>
      <c r="M88" s="49">
        <v>0.64171752312291108</v>
      </c>
      <c r="N88" s="49">
        <v>0.94499999999999995</v>
      </c>
      <c r="O88" s="49">
        <v>5</v>
      </c>
      <c r="P88" s="49">
        <v>0.64</v>
      </c>
      <c r="Q88" s="49">
        <v>4</v>
      </c>
      <c r="R88" s="49">
        <v>5</v>
      </c>
      <c r="S88" s="49">
        <v>1</v>
      </c>
      <c r="T88" s="49">
        <v>1</v>
      </c>
      <c r="U88" s="49">
        <v>4824</v>
      </c>
      <c r="V88" s="49">
        <v>0.34029887397161701</v>
      </c>
      <c r="W88" s="49">
        <v>14175.774206</v>
      </c>
      <c r="X88" s="49">
        <v>1</v>
      </c>
      <c r="Y88" s="49">
        <v>1102</v>
      </c>
      <c r="Z88" s="49">
        <v>25.096788886358461</v>
      </c>
      <c r="AA88" s="49">
        <v>0.83699999999999997</v>
      </c>
      <c r="AB88" s="49">
        <v>5</v>
      </c>
      <c r="AC88" s="49">
        <v>5</v>
      </c>
      <c r="AD88" s="49">
        <v>5</v>
      </c>
      <c r="AE88" s="107" t="s">
        <v>244</v>
      </c>
      <c r="AF88" s="107" t="s">
        <v>244</v>
      </c>
      <c r="AG88" s="49">
        <v>0</v>
      </c>
      <c r="AH88" s="49">
        <v>0</v>
      </c>
      <c r="AI88" s="49">
        <v>0</v>
      </c>
      <c r="AJ88" s="49"/>
      <c r="AK88" s="49"/>
      <c r="AL88" s="49"/>
      <c r="AM88" s="49">
        <v>0</v>
      </c>
      <c r="AN88" s="49">
        <v>0</v>
      </c>
      <c r="AO88" s="49"/>
      <c r="AP88" s="49"/>
      <c r="AQ88" s="49"/>
      <c r="AR88" s="49">
        <v>0</v>
      </c>
      <c r="AX88" s="106">
        <v>9001110400</v>
      </c>
      <c r="AY88" s="107">
        <v>94505.718299999993</v>
      </c>
      <c r="AZ88" s="107">
        <v>30417.33</v>
      </c>
      <c r="BA88" s="107">
        <v>19</v>
      </c>
      <c r="BB88" s="107">
        <v>26304.36</v>
      </c>
      <c r="BC88" s="107">
        <v>1</v>
      </c>
      <c r="BD88" s="107">
        <v>4112.97</v>
      </c>
    </row>
    <row r="89" spans="1:56" x14ac:dyDescent="0.25">
      <c r="A89" s="107" t="s">
        <v>1670</v>
      </c>
      <c r="B89" s="49">
        <v>9001073800</v>
      </c>
      <c r="C89" s="107" t="s">
        <v>1669</v>
      </c>
      <c r="D89" s="49">
        <v>21851</v>
      </c>
      <c r="E89" s="49">
        <v>2.69</v>
      </c>
      <c r="F89" s="49">
        <v>13322.789839999999</v>
      </c>
      <c r="G89" s="49">
        <v>13.323</v>
      </c>
      <c r="H89" s="49">
        <v>8.0000000000000002E-3</v>
      </c>
      <c r="I89" s="49">
        <v>1</v>
      </c>
      <c r="J89" s="49">
        <v>0.99199999999999999</v>
      </c>
      <c r="K89" s="49">
        <v>5</v>
      </c>
      <c r="L89" s="49">
        <v>1109</v>
      </c>
      <c r="M89" s="49">
        <v>0.99888988416258029</v>
      </c>
      <c r="N89" s="49">
        <v>0.997</v>
      </c>
      <c r="O89" s="49">
        <v>5</v>
      </c>
      <c r="P89" s="49">
        <v>0.86499999999999999</v>
      </c>
      <c r="Q89" s="49">
        <v>5</v>
      </c>
      <c r="R89" s="49">
        <v>5</v>
      </c>
      <c r="S89" s="49">
        <v>1</v>
      </c>
      <c r="T89" s="49">
        <v>1</v>
      </c>
      <c r="U89" s="49">
        <v>2274</v>
      </c>
      <c r="V89" s="49">
        <v>0.203790133390579</v>
      </c>
      <c r="W89" s="49">
        <v>11158.538258</v>
      </c>
      <c r="X89" s="49">
        <v>1</v>
      </c>
      <c r="Y89" s="49">
        <v>982</v>
      </c>
      <c r="Z89" s="49">
        <v>44.738041002277903</v>
      </c>
      <c r="AA89" s="49">
        <v>0.98199999999999998</v>
      </c>
      <c r="AB89" s="49">
        <v>5</v>
      </c>
      <c r="AC89" s="49">
        <v>5</v>
      </c>
      <c r="AD89" s="49">
        <v>5</v>
      </c>
      <c r="AE89" s="107" t="s">
        <v>244</v>
      </c>
      <c r="AF89" s="107" t="s">
        <v>244</v>
      </c>
      <c r="AG89" s="49">
        <v>0</v>
      </c>
      <c r="AH89" s="49">
        <v>2512.29</v>
      </c>
      <c r="AI89" s="49">
        <v>1</v>
      </c>
      <c r="AJ89" s="49">
        <v>1</v>
      </c>
      <c r="AK89" s="49">
        <v>0</v>
      </c>
      <c r="AL89" s="49">
        <v>0</v>
      </c>
      <c r="AM89" s="49">
        <v>2.34</v>
      </c>
      <c r="AN89" s="49">
        <v>4</v>
      </c>
      <c r="AO89" s="49">
        <v>1</v>
      </c>
      <c r="AP89" s="49">
        <v>3</v>
      </c>
      <c r="AQ89" s="49">
        <v>0</v>
      </c>
      <c r="AR89" s="49">
        <v>447.45</v>
      </c>
      <c r="AX89" s="106">
        <v>9001110500</v>
      </c>
      <c r="AY89" s="107">
        <v>117798.0482</v>
      </c>
      <c r="AZ89" s="107">
        <v>41521.480000000003</v>
      </c>
      <c r="BA89" s="107">
        <v>27</v>
      </c>
      <c r="BB89" s="107">
        <v>33014.089999999997</v>
      </c>
      <c r="BC89" s="107">
        <v>2</v>
      </c>
      <c r="BD89" s="107">
        <v>7307.39</v>
      </c>
    </row>
    <row r="90" spans="1:56" x14ac:dyDescent="0.25">
      <c r="A90" s="107" t="s">
        <v>1670</v>
      </c>
      <c r="B90" s="49">
        <v>9001073800</v>
      </c>
      <c r="C90" s="107" t="s">
        <v>1669</v>
      </c>
      <c r="D90" s="49">
        <v>21851</v>
      </c>
      <c r="E90" s="49">
        <v>2.69</v>
      </c>
      <c r="F90" s="49">
        <v>13322.789839999999</v>
      </c>
      <c r="G90" s="49">
        <v>13.323</v>
      </c>
      <c r="H90" s="49">
        <v>8.0000000000000002E-3</v>
      </c>
      <c r="I90" s="49">
        <v>1</v>
      </c>
      <c r="J90" s="49">
        <v>0.99199999999999999</v>
      </c>
      <c r="K90" s="49">
        <v>5</v>
      </c>
      <c r="L90" s="49">
        <v>1109</v>
      </c>
      <c r="M90" s="49">
        <v>0.99888988416258029</v>
      </c>
      <c r="N90" s="49">
        <v>0.997</v>
      </c>
      <c r="O90" s="49">
        <v>5</v>
      </c>
      <c r="P90" s="49">
        <v>0.86499999999999999</v>
      </c>
      <c r="Q90" s="49">
        <v>5</v>
      </c>
      <c r="R90" s="49">
        <v>5</v>
      </c>
      <c r="S90" s="49">
        <v>1</v>
      </c>
      <c r="T90" s="49">
        <v>1</v>
      </c>
      <c r="U90" s="49">
        <v>2274</v>
      </c>
      <c r="V90" s="49">
        <v>0.203790133390579</v>
      </c>
      <c r="W90" s="49">
        <v>11158.538258</v>
      </c>
      <c r="X90" s="49">
        <v>1</v>
      </c>
      <c r="Y90" s="49">
        <v>982</v>
      </c>
      <c r="Z90" s="49">
        <v>44.738041002277903</v>
      </c>
      <c r="AA90" s="49">
        <v>0.98199999999999998</v>
      </c>
      <c r="AB90" s="49">
        <v>5</v>
      </c>
      <c r="AC90" s="49">
        <v>5</v>
      </c>
      <c r="AD90" s="49">
        <v>5</v>
      </c>
      <c r="AE90" s="107" t="s">
        <v>244</v>
      </c>
      <c r="AF90" s="107" t="s">
        <v>244</v>
      </c>
      <c r="AG90" s="49">
        <v>25510.301599999999</v>
      </c>
      <c r="AH90" s="49">
        <v>0</v>
      </c>
      <c r="AI90" s="49">
        <v>0</v>
      </c>
      <c r="AJ90" s="49"/>
      <c r="AK90" s="49"/>
      <c r="AL90" s="49"/>
      <c r="AM90" s="49">
        <v>0</v>
      </c>
      <c r="AN90" s="49">
        <v>0</v>
      </c>
      <c r="AO90" s="49"/>
      <c r="AP90" s="49"/>
      <c r="AQ90" s="49"/>
      <c r="AR90" s="49">
        <v>0</v>
      </c>
      <c r="AX90" s="106">
        <v>9001110600</v>
      </c>
      <c r="AY90" s="107">
        <v>152617.0417</v>
      </c>
      <c r="AZ90" s="107">
        <v>38865.54</v>
      </c>
      <c r="BA90" s="107">
        <v>29</v>
      </c>
      <c r="BB90" s="107">
        <v>28663.75</v>
      </c>
      <c r="BC90" s="107">
        <v>4</v>
      </c>
      <c r="BD90" s="107">
        <v>9301.7900000000009</v>
      </c>
    </row>
    <row r="91" spans="1:56" x14ac:dyDescent="0.25">
      <c r="A91" s="107" t="s">
        <v>1668</v>
      </c>
      <c r="B91" s="49">
        <v>9001073900</v>
      </c>
      <c r="C91" s="107" t="s">
        <v>1667</v>
      </c>
      <c r="D91" s="49">
        <v>35163</v>
      </c>
      <c r="E91" s="49">
        <v>3.27</v>
      </c>
      <c r="F91" s="49">
        <v>19445.183430000001</v>
      </c>
      <c r="G91" s="49">
        <v>19.445</v>
      </c>
      <c r="H91" s="49">
        <v>5.1999999999999998E-2</v>
      </c>
      <c r="I91" s="49">
        <v>1</v>
      </c>
      <c r="J91" s="49">
        <v>0.94799999999999995</v>
      </c>
      <c r="K91" s="49">
        <v>5</v>
      </c>
      <c r="L91" s="49">
        <v>1256</v>
      </c>
      <c r="M91" s="49">
        <v>0.77510197084317245</v>
      </c>
      <c r="N91" s="49">
        <v>0.98099999999999998</v>
      </c>
      <c r="O91" s="49">
        <v>5</v>
      </c>
      <c r="P91" s="49">
        <v>0.70700000000000007</v>
      </c>
      <c r="Q91" s="49">
        <v>4</v>
      </c>
      <c r="R91" s="49">
        <v>5</v>
      </c>
      <c r="S91" s="49">
        <v>1</v>
      </c>
      <c r="T91" s="49">
        <v>1</v>
      </c>
      <c r="U91" s="49">
        <v>3395</v>
      </c>
      <c r="V91" s="49">
        <v>0.19696925236719201</v>
      </c>
      <c r="W91" s="49">
        <v>17236.192751999999</v>
      </c>
      <c r="X91" s="49">
        <v>1</v>
      </c>
      <c r="Y91" s="49">
        <v>1475</v>
      </c>
      <c r="Z91" s="49">
        <v>38.094008264462808</v>
      </c>
      <c r="AA91" s="49">
        <v>0.95799999999999996</v>
      </c>
      <c r="AB91" s="49">
        <v>5</v>
      </c>
      <c r="AC91" s="49">
        <v>5</v>
      </c>
      <c r="AD91" s="49">
        <v>5</v>
      </c>
      <c r="AE91" s="107" t="s">
        <v>244</v>
      </c>
      <c r="AF91" s="107" t="s">
        <v>244</v>
      </c>
      <c r="AG91" s="49">
        <v>0</v>
      </c>
      <c r="AH91" s="49">
        <v>106775.64</v>
      </c>
      <c r="AI91" s="49">
        <v>2</v>
      </c>
      <c r="AJ91" s="49">
        <v>2</v>
      </c>
      <c r="AK91" s="49">
        <v>0</v>
      </c>
      <c r="AL91" s="49">
        <v>0</v>
      </c>
      <c r="AM91" s="49">
        <v>170.07</v>
      </c>
      <c r="AN91" s="49">
        <v>24</v>
      </c>
      <c r="AO91" s="49">
        <v>5</v>
      </c>
      <c r="AP91" s="49">
        <v>17</v>
      </c>
      <c r="AQ91" s="49">
        <v>2</v>
      </c>
      <c r="AR91" s="49">
        <v>106605.57</v>
      </c>
      <c r="AX91" s="106">
        <v>9001240200</v>
      </c>
      <c r="AY91" s="107">
        <v>1588.1765</v>
      </c>
      <c r="AZ91" s="107">
        <v>0</v>
      </c>
      <c r="BA91" s="107">
        <v>0</v>
      </c>
      <c r="BB91" s="107">
        <v>0</v>
      </c>
      <c r="BC91" s="107">
        <v>0</v>
      </c>
      <c r="BD91" s="107">
        <v>0</v>
      </c>
    </row>
    <row r="92" spans="1:56" x14ac:dyDescent="0.25">
      <c r="A92" s="107" t="s">
        <v>1668</v>
      </c>
      <c r="B92" s="49">
        <v>9001073900</v>
      </c>
      <c r="C92" s="107" t="s">
        <v>1667</v>
      </c>
      <c r="D92" s="49">
        <v>35163</v>
      </c>
      <c r="E92" s="49">
        <v>3.27</v>
      </c>
      <c r="F92" s="49">
        <v>19445.183430000001</v>
      </c>
      <c r="G92" s="49">
        <v>19.445</v>
      </c>
      <c r="H92" s="49">
        <v>5.1999999999999998E-2</v>
      </c>
      <c r="I92" s="49">
        <v>1</v>
      </c>
      <c r="J92" s="49">
        <v>0.94799999999999995</v>
      </c>
      <c r="K92" s="49">
        <v>5</v>
      </c>
      <c r="L92" s="49">
        <v>1256</v>
      </c>
      <c r="M92" s="49">
        <v>0.77510197084317245</v>
      </c>
      <c r="N92" s="49">
        <v>0.98099999999999998</v>
      </c>
      <c r="O92" s="49">
        <v>5</v>
      </c>
      <c r="P92" s="49">
        <v>0.70700000000000007</v>
      </c>
      <c r="Q92" s="49">
        <v>4</v>
      </c>
      <c r="R92" s="49">
        <v>5</v>
      </c>
      <c r="S92" s="49">
        <v>1</v>
      </c>
      <c r="T92" s="49">
        <v>1</v>
      </c>
      <c r="U92" s="49">
        <v>3395</v>
      </c>
      <c r="V92" s="49">
        <v>0.19696925236719201</v>
      </c>
      <c r="W92" s="49">
        <v>17236.192751999999</v>
      </c>
      <c r="X92" s="49">
        <v>1</v>
      </c>
      <c r="Y92" s="49">
        <v>1475</v>
      </c>
      <c r="Z92" s="49">
        <v>38.094008264462808</v>
      </c>
      <c r="AA92" s="49">
        <v>0.95799999999999996</v>
      </c>
      <c r="AB92" s="49">
        <v>5</v>
      </c>
      <c r="AC92" s="49">
        <v>5</v>
      </c>
      <c r="AD92" s="49">
        <v>5</v>
      </c>
      <c r="AE92" s="107" t="s">
        <v>244</v>
      </c>
      <c r="AF92" s="107" t="s">
        <v>244</v>
      </c>
      <c r="AG92" s="49">
        <v>35070.078800000003</v>
      </c>
      <c r="AH92" s="49">
        <v>0</v>
      </c>
      <c r="AI92" s="49">
        <v>0</v>
      </c>
      <c r="AJ92" s="49"/>
      <c r="AK92" s="49"/>
      <c r="AL92" s="49"/>
      <c r="AM92" s="49">
        <v>0</v>
      </c>
      <c r="AN92" s="49">
        <v>0</v>
      </c>
      <c r="AO92" s="49"/>
      <c r="AP92" s="49"/>
      <c r="AQ92" s="49"/>
      <c r="AR92" s="49">
        <v>0</v>
      </c>
      <c r="AX92" s="106">
        <v>9001257200</v>
      </c>
      <c r="AY92" s="107">
        <v>46248.605100000001</v>
      </c>
      <c r="AZ92" s="107">
        <v>7200.74</v>
      </c>
      <c r="BA92" s="107">
        <v>1</v>
      </c>
      <c r="BB92" s="107">
        <v>481.19</v>
      </c>
      <c r="BC92" s="107">
        <v>15</v>
      </c>
      <c r="BD92" s="107">
        <v>6719.55</v>
      </c>
    </row>
    <row r="93" spans="1:56" x14ac:dyDescent="0.25">
      <c r="A93" s="107" t="s">
        <v>1666</v>
      </c>
      <c r="B93" s="49">
        <v>9001074000</v>
      </c>
      <c r="C93" s="107" t="s">
        <v>1665</v>
      </c>
      <c r="D93" s="49">
        <v>39737</v>
      </c>
      <c r="E93" s="49">
        <v>3.21</v>
      </c>
      <c r="F93" s="49">
        <v>22179.030599999998</v>
      </c>
      <c r="G93" s="49">
        <v>22.178999999999998</v>
      </c>
      <c r="H93" s="49">
        <v>8.3000000000000004E-2</v>
      </c>
      <c r="I93" s="49">
        <v>1</v>
      </c>
      <c r="J93" s="49">
        <v>0.91700000000000004</v>
      </c>
      <c r="K93" s="49">
        <v>5</v>
      </c>
      <c r="L93" s="49">
        <v>1228</v>
      </c>
      <c r="M93" s="49">
        <v>0.66441136521088529</v>
      </c>
      <c r="N93" s="49">
        <v>0.95199999999999996</v>
      </c>
      <c r="O93" s="49">
        <v>5</v>
      </c>
      <c r="P93" s="49">
        <v>0.73899999999999999</v>
      </c>
      <c r="Q93" s="49">
        <v>4</v>
      </c>
      <c r="R93" s="49">
        <v>5</v>
      </c>
      <c r="S93" s="49">
        <v>1</v>
      </c>
      <c r="T93" s="49">
        <v>1</v>
      </c>
      <c r="U93" s="49">
        <v>1919</v>
      </c>
      <c r="V93" s="49">
        <v>0.36570323877948502</v>
      </c>
      <c r="W93" s="49">
        <v>5247.4241310999996</v>
      </c>
      <c r="X93" s="49">
        <v>1</v>
      </c>
      <c r="Y93" s="49">
        <v>824</v>
      </c>
      <c r="Z93" s="49">
        <v>38.558727187646234</v>
      </c>
      <c r="AA93" s="49">
        <v>0.96099999999999997</v>
      </c>
      <c r="AB93" s="49">
        <v>5</v>
      </c>
      <c r="AC93" s="49">
        <v>5</v>
      </c>
      <c r="AD93" s="49">
        <v>5</v>
      </c>
      <c r="AE93" s="107" t="s">
        <v>244</v>
      </c>
      <c r="AF93" s="107" t="s">
        <v>244</v>
      </c>
      <c r="AG93" s="49">
        <v>0</v>
      </c>
      <c r="AH93" s="49">
        <v>13413.06</v>
      </c>
      <c r="AI93" s="49">
        <v>1</v>
      </c>
      <c r="AJ93" s="49">
        <v>1</v>
      </c>
      <c r="AK93" s="49">
        <v>0</v>
      </c>
      <c r="AL93" s="49">
        <v>0</v>
      </c>
      <c r="AM93" s="49">
        <v>183.09</v>
      </c>
      <c r="AN93" s="49">
        <v>15</v>
      </c>
      <c r="AO93" s="49">
        <v>2</v>
      </c>
      <c r="AP93" s="49">
        <v>13</v>
      </c>
      <c r="AQ93" s="49">
        <v>0</v>
      </c>
      <c r="AR93" s="49">
        <v>13229.97</v>
      </c>
      <c r="AX93" s="106">
        <v>9009120100</v>
      </c>
      <c r="AY93" s="107">
        <v>114222.30129999999</v>
      </c>
      <c r="AZ93" s="107">
        <v>39504.980000000003</v>
      </c>
      <c r="BA93" s="107">
        <v>33</v>
      </c>
      <c r="BB93" s="107">
        <v>26591.68</v>
      </c>
      <c r="BC93" s="107">
        <v>9</v>
      </c>
      <c r="BD93" s="107">
        <v>12913.3</v>
      </c>
    </row>
    <row r="94" spans="1:56" x14ac:dyDescent="0.25">
      <c r="A94" s="107" t="s">
        <v>1666</v>
      </c>
      <c r="B94" s="49">
        <v>9001074000</v>
      </c>
      <c r="C94" s="107" t="s">
        <v>1665</v>
      </c>
      <c r="D94" s="49">
        <v>39737</v>
      </c>
      <c r="E94" s="49">
        <v>3.21</v>
      </c>
      <c r="F94" s="49">
        <v>22179.030599999998</v>
      </c>
      <c r="G94" s="49">
        <v>22.178999999999998</v>
      </c>
      <c r="H94" s="49">
        <v>8.3000000000000004E-2</v>
      </c>
      <c r="I94" s="49">
        <v>1</v>
      </c>
      <c r="J94" s="49">
        <v>0.91700000000000004</v>
      </c>
      <c r="K94" s="49">
        <v>5</v>
      </c>
      <c r="L94" s="49">
        <v>1228</v>
      </c>
      <c r="M94" s="49">
        <v>0.66441136521088529</v>
      </c>
      <c r="N94" s="49">
        <v>0.95199999999999996</v>
      </c>
      <c r="O94" s="49">
        <v>5</v>
      </c>
      <c r="P94" s="49">
        <v>0.73899999999999999</v>
      </c>
      <c r="Q94" s="49">
        <v>4</v>
      </c>
      <c r="R94" s="49">
        <v>5</v>
      </c>
      <c r="S94" s="49">
        <v>1</v>
      </c>
      <c r="T94" s="49">
        <v>1</v>
      </c>
      <c r="U94" s="49">
        <v>1919</v>
      </c>
      <c r="V94" s="49">
        <v>0.36570323877948502</v>
      </c>
      <c r="W94" s="49">
        <v>5247.4241310999996</v>
      </c>
      <c r="X94" s="49">
        <v>1</v>
      </c>
      <c r="Y94" s="49">
        <v>824</v>
      </c>
      <c r="Z94" s="49">
        <v>38.558727187646234</v>
      </c>
      <c r="AA94" s="49">
        <v>0.96099999999999997</v>
      </c>
      <c r="AB94" s="49">
        <v>5</v>
      </c>
      <c r="AC94" s="49">
        <v>5</v>
      </c>
      <c r="AD94" s="49">
        <v>5</v>
      </c>
      <c r="AE94" s="107" t="s">
        <v>244</v>
      </c>
      <c r="AF94" s="107" t="s">
        <v>244</v>
      </c>
      <c r="AG94" s="49">
        <v>26942.261399999999</v>
      </c>
      <c r="AH94" s="49">
        <v>0</v>
      </c>
      <c r="AI94" s="49">
        <v>0</v>
      </c>
      <c r="AJ94" s="49"/>
      <c r="AK94" s="49"/>
      <c r="AL94" s="49"/>
      <c r="AM94" s="49">
        <v>0</v>
      </c>
      <c r="AN94" s="49">
        <v>0</v>
      </c>
      <c r="AO94" s="49"/>
      <c r="AP94" s="49"/>
      <c r="AQ94" s="49"/>
      <c r="AR94" s="49">
        <v>0</v>
      </c>
      <c r="AX94" s="106">
        <v>9009120200</v>
      </c>
      <c r="AY94" s="107">
        <v>98996.496400000004</v>
      </c>
      <c r="AZ94" s="107">
        <v>18704.38</v>
      </c>
      <c r="BA94" s="107">
        <v>16</v>
      </c>
      <c r="BB94" s="107">
        <v>9845.58</v>
      </c>
      <c r="BC94" s="107">
        <v>9</v>
      </c>
      <c r="BD94" s="107">
        <v>8858.7999999999993</v>
      </c>
    </row>
    <row r="95" spans="1:56" x14ac:dyDescent="0.25">
      <c r="A95" s="107" t="s">
        <v>1664</v>
      </c>
      <c r="B95" s="49">
        <v>9001074300</v>
      </c>
      <c r="C95" s="107" t="s">
        <v>1663</v>
      </c>
      <c r="D95" s="49">
        <v>40637</v>
      </c>
      <c r="E95" s="49">
        <v>3.2</v>
      </c>
      <c r="F95" s="49">
        <v>22716.7736</v>
      </c>
      <c r="G95" s="49">
        <v>22.716999999999999</v>
      </c>
      <c r="H95" s="49">
        <v>9.0999999999999998E-2</v>
      </c>
      <c r="I95" s="49">
        <v>1</v>
      </c>
      <c r="J95" s="49">
        <v>0.90900000000000003</v>
      </c>
      <c r="K95" s="49">
        <v>5</v>
      </c>
      <c r="L95" s="49">
        <v>1182</v>
      </c>
      <c r="M95" s="49">
        <v>0.62438444163567308</v>
      </c>
      <c r="N95" s="49">
        <v>0.93400000000000005</v>
      </c>
      <c r="O95" s="49">
        <v>5</v>
      </c>
      <c r="P95" s="49">
        <v>0.79200000000000004</v>
      </c>
      <c r="Q95" s="49">
        <v>4</v>
      </c>
      <c r="R95" s="49">
        <v>5</v>
      </c>
      <c r="S95" s="49">
        <v>1</v>
      </c>
      <c r="T95" s="49">
        <v>1</v>
      </c>
      <c r="U95" s="49">
        <v>4267</v>
      </c>
      <c r="V95" s="49">
        <v>0.54178745229707603</v>
      </c>
      <c r="W95" s="49">
        <v>7875.7822499000004</v>
      </c>
      <c r="X95" s="49">
        <v>1</v>
      </c>
      <c r="Y95" s="49">
        <v>1825</v>
      </c>
      <c r="Z95" s="49">
        <v>36.661309762957011</v>
      </c>
      <c r="AA95" s="49">
        <v>0.95199999999999996</v>
      </c>
      <c r="AB95" s="49">
        <v>5</v>
      </c>
      <c r="AC95" s="49">
        <v>5</v>
      </c>
      <c r="AD95" s="49">
        <v>5</v>
      </c>
      <c r="AE95" s="107" t="s">
        <v>244</v>
      </c>
      <c r="AF95" s="107" t="s">
        <v>244</v>
      </c>
      <c r="AG95" s="49">
        <v>0</v>
      </c>
      <c r="AH95" s="49">
        <v>8289.77</v>
      </c>
      <c r="AI95" s="49">
        <v>2</v>
      </c>
      <c r="AJ95" s="49">
        <v>0</v>
      </c>
      <c r="AK95" s="49">
        <v>2</v>
      </c>
      <c r="AL95" s="49">
        <v>0</v>
      </c>
      <c r="AM95" s="49">
        <v>550.87</v>
      </c>
      <c r="AN95" s="49">
        <v>26</v>
      </c>
      <c r="AO95" s="49">
        <v>4</v>
      </c>
      <c r="AP95" s="49">
        <v>22</v>
      </c>
      <c r="AQ95" s="49">
        <v>0</v>
      </c>
      <c r="AR95" s="49">
        <v>7738.9</v>
      </c>
      <c r="AX95" s="106">
        <v>9009125100</v>
      </c>
      <c r="AY95" s="107">
        <v>74797.084799999997</v>
      </c>
      <c r="AZ95" s="107">
        <v>37210.910000000003</v>
      </c>
      <c r="BA95" s="107">
        <v>38</v>
      </c>
      <c r="BB95" s="107">
        <v>29673.11</v>
      </c>
      <c r="BC95" s="107">
        <v>6</v>
      </c>
      <c r="BD95" s="107">
        <v>7537.8</v>
      </c>
    </row>
    <row r="96" spans="1:56" x14ac:dyDescent="0.25">
      <c r="A96" s="107" t="s">
        <v>1664</v>
      </c>
      <c r="B96" s="49">
        <v>9001074300</v>
      </c>
      <c r="C96" s="107" t="s">
        <v>1663</v>
      </c>
      <c r="D96" s="49">
        <v>40637</v>
      </c>
      <c r="E96" s="49">
        <v>3.2</v>
      </c>
      <c r="F96" s="49">
        <v>22716.7736</v>
      </c>
      <c r="G96" s="49">
        <v>22.716999999999999</v>
      </c>
      <c r="H96" s="49">
        <v>9.0999999999999998E-2</v>
      </c>
      <c r="I96" s="49">
        <v>1</v>
      </c>
      <c r="J96" s="49">
        <v>0.90900000000000003</v>
      </c>
      <c r="K96" s="49">
        <v>5</v>
      </c>
      <c r="L96" s="49">
        <v>1182</v>
      </c>
      <c r="M96" s="49">
        <v>0.62438444163567308</v>
      </c>
      <c r="N96" s="49">
        <v>0.93400000000000005</v>
      </c>
      <c r="O96" s="49">
        <v>5</v>
      </c>
      <c r="P96" s="49">
        <v>0.79200000000000004</v>
      </c>
      <c r="Q96" s="49">
        <v>4</v>
      </c>
      <c r="R96" s="49">
        <v>5</v>
      </c>
      <c r="S96" s="49">
        <v>1</v>
      </c>
      <c r="T96" s="49">
        <v>1</v>
      </c>
      <c r="U96" s="49">
        <v>4267</v>
      </c>
      <c r="V96" s="49">
        <v>0.54178745229707603</v>
      </c>
      <c r="W96" s="49">
        <v>7875.7822499000004</v>
      </c>
      <c r="X96" s="49">
        <v>1</v>
      </c>
      <c r="Y96" s="49">
        <v>1825</v>
      </c>
      <c r="Z96" s="49">
        <v>36.661309762957011</v>
      </c>
      <c r="AA96" s="49">
        <v>0.95199999999999996</v>
      </c>
      <c r="AB96" s="49">
        <v>5</v>
      </c>
      <c r="AC96" s="49">
        <v>5</v>
      </c>
      <c r="AD96" s="49">
        <v>5</v>
      </c>
      <c r="AE96" s="107" t="s">
        <v>244</v>
      </c>
      <c r="AF96" s="107" t="s">
        <v>244</v>
      </c>
      <c r="AG96" s="49">
        <v>51549.295899999997</v>
      </c>
      <c r="AH96" s="49">
        <v>0</v>
      </c>
      <c r="AI96" s="49">
        <v>0</v>
      </c>
      <c r="AJ96" s="49"/>
      <c r="AK96" s="49"/>
      <c r="AL96" s="49"/>
      <c r="AM96" s="49">
        <v>0</v>
      </c>
      <c r="AN96" s="49">
        <v>0</v>
      </c>
      <c r="AO96" s="49"/>
      <c r="AP96" s="49"/>
      <c r="AQ96" s="49"/>
      <c r="AR96" s="49">
        <v>0</v>
      </c>
      <c r="AX96" s="106">
        <v>9009125200</v>
      </c>
      <c r="AY96" s="107">
        <v>85166.804499999998</v>
      </c>
      <c r="AZ96" s="107">
        <v>22374.48</v>
      </c>
      <c r="BA96" s="107">
        <v>19</v>
      </c>
      <c r="BB96" s="107">
        <v>13864.58</v>
      </c>
      <c r="BC96" s="107">
        <v>6</v>
      </c>
      <c r="BD96" s="107">
        <v>6259.9</v>
      </c>
    </row>
    <row r="97" spans="1:56" x14ac:dyDescent="0.25">
      <c r="A97" s="107" t="s">
        <v>1664</v>
      </c>
      <c r="B97" s="49">
        <v>9001074300</v>
      </c>
      <c r="C97" s="107" t="s">
        <v>1663</v>
      </c>
      <c r="D97" s="49">
        <v>40637</v>
      </c>
      <c r="E97" s="49">
        <v>3.2</v>
      </c>
      <c r="F97" s="49">
        <v>22716.7736</v>
      </c>
      <c r="G97" s="49">
        <v>22.716999999999999</v>
      </c>
      <c r="H97" s="49">
        <v>9.0999999999999998E-2</v>
      </c>
      <c r="I97" s="49">
        <v>1</v>
      </c>
      <c r="J97" s="49">
        <v>0.90900000000000003</v>
      </c>
      <c r="K97" s="49">
        <v>5</v>
      </c>
      <c r="L97" s="49">
        <v>1182</v>
      </c>
      <c r="M97" s="49">
        <v>0.62438444163567308</v>
      </c>
      <c r="N97" s="49">
        <v>0.93400000000000005</v>
      </c>
      <c r="O97" s="49">
        <v>5</v>
      </c>
      <c r="P97" s="49">
        <v>0.79200000000000004</v>
      </c>
      <c r="Q97" s="49">
        <v>4</v>
      </c>
      <c r="R97" s="49">
        <v>5</v>
      </c>
      <c r="S97" s="49">
        <v>1</v>
      </c>
      <c r="T97" s="49">
        <v>1</v>
      </c>
      <c r="U97" s="49">
        <v>4267</v>
      </c>
      <c r="V97" s="49">
        <v>0.54178745229707603</v>
      </c>
      <c r="W97" s="49">
        <v>7875.7822499000004</v>
      </c>
      <c r="X97" s="49">
        <v>1</v>
      </c>
      <c r="Y97" s="49">
        <v>1825</v>
      </c>
      <c r="Z97" s="49">
        <v>36.661309762957011</v>
      </c>
      <c r="AA97" s="49">
        <v>0.95199999999999996</v>
      </c>
      <c r="AB97" s="49">
        <v>5</v>
      </c>
      <c r="AC97" s="49">
        <v>5</v>
      </c>
      <c r="AD97" s="49">
        <v>5</v>
      </c>
      <c r="AE97" s="107" t="s">
        <v>244</v>
      </c>
      <c r="AF97" s="107" t="s">
        <v>244</v>
      </c>
      <c r="AG97" s="49">
        <v>69.194299999999998</v>
      </c>
      <c r="AH97" s="49">
        <v>0</v>
      </c>
      <c r="AI97" s="49">
        <v>0</v>
      </c>
      <c r="AJ97" s="49"/>
      <c r="AK97" s="49"/>
      <c r="AL97" s="49"/>
      <c r="AM97" s="49">
        <v>0</v>
      </c>
      <c r="AN97" s="49">
        <v>0</v>
      </c>
      <c r="AO97" s="49"/>
      <c r="AP97" s="49"/>
      <c r="AQ97" s="49"/>
      <c r="AR97" s="49">
        <v>0</v>
      </c>
      <c r="AX97" s="106">
        <v>9009125300</v>
      </c>
      <c r="AY97" s="107">
        <v>72329.1342</v>
      </c>
      <c r="AZ97" s="107">
        <v>19316.36</v>
      </c>
      <c r="BA97" s="107">
        <v>19</v>
      </c>
      <c r="BB97" s="107">
        <v>16421.010000000002</v>
      </c>
      <c r="BC97" s="107">
        <v>4</v>
      </c>
      <c r="BD97" s="107">
        <v>2895.35</v>
      </c>
    </row>
    <row r="98" spans="1:56" x14ac:dyDescent="0.25">
      <c r="A98" s="107" t="s">
        <v>1662</v>
      </c>
      <c r="B98" s="49">
        <v>9001074400</v>
      </c>
      <c r="C98" s="107" t="s">
        <v>1661</v>
      </c>
      <c r="D98" s="49">
        <v>46716</v>
      </c>
      <c r="E98" s="49">
        <v>3.11</v>
      </c>
      <c r="F98" s="49">
        <v>26490.213299999999</v>
      </c>
      <c r="G98" s="49">
        <v>26.49</v>
      </c>
      <c r="H98" s="49">
        <v>0.127</v>
      </c>
      <c r="I98" s="49">
        <v>1</v>
      </c>
      <c r="J98" s="49">
        <v>0.873</v>
      </c>
      <c r="K98" s="49">
        <v>5</v>
      </c>
      <c r="L98" s="49">
        <v>1203</v>
      </c>
      <c r="M98" s="49">
        <v>0.54495597436355869</v>
      </c>
      <c r="N98" s="49">
        <v>0.88400000000000001</v>
      </c>
      <c r="O98" s="49">
        <v>5</v>
      </c>
      <c r="P98" s="49">
        <v>0.76</v>
      </c>
      <c r="Q98" s="49">
        <v>4</v>
      </c>
      <c r="R98" s="49">
        <v>5</v>
      </c>
      <c r="S98" s="49">
        <v>1</v>
      </c>
      <c r="T98" s="49">
        <v>1</v>
      </c>
      <c r="U98" s="49">
        <v>4168</v>
      </c>
      <c r="V98" s="49">
        <v>0.741690308989849</v>
      </c>
      <c r="W98" s="49">
        <v>5619.5961434000001</v>
      </c>
      <c r="X98" s="49">
        <v>1</v>
      </c>
      <c r="Y98" s="49">
        <v>1817</v>
      </c>
      <c r="Z98" s="49">
        <v>40.057319223985893</v>
      </c>
      <c r="AA98" s="49">
        <v>0.96899999999999997</v>
      </c>
      <c r="AB98" s="49">
        <v>5</v>
      </c>
      <c r="AC98" s="49">
        <v>5</v>
      </c>
      <c r="AD98" s="49">
        <v>5</v>
      </c>
      <c r="AE98" s="107" t="s">
        <v>244</v>
      </c>
      <c r="AF98" s="107" t="s">
        <v>244</v>
      </c>
      <c r="AG98" s="49">
        <v>0</v>
      </c>
      <c r="AH98" s="49">
        <v>20133.349999999999</v>
      </c>
      <c r="AI98" s="49">
        <v>9</v>
      </c>
      <c r="AJ98" s="49">
        <v>5</v>
      </c>
      <c r="AK98" s="49">
        <v>4</v>
      </c>
      <c r="AL98" s="49">
        <v>0</v>
      </c>
      <c r="AM98" s="49">
        <v>3501.35</v>
      </c>
      <c r="AN98" s="49">
        <v>25</v>
      </c>
      <c r="AO98" s="49">
        <v>7</v>
      </c>
      <c r="AP98" s="49">
        <v>17</v>
      </c>
      <c r="AQ98" s="49">
        <v>1</v>
      </c>
      <c r="AR98" s="49">
        <v>6632</v>
      </c>
      <c r="AX98" s="106">
        <v>9009125400</v>
      </c>
      <c r="AY98" s="107">
        <v>50934.988799999999</v>
      </c>
      <c r="AZ98" s="107">
        <v>19181.37</v>
      </c>
      <c r="BA98" s="107">
        <v>13</v>
      </c>
      <c r="BB98" s="107">
        <v>9683.3700000000008</v>
      </c>
      <c r="BC98" s="107">
        <v>9</v>
      </c>
      <c r="BD98" s="107">
        <v>9498</v>
      </c>
    </row>
    <row r="99" spans="1:56" x14ac:dyDescent="0.25">
      <c r="A99" s="107" t="s">
        <v>1662</v>
      </c>
      <c r="B99" s="49">
        <v>9001074400</v>
      </c>
      <c r="C99" s="107" t="s">
        <v>1661</v>
      </c>
      <c r="D99" s="49">
        <v>46716</v>
      </c>
      <c r="E99" s="49">
        <v>3.11</v>
      </c>
      <c r="F99" s="49">
        <v>26490.213299999999</v>
      </c>
      <c r="G99" s="49">
        <v>26.49</v>
      </c>
      <c r="H99" s="49">
        <v>0.127</v>
      </c>
      <c r="I99" s="49">
        <v>1</v>
      </c>
      <c r="J99" s="49">
        <v>0.873</v>
      </c>
      <c r="K99" s="49">
        <v>5</v>
      </c>
      <c r="L99" s="49">
        <v>1203</v>
      </c>
      <c r="M99" s="49">
        <v>0.54495597436355869</v>
      </c>
      <c r="N99" s="49">
        <v>0.88400000000000001</v>
      </c>
      <c r="O99" s="49">
        <v>5</v>
      </c>
      <c r="P99" s="49">
        <v>0.76</v>
      </c>
      <c r="Q99" s="49">
        <v>4</v>
      </c>
      <c r="R99" s="49">
        <v>5</v>
      </c>
      <c r="S99" s="49">
        <v>1</v>
      </c>
      <c r="T99" s="49">
        <v>1</v>
      </c>
      <c r="U99" s="49">
        <v>4168</v>
      </c>
      <c r="V99" s="49">
        <v>0.741690308989849</v>
      </c>
      <c r="W99" s="49">
        <v>5619.5961434000001</v>
      </c>
      <c r="X99" s="49">
        <v>1</v>
      </c>
      <c r="Y99" s="49">
        <v>1817</v>
      </c>
      <c r="Z99" s="49">
        <v>40.057319223985893</v>
      </c>
      <c r="AA99" s="49">
        <v>0.96899999999999997</v>
      </c>
      <c r="AB99" s="49">
        <v>5</v>
      </c>
      <c r="AC99" s="49">
        <v>5</v>
      </c>
      <c r="AD99" s="49">
        <v>5</v>
      </c>
      <c r="AE99" s="107" t="s">
        <v>244</v>
      </c>
      <c r="AF99" s="107" t="s">
        <v>244</v>
      </c>
      <c r="AG99" s="49">
        <v>54299.358399999997</v>
      </c>
      <c r="AH99" s="49">
        <v>0</v>
      </c>
      <c r="AI99" s="49">
        <v>0</v>
      </c>
      <c r="AJ99" s="49"/>
      <c r="AK99" s="49"/>
      <c r="AL99" s="49"/>
      <c r="AM99" s="49">
        <v>0</v>
      </c>
      <c r="AN99" s="49">
        <v>0</v>
      </c>
      <c r="AO99" s="49"/>
      <c r="AP99" s="49"/>
      <c r="AQ99" s="49"/>
      <c r="AR99" s="49">
        <v>0</v>
      </c>
      <c r="AX99" s="106">
        <v>9009130101</v>
      </c>
      <c r="AY99" s="107">
        <v>226.78720000000001</v>
      </c>
      <c r="AZ99" s="107">
        <v>0</v>
      </c>
      <c r="BA99" s="107">
        <v>0</v>
      </c>
      <c r="BB99" s="107">
        <v>0</v>
      </c>
      <c r="BC99" s="107">
        <v>0</v>
      </c>
      <c r="BD99" s="107">
        <v>0</v>
      </c>
    </row>
    <row r="100" spans="1:56" x14ac:dyDescent="0.25">
      <c r="A100" s="107" t="s">
        <v>1660</v>
      </c>
      <c r="B100" s="49">
        <v>9001080100</v>
      </c>
      <c r="C100" s="107" t="s">
        <v>1659</v>
      </c>
      <c r="D100" s="49">
        <v>72464</v>
      </c>
      <c r="E100" s="49">
        <v>2.97</v>
      </c>
      <c r="F100" s="49">
        <v>42047.877540000001</v>
      </c>
      <c r="G100" s="49">
        <v>42.048000000000002</v>
      </c>
      <c r="H100" s="49">
        <v>0.32300000000000001</v>
      </c>
      <c r="I100" s="49">
        <v>2</v>
      </c>
      <c r="J100" s="49">
        <v>0.67700000000000005</v>
      </c>
      <c r="K100" s="49">
        <v>4</v>
      </c>
      <c r="L100" s="49">
        <v>1368</v>
      </c>
      <c r="M100" s="49">
        <v>0.39041209593477139</v>
      </c>
      <c r="N100" s="49">
        <v>0.66500000000000004</v>
      </c>
      <c r="O100" s="49">
        <v>4</v>
      </c>
      <c r="P100" s="49">
        <v>0.58899999999999997</v>
      </c>
      <c r="Q100" s="49">
        <v>3</v>
      </c>
      <c r="R100" s="49">
        <v>4</v>
      </c>
      <c r="S100" s="49">
        <v>1</v>
      </c>
      <c r="T100" s="49">
        <v>1</v>
      </c>
      <c r="U100" s="49">
        <v>4843</v>
      </c>
      <c r="V100" s="49">
        <v>0.46095001212360798</v>
      </c>
      <c r="W100" s="49">
        <v>10506.562258</v>
      </c>
      <c r="X100" s="49">
        <v>1</v>
      </c>
      <c r="Y100" s="49">
        <v>1221</v>
      </c>
      <c r="Z100" s="49">
        <v>23.507893723527147</v>
      </c>
      <c r="AA100" s="49">
        <v>0.82399999999999995</v>
      </c>
      <c r="AB100" s="49">
        <v>5</v>
      </c>
      <c r="AC100" s="49">
        <v>4.5</v>
      </c>
      <c r="AD100" s="49">
        <v>5</v>
      </c>
      <c r="AE100" s="107" t="s">
        <v>239</v>
      </c>
      <c r="AF100" s="107" t="s">
        <v>239</v>
      </c>
      <c r="AG100" s="49">
        <v>255.44900000000001</v>
      </c>
      <c r="AH100" s="49">
        <v>0</v>
      </c>
      <c r="AI100" s="49">
        <v>0</v>
      </c>
      <c r="AJ100" s="49"/>
      <c r="AK100" s="49"/>
      <c r="AL100" s="49"/>
      <c r="AM100" s="49">
        <v>0</v>
      </c>
      <c r="AN100" s="49">
        <v>0</v>
      </c>
      <c r="AO100" s="49"/>
      <c r="AP100" s="49"/>
      <c r="AQ100" s="49"/>
      <c r="AR100" s="49">
        <v>0</v>
      </c>
      <c r="AX100" s="106">
        <v>9009130102</v>
      </c>
      <c r="AY100" s="107">
        <v>151.18</v>
      </c>
      <c r="AZ100" s="107">
        <v>0</v>
      </c>
      <c r="BA100" s="107">
        <v>0</v>
      </c>
      <c r="BB100" s="107">
        <v>0</v>
      </c>
      <c r="BC100" s="107">
        <v>0</v>
      </c>
      <c r="BD100" s="107">
        <v>0</v>
      </c>
    </row>
    <row r="101" spans="1:56" x14ac:dyDescent="0.25">
      <c r="A101" s="107" t="s">
        <v>1660</v>
      </c>
      <c r="B101" s="49">
        <v>9001080100</v>
      </c>
      <c r="C101" s="107" t="s">
        <v>1659</v>
      </c>
      <c r="D101" s="49">
        <v>72464</v>
      </c>
      <c r="E101" s="49">
        <v>2.97</v>
      </c>
      <c r="F101" s="49">
        <v>42047.877540000001</v>
      </c>
      <c r="G101" s="49">
        <v>42.048000000000002</v>
      </c>
      <c r="H101" s="49">
        <v>0.32300000000000001</v>
      </c>
      <c r="I101" s="49">
        <v>2</v>
      </c>
      <c r="J101" s="49">
        <v>0.67700000000000005</v>
      </c>
      <c r="K101" s="49">
        <v>4</v>
      </c>
      <c r="L101" s="49">
        <v>1368</v>
      </c>
      <c r="M101" s="49">
        <v>0.39041209593477139</v>
      </c>
      <c r="N101" s="49">
        <v>0.66500000000000004</v>
      </c>
      <c r="O101" s="49">
        <v>4</v>
      </c>
      <c r="P101" s="49">
        <v>0.58899999999999997</v>
      </c>
      <c r="Q101" s="49">
        <v>3</v>
      </c>
      <c r="R101" s="49">
        <v>4</v>
      </c>
      <c r="S101" s="49">
        <v>1</v>
      </c>
      <c r="T101" s="49">
        <v>1</v>
      </c>
      <c r="U101" s="49">
        <v>4843</v>
      </c>
      <c r="V101" s="49">
        <v>0.46095001212360798</v>
      </c>
      <c r="W101" s="49">
        <v>10506.562258</v>
      </c>
      <c r="X101" s="49">
        <v>1</v>
      </c>
      <c r="Y101" s="49">
        <v>1221</v>
      </c>
      <c r="Z101" s="49">
        <v>23.507893723527147</v>
      </c>
      <c r="AA101" s="49">
        <v>0.82399999999999995</v>
      </c>
      <c r="AB101" s="49">
        <v>5</v>
      </c>
      <c r="AC101" s="49">
        <v>4.5</v>
      </c>
      <c r="AD101" s="49">
        <v>5</v>
      </c>
      <c r="AE101" s="107" t="s">
        <v>239</v>
      </c>
      <c r="AF101" s="107" t="s">
        <v>239</v>
      </c>
      <c r="AG101" s="49">
        <v>59251.900999999998</v>
      </c>
      <c r="AH101" s="49">
        <v>22394.32</v>
      </c>
      <c r="AI101" s="49">
        <v>22</v>
      </c>
      <c r="AJ101" s="49">
        <v>20</v>
      </c>
      <c r="AK101" s="49">
        <v>2</v>
      </c>
      <c r="AL101" s="49">
        <v>0</v>
      </c>
      <c r="AM101" s="49">
        <v>10764.21</v>
      </c>
      <c r="AN101" s="49">
        <v>19</v>
      </c>
      <c r="AO101" s="49">
        <v>16</v>
      </c>
      <c r="AP101" s="49">
        <v>3</v>
      </c>
      <c r="AQ101" s="49">
        <v>0</v>
      </c>
      <c r="AR101" s="49">
        <v>11630.11</v>
      </c>
      <c r="AX101" s="106">
        <v>9009130200</v>
      </c>
      <c r="AY101" s="107">
        <v>193.75</v>
      </c>
      <c r="AZ101" s="107">
        <v>0</v>
      </c>
      <c r="BA101" s="107">
        <v>0</v>
      </c>
      <c r="BB101" s="107">
        <v>0</v>
      </c>
      <c r="BC101" s="107">
        <v>0</v>
      </c>
      <c r="BD101" s="107">
        <v>0</v>
      </c>
    </row>
    <row r="102" spans="1:56" x14ac:dyDescent="0.25">
      <c r="A102" s="107" t="s">
        <v>1658</v>
      </c>
      <c r="B102" s="49">
        <v>9001080200</v>
      </c>
      <c r="C102" s="107" t="s">
        <v>1657</v>
      </c>
      <c r="D102" s="49">
        <v>70642</v>
      </c>
      <c r="E102" s="49">
        <v>2.63</v>
      </c>
      <c r="F102" s="49">
        <v>43559.723279999998</v>
      </c>
      <c r="G102" s="49">
        <v>43.56</v>
      </c>
      <c r="H102" s="49">
        <v>0.34300000000000003</v>
      </c>
      <c r="I102" s="49">
        <v>2</v>
      </c>
      <c r="J102" s="49">
        <v>0.65700000000000003</v>
      </c>
      <c r="K102" s="49">
        <v>4</v>
      </c>
      <c r="L102" s="49">
        <v>1573</v>
      </c>
      <c r="M102" s="49">
        <v>0.43333608615155556</v>
      </c>
      <c r="N102" s="49">
        <v>0.75600000000000001</v>
      </c>
      <c r="O102" s="49">
        <v>4</v>
      </c>
      <c r="P102" s="49">
        <v>0.41200000000000003</v>
      </c>
      <c r="Q102" s="49">
        <v>3</v>
      </c>
      <c r="R102" s="49">
        <v>4</v>
      </c>
      <c r="S102" s="49">
        <v>1</v>
      </c>
      <c r="T102" s="49">
        <v>1</v>
      </c>
      <c r="U102" s="49">
        <v>4298</v>
      </c>
      <c r="V102" s="49">
        <v>0.51813830797671601</v>
      </c>
      <c r="W102" s="49">
        <v>8295.0824785999994</v>
      </c>
      <c r="X102" s="49">
        <v>1</v>
      </c>
      <c r="Y102" s="49">
        <v>680</v>
      </c>
      <c r="Z102" s="49">
        <v>15.951208069434671</v>
      </c>
      <c r="AA102" s="49">
        <v>0.66100000000000003</v>
      </c>
      <c r="AB102" s="49">
        <v>4</v>
      </c>
      <c r="AC102" s="49">
        <v>4</v>
      </c>
      <c r="AD102" s="49">
        <v>4</v>
      </c>
      <c r="AE102" s="107" t="s">
        <v>239</v>
      </c>
      <c r="AF102" s="107" t="s">
        <v>239</v>
      </c>
      <c r="AG102" s="49">
        <v>57737.786099999998</v>
      </c>
      <c r="AH102" s="49">
        <v>32132.799999999999</v>
      </c>
      <c r="AI102" s="49">
        <v>17</v>
      </c>
      <c r="AJ102" s="49">
        <v>15</v>
      </c>
      <c r="AK102" s="49">
        <v>2</v>
      </c>
      <c r="AL102" s="49">
        <v>0</v>
      </c>
      <c r="AM102" s="49">
        <v>4172.75</v>
      </c>
      <c r="AN102" s="49">
        <v>26</v>
      </c>
      <c r="AO102" s="49">
        <v>20</v>
      </c>
      <c r="AP102" s="49">
        <v>6</v>
      </c>
      <c r="AQ102" s="49">
        <v>0</v>
      </c>
      <c r="AR102" s="49">
        <v>27960.05</v>
      </c>
      <c r="AX102" s="106">
        <v>9009140100</v>
      </c>
      <c r="AY102" s="107">
        <v>53179.440600000002</v>
      </c>
      <c r="AZ102" s="107">
        <v>370.41</v>
      </c>
      <c r="BA102" s="107">
        <v>2</v>
      </c>
      <c r="BB102" s="107">
        <v>370.41</v>
      </c>
      <c r="BC102" s="107">
        <v>0</v>
      </c>
      <c r="BD102" s="107">
        <v>0</v>
      </c>
    </row>
    <row r="103" spans="1:56" x14ac:dyDescent="0.25">
      <c r="A103" s="107" t="s">
        <v>1656</v>
      </c>
      <c r="B103" s="49">
        <v>9001080400</v>
      </c>
      <c r="C103" s="107" t="s">
        <v>1655</v>
      </c>
      <c r="D103" s="49">
        <v>52352</v>
      </c>
      <c r="E103" s="49">
        <v>2.87</v>
      </c>
      <c r="F103" s="49">
        <v>30902.408510000001</v>
      </c>
      <c r="G103" s="49">
        <v>30.902000000000001</v>
      </c>
      <c r="H103" s="49">
        <v>0.184</v>
      </c>
      <c r="I103" s="49">
        <v>1</v>
      </c>
      <c r="J103" s="49">
        <v>0.81600000000000006</v>
      </c>
      <c r="K103" s="49">
        <v>5</v>
      </c>
      <c r="L103" s="49">
        <v>1418</v>
      </c>
      <c r="M103" s="49">
        <v>0.55063669210422972</v>
      </c>
      <c r="N103" s="49">
        <v>0.88600000000000001</v>
      </c>
      <c r="O103" s="49">
        <v>5</v>
      </c>
      <c r="P103" s="49">
        <v>0.55000000000000004</v>
      </c>
      <c r="Q103" s="49">
        <v>3</v>
      </c>
      <c r="R103" s="49">
        <v>4</v>
      </c>
      <c r="S103" s="49">
        <v>1</v>
      </c>
      <c r="T103" s="49">
        <v>1</v>
      </c>
      <c r="U103" s="49">
        <v>5956</v>
      </c>
      <c r="V103" s="49">
        <v>1.40742466760464</v>
      </c>
      <c r="W103" s="49">
        <v>4231.8428383</v>
      </c>
      <c r="X103" s="49">
        <v>1</v>
      </c>
      <c r="Y103" s="49">
        <v>866</v>
      </c>
      <c r="Z103" s="49">
        <v>13.717725328686837</v>
      </c>
      <c r="AA103" s="49">
        <v>0.59499999999999997</v>
      </c>
      <c r="AB103" s="49">
        <v>3</v>
      </c>
      <c r="AC103" s="49">
        <v>3.5</v>
      </c>
      <c r="AD103" s="49">
        <v>4</v>
      </c>
      <c r="AE103" s="107" t="s">
        <v>239</v>
      </c>
      <c r="AF103" s="107" t="s">
        <v>244</v>
      </c>
      <c r="AG103" s="49">
        <v>0</v>
      </c>
      <c r="AH103" s="49">
        <v>0</v>
      </c>
      <c r="AI103" s="49">
        <v>0</v>
      </c>
      <c r="AJ103" s="49"/>
      <c r="AK103" s="49"/>
      <c r="AL103" s="49"/>
      <c r="AM103" s="49">
        <v>0</v>
      </c>
      <c r="AN103" s="49">
        <v>0</v>
      </c>
      <c r="AO103" s="49"/>
      <c r="AP103" s="49"/>
      <c r="AQ103" s="49"/>
      <c r="AR103" s="49">
        <v>0</v>
      </c>
      <c r="AX103" s="106">
        <v>9009140200</v>
      </c>
      <c r="AY103" s="107">
        <v>5569.7996999999996</v>
      </c>
      <c r="AZ103" s="107">
        <v>0</v>
      </c>
      <c r="BA103" s="107">
        <v>0</v>
      </c>
      <c r="BB103" s="107">
        <v>0</v>
      </c>
      <c r="BC103" s="107">
        <v>0</v>
      </c>
      <c r="BD103" s="107">
        <v>0</v>
      </c>
    </row>
    <row r="104" spans="1:56" x14ac:dyDescent="0.25">
      <c r="A104" s="107" t="s">
        <v>1656</v>
      </c>
      <c r="B104" s="49">
        <v>9001080400</v>
      </c>
      <c r="C104" s="107" t="s">
        <v>1655</v>
      </c>
      <c r="D104" s="49">
        <v>52352</v>
      </c>
      <c r="E104" s="49">
        <v>2.87</v>
      </c>
      <c r="F104" s="49">
        <v>30902.408510000001</v>
      </c>
      <c r="G104" s="49">
        <v>30.902000000000001</v>
      </c>
      <c r="H104" s="49">
        <v>0.184</v>
      </c>
      <c r="I104" s="49">
        <v>1</v>
      </c>
      <c r="J104" s="49">
        <v>0.81600000000000006</v>
      </c>
      <c r="K104" s="49">
        <v>5</v>
      </c>
      <c r="L104" s="49">
        <v>1418</v>
      </c>
      <c r="M104" s="49">
        <v>0.55063669210422972</v>
      </c>
      <c r="N104" s="49">
        <v>0.88600000000000001</v>
      </c>
      <c r="O104" s="49">
        <v>5</v>
      </c>
      <c r="P104" s="49">
        <v>0.55000000000000004</v>
      </c>
      <c r="Q104" s="49">
        <v>3</v>
      </c>
      <c r="R104" s="49">
        <v>4</v>
      </c>
      <c r="S104" s="49">
        <v>1</v>
      </c>
      <c r="T104" s="49">
        <v>1</v>
      </c>
      <c r="U104" s="49">
        <v>5956</v>
      </c>
      <c r="V104" s="49">
        <v>1.40742466760464</v>
      </c>
      <c r="W104" s="49">
        <v>4231.8428383</v>
      </c>
      <c r="X104" s="49">
        <v>1</v>
      </c>
      <c r="Y104" s="49">
        <v>866</v>
      </c>
      <c r="Z104" s="49">
        <v>13.717725328686837</v>
      </c>
      <c r="AA104" s="49">
        <v>0.59499999999999997</v>
      </c>
      <c r="AB104" s="49">
        <v>3</v>
      </c>
      <c r="AC104" s="49">
        <v>3.5</v>
      </c>
      <c r="AD104" s="49">
        <v>4</v>
      </c>
      <c r="AE104" s="107" t="s">
        <v>239</v>
      </c>
      <c r="AF104" s="107" t="s">
        <v>244</v>
      </c>
      <c r="AG104" s="49">
        <v>78832.451199999996</v>
      </c>
      <c r="AH104" s="49">
        <v>18104.68</v>
      </c>
      <c r="AI104" s="49">
        <v>14</v>
      </c>
      <c r="AJ104" s="49">
        <v>13</v>
      </c>
      <c r="AK104" s="49">
        <v>1</v>
      </c>
      <c r="AL104" s="49">
        <v>0</v>
      </c>
      <c r="AM104" s="49">
        <v>2705.27</v>
      </c>
      <c r="AN104" s="49">
        <v>27</v>
      </c>
      <c r="AO104" s="49">
        <v>15</v>
      </c>
      <c r="AP104" s="49">
        <v>12</v>
      </c>
      <c r="AQ104" s="49">
        <v>0</v>
      </c>
      <c r="AR104" s="49">
        <v>15399.41</v>
      </c>
      <c r="AX104" s="106">
        <v>9009140300</v>
      </c>
      <c r="AY104" s="107">
        <v>27566.794900000001</v>
      </c>
      <c r="AZ104" s="107">
        <v>2174.4499999999998</v>
      </c>
      <c r="BA104" s="107">
        <v>1</v>
      </c>
      <c r="BB104" s="107">
        <v>284.16000000000003</v>
      </c>
      <c r="BC104" s="107">
        <v>10</v>
      </c>
      <c r="BD104" s="107">
        <v>1890.29</v>
      </c>
    </row>
    <row r="105" spans="1:56" x14ac:dyDescent="0.25">
      <c r="A105" s="107" t="s">
        <v>1654</v>
      </c>
      <c r="B105" s="49">
        <v>9001080500</v>
      </c>
      <c r="C105" s="107" t="s">
        <v>1653</v>
      </c>
      <c r="D105" s="49">
        <v>93558</v>
      </c>
      <c r="E105" s="49">
        <v>2.3199999999999998</v>
      </c>
      <c r="F105" s="49">
        <v>61423.836230000001</v>
      </c>
      <c r="G105" s="49">
        <v>61.423999999999999</v>
      </c>
      <c r="H105" s="49">
        <v>0.68</v>
      </c>
      <c r="I105" s="49">
        <v>4</v>
      </c>
      <c r="J105" s="49">
        <v>0.31999999999999995</v>
      </c>
      <c r="K105" s="49">
        <v>2</v>
      </c>
      <c r="L105" s="49">
        <v>1831</v>
      </c>
      <c r="M105" s="49">
        <v>0.35771129497230358</v>
      </c>
      <c r="N105" s="49">
        <v>0.52100000000000002</v>
      </c>
      <c r="O105" s="49">
        <v>3</v>
      </c>
      <c r="P105" s="49">
        <v>0.24299999999999999</v>
      </c>
      <c r="Q105" s="49">
        <v>2</v>
      </c>
      <c r="R105" s="49">
        <v>2</v>
      </c>
      <c r="S105" s="49">
        <v>1</v>
      </c>
      <c r="T105" s="49">
        <v>1</v>
      </c>
      <c r="U105" s="49">
        <v>3189</v>
      </c>
      <c r="V105" s="49">
        <v>3.22424312390637</v>
      </c>
      <c r="W105" s="49">
        <v>989.06933423999999</v>
      </c>
      <c r="X105" s="49">
        <v>1</v>
      </c>
      <c r="Y105" s="49">
        <v>138</v>
      </c>
      <c r="Z105" s="49">
        <v>4.5559590623968305</v>
      </c>
      <c r="AA105" s="49">
        <v>0.126</v>
      </c>
      <c r="AB105" s="49">
        <v>1</v>
      </c>
      <c r="AC105" s="49">
        <v>1.5</v>
      </c>
      <c r="AD105" s="49">
        <v>2</v>
      </c>
      <c r="AE105" s="107" t="s">
        <v>239</v>
      </c>
      <c r="AF105" s="107" t="s">
        <v>239</v>
      </c>
      <c r="AG105" s="49">
        <v>0</v>
      </c>
      <c r="AH105" s="49">
        <v>0</v>
      </c>
      <c r="AI105" s="49">
        <v>0</v>
      </c>
      <c r="AJ105" s="49"/>
      <c r="AK105" s="49"/>
      <c r="AL105" s="49"/>
      <c r="AM105" s="49">
        <v>0</v>
      </c>
      <c r="AN105" s="49">
        <v>0</v>
      </c>
      <c r="AO105" s="49"/>
      <c r="AP105" s="49"/>
      <c r="AQ105" s="49"/>
      <c r="AR105" s="49">
        <v>0</v>
      </c>
      <c r="AX105" s="106">
        <v>9009140400</v>
      </c>
      <c r="AY105" s="107">
        <v>41243.352400000003</v>
      </c>
      <c r="AZ105" s="107">
        <v>1533.48</v>
      </c>
      <c r="BA105" s="107">
        <v>4</v>
      </c>
      <c r="BB105" s="107">
        <v>913.68</v>
      </c>
      <c r="BC105" s="107">
        <v>4</v>
      </c>
      <c r="BD105" s="107">
        <v>619.79999999999995</v>
      </c>
    </row>
    <row r="106" spans="1:56" x14ac:dyDescent="0.25">
      <c r="A106" s="107" t="s">
        <v>1654</v>
      </c>
      <c r="B106" s="49">
        <v>9001080500</v>
      </c>
      <c r="C106" s="107" t="s">
        <v>1653</v>
      </c>
      <c r="D106" s="49">
        <v>93558</v>
      </c>
      <c r="E106" s="49">
        <v>2.3199999999999998</v>
      </c>
      <c r="F106" s="49">
        <v>61423.836230000001</v>
      </c>
      <c r="G106" s="49">
        <v>61.423999999999999</v>
      </c>
      <c r="H106" s="49">
        <v>0.68</v>
      </c>
      <c r="I106" s="49">
        <v>4</v>
      </c>
      <c r="J106" s="49">
        <v>0.31999999999999995</v>
      </c>
      <c r="K106" s="49">
        <v>2</v>
      </c>
      <c r="L106" s="49">
        <v>1831</v>
      </c>
      <c r="M106" s="49">
        <v>0.35771129497230358</v>
      </c>
      <c r="N106" s="49">
        <v>0.52100000000000002</v>
      </c>
      <c r="O106" s="49">
        <v>3</v>
      </c>
      <c r="P106" s="49">
        <v>0.24299999999999999</v>
      </c>
      <c r="Q106" s="49">
        <v>2</v>
      </c>
      <c r="R106" s="49">
        <v>2</v>
      </c>
      <c r="S106" s="49">
        <v>1</v>
      </c>
      <c r="T106" s="49">
        <v>1</v>
      </c>
      <c r="U106" s="49">
        <v>3189</v>
      </c>
      <c r="V106" s="49">
        <v>3.22424312390637</v>
      </c>
      <c r="W106" s="49">
        <v>989.06933423999999</v>
      </c>
      <c r="X106" s="49">
        <v>1</v>
      </c>
      <c r="Y106" s="49">
        <v>138</v>
      </c>
      <c r="Z106" s="49">
        <v>4.5559590623968305</v>
      </c>
      <c r="AA106" s="49">
        <v>0.126</v>
      </c>
      <c r="AB106" s="49">
        <v>1</v>
      </c>
      <c r="AC106" s="49">
        <v>1.5</v>
      </c>
      <c r="AD106" s="49">
        <v>2</v>
      </c>
      <c r="AE106" s="107" t="s">
        <v>239</v>
      </c>
      <c r="AF106" s="107" t="s">
        <v>239</v>
      </c>
      <c r="AG106" s="49">
        <v>67513.528000000006</v>
      </c>
      <c r="AH106" s="49">
        <v>10850.27</v>
      </c>
      <c r="AI106" s="49">
        <v>17</v>
      </c>
      <c r="AJ106" s="49">
        <v>16</v>
      </c>
      <c r="AK106" s="49">
        <v>1</v>
      </c>
      <c r="AL106" s="49">
        <v>0</v>
      </c>
      <c r="AM106" s="49">
        <v>10150.450000000001</v>
      </c>
      <c r="AN106" s="49">
        <v>1</v>
      </c>
      <c r="AO106" s="49">
        <v>1</v>
      </c>
      <c r="AP106" s="49">
        <v>0</v>
      </c>
      <c r="AQ106" s="49">
        <v>0</v>
      </c>
      <c r="AR106" s="49">
        <v>699.82</v>
      </c>
      <c r="AX106" s="106">
        <v>9009140500</v>
      </c>
      <c r="AY106" s="107">
        <v>40619.569600000003</v>
      </c>
      <c r="AZ106" s="107">
        <v>2256.9499999999998</v>
      </c>
      <c r="BA106" s="107">
        <v>4</v>
      </c>
      <c r="BB106" s="107">
        <v>1274.28</v>
      </c>
      <c r="BC106" s="107">
        <v>5</v>
      </c>
      <c r="BD106" s="107">
        <v>982.67</v>
      </c>
    </row>
    <row r="107" spans="1:56" x14ac:dyDescent="0.25">
      <c r="A107" s="107" t="s">
        <v>1652</v>
      </c>
      <c r="B107" s="49">
        <v>9001080600</v>
      </c>
      <c r="C107" s="107" t="s">
        <v>1651</v>
      </c>
      <c r="D107" s="49">
        <v>72188</v>
      </c>
      <c r="E107" s="49">
        <v>2.25</v>
      </c>
      <c r="F107" s="49">
        <v>48125.333330000001</v>
      </c>
      <c r="G107" s="49">
        <v>48.125</v>
      </c>
      <c r="H107" s="49">
        <v>0.434</v>
      </c>
      <c r="I107" s="49">
        <v>3</v>
      </c>
      <c r="J107" s="49">
        <v>0.56600000000000006</v>
      </c>
      <c r="K107" s="49">
        <v>3</v>
      </c>
      <c r="L107" s="49">
        <v>1715</v>
      </c>
      <c r="M107" s="49">
        <v>0.42763340170302772</v>
      </c>
      <c r="N107" s="49">
        <v>0.74399999999999999</v>
      </c>
      <c r="O107" s="49">
        <v>4</v>
      </c>
      <c r="P107" s="49">
        <v>0.30200000000000005</v>
      </c>
      <c r="Q107" s="49">
        <v>2</v>
      </c>
      <c r="R107" s="49">
        <v>3</v>
      </c>
      <c r="S107" s="49">
        <v>1</v>
      </c>
      <c r="T107" s="49">
        <v>1</v>
      </c>
      <c r="U107" s="49">
        <v>2580</v>
      </c>
      <c r="V107" s="49">
        <v>0.65916405790297095</v>
      </c>
      <c r="W107" s="49">
        <v>3914.0483602999998</v>
      </c>
      <c r="X107" s="49">
        <v>1</v>
      </c>
      <c r="Y107" s="49">
        <v>216</v>
      </c>
      <c r="Z107" s="49">
        <v>8.1880212282031835</v>
      </c>
      <c r="AA107" s="49">
        <v>0.316</v>
      </c>
      <c r="AB107" s="49">
        <v>2</v>
      </c>
      <c r="AC107" s="49">
        <v>2.5</v>
      </c>
      <c r="AD107" s="49">
        <v>3</v>
      </c>
      <c r="AE107" s="107" t="s">
        <v>239</v>
      </c>
      <c r="AF107" s="107" t="s">
        <v>239</v>
      </c>
      <c r="AG107" s="49">
        <v>43535.777800000003</v>
      </c>
      <c r="AH107" s="49">
        <v>10265.379999999999</v>
      </c>
      <c r="AI107" s="49">
        <v>8</v>
      </c>
      <c r="AJ107" s="49">
        <v>7</v>
      </c>
      <c r="AK107" s="49">
        <v>1</v>
      </c>
      <c r="AL107" s="49">
        <v>0</v>
      </c>
      <c r="AM107" s="49">
        <v>2126.0300000000002</v>
      </c>
      <c r="AN107" s="49">
        <v>5</v>
      </c>
      <c r="AO107" s="49">
        <v>5</v>
      </c>
      <c r="AP107" s="49">
        <v>0</v>
      </c>
      <c r="AQ107" s="49">
        <v>0</v>
      </c>
      <c r="AR107" s="49">
        <v>8139.35</v>
      </c>
      <c r="AX107" s="106">
        <v>9009140600</v>
      </c>
      <c r="AY107" s="107">
        <v>52288.773399999998</v>
      </c>
      <c r="AZ107" s="107">
        <v>3999.65</v>
      </c>
      <c r="BA107" s="107">
        <v>4</v>
      </c>
      <c r="BB107" s="107">
        <v>352.22</v>
      </c>
      <c r="BC107" s="107">
        <v>13</v>
      </c>
      <c r="BD107" s="107">
        <v>2334.9299999999998</v>
      </c>
    </row>
    <row r="108" spans="1:56" x14ac:dyDescent="0.25">
      <c r="A108" s="107" t="s">
        <v>1650</v>
      </c>
      <c r="B108" s="49">
        <v>9001080700</v>
      </c>
      <c r="C108" s="107" t="s">
        <v>1649</v>
      </c>
      <c r="D108" s="49">
        <v>73426</v>
      </c>
      <c r="E108" s="49">
        <v>2.34</v>
      </c>
      <c r="F108" s="49">
        <v>48000.077799999999</v>
      </c>
      <c r="G108" s="49">
        <v>48</v>
      </c>
      <c r="H108" s="49">
        <v>0.43099999999999999</v>
      </c>
      <c r="I108" s="49">
        <v>3</v>
      </c>
      <c r="J108" s="49">
        <v>0.56899999999999995</v>
      </c>
      <c r="K108" s="49">
        <v>3</v>
      </c>
      <c r="L108" s="49">
        <v>1549</v>
      </c>
      <c r="M108" s="49">
        <v>0.38724937233330903</v>
      </c>
      <c r="N108" s="49">
        <v>0.65200000000000002</v>
      </c>
      <c r="O108" s="49">
        <v>4</v>
      </c>
      <c r="P108" s="49">
        <v>0.43000000000000005</v>
      </c>
      <c r="Q108" s="49">
        <v>3</v>
      </c>
      <c r="R108" s="49">
        <v>3</v>
      </c>
      <c r="S108" s="49">
        <v>1</v>
      </c>
      <c r="T108" s="49">
        <v>1</v>
      </c>
      <c r="U108" s="49">
        <v>1955</v>
      </c>
      <c r="V108" s="49">
        <v>0.675615485477153</v>
      </c>
      <c r="W108" s="49">
        <v>2893.6577714</v>
      </c>
      <c r="X108" s="49">
        <v>1</v>
      </c>
      <c r="Y108" s="49">
        <v>88</v>
      </c>
      <c r="Z108" s="49">
        <v>4.4154540893125942</v>
      </c>
      <c r="AA108" s="49">
        <v>0.11899999999999999</v>
      </c>
      <c r="AB108" s="49">
        <v>1</v>
      </c>
      <c r="AC108" s="49">
        <v>2</v>
      </c>
      <c r="AD108" s="49">
        <v>2</v>
      </c>
      <c r="AE108" s="107" t="s">
        <v>239</v>
      </c>
      <c r="AF108" s="107" t="s">
        <v>239</v>
      </c>
      <c r="AG108" s="49">
        <v>36457.738700000002</v>
      </c>
      <c r="AH108" s="49">
        <v>3191.4</v>
      </c>
      <c r="AI108" s="49">
        <v>12</v>
      </c>
      <c r="AJ108" s="49">
        <v>12</v>
      </c>
      <c r="AK108" s="49">
        <v>0</v>
      </c>
      <c r="AL108" s="49">
        <v>0</v>
      </c>
      <c r="AM108" s="49">
        <v>3062.57</v>
      </c>
      <c r="AN108" s="49">
        <v>3</v>
      </c>
      <c r="AO108" s="49">
        <v>2</v>
      </c>
      <c r="AP108" s="49">
        <v>1</v>
      </c>
      <c r="AQ108" s="49">
        <v>0</v>
      </c>
      <c r="AR108" s="49">
        <v>128.83000000000001</v>
      </c>
      <c r="AX108" s="106">
        <v>9009140700</v>
      </c>
      <c r="AY108" s="107">
        <v>46744.941400000003</v>
      </c>
      <c r="AZ108" s="107">
        <v>2774.03</v>
      </c>
      <c r="BA108" s="107">
        <v>2</v>
      </c>
      <c r="BB108" s="107">
        <v>1320</v>
      </c>
      <c r="BC108" s="107">
        <v>4</v>
      </c>
      <c r="BD108" s="107">
        <v>1454.03</v>
      </c>
    </row>
    <row r="109" spans="1:56" x14ac:dyDescent="0.25">
      <c r="A109" s="107" t="s">
        <v>1648</v>
      </c>
      <c r="B109" s="49">
        <v>9001080800</v>
      </c>
      <c r="C109" s="107" t="s">
        <v>1647</v>
      </c>
      <c r="D109" s="49">
        <v>90568</v>
      </c>
      <c r="E109" s="49">
        <v>2.64</v>
      </c>
      <c r="F109" s="49">
        <v>55740.750780000002</v>
      </c>
      <c r="G109" s="49">
        <v>55.741</v>
      </c>
      <c r="H109" s="49">
        <v>0.57399999999999995</v>
      </c>
      <c r="I109" s="49">
        <v>3</v>
      </c>
      <c r="J109" s="49">
        <v>0.42600000000000005</v>
      </c>
      <c r="K109" s="49">
        <v>3</v>
      </c>
      <c r="L109" s="49">
        <v>1958</v>
      </c>
      <c r="M109" s="49">
        <v>0.42152284766911419</v>
      </c>
      <c r="N109" s="49">
        <v>0.72799999999999998</v>
      </c>
      <c r="O109" s="49">
        <v>4</v>
      </c>
      <c r="P109" s="49">
        <v>0.18100000000000005</v>
      </c>
      <c r="Q109" s="49">
        <v>1</v>
      </c>
      <c r="R109" s="49">
        <v>2</v>
      </c>
      <c r="S109" s="49">
        <v>1</v>
      </c>
      <c r="T109" s="49">
        <v>1</v>
      </c>
      <c r="U109" s="49">
        <v>4800</v>
      </c>
      <c r="V109" s="49">
        <v>1.26333983014593</v>
      </c>
      <c r="W109" s="49">
        <v>3799.4527564999999</v>
      </c>
      <c r="X109" s="49">
        <v>1</v>
      </c>
      <c r="Y109" s="49">
        <v>354</v>
      </c>
      <c r="Z109" s="49">
        <v>7.7853529799868042</v>
      </c>
      <c r="AA109" s="49">
        <v>0.29199999999999998</v>
      </c>
      <c r="AB109" s="49">
        <v>2</v>
      </c>
      <c r="AC109" s="49">
        <v>2</v>
      </c>
      <c r="AD109" s="49">
        <v>2</v>
      </c>
      <c r="AE109" s="107" t="s">
        <v>239</v>
      </c>
      <c r="AF109" s="107" t="s">
        <v>239</v>
      </c>
      <c r="AG109" s="49">
        <v>0</v>
      </c>
      <c r="AH109" s="49">
        <v>0</v>
      </c>
      <c r="AI109" s="49">
        <v>0</v>
      </c>
      <c r="AJ109" s="49"/>
      <c r="AK109" s="49"/>
      <c r="AL109" s="49"/>
      <c r="AM109" s="49">
        <v>0</v>
      </c>
      <c r="AN109" s="49">
        <v>0</v>
      </c>
      <c r="AO109" s="49"/>
      <c r="AP109" s="49"/>
      <c r="AQ109" s="49"/>
      <c r="AR109" s="49">
        <v>0</v>
      </c>
      <c r="AX109" s="106">
        <v>9009140800</v>
      </c>
      <c r="AY109" s="107">
        <v>50607.297500000001</v>
      </c>
      <c r="AZ109" s="107">
        <v>6937.71</v>
      </c>
      <c r="BA109" s="107">
        <v>2</v>
      </c>
      <c r="BB109" s="107">
        <v>4332.45</v>
      </c>
      <c r="BC109" s="107">
        <v>11</v>
      </c>
      <c r="BD109" s="107">
        <v>2605.2600000000002</v>
      </c>
    </row>
    <row r="110" spans="1:56" x14ac:dyDescent="0.25">
      <c r="A110" s="107" t="s">
        <v>1648</v>
      </c>
      <c r="B110" s="49">
        <v>9001080800</v>
      </c>
      <c r="C110" s="107" t="s">
        <v>1647</v>
      </c>
      <c r="D110" s="49">
        <v>90568</v>
      </c>
      <c r="E110" s="49">
        <v>2.64</v>
      </c>
      <c r="F110" s="49">
        <v>55740.750780000002</v>
      </c>
      <c r="G110" s="49">
        <v>55.741</v>
      </c>
      <c r="H110" s="49">
        <v>0.57399999999999995</v>
      </c>
      <c r="I110" s="49">
        <v>3</v>
      </c>
      <c r="J110" s="49">
        <v>0.42600000000000005</v>
      </c>
      <c r="K110" s="49">
        <v>3</v>
      </c>
      <c r="L110" s="49">
        <v>1958</v>
      </c>
      <c r="M110" s="49">
        <v>0.42152284766911419</v>
      </c>
      <c r="N110" s="49">
        <v>0.72799999999999998</v>
      </c>
      <c r="O110" s="49">
        <v>4</v>
      </c>
      <c r="P110" s="49">
        <v>0.18100000000000005</v>
      </c>
      <c r="Q110" s="49">
        <v>1</v>
      </c>
      <c r="R110" s="49">
        <v>2</v>
      </c>
      <c r="S110" s="49">
        <v>1</v>
      </c>
      <c r="T110" s="49">
        <v>1</v>
      </c>
      <c r="U110" s="49">
        <v>4800</v>
      </c>
      <c r="V110" s="49">
        <v>1.26333983014593</v>
      </c>
      <c r="W110" s="49">
        <v>3799.4527564999999</v>
      </c>
      <c r="X110" s="49">
        <v>1</v>
      </c>
      <c r="Y110" s="49">
        <v>354</v>
      </c>
      <c r="Z110" s="49">
        <v>7.7853529799868042</v>
      </c>
      <c r="AA110" s="49">
        <v>0.29199999999999998</v>
      </c>
      <c r="AB110" s="49">
        <v>2</v>
      </c>
      <c r="AC110" s="49">
        <v>2</v>
      </c>
      <c r="AD110" s="49">
        <v>2</v>
      </c>
      <c r="AE110" s="107" t="s">
        <v>239</v>
      </c>
      <c r="AF110" s="107" t="s">
        <v>239</v>
      </c>
      <c r="AG110" s="49">
        <v>81784.641399999993</v>
      </c>
      <c r="AH110" s="49">
        <v>18364.759999999998</v>
      </c>
      <c r="AI110" s="49">
        <v>32</v>
      </c>
      <c r="AJ110" s="49">
        <v>32</v>
      </c>
      <c r="AK110" s="49">
        <v>0</v>
      </c>
      <c r="AL110" s="49">
        <v>0</v>
      </c>
      <c r="AM110" s="49">
        <v>12645.15</v>
      </c>
      <c r="AN110" s="49">
        <v>8</v>
      </c>
      <c r="AO110" s="49">
        <v>7</v>
      </c>
      <c r="AP110" s="49">
        <v>1</v>
      </c>
      <c r="AQ110" s="49">
        <v>0</v>
      </c>
      <c r="AR110" s="49">
        <v>5719.61</v>
      </c>
      <c r="AX110" s="106">
        <v>9009140900</v>
      </c>
      <c r="AY110" s="107">
        <v>55064.527800000003</v>
      </c>
      <c r="AZ110" s="107">
        <v>5424.71</v>
      </c>
      <c r="BA110" s="107">
        <v>5</v>
      </c>
      <c r="BB110" s="107">
        <v>1441.62</v>
      </c>
      <c r="BC110" s="107">
        <v>22</v>
      </c>
      <c r="BD110" s="107">
        <v>3983.09</v>
      </c>
    </row>
    <row r="111" spans="1:56" x14ac:dyDescent="0.25">
      <c r="A111" s="107" t="s">
        <v>1646</v>
      </c>
      <c r="B111" s="49">
        <v>9001080900</v>
      </c>
      <c r="C111" s="107" t="s">
        <v>1645</v>
      </c>
      <c r="D111" s="49">
        <v>90527</v>
      </c>
      <c r="E111" s="49">
        <v>2.76</v>
      </c>
      <c r="F111" s="49">
        <v>54490.850610000001</v>
      </c>
      <c r="G111" s="49">
        <v>54.491</v>
      </c>
      <c r="H111" s="49">
        <v>0.55100000000000005</v>
      </c>
      <c r="I111" s="49">
        <v>3</v>
      </c>
      <c r="J111" s="49">
        <v>0.44899999999999995</v>
      </c>
      <c r="K111" s="49">
        <v>3</v>
      </c>
      <c r="L111" s="49">
        <v>1773</v>
      </c>
      <c r="M111" s="49">
        <v>0.39045086949139107</v>
      </c>
      <c r="N111" s="49">
        <v>0.66600000000000004</v>
      </c>
      <c r="O111" s="49">
        <v>4</v>
      </c>
      <c r="P111" s="49">
        <v>0.26700000000000002</v>
      </c>
      <c r="Q111" s="49">
        <v>2</v>
      </c>
      <c r="R111" s="49">
        <v>3</v>
      </c>
      <c r="S111" s="49">
        <v>1</v>
      </c>
      <c r="T111" s="49">
        <v>1</v>
      </c>
      <c r="U111" s="49">
        <v>4726</v>
      </c>
      <c r="V111" s="49">
        <v>0.71378438819021595</v>
      </c>
      <c r="W111" s="49">
        <v>6621.0470250999997</v>
      </c>
      <c r="X111" s="49">
        <v>1</v>
      </c>
      <c r="Y111" s="49">
        <v>727</v>
      </c>
      <c r="Z111" s="49">
        <v>14.416022209002579</v>
      </c>
      <c r="AA111" s="49">
        <v>0.61299999999999999</v>
      </c>
      <c r="AB111" s="49">
        <v>4</v>
      </c>
      <c r="AC111" s="49">
        <v>3.5</v>
      </c>
      <c r="AD111" s="49">
        <v>4</v>
      </c>
      <c r="AE111" s="107" t="s">
        <v>239</v>
      </c>
      <c r="AF111" s="107" t="s">
        <v>239</v>
      </c>
      <c r="AG111" s="49">
        <v>0</v>
      </c>
      <c r="AH111" s="49">
        <v>0</v>
      </c>
      <c r="AI111" s="49">
        <v>0</v>
      </c>
      <c r="AJ111" s="49"/>
      <c r="AK111" s="49"/>
      <c r="AL111" s="49"/>
      <c r="AM111" s="49">
        <v>0</v>
      </c>
      <c r="AN111" s="49">
        <v>0</v>
      </c>
      <c r="AO111" s="49"/>
      <c r="AP111" s="49"/>
      <c r="AQ111" s="49"/>
      <c r="AR111" s="49">
        <v>0</v>
      </c>
      <c r="AX111" s="106">
        <v>9009141000</v>
      </c>
      <c r="AY111" s="107">
        <v>59341.469599999997</v>
      </c>
      <c r="AZ111" s="107">
        <v>8974.89</v>
      </c>
      <c r="BA111" s="107">
        <v>22</v>
      </c>
      <c r="BB111" s="107">
        <v>7525.73</v>
      </c>
      <c r="BC111" s="107">
        <v>4</v>
      </c>
      <c r="BD111" s="107">
        <v>1449.16</v>
      </c>
    </row>
    <row r="112" spans="1:56" x14ac:dyDescent="0.25">
      <c r="A112" s="107" t="s">
        <v>1646</v>
      </c>
      <c r="B112" s="49">
        <v>9001080900</v>
      </c>
      <c r="C112" s="107" t="s">
        <v>1645</v>
      </c>
      <c r="D112" s="49">
        <v>90527</v>
      </c>
      <c r="E112" s="49">
        <v>2.76</v>
      </c>
      <c r="F112" s="49">
        <v>54490.850610000001</v>
      </c>
      <c r="G112" s="49">
        <v>54.491</v>
      </c>
      <c r="H112" s="49">
        <v>0.55100000000000005</v>
      </c>
      <c r="I112" s="49">
        <v>3</v>
      </c>
      <c r="J112" s="49">
        <v>0.44899999999999995</v>
      </c>
      <c r="K112" s="49">
        <v>3</v>
      </c>
      <c r="L112" s="49">
        <v>1773</v>
      </c>
      <c r="M112" s="49">
        <v>0.39045086949139107</v>
      </c>
      <c r="N112" s="49">
        <v>0.66600000000000004</v>
      </c>
      <c r="O112" s="49">
        <v>4</v>
      </c>
      <c r="P112" s="49">
        <v>0.26700000000000002</v>
      </c>
      <c r="Q112" s="49">
        <v>2</v>
      </c>
      <c r="R112" s="49">
        <v>3</v>
      </c>
      <c r="S112" s="49">
        <v>1</v>
      </c>
      <c r="T112" s="49">
        <v>1</v>
      </c>
      <c r="U112" s="49">
        <v>4726</v>
      </c>
      <c r="V112" s="49">
        <v>0.71378438819021595</v>
      </c>
      <c r="W112" s="49">
        <v>6621.0470250999997</v>
      </c>
      <c r="X112" s="49">
        <v>1</v>
      </c>
      <c r="Y112" s="49">
        <v>727</v>
      </c>
      <c r="Z112" s="49">
        <v>14.416022209002579</v>
      </c>
      <c r="AA112" s="49">
        <v>0.61299999999999999</v>
      </c>
      <c r="AB112" s="49">
        <v>4</v>
      </c>
      <c r="AC112" s="49">
        <v>3.5</v>
      </c>
      <c r="AD112" s="49">
        <v>4</v>
      </c>
      <c r="AE112" s="107" t="s">
        <v>239</v>
      </c>
      <c r="AF112" s="107" t="s">
        <v>239</v>
      </c>
      <c r="AG112" s="49">
        <v>79381.614400000006</v>
      </c>
      <c r="AH112" s="49">
        <v>46203.07</v>
      </c>
      <c r="AI112" s="49">
        <v>37</v>
      </c>
      <c r="AJ112" s="49">
        <v>35</v>
      </c>
      <c r="AK112" s="49">
        <v>2</v>
      </c>
      <c r="AL112" s="49">
        <v>0</v>
      </c>
      <c r="AM112" s="49">
        <v>14290.38</v>
      </c>
      <c r="AN112" s="49">
        <v>13</v>
      </c>
      <c r="AO112" s="49">
        <v>13</v>
      </c>
      <c r="AP112" s="49">
        <v>0</v>
      </c>
      <c r="AQ112" s="49">
        <v>0</v>
      </c>
      <c r="AR112" s="49">
        <v>31912.69</v>
      </c>
      <c r="AX112" s="106">
        <v>9009141100</v>
      </c>
      <c r="AY112" s="107">
        <v>50898.5147</v>
      </c>
      <c r="AZ112" s="107">
        <v>26111.11</v>
      </c>
      <c r="BA112" s="107">
        <v>15</v>
      </c>
      <c r="BB112" s="107">
        <v>10059.84</v>
      </c>
      <c r="BC112" s="107">
        <v>4</v>
      </c>
      <c r="BD112" s="107">
        <v>16051.27</v>
      </c>
    </row>
    <row r="113" spans="1:56" x14ac:dyDescent="0.25">
      <c r="A113" s="107" t="s">
        <v>1644</v>
      </c>
      <c r="B113" s="49">
        <v>9001081000</v>
      </c>
      <c r="C113" s="107" t="s">
        <v>1643</v>
      </c>
      <c r="D113" s="49">
        <v>65967</v>
      </c>
      <c r="E113" s="49">
        <v>2.52</v>
      </c>
      <c r="F113" s="49">
        <v>41555.303979999997</v>
      </c>
      <c r="G113" s="49">
        <v>41.555</v>
      </c>
      <c r="H113" s="49">
        <v>0.311</v>
      </c>
      <c r="I113" s="49">
        <v>2</v>
      </c>
      <c r="J113" s="49">
        <v>0.68900000000000006</v>
      </c>
      <c r="K113" s="49">
        <v>4</v>
      </c>
      <c r="L113" s="49">
        <v>1534</v>
      </c>
      <c r="M113" s="49">
        <v>0.44297594378949845</v>
      </c>
      <c r="N113" s="49">
        <v>0.77600000000000002</v>
      </c>
      <c r="O113" s="49">
        <v>4</v>
      </c>
      <c r="P113" s="49">
        <v>0.43999999999999995</v>
      </c>
      <c r="Q113" s="49">
        <v>3</v>
      </c>
      <c r="R113" s="49">
        <v>4</v>
      </c>
      <c r="S113" s="49">
        <v>1</v>
      </c>
      <c r="T113" s="49">
        <v>1</v>
      </c>
      <c r="U113" s="49">
        <v>4376</v>
      </c>
      <c r="V113" s="49">
        <v>1.0793455413693001</v>
      </c>
      <c r="W113" s="49">
        <v>4054.3086827000002</v>
      </c>
      <c r="X113" s="49">
        <v>1</v>
      </c>
      <c r="Y113" s="49">
        <v>383</v>
      </c>
      <c r="Z113" s="49">
        <v>9.3346331952230077</v>
      </c>
      <c r="AA113" s="49">
        <v>0.38400000000000001</v>
      </c>
      <c r="AB113" s="49">
        <v>2</v>
      </c>
      <c r="AC113" s="49">
        <v>3</v>
      </c>
      <c r="AD113" s="49">
        <v>3</v>
      </c>
      <c r="AE113" s="107" t="s">
        <v>239</v>
      </c>
      <c r="AF113" s="107" t="s">
        <v>239</v>
      </c>
      <c r="AG113" s="49">
        <v>71.845299999999995</v>
      </c>
      <c r="AH113" s="49">
        <v>0</v>
      </c>
      <c r="AI113" s="49">
        <v>0</v>
      </c>
      <c r="AJ113" s="49"/>
      <c r="AK113" s="49"/>
      <c r="AL113" s="49"/>
      <c r="AM113" s="49">
        <v>0</v>
      </c>
      <c r="AN113" s="49">
        <v>0</v>
      </c>
      <c r="AO113" s="49"/>
      <c r="AP113" s="49"/>
      <c r="AQ113" s="49"/>
      <c r="AR113" s="49">
        <v>0</v>
      </c>
      <c r="AX113" s="106">
        <v>9009141200</v>
      </c>
      <c r="AY113" s="107">
        <v>62230.979700000004</v>
      </c>
      <c r="AZ113" s="107">
        <v>18001.45</v>
      </c>
      <c r="BA113" s="107">
        <v>10</v>
      </c>
      <c r="BB113" s="107">
        <v>4418.41</v>
      </c>
      <c r="BC113" s="107">
        <v>16</v>
      </c>
      <c r="BD113" s="107">
        <v>13583.04</v>
      </c>
    </row>
    <row r="114" spans="1:56" x14ac:dyDescent="0.25">
      <c r="A114" s="107" t="s">
        <v>1644</v>
      </c>
      <c r="B114" s="49">
        <v>9001081000</v>
      </c>
      <c r="C114" s="107" t="s">
        <v>1643</v>
      </c>
      <c r="D114" s="49">
        <v>65967</v>
      </c>
      <c r="E114" s="49">
        <v>2.52</v>
      </c>
      <c r="F114" s="49">
        <v>41555.303979999997</v>
      </c>
      <c r="G114" s="49">
        <v>41.555</v>
      </c>
      <c r="H114" s="49">
        <v>0.311</v>
      </c>
      <c r="I114" s="49">
        <v>2</v>
      </c>
      <c r="J114" s="49">
        <v>0.68900000000000006</v>
      </c>
      <c r="K114" s="49">
        <v>4</v>
      </c>
      <c r="L114" s="49">
        <v>1534</v>
      </c>
      <c r="M114" s="49">
        <v>0.44297594378949845</v>
      </c>
      <c r="N114" s="49">
        <v>0.77600000000000002</v>
      </c>
      <c r="O114" s="49">
        <v>4</v>
      </c>
      <c r="P114" s="49">
        <v>0.43999999999999995</v>
      </c>
      <c r="Q114" s="49">
        <v>3</v>
      </c>
      <c r="R114" s="49">
        <v>4</v>
      </c>
      <c r="S114" s="49">
        <v>1</v>
      </c>
      <c r="T114" s="49">
        <v>1</v>
      </c>
      <c r="U114" s="49">
        <v>4376</v>
      </c>
      <c r="V114" s="49">
        <v>1.0793455413693001</v>
      </c>
      <c r="W114" s="49">
        <v>4054.3086827000002</v>
      </c>
      <c r="X114" s="49">
        <v>1</v>
      </c>
      <c r="Y114" s="49">
        <v>383</v>
      </c>
      <c r="Z114" s="49">
        <v>9.3346331952230077</v>
      </c>
      <c r="AA114" s="49">
        <v>0.38400000000000001</v>
      </c>
      <c r="AB114" s="49">
        <v>2</v>
      </c>
      <c r="AC114" s="49">
        <v>3</v>
      </c>
      <c r="AD114" s="49">
        <v>3</v>
      </c>
      <c r="AE114" s="107" t="s">
        <v>239</v>
      </c>
      <c r="AF114" s="107" t="s">
        <v>239</v>
      </c>
      <c r="AG114" s="49">
        <v>69046.922200000001</v>
      </c>
      <c r="AH114" s="49">
        <v>32052.07</v>
      </c>
      <c r="AI114" s="49">
        <v>22</v>
      </c>
      <c r="AJ114" s="49">
        <v>22</v>
      </c>
      <c r="AK114" s="49">
        <v>0</v>
      </c>
      <c r="AL114" s="49">
        <v>0</v>
      </c>
      <c r="AM114" s="49">
        <v>10665.09</v>
      </c>
      <c r="AN114" s="49">
        <v>24</v>
      </c>
      <c r="AO114" s="49">
        <v>19</v>
      </c>
      <c r="AP114" s="49">
        <v>5</v>
      </c>
      <c r="AQ114" s="49">
        <v>0</v>
      </c>
      <c r="AR114" s="49">
        <v>21386.98</v>
      </c>
      <c r="AX114" s="106">
        <v>9009141300</v>
      </c>
      <c r="AY114" s="107">
        <v>76223.191600000006</v>
      </c>
      <c r="AZ114" s="107">
        <v>5178.01</v>
      </c>
      <c r="BA114" s="107">
        <v>2</v>
      </c>
      <c r="BB114" s="107">
        <v>1436.26</v>
      </c>
      <c r="BC114" s="107">
        <v>7</v>
      </c>
      <c r="BD114" s="107">
        <v>3741.75</v>
      </c>
    </row>
    <row r="115" spans="1:56" x14ac:dyDescent="0.25">
      <c r="A115" s="107" t="s">
        <v>1642</v>
      </c>
      <c r="B115" s="49">
        <v>9001081100</v>
      </c>
      <c r="C115" s="107" t="s">
        <v>1641</v>
      </c>
      <c r="D115" s="49">
        <v>100156</v>
      </c>
      <c r="E115" s="49">
        <v>2.72</v>
      </c>
      <c r="F115" s="49">
        <v>60728.495150000002</v>
      </c>
      <c r="G115" s="49">
        <v>60.728000000000002</v>
      </c>
      <c r="H115" s="49">
        <v>0.66400000000000003</v>
      </c>
      <c r="I115" s="49">
        <v>4</v>
      </c>
      <c r="J115" s="49">
        <v>0.33599999999999997</v>
      </c>
      <c r="K115" s="49">
        <v>2</v>
      </c>
      <c r="L115" s="49">
        <v>1861</v>
      </c>
      <c r="M115" s="49">
        <v>0.36773511256683922</v>
      </c>
      <c r="N115" s="49">
        <v>0.58099999999999996</v>
      </c>
      <c r="O115" s="49">
        <v>3</v>
      </c>
      <c r="P115" s="49">
        <v>0.22599999999999998</v>
      </c>
      <c r="Q115" s="49">
        <v>2</v>
      </c>
      <c r="R115" s="49">
        <v>2</v>
      </c>
      <c r="S115" s="49">
        <v>1</v>
      </c>
      <c r="T115" s="49">
        <v>1</v>
      </c>
      <c r="U115" s="49">
        <v>4699</v>
      </c>
      <c r="V115" s="49">
        <v>1.3121983576757901</v>
      </c>
      <c r="W115" s="49">
        <v>3581.0134745</v>
      </c>
      <c r="X115" s="49">
        <v>1</v>
      </c>
      <c r="Y115" s="49">
        <v>221</v>
      </c>
      <c r="Z115" s="49">
        <v>4.5185033735432425</v>
      </c>
      <c r="AA115" s="49">
        <v>0.124</v>
      </c>
      <c r="AB115" s="49">
        <v>1</v>
      </c>
      <c r="AC115" s="49">
        <v>1.5</v>
      </c>
      <c r="AD115" s="49">
        <v>2</v>
      </c>
      <c r="AE115" s="107" t="s">
        <v>239</v>
      </c>
      <c r="AF115" s="107" t="s">
        <v>239</v>
      </c>
      <c r="AG115" s="49">
        <v>77966.711299999995</v>
      </c>
      <c r="AH115" s="49">
        <v>38688.35</v>
      </c>
      <c r="AI115" s="49">
        <v>21</v>
      </c>
      <c r="AJ115" s="49">
        <v>21</v>
      </c>
      <c r="AK115" s="49">
        <v>0</v>
      </c>
      <c r="AL115" s="49">
        <v>0</v>
      </c>
      <c r="AM115" s="49">
        <v>11599.25</v>
      </c>
      <c r="AN115" s="49">
        <v>11</v>
      </c>
      <c r="AO115" s="49">
        <v>11</v>
      </c>
      <c r="AP115" s="49">
        <v>0</v>
      </c>
      <c r="AQ115" s="49">
        <v>0</v>
      </c>
      <c r="AR115" s="49">
        <v>27089.1</v>
      </c>
      <c r="AX115" s="106">
        <v>9009141400</v>
      </c>
      <c r="AY115" s="107">
        <v>67936.275200000004</v>
      </c>
      <c r="AZ115" s="107">
        <v>12592.36</v>
      </c>
      <c r="BA115" s="107">
        <v>12</v>
      </c>
      <c r="BB115" s="107">
        <v>3492.49</v>
      </c>
      <c r="BC115" s="107">
        <v>14</v>
      </c>
      <c r="BD115" s="107">
        <v>9099.8700000000008</v>
      </c>
    </row>
    <row r="116" spans="1:56" x14ac:dyDescent="0.25">
      <c r="A116" s="107" t="s">
        <v>1642</v>
      </c>
      <c r="B116" s="49">
        <v>9001081100</v>
      </c>
      <c r="C116" s="107" t="s">
        <v>1641</v>
      </c>
      <c r="D116" s="49">
        <v>100156</v>
      </c>
      <c r="E116" s="49">
        <v>2.72</v>
      </c>
      <c r="F116" s="49">
        <v>60728.495150000002</v>
      </c>
      <c r="G116" s="49">
        <v>60.728000000000002</v>
      </c>
      <c r="H116" s="49">
        <v>0.66400000000000003</v>
      </c>
      <c r="I116" s="49">
        <v>4</v>
      </c>
      <c r="J116" s="49">
        <v>0.33599999999999997</v>
      </c>
      <c r="K116" s="49">
        <v>2</v>
      </c>
      <c r="L116" s="49">
        <v>1861</v>
      </c>
      <c r="M116" s="49">
        <v>0.36773511256683922</v>
      </c>
      <c r="N116" s="49">
        <v>0.58099999999999996</v>
      </c>
      <c r="O116" s="49">
        <v>3</v>
      </c>
      <c r="P116" s="49">
        <v>0.22599999999999998</v>
      </c>
      <c r="Q116" s="49">
        <v>2</v>
      </c>
      <c r="R116" s="49">
        <v>2</v>
      </c>
      <c r="S116" s="49">
        <v>1</v>
      </c>
      <c r="T116" s="49">
        <v>1</v>
      </c>
      <c r="U116" s="49">
        <v>4699</v>
      </c>
      <c r="V116" s="49">
        <v>1.3121983576757901</v>
      </c>
      <c r="W116" s="49">
        <v>3581.0134745</v>
      </c>
      <c r="X116" s="49">
        <v>1</v>
      </c>
      <c r="Y116" s="49">
        <v>221</v>
      </c>
      <c r="Z116" s="49">
        <v>4.5185033735432425</v>
      </c>
      <c r="AA116" s="49">
        <v>0.124</v>
      </c>
      <c r="AB116" s="49">
        <v>1</v>
      </c>
      <c r="AC116" s="49">
        <v>1.5</v>
      </c>
      <c r="AD116" s="49">
        <v>2</v>
      </c>
      <c r="AE116" s="107" t="s">
        <v>239</v>
      </c>
      <c r="AF116" s="107" t="s">
        <v>239</v>
      </c>
      <c r="AG116" s="49">
        <v>354.03429999999997</v>
      </c>
      <c r="AH116" s="49">
        <v>302.25</v>
      </c>
      <c r="AI116" s="49">
        <v>1</v>
      </c>
      <c r="AJ116" s="49">
        <v>1</v>
      </c>
      <c r="AK116" s="49">
        <v>0</v>
      </c>
      <c r="AL116" s="49">
        <v>0</v>
      </c>
      <c r="AM116" s="49">
        <v>302.25</v>
      </c>
      <c r="AN116" s="49">
        <v>0</v>
      </c>
      <c r="AO116" s="49"/>
      <c r="AP116" s="49"/>
      <c r="AQ116" s="49"/>
      <c r="AR116" s="49">
        <v>0</v>
      </c>
      <c r="AX116" s="106">
        <v>9009141500</v>
      </c>
      <c r="AY116" s="107">
        <v>89595.167099999991</v>
      </c>
      <c r="AZ116" s="107">
        <v>47450.57</v>
      </c>
      <c r="BA116" s="107">
        <v>9</v>
      </c>
      <c r="BB116" s="107">
        <v>2901.52</v>
      </c>
      <c r="BC116" s="107">
        <v>53</v>
      </c>
      <c r="BD116" s="107">
        <v>27049.05</v>
      </c>
    </row>
    <row r="117" spans="1:56" x14ac:dyDescent="0.25">
      <c r="A117" s="107" t="s">
        <v>1640</v>
      </c>
      <c r="B117" s="49">
        <v>9001081200</v>
      </c>
      <c r="C117" s="107" t="s">
        <v>1639</v>
      </c>
      <c r="D117" s="49">
        <v>113814</v>
      </c>
      <c r="E117" s="49">
        <v>2.69</v>
      </c>
      <c r="F117" s="49">
        <v>69393.620540000004</v>
      </c>
      <c r="G117" s="49">
        <v>69.394000000000005</v>
      </c>
      <c r="H117" s="49">
        <v>0.79300000000000004</v>
      </c>
      <c r="I117" s="49">
        <v>4</v>
      </c>
      <c r="J117" s="49">
        <v>0.20699999999999996</v>
      </c>
      <c r="K117" s="49">
        <v>2</v>
      </c>
      <c r="L117" s="49">
        <v>2062</v>
      </c>
      <c r="M117" s="49">
        <v>0.35657456416670197</v>
      </c>
      <c r="N117" s="49">
        <v>0.51800000000000002</v>
      </c>
      <c r="O117" s="49">
        <v>3</v>
      </c>
      <c r="P117" s="49">
        <v>0.14900000000000002</v>
      </c>
      <c r="Q117" s="49">
        <v>1</v>
      </c>
      <c r="R117" s="49">
        <v>2</v>
      </c>
      <c r="S117" s="49">
        <v>1</v>
      </c>
      <c r="T117" s="49">
        <v>1</v>
      </c>
      <c r="U117" s="49">
        <v>5231</v>
      </c>
      <c r="V117" s="49">
        <v>2.3155705740721602</v>
      </c>
      <c r="W117" s="49">
        <v>2259.0544457999999</v>
      </c>
      <c r="X117" s="49">
        <v>1</v>
      </c>
      <c r="Y117" s="49">
        <v>561</v>
      </c>
      <c r="Z117" s="49">
        <v>11.356275303643725</v>
      </c>
      <c r="AA117" s="49">
        <v>0.47199999999999998</v>
      </c>
      <c r="AB117" s="49">
        <v>3</v>
      </c>
      <c r="AC117" s="49">
        <v>2.5</v>
      </c>
      <c r="AD117" s="49">
        <v>3</v>
      </c>
      <c r="AE117" s="107" t="s">
        <v>239</v>
      </c>
      <c r="AF117" s="107" t="s">
        <v>239</v>
      </c>
      <c r="AG117" s="49">
        <v>120.8455</v>
      </c>
      <c r="AH117" s="49">
        <v>0</v>
      </c>
      <c r="AI117" s="49">
        <v>0</v>
      </c>
      <c r="AJ117" s="49"/>
      <c r="AK117" s="49"/>
      <c r="AL117" s="49"/>
      <c r="AM117" s="49">
        <v>0</v>
      </c>
      <c r="AN117" s="49">
        <v>0</v>
      </c>
      <c r="AO117" s="49"/>
      <c r="AP117" s="49"/>
      <c r="AQ117" s="49"/>
      <c r="AR117" s="49">
        <v>0</v>
      </c>
      <c r="AX117" s="106">
        <v>9009141600</v>
      </c>
      <c r="AY117" s="107">
        <v>59212.536800000002</v>
      </c>
      <c r="AZ117" s="107">
        <v>10815.87</v>
      </c>
      <c r="BA117" s="107">
        <v>4</v>
      </c>
      <c r="BB117" s="107">
        <v>484.3</v>
      </c>
      <c r="BC117" s="107">
        <v>18</v>
      </c>
      <c r="BD117" s="107">
        <v>10331.57</v>
      </c>
    </row>
    <row r="118" spans="1:56" x14ac:dyDescent="0.25">
      <c r="A118" s="107" t="s">
        <v>1640</v>
      </c>
      <c r="B118" s="49">
        <v>9001081200</v>
      </c>
      <c r="C118" s="107" t="s">
        <v>1639</v>
      </c>
      <c r="D118" s="49">
        <v>113814</v>
      </c>
      <c r="E118" s="49">
        <v>2.69</v>
      </c>
      <c r="F118" s="49">
        <v>69393.620540000004</v>
      </c>
      <c r="G118" s="49">
        <v>69.394000000000005</v>
      </c>
      <c r="H118" s="49">
        <v>0.79300000000000004</v>
      </c>
      <c r="I118" s="49">
        <v>4</v>
      </c>
      <c r="J118" s="49">
        <v>0.20699999999999996</v>
      </c>
      <c r="K118" s="49">
        <v>2</v>
      </c>
      <c r="L118" s="49">
        <v>2062</v>
      </c>
      <c r="M118" s="49">
        <v>0.35657456416670197</v>
      </c>
      <c r="N118" s="49">
        <v>0.51800000000000002</v>
      </c>
      <c r="O118" s="49">
        <v>3</v>
      </c>
      <c r="P118" s="49">
        <v>0.14900000000000002</v>
      </c>
      <c r="Q118" s="49">
        <v>1</v>
      </c>
      <c r="R118" s="49">
        <v>2</v>
      </c>
      <c r="S118" s="49">
        <v>1</v>
      </c>
      <c r="T118" s="49">
        <v>1</v>
      </c>
      <c r="U118" s="49">
        <v>5231</v>
      </c>
      <c r="V118" s="49">
        <v>2.3155705740721602</v>
      </c>
      <c r="W118" s="49">
        <v>2259.0544457999999</v>
      </c>
      <c r="X118" s="49">
        <v>1</v>
      </c>
      <c r="Y118" s="49">
        <v>561</v>
      </c>
      <c r="Z118" s="49">
        <v>11.356275303643725</v>
      </c>
      <c r="AA118" s="49">
        <v>0.47199999999999998</v>
      </c>
      <c r="AB118" s="49">
        <v>3</v>
      </c>
      <c r="AC118" s="49">
        <v>2.5</v>
      </c>
      <c r="AD118" s="49">
        <v>3</v>
      </c>
      <c r="AE118" s="107" t="s">
        <v>239</v>
      </c>
      <c r="AF118" s="107" t="s">
        <v>239</v>
      </c>
      <c r="AG118" s="49">
        <v>102590.0885</v>
      </c>
      <c r="AH118" s="49">
        <v>41624.550000000003</v>
      </c>
      <c r="AI118" s="49">
        <v>40</v>
      </c>
      <c r="AJ118" s="49">
        <v>39</v>
      </c>
      <c r="AK118" s="49">
        <v>0</v>
      </c>
      <c r="AL118" s="49">
        <v>1</v>
      </c>
      <c r="AM118" s="49">
        <v>34781.199999999997</v>
      </c>
      <c r="AN118" s="49">
        <v>4</v>
      </c>
      <c r="AO118" s="49">
        <v>4</v>
      </c>
      <c r="AP118" s="49">
        <v>0</v>
      </c>
      <c r="AQ118" s="49">
        <v>0</v>
      </c>
      <c r="AR118" s="49">
        <v>6843.35</v>
      </c>
      <c r="AX118" s="106">
        <v>9009141800</v>
      </c>
      <c r="AY118" s="107">
        <v>54336.878400000001</v>
      </c>
      <c r="AZ118" s="107">
        <v>6368.9</v>
      </c>
      <c r="BA118" s="107">
        <v>13</v>
      </c>
      <c r="BB118" s="107">
        <v>5320.43</v>
      </c>
      <c r="BC118" s="107">
        <v>4</v>
      </c>
      <c r="BD118" s="107">
        <v>1048.47</v>
      </c>
    </row>
    <row r="119" spans="1:56" x14ac:dyDescent="0.25">
      <c r="A119" s="107" t="s">
        <v>1638</v>
      </c>
      <c r="B119" s="49">
        <v>9001081300</v>
      </c>
      <c r="C119" s="107" t="s">
        <v>1637</v>
      </c>
      <c r="D119" s="49">
        <v>71660</v>
      </c>
      <c r="E119" s="49">
        <v>2.23</v>
      </c>
      <c r="F119" s="49">
        <v>47987.085330000002</v>
      </c>
      <c r="G119" s="49">
        <v>47.987000000000002</v>
      </c>
      <c r="H119" s="49">
        <v>0.43</v>
      </c>
      <c r="I119" s="49">
        <v>3</v>
      </c>
      <c r="J119" s="49">
        <v>0.57000000000000006</v>
      </c>
      <c r="K119" s="49">
        <v>3</v>
      </c>
      <c r="L119" s="49">
        <v>1859</v>
      </c>
      <c r="M119" s="49">
        <v>0.46487507725445759</v>
      </c>
      <c r="N119" s="49">
        <v>0.80500000000000005</v>
      </c>
      <c r="O119" s="49">
        <v>5</v>
      </c>
      <c r="P119" s="49">
        <v>0.22799999999999998</v>
      </c>
      <c r="Q119" s="49">
        <v>2</v>
      </c>
      <c r="R119" s="49">
        <v>3</v>
      </c>
      <c r="S119" s="49">
        <v>1</v>
      </c>
      <c r="T119" s="49">
        <v>1</v>
      </c>
      <c r="U119" s="49">
        <v>4731</v>
      </c>
      <c r="V119" s="49">
        <v>3.8511078043604798</v>
      </c>
      <c r="W119" s="49">
        <v>1228.4776850000001</v>
      </c>
      <c r="X119" s="49">
        <v>1</v>
      </c>
      <c r="Y119" s="49">
        <v>727</v>
      </c>
      <c r="Z119" s="49">
        <v>14.072783584978707</v>
      </c>
      <c r="AA119" s="49">
        <v>0.60299999999999998</v>
      </c>
      <c r="AB119" s="49">
        <v>4</v>
      </c>
      <c r="AC119" s="49">
        <v>3.5</v>
      </c>
      <c r="AD119" s="49">
        <v>4</v>
      </c>
      <c r="AE119" s="107" t="s">
        <v>239</v>
      </c>
      <c r="AF119" s="107" t="s">
        <v>239</v>
      </c>
      <c r="AG119" s="49">
        <v>100014.4032</v>
      </c>
      <c r="AH119" s="49">
        <v>16907.099999999999</v>
      </c>
      <c r="AI119" s="49">
        <v>15</v>
      </c>
      <c r="AJ119" s="49">
        <v>12</v>
      </c>
      <c r="AK119" s="49">
        <v>3</v>
      </c>
      <c r="AL119" s="49">
        <v>0</v>
      </c>
      <c r="AM119" s="49">
        <v>12536.06</v>
      </c>
      <c r="AN119" s="49">
        <v>6</v>
      </c>
      <c r="AO119" s="49">
        <v>5</v>
      </c>
      <c r="AP119" s="49">
        <v>1</v>
      </c>
      <c r="AQ119" s="49">
        <v>0</v>
      </c>
      <c r="AR119" s="49">
        <v>4371.04</v>
      </c>
      <c r="AX119" s="106">
        <v>9009141900</v>
      </c>
      <c r="AY119" s="107">
        <v>72707.357499999998</v>
      </c>
      <c r="AZ119" s="107">
        <v>9616.59</v>
      </c>
      <c r="BA119" s="107">
        <v>17</v>
      </c>
      <c r="BB119" s="107">
        <v>9616.59</v>
      </c>
      <c r="BC119" s="107">
        <v>0</v>
      </c>
      <c r="BD119" s="107">
        <v>0</v>
      </c>
    </row>
    <row r="120" spans="1:56" x14ac:dyDescent="0.25">
      <c r="A120" s="107" t="s">
        <v>1636</v>
      </c>
      <c r="B120" s="49">
        <v>9001090100</v>
      </c>
      <c r="C120" s="107" t="s">
        <v>1635</v>
      </c>
      <c r="D120" s="49">
        <v>145125</v>
      </c>
      <c r="E120" s="49">
        <v>2.84</v>
      </c>
      <c r="F120" s="49">
        <v>86115.844070000006</v>
      </c>
      <c r="G120" s="49">
        <v>86.116</v>
      </c>
      <c r="H120" s="49">
        <v>0.91200000000000003</v>
      </c>
      <c r="I120" s="49">
        <v>5</v>
      </c>
      <c r="J120" s="49">
        <v>8.7999999999999967E-2</v>
      </c>
      <c r="K120" s="49">
        <v>1</v>
      </c>
      <c r="L120" s="49">
        <v>2718</v>
      </c>
      <c r="M120" s="49">
        <v>0.37874563446754123</v>
      </c>
      <c r="N120" s="49">
        <v>0.627</v>
      </c>
      <c r="O120" s="49">
        <v>4</v>
      </c>
      <c r="P120" s="49">
        <v>5.8000000000000052E-2</v>
      </c>
      <c r="Q120" s="49">
        <v>1</v>
      </c>
      <c r="R120" s="49">
        <v>1</v>
      </c>
      <c r="S120" s="49">
        <v>1</v>
      </c>
      <c r="T120" s="49">
        <v>1</v>
      </c>
      <c r="U120" s="49">
        <v>3315</v>
      </c>
      <c r="V120" s="49">
        <v>3.3197362304381302</v>
      </c>
      <c r="W120" s="49">
        <v>998.57331122000005</v>
      </c>
      <c r="X120" s="49">
        <v>1</v>
      </c>
      <c r="Y120" s="49">
        <v>192</v>
      </c>
      <c r="Z120" s="49">
        <v>5.7125855400178516</v>
      </c>
      <c r="AA120" s="49">
        <v>0.184</v>
      </c>
      <c r="AB120" s="49">
        <v>1</v>
      </c>
      <c r="AC120" s="49">
        <v>1</v>
      </c>
      <c r="AD120" s="49">
        <v>1</v>
      </c>
      <c r="AE120" s="107" t="s">
        <v>239</v>
      </c>
      <c r="AF120" s="107" t="s">
        <v>239</v>
      </c>
      <c r="AG120" s="49">
        <v>462.76580000000001</v>
      </c>
      <c r="AH120" s="49">
        <v>0</v>
      </c>
      <c r="AI120" s="49">
        <v>0</v>
      </c>
      <c r="AJ120" s="49"/>
      <c r="AK120" s="49"/>
      <c r="AL120" s="49"/>
      <c r="AM120" s="49">
        <v>0</v>
      </c>
      <c r="AN120" s="49">
        <v>0</v>
      </c>
      <c r="AO120" s="49"/>
      <c r="AP120" s="49"/>
      <c r="AQ120" s="49"/>
      <c r="AR120" s="49">
        <v>0</v>
      </c>
      <c r="AX120" s="106">
        <v>9009142000</v>
      </c>
      <c r="AY120" s="107">
        <v>47650.880899999996</v>
      </c>
      <c r="AZ120" s="107">
        <v>2599.46</v>
      </c>
      <c r="BA120" s="107">
        <v>4</v>
      </c>
      <c r="BB120" s="107">
        <v>1909.94</v>
      </c>
      <c r="BC120" s="107">
        <v>2</v>
      </c>
      <c r="BD120" s="107">
        <v>689.52</v>
      </c>
    </row>
    <row r="121" spans="1:56" x14ac:dyDescent="0.25">
      <c r="A121" s="107" t="s">
        <v>1636</v>
      </c>
      <c r="B121" s="49">
        <v>9001090100</v>
      </c>
      <c r="C121" s="107" t="s">
        <v>1635</v>
      </c>
      <c r="D121" s="49">
        <v>145125</v>
      </c>
      <c r="E121" s="49">
        <v>2.84</v>
      </c>
      <c r="F121" s="49">
        <v>86115.844070000006</v>
      </c>
      <c r="G121" s="49">
        <v>86.116</v>
      </c>
      <c r="H121" s="49">
        <v>0.91200000000000003</v>
      </c>
      <c r="I121" s="49">
        <v>5</v>
      </c>
      <c r="J121" s="49">
        <v>8.7999999999999967E-2</v>
      </c>
      <c r="K121" s="49">
        <v>1</v>
      </c>
      <c r="L121" s="49">
        <v>2718</v>
      </c>
      <c r="M121" s="49">
        <v>0.37874563446754123</v>
      </c>
      <c r="N121" s="49">
        <v>0.627</v>
      </c>
      <c r="O121" s="49">
        <v>4</v>
      </c>
      <c r="P121" s="49">
        <v>5.8000000000000052E-2</v>
      </c>
      <c r="Q121" s="49">
        <v>1</v>
      </c>
      <c r="R121" s="49">
        <v>1</v>
      </c>
      <c r="S121" s="49">
        <v>1</v>
      </c>
      <c r="T121" s="49">
        <v>1</v>
      </c>
      <c r="U121" s="49">
        <v>3315</v>
      </c>
      <c r="V121" s="49">
        <v>3.3197362304381302</v>
      </c>
      <c r="W121" s="49">
        <v>998.57331122000005</v>
      </c>
      <c r="X121" s="49">
        <v>1</v>
      </c>
      <c r="Y121" s="49">
        <v>192</v>
      </c>
      <c r="Z121" s="49">
        <v>5.7125855400178516</v>
      </c>
      <c r="AA121" s="49">
        <v>0.184</v>
      </c>
      <c r="AB121" s="49">
        <v>1</v>
      </c>
      <c r="AC121" s="49">
        <v>1</v>
      </c>
      <c r="AD121" s="49">
        <v>1</v>
      </c>
      <c r="AE121" s="107" t="s">
        <v>239</v>
      </c>
      <c r="AF121" s="107" t="s">
        <v>239</v>
      </c>
      <c r="AG121" s="49">
        <v>71254.085099999997</v>
      </c>
      <c r="AH121" s="49">
        <v>15275.41</v>
      </c>
      <c r="AI121" s="49">
        <v>20</v>
      </c>
      <c r="AJ121" s="49">
        <v>20</v>
      </c>
      <c r="AK121" s="49">
        <v>0</v>
      </c>
      <c r="AL121" s="49">
        <v>0</v>
      </c>
      <c r="AM121" s="49">
        <v>13147.68</v>
      </c>
      <c r="AN121" s="49">
        <v>1</v>
      </c>
      <c r="AO121" s="49">
        <v>1</v>
      </c>
      <c r="AP121" s="49">
        <v>0</v>
      </c>
      <c r="AQ121" s="49">
        <v>0</v>
      </c>
      <c r="AR121" s="49">
        <v>2127.73</v>
      </c>
      <c r="AX121" s="106">
        <v>9009142100</v>
      </c>
      <c r="AY121" s="107">
        <v>14835.8009</v>
      </c>
      <c r="AZ121" s="107">
        <v>26.98</v>
      </c>
      <c r="BA121" s="107">
        <v>1</v>
      </c>
      <c r="BB121" s="107">
        <v>26.98</v>
      </c>
      <c r="BC121" s="107">
        <v>0</v>
      </c>
      <c r="BD121" s="107">
        <v>0</v>
      </c>
    </row>
    <row r="122" spans="1:56" x14ac:dyDescent="0.25">
      <c r="A122" s="107" t="s">
        <v>1634</v>
      </c>
      <c r="B122" s="49">
        <v>9001090200</v>
      </c>
      <c r="C122" s="107" t="s">
        <v>1633</v>
      </c>
      <c r="D122" s="49">
        <v>113636</v>
      </c>
      <c r="E122" s="49">
        <v>2.85</v>
      </c>
      <c r="F122" s="49">
        <v>67312.157070000001</v>
      </c>
      <c r="G122" s="49">
        <v>67.311999999999998</v>
      </c>
      <c r="H122" s="49">
        <v>0.76900000000000002</v>
      </c>
      <c r="I122" s="49">
        <v>4</v>
      </c>
      <c r="J122" s="49">
        <v>0.23099999999999998</v>
      </c>
      <c r="K122" s="49">
        <v>2</v>
      </c>
      <c r="L122" s="49">
        <v>2439</v>
      </c>
      <c r="M122" s="49">
        <v>0.4348100146243018</v>
      </c>
      <c r="N122" s="49">
        <v>0.75900000000000001</v>
      </c>
      <c r="O122" s="49">
        <v>4</v>
      </c>
      <c r="P122" s="49">
        <v>8.2999999999999963E-2</v>
      </c>
      <c r="Q122" s="49">
        <v>1</v>
      </c>
      <c r="R122" s="49">
        <v>2</v>
      </c>
      <c r="S122" s="49">
        <v>1</v>
      </c>
      <c r="T122" s="49">
        <v>1</v>
      </c>
      <c r="U122" s="49">
        <v>7831</v>
      </c>
      <c r="V122" s="49">
        <v>3.7373779337973798</v>
      </c>
      <c r="W122" s="49">
        <v>2095.3192689000002</v>
      </c>
      <c r="X122" s="49">
        <v>1</v>
      </c>
      <c r="Y122" s="49">
        <v>930</v>
      </c>
      <c r="Z122" s="49">
        <v>11.583011583011583</v>
      </c>
      <c r="AA122" s="49">
        <v>0.48399999999999999</v>
      </c>
      <c r="AB122" s="49">
        <v>3</v>
      </c>
      <c r="AC122" s="49">
        <v>2.5</v>
      </c>
      <c r="AD122" s="49">
        <v>3</v>
      </c>
      <c r="AE122" s="107" t="s">
        <v>239</v>
      </c>
      <c r="AF122" s="107" t="s">
        <v>239</v>
      </c>
      <c r="AG122" s="49">
        <v>0</v>
      </c>
      <c r="AH122" s="49">
        <v>0</v>
      </c>
      <c r="AI122" s="49">
        <v>0</v>
      </c>
      <c r="AJ122" s="49"/>
      <c r="AK122" s="49"/>
      <c r="AL122" s="49"/>
      <c r="AM122" s="49">
        <v>0</v>
      </c>
      <c r="AN122" s="49">
        <v>0</v>
      </c>
      <c r="AO122" s="49"/>
      <c r="AP122" s="49"/>
      <c r="AQ122" s="49"/>
      <c r="AR122" s="49">
        <v>0</v>
      </c>
      <c r="AX122" s="106">
        <v>9009142200</v>
      </c>
      <c r="AY122" s="107">
        <v>31597.2291</v>
      </c>
      <c r="AZ122" s="107">
        <v>3747.81</v>
      </c>
      <c r="BA122" s="107">
        <v>1</v>
      </c>
      <c r="BB122" s="107">
        <v>1375.14</v>
      </c>
      <c r="BC122" s="107">
        <v>1</v>
      </c>
      <c r="BD122" s="107">
        <v>2372.67</v>
      </c>
    </row>
    <row r="123" spans="1:56" x14ac:dyDescent="0.25">
      <c r="A123" s="107" t="s">
        <v>1634</v>
      </c>
      <c r="B123" s="49">
        <v>9001090200</v>
      </c>
      <c r="C123" s="107" t="s">
        <v>1633</v>
      </c>
      <c r="D123" s="49">
        <v>113636</v>
      </c>
      <c r="E123" s="49">
        <v>2.85</v>
      </c>
      <c r="F123" s="49">
        <v>67312.157070000001</v>
      </c>
      <c r="G123" s="49">
        <v>67.311999999999998</v>
      </c>
      <c r="H123" s="49">
        <v>0.76900000000000002</v>
      </c>
      <c r="I123" s="49">
        <v>4</v>
      </c>
      <c r="J123" s="49">
        <v>0.23099999999999998</v>
      </c>
      <c r="K123" s="49">
        <v>2</v>
      </c>
      <c r="L123" s="49">
        <v>2439</v>
      </c>
      <c r="M123" s="49">
        <v>0.4348100146243018</v>
      </c>
      <c r="N123" s="49">
        <v>0.75900000000000001</v>
      </c>
      <c r="O123" s="49">
        <v>4</v>
      </c>
      <c r="P123" s="49">
        <v>8.2999999999999963E-2</v>
      </c>
      <c r="Q123" s="49">
        <v>1</v>
      </c>
      <c r="R123" s="49">
        <v>2</v>
      </c>
      <c r="S123" s="49">
        <v>1</v>
      </c>
      <c r="T123" s="49">
        <v>1</v>
      </c>
      <c r="U123" s="49">
        <v>7831</v>
      </c>
      <c r="V123" s="49">
        <v>3.7373779337973798</v>
      </c>
      <c r="W123" s="49">
        <v>2095.3192689000002</v>
      </c>
      <c r="X123" s="49">
        <v>1</v>
      </c>
      <c r="Y123" s="49">
        <v>930</v>
      </c>
      <c r="Z123" s="49">
        <v>11.583011583011583</v>
      </c>
      <c r="AA123" s="49">
        <v>0.48399999999999999</v>
      </c>
      <c r="AB123" s="49">
        <v>3</v>
      </c>
      <c r="AC123" s="49">
        <v>2.5</v>
      </c>
      <c r="AD123" s="49">
        <v>3</v>
      </c>
      <c r="AE123" s="107" t="s">
        <v>239</v>
      </c>
      <c r="AF123" s="107" t="s">
        <v>239</v>
      </c>
      <c r="AG123" s="49">
        <v>141902.04870000001</v>
      </c>
      <c r="AH123" s="49">
        <v>33204.18</v>
      </c>
      <c r="AI123" s="49">
        <v>33</v>
      </c>
      <c r="AJ123" s="49">
        <v>33</v>
      </c>
      <c r="AK123" s="49">
        <v>0</v>
      </c>
      <c r="AL123" s="49">
        <v>0</v>
      </c>
      <c r="AM123" s="49">
        <v>21080.720000000001</v>
      </c>
      <c r="AN123" s="49">
        <v>8</v>
      </c>
      <c r="AO123" s="49">
        <v>7</v>
      </c>
      <c r="AP123" s="49">
        <v>1</v>
      </c>
      <c r="AQ123" s="49">
        <v>0</v>
      </c>
      <c r="AR123" s="49">
        <v>12123.46</v>
      </c>
      <c r="AX123" s="106">
        <v>9009142300</v>
      </c>
      <c r="AY123" s="107">
        <v>53392.115599999997</v>
      </c>
      <c r="AZ123" s="107">
        <v>10400.34</v>
      </c>
      <c r="BA123" s="107">
        <v>10</v>
      </c>
      <c r="BB123" s="107">
        <v>2968.24</v>
      </c>
      <c r="BC123" s="107">
        <v>17</v>
      </c>
      <c r="BD123" s="107">
        <v>7432.1</v>
      </c>
    </row>
    <row r="124" spans="1:56" x14ac:dyDescent="0.25">
      <c r="A124" s="107" t="s">
        <v>1632</v>
      </c>
      <c r="B124" s="49">
        <v>9001090300</v>
      </c>
      <c r="C124" s="107" t="s">
        <v>1631</v>
      </c>
      <c r="D124" s="49">
        <v>118819</v>
      </c>
      <c r="E124" s="49">
        <v>2.97</v>
      </c>
      <c r="F124" s="49">
        <v>68945.776679999995</v>
      </c>
      <c r="G124" s="49">
        <v>68.945999999999998</v>
      </c>
      <c r="H124" s="49">
        <v>0.79200000000000004</v>
      </c>
      <c r="I124" s="49">
        <v>4</v>
      </c>
      <c r="J124" s="49">
        <v>0.20799999999999996</v>
      </c>
      <c r="K124" s="49">
        <v>2</v>
      </c>
      <c r="L124" s="49">
        <v>2194</v>
      </c>
      <c r="M124" s="49">
        <v>0.38186530441446614</v>
      </c>
      <c r="N124" s="49">
        <v>0.63700000000000001</v>
      </c>
      <c r="O124" s="49">
        <v>4</v>
      </c>
      <c r="P124" s="49">
        <v>0.129</v>
      </c>
      <c r="Q124" s="49">
        <v>1</v>
      </c>
      <c r="R124" s="49">
        <v>2</v>
      </c>
      <c r="S124" s="49">
        <v>1</v>
      </c>
      <c r="T124" s="49">
        <v>1</v>
      </c>
      <c r="U124" s="49">
        <v>4561</v>
      </c>
      <c r="V124" s="49">
        <v>1.8396154731218799</v>
      </c>
      <c r="W124" s="49">
        <v>2479.3224816000002</v>
      </c>
      <c r="X124" s="49">
        <v>1</v>
      </c>
      <c r="Y124" s="49">
        <v>439</v>
      </c>
      <c r="Z124" s="49">
        <v>9.5207113424419862</v>
      </c>
      <c r="AA124" s="49">
        <v>0.40200000000000002</v>
      </c>
      <c r="AB124" s="49">
        <v>3</v>
      </c>
      <c r="AC124" s="49">
        <v>2.5</v>
      </c>
      <c r="AD124" s="49">
        <v>3</v>
      </c>
      <c r="AE124" s="107" t="s">
        <v>239</v>
      </c>
      <c r="AF124" s="107" t="s">
        <v>239</v>
      </c>
      <c r="AG124" s="49">
        <v>190.06890000000001</v>
      </c>
      <c r="AH124" s="49">
        <v>0</v>
      </c>
      <c r="AI124" s="49">
        <v>0</v>
      </c>
      <c r="AJ124" s="49"/>
      <c r="AK124" s="49"/>
      <c r="AL124" s="49"/>
      <c r="AM124" s="49">
        <v>0</v>
      </c>
      <c r="AN124" s="49">
        <v>0</v>
      </c>
      <c r="AO124" s="49"/>
      <c r="AP124" s="49"/>
      <c r="AQ124" s="49"/>
      <c r="AR124" s="49">
        <v>0</v>
      </c>
      <c r="AX124" s="106">
        <v>9009142400</v>
      </c>
      <c r="AY124" s="107">
        <v>54491.192900000002</v>
      </c>
      <c r="AZ124" s="107">
        <v>6815.37</v>
      </c>
      <c r="BA124" s="107">
        <v>6</v>
      </c>
      <c r="BB124" s="107">
        <v>2179.8000000000002</v>
      </c>
      <c r="BC124" s="107">
        <v>18</v>
      </c>
      <c r="BD124" s="107">
        <v>4635.57</v>
      </c>
    </row>
    <row r="125" spans="1:56" x14ac:dyDescent="0.25">
      <c r="A125" s="107" t="s">
        <v>1632</v>
      </c>
      <c r="B125" s="49">
        <v>9001090300</v>
      </c>
      <c r="C125" s="107" t="s">
        <v>1631</v>
      </c>
      <c r="D125" s="49">
        <v>118819</v>
      </c>
      <c r="E125" s="49">
        <v>2.97</v>
      </c>
      <c r="F125" s="49">
        <v>68945.776679999995</v>
      </c>
      <c r="G125" s="49">
        <v>68.945999999999998</v>
      </c>
      <c r="H125" s="49">
        <v>0.79200000000000004</v>
      </c>
      <c r="I125" s="49">
        <v>4</v>
      </c>
      <c r="J125" s="49">
        <v>0.20799999999999996</v>
      </c>
      <c r="K125" s="49">
        <v>2</v>
      </c>
      <c r="L125" s="49">
        <v>2194</v>
      </c>
      <c r="M125" s="49">
        <v>0.38186530441446614</v>
      </c>
      <c r="N125" s="49">
        <v>0.63700000000000001</v>
      </c>
      <c r="O125" s="49">
        <v>4</v>
      </c>
      <c r="P125" s="49">
        <v>0.129</v>
      </c>
      <c r="Q125" s="49">
        <v>1</v>
      </c>
      <c r="R125" s="49">
        <v>2</v>
      </c>
      <c r="S125" s="49">
        <v>1</v>
      </c>
      <c r="T125" s="49">
        <v>1</v>
      </c>
      <c r="U125" s="49">
        <v>4561</v>
      </c>
      <c r="V125" s="49">
        <v>1.8396154731218799</v>
      </c>
      <c r="W125" s="49">
        <v>2479.3224816000002</v>
      </c>
      <c r="X125" s="49">
        <v>1</v>
      </c>
      <c r="Y125" s="49">
        <v>439</v>
      </c>
      <c r="Z125" s="49">
        <v>9.5207113424419862</v>
      </c>
      <c r="AA125" s="49">
        <v>0.40200000000000002</v>
      </c>
      <c r="AB125" s="49">
        <v>3</v>
      </c>
      <c r="AC125" s="49">
        <v>2.5</v>
      </c>
      <c r="AD125" s="49">
        <v>3</v>
      </c>
      <c r="AE125" s="107" t="s">
        <v>239</v>
      </c>
      <c r="AF125" s="107" t="s">
        <v>239</v>
      </c>
      <c r="AG125" s="49">
        <v>88643.617499999993</v>
      </c>
      <c r="AH125" s="49">
        <v>37237.230000000003</v>
      </c>
      <c r="AI125" s="49">
        <v>19</v>
      </c>
      <c r="AJ125" s="49">
        <v>17</v>
      </c>
      <c r="AK125" s="49">
        <v>2</v>
      </c>
      <c r="AL125" s="49">
        <v>0</v>
      </c>
      <c r="AM125" s="49">
        <v>9185.5</v>
      </c>
      <c r="AN125" s="49">
        <v>11</v>
      </c>
      <c r="AO125" s="49">
        <v>11</v>
      </c>
      <c r="AP125" s="49">
        <v>0</v>
      </c>
      <c r="AQ125" s="49">
        <v>0</v>
      </c>
      <c r="AR125" s="49">
        <v>28051.73</v>
      </c>
      <c r="AX125" s="106">
        <v>9009142500</v>
      </c>
      <c r="AY125" s="107">
        <v>65008.414499999999</v>
      </c>
      <c r="AZ125" s="107">
        <v>7352.41</v>
      </c>
      <c r="BA125" s="107">
        <v>9</v>
      </c>
      <c r="BB125" s="107">
        <v>2183.98</v>
      </c>
      <c r="BC125" s="107">
        <v>8</v>
      </c>
      <c r="BD125" s="107">
        <v>5168.43</v>
      </c>
    </row>
    <row r="126" spans="1:56" x14ac:dyDescent="0.25">
      <c r="A126" s="107" t="s">
        <v>1630</v>
      </c>
      <c r="B126" s="49">
        <v>9001090400</v>
      </c>
      <c r="C126" s="107" t="s">
        <v>1629</v>
      </c>
      <c r="D126" s="49">
        <v>121802</v>
      </c>
      <c r="E126" s="49">
        <v>2.97</v>
      </c>
      <c r="F126" s="49">
        <v>70676.688840000003</v>
      </c>
      <c r="G126" s="49">
        <v>70.677000000000007</v>
      </c>
      <c r="H126" s="49">
        <v>0.81</v>
      </c>
      <c r="I126" s="49">
        <v>5</v>
      </c>
      <c r="J126" s="49">
        <v>0.18999999999999995</v>
      </c>
      <c r="K126" s="49">
        <v>1</v>
      </c>
      <c r="L126" s="49">
        <v>2161</v>
      </c>
      <c r="M126" s="49">
        <v>0.36691022776555982</v>
      </c>
      <c r="N126" s="49">
        <v>0.57099999999999995</v>
      </c>
      <c r="O126" s="49">
        <v>3</v>
      </c>
      <c r="P126" s="49">
        <v>0.13700000000000001</v>
      </c>
      <c r="Q126" s="49">
        <v>1</v>
      </c>
      <c r="R126" s="49">
        <v>1</v>
      </c>
      <c r="S126" s="49">
        <v>1</v>
      </c>
      <c r="T126" s="49">
        <v>1</v>
      </c>
      <c r="U126" s="49">
        <v>6552</v>
      </c>
      <c r="V126" s="49">
        <v>2.9224428839052501</v>
      </c>
      <c r="W126" s="49">
        <v>2241.9599836000002</v>
      </c>
      <c r="X126" s="49">
        <v>1</v>
      </c>
      <c r="Y126" s="49">
        <v>1266</v>
      </c>
      <c r="Z126" s="49">
        <v>19.423135931267261</v>
      </c>
      <c r="AA126" s="49">
        <v>0.746</v>
      </c>
      <c r="AB126" s="49">
        <v>4</v>
      </c>
      <c r="AC126" s="49">
        <v>2.5</v>
      </c>
      <c r="AD126" s="49">
        <v>3</v>
      </c>
      <c r="AE126" s="107" t="s">
        <v>239</v>
      </c>
      <c r="AF126" s="107" t="s">
        <v>239</v>
      </c>
      <c r="AG126" s="49">
        <v>0</v>
      </c>
      <c r="AH126" s="49">
        <v>0</v>
      </c>
      <c r="AI126" s="49">
        <v>0</v>
      </c>
      <c r="AJ126" s="49"/>
      <c r="AK126" s="49"/>
      <c r="AL126" s="49"/>
      <c r="AM126" s="49">
        <v>0</v>
      </c>
      <c r="AN126" s="49">
        <v>0</v>
      </c>
      <c r="AO126" s="49"/>
      <c r="AP126" s="49"/>
      <c r="AQ126" s="49"/>
      <c r="AR126" s="49">
        <v>0</v>
      </c>
      <c r="AX126" s="106">
        <v>9009142601</v>
      </c>
      <c r="AY126" s="107">
        <v>92752.185599999997</v>
      </c>
      <c r="AZ126" s="107">
        <v>25570.16</v>
      </c>
      <c r="BA126" s="107">
        <v>12</v>
      </c>
      <c r="BB126" s="107">
        <v>5413.7</v>
      </c>
      <c r="BC126" s="107">
        <v>22</v>
      </c>
      <c r="BD126" s="107">
        <v>20156.46</v>
      </c>
    </row>
    <row r="127" spans="1:56" x14ac:dyDescent="0.25">
      <c r="A127" s="107" t="s">
        <v>1630</v>
      </c>
      <c r="B127" s="49">
        <v>9001090400</v>
      </c>
      <c r="C127" s="107" t="s">
        <v>1629</v>
      </c>
      <c r="D127" s="49">
        <v>121802</v>
      </c>
      <c r="E127" s="49">
        <v>2.97</v>
      </c>
      <c r="F127" s="49">
        <v>70676.688840000003</v>
      </c>
      <c r="G127" s="49">
        <v>70.677000000000007</v>
      </c>
      <c r="H127" s="49">
        <v>0.81</v>
      </c>
      <c r="I127" s="49">
        <v>5</v>
      </c>
      <c r="J127" s="49">
        <v>0.18999999999999995</v>
      </c>
      <c r="K127" s="49">
        <v>1</v>
      </c>
      <c r="L127" s="49">
        <v>2161</v>
      </c>
      <c r="M127" s="49">
        <v>0.36691022776555982</v>
      </c>
      <c r="N127" s="49">
        <v>0.57099999999999995</v>
      </c>
      <c r="O127" s="49">
        <v>3</v>
      </c>
      <c r="P127" s="49">
        <v>0.13700000000000001</v>
      </c>
      <c r="Q127" s="49">
        <v>1</v>
      </c>
      <c r="R127" s="49">
        <v>1</v>
      </c>
      <c r="S127" s="49">
        <v>1</v>
      </c>
      <c r="T127" s="49">
        <v>1</v>
      </c>
      <c r="U127" s="49">
        <v>6552</v>
      </c>
      <c r="V127" s="49">
        <v>2.9224428839052501</v>
      </c>
      <c r="W127" s="49">
        <v>2241.9599836000002</v>
      </c>
      <c r="X127" s="49">
        <v>1</v>
      </c>
      <c r="Y127" s="49">
        <v>1266</v>
      </c>
      <c r="Z127" s="49">
        <v>19.423135931267261</v>
      </c>
      <c r="AA127" s="49">
        <v>0.746</v>
      </c>
      <c r="AB127" s="49">
        <v>4</v>
      </c>
      <c r="AC127" s="49">
        <v>2.5</v>
      </c>
      <c r="AD127" s="49">
        <v>3</v>
      </c>
      <c r="AE127" s="107" t="s">
        <v>239</v>
      </c>
      <c r="AF127" s="107" t="s">
        <v>239</v>
      </c>
      <c r="AG127" s="49">
        <v>107562.7838</v>
      </c>
      <c r="AH127" s="49">
        <v>26510.74</v>
      </c>
      <c r="AI127" s="49">
        <v>32</v>
      </c>
      <c r="AJ127" s="49">
        <v>32</v>
      </c>
      <c r="AK127" s="49">
        <v>0</v>
      </c>
      <c r="AL127" s="49">
        <v>0</v>
      </c>
      <c r="AM127" s="49">
        <v>25623.02</v>
      </c>
      <c r="AN127" s="49">
        <v>2</v>
      </c>
      <c r="AO127" s="49">
        <v>2</v>
      </c>
      <c r="AP127" s="49">
        <v>0</v>
      </c>
      <c r="AQ127" s="49">
        <v>0</v>
      </c>
      <c r="AR127" s="49">
        <v>887.72</v>
      </c>
      <c r="AX127" s="106">
        <v>9009142603</v>
      </c>
      <c r="AY127" s="107">
        <v>45179.0501</v>
      </c>
      <c r="AZ127" s="107">
        <v>14190.36</v>
      </c>
      <c r="BA127" s="107">
        <v>3</v>
      </c>
      <c r="BB127" s="107">
        <v>1888.11</v>
      </c>
      <c r="BC127" s="107">
        <v>7</v>
      </c>
      <c r="BD127" s="107">
        <v>12302.25</v>
      </c>
    </row>
    <row r="128" spans="1:56" x14ac:dyDescent="0.25">
      <c r="A128" s="107" t="s">
        <v>1628</v>
      </c>
      <c r="B128" s="49">
        <v>9001090500</v>
      </c>
      <c r="C128" s="107" t="s">
        <v>1627</v>
      </c>
      <c r="D128" s="49">
        <v>128667</v>
      </c>
      <c r="E128" s="49">
        <v>2.99</v>
      </c>
      <c r="F128" s="49">
        <v>74410.047349999993</v>
      </c>
      <c r="G128" s="49">
        <v>74.41</v>
      </c>
      <c r="H128" s="49">
        <v>0.84399999999999997</v>
      </c>
      <c r="I128" s="49">
        <v>5</v>
      </c>
      <c r="J128" s="49">
        <v>0.15600000000000003</v>
      </c>
      <c r="K128" s="49">
        <v>1</v>
      </c>
      <c r="L128" s="49">
        <v>2371</v>
      </c>
      <c r="M128" s="49">
        <v>0.38236771797995639</v>
      </c>
      <c r="N128" s="49">
        <v>0.63900000000000001</v>
      </c>
      <c r="O128" s="49">
        <v>4</v>
      </c>
      <c r="P128" s="49">
        <v>9.2999999999999972E-2</v>
      </c>
      <c r="Q128" s="49">
        <v>1</v>
      </c>
      <c r="R128" s="49">
        <v>1</v>
      </c>
      <c r="S128" s="49">
        <v>1</v>
      </c>
      <c r="T128" s="49">
        <v>1</v>
      </c>
      <c r="U128" s="49">
        <v>4718</v>
      </c>
      <c r="V128" s="49">
        <v>3.3672592305447</v>
      </c>
      <c r="W128" s="49">
        <v>1401.1395253000001</v>
      </c>
      <c r="X128" s="49">
        <v>1</v>
      </c>
      <c r="Y128" s="49">
        <v>627</v>
      </c>
      <c r="Z128" s="49">
        <v>13.172268907563025</v>
      </c>
      <c r="AA128" s="49">
        <v>0.56200000000000006</v>
      </c>
      <c r="AB128" s="49">
        <v>3</v>
      </c>
      <c r="AC128" s="49">
        <v>2</v>
      </c>
      <c r="AD128" s="49">
        <v>2</v>
      </c>
      <c r="AE128" s="107" t="s">
        <v>239</v>
      </c>
      <c r="AF128" s="107" t="s">
        <v>239</v>
      </c>
      <c r="AG128" s="49">
        <v>338.9221</v>
      </c>
      <c r="AH128" s="49">
        <v>5570.37</v>
      </c>
      <c r="AI128" s="49">
        <v>0</v>
      </c>
      <c r="AJ128" s="49"/>
      <c r="AK128" s="49"/>
      <c r="AL128" s="49"/>
      <c r="AM128" s="49">
        <v>0</v>
      </c>
      <c r="AN128" s="49">
        <v>1</v>
      </c>
      <c r="AO128" s="49">
        <v>1</v>
      </c>
      <c r="AP128" s="49">
        <v>0</v>
      </c>
      <c r="AQ128" s="49">
        <v>0</v>
      </c>
      <c r="AR128" s="49">
        <v>5570.37</v>
      </c>
      <c r="AX128" s="106">
        <v>9009142604</v>
      </c>
      <c r="AY128" s="107">
        <v>40663.816899999998</v>
      </c>
      <c r="AZ128" s="107">
        <v>19939.5</v>
      </c>
      <c r="BA128" s="107">
        <v>9</v>
      </c>
      <c r="BB128" s="107">
        <v>5025.12</v>
      </c>
      <c r="BC128" s="107">
        <v>13</v>
      </c>
      <c r="BD128" s="107">
        <v>14914.380000000001</v>
      </c>
    </row>
    <row r="129" spans="1:56" x14ac:dyDescent="0.25">
      <c r="A129" s="107" t="s">
        <v>1628</v>
      </c>
      <c r="B129" s="49">
        <v>9001090500</v>
      </c>
      <c r="C129" s="107" t="s">
        <v>1627</v>
      </c>
      <c r="D129" s="49">
        <v>128667</v>
      </c>
      <c r="E129" s="49">
        <v>2.99</v>
      </c>
      <c r="F129" s="49">
        <v>74410.047349999993</v>
      </c>
      <c r="G129" s="49">
        <v>74.41</v>
      </c>
      <c r="H129" s="49">
        <v>0.84399999999999997</v>
      </c>
      <c r="I129" s="49">
        <v>5</v>
      </c>
      <c r="J129" s="49">
        <v>0.15600000000000003</v>
      </c>
      <c r="K129" s="49">
        <v>1</v>
      </c>
      <c r="L129" s="49">
        <v>2371</v>
      </c>
      <c r="M129" s="49">
        <v>0.38236771797995639</v>
      </c>
      <c r="N129" s="49">
        <v>0.63900000000000001</v>
      </c>
      <c r="O129" s="49">
        <v>4</v>
      </c>
      <c r="P129" s="49">
        <v>9.2999999999999972E-2</v>
      </c>
      <c r="Q129" s="49">
        <v>1</v>
      </c>
      <c r="R129" s="49">
        <v>1</v>
      </c>
      <c r="S129" s="49">
        <v>1</v>
      </c>
      <c r="T129" s="49">
        <v>1</v>
      </c>
      <c r="U129" s="49">
        <v>4718</v>
      </c>
      <c r="V129" s="49">
        <v>3.3672592305447</v>
      </c>
      <c r="W129" s="49">
        <v>1401.1395253000001</v>
      </c>
      <c r="X129" s="49">
        <v>1</v>
      </c>
      <c r="Y129" s="49">
        <v>627</v>
      </c>
      <c r="Z129" s="49">
        <v>13.172268907563025</v>
      </c>
      <c r="AA129" s="49">
        <v>0.56200000000000006</v>
      </c>
      <c r="AB129" s="49">
        <v>3</v>
      </c>
      <c r="AC129" s="49">
        <v>2</v>
      </c>
      <c r="AD129" s="49">
        <v>2</v>
      </c>
      <c r="AE129" s="107" t="s">
        <v>239</v>
      </c>
      <c r="AF129" s="107" t="s">
        <v>239</v>
      </c>
      <c r="AG129" s="49">
        <v>0</v>
      </c>
      <c r="AH129" s="49">
        <v>0</v>
      </c>
      <c r="AI129" s="49">
        <v>0</v>
      </c>
      <c r="AJ129" s="49"/>
      <c r="AK129" s="49"/>
      <c r="AL129" s="49"/>
      <c r="AM129" s="49">
        <v>0</v>
      </c>
      <c r="AN129" s="49">
        <v>0</v>
      </c>
      <c r="AO129" s="49"/>
      <c r="AP129" s="49"/>
      <c r="AQ129" s="49"/>
      <c r="AR129" s="49">
        <v>0</v>
      </c>
      <c r="AX129" s="106">
        <v>9009142700</v>
      </c>
      <c r="AY129" s="107">
        <v>84074.735199999996</v>
      </c>
      <c r="AZ129" s="107">
        <v>29975.46</v>
      </c>
      <c r="BA129" s="107">
        <v>8</v>
      </c>
      <c r="BB129" s="107">
        <v>8295.25</v>
      </c>
      <c r="BC129" s="107">
        <v>20</v>
      </c>
      <c r="BD129" s="107">
        <v>15680.21</v>
      </c>
    </row>
    <row r="130" spans="1:56" x14ac:dyDescent="0.25">
      <c r="A130" s="107" t="s">
        <v>1628</v>
      </c>
      <c r="B130" s="49">
        <v>9001090500</v>
      </c>
      <c r="C130" s="107" t="s">
        <v>1627</v>
      </c>
      <c r="D130" s="49">
        <v>128667</v>
      </c>
      <c r="E130" s="49">
        <v>2.99</v>
      </c>
      <c r="F130" s="49">
        <v>74410.047349999993</v>
      </c>
      <c r="G130" s="49">
        <v>74.41</v>
      </c>
      <c r="H130" s="49">
        <v>0.84399999999999997</v>
      </c>
      <c r="I130" s="49">
        <v>5</v>
      </c>
      <c r="J130" s="49">
        <v>0.15600000000000003</v>
      </c>
      <c r="K130" s="49">
        <v>1</v>
      </c>
      <c r="L130" s="49">
        <v>2371</v>
      </c>
      <c r="M130" s="49">
        <v>0.38236771797995639</v>
      </c>
      <c r="N130" s="49">
        <v>0.63900000000000001</v>
      </c>
      <c r="O130" s="49">
        <v>4</v>
      </c>
      <c r="P130" s="49">
        <v>9.2999999999999972E-2</v>
      </c>
      <c r="Q130" s="49">
        <v>1</v>
      </c>
      <c r="R130" s="49">
        <v>1</v>
      </c>
      <c r="S130" s="49">
        <v>1</v>
      </c>
      <c r="T130" s="49">
        <v>1</v>
      </c>
      <c r="U130" s="49">
        <v>4718</v>
      </c>
      <c r="V130" s="49">
        <v>3.3672592305447</v>
      </c>
      <c r="W130" s="49">
        <v>1401.1395253000001</v>
      </c>
      <c r="X130" s="49">
        <v>1</v>
      </c>
      <c r="Y130" s="49">
        <v>627</v>
      </c>
      <c r="Z130" s="49">
        <v>13.172268907563025</v>
      </c>
      <c r="AA130" s="49">
        <v>0.56200000000000006</v>
      </c>
      <c r="AB130" s="49">
        <v>3</v>
      </c>
      <c r="AC130" s="49">
        <v>2</v>
      </c>
      <c r="AD130" s="49">
        <v>2</v>
      </c>
      <c r="AE130" s="107" t="s">
        <v>239</v>
      </c>
      <c r="AF130" s="107" t="s">
        <v>239</v>
      </c>
      <c r="AG130" s="49">
        <v>171.0093</v>
      </c>
      <c r="AH130" s="49">
        <v>0</v>
      </c>
      <c r="AI130" s="49">
        <v>0</v>
      </c>
      <c r="AJ130" s="49"/>
      <c r="AK130" s="49"/>
      <c r="AL130" s="49"/>
      <c r="AM130" s="49">
        <v>0</v>
      </c>
      <c r="AN130" s="49">
        <v>0</v>
      </c>
      <c r="AO130" s="49"/>
      <c r="AP130" s="49"/>
      <c r="AQ130" s="49"/>
      <c r="AR130" s="49">
        <v>0</v>
      </c>
      <c r="AX130" s="106">
        <v>9009142800</v>
      </c>
      <c r="AY130" s="107">
        <v>78623.256699999998</v>
      </c>
      <c r="AZ130" s="107">
        <v>67583.460000000006</v>
      </c>
      <c r="BA130" s="107">
        <v>69</v>
      </c>
      <c r="BB130" s="107">
        <v>38539.730000000003</v>
      </c>
      <c r="BC130" s="107">
        <v>16</v>
      </c>
      <c r="BD130" s="107">
        <v>29043.730000000003</v>
      </c>
    </row>
    <row r="131" spans="1:56" x14ac:dyDescent="0.25">
      <c r="A131" s="107" t="s">
        <v>1628</v>
      </c>
      <c r="B131" s="49">
        <v>9001090500</v>
      </c>
      <c r="C131" s="107" t="s">
        <v>1627</v>
      </c>
      <c r="D131" s="49">
        <v>128667</v>
      </c>
      <c r="E131" s="49">
        <v>2.99</v>
      </c>
      <c r="F131" s="49">
        <v>74410.047349999993</v>
      </c>
      <c r="G131" s="49">
        <v>74.41</v>
      </c>
      <c r="H131" s="49">
        <v>0.84399999999999997</v>
      </c>
      <c r="I131" s="49">
        <v>5</v>
      </c>
      <c r="J131" s="49">
        <v>0.15600000000000003</v>
      </c>
      <c r="K131" s="49">
        <v>1</v>
      </c>
      <c r="L131" s="49">
        <v>2371</v>
      </c>
      <c r="M131" s="49">
        <v>0.38236771797995639</v>
      </c>
      <c r="N131" s="49">
        <v>0.63900000000000001</v>
      </c>
      <c r="O131" s="49">
        <v>4</v>
      </c>
      <c r="P131" s="49">
        <v>9.2999999999999972E-2</v>
      </c>
      <c r="Q131" s="49">
        <v>1</v>
      </c>
      <c r="R131" s="49">
        <v>1</v>
      </c>
      <c r="S131" s="49">
        <v>1</v>
      </c>
      <c r="T131" s="49">
        <v>1</v>
      </c>
      <c r="U131" s="49">
        <v>4718</v>
      </c>
      <c r="V131" s="49">
        <v>3.3672592305447</v>
      </c>
      <c r="W131" s="49">
        <v>1401.1395253000001</v>
      </c>
      <c r="X131" s="49">
        <v>1</v>
      </c>
      <c r="Y131" s="49">
        <v>627</v>
      </c>
      <c r="Z131" s="49">
        <v>13.172268907563025</v>
      </c>
      <c r="AA131" s="49">
        <v>0.56200000000000006</v>
      </c>
      <c r="AB131" s="49">
        <v>3</v>
      </c>
      <c r="AC131" s="49">
        <v>2</v>
      </c>
      <c r="AD131" s="49">
        <v>2</v>
      </c>
      <c r="AE131" s="107" t="s">
        <v>239</v>
      </c>
      <c r="AF131" s="107" t="s">
        <v>239</v>
      </c>
      <c r="AG131" s="49">
        <v>87751.845199999996</v>
      </c>
      <c r="AH131" s="49">
        <v>41902.559999999998</v>
      </c>
      <c r="AI131" s="49">
        <v>25</v>
      </c>
      <c r="AJ131" s="49">
        <v>25</v>
      </c>
      <c r="AK131" s="49">
        <v>0</v>
      </c>
      <c r="AL131" s="49">
        <v>0</v>
      </c>
      <c r="AM131" s="49">
        <v>17328.66</v>
      </c>
      <c r="AN131" s="49">
        <v>6</v>
      </c>
      <c r="AO131" s="49">
        <v>6</v>
      </c>
      <c r="AP131" s="49">
        <v>0</v>
      </c>
      <c r="AQ131" s="49">
        <v>0</v>
      </c>
      <c r="AR131" s="49">
        <v>24573.9</v>
      </c>
      <c r="AX131" s="106">
        <v>9009150100</v>
      </c>
      <c r="AY131" s="107">
        <v>88019.366599999994</v>
      </c>
      <c r="AZ131" s="107">
        <v>10986.41</v>
      </c>
      <c r="BA131" s="107">
        <v>31</v>
      </c>
      <c r="BB131" s="107">
        <v>10986.41</v>
      </c>
      <c r="BC131" s="107">
        <v>0</v>
      </c>
      <c r="BD131" s="107">
        <v>0</v>
      </c>
    </row>
    <row r="132" spans="1:56" x14ac:dyDescent="0.25">
      <c r="A132" s="107" t="s">
        <v>1626</v>
      </c>
      <c r="B132" s="49">
        <v>9001090600</v>
      </c>
      <c r="C132" s="107" t="s">
        <v>1625</v>
      </c>
      <c r="D132" s="49">
        <v>100357</v>
      </c>
      <c r="E132" s="49">
        <v>2.68</v>
      </c>
      <c r="F132" s="49">
        <v>61302.79464</v>
      </c>
      <c r="G132" s="49">
        <v>61.302999999999997</v>
      </c>
      <c r="H132" s="49">
        <v>0.67800000000000005</v>
      </c>
      <c r="I132" s="49">
        <v>4</v>
      </c>
      <c r="J132" s="49">
        <v>0.32199999999999995</v>
      </c>
      <c r="K132" s="49">
        <v>2</v>
      </c>
      <c r="L132" s="49">
        <v>2200</v>
      </c>
      <c r="M132" s="49">
        <v>0.4306492086540869</v>
      </c>
      <c r="N132" s="49">
        <v>0.753</v>
      </c>
      <c r="O132" s="49">
        <v>4</v>
      </c>
      <c r="P132" s="49">
        <v>0.127</v>
      </c>
      <c r="Q132" s="49">
        <v>1</v>
      </c>
      <c r="R132" s="49">
        <v>2</v>
      </c>
      <c r="S132" s="49">
        <v>1</v>
      </c>
      <c r="T132" s="49">
        <v>1</v>
      </c>
      <c r="U132" s="49">
        <v>3494</v>
      </c>
      <c r="V132" s="49">
        <v>3.1836004645581402</v>
      </c>
      <c r="W132" s="49">
        <v>1097.4995257</v>
      </c>
      <c r="X132" s="49">
        <v>1</v>
      </c>
      <c r="Y132" s="49">
        <v>269</v>
      </c>
      <c r="Z132" s="49">
        <v>8.2515337423312882</v>
      </c>
      <c r="AA132" s="49">
        <v>0.32</v>
      </c>
      <c r="AB132" s="49">
        <v>2</v>
      </c>
      <c r="AC132" s="49">
        <v>2</v>
      </c>
      <c r="AD132" s="49">
        <v>2</v>
      </c>
      <c r="AE132" s="107" t="s">
        <v>239</v>
      </c>
      <c r="AF132" s="107" t="s">
        <v>239</v>
      </c>
      <c r="AG132" s="49">
        <v>46.748899999999999</v>
      </c>
      <c r="AH132" s="49">
        <v>690.47</v>
      </c>
      <c r="AI132" s="49">
        <v>1</v>
      </c>
      <c r="AJ132" s="49">
        <v>1</v>
      </c>
      <c r="AK132" s="49">
        <v>0</v>
      </c>
      <c r="AL132" s="49">
        <v>0</v>
      </c>
      <c r="AM132" s="49">
        <v>690.47</v>
      </c>
      <c r="AN132" s="49">
        <v>0</v>
      </c>
      <c r="AO132" s="49"/>
      <c r="AP132" s="49"/>
      <c r="AQ132" s="49"/>
      <c r="AR132" s="49">
        <v>0</v>
      </c>
      <c r="AX132" s="106">
        <v>9009150200</v>
      </c>
      <c r="AY132" s="107">
        <v>58587.5092</v>
      </c>
      <c r="AZ132" s="107">
        <v>301300.26</v>
      </c>
      <c r="BA132" s="107">
        <v>17</v>
      </c>
      <c r="BB132" s="107">
        <v>10891.55</v>
      </c>
      <c r="BC132" s="107">
        <v>4</v>
      </c>
      <c r="BD132" s="107">
        <v>289508.71000000002</v>
      </c>
    </row>
    <row r="133" spans="1:56" x14ac:dyDescent="0.25">
      <c r="A133" s="107" t="s">
        <v>1626</v>
      </c>
      <c r="B133" s="49">
        <v>9001090600</v>
      </c>
      <c r="C133" s="107" t="s">
        <v>1625</v>
      </c>
      <c r="D133" s="49">
        <v>100357</v>
      </c>
      <c r="E133" s="49">
        <v>2.68</v>
      </c>
      <c r="F133" s="49">
        <v>61302.79464</v>
      </c>
      <c r="G133" s="49">
        <v>61.302999999999997</v>
      </c>
      <c r="H133" s="49">
        <v>0.67800000000000005</v>
      </c>
      <c r="I133" s="49">
        <v>4</v>
      </c>
      <c r="J133" s="49">
        <v>0.32199999999999995</v>
      </c>
      <c r="K133" s="49">
        <v>2</v>
      </c>
      <c r="L133" s="49">
        <v>2200</v>
      </c>
      <c r="M133" s="49">
        <v>0.4306492086540869</v>
      </c>
      <c r="N133" s="49">
        <v>0.753</v>
      </c>
      <c r="O133" s="49">
        <v>4</v>
      </c>
      <c r="P133" s="49">
        <v>0.127</v>
      </c>
      <c r="Q133" s="49">
        <v>1</v>
      </c>
      <c r="R133" s="49">
        <v>2</v>
      </c>
      <c r="S133" s="49">
        <v>1</v>
      </c>
      <c r="T133" s="49">
        <v>1</v>
      </c>
      <c r="U133" s="49">
        <v>3494</v>
      </c>
      <c r="V133" s="49">
        <v>3.1836004645581402</v>
      </c>
      <c r="W133" s="49">
        <v>1097.4995257</v>
      </c>
      <c r="X133" s="49">
        <v>1</v>
      </c>
      <c r="Y133" s="49">
        <v>269</v>
      </c>
      <c r="Z133" s="49">
        <v>8.2515337423312882</v>
      </c>
      <c r="AA133" s="49">
        <v>0.32</v>
      </c>
      <c r="AB133" s="49">
        <v>2</v>
      </c>
      <c r="AC133" s="49">
        <v>2</v>
      </c>
      <c r="AD133" s="49">
        <v>2</v>
      </c>
      <c r="AE133" s="107" t="s">
        <v>239</v>
      </c>
      <c r="AF133" s="107" t="s">
        <v>239</v>
      </c>
      <c r="AG133" s="49">
        <v>74716.111199999999</v>
      </c>
      <c r="AH133" s="49">
        <v>29909.49</v>
      </c>
      <c r="AI133" s="49">
        <v>16</v>
      </c>
      <c r="AJ133" s="49">
        <v>16</v>
      </c>
      <c r="AK133" s="49">
        <v>0</v>
      </c>
      <c r="AL133" s="49">
        <v>0</v>
      </c>
      <c r="AM133" s="49">
        <v>18720.04</v>
      </c>
      <c r="AN133" s="49">
        <v>3</v>
      </c>
      <c r="AO133" s="49">
        <v>3</v>
      </c>
      <c r="AP133" s="49">
        <v>0</v>
      </c>
      <c r="AQ133" s="49">
        <v>0</v>
      </c>
      <c r="AR133" s="49">
        <v>3439.45</v>
      </c>
      <c r="AX133" s="106">
        <v>9009150300</v>
      </c>
      <c r="AY133" s="107">
        <v>70907.9859</v>
      </c>
      <c r="AZ133" s="107">
        <v>9897.52</v>
      </c>
      <c r="BA133" s="107">
        <v>24</v>
      </c>
      <c r="BB133" s="107">
        <v>9039.11</v>
      </c>
      <c r="BC133" s="107">
        <v>2</v>
      </c>
      <c r="BD133" s="107">
        <v>858.41</v>
      </c>
    </row>
    <row r="134" spans="1:56" x14ac:dyDescent="0.25">
      <c r="A134" s="107" t="s">
        <v>1624</v>
      </c>
      <c r="B134" s="49">
        <v>9001090700</v>
      </c>
      <c r="C134" s="107" t="s">
        <v>1623</v>
      </c>
      <c r="D134" s="49">
        <v>163315</v>
      </c>
      <c r="E134" s="49">
        <v>3.16</v>
      </c>
      <c r="F134" s="49">
        <v>91871.865269999995</v>
      </c>
      <c r="G134" s="49">
        <v>91.872</v>
      </c>
      <c r="H134" s="49">
        <v>0.92700000000000005</v>
      </c>
      <c r="I134" s="49">
        <v>5</v>
      </c>
      <c r="J134" s="49">
        <v>7.2999999999999954E-2</v>
      </c>
      <c r="K134" s="49">
        <v>1</v>
      </c>
      <c r="L134" s="49">
        <v>2544</v>
      </c>
      <c r="M134" s="49">
        <v>0.33228888855453192</v>
      </c>
      <c r="N134" s="49">
        <v>0.377</v>
      </c>
      <c r="O134" s="49">
        <v>2</v>
      </c>
      <c r="P134" s="49">
        <v>7.1999999999999953E-2</v>
      </c>
      <c r="Q134" s="49">
        <v>1</v>
      </c>
      <c r="R134" s="49">
        <v>1</v>
      </c>
      <c r="S134" s="49">
        <v>1</v>
      </c>
      <c r="T134" s="49">
        <v>1</v>
      </c>
      <c r="U134" s="49">
        <v>5547</v>
      </c>
      <c r="V134" s="49">
        <v>4.9528511329010003</v>
      </c>
      <c r="W134" s="49">
        <v>1119.9609783000001</v>
      </c>
      <c r="X134" s="49">
        <v>1</v>
      </c>
      <c r="Y134" s="49">
        <v>733</v>
      </c>
      <c r="Z134" s="49">
        <v>13.48169946661762</v>
      </c>
      <c r="AA134" s="49">
        <v>0.57699999999999996</v>
      </c>
      <c r="AB134" s="49">
        <v>3</v>
      </c>
      <c r="AC134" s="49">
        <v>2</v>
      </c>
      <c r="AD134" s="49">
        <v>2</v>
      </c>
      <c r="AE134" s="107" t="s">
        <v>239</v>
      </c>
      <c r="AF134" s="107" t="s">
        <v>239</v>
      </c>
      <c r="AG134" s="49">
        <v>0</v>
      </c>
      <c r="AH134" s="49">
        <v>0</v>
      </c>
      <c r="AI134" s="49">
        <v>0</v>
      </c>
      <c r="AJ134" s="49"/>
      <c r="AK134" s="49"/>
      <c r="AL134" s="49"/>
      <c r="AM134" s="49">
        <v>0</v>
      </c>
      <c r="AN134" s="49">
        <v>0</v>
      </c>
      <c r="AO134" s="49"/>
      <c r="AP134" s="49"/>
      <c r="AQ134" s="49"/>
      <c r="AR134" s="49">
        <v>0</v>
      </c>
      <c r="AX134" s="106">
        <v>9009150400</v>
      </c>
      <c r="AY134" s="107">
        <v>72449.754100000006</v>
      </c>
      <c r="AZ134" s="107">
        <v>15589.52</v>
      </c>
      <c r="BA134" s="107">
        <v>37</v>
      </c>
      <c r="BB134" s="107">
        <v>11147.17</v>
      </c>
      <c r="BC134" s="107">
        <v>4</v>
      </c>
      <c r="BD134" s="107">
        <v>4442.3500000000004</v>
      </c>
    </row>
    <row r="135" spans="1:56" x14ac:dyDescent="0.25">
      <c r="A135" s="107" t="s">
        <v>1624</v>
      </c>
      <c r="B135" s="49">
        <v>9001090700</v>
      </c>
      <c r="C135" s="107" t="s">
        <v>1623</v>
      </c>
      <c r="D135" s="49">
        <v>163315</v>
      </c>
      <c r="E135" s="49">
        <v>3.16</v>
      </c>
      <c r="F135" s="49">
        <v>91871.865269999995</v>
      </c>
      <c r="G135" s="49">
        <v>91.872</v>
      </c>
      <c r="H135" s="49">
        <v>0.92700000000000005</v>
      </c>
      <c r="I135" s="49">
        <v>5</v>
      </c>
      <c r="J135" s="49">
        <v>7.2999999999999954E-2</v>
      </c>
      <c r="K135" s="49">
        <v>1</v>
      </c>
      <c r="L135" s="49">
        <v>2544</v>
      </c>
      <c r="M135" s="49">
        <v>0.33228888855453192</v>
      </c>
      <c r="N135" s="49">
        <v>0.377</v>
      </c>
      <c r="O135" s="49">
        <v>2</v>
      </c>
      <c r="P135" s="49">
        <v>7.1999999999999953E-2</v>
      </c>
      <c r="Q135" s="49">
        <v>1</v>
      </c>
      <c r="R135" s="49">
        <v>1</v>
      </c>
      <c r="S135" s="49">
        <v>1</v>
      </c>
      <c r="T135" s="49">
        <v>1</v>
      </c>
      <c r="U135" s="49">
        <v>5547</v>
      </c>
      <c r="V135" s="49">
        <v>4.9528511329010003</v>
      </c>
      <c r="W135" s="49">
        <v>1119.9609783000001</v>
      </c>
      <c r="X135" s="49">
        <v>1</v>
      </c>
      <c r="Y135" s="49">
        <v>733</v>
      </c>
      <c r="Z135" s="49">
        <v>13.48169946661762</v>
      </c>
      <c r="AA135" s="49">
        <v>0.57699999999999996</v>
      </c>
      <c r="AB135" s="49">
        <v>3</v>
      </c>
      <c r="AC135" s="49">
        <v>2</v>
      </c>
      <c r="AD135" s="49">
        <v>2</v>
      </c>
      <c r="AE135" s="107" t="s">
        <v>239</v>
      </c>
      <c r="AF135" s="107" t="s">
        <v>239</v>
      </c>
      <c r="AG135" s="49">
        <v>415.14870000000002</v>
      </c>
      <c r="AH135" s="49">
        <v>-1200</v>
      </c>
      <c r="AI135" s="49">
        <v>0</v>
      </c>
      <c r="AJ135" s="49"/>
      <c r="AK135" s="49"/>
      <c r="AL135" s="49"/>
      <c r="AM135" s="49">
        <v>0</v>
      </c>
      <c r="AN135" s="49">
        <v>0</v>
      </c>
      <c r="AO135" s="49"/>
      <c r="AP135" s="49"/>
      <c r="AQ135" s="49"/>
      <c r="AR135" s="49">
        <v>0</v>
      </c>
      <c r="AX135" s="106">
        <v>9009150500</v>
      </c>
      <c r="AY135" s="107">
        <v>76013.063599999994</v>
      </c>
      <c r="AZ135" s="107">
        <v>23264.12</v>
      </c>
      <c r="BA135" s="107">
        <v>34</v>
      </c>
      <c r="BB135" s="107">
        <v>20751.07</v>
      </c>
      <c r="BC135" s="107">
        <v>5</v>
      </c>
      <c r="BD135" s="107">
        <v>2513.0500000000002</v>
      </c>
    </row>
    <row r="136" spans="1:56" x14ac:dyDescent="0.25">
      <c r="A136" s="107" t="s">
        <v>1624</v>
      </c>
      <c r="B136" s="49">
        <v>9001090700</v>
      </c>
      <c r="C136" s="107" t="s">
        <v>1623</v>
      </c>
      <c r="D136" s="49">
        <v>163315</v>
      </c>
      <c r="E136" s="49">
        <v>3.16</v>
      </c>
      <c r="F136" s="49">
        <v>91871.865269999995</v>
      </c>
      <c r="G136" s="49">
        <v>91.872</v>
      </c>
      <c r="H136" s="49">
        <v>0.92700000000000005</v>
      </c>
      <c r="I136" s="49">
        <v>5</v>
      </c>
      <c r="J136" s="49">
        <v>7.2999999999999954E-2</v>
      </c>
      <c r="K136" s="49">
        <v>1</v>
      </c>
      <c r="L136" s="49">
        <v>2544</v>
      </c>
      <c r="M136" s="49">
        <v>0.33228888855453192</v>
      </c>
      <c r="N136" s="49">
        <v>0.377</v>
      </c>
      <c r="O136" s="49">
        <v>2</v>
      </c>
      <c r="P136" s="49">
        <v>7.1999999999999953E-2</v>
      </c>
      <c r="Q136" s="49">
        <v>1</v>
      </c>
      <c r="R136" s="49">
        <v>1</v>
      </c>
      <c r="S136" s="49">
        <v>1</v>
      </c>
      <c r="T136" s="49">
        <v>1</v>
      </c>
      <c r="U136" s="49">
        <v>5547</v>
      </c>
      <c r="V136" s="49">
        <v>4.9528511329010003</v>
      </c>
      <c r="W136" s="49">
        <v>1119.9609783000001</v>
      </c>
      <c r="X136" s="49">
        <v>1</v>
      </c>
      <c r="Y136" s="49">
        <v>733</v>
      </c>
      <c r="Z136" s="49">
        <v>13.48169946661762</v>
      </c>
      <c r="AA136" s="49">
        <v>0.57699999999999996</v>
      </c>
      <c r="AB136" s="49">
        <v>3</v>
      </c>
      <c r="AC136" s="49">
        <v>2</v>
      </c>
      <c r="AD136" s="49">
        <v>2</v>
      </c>
      <c r="AE136" s="107" t="s">
        <v>239</v>
      </c>
      <c r="AF136" s="107" t="s">
        <v>239</v>
      </c>
      <c r="AG136" s="49">
        <v>109772.8824</v>
      </c>
      <c r="AH136" s="49">
        <v>36474.04</v>
      </c>
      <c r="AI136" s="49">
        <v>25</v>
      </c>
      <c r="AJ136" s="49">
        <v>25</v>
      </c>
      <c r="AK136" s="49">
        <v>0</v>
      </c>
      <c r="AL136" s="49">
        <v>0</v>
      </c>
      <c r="AM136" s="49">
        <v>19809.03</v>
      </c>
      <c r="AN136" s="49">
        <v>4</v>
      </c>
      <c r="AO136" s="49">
        <v>4</v>
      </c>
      <c r="AP136" s="49">
        <v>0</v>
      </c>
      <c r="AQ136" s="49">
        <v>0</v>
      </c>
      <c r="AR136" s="49">
        <v>16665.009999999998</v>
      </c>
      <c r="AX136" s="106">
        <v>9009150600</v>
      </c>
      <c r="AY136" s="107">
        <v>118660.9953</v>
      </c>
      <c r="AZ136" s="107">
        <v>120779.61</v>
      </c>
      <c r="BA136" s="107">
        <v>24</v>
      </c>
      <c r="BB136" s="107">
        <v>15405.65</v>
      </c>
      <c r="BC136" s="107">
        <v>3</v>
      </c>
      <c r="BD136" s="107">
        <v>15373.96</v>
      </c>
    </row>
    <row r="137" spans="1:56" x14ac:dyDescent="0.25">
      <c r="A137" s="107" t="s">
        <v>1622</v>
      </c>
      <c r="B137" s="49">
        <v>9001100100</v>
      </c>
      <c r="C137" s="107" t="s">
        <v>1621</v>
      </c>
      <c r="D137" s="49">
        <v>128056</v>
      </c>
      <c r="E137" s="49">
        <v>2.87</v>
      </c>
      <c r="F137" s="49">
        <v>75589.066779999994</v>
      </c>
      <c r="G137" s="49">
        <v>75.588999999999999</v>
      </c>
      <c r="H137" s="49">
        <v>0.85399999999999998</v>
      </c>
      <c r="I137" s="49">
        <v>5</v>
      </c>
      <c r="J137" s="49">
        <v>0.14600000000000002</v>
      </c>
      <c r="K137" s="49">
        <v>1</v>
      </c>
      <c r="L137" s="49">
        <v>2056</v>
      </c>
      <c r="M137" s="49">
        <v>0.32639640957345345</v>
      </c>
      <c r="N137" s="49">
        <v>0.33400000000000002</v>
      </c>
      <c r="O137" s="49">
        <v>2</v>
      </c>
      <c r="P137" s="49">
        <v>0.15000000000000002</v>
      </c>
      <c r="Q137" s="49">
        <v>1</v>
      </c>
      <c r="R137" s="49">
        <v>1</v>
      </c>
      <c r="S137" s="49">
        <v>1</v>
      </c>
      <c r="T137" s="49">
        <v>1</v>
      </c>
      <c r="U137" s="49">
        <v>5574</v>
      </c>
      <c r="V137" s="49">
        <v>7.9805365893587199</v>
      </c>
      <c r="W137" s="49">
        <v>698.44927562999999</v>
      </c>
      <c r="X137" s="49">
        <v>1</v>
      </c>
      <c r="Y137" s="49">
        <v>648</v>
      </c>
      <c r="Z137" s="49">
        <v>11.456859971711458</v>
      </c>
      <c r="AA137" s="49">
        <v>0.47899999999999998</v>
      </c>
      <c r="AB137" s="49">
        <v>3</v>
      </c>
      <c r="AC137" s="49">
        <v>2</v>
      </c>
      <c r="AD137" s="49">
        <v>2</v>
      </c>
      <c r="AE137" s="107" t="s">
        <v>239</v>
      </c>
      <c r="AF137" s="107" t="s">
        <v>239</v>
      </c>
      <c r="AG137" s="49">
        <v>278.06810000000002</v>
      </c>
      <c r="AH137" s="49">
        <v>0</v>
      </c>
      <c r="AI137" s="49">
        <v>0</v>
      </c>
      <c r="AJ137" s="49"/>
      <c r="AK137" s="49"/>
      <c r="AL137" s="49"/>
      <c r="AM137" s="49">
        <v>0</v>
      </c>
      <c r="AN137" s="49">
        <v>0</v>
      </c>
      <c r="AO137" s="49"/>
      <c r="AP137" s="49"/>
      <c r="AQ137" s="49"/>
      <c r="AR137" s="49">
        <v>0</v>
      </c>
      <c r="AX137" s="106">
        <v>9009150700</v>
      </c>
      <c r="AY137" s="107">
        <v>84188.599499999997</v>
      </c>
      <c r="AZ137" s="107">
        <v>20242.41</v>
      </c>
      <c r="BA137" s="107">
        <v>26</v>
      </c>
      <c r="BB137" s="107">
        <v>16948.09</v>
      </c>
      <c r="BC137" s="107">
        <v>1</v>
      </c>
      <c r="BD137" s="107">
        <v>3294.32</v>
      </c>
    </row>
    <row r="138" spans="1:56" x14ac:dyDescent="0.25">
      <c r="A138" s="107" t="s">
        <v>1622</v>
      </c>
      <c r="B138" s="49">
        <v>9001100100</v>
      </c>
      <c r="C138" s="107" t="s">
        <v>1621</v>
      </c>
      <c r="D138" s="49">
        <v>128056</v>
      </c>
      <c r="E138" s="49">
        <v>2.87</v>
      </c>
      <c r="F138" s="49">
        <v>75589.066779999994</v>
      </c>
      <c r="G138" s="49">
        <v>75.588999999999999</v>
      </c>
      <c r="H138" s="49">
        <v>0.85399999999999998</v>
      </c>
      <c r="I138" s="49">
        <v>5</v>
      </c>
      <c r="J138" s="49">
        <v>0.14600000000000002</v>
      </c>
      <c r="K138" s="49">
        <v>1</v>
      </c>
      <c r="L138" s="49">
        <v>2056</v>
      </c>
      <c r="M138" s="49">
        <v>0.32639640957345345</v>
      </c>
      <c r="N138" s="49">
        <v>0.33400000000000002</v>
      </c>
      <c r="O138" s="49">
        <v>2</v>
      </c>
      <c r="P138" s="49">
        <v>0.15000000000000002</v>
      </c>
      <c r="Q138" s="49">
        <v>1</v>
      </c>
      <c r="R138" s="49">
        <v>1</v>
      </c>
      <c r="S138" s="49">
        <v>1</v>
      </c>
      <c r="T138" s="49">
        <v>1</v>
      </c>
      <c r="U138" s="49">
        <v>5574</v>
      </c>
      <c r="V138" s="49">
        <v>7.9805365893587199</v>
      </c>
      <c r="W138" s="49">
        <v>698.44927562999999</v>
      </c>
      <c r="X138" s="49">
        <v>1</v>
      </c>
      <c r="Y138" s="49">
        <v>648</v>
      </c>
      <c r="Z138" s="49">
        <v>11.456859971711458</v>
      </c>
      <c r="AA138" s="49">
        <v>0.47899999999999998</v>
      </c>
      <c r="AB138" s="49">
        <v>3</v>
      </c>
      <c r="AC138" s="49">
        <v>2</v>
      </c>
      <c r="AD138" s="49">
        <v>2</v>
      </c>
      <c r="AE138" s="107" t="s">
        <v>239</v>
      </c>
      <c r="AF138" s="107" t="s">
        <v>239</v>
      </c>
      <c r="AG138" s="49">
        <v>84.520700000000005</v>
      </c>
      <c r="AH138" s="49">
        <v>0</v>
      </c>
      <c r="AI138" s="49">
        <v>0</v>
      </c>
      <c r="AJ138" s="49"/>
      <c r="AK138" s="49"/>
      <c r="AL138" s="49"/>
      <c r="AM138" s="49">
        <v>0</v>
      </c>
      <c r="AN138" s="49">
        <v>0</v>
      </c>
      <c r="AO138" s="49"/>
      <c r="AP138" s="49"/>
      <c r="AQ138" s="49"/>
      <c r="AR138" s="49">
        <v>0</v>
      </c>
      <c r="AX138" s="106">
        <v>9009150800</v>
      </c>
      <c r="AY138" s="107">
        <v>69671.752900000007</v>
      </c>
      <c r="AZ138" s="107">
        <v>9704.3799999999992</v>
      </c>
      <c r="BA138" s="107">
        <v>16</v>
      </c>
      <c r="BB138" s="107">
        <v>9601.5</v>
      </c>
      <c r="BC138" s="107">
        <v>1</v>
      </c>
      <c r="BD138" s="107">
        <v>102.88</v>
      </c>
    </row>
    <row r="139" spans="1:56" x14ac:dyDescent="0.25">
      <c r="A139" s="107" t="s">
        <v>1620</v>
      </c>
      <c r="B139" s="49">
        <v>9001100200</v>
      </c>
      <c r="C139" s="107" t="s">
        <v>1619</v>
      </c>
      <c r="D139" s="49">
        <v>111793</v>
      </c>
      <c r="E139" s="49">
        <v>2.92</v>
      </c>
      <c r="F139" s="49">
        <v>65421.904840000003</v>
      </c>
      <c r="G139" s="49">
        <v>65.421999999999997</v>
      </c>
      <c r="H139" s="49">
        <v>0.74299999999999999</v>
      </c>
      <c r="I139" s="49">
        <v>4</v>
      </c>
      <c r="J139" s="49">
        <v>0.25700000000000001</v>
      </c>
      <c r="K139" s="49">
        <v>2</v>
      </c>
      <c r="L139" s="49">
        <v>2304</v>
      </c>
      <c r="M139" s="49">
        <v>0.42261074585978076</v>
      </c>
      <c r="N139" s="49">
        <v>0.73599999999999999</v>
      </c>
      <c r="O139" s="49">
        <v>4</v>
      </c>
      <c r="P139" s="49">
        <v>0.11199999999999999</v>
      </c>
      <c r="Q139" s="49">
        <v>1</v>
      </c>
      <c r="R139" s="49">
        <v>2</v>
      </c>
      <c r="S139" s="49">
        <v>1</v>
      </c>
      <c r="T139" s="49">
        <v>1</v>
      </c>
      <c r="U139" s="49">
        <v>6979</v>
      </c>
      <c r="V139" s="49">
        <v>6.3212848862620197</v>
      </c>
      <c r="W139" s="49">
        <v>1104.0476937000001</v>
      </c>
      <c r="X139" s="49">
        <v>1</v>
      </c>
      <c r="Y139" s="49">
        <v>1018</v>
      </c>
      <c r="Z139" s="49">
        <v>14.074381307894374</v>
      </c>
      <c r="AA139" s="49">
        <v>0.60099999999999998</v>
      </c>
      <c r="AB139" s="49">
        <v>4</v>
      </c>
      <c r="AC139" s="49">
        <v>3</v>
      </c>
      <c r="AD139" s="49">
        <v>3</v>
      </c>
      <c r="AE139" s="107" t="s">
        <v>239</v>
      </c>
      <c r="AF139" s="107" t="s">
        <v>239</v>
      </c>
      <c r="AG139" s="49">
        <v>569.35</v>
      </c>
      <c r="AH139" s="49">
        <v>0</v>
      </c>
      <c r="AI139" s="49">
        <v>0</v>
      </c>
      <c r="AJ139" s="49"/>
      <c r="AK139" s="49"/>
      <c r="AL139" s="49"/>
      <c r="AM139" s="49">
        <v>0</v>
      </c>
      <c r="AN139" s="49">
        <v>0</v>
      </c>
      <c r="AO139" s="49"/>
      <c r="AP139" s="49"/>
      <c r="AQ139" s="49"/>
      <c r="AR139" s="49">
        <v>0</v>
      </c>
      <c r="AX139" s="106">
        <v>9009150900</v>
      </c>
      <c r="AY139" s="107">
        <v>80824.2261</v>
      </c>
      <c r="AZ139" s="107">
        <v>18168.400000000001</v>
      </c>
      <c r="BA139" s="107">
        <v>29</v>
      </c>
      <c r="BB139" s="107">
        <v>17324.400000000001</v>
      </c>
      <c r="BC139" s="107">
        <v>2</v>
      </c>
      <c r="BD139" s="107">
        <v>844</v>
      </c>
    </row>
    <row r="140" spans="1:56" x14ac:dyDescent="0.25">
      <c r="A140" s="107" t="s">
        <v>1616</v>
      </c>
      <c r="B140" s="49">
        <v>9001105100</v>
      </c>
      <c r="C140" s="107" t="s">
        <v>1615</v>
      </c>
      <c r="D140" s="49">
        <v>143182</v>
      </c>
      <c r="E140" s="49">
        <v>2.64</v>
      </c>
      <c r="F140" s="49">
        <v>88122.429310000007</v>
      </c>
      <c r="G140" s="49">
        <v>88.122</v>
      </c>
      <c r="H140" s="49">
        <v>0.91800000000000004</v>
      </c>
      <c r="I140" s="49">
        <v>5</v>
      </c>
      <c r="J140" s="49">
        <v>8.1999999999999962E-2</v>
      </c>
      <c r="K140" s="49">
        <v>1</v>
      </c>
      <c r="L140" s="49">
        <v>2775</v>
      </c>
      <c r="M140" s="49">
        <v>0.37788336364237252</v>
      </c>
      <c r="N140" s="49">
        <v>0.624</v>
      </c>
      <c r="O140" s="49">
        <v>4</v>
      </c>
      <c r="P140" s="49">
        <v>5.600000000000005E-2</v>
      </c>
      <c r="Q140" s="49">
        <v>1</v>
      </c>
      <c r="R140" s="49">
        <v>1</v>
      </c>
      <c r="S140" s="49">
        <v>1</v>
      </c>
      <c r="T140" s="49">
        <v>1</v>
      </c>
      <c r="U140" s="49">
        <v>4076</v>
      </c>
      <c r="V140" s="49">
        <v>12.292544212560101</v>
      </c>
      <c r="W140" s="49">
        <v>331.58310676000002</v>
      </c>
      <c r="X140" s="49">
        <v>1</v>
      </c>
      <c r="Y140" s="49">
        <v>109</v>
      </c>
      <c r="Z140" s="49">
        <v>2.7304609218436875</v>
      </c>
      <c r="AA140" s="49">
        <v>3.6999999999999998E-2</v>
      </c>
      <c r="AB140" s="49">
        <v>1</v>
      </c>
      <c r="AC140" s="49">
        <v>1</v>
      </c>
      <c r="AD140" s="49">
        <v>1</v>
      </c>
      <c r="AE140" s="107" t="s">
        <v>239</v>
      </c>
      <c r="AF140" s="107" t="s">
        <v>239</v>
      </c>
      <c r="AG140" s="49">
        <v>107348.76489999999</v>
      </c>
      <c r="AH140" s="49">
        <v>42369.84</v>
      </c>
      <c r="AI140" s="49">
        <v>23</v>
      </c>
      <c r="AJ140" s="49">
        <v>23</v>
      </c>
      <c r="AK140" s="49">
        <v>0</v>
      </c>
      <c r="AL140" s="49">
        <v>0</v>
      </c>
      <c r="AM140" s="49">
        <v>41169.839999999997</v>
      </c>
      <c r="AN140" s="49">
        <v>0</v>
      </c>
      <c r="AO140" s="49"/>
      <c r="AP140" s="49"/>
      <c r="AQ140" s="49"/>
      <c r="AR140" s="49">
        <v>0</v>
      </c>
      <c r="AX140" s="106">
        <v>9009151000</v>
      </c>
      <c r="AY140" s="107">
        <v>77262.277400000006</v>
      </c>
      <c r="AZ140" s="107">
        <v>11582.4</v>
      </c>
      <c r="BA140" s="107">
        <v>28</v>
      </c>
      <c r="BB140" s="107">
        <v>10668.61</v>
      </c>
      <c r="BC140" s="107">
        <v>3</v>
      </c>
      <c r="BD140" s="107">
        <v>913.79</v>
      </c>
    </row>
    <row r="141" spans="1:56" x14ac:dyDescent="0.25">
      <c r="A141" s="107" t="s">
        <v>1616</v>
      </c>
      <c r="B141" s="49">
        <v>9001105100</v>
      </c>
      <c r="C141" s="107" t="s">
        <v>1615</v>
      </c>
      <c r="D141" s="49">
        <v>143182</v>
      </c>
      <c r="E141" s="49">
        <v>2.64</v>
      </c>
      <c r="F141" s="49">
        <v>88122.429310000007</v>
      </c>
      <c r="G141" s="49">
        <v>88.122</v>
      </c>
      <c r="H141" s="49">
        <v>0.91800000000000004</v>
      </c>
      <c r="I141" s="49">
        <v>5</v>
      </c>
      <c r="J141" s="49">
        <v>8.1999999999999962E-2</v>
      </c>
      <c r="K141" s="49">
        <v>1</v>
      </c>
      <c r="L141" s="49">
        <v>2775</v>
      </c>
      <c r="M141" s="49">
        <v>0.37788336364237252</v>
      </c>
      <c r="N141" s="49">
        <v>0.624</v>
      </c>
      <c r="O141" s="49">
        <v>4</v>
      </c>
      <c r="P141" s="49">
        <v>5.600000000000005E-2</v>
      </c>
      <c r="Q141" s="49">
        <v>1</v>
      </c>
      <c r="R141" s="49">
        <v>1</v>
      </c>
      <c r="S141" s="49">
        <v>1</v>
      </c>
      <c r="T141" s="49">
        <v>1</v>
      </c>
      <c r="U141" s="49">
        <v>4076</v>
      </c>
      <c r="V141" s="49">
        <v>12.292544212560101</v>
      </c>
      <c r="W141" s="49">
        <v>331.58310676000002</v>
      </c>
      <c r="X141" s="49">
        <v>1</v>
      </c>
      <c r="Y141" s="49">
        <v>109</v>
      </c>
      <c r="Z141" s="49">
        <v>2.7304609218436875</v>
      </c>
      <c r="AA141" s="49">
        <v>3.6999999999999998E-2</v>
      </c>
      <c r="AB141" s="49">
        <v>1</v>
      </c>
      <c r="AC141" s="49">
        <v>1</v>
      </c>
      <c r="AD141" s="49">
        <v>1</v>
      </c>
      <c r="AE141" s="107" t="s">
        <v>239</v>
      </c>
      <c r="AF141" s="107" t="s">
        <v>239</v>
      </c>
      <c r="AG141" s="49">
        <v>155.9145</v>
      </c>
      <c r="AH141" s="49">
        <v>0</v>
      </c>
      <c r="AI141" s="49">
        <v>0</v>
      </c>
      <c r="AJ141" s="49"/>
      <c r="AK141" s="49"/>
      <c r="AL141" s="49"/>
      <c r="AM141" s="49">
        <v>0</v>
      </c>
      <c r="AN141" s="49">
        <v>0</v>
      </c>
      <c r="AO141" s="49"/>
      <c r="AP141" s="49"/>
      <c r="AQ141" s="49"/>
      <c r="AR141" s="49">
        <v>0</v>
      </c>
      <c r="AX141" s="106">
        <v>9009151100</v>
      </c>
      <c r="AY141" s="107">
        <v>116407.5059</v>
      </c>
      <c r="AZ141" s="107">
        <v>22949.33</v>
      </c>
      <c r="BA141" s="107">
        <v>43</v>
      </c>
      <c r="BB141" s="107">
        <v>22949.33</v>
      </c>
      <c r="BC141" s="107">
        <v>0</v>
      </c>
      <c r="BD141" s="107">
        <v>0</v>
      </c>
    </row>
    <row r="142" spans="1:56" x14ac:dyDescent="0.25">
      <c r="A142" s="107" t="s">
        <v>1616</v>
      </c>
      <c r="B142" s="49">
        <v>9001105100</v>
      </c>
      <c r="C142" s="107" t="s">
        <v>1615</v>
      </c>
      <c r="D142" s="49">
        <v>143182</v>
      </c>
      <c r="E142" s="49">
        <v>2.64</v>
      </c>
      <c r="F142" s="49">
        <v>88122.429310000007</v>
      </c>
      <c r="G142" s="49">
        <v>88.122</v>
      </c>
      <c r="H142" s="49">
        <v>0.91800000000000004</v>
      </c>
      <c r="I142" s="49">
        <v>5</v>
      </c>
      <c r="J142" s="49">
        <v>8.1999999999999962E-2</v>
      </c>
      <c r="K142" s="49">
        <v>1</v>
      </c>
      <c r="L142" s="49">
        <v>2775</v>
      </c>
      <c r="M142" s="49">
        <v>0.37788336364237252</v>
      </c>
      <c r="N142" s="49">
        <v>0.624</v>
      </c>
      <c r="O142" s="49">
        <v>4</v>
      </c>
      <c r="P142" s="49">
        <v>5.600000000000005E-2</v>
      </c>
      <c r="Q142" s="49">
        <v>1</v>
      </c>
      <c r="R142" s="49">
        <v>1</v>
      </c>
      <c r="S142" s="49">
        <v>1</v>
      </c>
      <c r="T142" s="49">
        <v>1</v>
      </c>
      <c r="U142" s="49">
        <v>4076</v>
      </c>
      <c r="V142" s="49">
        <v>12.292544212560101</v>
      </c>
      <c r="W142" s="49">
        <v>331.58310676000002</v>
      </c>
      <c r="X142" s="49">
        <v>1</v>
      </c>
      <c r="Y142" s="49">
        <v>109</v>
      </c>
      <c r="Z142" s="49">
        <v>2.7304609218436875</v>
      </c>
      <c r="AA142" s="49">
        <v>3.6999999999999998E-2</v>
      </c>
      <c r="AB142" s="49">
        <v>1</v>
      </c>
      <c r="AC142" s="49">
        <v>1</v>
      </c>
      <c r="AD142" s="49">
        <v>1</v>
      </c>
      <c r="AE142" s="107" t="s">
        <v>239</v>
      </c>
      <c r="AF142" s="107" t="s">
        <v>239</v>
      </c>
      <c r="AG142" s="49">
        <v>416.27140000000003</v>
      </c>
      <c r="AH142" s="49">
        <v>0</v>
      </c>
      <c r="AI142" s="49">
        <v>0</v>
      </c>
      <c r="AJ142" s="49"/>
      <c r="AK142" s="49"/>
      <c r="AL142" s="49"/>
      <c r="AM142" s="49">
        <v>0</v>
      </c>
      <c r="AN142" s="49">
        <v>0</v>
      </c>
      <c r="AO142" s="49"/>
      <c r="AP142" s="49"/>
      <c r="AQ142" s="49"/>
      <c r="AR142" s="49">
        <v>0</v>
      </c>
      <c r="AX142" s="106">
        <v>9009151200</v>
      </c>
      <c r="AY142" s="107">
        <v>55189.541899999997</v>
      </c>
      <c r="AZ142" s="107">
        <v>21109.09</v>
      </c>
      <c r="BA142" s="107">
        <v>19</v>
      </c>
      <c r="BB142" s="107">
        <v>11439.41</v>
      </c>
      <c r="BC142" s="107">
        <v>4</v>
      </c>
      <c r="BD142" s="107">
        <v>9669.68</v>
      </c>
    </row>
    <row r="143" spans="1:56" x14ac:dyDescent="0.25">
      <c r="A143" s="107" t="s">
        <v>1614</v>
      </c>
      <c r="B143" s="49">
        <v>9001105200</v>
      </c>
      <c r="C143" s="107" t="s">
        <v>1613</v>
      </c>
      <c r="D143" s="49">
        <v>159338</v>
      </c>
      <c r="E143" s="49">
        <v>2.75</v>
      </c>
      <c r="F143" s="49">
        <v>96084.429239999998</v>
      </c>
      <c r="G143" s="49">
        <v>96.084000000000003</v>
      </c>
      <c r="H143" s="49">
        <v>0.93799999999999994</v>
      </c>
      <c r="I143" s="49">
        <v>5</v>
      </c>
      <c r="J143" s="49">
        <v>6.2000000000000055E-2</v>
      </c>
      <c r="K143" s="49">
        <v>1</v>
      </c>
      <c r="L143" s="49">
        <v>2946</v>
      </c>
      <c r="M143" s="49">
        <v>0.36792641929211717</v>
      </c>
      <c r="N143" s="49">
        <v>0.58199999999999996</v>
      </c>
      <c r="O143" s="49">
        <v>3</v>
      </c>
      <c r="P143" s="49">
        <v>4.7000000000000042E-2</v>
      </c>
      <c r="Q143" s="49">
        <v>1</v>
      </c>
      <c r="R143" s="49">
        <v>1</v>
      </c>
      <c r="S143" s="49">
        <v>2</v>
      </c>
      <c r="T143" s="49">
        <v>2</v>
      </c>
      <c r="U143" s="49">
        <v>3414</v>
      </c>
      <c r="V143" s="49">
        <v>15.125999039377801</v>
      </c>
      <c r="W143" s="49">
        <v>225.70410000999999</v>
      </c>
      <c r="X143" s="49">
        <v>2</v>
      </c>
      <c r="Y143" s="49">
        <v>399</v>
      </c>
      <c r="Z143" s="49">
        <v>11.236271472824557</v>
      </c>
      <c r="AA143" s="49">
        <v>0.46700000000000003</v>
      </c>
      <c r="AB143" s="49">
        <v>3</v>
      </c>
      <c r="AC143" s="49">
        <v>2</v>
      </c>
      <c r="AD143" s="49">
        <v>2</v>
      </c>
      <c r="AE143" s="107" t="s">
        <v>239</v>
      </c>
      <c r="AF143" s="107" t="s">
        <v>239</v>
      </c>
      <c r="AG143" s="49">
        <v>95201.057400000005</v>
      </c>
      <c r="AH143" s="49">
        <v>23739.83</v>
      </c>
      <c r="AI143" s="49">
        <v>17</v>
      </c>
      <c r="AJ143" s="49">
        <v>17</v>
      </c>
      <c r="AK143" s="49">
        <v>0</v>
      </c>
      <c r="AL143" s="49">
        <v>0</v>
      </c>
      <c r="AM143" s="49">
        <v>22428.720000000001</v>
      </c>
      <c r="AN143" s="49">
        <v>1</v>
      </c>
      <c r="AO143" s="49">
        <v>1</v>
      </c>
      <c r="AP143" s="49">
        <v>0</v>
      </c>
      <c r="AQ143" s="49">
        <v>0</v>
      </c>
      <c r="AR143" s="49">
        <v>1311.11</v>
      </c>
      <c r="AX143" s="106">
        <v>9009154100</v>
      </c>
      <c r="AY143" s="107">
        <v>140324.5975</v>
      </c>
      <c r="AZ143" s="107">
        <v>129756.75</v>
      </c>
      <c r="BA143" s="107">
        <v>29</v>
      </c>
      <c r="BB143" s="107">
        <v>25256.38</v>
      </c>
      <c r="BC143" s="107">
        <v>11</v>
      </c>
      <c r="BD143" s="107">
        <v>104500.37</v>
      </c>
    </row>
    <row r="144" spans="1:56" x14ac:dyDescent="0.25">
      <c r="A144" s="107" t="s">
        <v>1614</v>
      </c>
      <c r="B144" s="49">
        <v>9001105200</v>
      </c>
      <c r="C144" s="107" t="s">
        <v>1613</v>
      </c>
      <c r="D144" s="49">
        <v>159338</v>
      </c>
      <c r="E144" s="49">
        <v>2.75</v>
      </c>
      <c r="F144" s="49">
        <v>96084.429239999998</v>
      </c>
      <c r="G144" s="49">
        <v>96.084000000000003</v>
      </c>
      <c r="H144" s="49">
        <v>0.93799999999999994</v>
      </c>
      <c r="I144" s="49">
        <v>5</v>
      </c>
      <c r="J144" s="49">
        <v>6.2000000000000055E-2</v>
      </c>
      <c r="K144" s="49">
        <v>1</v>
      </c>
      <c r="L144" s="49">
        <v>2946</v>
      </c>
      <c r="M144" s="49">
        <v>0.36792641929211717</v>
      </c>
      <c r="N144" s="49">
        <v>0.58199999999999996</v>
      </c>
      <c r="O144" s="49">
        <v>3</v>
      </c>
      <c r="P144" s="49">
        <v>4.7000000000000042E-2</v>
      </c>
      <c r="Q144" s="49">
        <v>1</v>
      </c>
      <c r="R144" s="49">
        <v>1</v>
      </c>
      <c r="S144" s="49">
        <v>2</v>
      </c>
      <c r="T144" s="49">
        <v>2</v>
      </c>
      <c r="U144" s="49">
        <v>3414</v>
      </c>
      <c r="V144" s="49">
        <v>15.125999039377801</v>
      </c>
      <c r="W144" s="49">
        <v>225.70410000999999</v>
      </c>
      <c r="X144" s="49">
        <v>2</v>
      </c>
      <c r="Y144" s="49">
        <v>399</v>
      </c>
      <c r="Z144" s="49">
        <v>11.236271472824557</v>
      </c>
      <c r="AA144" s="49">
        <v>0.46700000000000003</v>
      </c>
      <c r="AB144" s="49">
        <v>3</v>
      </c>
      <c r="AC144" s="49">
        <v>2</v>
      </c>
      <c r="AD144" s="49">
        <v>2</v>
      </c>
      <c r="AE144" s="107" t="s">
        <v>239</v>
      </c>
      <c r="AF144" s="107" t="s">
        <v>239</v>
      </c>
      <c r="AG144" s="49">
        <v>85.672499999999999</v>
      </c>
      <c r="AH144" s="49">
        <v>0</v>
      </c>
      <c r="AI144" s="49">
        <v>0</v>
      </c>
      <c r="AJ144" s="49"/>
      <c r="AK144" s="49"/>
      <c r="AL144" s="49"/>
      <c r="AM144" s="49">
        <v>0</v>
      </c>
      <c r="AN144" s="49">
        <v>0</v>
      </c>
      <c r="AO144" s="49"/>
      <c r="AP144" s="49"/>
      <c r="AQ144" s="49"/>
      <c r="AR144" s="49">
        <v>0</v>
      </c>
      <c r="AX144" s="106">
        <v>9009154200</v>
      </c>
      <c r="AY144" s="107">
        <v>125666.3539</v>
      </c>
      <c r="AZ144" s="107">
        <v>34737.050000000003</v>
      </c>
      <c r="BA144" s="107">
        <v>16</v>
      </c>
      <c r="BB144" s="107">
        <v>8866.7000000000007</v>
      </c>
      <c r="BC144" s="107">
        <v>11</v>
      </c>
      <c r="BD144" s="107">
        <v>25870.35</v>
      </c>
    </row>
    <row r="145" spans="1:56" x14ac:dyDescent="0.25">
      <c r="A145" s="107" t="s">
        <v>1612</v>
      </c>
      <c r="B145" s="49">
        <v>9001110100</v>
      </c>
      <c r="C145" s="107" t="s">
        <v>1611</v>
      </c>
      <c r="D145" s="49">
        <v>58875</v>
      </c>
      <c r="E145" s="49">
        <v>2.13</v>
      </c>
      <c r="F145" s="49">
        <v>40340.485289999997</v>
      </c>
      <c r="G145" s="49">
        <v>40.340000000000003</v>
      </c>
      <c r="H145" s="49">
        <v>0.3</v>
      </c>
      <c r="I145" s="49">
        <v>2</v>
      </c>
      <c r="J145" s="49">
        <v>0.7</v>
      </c>
      <c r="K145" s="49">
        <v>4</v>
      </c>
      <c r="L145" s="49">
        <v>1410</v>
      </c>
      <c r="M145" s="49">
        <v>0.41942975842668651</v>
      </c>
      <c r="N145" s="49">
        <v>0.72</v>
      </c>
      <c r="O145" s="49">
        <v>4</v>
      </c>
      <c r="P145" s="49">
        <v>0.55400000000000005</v>
      </c>
      <c r="Q145" s="49">
        <v>3</v>
      </c>
      <c r="R145" s="49">
        <v>4</v>
      </c>
      <c r="S145" s="49">
        <v>1</v>
      </c>
      <c r="T145" s="49">
        <v>1</v>
      </c>
      <c r="U145" s="49">
        <v>2321</v>
      </c>
      <c r="V145" s="49">
        <v>0.30585122402111498</v>
      </c>
      <c r="W145" s="49">
        <v>7588.6568950000001</v>
      </c>
      <c r="X145" s="49">
        <v>1</v>
      </c>
      <c r="Y145" s="49">
        <v>335</v>
      </c>
      <c r="Z145" s="49">
        <v>11.429546229955646</v>
      </c>
      <c r="AA145" s="49">
        <v>0.47499999999999998</v>
      </c>
      <c r="AB145" s="49">
        <v>3</v>
      </c>
      <c r="AC145" s="49">
        <v>3.5</v>
      </c>
      <c r="AD145" s="49">
        <v>4</v>
      </c>
      <c r="AE145" s="107" t="s">
        <v>239</v>
      </c>
      <c r="AF145" s="107" t="s">
        <v>244</v>
      </c>
      <c r="AG145" s="49">
        <v>47814.0262</v>
      </c>
      <c r="AH145" s="49">
        <v>-4972.1099999999997</v>
      </c>
      <c r="AI145" s="49">
        <v>2</v>
      </c>
      <c r="AJ145" s="49">
        <v>2</v>
      </c>
      <c r="AK145" s="49">
        <v>0</v>
      </c>
      <c r="AL145" s="49">
        <v>0</v>
      </c>
      <c r="AM145" s="49">
        <v>4192.8900000000003</v>
      </c>
      <c r="AN145" s="49">
        <v>0</v>
      </c>
      <c r="AO145" s="49"/>
      <c r="AP145" s="49"/>
      <c r="AQ145" s="49"/>
      <c r="AR145" s="49">
        <v>0</v>
      </c>
      <c r="AX145" s="106">
        <v>9009154500</v>
      </c>
      <c r="AY145" s="107">
        <v>67885.074600000007</v>
      </c>
      <c r="AZ145" s="107">
        <v>6856.05</v>
      </c>
      <c r="BA145" s="107">
        <v>10</v>
      </c>
      <c r="BB145" s="107">
        <v>5153.3999999999996</v>
      </c>
      <c r="BC145" s="107">
        <v>7</v>
      </c>
      <c r="BD145" s="107">
        <v>1702.65</v>
      </c>
    </row>
    <row r="146" spans="1:56" x14ac:dyDescent="0.25">
      <c r="A146" s="107" t="s">
        <v>1610</v>
      </c>
      <c r="B146" s="49">
        <v>9001110201</v>
      </c>
      <c r="C146" s="107" t="s">
        <v>1609</v>
      </c>
      <c r="D146" s="49">
        <v>90563</v>
      </c>
      <c r="E146" s="49">
        <v>2.59</v>
      </c>
      <c r="F146" s="49">
        <v>56273.110119999998</v>
      </c>
      <c r="G146" s="49">
        <v>56.273000000000003</v>
      </c>
      <c r="H146" s="49">
        <v>0.58499999999999996</v>
      </c>
      <c r="I146" s="49">
        <v>3</v>
      </c>
      <c r="J146" s="49">
        <v>0.41500000000000004</v>
      </c>
      <c r="K146" s="49">
        <v>3</v>
      </c>
      <c r="L146" s="49">
        <v>1509</v>
      </c>
      <c r="M146" s="49">
        <v>0.32178779458582374</v>
      </c>
      <c r="N146" s="49">
        <v>0.312</v>
      </c>
      <c r="O146" s="49">
        <v>2</v>
      </c>
      <c r="P146" s="49">
        <v>0.46299999999999997</v>
      </c>
      <c r="Q146" s="49">
        <v>3</v>
      </c>
      <c r="R146" s="49">
        <v>3</v>
      </c>
      <c r="S146" s="49">
        <v>1</v>
      </c>
      <c r="T146" s="49">
        <v>1</v>
      </c>
      <c r="U146" s="49">
        <v>4782</v>
      </c>
      <c r="V146" s="49">
        <v>1.2622811379821099</v>
      </c>
      <c r="W146" s="49">
        <v>3788.3795107999999</v>
      </c>
      <c r="X146" s="49">
        <v>1</v>
      </c>
      <c r="Y146" s="49">
        <v>748</v>
      </c>
      <c r="Z146" s="49">
        <v>15.422680412371134</v>
      </c>
      <c r="AA146" s="49">
        <v>0.63300000000000001</v>
      </c>
      <c r="AB146" s="49">
        <v>4</v>
      </c>
      <c r="AC146" s="49">
        <v>3.5</v>
      </c>
      <c r="AD146" s="49">
        <v>4</v>
      </c>
      <c r="AE146" s="107" t="s">
        <v>239</v>
      </c>
      <c r="AF146" s="107" t="s">
        <v>239</v>
      </c>
      <c r="AG146" s="49">
        <v>91460.939400000003</v>
      </c>
      <c r="AH146" s="49">
        <v>53772.12</v>
      </c>
      <c r="AI146" s="49">
        <v>24</v>
      </c>
      <c r="AJ146" s="49">
        <v>24</v>
      </c>
      <c r="AK146" s="49">
        <v>0</v>
      </c>
      <c r="AL146" s="49">
        <v>0</v>
      </c>
      <c r="AM146" s="49">
        <v>27166.02</v>
      </c>
      <c r="AN146" s="49">
        <v>6</v>
      </c>
      <c r="AO146" s="49">
        <v>6</v>
      </c>
      <c r="AP146" s="49">
        <v>0</v>
      </c>
      <c r="AQ146" s="49">
        <v>0</v>
      </c>
      <c r="AR146" s="49">
        <v>17461.099999999999</v>
      </c>
      <c r="AX146" s="106">
        <v>9009154600</v>
      </c>
      <c r="AY146" s="107">
        <v>75149.375599999999</v>
      </c>
      <c r="AZ146" s="107">
        <v>16304.8</v>
      </c>
      <c r="BA146" s="107">
        <v>13</v>
      </c>
      <c r="BB146" s="107">
        <v>8270.57</v>
      </c>
      <c r="BC146" s="107">
        <v>5</v>
      </c>
      <c r="BD146" s="107">
        <v>8034.23</v>
      </c>
    </row>
    <row r="147" spans="1:56" x14ac:dyDescent="0.25">
      <c r="A147" s="107" t="s">
        <v>1608</v>
      </c>
      <c r="B147" s="49">
        <v>9001110202</v>
      </c>
      <c r="C147" s="107" t="s">
        <v>1607</v>
      </c>
      <c r="D147" s="49">
        <v>78958</v>
      </c>
      <c r="E147" s="49">
        <v>2.2999999999999998</v>
      </c>
      <c r="F147" s="49">
        <v>52063.363420000001</v>
      </c>
      <c r="G147" s="49">
        <v>52.063000000000002</v>
      </c>
      <c r="H147" s="49">
        <v>0.503</v>
      </c>
      <c r="I147" s="49">
        <v>3</v>
      </c>
      <c r="J147" s="49">
        <v>0.497</v>
      </c>
      <c r="K147" s="49">
        <v>3</v>
      </c>
      <c r="L147" s="49">
        <v>1494</v>
      </c>
      <c r="M147" s="49">
        <v>0.34434963134004909</v>
      </c>
      <c r="N147" s="49">
        <v>0.44600000000000001</v>
      </c>
      <c r="O147" s="49">
        <v>3</v>
      </c>
      <c r="P147" s="49">
        <v>0.48099999999999998</v>
      </c>
      <c r="Q147" s="49">
        <v>3</v>
      </c>
      <c r="R147" s="49">
        <v>3</v>
      </c>
      <c r="S147" s="49">
        <v>1</v>
      </c>
      <c r="T147" s="49">
        <v>1</v>
      </c>
      <c r="U147" s="49">
        <v>4756</v>
      </c>
      <c r="V147" s="49">
        <v>3.9640372851148298</v>
      </c>
      <c r="W147" s="49">
        <v>1199.7868985</v>
      </c>
      <c r="X147" s="49">
        <v>1</v>
      </c>
      <c r="Y147" s="49">
        <v>300</v>
      </c>
      <c r="Z147" s="49">
        <v>6.309148264984227</v>
      </c>
      <c r="AA147" s="49">
        <v>0.218</v>
      </c>
      <c r="AB147" s="49">
        <v>2</v>
      </c>
      <c r="AC147" s="49">
        <v>2.5</v>
      </c>
      <c r="AD147" s="49">
        <v>3</v>
      </c>
      <c r="AE147" s="107" t="s">
        <v>239</v>
      </c>
      <c r="AF147" s="107" t="s">
        <v>239</v>
      </c>
      <c r="AG147" s="49">
        <v>88933.272800000006</v>
      </c>
      <c r="AH147" s="49">
        <v>62510.7</v>
      </c>
      <c r="AI147" s="49">
        <v>25</v>
      </c>
      <c r="AJ147" s="49">
        <v>24</v>
      </c>
      <c r="AK147" s="49">
        <v>1</v>
      </c>
      <c r="AL147" s="49">
        <v>0</v>
      </c>
      <c r="AM147" s="49">
        <v>39263.410000000003</v>
      </c>
      <c r="AN147" s="49">
        <v>6</v>
      </c>
      <c r="AO147" s="49">
        <v>4</v>
      </c>
      <c r="AP147" s="49">
        <v>2</v>
      </c>
      <c r="AQ147" s="49">
        <v>0</v>
      </c>
      <c r="AR147" s="49">
        <v>23247.29</v>
      </c>
      <c r="AX147" s="106">
        <v>9009154700</v>
      </c>
      <c r="AY147" s="107">
        <v>111098.43089999999</v>
      </c>
      <c r="AZ147" s="107">
        <v>34515.480000000003</v>
      </c>
      <c r="BA147" s="107">
        <v>40</v>
      </c>
      <c r="BB147" s="107">
        <v>26315.15</v>
      </c>
      <c r="BC147" s="107">
        <v>6</v>
      </c>
      <c r="BD147" s="107">
        <v>8200.33</v>
      </c>
    </row>
    <row r="148" spans="1:56" x14ac:dyDescent="0.25">
      <c r="A148" s="107" t="s">
        <v>1608</v>
      </c>
      <c r="B148" s="49">
        <v>9001110202</v>
      </c>
      <c r="C148" s="107" t="s">
        <v>1607</v>
      </c>
      <c r="D148" s="49">
        <v>78958</v>
      </c>
      <c r="E148" s="49">
        <v>2.2999999999999998</v>
      </c>
      <c r="F148" s="49">
        <v>52063.363420000001</v>
      </c>
      <c r="G148" s="49">
        <v>52.063000000000002</v>
      </c>
      <c r="H148" s="49">
        <v>0.503</v>
      </c>
      <c r="I148" s="49">
        <v>3</v>
      </c>
      <c r="J148" s="49">
        <v>0.497</v>
      </c>
      <c r="K148" s="49">
        <v>3</v>
      </c>
      <c r="L148" s="49">
        <v>1494</v>
      </c>
      <c r="M148" s="49">
        <v>0.34434963134004909</v>
      </c>
      <c r="N148" s="49">
        <v>0.44600000000000001</v>
      </c>
      <c r="O148" s="49">
        <v>3</v>
      </c>
      <c r="P148" s="49">
        <v>0.48099999999999998</v>
      </c>
      <c r="Q148" s="49">
        <v>3</v>
      </c>
      <c r="R148" s="49">
        <v>3</v>
      </c>
      <c r="S148" s="49">
        <v>1</v>
      </c>
      <c r="T148" s="49">
        <v>1</v>
      </c>
      <c r="U148" s="49">
        <v>4756</v>
      </c>
      <c r="V148" s="49">
        <v>3.9640372851148298</v>
      </c>
      <c r="W148" s="49">
        <v>1199.7868985</v>
      </c>
      <c r="X148" s="49">
        <v>1</v>
      </c>
      <c r="Y148" s="49">
        <v>300</v>
      </c>
      <c r="Z148" s="49">
        <v>6.309148264984227</v>
      </c>
      <c r="AA148" s="49">
        <v>0.218</v>
      </c>
      <c r="AB148" s="49">
        <v>2</v>
      </c>
      <c r="AC148" s="49">
        <v>2.5</v>
      </c>
      <c r="AD148" s="49">
        <v>3</v>
      </c>
      <c r="AE148" s="107" t="s">
        <v>239</v>
      </c>
      <c r="AF148" s="107" t="s">
        <v>239</v>
      </c>
      <c r="AG148" s="49">
        <v>112.0247</v>
      </c>
      <c r="AH148" s="49">
        <v>0</v>
      </c>
      <c r="AI148" s="49">
        <v>0</v>
      </c>
      <c r="AJ148" s="49"/>
      <c r="AK148" s="49"/>
      <c r="AL148" s="49"/>
      <c r="AM148" s="49">
        <v>0</v>
      </c>
      <c r="AN148" s="49">
        <v>0</v>
      </c>
      <c r="AO148" s="49"/>
      <c r="AP148" s="49"/>
      <c r="AQ148" s="49"/>
      <c r="AR148" s="49">
        <v>0</v>
      </c>
      <c r="AX148" s="106">
        <v>9009154800</v>
      </c>
      <c r="AY148" s="107">
        <v>88642.713600000003</v>
      </c>
      <c r="AZ148" s="107">
        <v>34553.770000000004</v>
      </c>
      <c r="BA148" s="107">
        <v>38</v>
      </c>
      <c r="BB148" s="107">
        <v>30707.77</v>
      </c>
      <c r="BC148" s="107">
        <v>4</v>
      </c>
      <c r="BD148" s="107">
        <v>3846</v>
      </c>
    </row>
    <row r="149" spans="1:56" x14ac:dyDescent="0.25">
      <c r="A149" s="107" t="s">
        <v>1606</v>
      </c>
      <c r="B149" s="49">
        <v>9001110301</v>
      </c>
      <c r="C149" s="107" t="s">
        <v>1605</v>
      </c>
      <c r="D149" s="49">
        <v>80871</v>
      </c>
      <c r="E149" s="49">
        <v>2.27</v>
      </c>
      <c r="F149" s="49">
        <v>53675.967929999999</v>
      </c>
      <c r="G149" s="49">
        <v>53.676000000000002</v>
      </c>
      <c r="H149" s="49">
        <v>0.53500000000000003</v>
      </c>
      <c r="I149" s="49">
        <v>3</v>
      </c>
      <c r="J149" s="49">
        <v>0.46499999999999997</v>
      </c>
      <c r="K149" s="49">
        <v>3</v>
      </c>
      <c r="L149" s="49">
        <v>1526</v>
      </c>
      <c r="M149" s="49">
        <v>0.34115826330101912</v>
      </c>
      <c r="N149" s="49">
        <v>0.42499999999999999</v>
      </c>
      <c r="O149" s="49">
        <v>3</v>
      </c>
      <c r="P149" s="49">
        <v>0.44699999999999995</v>
      </c>
      <c r="Q149" s="49">
        <v>3</v>
      </c>
      <c r="R149" s="49">
        <v>3</v>
      </c>
      <c r="S149" s="49">
        <v>1</v>
      </c>
      <c r="T149" s="49">
        <v>1</v>
      </c>
      <c r="U149" s="49">
        <v>6174</v>
      </c>
      <c r="V149" s="49">
        <v>3.9867088187281201</v>
      </c>
      <c r="W149" s="49">
        <v>1548.6458330999999</v>
      </c>
      <c r="X149" s="49">
        <v>1</v>
      </c>
      <c r="Y149" s="49">
        <v>899</v>
      </c>
      <c r="Z149" s="49">
        <v>13.650167020953537</v>
      </c>
      <c r="AA149" s="49">
        <v>0.58599999999999997</v>
      </c>
      <c r="AB149" s="49">
        <v>3</v>
      </c>
      <c r="AC149" s="49">
        <v>3</v>
      </c>
      <c r="AD149" s="49">
        <v>3</v>
      </c>
      <c r="AE149" s="107" t="s">
        <v>239</v>
      </c>
      <c r="AF149" s="107" t="s">
        <v>239</v>
      </c>
      <c r="AG149" s="49">
        <v>119372.9991</v>
      </c>
      <c r="AH149" s="49">
        <v>26013.5</v>
      </c>
      <c r="AI149" s="49">
        <v>25</v>
      </c>
      <c r="AJ149" s="49">
        <v>22</v>
      </c>
      <c r="AK149" s="49">
        <v>3</v>
      </c>
      <c r="AL149" s="49">
        <v>0</v>
      </c>
      <c r="AM149" s="49">
        <v>20382.53</v>
      </c>
      <c r="AN149" s="49">
        <v>5</v>
      </c>
      <c r="AO149" s="49">
        <v>4</v>
      </c>
      <c r="AP149" s="49">
        <v>1</v>
      </c>
      <c r="AQ149" s="49">
        <v>0</v>
      </c>
      <c r="AR149" s="49">
        <v>5630.97</v>
      </c>
      <c r="AX149" s="106">
        <v>9009154900</v>
      </c>
      <c r="AY149" s="107">
        <v>60998.358099999998</v>
      </c>
      <c r="AZ149" s="107">
        <v>11480.45</v>
      </c>
      <c r="BA149" s="107">
        <v>9</v>
      </c>
      <c r="BB149" s="107">
        <v>5673.56</v>
      </c>
      <c r="BC149" s="107">
        <v>8</v>
      </c>
      <c r="BD149" s="107">
        <v>5806.89</v>
      </c>
    </row>
    <row r="150" spans="1:56" x14ac:dyDescent="0.25">
      <c r="A150" s="107" t="s">
        <v>1604</v>
      </c>
      <c r="B150" s="49">
        <v>9001110302</v>
      </c>
      <c r="C150" s="107" t="s">
        <v>1603</v>
      </c>
      <c r="D150" s="49">
        <v>104432</v>
      </c>
      <c r="E150" s="49">
        <v>2.5099999999999998</v>
      </c>
      <c r="F150" s="49">
        <v>65916.893899999995</v>
      </c>
      <c r="G150" s="49">
        <v>65.917000000000002</v>
      </c>
      <c r="H150" s="49">
        <v>0.75</v>
      </c>
      <c r="I150" s="49">
        <v>4</v>
      </c>
      <c r="J150" s="49">
        <v>0.25</v>
      </c>
      <c r="K150" s="49">
        <v>2</v>
      </c>
      <c r="L150" s="49">
        <v>1895</v>
      </c>
      <c r="M150" s="49">
        <v>0.34497984741966126</v>
      </c>
      <c r="N150" s="49">
        <v>0.45200000000000001</v>
      </c>
      <c r="O150" s="49">
        <v>3</v>
      </c>
      <c r="P150" s="49">
        <v>0.21299999999999997</v>
      </c>
      <c r="Q150" s="49">
        <v>2</v>
      </c>
      <c r="R150" s="49">
        <v>2</v>
      </c>
      <c r="S150" s="49">
        <v>1</v>
      </c>
      <c r="T150" s="49">
        <v>1</v>
      </c>
      <c r="U150" s="49">
        <v>2602</v>
      </c>
      <c r="V150" s="49">
        <v>3.0332314280992798</v>
      </c>
      <c r="W150" s="49">
        <v>857.83101675</v>
      </c>
      <c r="X150" s="49">
        <v>1</v>
      </c>
      <c r="Y150" s="49">
        <v>470</v>
      </c>
      <c r="Z150" s="49">
        <v>14.038231780167264</v>
      </c>
      <c r="AA150" s="49">
        <v>0.59599999999999997</v>
      </c>
      <c r="AB150" s="49">
        <v>3</v>
      </c>
      <c r="AC150" s="49">
        <v>2.5</v>
      </c>
      <c r="AD150" s="49">
        <v>3</v>
      </c>
      <c r="AE150" s="107" t="s">
        <v>239</v>
      </c>
      <c r="AF150" s="107" t="s">
        <v>239</v>
      </c>
      <c r="AG150" s="49">
        <v>65182.709900000002</v>
      </c>
      <c r="AH150" s="49">
        <v>23476.27</v>
      </c>
      <c r="AI150" s="49">
        <v>11</v>
      </c>
      <c r="AJ150" s="49">
        <v>11</v>
      </c>
      <c r="AK150" s="49">
        <v>0</v>
      </c>
      <c r="AL150" s="49">
        <v>0</v>
      </c>
      <c r="AM150" s="49">
        <v>12868.09</v>
      </c>
      <c r="AN150" s="49">
        <v>1</v>
      </c>
      <c r="AO150" s="49">
        <v>1</v>
      </c>
      <c r="AP150" s="49">
        <v>0</v>
      </c>
      <c r="AQ150" s="49">
        <v>0</v>
      </c>
      <c r="AR150" s="49">
        <v>10608.18</v>
      </c>
      <c r="AX150" s="106">
        <v>9009155000</v>
      </c>
      <c r="AY150" s="107">
        <v>74392.948900000003</v>
      </c>
      <c r="AZ150" s="107">
        <v>15127.42</v>
      </c>
      <c r="BA150" s="107">
        <v>19</v>
      </c>
      <c r="BB150" s="107">
        <v>7183.68</v>
      </c>
      <c r="BC150" s="107">
        <v>12</v>
      </c>
      <c r="BD150" s="107">
        <v>7943.74</v>
      </c>
    </row>
    <row r="151" spans="1:56" x14ac:dyDescent="0.25">
      <c r="A151" s="107" t="s">
        <v>1604</v>
      </c>
      <c r="B151" s="49">
        <v>9001110302</v>
      </c>
      <c r="C151" s="107" t="s">
        <v>1603</v>
      </c>
      <c r="D151" s="49">
        <v>104432</v>
      </c>
      <c r="E151" s="49">
        <v>2.5099999999999998</v>
      </c>
      <c r="F151" s="49">
        <v>65916.893899999995</v>
      </c>
      <c r="G151" s="49">
        <v>65.917000000000002</v>
      </c>
      <c r="H151" s="49">
        <v>0.75</v>
      </c>
      <c r="I151" s="49">
        <v>4</v>
      </c>
      <c r="J151" s="49">
        <v>0.25</v>
      </c>
      <c r="K151" s="49">
        <v>2</v>
      </c>
      <c r="L151" s="49">
        <v>1895</v>
      </c>
      <c r="M151" s="49">
        <v>0.34497984741966126</v>
      </c>
      <c r="N151" s="49">
        <v>0.45200000000000001</v>
      </c>
      <c r="O151" s="49">
        <v>3</v>
      </c>
      <c r="P151" s="49">
        <v>0.21299999999999997</v>
      </c>
      <c r="Q151" s="49">
        <v>2</v>
      </c>
      <c r="R151" s="49">
        <v>2</v>
      </c>
      <c r="S151" s="49">
        <v>1</v>
      </c>
      <c r="T151" s="49">
        <v>1</v>
      </c>
      <c r="U151" s="49">
        <v>2602</v>
      </c>
      <c r="V151" s="49">
        <v>3.0332314280992798</v>
      </c>
      <c r="W151" s="49">
        <v>857.83101675</v>
      </c>
      <c r="X151" s="49">
        <v>1</v>
      </c>
      <c r="Y151" s="49">
        <v>470</v>
      </c>
      <c r="Z151" s="49">
        <v>14.038231780167264</v>
      </c>
      <c r="AA151" s="49">
        <v>0.59599999999999997</v>
      </c>
      <c r="AB151" s="49">
        <v>3</v>
      </c>
      <c r="AC151" s="49">
        <v>2.5</v>
      </c>
      <c r="AD151" s="49">
        <v>3</v>
      </c>
      <c r="AE151" s="107" t="s">
        <v>239</v>
      </c>
      <c r="AF151" s="107" t="s">
        <v>239</v>
      </c>
      <c r="AG151" s="49">
        <v>92.837900000000005</v>
      </c>
      <c r="AH151" s="49">
        <v>0</v>
      </c>
      <c r="AI151" s="49">
        <v>0</v>
      </c>
      <c r="AJ151" s="49"/>
      <c r="AK151" s="49"/>
      <c r="AL151" s="49"/>
      <c r="AM151" s="49">
        <v>0</v>
      </c>
      <c r="AN151" s="49">
        <v>0</v>
      </c>
      <c r="AO151" s="49"/>
      <c r="AP151" s="49"/>
      <c r="AQ151" s="49"/>
      <c r="AR151" s="49">
        <v>0</v>
      </c>
      <c r="AX151" s="106">
        <v>9009155100</v>
      </c>
      <c r="AY151" s="107">
        <v>52455.0818</v>
      </c>
      <c r="AZ151" s="107">
        <v>3513.67</v>
      </c>
      <c r="BA151" s="107">
        <v>8</v>
      </c>
      <c r="BB151" s="107">
        <v>2475.16</v>
      </c>
      <c r="BC151" s="107">
        <v>3</v>
      </c>
      <c r="BD151" s="107">
        <v>1038.51</v>
      </c>
    </row>
    <row r="152" spans="1:56" x14ac:dyDescent="0.25">
      <c r="A152" s="107" t="s">
        <v>1604</v>
      </c>
      <c r="B152" s="49">
        <v>9001110302</v>
      </c>
      <c r="C152" s="107" t="s">
        <v>1603</v>
      </c>
      <c r="D152" s="49">
        <v>104432</v>
      </c>
      <c r="E152" s="49">
        <v>2.5099999999999998</v>
      </c>
      <c r="F152" s="49">
        <v>65916.893899999995</v>
      </c>
      <c r="G152" s="49">
        <v>65.917000000000002</v>
      </c>
      <c r="H152" s="49">
        <v>0.75</v>
      </c>
      <c r="I152" s="49">
        <v>4</v>
      </c>
      <c r="J152" s="49">
        <v>0.25</v>
      </c>
      <c r="K152" s="49">
        <v>2</v>
      </c>
      <c r="L152" s="49">
        <v>1895</v>
      </c>
      <c r="M152" s="49">
        <v>0.34497984741966126</v>
      </c>
      <c r="N152" s="49">
        <v>0.45200000000000001</v>
      </c>
      <c r="O152" s="49">
        <v>3</v>
      </c>
      <c r="P152" s="49">
        <v>0.21299999999999997</v>
      </c>
      <c r="Q152" s="49">
        <v>2</v>
      </c>
      <c r="R152" s="49">
        <v>2</v>
      </c>
      <c r="S152" s="49">
        <v>1</v>
      </c>
      <c r="T152" s="49">
        <v>1</v>
      </c>
      <c r="U152" s="49">
        <v>2602</v>
      </c>
      <c r="V152" s="49">
        <v>3.0332314280992798</v>
      </c>
      <c r="W152" s="49">
        <v>857.83101675</v>
      </c>
      <c r="X152" s="49">
        <v>1</v>
      </c>
      <c r="Y152" s="49">
        <v>470</v>
      </c>
      <c r="Z152" s="49">
        <v>14.038231780167264</v>
      </c>
      <c r="AA152" s="49">
        <v>0.59599999999999997</v>
      </c>
      <c r="AB152" s="49">
        <v>3</v>
      </c>
      <c r="AC152" s="49">
        <v>2.5</v>
      </c>
      <c r="AD152" s="49">
        <v>3</v>
      </c>
      <c r="AE152" s="107" t="s">
        <v>239</v>
      </c>
      <c r="AF152" s="107" t="s">
        <v>239</v>
      </c>
      <c r="AG152" s="49">
        <v>146.7696</v>
      </c>
      <c r="AH152" s="49">
        <v>0</v>
      </c>
      <c r="AI152" s="49">
        <v>0</v>
      </c>
      <c r="AJ152" s="49"/>
      <c r="AK152" s="49"/>
      <c r="AL152" s="49"/>
      <c r="AM152" s="49">
        <v>0</v>
      </c>
      <c r="AN152" s="49">
        <v>0</v>
      </c>
      <c r="AO152" s="49"/>
      <c r="AP152" s="49"/>
      <c r="AQ152" s="49"/>
      <c r="AR152" s="49">
        <v>0</v>
      </c>
      <c r="AX152" s="106">
        <v>9009157100</v>
      </c>
      <c r="AY152" s="107">
        <v>54476.050600000002</v>
      </c>
      <c r="AZ152" s="107">
        <v>14309.76</v>
      </c>
      <c r="BA152" s="107">
        <v>11</v>
      </c>
      <c r="BB152" s="107">
        <v>14101.68</v>
      </c>
      <c r="BC152" s="107">
        <v>2</v>
      </c>
      <c r="BD152" s="107">
        <v>208.08</v>
      </c>
    </row>
    <row r="153" spans="1:56" x14ac:dyDescent="0.25">
      <c r="A153" s="107" t="s">
        <v>1602</v>
      </c>
      <c r="B153" s="49">
        <v>9001110400</v>
      </c>
      <c r="C153" s="107" t="s">
        <v>1601</v>
      </c>
      <c r="D153" s="49">
        <v>108636</v>
      </c>
      <c r="E153" s="49">
        <v>2.73</v>
      </c>
      <c r="F153" s="49">
        <v>65749.498240000001</v>
      </c>
      <c r="G153" s="49">
        <v>65.748999999999995</v>
      </c>
      <c r="H153" s="49">
        <v>0.749</v>
      </c>
      <c r="I153" s="49">
        <v>4</v>
      </c>
      <c r="J153" s="49">
        <v>0.251</v>
      </c>
      <c r="K153" s="49">
        <v>2</v>
      </c>
      <c r="L153" s="49">
        <v>1867</v>
      </c>
      <c r="M153" s="49">
        <v>0.34074784750783216</v>
      </c>
      <c r="N153" s="49">
        <v>0.42</v>
      </c>
      <c r="O153" s="49">
        <v>3</v>
      </c>
      <c r="P153" s="49">
        <v>0.22299999999999998</v>
      </c>
      <c r="Q153" s="49">
        <v>2</v>
      </c>
      <c r="R153" s="49">
        <v>2</v>
      </c>
      <c r="S153" s="49">
        <v>1</v>
      </c>
      <c r="T153" s="49">
        <v>1</v>
      </c>
      <c r="U153" s="49">
        <v>4911</v>
      </c>
      <c r="V153" s="49">
        <v>4.0339823968296402</v>
      </c>
      <c r="W153" s="49">
        <v>1217.4073946999999</v>
      </c>
      <c r="X153" s="49">
        <v>1</v>
      </c>
      <c r="Y153" s="49">
        <v>342</v>
      </c>
      <c r="Z153" s="49">
        <v>7.0807453416149064</v>
      </c>
      <c r="AA153" s="49">
        <v>0.26</v>
      </c>
      <c r="AB153" s="49">
        <v>2</v>
      </c>
      <c r="AC153" s="49">
        <v>2</v>
      </c>
      <c r="AD153" s="49">
        <v>2</v>
      </c>
      <c r="AE153" s="107" t="s">
        <v>239</v>
      </c>
      <c r="AF153" s="107" t="s">
        <v>239</v>
      </c>
      <c r="AG153" s="49">
        <v>94505.718299999993</v>
      </c>
      <c r="AH153" s="49">
        <v>30417.33</v>
      </c>
      <c r="AI153" s="49">
        <v>19</v>
      </c>
      <c r="AJ153" s="49">
        <v>19</v>
      </c>
      <c r="AK153" s="49">
        <v>0</v>
      </c>
      <c r="AL153" s="49">
        <v>0</v>
      </c>
      <c r="AM153" s="49">
        <v>26304.36</v>
      </c>
      <c r="AN153" s="49">
        <v>1</v>
      </c>
      <c r="AO153" s="49">
        <v>1</v>
      </c>
      <c r="AP153" s="49">
        <v>0</v>
      </c>
      <c r="AQ153" s="49">
        <v>0</v>
      </c>
      <c r="AR153" s="49">
        <v>4112.97</v>
      </c>
      <c r="AX153" s="106">
        <v>9009157200</v>
      </c>
      <c r="AY153" s="107">
        <v>81349.125899999999</v>
      </c>
      <c r="AZ153" s="107">
        <v>62734.229999999996</v>
      </c>
      <c r="BA153" s="107">
        <v>34</v>
      </c>
      <c r="BB153" s="107">
        <v>39586.729999999996</v>
      </c>
      <c r="BC153" s="107">
        <v>3</v>
      </c>
      <c r="BD153" s="107">
        <v>23147.5</v>
      </c>
    </row>
    <row r="154" spans="1:56" x14ac:dyDescent="0.25">
      <c r="A154" s="107" t="s">
        <v>1600</v>
      </c>
      <c r="B154" s="49">
        <v>9001110500</v>
      </c>
      <c r="C154" s="107" t="s">
        <v>1599</v>
      </c>
      <c r="D154" s="49">
        <v>110365</v>
      </c>
      <c r="E154" s="49">
        <v>2.73</v>
      </c>
      <c r="F154" s="49">
        <v>66795.93664</v>
      </c>
      <c r="G154" s="49">
        <v>66.796000000000006</v>
      </c>
      <c r="H154" s="49">
        <v>0.76500000000000001</v>
      </c>
      <c r="I154" s="49">
        <v>4</v>
      </c>
      <c r="J154" s="49">
        <v>0.23499999999999999</v>
      </c>
      <c r="K154" s="49">
        <v>2</v>
      </c>
      <c r="L154" s="49">
        <v>1621</v>
      </c>
      <c r="M154" s="49">
        <v>0.2912153190520782</v>
      </c>
      <c r="N154" s="49">
        <v>0.122</v>
      </c>
      <c r="O154" s="49">
        <v>1</v>
      </c>
      <c r="P154" s="49">
        <v>0.36799999999999999</v>
      </c>
      <c r="Q154" s="49">
        <v>2</v>
      </c>
      <c r="R154" s="49">
        <v>2</v>
      </c>
      <c r="S154" s="49">
        <v>1</v>
      </c>
      <c r="T154" s="49">
        <v>1</v>
      </c>
      <c r="U154" s="49">
        <v>5928</v>
      </c>
      <c r="V154" s="49">
        <v>5.2018163790720298</v>
      </c>
      <c r="W154" s="49">
        <v>1139.6019329000001</v>
      </c>
      <c r="X154" s="49">
        <v>1</v>
      </c>
      <c r="Y154" s="49">
        <v>205</v>
      </c>
      <c r="Z154" s="49">
        <v>3.7083936324167874</v>
      </c>
      <c r="AA154" s="49">
        <v>0.09</v>
      </c>
      <c r="AB154" s="49">
        <v>1</v>
      </c>
      <c r="AC154" s="49">
        <v>1.5</v>
      </c>
      <c r="AD154" s="49">
        <v>2</v>
      </c>
      <c r="AE154" s="107" t="s">
        <v>239</v>
      </c>
      <c r="AF154" s="107" t="s">
        <v>239</v>
      </c>
      <c r="AG154" s="49">
        <v>117735.0469</v>
      </c>
      <c r="AH154" s="49">
        <v>41521.480000000003</v>
      </c>
      <c r="AI154" s="49">
        <v>27</v>
      </c>
      <c r="AJ154" s="49">
        <v>27</v>
      </c>
      <c r="AK154" s="49">
        <v>0</v>
      </c>
      <c r="AL154" s="49">
        <v>0</v>
      </c>
      <c r="AM154" s="49">
        <v>33014.089999999997</v>
      </c>
      <c r="AN154" s="49">
        <v>2</v>
      </c>
      <c r="AO154" s="49">
        <v>2</v>
      </c>
      <c r="AP154" s="49">
        <v>0</v>
      </c>
      <c r="AQ154" s="49">
        <v>0</v>
      </c>
      <c r="AR154" s="49">
        <v>7307.39</v>
      </c>
      <c r="AX154" s="106">
        <v>9009157300</v>
      </c>
      <c r="AY154" s="107">
        <v>85080.957400000014</v>
      </c>
      <c r="AZ154" s="107">
        <v>50756.950000000004</v>
      </c>
      <c r="BA154" s="107">
        <v>30</v>
      </c>
      <c r="BB154" s="107">
        <v>29855.17</v>
      </c>
      <c r="BC154" s="107">
        <v>4</v>
      </c>
      <c r="BD154" s="107">
        <v>20901.78</v>
      </c>
    </row>
    <row r="155" spans="1:56" x14ac:dyDescent="0.25">
      <c r="A155" s="107" t="s">
        <v>1600</v>
      </c>
      <c r="B155" s="49">
        <v>9001110500</v>
      </c>
      <c r="C155" s="107" t="s">
        <v>1599</v>
      </c>
      <c r="D155" s="49">
        <v>110365</v>
      </c>
      <c r="E155" s="49">
        <v>2.73</v>
      </c>
      <c r="F155" s="49">
        <v>66795.93664</v>
      </c>
      <c r="G155" s="49">
        <v>66.796000000000006</v>
      </c>
      <c r="H155" s="49">
        <v>0.76500000000000001</v>
      </c>
      <c r="I155" s="49">
        <v>4</v>
      </c>
      <c r="J155" s="49">
        <v>0.23499999999999999</v>
      </c>
      <c r="K155" s="49">
        <v>2</v>
      </c>
      <c r="L155" s="49">
        <v>1621</v>
      </c>
      <c r="M155" s="49">
        <v>0.2912153190520782</v>
      </c>
      <c r="N155" s="49">
        <v>0.122</v>
      </c>
      <c r="O155" s="49">
        <v>1</v>
      </c>
      <c r="P155" s="49">
        <v>0.36799999999999999</v>
      </c>
      <c r="Q155" s="49">
        <v>2</v>
      </c>
      <c r="R155" s="49">
        <v>2</v>
      </c>
      <c r="S155" s="49">
        <v>1</v>
      </c>
      <c r="T155" s="49">
        <v>1</v>
      </c>
      <c r="U155" s="49">
        <v>5928</v>
      </c>
      <c r="V155" s="49">
        <v>5.2018163790720298</v>
      </c>
      <c r="W155" s="49">
        <v>1139.6019329000001</v>
      </c>
      <c r="X155" s="49">
        <v>1</v>
      </c>
      <c r="Y155" s="49">
        <v>205</v>
      </c>
      <c r="Z155" s="49">
        <v>3.7083936324167874</v>
      </c>
      <c r="AA155" s="49">
        <v>0.09</v>
      </c>
      <c r="AB155" s="49">
        <v>1</v>
      </c>
      <c r="AC155" s="49">
        <v>1.5</v>
      </c>
      <c r="AD155" s="49">
        <v>2</v>
      </c>
      <c r="AE155" s="107" t="s">
        <v>239</v>
      </c>
      <c r="AF155" s="107" t="s">
        <v>239</v>
      </c>
      <c r="AG155" s="49">
        <v>63.001300000000001</v>
      </c>
      <c r="AH155" s="49">
        <v>0</v>
      </c>
      <c r="AI155" s="49">
        <v>0</v>
      </c>
      <c r="AJ155" s="49"/>
      <c r="AK155" s="49"/>
      <c r="AL155" s="49"/>
      <c r="AM155" s="49">
        <v>0</v>
      </c>
      <c r="AN155" s="49">
        <v>0</v>
      </c>
      <c r="AO155" s="49"/>
      <c r="AP155" s="49"/>
      <c r="AQ155" s="49"/>
      <c r="AR155" s="49">
        <v>0</v>
      </c>
      <c r="AX155" s="106">
        <v>9009157400</v>
      </c>
      <c r="AY155" s="107">
        <v>93459.739199999996</v>
      </c>
      <c r="AZ155" s="107">
        <v>63453.120000000003</v>
      </c>
      <c r="BA155" s="107">
        <v>38</v>
      </c>
      <c r="BB155" s="107">
        <v>54080.47</v>
      </c>
      <c r="BC155" s="107">
        <v>5</v>
      </c>
      <c r="BD155" s="107">
        <v>9372.65</v>
      </c>
    </row>
    <row r="156" spans="1:56" x14ac:dyDescent="0.25">
      <c r="A156" s="107" t="s">
        <v>1598</v>
      </c>
      <c r="B156" s="49">
        <v>9001110600</v>
      </c>
      <c r="C156" s="107" t="s">
        <v>1597</v>
      </c>
      <c r="D156" s="49">
        <v>118906</v>
      </c>
      <c r="E156" s="49">
        <v>2.72</v>
      </c>
      <c r="F156" s="49">
        <v>72097.352580000006</v>
      </c>
      <c r="G156" s="49">
        <v>72.096999999999994</v>
      </c>
      <c r="H156" s="49">
        <v>0.82599999999999996</v>
      </c>
      <c r="I156" s="49">
        <v>5</v>
      </c>
      <c r="J156" s="49">
        <v>0.17400000000000004</v>
      </c>
      <c r="K156" s="49">
        <v>1</v>
      </c>
      <c r="L156" s="49">
        <v>1759</v>
      </c>
      <c r="M156" s="49">
        <v>0.29277080564890834</v>
      </c>
      <c r="N156" s="49">
        <v>0.13300000000000001</v>
      </c>
      <c r="O156" s="49">
        <v>1</v>
      </c>
      <c r="P156" s="49">
        <v>0.27900000000000003</v>
      </c>
      <c r="Q156" s="49">
        <v>2</v>
      </c>
      <c r="R156" s="49">
        <v>2</v>
      </c>
      <c r="S156" s="49">
        <v>1</v>
      </c>
      <c r="T156" s="49">
        <v>1</v>
      </c>
      <c r="U156" s="49">
        <v>8085</v>
      </c>
      <c r="V156" s="49">
        <v>8.8377764684623994</v>
      </c>
      <c r="W156" s="49">
        <v>914.82286623000005</v>
      </c>
      <c r="X156" s="49">
        <v>1</v>
      </c>
      <c r="Y156" s="49">
        <v>777</v>
      </c>
      <c r="Z156" s="49">
        <v>9.3468062071454341</v>
      </c>
      <c r="AA156" s="49">
        <v>0.38600000000000001</v>
      </c>
      <c r="AB156" s="49">
        <v>2</v>
      </c>
      <c r="AC156" s="49">
        <v>2</v>
      </c>
      <c r="AD156" s="49">
        <v>2</v>
      </c>
      <c r="AE156" s="107" t="s">
        <v>239</v>
      </c>
      <c r="AF156" s="107" t="s">
        <v>239</v>
      </c>
      <c r="AG156" s="49">
        <v>729.55909999999994</v>
      </c>
      <c r="AH156" s="49">
        <v>0</v>
      </c>
      <c r="AI156" s="49">
        <v>0</v>
      </c>
      <c r="AJ156" s="49"/>
      <c r="AK156" s="49"/>
      <c r="AL156" s="49"/>
      <c r="AM156" s="49">
        <v>0</v>
      </c>
      <c r="AN156" s="49">
        <v>0</v>
      </c>
      <c r="AO156" s="49"/>
      <c r="AP156" s="49"/>
      <c r="AQ156" s="49"/>
      <c r="AR156" s="49">
        <v>0</v>
      </c>
      <c r="AX156" s="106">
        <v>9009160100</v>
      </c>
      <c r="AY156" s="107">
        <v>88811.828399999999</v>
      </c>
      <c r="AZ156" s="107">
        <v>35951.83</v>
      </c>
      <c r="BA156" s="107">
        <v>29</v>
      </c>
      <c r="BB156" s="107">
        <v>35951.83</v>
      </c>
      <c r="BC156" s="107">
        <v>0</v>
      </c>
      <c r="BD156" s="107">
        <v>0</v>
      </c>
    </row>
    <row r="157" spans="1:56" x14ac:dyDescent="0.25">
      <c r="A157" s="107" t="s">
        <v>1598</v>
      </c>
      <c r="B157" s="49">
        <v>9001110600</v>
      </c>
      <c r="C157" s="107" t="s">
        <v>1597</v>
      </c>
      <c r="D157" s="49">
        <v>118906</v>
      </c>
      <c r="E157" s="49">
        <v>2.72</v>
      </c>
      <c r="F157" s="49">
        <v>72097.352580000006</v>
      </c>
      <c r="G157" s="49">
        <v>72.096999999999994</v>
      </c>
      <c r="H157" s="49">
        <v>0.82599999999999996</v>
      </c>
      <c r="I157" s="49">
        <v>5</v>
      </c>
      <c r="J157" s="49">
        <v>0.17400000000000004</v>
      </c>
      <c r="K157" s="49">
        <v>1</v>
      </c>
      <c r="L157" s="49">
        <v>1759</v>
      </c>
      <c r="M157" s="49">
        <v>0.29277080564890834</v>
      </c>
      <c r="N157" s="49">
        <v>0.13300000000000001</v>
      </c>
      <c r="O157" s="49">
        <v>1</v>
      </c>
      <c r="P157" s="49">
        <v>0.27900000000000003</v>
      </c>
      <c r="Q157" s="49">
        <v>2</v>
      </c>
      <c r="R157" s="49">
        <v>2</v>
      </c>
      <c r="S157" s="49">
        <v>1</v>
      </c>
      <c r="T157" s="49">
        <v>1</v>
      </c>
      <c r="U157" s="49">
        <v>8085</v>
      </c>
      <c r="V157" s="49">
        <v>8.8377764684623994</v>
      </c>
      <c r="W157" s="49">
        <v>914.82286623000005</v>
      </c>
      <c r="X157" s="49">
        <v>1</v>
      </c>
      <c r="Y157" s="49">
        <v>777</v>
      </c>
      <c r="Z157" s="49">
        <v>9.3468062071454341</v>
      </c>
      <c r="AA157" s="49">
        <v>0.38600000000000001</v>
      </c>
      <c r="AB157" s="49">
        <v>2</v>
      </c>
      <c r="AC157" s="49">
        <v>2</v>
      </c>
      <c r="AD157" s="49">
        <v>2</v>
      </c>
      <c r="AE157" s="107" t="s">
        <v>239</v>
      </c>
      <c r="AF157" s="107" t="s">
        <v>239</v>
      </c>
      <c r="AG157" s="49">
        <v>151887.48259999999</v>
      </c>
      <c r="AH157" s="49">
        <v>38865.54</v>
      </c>
      <c r="AI157" s="49">
        <v>29</v>
      </c>
      <c r="AJ157" s="49">
        <v>28</v>
      </c>
      <c r="AK157" s="49">
        <v>1</v>
      </c>
      <c r="AL157" s="49">
        <v>0</v>
      </c>
      <c r="AM157" s="49">
        <v>28663.75</v>
      </c>
      <c r="AN157" s="49">
        <v>4</v>
      </c>
      <c r="AO157" s="49">
        <v>2</v>
      </c>
      <c r="AP157" s="49">
        <v>2</v>
      </c>
      <c r="AQ157" s="49">
        <v>0</v>
      </c>
      <c r="AR157" s="49">
        <v>9301.7900000000009</v>
      </c>
      <c r="AX157" s="106">
        <v>9009160200</v>
      </c>
      <c r="AY157" s="107">
        <v>127241.0607</v>
      </c>
      <c r="AZ157" s="107">
        <v>40561.25</v>
      </c>
      <c r="BA157" s="107">
        <v>25</v>
      </c>
      <c r="BB157" s="107">
        <v>34644.83</v>
      </c>
      <c r="BC157" s="107">
        <v>2</v>
      </c>
      <c r="BD157" s="107">
        <v>5916.42</v>
      </c>
    </row>
    <row r="158" spans="1:56" x14ac:dyDescent="0.25">
      <c r="A158" s="107" t="s">
        <v>1534</v>
      </c>
      <c r="B158" s="49">
        <v>9001240200</v>
      </c>
      <c r="C158" s="107" t="s">
        <v>1533</v>
      </c>
      <c r="D158" s="49">
        <v>133482</v>
      </c>
      <c r="E158" s="49">
        <v>2.7</v>
      </c>
      <c r="F158" s="49">
        <v>81234.558250000002</v>
      </c>
      <c r="G158" s="49">
        <v>81.234999999999999</v>
      </c>
      <c r="H158" s="49">
        <v>0.89</v>
      </c>
      <c r="I158" s="49">
        <v>5</v>
      </c>
      <c r="J158" s="49">
        <v>0.10999999999999999</v>
      </c>
      <c r="K158" s="49">
        <v>1</v>
      </c>
      <c r="L158" s="49">
        <v>2844</v>
      </c>
      <c r="M158" s="49">
        <v>0.42011676723803687</v>
      </c>
      <c r="N158" s="49">
        <v>0.72499999999999998</v>
      </c>
      <c r="O158" s="49">
        <v>4</v>
      </c>
      <c r="P158" s="49">
        <v>5.3000000000000047E-2</v>
      </c>
      <c r="Q158" s="49">
        <v>1</v>
      </c>
      <c r="R158" s="49">
        <v>1</v>
      </c>
      <c r="S158" s="49">
        <v>2</v>
      </c>
      <c r="T158" s="49">
        <v>2</v>
      </c>
      <c r="U158" s="49">
        <v>4559</v>
      </c>
      <c r="V158" s="49">
        <v>18.126484369811799</v>
      </c>
      <c r="W158" s="49">
        <v>251.51043672</v>
      </c>
      <c r="X158" s="49">
        <v>2</v>
      </c>
      <c r="Y158" s="49">
        <v>380</v>
      </c>
      <c r="Z158" s="49">
        <v>8.3096435600262417</v>
      </c>
      <c r="AA158" s="49">
        <v>0.32700000000000001</v>
      </c>
      <c r="AB158" s="49">
        <v>2</v>
      </c>
      <c r="AC158" s="49">
        <v>1.5</v>
      </c>
      <c r="AD158" s="49">
        <v>2</v>
      </c>
      <c r="AE158" s="107" t="s">
        <v>239</v>
      </c>
      <c r="AF158" s="107" t="s">
        <v>239</v>
      </c>
      <c r="AG158" s="49">
        <v>1588.1765</v>
      </c>
      <c r="AH158" s="49">
        <v>0</v>
      </c>
      <c r="AI158" s="49">
        <v>0</v>
      </c>
      <c r="AJ158" s="49"/>
      <c r="AK158" s="49"/>
      <c r="AL158" s="49"/>
      <c r="AM158" s="49">
        <v>0</v>
      </c>
      <c r="AN158" s="49">
        <v>0</v>
      </c>
      <c r="AO158" s="49"/>
      <c r="AP158" s="49"/>
      <c r="AQ158" s="49"/>
      <c r="AR158" s="49">
        <v>0</v>
      </c>
      <c r="AX158" s="106">
        <v>9009165100</v>
      </c>
      <c r="AY158" s="107">
        <v>60626.775900000001</v>
      </c>
      <c r="AZ158" s="107">
        <v>29109.47</v>
      </c>
      <c r="BA158" s="107">
        <v>31</v>
      </c>
      <c r="BB158" s="107">
        <v>16284.12</v>
      </c>
      <c r="BC158" s="107">
        <v>12</v>
      </c>
      <c r="BD158" s="107">
        <v>12825.35</v>
      </c>
    </row>
    <row r="159" spans="1:56" x14ac:dyDescent="0.25">
      <c r="A159" s="107" t="s">
        <v>1518</v>
      </c>
      <c r="B159" s="49">
        <v>9001257200</v>
      </c>
      <c r="C159" s="107" t="s">
        <v>1517</v>
      </c>
      <c r="D159" s="49">
        <v>50915</v>
      </c>
      <c r="E159" s="49">
        <v>2.88</v>
      </c>
      <c r="F159" s="49">
        <v>30001.95147</v>
      </c>
      <c r="G159" s="49">
        <v>30.001999999999999</v>
      </c>
      <c r="H159" s="49">
        <v>0.16800000000000001</v>
      </c>
      <c r="I159" s="49">
        <v>1</v>
      </c>
      <c r="J159" s="49">
        <v>0.83199999999999996</v>
      </c>
      <c r="K159" s="49">
        <v>5</v>
      </c>
      <c r="L159" s="49">
        <v>1269</v>
      </c>
      <c r="M159" s="49">
        <v>0.50756698327530492</v>
      </c>
      <c r="N159" s="49">
        <v>0.85499999999999998</v>
      </c>
      <c r="O159" s="49">
        <v>5</v>
      </c>
      <c r="P159" s="49">
        <v>0.68900000000000006</v>
      </c>
      <c r="Q159" s="49">
        <v>4</v>
      </c>
      <c r="R159" s="49">
        <v>5</v>
      </c>
      <c r="S159" s="49">
        <v>1</v>
      </c>
      <c r="T159" s="49">
        <v>1</v>
      </c>
      <c r="U159" s="49">
        <v>3722</v>
      </c>
      <c r="V159" s="49">
        <v>0.59978849322854</v>
      </c>
      <c r="W159" s="49">
        <v>6205.5208494999997</v>
      </c>
      <c r="X159" s="49">
        <v>1</v>
      </c>
      <c r="Y159" s="49">
        <v>788</v>
      </c>
      <c r="Z159" s="49">
        <v>19.23828125</v>
      </c>
      <c r="AA159" s="49">
        <v>0.73699999999999999</v>
      </c>
      <c r="AB159" s="49">
        <v>4</v>
      </c>
      <c r="AC159" s="49">
        <v>4.5</v>
      </c>
      <c r="AD159" s="49">
        <v>5</v>
      </c>
      <c r="AE159" s="107" t="s">
        <v>239</v>
      </c>
      <c r="AF159" s="107" t="s">
        <v>244</v>
      </c>
      <c r="AG159" s="49">
        <v>46248.605100000001</v>
      </c>
      <c r="AH159" s="49">
        <v>7200.74</v>
      </c>
      <c r="AI159" s="49">
        <v>1</v>
      </c>
      <c r="AJ159" s="49">
        <v>0</v>
      </c>
      <c r="AK159" s="49">
        <v>1</v>
      </c>
      <c r="AL159" s="49">
        <v>0</v>
      </c>
      <c r="AM159" s="49">
        <v>481.19</v>
      </c>
      <c r="AN159" s="49">
        <v>15</v>
      </c>
      <c r="AO159" s="49">
        <v>5</v>
      </c>
      <c r="AP159" s="49">
        <v>10</v>
      </c>
      <c r="AQ159" s="49">
        <v>0</v>
      </c>
      <c r="AR159" s="49">
        <v>6719.55</v>
      </c>
      <c r="AX159" s="106">
        <v>9009165200</v>
      </c>
      <c r="AY159" s="107">
        <v>48468.042600000001</v>
      </c>
      <c r="AZ159" s="107">
        <v>13366.62</v>
      </c>
      <c r="BA159" s="107">
        <v>14</v>
      </c>
      <c r="BB159" s="107">
        <v>11908.14</v>
      </c>
      <c r="BC159" s="107">
        <v>2</v>
      </c>
      <c r="BD159" s="107">
        <v>1458.48</v>
      </c>
    </row>
    <row r="160" spans="1:56" x14ac:dyDescent="0.25">
      <c r="A160" s="107" t="s">
        <v>900</v>
      </c>
      <c r="B160" s="49">
        <v>9009120100</v>
      </c>
      <c r="C160" s="107" t="s">
        <v>899</v>
      </c>
      <c r="D160" s="49">
        <v>65927</v>
      </c>
      <c r="E160" s="49">
        <v>2.38</v>
      </c>
      <c r="F160" s="49">
        <v>42734.126880000003</v>
      </c>
      <c r="G160" s="49">
        <v>42.734000000000002</v>
      </c>
      <c r="H160" s="49">
        <v>0.33500000000000002</v>
      </c>
      <c r="I160" s="49">
        <v>2</v>
      </c>
      <c r="J160" s="49">
        <v>0.66500000000000004</v>
      </c>
      <c r="K160" s="49">
        <v>4</v>
      </c>
      <c r="L160" s="49">
        <v>1319</v>
      </c>
      <c r="M160" s="49">
        <v>0.37038313768398673</v>
      </c>
      <c r="N160" s="49">
        <v>0.59299999999999997</v>
      </c>
      <c r="O160" s="49">
        <v>3</v>
      </c>
      <c r="P160" s="49">
        <v>0.63800000000000001</v>
      </c>
      <c r="Q160" s="49">
        <v>4</v>
      </c>
      <c r="R160" s="49">
        <v>4</v>
      </c>
      <c r="S160" s="49">
        <v>1</v>
      </c>
      <c r="T160" s="49">
        <v>1</v>
      </c>
      <c r="U160" s="49">
        <v>6721</v>
      </c>
      <c r="V160" s="49">
        <v>2.39950185097383</v>
      </c>
      <c r="W160" s="49">
        <v>2800.9980476999999</v>
      </c>
      <c r="X160" s="49">
        <v>1</v>
      </c>
      <c r="Y160" s="49">
        <v>421</v>
      </c>
      <c r="Z160" s="49">
        <v>6.7500400833734169</v>
      </c>
      <c r="AA160" s="49">
        <v>0.23699999999999999</v>
      </c>
      <c r="AB160" s="49">
        <v>2</v>
      </c>
      <c r="AC160" s="49">
        <v>3</v>
      </c>
      <c r="AD160" s="49">
        <v>3</v>
      </c>
      <c r="AE160" s="107" t="s">
        <v>239</v>
      </c>
      <c r="AF160" s="107" t="s">
        <v>239</v>
      </c>
      <c r="AG160" s="49">
        <v>185.57749999999999</v>
      </c>
      <c r="AH160" s="49">
        <v>0</v>
      </c>
      <c r="AI160" s="49">
        <v>0</v>
      </c>
      <c r="AJ160" s="49"/>
      <c r="AK160" s="49"/>
      <c r="AL160" s="49"/>
      <c r="AM160" s="49">
        <v>0</v>
      </c>
      <c r="AN160" s="49">
        <v>0</v>
      </c>
      <c r="AO160" s="49"/>
      <c r="AP160" s="49"/>
      <c r="AQ160" s="49"/>
      <c r="AR160" s="49">
        <v>0</v>
      </c>
      <c r="AX160" s="106">
        <v>9009165300</v>
      </c>
      <c r="AY160" s="107">
        <v>34716.817999999999</v>
      </c>
      <c r="AZ160" s="107">
        <v>13678.03</v>
      </c>
      <c r="BA160" s="107">
        <v>18</v>
      </c>
      <c r="BB160" s="107">
        <v>13497.32</v>
      </c>
      <c r="BC160" s="107">
        <v>1</v>
      </c>
      <c r="BD160" s="107">
        <v>180.71</v>
      </c>
    </row>
    <row r="161" spans="1:56" x14ac:dyDescent="0.25">
      <c r="A161" s="107" t="s">
        <v>900</v>
      </c>
      <c r="B161" s="49">
        <v>9009120100</v>
      </c>
      <c r="C161" s="107" t="s">
        <v>899</v>
      </c>
      <c r="D161" s="49">
        <v>65927</v>
      </c>
      <c r="E161" s="49">
        <v>2.38</v>
      </c>
      <c r="F161" s="49">
        <v>42734.126880000003</v>
      </c>
      <c r="G161" s="49">
        <v>42.734000000000002</v>
      </c>
      <c r="H161" s="49">
        <v>0.33500000000000002</v>
      </c>
      <c r="I161" s="49">
        <v>2</v>
      </c>
      <c r="J161" s="49">
        <v>0.66500000000000004</v>
      </c>
      <c r="K161" s="49">
        <v>4</v>
      </c>
      <c r="L161" s="49">
        <v>1319</v>
      </c>
      <c r="M161" s="49">
        <v>0.37038313768398673</v>
      </c>
      <c r="N161" s="49">
        <v>0.59299999999999997</v>
      </c>
      <c r="O161" s="49">
        <v>3</v>
      </c>
      <c r="P161" s="49">
        <v>0.63800000000000001</v>
      </c>
      <c r="Q161" s="49">
        <v>4</v>
      </c>
      <c r="R161" s="49">
        <v>4</v>
      </c>
      <c r="S161" s="49">
        <v>1</v>
      </c>
      <c r="T161" s="49">
        <v>1</v>
      </c>
      <c r="U161" s="49">
        <v>6721</v>
      </c>
      <c r="V161" s="49">
        <v>2.39950185097383</v>
      </c>
      <c r="W161" s="49">
        <v>2800.9980476999999</v>
      </c>
      <c r="X161" s="49">
        <v>1</v>
      </c>
      <c r="Y161" s="49">
        <v>421</v>
      </c>
      <c r="Z161" s="49">
        <v>6.7500400833734169</v>
      </c>
      <c r="AA161" s="49">
        <v>0.23699999999999999</v>
      </c>
      <c r="AB161" s="49">
        <v>2</v>
      </c>
      <c r="AC161" s="49">
        <v>3</v>
      </c>
      <c r="AD161" s="49">
        <v>3</v>
      </c>
      <c r="AE161" s="107" t="s">
        <v>239</v>
      </c>
      <c r="AF161" s="107" t="s">
        <v>239</v>
      </c>
      <c r="AG161" s="49">
        <v>113942.43889999999</v>
      </c>
      <c r="AH161" s="49">
        <v>39504.980000000003</v>
      </c>
      <c r="AI161" s="49">
        <v>33</v>
      </c>
      <c r="AJ161" s="49">
        <v>31</v>
      </c>
      <c r="AK161" s="49">
        <v>2</v>
      </c>
      <c r="AL161" s="49">
        <v>0</v>
      </c>
      <c r="AM161" s="49">
        <v>26591.68</v>
      </c>
      <c r="AN161" s="49">
        <v>9</v>
      </c>
      <c r="AO161" s="49">
        <v>8</v>
      </c>
      <c r="AP161" s="49">
        <v>1</v>
      </c>
      <c r="AQ161" s="49">
        <v>0</v>
      </c>
      <c r="AR161" s="49">
        <v>12913.3</v>
      </c>
      <c r="AX161" s="106">
        <v>9009165400</v>
      </c>
      <c r="AY161" s="107">
        <v>82247.570099999997</v>
      </c>
      <c r="AZ161" s="107">
        <v>93458.42</v>
      </c>
      <c r="BA161" s="107">
        <v>34</v>
      </c>
      <c r="BB161" s="107">
        <v>13669.07</v>
      </c>
      <c r="BC161" s="107">
        <v>14</v>
      </c>
      <c r="BD161" s="107">
        <v>13189.35</v>
      </c>
    </row>
    <row r="162" spans="1:56" x14ac:dyDescent="0.25">
      <c r="A162" s="107" t="s">
        <v>900</v>
      </c>
      <c r="B162" s="49">
        <v>9009120100</v>
      </c>
      <c r="C162" s="107" t="s">
        <v>899</v>
      </c>
      <c r="D162" s="49">
        <v>65927</v>
      </c>
      <c r="E162" s="49">
        <v>2.38</v>
      </c>
      <c r="F162" s="49">
        <v>42734.126880000003</v>
      </c>
      <c r="G162" s="49">
        <v>42.734000000000002</v>
      </c>
      <c r="H162" s="49">
        <v>0.33500000000000002</v>
      </c>
      <c r="I162" s="49">
        <v>2</v>
      </c>
      <c r="J162" s="49">
        <v>0.66500000000000004</v>
      </c>
      <c r="K162" s="49">
        <v>4</v>
      </c>
      <c r="L162" s="49">
        <v>1319</v>
      </c>
      <c r="M162" s="49">
        <v>0.37038313768398673</v>
      </c>
      <c r="N162" s="49">
        <v>0.59299999999999997</v>
      </c>
      <c r="O162" s="49">
        <v>3</v>
      </c>
      <c r="P162" s="49">
        <v>0.63800000000000001</v>
      </c>
      <c r="Q162" s="49">
        <v>4</v>
      </c>
      <c r="R162" s="49">
        <v>4</v>
      </c>
      <c r="S162" s="49">
        <v>1</v>
      </c>
      <c r="T162" s="49">
        <v>1</v>
      </c>
      <c r="U162" s="49">
        <v>6721</v>
      </c>
      <c r="V162" s="49">
        <v>2.39950185097383</v>
      </c>
      <c r="W162" s="49">
        <v>2800.9980476999999</v>
      </c>
      <c r="X162" s="49">
        <v>1</v>
      </c>
      <c r="Y162" s="49">
        <v>421</v>
      </c>
      <c r="Z162" s="49">
        <v>6.7500400833734169</v>
      </c>
      <c r="AA162" s="49">
        <v>0.23699999999999999</v>
      </c>
      <c r="AB162" s="49">
        <v>2</v>
      </c>
      <c r="AC162" s="49">
        <v>3</v>
      </c>
      <c r="AD162" s="49">
        <v>3</v>
      </c>
      <c r="AE162" s="107" t="s">
        <v>239</v>
      </c>
      <c r="AF162" s="107" t="s">
        <v>239</v>
      </c>
      <c r="AG162" s="49">
        <v>94.284899999999993</v>
      </c>
      <c r="AH162" s="49">
        <v>0</v>
      </c>
      <c r="AI162" s="49">
        <v>0</v>
      </c>
      <c r="AJ162" s="49"/>
      <c r="AK162" s="49"/>
      <c r="AL162" s="49"/>
      <c r="AM162" s="49">
        <v>0</v>
      </c>
      <c r="AN162" s="49">
        <v>0</v>
      </c>
      <c r="AO162" s="49"/>
      <c r="AP162" s="49"/>
      <c r="AQ162" s="49"/>
      <c r="AR162" s="49">
        <v>0</v>
      </c>
      <c r="AX162" s="106">
        <v>9009165500</v>
      </c>
      <c r="AY162" s="107">
        <v>68231.695399999997</v>
      </c>
      <c r="AZ162" s="107">
        <v>42137.05</v>
      </c>
      <c r="BA162" s="107">
        <v>13</v>
      </c>
      <c r="BB162" s="107">
        <v>4512.21</v>
      </c>
      <c r="BC162" s="107">
        <v>21</v>
      </c>
      <c r="BD162" s="107">
        <v>37624.839999999997</v>
      </c>
    </row>
    <row r="163" spans="1:56" x14ac:dyDescent="0.25">
      <c r="A163" s="107" t="s">
        <v>898</v>
      </c>
      <c r="B163" s="49">
        <v>9009120200</v>
      </c>
      <c r="C163" s="107" t="s">
        <v>897</v>
      </c>
      <c r="D163" s="49">
        <v>44915</v>
      </c>
      <c r="E163" s="49">
        <v>2.38</v>
      </c>
      <c r="F163" s="49">
        <v>29114.070240000001</v>
      </c>
      <c r="G163" s="49">
        <v>29.114000000000001</v>
      </c>
      <c r="H163" s="49">
        <v>0.154</v>
      </c>
      <c r="I163" s="49">
        <v>1</v>
      </c>
      <c r="J163" s="49">
        <v>0.84599999999999997</v>
      </c>
      <c r="K163" s="49">
        <v>5</v>
      </c>
      <c r="L163" s="49">
        <v>1226</v>
      </c>
      <c r="M163" s="49">
        <v>0.50532268002112235</v>
      </c>
      <c r="N163" s="49">
        <v>0.85199999999999998</v>
      </c>
      <c r="O163" s="49">
        <v>5</v>
      </c>
      <c r="P163" s="49">
        <v>0.74299999999999999</v>
      </c>
      <c r="Q163" s="49">
        <v>4</v>
      </c>
      <c r="R163" s="49">
        <v>5</v>
      </c>
      <c r="S163" s="49">
        <v>1</v>
      </c>
      <c r="T163" s="49">
        <v>1</v>
      </c>
      <c r="U163" s="49">
        <v>6181</v>
      </c>
      <c r="V163" s="49">
        <v>2.6559709929158002</v>
      </c>
      <c r="W163" s="49">
        <v>2327.2091512000002</v>
      </c>
      <c r="X163" s="49">
        <v>1</v>
      </c>
      <c r="Y163" s="49">
        <v>1328</v>
      </c>
      <c r="Z163" s="49">
        <v>21.254801536491676</v>
      </c>
      <c r="AA163" s="49">
        <v>0.77700000000000002</v>
      </c>
      <c r="AB163" s="49">
        <v>4</v>
      </c>
      <c r="AC163" s="49">
        <v>4.5</v>
      </c>
      <c r="AD163" s="49">
        <v>5</v>
      </c>
      <c r="AE163" s="107" t="s">
        <v>244</v>
      </c>
      <c r="AF163" s="107" t="s">
        <v>244</v>
      </c>
      <c r="AG163" s="49">
        <v>53.532299999999999</v>
      </c>
      <c r="AH163" s="49">
        <v>95.74</v>
      </c>
      <c r="AI163" s="49">
        <v>1</v>
      </c>
      <c r="AJ163" s="49">
        <v>1</v>
      </c>
      <c r="AK163" s="49">
        <v>0</v>
      </c>
      <c r="AL163" s="49">
        <v>0</v>
      </c>
      <c r="AM163" s="49">
        <v>95.74</v>
      </c>
      <c r="AN163" s="49">
        <v>0</v>
      </c>
      <c r="AO163" s="49"/>
      <c r="AP163" s="49"/>
      <c r="AQ163" s="49"/>
      <c r="AR163" s="49">
        <v>0</v>
      </c>
      <c r="AX163" s="106">
        <v>9009165600</v>
      </c>
      <c r="AY163" s="107">
        <v>85902.612999999998</v>
      </c>
      <c r="AZ163" s="107">
        <v>29461.26</v>
      </c>
      <c r="BA163" s="107">
        <v>22</v>
      </c>
      <c r="BB163" s="107">
        <v>12783.17</v>
      </c>
      <c r="BC163" s="107">
        <v>16</v>
      </c>
      <c r="BD163" s="107">
        <v>16678.09</v>
      </c>
    </row>
    <row r="164" spans="1:56" x14ac:dyDescent="0.25">
      <c r="A164" s="107" t="s">
        <v>898</v>
      </c>
      <c r="B164" s="49">
        <v>9009120200</v>
      </c>
      <c r="C164" s="107" t="s">
        <v>897</v>
      </c>
      <c r="D164" s="49">
        <v>44915</v>
      </c>
      <c r="E164" s="49">
        <v>2.38</v>
      </c>
      <c r="F164" s="49">
        <v>29114.070240000001</v>
      </c>
      <c r="G164" s="49">
        <v>29.114000000000001</v>
      </c>
      <c r="H164" s="49">
        <v>0.154</v>
      </c>
      <c r="I164" s="49">
        <v>1</v>
      </c>
      <c r="J164" s="49">
        <v>0.84599999999999997</v>
      </c>
      <c r="K164" s="49">
        <v>5</v>
      </c>
      <c r="L164" s="49">
        <v>1226</v>
      </c>
      <c r="M164" s="49">
        <v>0.50532268002112235</v>
      </c>
      <c r="N164" s="49">
        <v>0.85199999999999998</v>
      </c>
      <c r="O164" s="49">
        <v>5</v>
      </c>
      <c r="P164" s="49">
        <v>0.74299999999999999</v>
      </c>
      <c r="Q164" s="49">
        <v>4</v>
      </c>
      <c r="R164" s="49">
        <v>5</v>
      </c>
      <c r="S164" s="49">
        <v>1</v>
      </c>
      <c r="T164" s="49">
        <v>1</v>
      </c>
      <c r="U164" s="49">
        <v>6181</v>
      </c>
      <c r="V164" s="49">
        <v>2.6559709929158002</v>
      </c>
      <c r="W164" s="49">
        <v>2327.2091512000002</v>
      </c>
      <c r="X164" s="49">
        <v>1</v>
      </c>
      <c r="Y164" s="49">
        <v>1328</v>
      </c>
      <c r="Z164" s="49">
        <v>21.254801536491676</v>
      </c>
      <c r="AA164" s="49">
        <v>0.77700000000000002</v>
      </c>
      <c r="AB164" s="49">
        <v>4</v>
      </c>
      <c r="AC164" s="49">
        <v>4.5</v>
      </c>
      <c r="AD164" s="49">
        <v>5</v>
      </c>
      <c r="AE164" s="107" t="s">
        <v>244</v>
      </c>
      <c r="AF164" s="107" t="s">
        <v>244</v>
      </c>
      <c r="AG164" s="49">
        <v>98942.964099999997</v>
      </c>
      <c r="AH164" s="49">
        <v>18608.64</v>
      </c>
      <c r="AI164" s="49">
        <v>15</v>
      </c>
      <c r="AJ164" s="49">
        <v>10</v>
      </c>
      <c r="AK164" s="49">
        <v>5</v>
      </c>
      <c r="AL164" s="49">
        <v>0</v>
      </c>
      <c r="AM164" s="49">
        <v>9749.84</v>
      </c>
      <c r="AN164" s="49">
        <v>9</v>
      </c>
      <c r="AO164" s="49">
        <v>3</v>
      </c>
      <c r="AP164" s="49">
        <v>6</v>
      </c>
      <c r="AQ164" s="49">
        <v>0</v>
      </c>
      <c r="AR164" s="49">
        <v>8858.7999999999993</v>
      </c>
      <c r="AX164" s="106">
        <v>9009165700</v>
      </c>
      <c r="AY164" s="107">
        <v>67016.043900000004</v>
      </c>
      <c r="AZ164" s="107">
        <v>54627.07</v>
      </c>
      <c r="BA164" s="107">
        <v>26</v>
      </c>
      <c r="BB164" s="107">
        <v>16536.78</v>
      </c>
      <c r="BC164" s="107">
        <v>19</v>
      </c>
      <c r="BD164" s="107">
        <v>38090.29</v>
      </c>
    </row>
    <row r="165" spans="1:56" x14ac:dyDescent="0.25">
      <c r="A165" s="107" t="s">
        <v>898</v>
      </c>
      <c r="B165" s="49">
        <v>9009120200</v>
      </c>
      <c r="C165" s="107" t="s">
        <v>897</v>
      </c>
      <c r="D165" s="49">
        <v>44915</v>
      </c>
      <c r="E165" s="49">
        <v>2.38</v>
      </c>
      <c r="F165" s="49">
        <v>29114.070240000001</v>
      </c>
      <c r="G165" s="49">
        <v>29.114000000000001</v>
      </c>
      <c r="H165" s="49">
        <v>0.154</v>
      </c>
      <c r="I165" s="49">
        <v>1</v>
      </c>
      <c r="J165" s="49">
        <v>0.84599999999999997</v>
      </c>
      <c r="K165" s="49">
        <v>5</v>
      </c>
      <c r="L165" s="49">
        <v>1226</v>
      </c>
      <c r="M165" s="49">
        <v>0.50532268002112235</v>
      </c>
      <c r="N165" s="49">
        <v>0.85199999999999998</v>
      </c>
      <c r="O165" s="49">
        <v>5</v>
      </c>
      <c r="P165" s="49">
        <v>0.74299999999999999</v>
      </c>
      <c r="Q165" s="49">
        <v>4</v>
      </c>
      <c r="R165" s="49">
        <v>5</v>
      </c>
      <c r="S165" s="49">
        <v>1</v>
      </c>
      <c r="T165" s="49">
        <v>1</v>
      </c>
      <c r="U165" s="49">
        <v>6181</v>
      </c>
      <c r="V165" s="49">
        <v>2.6559709929158002</v>
      </c>
      <c r="W165" s="49">
        <v>2327.2091512000002</v>
      </c>
      <c r="X165" s="49">
        <v>1</v>
      </c>
      <c r="Y165" s="49">
        <v>1328</v>
      </c>
      <c r="Z165" s="49">
        <v>21.254801536491676</v>
      </c>
      <c r="AA165" s="49">
        <v>0.77700000000000002</v>
      </c>
      <c r="AB165" s="49">
        <v>4</v>
      </c>
      <c r="AC165" s="49">
        <v>4.5</v>
      </c>
      <c r="AD165" s="49">
        <v>5</v>
      </c>
      <c r="AE165" s="107" t="s">
        <v>244</v>
      </c>
      <c r="AF165" s="107" t="s">
        <v>244</v>
      </c>
      <c r="AG165" s="49">
        <v>0</v>
      </c>
      <c r="AH165" s="49">
        <v>0</v>
      </c>
      <c r="AI165" s="49">
        <v>0</v>
      </c>
      <c r="AJ165" s="49"/>
      <c r="AK165" s="49"/>
      <c r="AL165" s="49"/>
      <c r="AM165" s="49">
        <v>0</v>
      </c>
      <c r="AN165" s="49">
        <v>0</v>
      </c>
      <c r="AO165" s="49"/>
      <c r="AP165" s="49"/>
      <c r="AQ165" s="49"/>
      <c r="AR165" s="49">
        <v>0</v>
      </c>
      <c r="AX165" s="106">
        <v>9009165801</v>
      </c>
      <c r="AY165" s="107">
        <v>77328.733099999998</v>
      </c>
      <c r="AZ165" s="107">
        <v>12576.38</v>
      </c>
      <c r="BA165" s="107">
        <v>15</v>
      </c>
      <c r="BB165" s="107">
        <v>10374.67</v>
      </c>
      <c r="BC165" s="107">
        <v>3</v>
      </c>
      <c r="BD165" s="107">
        <v>2201.71</v>
      </c>
    </row>
    <row r="166" spans="1:56" x14ac:dyDescent="0.25">
      <c r="A166" s="107" t="s">
        <v>896</v>
      </c>
      <c r="B166" s="49">
        <v>9009125100</v>
      </c>
      <c r="C166" s="107" t="s">
        <v>895</v>
      </c>
      <c r="D166" s="49">
        <v>90150</v>
      </c>
      <c r="E166" s="49">
        <v>2.69</v>
      </c>
      <c r="F166" s="49">
        <v>54965.425089999997</v>
      </c>
      <c r="G166" s="49">
        <v>54.965000000000003</v>
      </c>
      <c r="H166" s="49">
        <v>0.56000000000000005</v>
      </c>
      <c r="I166" s="49">
        <v>3</v>
      </c>
      <c r="J166" s="49">
        <v>0.43999999999999995</v>
      </c>
      <c r="K166" s="49">
        <v>3</v>
      </c>
      <c r="L166" s="49">
        <v>1651</v>
      </c>
      <c r="M166" s="49">
        <v>0.36044476991781599</v>
      </c>
      <c r="N166" s="49">
        <v>0.54</v>
      </c>
      <c r="O166" s="49">
        <v>3</v>
      </c>
      <c r="P166" s="49">
        <v>0.34599999999999997</v>
      </c>
      <c r="Q166" s="49">
        <v>2</v>
      </c>
      <c r="R166" s="49">
        <v>3</v>
      </c>
      <c r="S166" s="49">
        <v>1</v>
      </c>
      <c r="T166" s="49">
        <v>1</v>
      </c>
      <c r="U166" s="49">
        <v>4503</v>
      </c>
      <c r="V166" s="49">
        <v>1.6046062761680699</v>
      </c>
      <c r="W166" s="49">
        <v>2806.2958913000002</v>
      </c>
      <c r="X166" s="49">
        <v>1</v>
      </c>
      <c r="Y166" s="49">
        <v>286</v>
      </c>
      <c r="Z166" s="49">
        <v>5.8799342105263159</v>
      </c>
      <c r="AA166" s="49">
        <v>0.19</v>
      </c>
      <c r="AB166" s="49">
        <v>1</v>
      </c>
      <c r="AC166" s="49">
        <v>2</v>
      </c>
      <c r="AD166" s="49">
        <v>2</v>
      </c>
      <c r="AE166" s="107" t="s">
        <v>239</v>
      </c>
      <c r="AF166" s="107" t="s">
        <v>239</v>
      </c>
      <c r="AG166" s="49">
        <v>74097.026599999997</v>
      </c>
      <c r="AH166" s="49">
        <v>37210.910000000003</v>
      </c>
      <c r="AI166" s="49">
        <v>38</v>
      </c>
      <c r="AJ166" s="49">
        <v>38</v>
      </c>
      <c r="AK166" s="49">
        <v>0</v>
      </c>
      <c r="AL166" s="49">
        <v>0</v>
      </c>
      <c r="AM166" s="49">
        <v>29673.11</v>
      </c>
      <c r="AN166" s="49">
        <v>6</v>
      </c>
      <c r="AO166" s="49">
        <v>6</v>
      </c>
      <c r="AP166" s="49">
        <v>0</v>
      </c>
      <c r="AQ166" s="49">
        <v>0</v>
      </c>
      <c r="AR166" s="49">
        <v>7537.8</v>
      </c>
      <c r="AX166" s="106">
        <v>9009165802</v>
      </c>
      <c r="AY166" s="107">
        <v>76841.958499999993</v>
      </c>
      <c r="AZ166" s="107">
        <v>50093.18</v>
      </c>
      <c r="BA166" s="107">
        <v>34</v>
      </c>
      <c r="BB166" s="107">
        <v>34273.54</v>
      </c>
      <c r="BC166" s="107">
        <v>7</v>
      </c>
      <c r="BD166" s="107">
        <v>15819.64</v>
      </c>
    </row>
    <row r="167" spans="1:56" x14ac:dyDescent="0.25">
      <c r="A167" s="107" t="s">
        <v>896</v>
      </c>
      <c r="B167" s="49">
        <v>9009125100</v>
      </c>
      <c r="C167" s="107" t="s">
        <v>895</v>
      </c>
      <c r="D167" s="49">
        <v>90150</v>
      </c>
      <c r="E167" s="49">
        <v>2.69</v>
      </c>
      <c r="F167" s="49">
        <v>54965.425089999997</v>
      </c>
      <c r="G167" s="49">
        <v>54.965000000000003</v>
      </c>
      <c r="H167" s="49">
        <v>0.56000000000000005</v>
      </c>
      <c r="I167" s="49">
        <v>3</v>
      </c>
      <c r="J167" s="49">
        <v>0.43999999999999995</v>
      </c>
      <c r="K167" s="49">
        <v>3</v>
      </c>
      <c r="L167" s="49">
        <v>1651</v>
      </c>
      <c r="M167" s="49">
        <v>0.36044476991781599</v>
      </c>
      <c r="N167" s="49">
        <v>0.54</v>
      </c>
      <c r="O167" s="49">
        <v>3</v>
      </c>
      <c r="P167" s="49">
        <v>0.34599999999999997</v>
      </c>
      <c r="Q167" s="49">
        <v>2</v>
      </c>
      <c r="R167" s="49">
        <v>3</v>
      </c>
      <c r="S167" s="49">
        <v>1</v>
      </c>
      <c r="T167" s="49">
        <v>1</v>
      </c>
      <c r="U167" s="49">
        <v>4503</v>
      </c>
      <c r="V167" s="49">
        <v>1.6046062761680699</v>
      </c>
      <c r="W167" s="49">
        <v>2806.2958913000002</v>
      </c>
      <c r="X167" s="49">
        <v>1</v>
      </c>
      <c r="Y167" s="49">
        <v>286</v>
      </c>
      <c r="Z167" s="49">
        <v>5.8799342105263159</v>
      </c>
      <c r="AA167" s="49">
        <v>0.19</v>
      </c>
      <c r="AB167" s="49">
        <v>1</v>
      </c>
      <c r="AC167" s="49">
        <v>2</v>
      </c>
      <c r="AD167" s="49">
        <v>2</v>
      </c>
      <c r="AE167" s="107" t="s">
        <v>239</v>
      </c>
      <c r="AF167" s="107" t="s">
        <v>239</v>
      </c>
      <c r="AG167" s="49">
        <v>700.05820000000006</v>
      </c>
      <c r="AH167" s="49">
        <v>0</v>
      </c>
      <c r="AI167" s="49">
        <v>0</v>
      </c>
      <c r="AJ167" s="49"/>
      <c r="AK167" s="49"/>
      <c r="AL167" s="49"/>
      <c r="AM167" s="49">
        <v>0</v>
      </c>
      <c r="AN167" s="49">
        <v>0</v>
      </c>
      <c r="AO167" s="49"/>
      <c r="AP167" s="49"/>
      <c r="AQ167" s="49"/>
      <c r="AR167" s="49">
        <v>0</v>
      </c>
      <c r="AX167" s="106">
        <v>9009165900</v>
      </c>
      <c r="AY167" s="107">
        <v>144930.68359999999</v>
      </c>
      <c r="AZ167" s="107">
        <v>65336.89</v>
      </c>
      <c r="BA167" s="107">
        <v>60</v>
      </c>
      <c r="BB167" s="107">
        <v>54032.35</v>
      </c>
      <c r="BC167" s="107">
        <v>8</v>
      </c>
      <c r="BD167" s="107">
        <v>11304.54</v>
      </c>
    </row>
    <row r="168" spans="1:56" x14ac:dyDescent="0.25">
      <c r="A168" s="107" t="s">
        <v>894</v>
      </c>
      <c r="B168" s="49">
        <v>9009125200</v>
      </c>
      <c r="C168" s="107" t="s">
        <v>893</v>
      </c>
      <c r="D168" s="49">
        <v>46184</v>
      </c>
      <c r="E168" s="49">
        <v>2.2599999999999998</v>
      </c>
      <c r="F168" s="49">
        <v>30721.13982</v>
      </c>
      <c r="G168" s="49">
        <v>30.721</v>
      </c>
      <c r="H168" s="49">
        <v>0.17899999999999999</v>
      </c>
      <c r="I168" s="49">
        <v>1</v>
      </c>
      <c r="J168" s="49">
        <v>0.82099999999999995</v>
      </c>
      <c r="K168" s="49">
        <v>5</v>
      </c>
      <c r="L168" s="49">
        <v>1164</v>
      </c>
      <c r="M168" s="49">
        <v>0.45467063012117104</v>
      </c>
      <c r="N168" s="49">
        <v>0.79</v>
      </c>
      <c r="O168" s="49">
        <v>4</v>
      </c>
      <c r="P168" s="49">
        <v>0.81299999999999994</v>
      </c>
      <c r="Q168" s="49">
        <v>5</v>
      </c>
      <c r="R168" s="49">
        <v>5</v>
      </c>
      <c r="S168" s="49">
        <v>1</v>
      </c>
      <c r="T168" s="49">
        <v>1</v>
      </c>
      <c r="U168" s="49">
        <v>5812</v>
      </c>
      <c r="V168" s="49">
        <v>2.4131084777226799</v>
      </c>
      <c r="W168" s="49">
        <v>2408.5116991999998</v>
      </c>
      <c r="X168" s="49">
        <v>1</v>
      </c>
      <c r="Y168" s="49">
        <v>593</v>
      </c>
      <c r="Z168" s="49">
        <v>10.429124164614844</v>
      </c>
      <c r="AA168" s="49">
        <v>0.437</v>
      </c>
      <c r="AB168" s="49">
        <v>3</v>
      </c>
      <c r="AC168" s="49">
        <v>4</v>
      </c>
      <c r="AD168" s="49">
        <v>4</v>
      </c>
      <c r="AE168" s="107" t="s">
        <v>244</v>
      </c>
      <c r="AF168" s="107" t="s">
        <v>244</v>
      </c>
      <c r="AG168" s="49">
        <v>85166.804499999998</v>
      </c>
      <c r="AH168" s="49">
        <v>22374.48</v>
      </c>
      <c r="AI168" s="49">
        <v>19</v>
      </c>
      <c r="AJ168" s="49">
        <v>16</v>
      </c>
      <c r="AK168" s="49">
        <v>3</v>
      </c>
      <c r="AL168" s="49">
        <v>0</v>
      </c>
      <c r="AM168" s="49">
        <v>13864.58</v>
      </c>
      <c r="AN168" s="49">
        <v>6</v>
      </c>
      <c r="AO168" s="49">
        <v>5</v>
      </c>
      <c r="AP168" s="49">
        <v>1</v>
      </c>
      <c r="AQ168" s="49">
        <v>0</v>
      </c>
      <c r="AR168" s="49">
        <v>6259.9</v>
      </c>
      <c r="AX168" s="106">
        <v>9009166001</v>
      </c>
      <c r="AY168" s="107">
        <v>103220.78479999999</v>
      </c>
      <c r="AZ168" s="107">
        <v>63414.76</v>
      </c>
      <c r="BA168" s="107">
        <v>18</v>
      </c>
      <c r="BB168" s="107">
        <v>28756.23</v>
      </c>
      <c r="BC168" s="107">
        <v>5</v>
      </c>
      <c r="BD168" s="107">
        <v>34658.53</v>
      </c>
    </row>
    <row r="169" spans="1:56" x14ac:dyDescent="0.25">
      <c r="A169" s="107" t="s">
        <v>892</v>
      </c>
      <c r="B169" s="49">
        <v>9009125300</v>
      </c>
      <c r="C169" s="107" t="s">
        <v>891</v>
      </c>
      <c r="D169" s="49">
        <v>52586</v>
      </c>
      <c r="E169" s="49">
        <v>2.38</v>
      </c>
      <c r="F169" s="49">
        <v>34086.441010000002</v>
      </c>
      <c r="G169" s="49">
        <v>34.085999999999999</v>
      </c>
      <c r="H169" s="49">
        <v>0.223</v>
      </c>
      <c r="I169" s="49">
        <v>2</v>
      </c>
      <c r="J169" s="49">
        <v>0.77700000000000002</v>
      </c>
      <c r="K169" s="49">
        <v>4</v>
      </c>
      <c r="L169" s="49">
        <v>1151</v>
      </c>
      <c r="M169" s="49">
        <v>0.40520510768337326</v>
      </c>
      <c r="N169" s="49">
        <v>0.68899999999999995</v>
      </c>
      <c r="O169" s="49">
        <v>4</v>
      </c>
      <c r="P169" s="49">
        <v>0.82000000000000006</v>
      </c>
      <c r="Q169" s="49">
        <v>5</v>
      </c>
      <c r="R169" s="49">
        <v>5</v>
      </c>
      <c r="S169" s="49">
        <v>1</v>
      </c>
      <c r="T169" s="49">
        <v>1</v>
      </c>
      <c r="U169" s="49">
        <v>5540</v>
      </c>
      <c r="V169" s="49">
        <v>1.25303746581065</v>
      </c>
      <c r="W169" s="49">
        <v>4421.2564677</v>
      </c>
      <c r="X169" s="49">
        <v>1</v>
      </c>
      <c r="Y169" s="49">
        <v>1755</v>
      </c>
      <c r="Z169" s="49">
        <v>36.877495272115993</v>
      </c>
      <c r="AA169" s="49">
        <v>0.97599999999999998</v>
      </c>
      <c r="AB169" s="49">
        <v>5</v>
      </c>
      <c r="AC169" s="49">
        <v>5</v>
      </c>
      <c r="AD169" s="49">
        <v>5</v>
      </c>
      <c r="AE169" s="107" t="s">
        <v>239</v>
      </c>
      <c r="AF169" s="107" t="s">
        <v>244</v>
      </c>
      <c r="AG169" s="49">
        <v>0</v>
      </c>
      <c r="AH169" s="49">
        <v>19066.36</v>
      </c>
      <c r="AI169" s="49">
        <v>19</v>
      </c>
      <c r="AJ169" s="49">
        <v>14</v>
      </c>
      <c r="AK169" s="49">
        <v>5</v>
      </c>
      <c r="AL169" s="49">
        <v>0</v>
      </c>
      <c r="AM169" s="49">
        <v>16171.01</v>
      </c>
      <c r="AN169" s="49">
        <v>4</v>
      </c>
      <c r="AO169" s="49">
        <v>2</v>
      </c>
      <c r="AP169" s="49">
        <v>2</v>
      </c>
      <c r="AQ169" s="49">
        <v>0</v>
      </c>
      <c r="AR169" s="49">
        <v>2895.35</v>
      </c>
      <c r="AX169" s="106">
        <v>9009166002</v>
      </c>
      <c r="AY169" s="107">
        <v>88812.750200000009</v>
      </c>
      <c r="AZ169" s="107">
        <v>25722.63</v>
      </c>
      <c r="BA169" s="107">
        <v>27</v>
      </c>
      <c r="BB169" s="107">
        <v>25302.69</v>
      </c>
      <c r="BC169" s="107">
        <v>3</v>
      </c>
      <c r="BD169" s="107">
        <v>419.94</v>
      </c>
    </row>
    <row r="170" spans="1:56" x14ac:dyDescent="0.25">
      <c r="A170" s="107" t="s">
        <v>892</v>
      </c>
      <c r="B170" s="49">
        <v>9009125300</v>
      </c>
      <c r="C170" s="107" t="s">
        <v>891</v>
      </c>
      <c r="D170" s="49">
        <v>52586</v>
      </c>
      <c r="E170" s="49">
        <v>2.38</v>
      </c>
      <c r="F170" s="49">
        <v>34086.441010000002</v>
      </c>
      <c r="G170" s="49">
        <v>34.085999999999999</v>
      </c>
      <c r="H170" s="49">
        <v>0.223</v>
      </c>
      <c r="I170" s="49">
        <v>2</v>
      </c>
      <c r="J170" s="49">
        <v>0.77700000000000002</v>
      </c>
      <c r="K170" s="49">
        <v>4</v>
      </c>
      <c r="L170" s="49">
        <v>1151</v>
      </c>
      <c r="M170" s="49">
        <v>0.40520510768337326</v>
      </c>
      <c r="N170" s="49">
        <v>0.68899999999999995</v>
      </c>
      <c r="O170" s="49">
        <v>4</v>
      </c>
      <c r="P170" s="49">
        <v>0.82000000000000006</v>
      </c>
      <c r="Q170" s="49">
        <v>5</v>
      </c>
      <c r="R170" s="49">
        <v>5</v>
      </c>
      <c r="S170" s="49">
        <v>1</v>
      </c>
      <c r="T170" s="49">
        <v>1</v>
      </c>
      <c r="U170" s="49">
        <v>5540</v>
      </c>
      <c r="V170" s="49">
        <v>1.25303746581065</v>
      </c>
      <c r="W170" s="49">
        <v>4421.2564677</v>
      </c>
      <c r="X170" s="49">
        <v>1</v>
      </c>
      <c r="Y170" s="49">
        <v>1755</v>
      </c>
      <c r="Z170" s="49">
        <v>36.877495272115993</v>
      </c>
      <c r="AA170" s="49">
        <v>0.97599999999999998</v>
      </c>
      <c r="AB170" s="49">
        <v>5</v>
      </c>
      <c r="AC170" s="49">
        <v>5</v>
      </c>
      <c r="AD170" s="49">
        <v>5</v>
      </c>
      <c r="AE170" s="107" t="s">
        <v>239</v>
      </c>
      <c r="AF170" s="107" t="s">
        <v>244</v>
      </c>
      <c r="AG170" s="49">
        <v>72329.1342</v>
      </c>
      <c r="AH170" s="49">
        <v>0</v>
      </c>
      <c r="AI170" s="49">
        <v>0</v>
      </c>
      <c r="AJ170" s="49"/>
      <c r="AK170" s="49"/>
      <c r="AL170" s="49"/>
      <c r="AM170" s="49">
        <v>0</v>
      </c>
      <c r="AN170" s="49">
        <v>0</v>
      </c>
      <c r="AO170" s="49"/>
      <c r="AP170" s="49"/>
      <c r="AQ170" s="49"/>
      <c r="AR170" s="49">
        <v>0</v>
      </c>
      <c r="AX170" s="106">
        <v>9009167100</v>
      </c>
      <c r="AY170" s="107">
        <v>176622.90370000002</v>
      </c>
      <c r="AZ170" s="107">
        <v>93222.22</v>
      </c>
      <c r="BA170" s="107">
        <v>71</v>
      </c>
      <c r="BB170" s="107">
        <v>85224.95</v>
      </c>
      <c r="BC170" s="107">
        <v>4</v>
      </c>
      <c r="BD170" s="107">
        <v>7997.27</v>
      </c>
    </row>
    <row r="171" spans="1:56" x14ac:dyDescent="0.25">
      <c r="A171" s="107" t="s">
        <v>892</v>
      </c>
      <c r="B171" s="49">
        <v>9009125300</v>
      </c>
      <c r="C171" s="107" t="s">
        <v>891</v>
      </c>
      <c r="D171" s="49">
        <v>52586</v>
      </c>
      <c r="E171" s="49">
        <v>2.38</v>
      </c>
      <c r="F171" s="49">
        <v>34086.441010000002</v>
      </c>
      <c r="G171" s="49">
        <v>34.085999999999999</v>
      </c>
      <c r="H171" s="49">
        <v>0.223</v>
      </c>
      <c r="I171" s="49">
        <v>2</v>
      </c>
      <c r="J171" s="49">
        <v>0.77700000000000002</v>
      </c>
      <c r="K171" s="49">
        <v>4</v>
      </c>
      <c r="L171" s="49">
        <v>1151</v>
      </c>
      <c r="M171" s="49">
        <v>0.40520510768337326</v>
      </c>
      <c r="N171" s="49">
        <v>0.68899999999999995</v>
      </c>
      <c r="O171" s="49">
        <v>4</v>
      </c>
      <c r="P171" s="49">
        <v>0.82000000000000006</v>
      </c>
      <c r="Q171" s="49">
        <v>5</v>
      </c>
      <c r="R171" s="49">
        <v>5</v>
      </c>
      <c r="S171" s="49">
        <v>1</v>
      </c>
      <c r="T171" s="49">
        <v>1</v>
      </c>
      <c r="U171" s="49">
        <v>5540</v>
      </c>
      <c r="V171" s="49">
        <v>1.25303746581065</v>
      </c>
      <c r="W171" s="49">
        <v>4421.2564677</v>
      </c>
      <c r="X171" s="49">
        <v>1</v>
      </c>
      <c r="Y171" s="49">
        <v>1755</v>
      </c>
      <c r="Z171" s="49">
        <v>36.877495272115993</v>
      </c>
      <c r="AA171" s="49">
        <v>0.97599999999999998</v>
      </c>
      <c r="AB171" s="49">
        <v>5</v>
      </c>
      <c r="AC171" s="49">
        <v>5</v>
      </c>
      <c r="AD171" s="49">
        <v>5</v>
      </c>
      <c r="AE171" s="107" t="s">
        <v>239</v>
      </c>
      <c r="AF171" s="107" t="s">
        <v>244</v>
      </c>
      <c r="AG171" s="49">
        <v>0</v>
      </c>
      <c r="AH171" s="49">
        <v>250</v>
      </c>
      <c r="AI171" s="49">
        <v>0</v>
      </c>
      <c r="AJ171" s="49"/>
      <c r="AK171" s="49"/>
      <c r="AL171" s="49"/>
      <c r="AM171" s="49">
        <v>250</v>
      </c>
      <c r="AN171" s="49">
        <v>0</v>
      </c>
      <c r="AO171" s="49"/>
      <c r="AP171" s="49"/>
      <c r="AQ171" s="49"/>
      <c r="AR171" s="49">
        <v>0</v>
      </c>
      <c r="AX171" s="106">
        <v>9009167201</v>
      </c>
      <c r="AY171" s="107">
        <v>82307.532500000001</v>
      </c>
      <c r="AZ171" s="107">
        <v>34422.239999999998</v>
      </c>
      <c r="BA171" s="107">
        <v>34</v>
      </c>
      <c r="BB171" s="107">
        <v>33316.230000000003</v>
      </c>
      <c r="BC171" s="107">
        <v>3</v>
      </c>
      <c r="BD171" s="107">
        <v>1106.01</v>
      </c>
    </row>
    <row r="172" spans="1:56" x14ac:dyDescent="0.25">
      <c r="A172" s="107" t="s">
        <v>890</v>
      </c>
      <c r="B172" s="49">
        <v>9009125400</v>
      </c>
      <c r="C172" s="107" t="s">
        <v>889</v>
      </c>
      <c r="D172" s="49">
        <v>39196</v>
      </c>
      <c r="E172" s="49">
        <v>2.35</v>
      </c>
      <c r="F172" s="49">
        <v>25568.651150000002</v>
      </c>
      <c r="G172" s="49">
        <v>25.568999999999999</v>
      </c>
      <c r="H172" s="49">
        <v>0.11700000000000001</v>
      </c>
      <c r="I172" s="49">
        <v>1</v>
      </c>
      <c r="J172" s="49">
        <v>0.88300000000000001</v>
      </c>
      <c r="K172" s="49">
        <v>5</v>
      </c>
      <c r="L172" s="49">
        <v>1097</v>
      </c>
      <c r="M172" s="49">
        <v>0.51484921604869249</v>
      </c>
      <c r="N172" s="49">
        <v>0.86099999999999999</v>
      </c>
      <c r="O172" s="49">
        <v>5</v>
      </c>
      <c r="P172" s="49">
        <v>0.879</v>
      </c>
      <c r="Q172" s="49">
        <v>5</v>
      </c>
      <c r="R172" s="49">
        <v>5</v>
      </c>
      <c r="S172" s="49">
        <v>1</v>
      </c>
      <c r="T172" s="49">
        <v>1</v>
      </c>
      <c r="U172" s="49">
        <v>3394</v>
      </c>
      <c r="V172" s="49">
        <v>0.74813358208609504</v>
      </c>
      <c r="W172" s="49">
        <v>4536.6229792000004</v>
      </c>
      <c r="X172" s="49">
        <v>1</v>
      </c>
      <c r="Y172" s="49">
        <v>449</v>
      </c>
      <c r="Z172" s="49">
        <v>12.854279988548525</v>
      </c>
      <c r="AA172" s="49">
        <v>0.56899999999999995</v>
      </c>
      <c r="AB172" s="49">
        <v>3</v>
      </c>
      <c r="AC172" s="49">
        <v>4</v>
      </c>
      <c r="AD172" s="49">
        <v>4</v>
      </c>
      <c r="AE172" s="107" t="s">
        <v>244</v>
      </c>
      <c r="AF172" s="107" t="s">
        <v>244</v>
      </c>
      <c r="AG172" s="49">
        <v>50934.988799999999</v>
      </c>
      <c r="AH172" s="49">
        <v>19181.37</v>
      </c>
      <c r="AI172" s="49">
        <v>13</v>
      </c>
      <c r="AJ172" s="49">
        <v>13</v>
      </c>
      <c r="AK172" s="49">
        <v>0</v>
      </c>
      <c r="AL172" s="49">
        <v>0</v>
      </c>
      <c r="AM172" s="49">
        <v>9683.3700000000008</v>
      </c>
      <c r="AN172" s="49">
        <v>9</v>
      </c>
      <c r="AO172" s="49">
        <v>7</v>
      </c>
      <c r="AP172" s="49">
        <v>2</v>
      </c>
      <c r="AQ172" s="49">
        <v>0</v>
      </c>
      <c r="AR172" s="49">
        <v>9498</v>
      </c>
      <c r="AX172" s="106">
        <v>9009167202</v>
      </c>
      <c r="AY172" s="107">
        <v>87941.578800000003</v>
      </c>
      <c r="AZ172" s="107">
        <v>38271.480000000003</v>
      </c>
      <c r="BA172" s="107">
        <v>23</v>
      </c>
      <c r="BB172" s="107">
        <v>33866.21</v>
      </c>
      <c r="BC172" s="107">
        <v>6</v>
      </c>
      <c r="BD172" s="107">
        <v>4405.2700000000004</v>
      </c>
    </row>
    <row r="173" spans="1:56" x14ac:dyDescent="0.25">
      <c r="A173" s="107" t="s">
        <v>888</v>
      </c>
      <c r="B173" s="49">
        <v>9009130101</v>
      </c>
      <c r="C173" s="107" t="s">
        <v>887</v>
      </c>
      <c r="D173" s="49">
        <v>67262</v>
      </c>
      <c r="E173" s="49">
        <v>2.6</v>
      </c>
      <c r="F173" s="49">
        <v>41714.121590000002</v>
      </c>
      <c r="G173" s="49">
        <v>41.713999999999999</v>
      </c>
      <c r="H173" s="49">
        <v>0.314</v>
      </c>
      <c r="I173" s="49">
        <v>2</v>
      </c>
      <c r="J173" s="49">
        <v>0.68599999999999994</v>
      </c>
      <c r="K173" s="49">
        <v>4</v>
      </c>
      <c r="L173" s="49">
        <v>1245</v>
      </c>
      <c r="M173" s="49">
        <v>0.35815209407601478</v>
      </c>
      <c r="N173" s="49">
        <v>0.52500000000000002</v>
      </c>
      <c r="O173" s="49">
        <v>3</v>
      </c>
      <c r="P173" s="49">
        <v>0.71799999999999997</v>
      </c>
      <c r="Q173" s="49">
        <v>4</v>
      </c>
      <c r="R173" s="49">
        <v>4</v>
      </c>
      <c r="S173" s="49">
        <v>1</v>
      </c>
      <c r="T173" s="49">
        <v>1</v>
      </c>
      <c r="U173" s="49">
        <v>4911</v>
      </c>
      <c r="V173" s="49">
        <v>3.3433691584671399</v>
      </c>
      <c r="W173" s="49">
        <v>1468.8775803999999</v>
      </c>
      <c r="X173" s="49">
        <v>1</v>
      </c>
      <c r="Y173" s="49">
        <v>368</v>
      </c>
      <c r="Z173" s="49">
        <v>7.0349837507168802</v>
      </c>
      <c r="AA173" s="49">
        <v>0.252</v>
      </c>
      <c r="AB173" s="49">
        <v>2</v>
      </c>
      <c r="AC173" s="49">
        <v>3</v>
      </c>
      <c r="AD173" s="49">
        <v>3</v>
      </c>
      <c r="AE173" s="107" t="s">
        <v>239</v>
      </c>
      <c r="AF173" s="107" t="s">
        <v>239</v>
      </c>
      <c r="AG173" s="49">
        <v>226.78720000000001</v>
      </c>
      <c r="AH173" s="49">
        <v>0</v>
      </c>
      <c r="AI173" s="49">
        <v>0</v>
      </c>
      <c r="AJ173" s="49"/>
      <c r="AK173" s="49"/>
      <c r="AL173" s="49"/>
      <c r="AM173" s="49">
        <v>0</v>
      </c>
      <c r="AN173" s="49">
        <v>0</v>
      </c>
      <c r="AO173" s="49"/>
      <c r="AP173" s="49"/>
      <c r="AQ173" s="49"/>
      <c r="AR173" s="49">
        <v>0</v>
      </c>
      <c r="AX173" s="106">
        <v>9009167300</v>
      </c>
      <c r="AY173" s="107">
        <v>149088.40979999999</v>
      </c>
      <c r="AZ173" s="107">
        <v>68371.47</v>
      </c>
      <c r="BA173" s="107">
        <v>62</v>
      </c>
      <c r="BB173" s="107">
        <v>61363.07</v>
      </c>
      <c r="BC173" s="107">
        <v>3</v>
      </c>
      <c r="BD173" s="107">
        <v>7008.4</v>
      </c>
    </row>
    <row r="174" spans="1:56" x14ac:dyDescent="0.25">
      <c r="A174" s="107" t="s">
        <v>886</v>
      </c>
      <c r="B174" s="49">
        <v>9009130102</v>
      </c>
      <c r="C174" s="107" t="s">
        <v>885</v>
      </c>
      <c r="D174" s="49">
        <v>71734</v>
      </c>
      <c r="E174" s="49">
        <v>2.54</v>
      </c>
      <c r="F174" s="49">
        <v>45009.914729999997</v>
      </c>
      <c r="G174" s="49">
        <v>45.01</v>
      </c>
      <c r="H174" s="49">
        <v>0.36899999999999999</v>
      </c>
      <c r="I174" s="49">
        <v>2</v>
      </c>
      <c r="J174" s="49">
        <v>0.63100000000000001</v>
      </c>
      <c r="K174" s="49">
        <v>4</v>
      </c>
      <c r="L174" s="49">
        <v>1409</v>
      </c>
      <c r="M174" s="49">
        <v>0.37565056724558699</v>
      </c>
      <c r="N174" s="49">
        <v>0.61599999999999999</v>
      </c>
      <c r="O174" s="49">
        <v>4</v>
      </c>
      <c r="P174" s="49">
        <v>0.55600000000000005</v>
      </c>
      <c r="Q174" s="49">
        <v>3</v>
      </c>
      <c r="R174" s="49">
        <v>4</v>
      </c>
      <c r="S174" s="49">
        <v>1</v>
      </c>
      <c r="T174" s="49">
        <v>1</v>
      </c>
      <c r="U174" s="49">
        <v>3113</v>
      </c>
      <c r="V174" s="49">
        <v>2.8647179060289099</v>
      </c>
      <c r="W174" s="49">
        <v>1086.6689504000001</v>
      </c>
      <c r="X174" s="49">
        <v>1</v>
      </c>
      <c r="Y174" s="49">
        <v>188</v>
      </c>
      <c r="Z174" s="49">
        <v>6.3880394155623517</v>
      </c>
      <c r="AA174" s="49">
        <v>0.23300000000000001</v>
      </c>
      <c r="AB174" s="49">
        <v>2</v>
      </c>
      <c r="AC174" s="49">
        <v>3</v>
      </c>
      <c r="AD174" s="49">
        <v>3</v>
      </c>
      <c r="AE174" s="107" t="s">
        <v>239</v>
      </c>
      <c r="AF174" s="107" t="s">
        <v>239</v>
      </c>
      <c r="AG174" s="49">
        <v>151.18</v>
      </c>
      <c r="AH174" s="49">
        <v>0</v>
      </c>
      <c r="AI174" s="49">
        <v>0</v>
      </c>
      <c r="AJ174" s="49"/>
      <c r="AK174" s="49"/>
      <c r="AL174" s="49"/>
      <c r="AM174" s="49">
        <v>0</v>
      </c>
      <c r="AN174" s="49">
        <v>0</v>
      </c>
      <c r="AO174" s="49"/>
      <c r="AP174" s="49"/>
      <c r="AQ174" s="49"/>
      <c r="AR174" s="49">
        <v>0</v>
      </c>
      <c r="AX174" s="106">
        <v>9009180100</v>
      </c>
      <c r="AY174" s="107">
        <v>115835.4999</v>
      </c>
      <c r="AZ174" s="107">
        <v>23509.03</v>
      </c>
      <c r="BA174" s="107">
        <v>26</v>
      </c>
      <c r="BB174" s="107">
        <v>15074.44</v>
      </c>
      <c r="BC174" s="107">
        <v>7</v>
      </c>
      <c r="BD174" s="107">
        <v>8434.59</v>
      </c>
    </row>
    <row r="175" spans="1:56" x14ac:dyDescent="0.25">
      <c r="A175" s="107" t="s">
        <v>884</v>
      </c>
      <c r="B175" s="49">
        <v>9009130200</v>
      </c>
      <c r="C175" s="107" t="s">
        <v>883</v>
      </c>
      <c r="D175" s="49">
        <v>84340</v>
      </c>
      <c r="E175" s="49">
        <v>2.69</v>
      </c>
      <c r="F175" s="49">
        <v>51423.005570000001</v>
      </c>
      <c r="G175" s="49">
        <v>51.423000000000002</v>
      </c>
      <c r="H175" s="49">
        <v>0.48899999999999999</v>
      </c>
      <c r="I175" s="49">
        <v>3</v>
      </c>
      <c r="J175" s="49">
        <v>0.51100000000000001</v>
      </c>
      <c r="K175" s="49">
        <v>3</v>
      </c>
      <c r="L175" s="49">
        <v>1665</v>
      </c>
      <c r="M175" s="49">
        <v>0.38854204997415132</v>
      </c>
      <c r="N175" s="49">
        <v>0.65600000000000003</v>
      </c>
      <c r="O175" s="49">
        <v>4</v>
      </c>
      <c r="P175" s="49">
        <v>0.33099999999999996</v>
      </c>
      <c r="Q175" s="49">
        <v>2</v>
      </c>
      <c r="R175" s="49">
        <v>3</v>
      </c>
      <c r="S175" s="49">
        <v>1</v>
      </c>
      <c r="T175" s="49">
        <v>1</v>
      </c>
      <c r="U175" s="49">
        <v>8516</v>
      </c>
      <c r="V175" s="49">
        <v>8.30954313301838</v>
      </c>
      <c r="W175" s="49">
        <v>1024.8457543</v>
      </c>
      <c r="X175" s="49">
        <v>1</v>
      </c>
      <c r="Y175" s="49">
        <v>1047</v>
      </c>
      <c r="Z175" s="49">
        <v>12.562994960403168</v>
      </c>
      <c r="AA175" s="49">
        <v>0.55100000000000005</v>
      </c>
      <c r="AB175" s="49">
        <v>3</v>
      </c>
      <c r="AC175" s="49">
        <v>3</v>
      </c>
      <c r="AD175" s="49">
        <v>3</v>
      </c>
      <c r="AE175" s="107" t="s">
        <v>239</v>
      </c>
      <c r="AF175" s="107" t="s">
        <v>239</v>
      </c>
      <c r="AG175" s="49">
        <v>65.553799999999995</v>
      </c>
      <c r="AH175" s="49">
        <v>0</v>
      </c>
      <c r="AI175" s="49">
        <v>0</v>
      </c>
      <c r="AJ175" s="49"/>
      <c r="AK175" s="49"/>
      <c r="AL175" s="49"/>
      <c r="AM175" s="49">
        <v>0</v>
      </c>
      <c r="AN175" s="49">
        <v>0</v>
      </c>
      <c r="AO175" s="49"/>
      <c r="AP175" s="49"/>
      <c r="AQ175" s="49"/>
      <c r="AR175" s="49">
        <v>0</v>
      </c>
      <c r="AX175" s="106">
        <v>9009180200</v>
      </c>
      <c r="AY175" s="107">
        <v>93445.075900000011</v>
      </c>
      <c r="AZ175" s="107">
        <v>39031.06</v>
      </c>
      <c r="BA175" s="107">
        <v>44</v>
      </c>
      <c r="BB175" s="107">
        <v>20671.29</v>
      </c>
      <c r="BC175" s="107">
        <v>15</v>
      </c>
      <c r="BD175" s="107">
        <v>18359.77</v>
      </c>
    </row>
    <row r="176" spans="1:56" x14ac:dyDescent="0.25">
      <c r="A176" s="107" t="s">
        <v>884</v>
      </c>
      <c r="B176" s="49">
        <v>9009130200</v>
      </c>
      <c r="C176" s="107" t="s">
        <v>883</v>
      </c>
      <c r="D176" s="49">
        <v>84340</v>
      </c>
      <c r="E176" s="49">
        <v>2.69</v>
      </c>
      <c r="F176" s="49">
        <v>51423.005570000001</v>
      </c>
      <c r="G176" s="49">
        <v>51.423000000000002</v>
      </c>
      <c r="H176" s="49">
        <v>0.48899999999999999</v>
      </c>
      <c r="I176" s="49">
        <v>3</v>
      </c>
      <c r="J176" s="49">
        <v>0.51100000000000001</v>
      </c>
      <c r="K176" s="49">
        <v>3</v>
      </c>
      <c r="L176" s="49">
        <v>1665</v>
      </c>
      <c r="M176" s="49">
        <v>0.38854204997415132</v>
      </c>
      <c r="N176" s="49">
        <v>0.65600000000000003</v>
      </c>
      <c r="O176" s="49">
        <v>4</v>
      </c>
      <c r="P176" s="49">
        <v>0.33099999999999996</v>
      </c>
      <c r="Q176" s="49">
        <v>2</v>
      </c>
      <c r="R176" s="49">
        <v>3</v>
      </c>
      <c r="S176" s="49">
        <v>1</v>
      </c>
      <c r="T176" s="49">
        <v>1</v>
      </c>
      <c r="U176" s="49">
        <v>8516</v>
      </c>
      <c r="V176" s="49">
        <v>8.30954313301838</v>
      </c>
      <c r="W176" s="49">
        <v>1024.8457543</v>
      </c>
      <c r="X176" s="49">
        <v>1</v>
      </c>
      <c r="Y176" s="49">
        <v>1047</v>
      </c>
      <c r="Z176" s="49">
        <v>12.562994960403168</v>
      </c>
      <c r="AA176" s="49">
        <v>0.55100000000000005</v>
      </c>
      <c r="AB176" s="49">
        <v>3</v>
      </c>
      <c r="AC176" s="49">
        <v>3</v>
      </c>
      <c r="AD176" s="49">
        <v>3</v>
      </c>
      <c r="AE176" s="107" t="s">
        <v>239</v>
      </c>
      <c r="AF176" s="107" t="s">
        <v>239</v>
      </c>
      <c r="AG176" s="49">
        <v>128.1962</v>
      </c>
      <c r="AH176" s="49">
        <v>0</v>
      </c>
      <c r="AI176" s="49">
        <v>0</v>
      </c>
      <c r="AJ176" s="49"/>
      <c r="AK176" s="49"/>
      <c r="AL176" s="49"/>
      <c r="AM176" s="49">
        <v>0</v>
      </c>
      <c r="AN176" s="49">
        <v>0</v>
      </c>
      <c r="AO176" s="49"/>
      <c r="AP176" s="49"/>
      <c r="AQ176" s="49"/>
      <c r="AR176" s="49">
        <v>0</v>
      </c>
      <c r="AX176" s="106">
        <v>9009180300</v>
      </c>
      <c r="AY176" s="107">
        <v>39823.547400000003</v>
      </c>
      <c r="AZ176" s="107">
        <v>5787.8</v>
      </c>
      <c r="BA176" s="107">
        <v>8</v>
      </c>
      <c r="BB176" s="107">
        <v>1388.51</v>
      </c>
      <c r="BC176" s="107">
        <v>6</v>
      </c>
      <c r="BD176" s="107">
        <v>4399.29</v>
      </c>
    </row>
    <row r="177" spans="1:56" x14ac:dyDescent="0.25">
      <c r="A177" s="107" t="s">
        <v>882</v>
      </c>
      <c r="B177" s="49">
        <v>9009140100</v>
      </c>
      <c r="C177" s="107" t="s">
        <v>881</v>
      </c>
      <c r="D177" s="49">
        <v>75881</v>
      </c>
      <c r="E177" s="49">
        <v>1.44</v>
      </c>
      <c r="F177" s="49">
        <v>63234.166669999999</v>
      </c>
      <c r="G177" s="49">
        <v>63.234000000000002</v>
      </c>
      <c r="H177" s="49">
        <v>0.71199999999999997</v>
      </c>
      <c r="I177" s="49">
        <v>4</v>
      </c>
      <c r="J177" s="49">
        <v>0.28800000000000003</v>
      </c>
      <c r="K177" s="49">
        <v>2</v>
      </c>
      <c r="L177" s="49">
        <v>1690</v>
      </c>
      <c r="M177" s="49">
        <v>0.3207126948605995</v>
      </c>
      <c r="N177" s="49">
        <v>0.29799999999999999</v>
      </c>
      <c r="O177" s="49">
        <v>2</v>
      </c>
      <c r="P177" s="49">
        <v>0.31799999999999995</v>
      </c>
      <c r="Q177" s="49">
        <v>2</v>
      </c>
      <c r="R177" s="49">
        <v>2</v>
      </c>
      <c r="S177" s="49">
        <v>1</v>
      </c>
      <c r="T177" s="49">
        <v>1</v>
      </c>
      <c r="U177" s="49">
        <v>2426</v>
      </c>
      <c r="V177" s="49">
        <v>0.26767846028630199</v>
      </c>
      <c r="W177" s="49">
        <v>9063.1125021999997</v>
      </c>
      <c r="X177" s="49">
        <v>1</v>
      </c>
      <c r="Y177" s="49">
        <v>1029</v>
      </c>
      <c r="Z177" s="49">
        <v>29.241261722080136</v>
      </c>
      <c r="AA177" s="49">
        <v>0.90200000000000002</v>
      </c>
      <c r="AB177" s="49">
        <v>5</v>
      </c>
      <c r="AC177" s="49">
        <v>3.5</v>
      </c>
      <c r="AD177" s="49">
        <v>4</v>
      </c>
      <c r="AE177" s="107" t="s">
        <v>239</v>
      </c>
      <c r="AF177" s="107" t="s">
        <v>239</v>
      </c>
      <c r="AG177" s="49">
        <v>0</v>
      </c>
      <c r="AH177" s="49">
        <v>370.41</v>
      </c>
      <c r="AI177" s="49">
        <v>2</v>
      </c>
      <c r="AJ177" s="49">
        <v>2</v>
      </c>
      <c r="AK177" s="49">
        <v>0</v>
      </c>
      <c r="AL177" s="49">
        <v>0</v>
      </c>
      <c r="AM177" s="49">
        <v>370.41</v>
      </c>
      <c r="AN177" s="49">
        <v>0</v>
      </c>
      <c r="AO177" s="49"/>
      <c r="AP177" s="49"/>
      <c r="AQ177" s="49"/>
      <c r="AR177" s="49">
        <v>0</v>
      </c>
      <c r="AX177" s="106">
        <v>9009180400</v>
      </c>
      <c r="AY177" s="107">
        <v>44023.715199999999</v>
      </c>
      <c r="AZ177" s="107">
        <v>25336.11</v>
      </c>
      <c r="BA177" s="107">
        <v>16</v>
      </c>
      <c r="BB177" s="107">
        <v>9933.64</v>
      </c>
      <c r="BC177" s="107">
        <v>10</v>
      </c>
      <c r="BD177" s="107">
        <v>15402.47</v>
      </c>
    </row>
    <row r="178" spans="1:56" x14ac:dyDescent="0.25">
      <c r="A178" s="107" t="s">
        <v>882</v>
      </c>
      <c r="B178" s="49">
        <v>9009140100</v>
      </c>
      <c r="C178" s="107" t="s">
        <v>881</v>
      </c>
      <c r="D178" s="49">
        <v>75881</v>
      </c>
      <c r="E178" s="49">
        <v>1.44</v>
      </c>
      <c r="F178" s="49">
        <v>63234.166669999999</v>
      </c>
      <c r="G178" s="49">
        <v>63.234000000000002</v>
      </c>
      <c r="H178" s="49">
        <v>0.71199999999999997</v>
      </c>
      <c r="I178" s="49">
        <v>4</v>
      </c>
      <c r="J178" s="49">
        <v>0.28800000000000003</v>
      </c>
      <c r="K178" s="49">
        <v>2</v>
      </c>
      <c r="L178" s="49">
        <v>1690</v>
      </c>
      <c r="M178" s="49">
        <v>0.3207126948605995</v>
      </c>
      <c r="N178" s="49">
        <v>0.29799999999999999</v>
      </c>
      <c r="O178" s="49">
        <v>2</v>
      </c>
      <c r="P178" s="49">
        <v>0.31799999999999995</v>
      </c>
      <c r="Q178" s="49">
        <v>2</v>
      </c>
      <c r="R178" s="49">
        <v>2</v>
      </c>
      <c r="S178" s="49">
        <v>1</v>
      </c>
      <c r="T178" s="49">
        <v>1</v>
      </c>
      <c r="U178" s="49">
        <v>2426</v>
      </c>
      <c r="V178" s="49">
        <v>0.26767846028630199</v>
      </c>
      <c r="W178" s="49">
        <v>9063.1125021999997</v>
      </c>
      <c r="X178" s="49">
        <v>1</v>
      </c>
      <c r="Y178" s="49">
        <v>1029</v>
      </c>
      <c r="Z178" s="49">
        <v>29.241261722080136</v>
      </c>
      <c r="AA178" s="49">
        <v>0.90200000000000002</v>
      </c>
      <c r="AB178" s="49">
        <v>5</v>
      </c>
      <c r="AC178" s="49">
        <v>3.5</v>
      </c>
      <c r="AD178" s="49">
        <v>4</v>
      </c>
      <c r="AE178" s="107" t="s">
        <v>239</v>
      </c>
      <c r="AF178" s="107" t="s">
        <v>239</v>
      </c>
      <c r="AG178" s="49">
        <v>53179.440600000002</v>
      </c>
      <c r="AH178" s="49">
        <v>0</v>
      </c>
      <c r="AI178" s="49">
        <v>0</v>
      </c>
      <c r="AJ178" s="49"/>
      <c r="AK178" s="49"/>
      <c r="AL178" s="49"/>
      <c r="AM178" s="49">
        <v>0</v>
      </c>
      <c r="AN178" s="49">
        <v>0</v>
      </c>
      <c r="AO178" s="49"/>
      <c r="AP178" s="49"/>
      <c r="AQ178" s="49"/>
      <c r="AR178" s="49">
        <v>0</v>
      </c>
      <c r="AX178" s="106">
        <v>9009180500</v>
      </c>
      <c r="AY178" s="107">
        <v>82938.877899999992</v>
      </c>
      <c r="AZ178" s="107">
        <v>36318.230000000003</v>
      </c>
      <c r="BA178" s="107">
        <v>30</v>
      </c>
      <c r="BB178" s="107">
        <v>24995.01</v>
      </c>
      <c r="BC178" s="107">
        <v>8</v>
      </c>
      <c r="BD178" s="107">
        <v>11323.22</v>
      </c>
    </row>
    <row r="179" spans="1:56" x14ac:dyDescent="0.25">
      <c r="A179" s="107" t="s">
        <v>880</v>
      </c>
      <c r="B179" s="49">
        <v>9009140200</v>
      </c>
      <c r="C179" s="107" t="s">
        <v>879</v>
      </c>
      <c r="D179" s="49">
        <v>15000</v>
      </c>
      <c r="E179" s="49">
        <v>1.4</v>
      </c>
      <c r="F179" s="49">
        <v>12677.313819999999</v>
      </c>
      <c r="G179" s="49">
        <v>12.677</v>
      </c>
      <c r="H179" s="49">
        <v>4.0000000000000001E-3</v>
      </c>
      <c r="I179" s="49">
        <v>1</v>
      </c>
      <c r="J179" s="49">
        <v>0.996</v>
      </c>
      <c r="K179" s="49">
        <v>5</v>
      </c>
      <c r="L179" s="49">
        <v>440</v>
      </c>
      <c r="M179" s="49">
        <v>0.41649201676069264</v>
      </c>
      <c r="N179" s="49">
        <v>0.71399999999999997</v>
      </c>
      <c r="O179" s="49">
        <v>4</v>
      </c>
      <c r="P179" s="49">
        <v>0.999</v>
      </c>
      <c r="Q179" s="49">
        <v>5</v>
      </c>
      <c r="R179" s="49">
        <v>5</v>
      </c>
      <c r="S179" s="49">
        <v>1</v>
      </c>
      <c r="T179" s="49">
        <v>1</v>
      </c>
      <c r="U179" s="49">
        <v>1518</v>
      </c>
      <c r="V179" s="49">
        <v>0.77617734136219896</v>
      </c>
      <c r="W179" s="49">
        <v>1955.7386168</v>
      </c>
      <c r="X179" s="49">
        <v>1</v>
      </c>
      <c r="Y179" s="49">
        <v>65</v>
      </c>
      <c r="Z179" s="49">
        <v>10.124610591900311</v>
      </c>
      <c r="AA179" s="49">
        <v>0.43</v>
      </c>
      <c r="AB179" s="49">
        <v>3</v>
      </c>
      <c r="AC179" s="49">
        <v>4</v>
      </c>
      <c r="AD179" s="49">
        <v>4</v>
      </c>
      <c r="AE179" s="107" t="s">
        <v>244</v>
      </c>
      <c r="AF179" s="107" t="s">
        <v>244</v>
      </c>
      <c r="AG179" s="49">
        <v>0</v>
      </c>
      <c r="AH179" s="49">
        <v>0</v>
      </c>
      <c r="AI179" s="49">
        <v>0</v>
      </c>
      <c r="AJ179" s="49"/>
      <c r="AK179" s="49"/>
      <c r="AL179" s="49"/>
      <c r="AM179" s="49">
        <v>0</v>
      </c>
      <c r="AN179" s="49">
        <v>0</v>
      </c>
      <c r="AO179" s="49"/>
      <c r="AP179" s="49"/>
      <c r="AQ179" s="49"/>
      <c r="AR179" s="49">
        <v>0</v>
      </c>
      <c r="AX179" s="106">
        <v>9009180601</v>
      </c>
      <c r="AY179" s="107">
        <v>52716.682200000003</v>
      </c>
      <c r="AZ179" s="107">
        <v>36834.97</v>
      </c>
      <c r="BA179" s="107">
        <v>23</v>
      </c>
      <c r="BB179" s="107">
        <v>22070.45</v>
      </c>
      <c r="BC179" s="107">
        <v>5</v>
      </c>
      <c r="BD179" s="107">
        <v>14764.52</v>
      </c>
    </row>
    <row r="180" spans="1:56" x14ac:dyDescent="0.25">
      <c r="A180" s="107" t="s">
        <v>880</v>
      </c>
      <c r="B180" s="49">
        <v>9009140200</v>
      </c>
      <c r="C180" s="107" t="s">
        <v>879</v>
      </c>
      <c r="D180" s="49">
        <v>15000</v>
      </c>
      <c r="E180" s="49">
        <v>1.4</v>
      </c>
      <c r="F180" s="49">
        <v>12677.313819999999</v>
      </c>
      <c r="G180" s="49">
        <v>12.677</v>
      </c>
      <c r="H180" s="49">
        <v>4.0000000000000001E-3</v>
      </c>
      <c r="I180" s="49">
        <v>1</v>
      </c>
      <c r="J180" s="49">
        <v>0.996</v>
      </c>
      <c r="K180" s="49">
        <v>5</v>
      </c>
      <c r="L180" s="49">
        <v>440</v>
      </c>
      <c r="M180" s="49">
        <v>0.41649201676069264</v>
      </c>
      <c r="N180" s="49">
        <v>0.71399999999999997</v>
      </c>
      <c r="O180" s="49">
        <v>4</v>
      </c>
      <c r="P180" s="49">
        <v>0.999</v>
      </c>
      <c r="Q180" s="49">
        <v>5</v>
      </c>
      <c r="R180" s="49">
        <v>5</v>
      </c>
      <c r="S180" s="49">
        <v>1</v>
      </c>
      <c r="T180" s="49">
        <v>1</v>
      </c>
      <c r="U180" s="49">
        <v>1518</v>
      </c>
      <c r="V180" s="49">
        <v>0.77617734136219896</v>
      </c>
      <c r="W180" s="49">
        <v>1955.7386168</v>
      </c>
      <c r="X180" s="49">
        <v>1</v>
      </c>
      <c r="Y180" s="49">
        <v>65</v>
      </c>
      <c r="Z180" s="49">
        <v>10.124610591900311</v>
      </c>
      <c r="AA180" s="49">
        <v>0.43</v>
      </c>
      <c r="AB180" s="49">
        <v>3</v>
      </c>
      <c r="AC180" s="49">
        <v>4</v>
      </c>
      <c r="AD180" s="49">
        <v>4</v>
      </c>
      <c r="AE180" s="107" t="s">
        <v>244</v>
      </c>
      <c r="AF180" s="107" t="s">
        <v>244</v>
      </c>
      <c r="AG180" s="49">
        <v>5569.7996999999996</v>
      </c>
      <c r="AH180" s="49">
        <v>0</v>
      </c>
      <c r="AI180" s="49">
        <v>0</v>
      </c>
      <c r="AJ180" s="49"/>
      <c r="AK180" s="49"/>
      <c r="AL180" s="49"/>
      <c r="AM180" s="49">
        <v>0</v>
      </c>
      <c r="AN180" s="49">
        <v>0</v>
      </c>
      <c r="AO180" s="49"/>
      <c r="AP180" s="49"/>
      <c r="AQ180" s="49"/>
      <c r="AR180" s="49">
        <v>0</v>
      </c>
      <c r="AX180" s="106">
        <v>9009180602</v>
      </c>
      <c r="AY180" s="107">
        <v>73123.982400000008</v>
      </c>
      <c r="AZ180" s="107">
        <v>38316.32</v>
      </c>
      <c r="BA180" s="107">
        <v>26</v>
      </c>
      <c r="BB180" s="107">
        <v>23207.040000000001</v>
      </c>
      <c r="BC180" s="107">
        <v>3</v>
      </c>
      <c r="BD180" s="107">
        <v>15109.28</v>
      </c>
    </row>
    <row r="181" spans="1:56" x14ac:dyDescent="0.25">
      <c r="A181" s="107" t="s">
        <v>878</v>
      </c>
      <c r="B181" s="49">
        <v>9009140300</v>
      </c>
      <c r="C181" s="107" t="s">
        <v>877</v>
      </c>
      <c r="D181" s="49">
        <v>33942</v>
      </c>
      <c r="E181" s="49">
        <v>3.38</v>
      </c>
      <c r="F181" s="49">
        <v>18462.01413</v>
      </c>
      <c r="G181" s="49">
        <v>18.462</v>
      </c>
      <c r="H181" s="49">
        <v>4.2999999999999997E-2</v>
      </c>
      <c r="I181" s="49">
        <v>1</v>
      </c>
      <c r="J181" s="49">
        <v>0.95699999999999996</v>
      </c>
      <c r="K181" s="49">
        <v>5</v>
      </c>
      <c r="L181" s="49">
        <v>1146</v>
      </c>
      <c r="M181" s="49">
        <v>0.744880807866655</v>
      </c>
      <c r="N181" s="49">
        <v>0.97499999999999998</v>
      </c>
      <c r="O181" s="49">
        <v>5</v>
      </c>
      <c r="P181" s="49">
        <v>0.82299999999999995</v>
      </c>
      <c r="Q181" s="49">
        <v>5</v>
      </c>
      <c r="R181" s="49">
        <v>5</v>
      </c>
      <c r="S181" s="49">
        <v>1</v>
      </c>
      <c r="T181" s="49">
        <v>1</v>
      </c>
      <c r="U181" s="49">
        <v>2737</v>
      </c>
      <c r="V181" s="49">
        <v>0.274747991110384</v>
      </c>
      <c r="W181" s="49">
        <v>9961.8562775999999</v>
      </c>
      <c r="X181" s="49">
        <v>1</v>
      </c>
      <c r="Y181" s="49">
        <v>560</v>
      </c>
      <c r="Z181" s="49">
        <v>22.055927530523828</v>
      </c>
      <c r="AA181" s="49">
        <v>0.80700000000000005</v>
      </c>
      <c r="AB181" s="49">
        <v>5</v>
      </c>
      <c r="AC181" s="49">
        <v>5</v>
      </c>
      <c r="AD181" s="49">
        <v>5</v>
      </c>
      <c r="AE181" s="107" t="s">
        <v>244</v>
      </c>
      <c r="AF181" s="107" t="s">
        <v>244</v>
      </c>
      <c r="AG181" s="49">
        <v>0</v>
      </c>
      <c r="AH181" s="49">
        <v>2174.4499999999998</v>
      </c>
      <c r="AI181" s="49">
        <v>1</v>
      </c>
      <c r="AJ181" s="49">
        <v>1</v>
      </c>
      <c r="AK181" s="49">
        <v>0</v>
      </c>
      <c r="AL181" s="49">
        <v>0</v>
      </c>
      <c r="AM181" s="49">
        <v>284.16000000000003</v>
      </c>
      <c r="AN181" s="49">
        <v>10</v>
      </c>
      <c r="AO181" s="49">
        <v>2</v>
      </c>
      <c r="AP181" s="49">
        <v>8</v>
      </c>
      <c r="AQ181" s="49">
        <v>0</v>
      </c>
      <c r="AR181" s="49">
        <v>1890.29</v>
      </c>
      <c r="AX181" s="106">
        <v>9009184700</v>
      </c>
      <c r="AY181" s="107">
        <v>2754.6410000000001</v>
      </c>
      <c r="AZ181" s="107">
        <v>1454.35</v>
      </c>
      <c r="BA181" s="107">
        <v>2</v>
      </c>
      <c r="BB181" s="107">
        <v>1454.35</v>
      </c>
      <c r="BC181" s="107">
        <v>0</v>
      </c>
      <c r="BD181" s="107">
        <v>0</v>
      </c>
    </row>
    <row r="182" spans="1:56" x14ac:dyDescent="0.25">
      <c r="A182" s="107" t="s">
        <v>878</v>
      </c>
      <c r="B182" s="49">
        <v>9009140300</v>
      </c>
      <c r="C182" s="107" t="s">
        <v>877</v>
      </c>
      <c r="D182" s="49">
        <v>33942</v>
      </c>
      <c r="E182" s="49">
        <v>3.38</v>
      </c>
      <c r="F182" s="49">
        <v>18462.01413</v>
      </c>
      <c r="G182" s="49">
        <v>18.462</v>
      </c>
      <c r="H182" s="49">
        <v>4.2999999999999997E-2</v>
      </c>
      <c r="I182" s="49">
        <v>1</v>
      </c>
      <c r="J182" s="49">
        <v>0.95699999999999996</v>
      </c>
      <c r="K182" s="49">
        <v>5</v>
      </c>
      <c r="L182" s="49">
        <v>1146</v>
      </c>
      <c r="M182" s="49">
        <v>0.744880807866655</v>
      </c>
      <c r="N182" s="49">
        <v>0.97499999999999998</v>
      </c>
      <c r="O182" s="49">
        <v>5</v>
      </c>
      <c r="P182" s="49">
        <v>0.82299999999999995</v>
      </c>
      <c r="Q182" s="49">
        <v>5</v>
      </c>
      <c r="R182" s="49">
        <v>5</v>
      </c>
      <c r="S182" s="49">
        <v>1</v>
      </c>
      <c r="T182" s="49">
        <v>1</v>
      </c>
      <c r="U182" s="49">
        <v>2737</v>
      </c>
      <c r="V182" s="49">
        <v>0.274747991110384</v>
      </c>
      <c r="W182" s="49">
        <v>9961.8562775999999</v>
      </c>
      <c r="X182" s="49">
        <v>1</v>
      </c>
      <c r="Y182" s="49">
        <v>560</v>
      </c>
      <c r="Z182" s="49">
        <v>22.055927530523828</v>
      </c>
      <c r="AA182" s="49">
        <v>0.80700000000000005</v>
      </c>
      <c r="AB182" s="49">
        <v>5</v>
      </c>
      <c r="AC182" s="49">
        <v>5</v>
      </c>
      <c r="AD182" s="49">
        <v>5</v>
      </c>
      <c r="AE182" s="107" t="s">
        <v>244</v>
      </c>
      <c r="AF182" s="107" t="s">
        <v>244</v>
      </c>
      <c r="AG182" s="49">
        <v>27566.794900000001</v>
      </c>
      <c r="AH182" s="49">
        <v>0</v>
      </c>
      <c r="AI182" s="49">
        <v>0</v>
      </c>
      <c r="AJ182" s="49"/>
      <c r="AK182" s="49"/>
      <c r="AL182" s="49"/>
      <c r="AM182" s="49">
        <v>0</v>
      </c>
      <c r="AN182" s="49">
        <v>0</v>
      </c>
      <c r="AO182" s="49"/>
      <c r="AP182" s="49"/>
      <c r="AQ182" s="49"/>
      <c r="AR182" s="49">
        <v>0</v>
      </c>
      <c r="AX182" s="106">
        <v>9009186100</v>
      </c>
      <c r="AY182" s="107">
        <v>137244.5809</v>
      </c>
      <c r="AZ182" s="107">
        <v>50849.24</v>
      </c>
      <c r="BA182" s="107">
        <v>46</v>
      </c>
      <c r="BB182" s="107">
        <v>48984.59</v>
      </c>
      <c r="BC182" s="107">
        <v>3</v>
      </c>
      <c r="BD182" s="107">
        <v>1864.65</v>
      </c>
    </row>
    <row r="183" spans="1:56" x14ac:dyDescent="0.25">
      <c r="A183" s="107" t="s">
        <v>876</v>
      </c>
      <c r="B183" s="49">
        <v>9009140400</v>
      </c>
      <c r="C183" s="107" t="s">
        <v>875</v>
      </c>
      <c r="D183" s="49">
        <v>42826</v>
      </c>
      <c r="E183" s="49">
        <v>2.92</v>
      </c>
      <c r="F183" s="49">
        <v>25062.020850000001</v>
      </c>
      <c r="G183" s="49">
        <v>25.062000000000001</v>
      </c>
      <c r="H183" s="49">
        <v>0.113</v>
      </c>
      <c r="I183" s="49">
        <v>1</v>
      </c>
      <c r="J183" s="49">
        <v>0.88700000000000001</v>
      </c>
      <c r="K183" s="49">
        <v>5</v>
      </c>
      <c r="L183" s="49">
        <v>1318</v>
      </c>
      <c r="M183" s="49">
        <v>0.6310744091492525</v>
      </c>
      <c r="N183" s="49">
        <v>0.93899999999999995</v>
      </c>
      <c r="O183" s="49">
        <v>5</v>
      </c>
      <c r="P183" s="49">
        <v>0.63900000000000001</v>
      </c>
      <c r="Q183" s="49">
        <v>4</v>
      </c>
      <c r="R183" s="49">
        <v>5</v>
      </c>
      <c r="S183" s="49">
        <v>1</v>
      </c>
      <c r="T183" s="49">
        <v>1</v>
      </c>
      <c r="U183" s="49">
        <v>3329</v>
      </c>
      <c r="V183" s="49">
        <v>0.342334404638168</v>
      </c>
      <c r="W183" s="49">
        <v>9724.4096850999995</v>
      </c>
      <c r="X183" s="49">
        <v>1</v>
      </c>
      <c r="Y183" s="49">
        <v>1008</v>
      </c>
      <c r="Z183" s="49">
        <v>29.362073987765804</v>
      </c>
      <c r="AA183" s="49">
        <v>0.91100000000000003</v>
      </c>
      <c r="AB183" s="49">
        <v>5</v>
      </c>
      <c r="AC183" s="49">
        <v>5</v>
      </c>
      <c r="AD183" s="49">
        <v>5</v>
      </c>
      <c r="AE183" s="107" t="s">
        <v>244</v>
      </c>
      <c r="AF183" s="107" t="s">
        <v>244</v>
      </c>
      <c r="AG183" s="49">
        <v>0</v>
      </c>
      <c r="AH183" s="49">
        <v>1533.48</v>
      </c>
      <c r="AI183" s="49">
        <v>4</v>
      </c>
      <c r="AJ183" s="49">
        <v>4</v>
      </c>
      <c r="AK183" s="49">
        <v>0</v>
      </c>
      <c r="AL183" s="49">
        <v>0</v>
      </c>
      <c r="AM183" s="49">
        <v>913.68</v>
      </c>
      <c r="AN183" s="49">
        <v>4</v>
      </c>
      <c r="AO183" s="49">
        <v>1</v>
      </c>
      <c r="AP183" s="49">
        <v>3</v>
      </c>
      <c r="AQ183" s="49">
        <v>0</v>
      </c>
      <c r="AR183" s="49">
        <v>619.79999999999995</v>
      </c>
      <c r="AX183" s="106">
        <v>9009186200</v>
      </c>
      <c r="AY183" s="107">
        <v>10885.893899999999</v>
      </c>
      <c r="AZ183" s="107">
        <v>4833.62</v>
      </c>
      <c r="BA183" s="107">
        <v>4</v>
      </c>
      <c r="BB183" s="107">
        <v>4833.62</v>
      </c>
      <c r="BC183" s="107">
        <v>0</v>
      </c>
      <c r="BD183" s="107">
        <v>0</v>
      </c>
    </row>
    <row r="184" spans="1:56" x14ac:dyDescent="0.25">
      <c r="A184" s="107" t="s">
        <v>876</v>
      </c>
      <c r="B184" s="49">
        <v>9009140400</v>
      </c>
      <c r="C184" s="107" t="s">
        <v>875</v>
      </c>
      <c r="D184" s="49">
        <v>42826</v>
      </c>
      <c r="E184" s="49">
        <v>2.92</v>
      </c>
      <c r="F184" s="49">
        <v>25062.020850000001</v>
      </c>
      <c r="G184" s="49">
        <v>25.062000000000001</v>
      </c>
      <c r="H184" s="49">
        <v>0.113</v>
      </c>
      <c r="I184" s="49">
        <v>1</v>
      </c>
      <c r="J184" s="49">
        <v>0.88700000000000001</v>
      </c>
      <c r="K184" s="49">
        <v>5</v>
      </c>
      <c r="L184" s="49">
        <v>1318</v>
      </c>
      <c r="M184" s="49">
        <v>0.6310744091492525</v>
      </c>
      <c r="N184" s="49">
        <v>0.93899999999999995</v>
      </c>
      <c r="O184" s="49">
        <v>5</v>
      </c>
      <c r="P184" s="49">
        <v>0.63900000000000001</v>
      </c>
      <c r="Q184" s="49">
        <v>4</v>
      </c>
      <c r="R184" s="49">
        <v>5</v>
      </c>
      <c r="S184" s="49">
        <v>1</v>
      </c>
      <c r="T184" s="49">
        <v>1</v>
      </c>
      <c r="U184" s="49">
        <v>3329</v>
      </c>
      <c r="V184" s="49">
        <v>0.342334404638168</v>
      </c>
      <c r="W184" s="49">
        <v>9724.4096850999995</v>
      </c>
      <c r="X184" s="49">
        <v>1</v>
      </c>
      <c r="Y184" s="49">
        <v>1008</v>
      </c>
      <c r="Z184" s="49">
        <v>29.362073987765804</v>
      </c>
      <c r="AA184" s="49">
        <v>0.91100000000000003</v>
      </c>
      <c r="AB184" s="49">
        <v>5</v>
      </c>
      <c r="AC184" s="49">
        <v>5</v>
      </c>
      <c r="AD184" s="49">
        <v>5</v>
      </c>
      <c r="AE184" s="107" t="s">
        <v>244</v>
      </c>
      <c r="AF184" s="107" t="s">
        <v>244</v>
      </c>
      <c r="AG184" s="49">
        <v>41243.352400000003</v>
      </c>
      <c r="AH184" s="49">
        <v>0</v>
      </c>
      <c r="AI184" s="49">
        <v>0</v>
      </c>
      <c r="AJ184" s="49"/>
      <c r="AK184" s="49"/>
      <c r="AL184" s="49"/>
      <c r="AM184" s="49">
        <v>0</v>
      </c>
      <c r="AN184" s="49">
        <v>0</v>
      </c>
      <c r="AO184" s="49"/>
      <c r="AP184" s="49"/>
      <c r="AQ184" s="49"/>
      <c r="AR184" s="49">
        <v>0</v>
      </c>
      <c r="AX184" s="106">
        <v>9009190302</v>
      </c>
      <c r="AY184" s="107">
        <v>283.57240000000002</v>
      </c>
      <c r="AZ184" s="107">
        <v>0</v>
      </c>
      <c r="BA184" s="107">
        <v>0</v>
      </c>
      <c r="BB184" s="107">
        <v>0</v>
      </c>
      <c r="BC184" s="107">
        <v>0</v>
      </c>
      <c r="BD184" s="107">
        <v>0</v>
      </c>
    </row>
    <row r="185" spans="1:56" x14ac:dyDescent="0.25">
      <c r="A185" s="107" t="s">
        <v>874</v>
      </c>
      <c r="B185" s="49">
        <v>9009140500</v>
      </c>
      <c r="C185" s="107" t="s">
        <v>873</v>
      </c>
      <c r="D185" s="49">
        <v>29167</v>
      </c>
      <c r="E185" s="49">
        <v>3.25</v>
      </c>
      <c r="F185" s="49">
        <v>16178.940619999999</v>
      </c>
      <c r="G185" s="49">
        <v>16.178999999999998</v>
      </c>
      <c r="H185" s="49">
        <v>2.7E-2</v>
      </c>
      <c r="I185" s="49">
        <v>1</v>
      </c>
      <c r="J185" s="49">
        <v>0.97299999999999998</v>
      </c>
      <c r="K185" s="49">
        <v>5</v>
      </c>
      <c r="L185" s="49">
        <v>1084</v>
      </c>
      <c r="M185" s="49">
        <v>0.80400814277789234</v>
      </c>
      <c r="N185" s="49">
        <v>0.98499999999999999</v>
      </c>
      <c r="O185" s="49">
        <v>5</v>
      </c>
      <c r="P185" s="49">
        <v>0.88600000000000001</v>
      </c>
      <c r="Q185" s="49">
        <v>5</v>
      </c>
      <c r="R185" s="49">
        <v>5</v>
      </c>
      <c r="S185" s="49">
        <v>1</v>
      </c>
      <c r="T185" s="49">
        <v>1</v>
      </c>
      <c r="U185" s="49">
        <v>3687</v>
      </c>
      <c r="V185" s="49">
        <v>0.39240413469097202</v>
      </c>
      <c r="W185" s="49">
        <v>9395.9254605999995</v>
      </c>
      <c r="X185" s="49">
        <v>1</v>
      </c>
      <c r="Y185" s="49">
        <v>1307</v>
      </c>
      <c r="Z185" s="49">
        <v>36.498184864562973</v>
      </c>
      <c r="AA185" s="49">
        <v>0.96899999999999997</v>
      </c>
      <c r="AB185" s="49">
        <v>5</v>
      </c>
      <c r="AC185" s="49">
        <v>5</v>
      </c>
      <c r="AD185" s="49">
        <v>5</v>
      </c>
      <c r="AE185" s="107" t="s">
        <v>244</v>
      </c>
      <c r="AF185" s="107" t="s">
        <v>244</v>
      </c>
      <c r="AG185" s="49">
        <v>0</v>
      </c>
      <c r="AH185" s="49">
        <v>2256.9499999999998</v>
      </c>
      <c r="AI185" s="49">
        <v>4</v>
      </c>
      <c r="AJ185" s="49">
        <v>4</v>
      </c>
      <c r="AK185" s="49">
        <v>0</v>
      </c>
      <c r="AL185" s="49">
        <v>0</v>
      </c>
      <c r="AM185" s="49">
        <v>1274.28</v>
      </c>
      <c r="AN185" s="49">
        <v>5</v>
      </c>
      <c r="AO185" s="49">
        <v>3</v>
      </c>
      <c r="AP185" s="49">
        <v>2</v>
      </c>
      <c r="AQ185" s="49">
        <v>0</v>
      </c>
      <c r="AR185" s="49">
        <v>982.67</v>
      </c>
      <c r="AX185" s="106">
        <v>9009361401</v>
      </c>
      <c r="AY185" s="107">
        <v>22608.335299999999</v>
      </c>
      <c r="AZ185" s="107">
        <v>0</v>
      </c>
      <c r="BA185" s="107">
        <v>0</v>
      </c>
      <c r="BB185" s="107">
        <v>0</v>
      </c>
      <c r="BC185" s="107">
        <v>0</v>
      </c>
      <c r="BD185" s="107">
        <v>0</v>
      </c>
    </row>
    <row r="186" spans="1:56" x14ac:dyDescent="0.25">
      <c r="A186" s="107" t="s">
        <v>874</v>
      </c>
      <c r="B186" s="49">
        <v>9009140500</v>
      </c>
      <c r="C186" s="107" t="s">
        <v>873</v>
      </c>
      <c r="D186" s="49">
        <v>29167</v>
      </c>
      <c r="E186" s="49">
        <v>3.25</v>
      </c>
      <c r="F186" s="49">
        <v>16178.940619999999</v>
      </c>
      <c r="G186" s="49">
        <v>16.178999999999998</v>
      </c>
      <c r="H186" s="49">
        <v>2.7E-2</v>
      </c>
      <c r="I186" s="49">
        <v>1</v>
      </c>
      <c r="J186" s="49">
        <v>0.97299999999999998</v>
      </c>
      <c r="K186" s="49">
        <v>5</v>
      </c>
      <c r="L186" s="49">
        <v>1084</v>
      </c>
      <c r="M186" s="49">
        <v>0.80400814277789234</v>
      </c>
      <c r="N186" s="49">
        <v>0.98499999999999999</v>
      </c>
      <c r="O186" s="49">
        <v>5</v>
      </c>
      <c r="P186" s="49">
        <v>0.88600000000000001</v>
      </c>
      <c r="Q186" s="49">
        <v>5</v>
      </c>
      <c r="R186" s="49">
        <v>5</v>
      </c>
      <c r="S186" s="49">
        <v>1</v>
      </c>
      <c r="T186" s="49">
        <v>1</v>
      </c>
      <c r="U186" s="49">
        <v>3687</v>
      </c>
      <c r="V186" s="49">
        <v>0.39240413469097202</v>
      </c>
      <c r="W186" s="49">
        <v>9395.9254605999995</v>
      </c>
      <c r="X186" s="49">
        <v>1</v>
      </c>
      <c r="Y186" s="49">
        <v>1307</v>
      </c>
      <c r="Z186" s="49">
        <v>36.498184864562973</v>
      </c>
      <c r="AA186" s="49">
        <v>0.96899999999999997</v>
      </c>
      <c r="AB186" s="49">
        <v>5</v>
      </c>
      <c r="AC186" s="49">
        <v>5</v>
      </c>
      <c r="AD186" s="49">
        <v>5</v>
      </c>
      <c r="AE186" s="107" t="s">
        <v>244</v>
      </c>
      <c r="AF186" s="107" t="s">
        <v>244</v>
      </c>
      <c r="AG186" s="49">
        <v>40619.569600000003</v>
      </c>
      <c r="AH186" s="49">
        <v>0</v>
      </c>
      <c r="AI186" s="49">
        <v>0</v>
      </c>
      <c r="AJ186" s="49"/>
      <c r="AK186" s="49"/>
      <c r="AL186" s="49"/>
      <c r="AM186" s="49">
        <v>0</v>
      </c>
      <c r="AN186" s="49">
        <v>0</v>
      </c>
      <c r="AO186" s="49"/>
      <c r="AP186" s="49"/>
      <c r="AQ186" s="49"/>
      <c r="AR186" s="49">
        <v>0</v>
      </c>
      <c r="AX186" s="106">
        <v>9009361402</v>
      </c>
      <c r="AY186" s="107">
        <v>4781.3608999999997</v>
      </c>
      <c r="AZ186" s="107">
        <v>2918.62</v>
      </c>
      <c r="BA186" s="107">
        <v>0</v>
      </c>
      <c r="BB186" s="107">
        <v>0</v>
      </c>
      <c r="BC186" s="107">
        <v>1</v>
      </c>
      <c r="BD186" s="107">
        <v>2918.62</v>
      </c>
    </row>
    <row r="187" spans="1:56" x14ac:dyDescent="0.25">
      <c r="A187" s="107" t="s">
        <v>872</v>
      </c>
      <c r="B187" s="49">
        <v>9009140600</v>
      </c>
      <c r="C187" s="107" t="s">
        <v>871</v>
      </c>
      <c r="D187" s="49">
        <v>27964</v>
      </c>
      <c r="E187" s="49">
        <v>2.83</v>
      </c>
      <c r="F187" s="49">
        <v>16622.87257</v>
      </c>
      <c r="G187" s="49">
        <v>16.623000000000001</v>
      </c>
      <c r="H187" s="49">
        <v>2.9000000000000001E-2</v>
      </c>
      <c r="I187" s="49">
        <v>1</v>
      </c>
      <c r="J187" s="49">
        <v>0.97099999999999997</v>
      </c>
      <c r="K187" s="49">
        <v>5</v>
      </c>
      <c r="L187" s="49">
        <v>1195</v>
      </c>
      <c r="M187" s="49">
        <v>0.86266678274848851</v>
      </c>
      <c r="N187" s="49">
        <v>0.99</v>
      </c>
      <c r="O187" s="49">
        <v>5</v>
      </c>
      <c r="P187" s="49">
        <v>0.77300000000000002</v>
      </c>
      <c r="Q187" s="49">
        <v>4</v>
      </c>
      <c r="R187" s="49">
        <v>5</v>
      </c>
      <c r="S187" s="49">
        <v>1</v>
      </c>
      <c r="T187" s="49">
        <v>1</v>
      </c>
      <c r="U187" s="49">
        <v>4745</v>
      </c>
      <c r="V187" s="49">
        <v>0.283133744249008</v>
      </c>
      <c r="W187" s="49">
        <v>16758.864304999999</v>
      </c>
      <c r="X187" s="49">
        <v>1</v>
      </c>
      <c r="Y187" s="49">
        <v>1282</v>
      </c>
      <c r="Z187" s="49">
        <v>25.295974743488557</v>
      </c>
      <c r="AA187" s="49">
        <v>0.85299999999999998</v>
      </c>
      <c r="AB187" s="49">
        <v>5</v>
      </c>
      <c r="AC187" s="49">
        <v>5</v>
      </c>
      <c r="AD187" s="49">
        <v>5</v>
      </c>
      <c r="AE187" s="107" t="s">
        <v>244</v>
      </c>
      <c r="AF187" s="107" t="s">
        <v>244</v>
      </c>
      <c r="AG187" s="49">
        <v>0</v>
      </c>
      <c r="AH187" s="49">
        <v>3999.65</v>
      </c>
      <c r="AI187" s="49">
        <v>4</v>
      </c>
      <c r="AJ187" s="49">
        <v>3</v>
      </c>
      <c r="AK187" s="49">
        <v>1</v>
      </c>
      <c r="AL187" s="49">
        <v>0</v>
      </c>
      <c r="AM187" s="49">
        <v>352.22</v>
      </c>
      <c r="AN187" s="49">
        <v>13</v>
      </c>
      <c r="AO187" s="49">
        <v>5</v>
      </c>
      <c r="AP187" s="49">
        <v>8</v>
      </c>
      <c r="AQ187" s="49">
        <v>0</v>
      </c>
      <c r="AR187" s="49">
        <v>2334.9299999999998</v>
      </c>
      <c r="AX187" s="106">
        <v>9009361500</v>
      </c>
      <c r="AY187" s="107">
        <v>88588.093999999997</v>
      </c>
      <c r="AZ187" s="107">
        <v>17211.07</v>
      </c>
      <c r="BA187" s="107">
        <v>9</v>
      </c>
      <c r="BB187" s="107">
        <v>7639.43</v>
      </c>
      <c r="BC187" s="107">
        <v>11</v>
      </c>
      <c r="BD187" s="107">
        <v>9571.64</v>
      </c>
    </row>
    <row r="188" spans="1:56" x14ac:dyDescent="0.25">
      <c r="A188" s="107" t="s">
        <v>872</v>
      </c>
      <c r="B188" s="49">
        <v>9009140600</v>
      </c>
      <c r="C188" s="107" t="s">
        <v>871</v>
      </c>
      <c r="D188" s="49">
        <v>27964</v>
      </c>
      <c r="E188" s="49">
        <v>2.83</v>
      </c>
      <c r="F188" s="49">
        <v>16622.87257</v>
      </c>
      <c r="G188" s="49">
        <v>16.623000000000001</v>
      </c>
      <c r="H188" s="49">
        <v>2.9000000000000001E-2</v>
      </c>
      <c r="I188" s="49">
        <v>1</v>
      </c>
      <c r="J188" s="49">
        <v>0.97099999999999997</v>
      </c>
      <c r="K188" s="49">
        <v>5</v>
      </c>
      <c r="L188" s="49">
        <v>1195</v>
      </c>
      <c r="M188" s="49">
        <v>0.86266678274848851</v>
      </c>
      <c r="N188" s="49">
        <v>0.99</v>
      </c>
      <c r="O188" s="49">
        <v>5</v>
      </c>
      <c r="P188" s="49">
        <v>0.77300000000000002</v>
      </c>
      <c r="Q188" s="49">
        <v>4</v>
      </c>
      <c r="R188" s="49">
        <v>5</v>
      </c>
      <c r="S188" s="49">
        <v>1</v>
      </c>
      <c r="T188" s="49">
        <v>1</v>
      </c>
      <c r="U188" s="49">
        <v>4745</v>
      </c>
      <c r="V188" s="49">
        <v>0.283133744249008</v>
      </c>
      <c r="W188" s="49">
        <v>16758.864304999999</v>
      </c>
      <c r="X188" s="49">
        <v>1</v>
      </c>
      <c r="Y188" s="49">
        <v>1282</v>
      </c>
      <c r="Z188" s="49">
        <v>25.295974743488557</v>
      </c>
      <c r="AA188" s="49">
        <v>0.85299999999999998</v>
      </c>
      <c r="AB188" s="49">
        <v>5</v>
      </c>
      <c r="AC188" s="49">
        <v>5</v>
      </c>
      <c r="AD188" s="49">
        <v>5</v>
      </c>
      <c r="AE188" s="107" t="s">
        <v>244</v>
      </c>
      <c r="AF188" s="107" t="s">
        <v>244</v>
      </c>
      <c r="AG188" s="49">
        <v>52288.773399999998</v>
      </c>
      <c r="AH188" s="49">
        <v>0</v>
      </c>
      <c r="AI188" s="49">
        <v>0</v>
      </c>
      <c r="AJ188" s="49"/>
      <c r="AK188" s="49"/>
      <c r="AL188" s="49"/>
      <c r="AM188" s="49">
        <v>0</v>
      </c>
      <c r="AN188" s="49">
        <v>0</v>
      </c>
      <c r="AO188" s="49"/>
      <c r="AP188" s="49"/>
      <c r="AQ188" s="49"/>
      <c r="AR188" s="49">
        <v>0</v>
      </c>
      <c r="AX188" s="106" t="s">
        <v>282</v>
      </c>
      <c r="AY188" s="107">
        <v>12129792.930900004</v>
      </c>
      <c r="AZ188" s="107">
        <v>5016754.33</v>
      </c>
      <c r="BA188" s="107">
        <v>2927</v>
      </c>
      <c r="BB188" s="107">
        <v>2157547.87</v>
      </c>
      <c r="BC188" s="107">
        <v>1504</v>
      </c>
      <c r="BD188" s="107">
        <v>2593676.46</v>
      </c>
    </row>
    <row r="189" spans="1:56" x14ac:dyDescent="0.25">
      <c r="A189" s="107" t="s">
        <v>870</v>
      </c>
      <c r="B189" s="49">
        <v>9009140700</v>
      </c>
      <c r="C189" s="107" t="s">
        <v>869</v>
      </c>
      <c r="D189" s="49">
        <v>30383</v>
      </c>
      <c r="E189" s="49">
        <v>2.0299999999999998</v>
      </c>
      <c r="F189" s="49">
        <v>21324.68549</v>
      </c>
      <c r="G189" s="49">
        <v>21.324999999999999</v>
      </c>
      <c r="H189" s="49">
        <v>7.6999999999999999E-2</v>
      </c>
      <c r="I189" s="49">
        <v>1</v>
      </c>
      <c r="J189" s="49">
        <v>0.92300000000000004</v>
      </c>
      <c r="K189" s="49">
        <v>5</v>
      </c>
      <c r="L189" s="49">
        <v>1040</v>
      </c>
      <c r="M189" s="49">
        <v>0.58523723624680757</v>
      </c>
      <c r="N189" s="49">
        <v>0.91300000000000003</v>
      </c>
      <c r="O189" s="49">
        <v>5</v>
      </c>
      <c r="P189" s="49">
        <v>0.91400000000000003</v>
      </c>
      <c r="Q189" s="49">
        <v>5</v>
      </c>
      <c r="R189" s="49">
        <v>5</v>
      </c>
      <c r="S189" s="49">
        <v>1</v>
      </c>
      <c r="T189" s="49">
        <v>1</v>
      </c>
      <c r="U189" s="49">
        <v>3979</v>
      </c>
      <c r="V189" s="49">
        <v>0.21258515483469401</v>
      </c>
      <c r="W189" s="49">
        <v>18717.205362000001</v>
      </c>
      <c r="X189" s="49">
        <v>1</v>
      </c>
      <c r="Y189" s="49">
        <v>1197</v>
      </c>
      <c r="Z189" s="49">
        <v>30.898296334537946</v>
      </c>
      <c r="AA189" s="49">
        <v>0.93400000000000005</v>
      </c>
      <c r="AB189" s="49">
        <v>5</v>
      </c>
      <c r="AC189" s="49">
        <v>5</v>
      </c>
      <c r="AD189" s="49">
        <v>5</v>
      </c>
      <c r="AE189" s="107" t="s">
        <v>244</v>
      </c>
      <c r="AF189" s="107" t="s">
        <v>244</v>
      </c>
      <c r="AG189" s="49">
        <v>0</v>
      </c>
      <c r="AH189" s="49">
        <v>2774.03</v>
      </c>
      <c r="AI189" s="49">
        <v>2</v>
      </c>
      <c r="AJ189" s="49">
        <v>1</v>
      </c>
      <c r="AK189" s="49">
        <v>1</v>
      </c>
      <c r="AL189" s="49">
        <v>0</v>
      </c>
      <c r="AM189" s="49">
        <v>1320</v>
      </c>
      <c r="AN189" s="49">
        <v>4</v>
      </c>
      <c r="AO189" s="49">
        <v>0</v>
      </c>
      <c r="AP189" s="49">
        <v>4</v>
      </c>
      <c r="AQ189" s="49">
        <v>0</v>
      </c>
      <c r="AR189" s="49">
        <v>1454.03</v>
      </c>
    </row>
    <row r="190" spans="1:56" x14ac:dyDescent="0.25">
      <c r="A190" s="107" t="s">
        <v>870</v>
      </c>
      <c r="B190" s="49">
        <v>9009140700</v>
      </c>
      <c r="C190" s="107" t="s">
        <v>869</v>
      </c>
      <c r="D190" s="49">
        <v>30383</v>
      </c>
      <c r="E190" s="49">
        <v>2.0299999999999998</v>
      </c>
      <c r="F190" s="49">
        <v>21324.68549</v>
      </c>
      <c r="G190" s="49">
        <v>21.324999999999999</v>
      </c>
      <c r="H190" s="49">
        <v>7.6999999999999999E-2</v>
      </c>
      <c r="I190" s="49">
        <v>1</v>
      </c>
      <c r="J190" s="49">
        <v>0.92300000000000004</v>
      </c>
      <c r="K190" s="49">
        <v>5</v>
      </c>
      <c r="L190" s="49">
        <v>1040</v>
      </c>
      <c r="M190" s="49">
        <v>0.58523723624680757</v>
      </c>
      <c r="N190" s="49">
        <v>0.91300000000000003</v>
      </c>
      <c r="O190" s="49">
        <v>5</v>
      </c>
      <c r="P190" s="49">
        <v>0.91400000000000003</v>
      </c>
      <c r="Q190" s="49">
        <v>5</v>
      </c>
      <c r="R190" s="49">
        <v>5</v>
      </c>
      <c r="S190" s="49">
        <v>1</v>
      </c>
      <c r="T190" s="49">
        <v>1</v>
      </c>
      <c r="U190" s="49">
        <v>3979</v>
      </c>
      <c r="V190" s="49">
        <v>0.21258515483469401</v>
      </c>
      <c r="W190" s="49">
        <v>18717.205362000001</v>
      </c>
      <c r="X190" s="49">
        <v>1</v>
      </c>
      <c r="Y190" s="49">
        <v>1197</v>
      </c>
      <c r="Z190" s="49">
        <v>30.898296334537946</v>
      </c>
      <c r="AA190" s="49">
        <v>0.93400000000000005</v>
      </c>
      <c r="AB190" s="49">
        <v>5</v>
      </c>
      <c r="AC190" s="49">
        <v>5</v>
      </c>
      <c r="AD190" s="49">
        <v>5</v>
      </c>
      <c r="AE190" s="107" t="s">
        <v>244</v>
      </c>
      <c r="AF190" s="107" t="s">
        <v>244</v>
      </c>
      <c r="AG190" s="49">
        <v>46744.941400000003</v>
      </c>
      <c r="AH190" s="49">
        <v>0</v>
      </c>
      <c r="AI190" s="49">
        <v>0</v>
      </c>
      <c r="AJ190" s="49"/>
      <c r="AK190" s="49"/>
      <c r="AL190" s="49"/>
      <c r="AM190" s="49">
        <v>0</v>
      </c>
      <c r="AN190" s="49">
        <v>0</v>
      </c>
      <c r="AO190" s="49"/>
      <c r="AP190" s="49"/>
      <c r="AQ190" s="49"/>
      <c r="AR190" s="49">
        <v>0</v>
      </c>
    </row>
    <row r="191" spans="1:56" x14ac:dyDescent="0.25">
      <c r="A191" s="107" t="s">
        <v>868</v>
      </c>
      <c r="B191" s="49">
        <v>9009140800</v>
      </c>
      <c r="C191" s="107" t="s">
        <v>867</v>
      </c>
      <c r="D191" s="49">
        <v>29281</v>
      </c>
      <c r="E191" s="49">
        <v>2.46</v>
      </c>
      <c r="F191" s="49">
        <v>18668.883740000001</v>
      </c>
      <c r="G191" s="49">
        <v>18.669</v>
      </c>
      <c r="H191" s="49">
        <v>4.5999999999999999E-2</v>
      </c>
      <c r="I191" s="49">
        <v>1</v>
      </c>
      <c r="J191" s="49">
        <v>0.95399999999999996</v>
      </c>
      <c r="K191" s="49">
        <v>5</v>
      </c>
      <c r="L191" s="49">
        <v>1166</v>
      </c>
      <c r="M191" s="49">
        <v>0.74948241120708803</v>
      </c>
      <c r="N191" s="49">
        <v>0.97599999999999998</v>
      </c>
      <c r="O191" s="49">
        <v>5</v>
      </c>
      <c r="P191" s="49">
        <v>0.80800000000000005</v>
      </c>
      <c r="Q191" s="49">
        <v>5</v>
      </c>
      <c r="R191" s="49">
        <v>5</v>
      </c>
      <c r="S191" s="49">
        <v>1</v>
      </c>
      <c r="T191" s="49">
        <v>1</v>
      </c>
      <c r="U191" s="49">
        <v>3964</v>
      </c>
      <c r="V191" s="49">
        <v>0.63564271340253298</v>
      </c>
      <c r="W191" s="49">
        <v>6236.2077255000004</v>
      </c>
      <c r="X191" s="49">
        <v>1</v>
      </c>
      <c r="Y191" s="49">
        <v>778</v>
      </c>
      <c r="Z191" s="49">
        <v>20.484465508162192</v>
      </c>
      <c r="AA191" s="49">
        <v>0.79</v>
      </c>
      <c r="AB191" s="49">
        <v>4</v>
      </c>
      <c r="AC191" s="49">
        <v>4.5</v>
      </c>
      <c r="AD191" s="49">
        <v>5</v>
      </c>
      <c r="AE191" s="107" t="s">
        <v>244</v>
      </c>
      <c r="AF191" s="107" t="s">
        <v>244</v>
      </c>
      <c r="AG191" s="49">
        <v>0</v>
      </c>
      <c r="AH191" s="49">
        <v>275</v>
      </c>
      <c r="AI191" s="49">
        <v>0</v>
      </c>
      <c r="AJ191" s="49"/>
      <c r="AK191" s="49"/>
      <c r="AL191" s="49"/>
      <c r="AM191" s="49">
        <v>275</v>
      </c>
      <c r="AN191" s="49">
        <v>0</v>
      </c>
      <c r="AO191" s="49"/>
      <c r="AP191" s="49"/>
      <c r="AQ191" s="49"/>
      <c r="AR191" s="49">
        <v>0</v>
      </c>
    </row>
    <row r="192" spans="1:56" x14ac:dyDescent="0.25">
      <c r="A192" s="107" t="s">
        <v>868</v>
      </c>
      <c r="B192" s="49">
        <v>9009140800</v>
      </c>
      <c r="C192" s="107" t="s">
        <v>867</v>
      </c>
      <c r="D192" s="49">
        <v>29281</v>
      </c>
      <c r="E192" s="49">
        <v>2.46</v>
      </c>
      <c r="F192" s="49">
        <v>18668.883740000001</v>
      </c>
      <c r="G192" s="49">
        <v>18.669</v>
      </c>
      <c r="H192" s="49">
        <v>4.5999999999999999E-2</v>
      </c>
      <c r="I192" s="49">
        <v>1</v>
      </c>
      <c r="J192" s="49">
        <v>0.95399999999999996</v>
      </c>
      <c r="K192" s="49">
        <v>5</v>
      </c>
      <c r="L192" s="49">
        <v>1166</v>
      </c>
      <c r="M192" s="49">
        <v>0.74948241120708803</v>
      </c>
      <c r="N192" s="49">
        <v>0.97599999999999998</v>
      </c>
      <c r="O192" s="49">
        <v>5</v>
      </c>
      <c r="P192" s="49">
        <v>0.80800000000000005</v>
      </c>
      <c r="Q192" s="49">
        <v>5</v>
      </c>
      <c r="R192" s="49">
        <v>5</v>
      </c>
      <c r="S192" s="49">
        <v>1</v>
      </c>
      <c r="T192" s="49">
        <v>1</v>
      </c>
      <c r="U192" s="49">
        <v>3964</v>
      </c>
      <c r="V192" s="49">
        <v>0.63564271340253298</v>
      </c>
      <c r="W192" s="49">
        <v>6236.2077255000004</v>
      </c>
      <c r="X192" s="49">
        <v>1</v>
      </c>
      <c r="Y192" s="49">
        <v>778</v>
      </c>
      <c r="Z192" s="49">
        <v>20.484465508162192</v>
      </c>
      <c r="AA192" s="49">
        <v>0.79</v>
      </c>
      <c r="AB192" s="49">
        <v>4</v>
      </c>
      <c r="AC192" s="49">
        <v>4.5</v>
      </c>
      <c r="AD192" s="49">
        <v>5</v>
      </c>
      <c r="AE192" s="107" t="s">
        <v>244</v>
      </c>
      <c r="AF192" s="107" t="s">
        <v>244</v>
      </c>
      <c r="AG192" s="49">
        <v>0</v>
      </c>
      <c r="AH192" s="49">
        <v>110</v>
      </c>
      <c r="AI192" s="49">
        <v>0</v>
      </c>
      <c r="AJ192" s="49"/>
      <c r="AK192" s="49"/>
      <c r="AL192" s="49"/>
      <c r="AM192" s="49">
        <v>110</v>
      </c>
      <c r="AN192" s="49">
        <v>0</v>
      </c>
      <c r="AO192" s="49"/>
      <c r="AP192" s="49"/>
      <c r="AQ192" s="49"/>
      <c r="AR192" s="49">
        <v>0</v>
      </c>
    </row>
    <row r="193" spans="1:44" x14ac:dyDescent="0.25">
      <c r="A193" s="107" t="s">
        <v>868</v>
      </c>
      <c r="B193" s="49">
        <v>9009140800</v>
      </c>
      <c r="C193" s="107" t="s">
        <v>867</v>
      </c>
      <c r="D193" s="49">
        <v>29281</v>
      </c>
      <c r="E193" s="49">
        <v>2.46</v>
      </c>
      <c r="F193" s="49">
        <v>18668.883740000001</v>
      </c>
      <c r="G193" s="49">
        <v>18.669</v>
      </c>
      <c r="H193" s="49">
        <v>4.5999999999999999E-2</v>
      </c>
      <c r="I193" s="49">
        <v>1</v>
      </c>
      <c r="J193" s="49">
        <v>0.95399999999999996</v>
      </c>
      <c r="K193" s="49">
        <v>5</v>
      </c>
      <c r="L193" s="49">
        <v>1166</v>
      </c>
      <c r="M193" s="49">
        <v>0.74948241120708803</v>
      </c>
      <c r="N193" s="49">
        <v>0.97599999999999998</v>
      </c>
      <c r="O193" s="49">
        <v>5</v>
      </c>
      <c r="P193" s="49">
        <v>0.80800000000000005</v>
      </c>
      <c r="Q193" s="49">
        <v>5</v>
      </c>
      <c r="R193" s="49">
        <v>5</v>
      </c>
      <c r="S193" s="49">
        <v>1</v>
      </c>
      <c r="T193" s="49">
        <v>1</v>
      </c>
      <c r="U193" s="49">
        <v>3964</v>
      </c>
      <c r="V193" s="49">
        <v>0.63564271340253298</v>
      </c>
      <c r="W193" s="49">
        <v>6236.2077255000004</v>
      </c>
      <c r="X193" s="49">
        <v>1</v>
      </c>
      <c r="Y193" s="49">
        <v>778</v>
      </c>
      <c r="Z193" s="49">
        <v>20.484465508162192</v>
      </c>
      <c r="AA193" s="49">
        <v>0.79</v>
      </c>
      <c r="AB193" s="49">
        <v>4</v>
      </c>
      <c r="AC193" s="49">
        <v>4.5</v>
      </c>
      <c r="AD193" s="49">
        <v>5</v>
      </c>
      <c r="AE193" s="107" t="s">
        <v>244</v>
      </c>
      <c r="AF193" s="107" t="s">
        <v>244</v>
      </c>
      <c r="AG193" s="49">
        <v>0</v>
      </c>
      <c r="AH193" s="49">
        <v>860</v>
      </c>
      <c r="AI193" s="49">
        <v>0</v>
      </c>
      <c r="AJ193" s="49"/>
      <c r="AK193" s="49"/>
      <c r="AL193" s="49"/>
      <c r="AM193" s="49">
        <v>860</v>
      </c>
      <c r="AN193" s="49">
        <v>0</v>
      </c>
      <c r="AO193" s="49"/>
      <c r="AP193" s="49"/>
      <c r="AQ193" s="49"/>
      <c r="AR193" s="49">
        <v>0</v>
      </c>
    </row>
    <row r="194" spans="1:44" x14ac:dyDescent="0.25">
      <c r="A194" s="107" t="s">
        <v>868</v>
      </c>
      <c r="B194" s="49">
        <v>9009140800</v>
      </c>
      <c r="C194" s="107" t="s">
        <v>867</v>
      </c>
      <c r="D194" s="49">
        <v>29281</v>
      </c>
      <c r="E194" s="49">
        <v>2.46</v>
      </c>
      <c r="F194" s="49">
        <v>18668.883740000001</v>
      </c>
      <c r="G194" s="49">
        <v>18.669</v>
      </c>
      <c r="H194" s="49">
        <v>4.5999999999999999E-2</v>
      </c>
      <c r="I194" s="49">
        <v>1</v>
      </c>
      <c r="J194" s="49">
        <v>0.95399999999999996</v>
      </c>
      <c r="K194" s="49">
        <v>5</v>
      </c>
      <c r="L194" s="49">
        <v>1166</v>
      </c>
      <c r="M194" s="49">
        <v>0.74948241120708803</v>
      </c>
      <c r="N194" s="49">
        <v>0.97599999999999998</v>
      </c>
      <c r="O194" s="49">
        <v>5</v>
      </c>
      <c r="P194" s="49">
        <v>0.80800000000000005</v>
      </c>
      <c r="Q194" s="49">
        <v>5</v>
      </c>
      <c r="R194" s="49">
        <v>5</v>
      </c>
      <c r="S194" s="49">
        <v>1</v>
      </c>
      <c r="T194" s="49">
        <v>1</v>
      </c>
      <c r="U194" s="49">
        <v>3964</v>
      </c>
      <c r="V194" s="49">
        <v>0.63564271340253298</v>
      </c>
      <c r="W194" s="49">
        <v>6236.2077255000004</v>
      </c>
      <c r="X194" s="49">
        <v>1</v>
      </c>
      <c r="Y194" s="49">
        <v>778</v>
      </c>
      <c r="Z194" s="49">
        <v>20.484465508162192</v>
      </c>
      <c r="AA194" s="49">
        <v>0.79</v>
      </c>
      <c r="AB194" s="49">
        <v>4</v>
      </c>
      <c r="AC194" s="49">
        <v>4.5</v>
      </c>
      <c r="AD194" s="49">
        <v>5</v>
      </c>
      <c r="AE194" s="107" t="s">
        <v>244</v>
      </c>
      <c r="AF194" s="107" t="s">
        <v>244</v>
      </c>
      <c r="AG194" s="49">
        <v>0</v>
      </c>
      <c r="AH194" s="49">
        <v>155</v>
      </c>
      <c r="AI194" s="49">
        <v>0</v>
      </c>
      <c r="AJ194" s="49"/>
      <c r="AK194" s="49"/>
      <c r="AL194" s="49"/>
      <c r="AM194" s="49">
        <v>155</v>
      </c>
      <c r="AN194" s="49">
        <v>0</v>
      </c>
      <c r="AO194" s="49"/>
      <c r="AP194" s="49"/>
      <c r="AQ194" s="49"/>
      <c r="AR194" s="49">
        <v>0</v>
      </c>
    </row>
    <row r="195" spans="1:44" x14ac:dyDescent="0.25">
      <c r="A195" s="107" t="s">
        <v>868</v>
      </c>
      <c r="B195" s="49">
        <v>9009140800</v>
      </c>
      <c r="C195" s="107" t="s">
        <v>867</v>
      </c>
      <c r="D195" s="49">
        <v>29281</v>
      </c>
      <c r="E195" s="49">
        <v>2.46</v>
      </c>
      <c r="F195" s="49">
        <v>18668.883740000001</v>
      </c>
      <c r="G195" s="49">
        <v>18.669</v>
      </c>
      <c r="H195" s="49">
        <v>4.5999999999999999E-2</v>
      </c>
      <c r="I195" s="49">
        <v>1</v>
      </c>
      <c r="J195" s="49">
        <v>0.95399999999999996</v>
      </c>
      <c r="K195" s="49">
        <v>5</v>
      </c>
      <c r="L195" s="49">
        <v>1166</v>
      </c>
      <c r="M195" s="49">
        <v>0.74948241120708803</v>
      </c>
      <c r="N195" s="49">
        <v>0.97599999999999998</v>
      </c>
      <c r="O195" s="49">
        <v>5</v>
      </c>
      <c r="P195" s="49">
        <v>0.80800000000000005</v>
      </c>
      <c r="Q195" s="49">
        <v>5</v>
      </c>
      <c r="R195" s="49">
        <v>5</v>
      </c>
      <c r="S195" s="49">
        <v>1</v>
      </c>
      <c r="T195" s="49">
        <v>1</v>
      </c>
      <c r="U195" s="49">
        <v>3964</v>
      </c>
      <c r="V195" s="49">
        <v>0.63564271340253298</v>
      </c>
      <c r="W195" s="49">
        <v>6236.2077255000004</v>
      </c>
      <c r="X195" s="49">
        <v>1</v>
      </c>
      <c r="Y195" s="49">
        <v>778</v>
      </c>
      <c r="Z195" s="49">
        <v>20.484465508162192</v>
      </c>
      <c r="AA195" s="49">
        <v>0.79</v>
      </c>
      <c r="AB195" s="49">
        <v>4</v>
      </c>
      <c r="AC195" s="49">
        <v>4.5</v>
      </c>
      <c r="AD195" s="49">
        <v>5</v>
      </c>
      <c r="AE195" s="107" t="s">
        <v>244</v>
      </c>
      <c r="AF195" s="107" t="s">
        <v>244</v>
      </c>
      <c r="AG195" s="49">
        <v>0</v>
      </c>
      <c r="AH195" s="49">
        <v>95</v>
      </c>
      <c r="AI195" s="49">
        <v>0</v>
      </c>
      <c r="AJ195" s="49"/>
      <c r="AK195" s="49"/>
      <c r="AL195" s="49"/>
      <c r="AM195" s="49">
        <v>95</v>
      </c>
      <c r="AN195" s="49">
        <v>0</v>
      </c>
      <c r="AO195" s="49"/>
      <c r="AP195" s="49"/>
      <c r="AQ195" s="49"/>
      <c r="AR195" s="49">
        <v>0</v>
      </c>
    </row>
    <row r="196" spans="1:44" x14ac:dyDescent="0.25">
      <c r="A196" s="107" t="s">
        <v>868</v>
      </c>
      <c r="B196" s="49">
        <v>9009140800</v>
      </c>
      <c r="C196" s="107" t="s">
        <v>867</v>
      </c>
      <c r="D196" s="49">
        <v>29281</v>
      </c>
      <c r="E196" s="49">
        <v>2.46</v>
      </c>
      <c r="F196" s="49">
        <v>18668.883740000001</v>
      </c>
      <c r="G196" s="49">
        <v>18.669</v>
      </c>
      <c r="H196" s="49">
        <v>4.5999999999999999E-2</v>
      </c>
      <c r="I196" s="49">
        <v>1</v>
      </c>
      <c r="J196" s="49">
        <v>0.95399999999999996</v>
      </c>
      <c r="K196" s="49">
        <v>5</v>
      </c>
      <c r="L196" s="49">
        <v>1166</v>
      </c>
      <c r="M196" s="49">
        <v>0.74948241120708803</v>
      </c>
      <c r="N196" s="49">
        <v>0.97599999999999998</v>
      </c>
      <c r="O196" s="49">
        <v>5</v>
      </c>
      <c r="P196" s="49">
        <v>0.80800000000000005</v>
      </c>
      <c r="Q196" s="49">
        <v>5</v>
      </c>
      <c r="R196" s="49">
        <v>5</v>
      </c>
      <c r="S196" s="49">
        <v>1</v>
      </c>
      <c r="T196" s="49">
        <v>1</v>
      </c>
      <c r="U196" s="49">
        <v>3964</v>
      </c>
      <c r="V196" s="49">
        <v>0.63564271340253298</v>
      </c>
      <c r="W196" s="49">
        <v>6236.2077255000004</v>
      </c>
      <c r="X196" s="49">
        <v>1</v>
      </c>
      <c r="Y196" s="49">
        <v>778</v>
      </c>
      <c r="Z196" s="49">
        <v>20.484465508162192</v>
      </c>
      <c r="AA196" s="49">
        <v>0.79</v>
      </c>
      <c r="AB196" s="49">
        <v>4</v>
      </c>
      <c r="AC196" s="49">
        <v>4.5</v>
      </c>
      <c r="AD196" s="49">
        <v>5</v>
      </c>
      <c r="AE196" s="107" t="s">
        <v>244</v>
      </c>
      <c r="AF196" s="107" t="s">
        <v>244</v>
      </c>
      <c r="AG196" s="49">
        <v>0</v>
      </c>
      <c r="AH196" s="49">
        <v>3852.71</v>
      </c>
      <c r="AI196" s="49">
        <v>2</v>
      </c>
      <c r="AJ196" s="49">
        <v>1</v>
      </c>
      <c r="AK196" s="49">
        <v>1</v>
      </c>
      <c r="AL196" s="49">
        <v>0</v>
      </c>
      <c r="AM196" s="49">
        <v>1247.45</v>
      </c>
      <c r="AN196" s="49">
        <v>11</v>
      </c>
      <c r="AO196" s="49">
        <v>5</v>
      </c>
      <c r="AP196" s="49">
        <v>6</v>
      </c>
      <c r="AQ196" s="49">
        <v>0</v>
      </c>
      <c r="AR196" s="49">
        <v>2605.2600000000002</v>
      </c>
    </row>
    <row r="197" spans="1:44" x14ac:dyDescent="0.25">
      <c r="A197" s="107" t="s">
        <v>868</v>
      </c>
      <c r="B197" s="49">
        <v>9009140800</v>
      </c>
      <c r="C197" s="107" t="s">
        <v>867</v>
      </c>
      <c r="D197" s="49">
        <v>29281</v>
      </c>
      <c r="E197" s="49">
        <v>2.46</v>
      </c>
      <c r="F197" s="49">
        <v>18668.883740000001</v>
      </c>
      <c r="G197" s="49">
        <v>18.669</v>
      </c>
      <c r="H197" s="49">
        <v>4.5999999999999999E-2</v>
      </c>
      <c r="I197" s="49">
        <v>1</v>
      </c>
      <c r="J197" s="49">
        <v>0.95399999999999996</v>
      </c>
      <c r="K197" s="49">
        <v>5</v>
      </c>
      <c r="L197" s="49">
        <v>1166</v>
      </c>
      <c r="M197" s="49">
        <v>0.74948241120708803</v>
      </c>
      <c r="N197" s="49">
        <v>0.97599999999999998</v>
      </c>
      <c r="O197" s="49">
        <v>5</v>
      </c>
      <c r="P197" s="49">
        <v>0.80800000000000005</v>
      </c>
      <c r="Q197" s="49">
        <v>5</v>
      </c>
      <c r="R197" s="49">
        <v>5</v>
      </c>
      <c r="S197" s="49">
        <v>1</v>
      </c>
      <c r="T197" s="49">
        <v>1</v>
      </c>
      <c r="U197" s="49">
        <v>3964</v>
      </c>
      <c r="V197" s="49">
        <v>0.63564271340253298</v>
      </c>
      <c r="W197" s="49">
        <v>6236.2077255000004</v>
      </c>
      <c r="X197" s="49">
        <v>1</v>
      </c>
      <c r="Y197" s="49">
        <v>778</v>
      </c>
      <c r="Z197" s="49">
        <v>20.484465508162192</v>
      </c>
      <c r="AA197" s="49">
        <v>0.79</v>
      </c>
      <c r="AB197" s="49">
        <v>4</v>
      </c>
      <c r="AC197" s="49">
        <v>4.5</v>
      </c>
      <c r="AD197" s="49">
        <v>5</v>
      </c>
      <c r="AE197" s="107" t="s">
        <v>244</v>
      </c>
      <c r="AF197" s="107" t="s">
        <v>244</v>
      </c>
      <c r="AG197" s="49">
        <v>50564.050300000003</v>
      </c>
      <c r="AH197" s="49">
        <v>0</v>
      </c>
      <c r="AI197" s="49">
        <v>0</v>
      </c>
      <c r="AJ197" s="49"/>
      <c r="AK197" s="49"/>
      <c r="AL197" s="49"/>
      <c r="AM197" s="49">
        <v>0</v>
      </c>
      <c r="AN197" s="49">
        <v>0</v>
      </c>
      <c r="AO197" s="49"/>
      <c r="AP197" s="49"/>
      <c r="AQ197" s="49"/>
      <c r="AR197" s="49">
        <v>0</v>
      </c>
    </row>
    <row r="198" spans="1:44" x14ac:dyDescent="0.25">
      <c r="A198" s="107" t="s">
        <v>868</v>
      </c>
      <c r="B198" s="49">
        <v>9009140800</v>
      </c>
      <c r="C198" s="107" t="s">
        <v>867</v>
      </c>
      <c r="D198" s="49">
        <v>29281</v>
      </c>
      <c r="E198" s="49">
        <v>2.46</v>
      </c>
      <c r="F198" s="49">
        <v>18668.883740000001</v>
      </c>
      <c r="G198" s="49">
        <v>18.669</v>
      </c>
      <c r="H198" s="49">
        <v>4.5999999999999999E-2</v>
      </c>
      <c r="I198" s="49">
        <v>1</v>
      </c>
      <c r="J198" s="49">
        <v>0.95399999999999996</v>
      </c>
      <c r="K198" s="49">
        <v>5</v>
      </c>
      <c r="L198" s="49">
        <v>1166</v>
      </c>
      <c r="M198" s="49">
        <v>0.74948241120708803</v>
      </c>
      <c r="N198" s="49">
        <v>0.97599999999999998</v>
      </c>
      <c r="O198" s="49">
        <v>5</v>
      </c>
      <c r="P198" s="49">
        <v>0.80800000000000005</v>
      </c>
      <c r="Q198" s="49">
        <v>5</v>
      </c>
      <c r="R198" s="49">
        <v>5</v>
      </c>
      <c r="S198" s="49">
        <v>1</v>
      </c>
      <c r="T198" s="49">
        <v>1</v>
      </c>
      <c r="U198" s="49">
        <v>3964</v>
      </c>
      <c r="V198" s="49">
        <v>0.63564271340253298</v>
      </c>
      <c r="W198" s="49">
        <v>6236.2077255000004</v>
      </c>
      <c r="X198" s="49">
        <v>1</v>
      </c>
      <c r="Y198" s="49">
        <v>778</v>
      </c>
      <c r="Z198" s="49">
        <v>20.484465508162192</v>
      </c>
      <c r="AA198" s="49">
        <v>0.79</v>
      </c>
      <c r="AB198" s="49">
        <v>4</v>
      </c>
      <c r="AC198" s="49">
        <v>4.5</v>
      </c>
      <c r="AD198" s="49">
        <v>5</v>
      </c>
      <c r="AE198" s="107" t="s">
        <v>244</v>
      </c>
      <c r="AF198" s="107" t="s">
        <v>244</v>
      </c>
      <c r="AG198" s="49">
        <v>0</v>
      </c>
      <c r="AH198" s="49">
        <v>25</v>
      </c>
      <c r="AI198" s="49">
        <v>0</v>
      </c>
      <c r="AJ198" s="49"/>
      <c r="AK198" s="49"/>
      <c r="AL198" s="49"/>
      <c r="AM198" s="49">
        <v>25</v>
      </c>
      <c r="AN198" s="49">
        <v>0</v>
      </c>
      <c r="AO198" s="49"/>
      <c r="AP198" s="49"/>
      <c r="AQ198" s="49"/>
      <c r="AR198" s="49">
        <v>0</v>
      </c>
    </row>
    <row r="199" spans="1:44" x14ac:dyDescent="0.25">
      <c r="A199" s="107" t="s">
        <v>868</v>
      </c>
      <c r="B199" s="49">
        <v>9009140800</v>
      </c>
      <c r="C199" s="107" t="s">
        <v>867</v>
      </c>
      <c r="D199" s="49">
        <v>29281</v>
      </c>
      <c r="E199" s="49">
        <v>2.46</v>
      </c>
      <c r="F199" s="49">
        <v>18668.883740000001</v>
      </c>
      <c r="G199" s="49">
        <v>18.669</v>
      </c>
      <c r="H199" s="49">
        <v>4.5999999999999999E-2</v>
      </c>
      <c r="I199" s="49">
        <v>1</v>
      </c>
      <c r="J199" s="49">
        <v>0.95399999999999996</v>
      </c>
      <c r="K199" s="49">
        <v>5</v>
      </c>
      <c r="L199" s="49">
        <v>1166</v>
      </c>
      <c r="M199" s="49">
        <v>0.74948241120708803</v>
      </c>
      <c r="N199" s="49">
        <v>0.97599999999999998</v>
      </c>
      <c r="O199" s="49">
        <v>5</v>
      </c>
      <c r="P199" s="49">
        <v>0.80800000000000005</v>
      </c>
      <c r="Q199" s="49">
        <v>5</v>
      </c>
      <c r="R199" s="49">
        <v>5</v>
      </c>
      <c r="S199" s="49">
        <v>1</v>
      </c>
      <c r="T199" s="49">
        <v>1</v>
      </c>
      <c r="U199" s="49">
        <v>3964</v>
      </c>
      <c r="V199" s="49">
        <v>0.63564271340253298</v>
      </c>
      <c r="W199" s="49">
        <v>6236.2077255000004</v>
      </c>
      <c r="X199" s="49">
        <v>1</v>
      </c>
      <c r="Y199" s="49">
        <v>778</v>
      </c>
      <c r="Z199" s="49">
        <v>20.484465508162192</v>
      </c>
      <c r="AA199" s="49">
        <v>0.79</v>
      </c>
      <c r="AB199" s="49">
        <v>4</v>
      </c>
      <c r="AC199" s="49">
        <v>4.5</v>
      </c>
      <c r="AD199" s="49">
        <v>5</v>
      </c>
      <c r="AE199" s="107" t="s">
        <v>244</v>
      </c>
      <c r="AF199" s="107" t="s">
        <v>244</v>
      </c>
      <c r="AG199" s="49">
        <v>0</v>
      </c>
      <c r="AH199" s="49">
        <v>275</v>
      </c>
      <c r="AI199" s="49">
        <v>0</v>
      </c>
      <c r="AJ199" s="49"/>
      <c r="AK199" s="49"/>
      <c r="AL199" s="49"/>
      <c r="AM199" s="49">
        <v>275</v>
      </c>
      <c r="AN199" s="49">
        <v>0</v>
      </c>
      <c r="AO199" s="49"/>
      <c r="AP199" s="49"/>
      <c r="AQ199" s="49"/>
      <c r="AR199" s="49">
        <v>0</v>
      </c>
    </row>
    <row r="200" spans="1:44" x14ac:dyDescent="0.25">
      <c r="A200" s="107" t="s">
        <v>868</v>
      </c>
      <c r="B200" s="49">
        <v>9009140800</v>
      </c>
      <c r="C200" s="107" t="s">
        <v>867</v>
      </c>
      <c r="D200" s="49">
        <v>29281</v>
      </c>
      <c r="E200" s="49">
        <v>2.46</v>
      </c>
      <c r="F200" s="49">
        <v>18668.883740000001</v>
      </c>
      <c r="G200" s="49">
        <v>18.669</v>
      </c>
      <c r="H200" s="49">
        <v>4.5999999999999999E-2</v>
      </c>
      <c r="I200" s="49">
        <v>1</v>
      </c>
      <c r="J200" s="49">
        <v>0.95399999999999996</v>
      </c>
      <c r="K200" s="49">
        <v>5</v>
      </c>
      <c r="L200" s="49">
        <v>1166</v>
      </c>
      <c r="M200" s="49">
        <v>0.74948241120708803</v>
      </c>
      <c r="N200" s="49">
        <v>0.97599999999999998</v>
      </c>
      <c r="O200" s="49">
        <v>5</v>
      </c>
      <c r="P200" s="49">
        <v>0.80800000000000005</v>
      </c>
      <c r="Q200" s="49">
        <v>5</v>
      </c>
      <c r="R200" s="49">
        <v>5</v>
      </c>
      <c r="S200" s="49">
        <v>1</v>
      </c>
      <c r="T200" s="49">
        <v>1</v>
      </c>
      <c r="U200" s="49">
        <v>3964</v>
      </c>
      <c r="V200" s="49">
        <v>0.63564271340253298</v>
      </c>
      <c r="W200" s="49">
        <v>6236.2077255000004</v>
      </c>
      <c r="X200" s="49">
        <v>1</v>
      </c>
      <c r="Y200" s="49">
        <v>778</v>
      </c>
      <c r="Z200" s="49">
        <v>20.484465508162192</v>
      </c>
      <c r="AA200" s="49">
        <v>0.79</v>
      </c>
      <c r="AB200" s="49">
        <v>4</v>
      </c>
      <c r="AC200" s="49">
        <v>4.5</v>
      </c>
      <c r="AD200" s="49">
        <v>5</v>
      </c>
      <c r="AE200" s="107" t="s">
        <v>244</v>
      </c>
      <c r="AF200" s="107" t="s">
        <v>244</v>
      </c>
      <c r="AG200" s="49">
        <v>0</v>
      </c>
      <c r="AH200" s="49">
        <v>595</v>
      </c>
      <c r="AI200" s="49">
        <v>0</v>
      </c>
      <c r="AJ200" s="49"/>
      <c r="AK200" s="49"/>
      <c r="AL200" s="49"/>
      <c r="AM200" s="49">
        <v>595</v>
      </c>
      <c r="AN200" s="49">
        <v>0</v>
      </c>
      <c r="AO200" s="49"/>
      <c r="AP200" s="49"/>
      <c r="AQ200" s="49"/>
      <c r="AR200" s="49">
        <v>0</v>
      </c>
    </row>
    <row r="201" spans="1:44" x14ac:dyDescent="0.25">
      <c r="A201" s="107" t="s">
        <v>868</v>
      </c>
      <c r="B201" s="49">
        <v>9009140800</v>
      </c>
      <c r="C201" s="107" t="s">
        <v>867</v>
      </c>
      <c r="D201" s="49">
        <v>29281</v>
      </c>
      <c r="E201" s="49">
        <v>2.46</v>
      </c>
      <c r="F201" s="49">
        <v>18668.883740000001</v>
      </c>
      <c r="G201" s="49">
        <v>18.669</v>
      </c>
      <c r="H201" s="49">
        <v>4.5999999999999999E-2</v>
      </c>
      <c r="I201" s="49">
        <v>1</v>
      </c>
      <c r="J201" s="49">
        <v>0.95399999999999996</v>
      </c>
      <c r="K201" s="49">
        <v>5</v>
      </c>
      <c r="L201" s="49">
        <v>1166</v>
      </c>
      <c r="M201" s="49">
        <v>0.74948241120708803</v>
      </c>
      <c r="N201" s="49">
        <v>0.97599999999999998</v>
      </c>
      <c r="O201" s="49">
        <v>5</v>
      </c>
      <c r="P201" s="49">
        <v>0.80800000000000005</v>
      </c>
      <c r="Q201" s="49">
        <v>5</v>
      </c>
      <c r="R201" s="49">
        <v>5</v>
      </c>
      <c r="S201" s="49">
        <v>1</v>
      </c>
      <c r="T201" s="49">
        <v>1</v>
      </c>
      <c r="U201" s="49">
        <v>3964</v>
      </c>
      <c r="V201" s="49">
        <v>0.63564271340253298</v>
      </c>
      <c r="W201" s="49">
        <v>6236.2077255000004</v>
      </c>
      <c r="X201" s="49">
        <v>1</v>
      </c>
      <c r="Y201" s="49">
        <v>778</v>
      </c>
      <c r="Z201" s="49">
        <v>20.484465508162192</v>
      </c>
      <c r="AA201" s="49">
        <v>0.79</v>
      </c>
      <c r="AB201" s="49">
        <v>4</v>
      </c>
      <c r="AC201" s="49">
        <v>4.5</v>
      </c>
      <c r="AD201" s="49">
        <v>5</v>
      </c>
      <c r="AE201" s="107" t="s">
        <v>244</v>
      </c>
      <c r="AF201" s="107" t="s">
        <v>244</v>
      </c>
      <c r="AG201" s="49">
        <v>0</v>
      </c>
      <c r="AH201" s="49">
        <v>25</v>
      </c>
      <c r="AI201" s="49">
        <v>0</v>
      </c>
      <c r="AJ201" s="49"/>
      <c r="AK201" s="49"/>
      <c r="AL201" s="49"/>
      <c r="AM201" s="49">
        <v>25</v>
      </c>
      <c r="AN201" s="49">
        <v>0</v>
      </c>
      <c r="AO201" s="49"/>
      <c r="AP201" s="49"/>
      <c r="AQ201" s="49"/>
      <c r="AR201" s="49">
        <v>0</v>
      </c>
    </row>
    <row r="202" spans="1:44" x14ac:dyDescent="0.25">
      <c r="A202" s="107" t="s">
        <v>868</v>
      </c>
      <c r="B202" s="49">
        <v>9009140800</v>
      </c>
      <c r="C202" s="107" t="s">
        <v>867</v>
      </c>
      <c r="D202" s="49">
        <v>29281</v>
      </c>
      <c r="E202" s="49">
        <v>2.46</v>
      </c>
      <c r="F202" s="49">
        <v>18668.883740000001</v>
      </c>
      <c r="G202" s="49">
        <v>18.669</v>
      </c>
      <c r="H202" s="49">
        <v>4.5999999999999999E-2</v>
      </c>
      <c r="I202" s="49">
        <v>1</v>
      </c>
      <c r="J202" s="49">
        <v>0.95399999999999996</v>
      </c>
      <c r="K202" s="49">
        <v>5</v>
      </c>
      <c r="L202" s="49">
        <v>1166</v>
      </c>
      <c r="M202" s="49">
        <v>0.74948241120708803</v>
      </c>
      <c r="N202" s="49">
        <v>0.97599999999999998</v>
      </c>
      <c r="O202" s="49">
        <v>5</v>
      </c>
      <c r="P202" s="49">
        <v>0.80800000000000005</v>
      </c>
      <c r="Q202" s="49">
        <v>5</v>
      </c>
      <c r="R202" s="49">
        <v>5</v>
      </c>
      <c r="S202" s="49">
        <v>1</v>
      </c>
      <c r="T202" s="49">
        <v>1</v>
      </c>
      <c r="U202" s="49">
        <v>3964</v>
      </c>
      <c r="V202" s="49">
        <v>0.63564271340253298</v>
      </c>
      <c r="W202" s="49">
        <v>6236.2077255000004</v>
      </c>
      <c r="X202" s="49">
        <v>1</v>
      </c>
      <c r="Y202" s="49">
        <v>778</v>
      </c>
      <c r="Z202" s="49">
        <v>20.484465508162192</v>
      </c>
      <c r="AA202" s="49">
        <v>0.79</v>
      </c>
      <c r="AB202" s="49">
        <v>4</v>
      </c>
      <c r="AC202" s="49">
        <v>4.5</v>
      </c>
      <c r="AD202" s="49">
        <v>5</v>
      </c>
      <c r="AE202" s="107" t="s">
        <v>244</v>
      </c>
      <c r="AF202" s="107" t="s">
        <v>244</v>
      </c>
      <c r="AG202" s="49">
        <v>0</v>
      </c>
      <c r="AH202" s="49">
        <v>320</v>
      </c>
      <c r="AI202" s="49">
        <v>0</v>
      </c>
      <c r="AJ202" s="49"/>
      <c r="AK202" s="49"/>
      <c r="AL202" s="49"/>
      <c r="AM202" s="49">
        <v>320</v>
      </c>
      <c r="AN202" s="49">
        <v>0</v>
      </c>
      <c r="AO202" s="49"/>
      <c r="AP202" s="49"/>
      <c r="AQ202" s="49"/>
      <c r="AR202" s="49">
        <v>0</v>
      </c>
    </row>
    <row r="203" spans="1:44" x14ac:dyDescent="0.25">
      <c r="A203" s="107" t="s">
        <v>868</v>
      </c>
      <c r="B203" s="49">
        <v>9009140800</v>
      </c>
      <c r="C203" s="107" t="s">
        <v>867</v>
      </c>
      <c r="D203" s="49">
        <v>29281</v>
      </c>
      <c r="E203" s="49">
        <v>2.46</v>
      </c>
      <c r="F203" s="49">
        <v>18668.883740000001</v>
      </c>
      <c r="G203" s="49">
        <v>18.669</v>
      </c>
      <c r="H203" s="49">
        <v>4.5999999999999999E-2</v>
      </c>
      <c r="I203" s="49">
        <v>1</v>
      </c>
      <c r="J203" s="49">
        <v>0.95399999999999996</v>
      </c>
      <c r="K203" s="49">
        <v>5</v>
      </c>
      <c r="L203" s="49">
        <v>1166</v>
      </c>
      <c r="M203" s="49">
        <v>0.74948241120708803</v>
      </c>
      <c r="N203" s="49">
        <v>0.97599999999999998</v>
      </c>
      <c r="O203" s="49">
        <v>5</v>
      </c>
      <c r="P203" s="49">
        <v>0.80800000000000005</v>
      </c>
      <c r="Q203" s="49">
        <v>5</v>
      </c>
      <c r="R203" s="49">
        <v>5</v>
      </c>
      <c r="S203" s="49">
        <v>1</v>
      </c>
      <c r="T203" s="49">
        <v>1</v>
      </c>
      <c r="U203" s="49">
        <v>3964</v>
      </c>
      <c r="V203" s="49">
        <v>0.63564271340253298</v>
      </c>
      <c r="W203" s="49">
        <v>6236.2077255000004</v>
      </c>
      <c r="X203" s="49">
        <v>1</v>
      </c>
      <c r="Y203" s="49">
        <v>778</v>
      </c>
      <c r="Z203" s="49">
        <v>20.484465508162192</v>
      </c>
      <c r="AA203" s="49">
        <v>0.79</v>
      </c>
      <c r="AB203" s="49">
        <v>4</v>
      </c>
      <c r="AC203" s="49">
        <v>4.5</v>
      </c>
      <c r="AD203" s="49">
        <v>5</v>
      </c>
      <c r="AE203" s="107" t="s">
        <v>244</v>
      </c>
      <c r="AF203" s="107" t="s">
        <v>244</v>
      </c>
      <c r="AG203" s="49">
        <v>0</v>
      </c>
      <c r="AH203" s="49">
        <v>350</v>
      </c>
      <c r="AI203" s="49">
        <v>0</v>
      </c>
      <c r="AJ203" s="49"/>
      <c r="AK203" s="49"/>
      <c r="AL203" s="49"/>
      <c r="AM203" s="49">
        <v>350</v>
      </c>
      <c r="AN203" s="49">
        <v>0</v>
      </c>
      <c r="AO203" s="49"/>
      <c r="AP203" s="49"/>
      <c r="AQ203" s="49"/>
      <c r="AR203" s="49">
        <v>0</v>
      </c>
    </row>
    <row r="204" spans="1:44" x14ac:dyDescent="0.25">
      <c r="A204" s="107" t="s">
        <v>868</v>
      </c>
      <c r="B204" s="49">
        <v>9009140800</v>
      </c>
      <c r="C204" s="107" t="s">
        <v>867</v>
      </c>
      <c r="D204" s="49">
        <v>29281</v>
      </c>
      <c r="E204" s="49">
        <v>2.46</v>
      </c>
      <c r="F204" s="49">
        <v>18668.883740000001</v>
      </c>
      <c r="G204" s="49">
        <v>18.669</v>
      </c>
      <c r="H204" s="49">
        <v>4.5999999999999999E-2</v>
      </c>
      <c r="I204" s="49">
        <v>1</v>
      </c>
      <c r="J204" s="49">
        <v>0.95399999999999996</v>
      </c>
      <c r="K204" s="49">
        <v>5</v>
      </c>
      <c r="L204" s="49">
        <v>1166</v>
      </c>
      <c r="M204" s="49">
        <v>0.74948241120708803</v>
      </c>
      <c r="N204" s="49">
        <v>0.97599999999999998</v>
      </c>
      <c r="O204" s="49">
        <v>5</v>
      </c>
      <c r="P204" s="49">
        <v>0.80800000000000005</v>
      </c>
      <c r="Q204" s="49">
        <v>5</v>
      </c>
      <c r="R204" s="49">
        <v>5</v>
      </c>
      <c r="S204" s="49">
        <v>1</v>
      </c>
      <c r="T204" s="49">
        <v>1</v>
      </c>
      <c r="U204" s="49">
        <v>3964</v>
      </c>
      <c r="V204" s="49">
        <v>0.63564271340253298</v>
      </c>
      <c r="W204" s="49">
        <v>6236.2077255000004</v>
      </c>
      <c r="X204" s="49">
        <v>1</v>
      </c>
      <c r="Y204" s="49">
        <v>778</v>
      </c>
      <c r="Z204" s="49">
        <v>20.484465508162192</v>
      </c>
      <c r="AA204" s="49">
        <v>0.79</v>
      </c>
      <c r="AB204" s="49">
        <v>4</v>
      </c>
      <c r="AC204" s="49">
        <v>4.5</v>
      </c>
      <c r="AD204" s="49">
        <v>5</v>
      </c>
      <c r="AE204" s="107" t="s">
        <v>244</v>
      </c>
      <c r="AF204" s="107" t="s">
        <v>244</v>
      </c>
      <c r="AG204" s="49">
        <v>43.247199999999999</v>
      </c>
      <c r="AH204" s="49">
        <v>0</v>
      </c>
      <c r="AI204" s="49">
        <v>0</v>
      </c>
      <c r="AJ204" s="49"/>
      <c r="AK204" s="49"/>
      <c r="AL204" s="49"/>
      <c r="AM204" s="49">
        <v>0</v>
      </c>
      <c r="AN204" s="49">
        <v>0</v>
      </c>
      <c r="AO204" s="49"/>
      <c r="AP204" s="49"/>
      <c r="AQ204" s="49"/>
      <c r="AR204" s="49">
        <v>0</v>
      </c>
    </row>
    <row r="205" spans="1:44" x14ac:dyDescent="0.25">
      <c r="A205" s="107" t="s">
        <v>866</v>
      </c>
      <c r="B205" s="49">
        <v>9009140900</v>
      </c>
      <c r="C205" s="107" t="s">
        <v>865</v>
      </c>
      <c r="D205" s="49">
        <v>32444</v>
      </c>
      <c r="E205" s="49">
        <v>2.61</v>
      </c>
      <c r="F205" s="49">
        <v>20082.331839999999</v>
      </c>
      <c r="G205" s="49">
        <v>20.082000000000001</v>
      </c>
      <c r="H205" s="49">
        <v>5.8000000000000003E-2</v>
      </c>
      <c r="I205" s="49">
        <v>1</v>
      </c>
      <c r="J205" s="49">
        <v>0.94199999999999995</v>
      </c>
      <c r="K205" s="49">
        <v>5</v>
      </c>
      <c r="L205" s="49">
        <v>1213</v>
      </c>
      <c r="M205" s="49">
        <v>0.724816227317156</v>
      </c>
      <c r="N205" s="49">
        <v>0.97</v>
      </c>
      <c r="O205" s="49">
        <v>5</v>
      </c>
      <c r="P205" s="49">
        <v>0.751</v>
      </c>
      <c r="Q205" s="49">
        <v>4</v>
      </c>
      <c r="R205" s="49">
        <v>5</v>
      </c>
      <c r="S205" s="49">
        <v>1</v>
      </c>
      <c r="T205" s="49">
        <v>1</v>
      </c>
      <c r="U205" s="49">
        <v>4476</v>
      </c>
      <c r="V205" s="49">
        <v>0.37876198654202298</v>
      </c>
      <c r="W205" s="49">
        <v>11817.447787999999</v>
      </c>
      <c r="X205" s="49">
        <v>1</v>
      </c>
      <c r="Y205" s="49">
        <v>562</v>
      </c>
      <c r="Z205" s="49">
        <v>11.874075639129517</v>
      </c>
      <c r="AA205" s="49">
        <v>0.53400000000000003</v>
      </c>
      <c r="AB205" s="49">
        <v>3</v>
      </c>
      <c r="AC205" s="49">
        <v>4</v>
      </c>
      <c r="AD205" s="49">
        <v>4</v>
      </c>
      <c r="AE205" s="107" t="s">
        <v>244</v>
      </c>
      <c r="AF205" s="107" t="s">
        <v>244</v>
      </c>
      <c r="AG205" s="49">
        <v>0</v>
      </c>
      <c r="AH205" s="49">
        <v>97.04</v>
      </c>
      <c r="AI205" s="49">
        <v>0</v>
      </c>
      <c r="AJ205" s="49"/>
      <c r="AK205" s="49"/>
      <c r="AL205" s="49"/>
      <c r="AM205" s="49">
        <v>0</v>
      </c>
      <c r="AN205" s="49">
        <v>1</v>
      </c>
      <c r="AO205" s="49">
        <v>1</v>
      </c>
      <c r="AP205" s="49">
        <v>0</v>
      </c>
      <c r="AQ205" s="49">
        <v>0</v>
      </c>
      <c r="AR205" s="49">
        <v>97.04</v>
      </c>
    </row>
    <row r="206" spans="1:44" x14ac:dyDescent="0.25">
      <c r="A206" s="107" t="s">
        <v>866</v>
      </c>
      <c r="B206" s="49">
        <v>9009140900</v>
      </c>
      <c r="C206" s="107" t="s">
        <v>865</v>
      </c>
      <c r="D206" s="49">
        <v>32444</v>
      </c>
      <c r="E206" s="49">
        <v>2.61</v>
      </c>
      <c r="F206" s="49">
        <v>20082.331839999999</v>
      </c>
      <c r="G206" s="49">
        <v>20.082000000000001</v>
      </c>
      <c r="H206" s="49">
        <v>5.8000000000000003E-2</v>
      </c>
      <c r="I206" s="49">
        <v>1</v>
      </c>
      <c r="J206" s="49">
        <v>0.94199999999999995</v>
      </c>
      <c r="K206" s="49">
        <v>5</v>
      </c>
      <c r="L206" s="49">
        <v>1213</v>
      </c>
      <c r="M206" s="49">
        <v>0.724816227317156</v>
      </c>
      <c r="N206" s="49">
        <v>0.97</v>
      </c>
      <c r="O206" s="49">
        <v>5</v>
      </c>
      <c r="P206" s="49">
        <v>0.751</v>
      </c>
      <c r="Q206" s="49">
        <v>4</v>
      </c>
      <c r="R206" s="49">
        <v>5</v>
      </c>
      <c r="S206" s="49">
        <v>1</v>
      </c>
      <c r="T206" s="49">
        <v>1</v>
      </c>
      <c r="U206" s="49">
        <v>4476</v>
      </c>
      <c r="V206" s="49">
        <v>0.37876198654202298</v>
      </c>
      <c r="W206" s="49">
        <v>11817.447787999999</v>
      </c>
      <c r="X206" s="49">
        <v>1</v>
      </c>
      <c r="Y206" s="49">
        <v>562</v>
      </c>
      <c r="Z206" s="49">
        <v>11.874075639129517</v>
      </c>
      <c r="AA206" s="49">
        <v>0.53400000000000003</v>
      </c>
      <c r="AB206" s="49">
        <v>3</v>
      </c>
      <c r="AC206" s="49">
        <v>4</v>
      </c>
      <c r="AD206" s="49">
        <v>4</v>
      </c>
      <c r="AE206" s="107" t="s">
        <v>244</v>
      </c>
      <c r="AF206" s="107" t="s">
        <v>244</v>
      </c>
      <c r="AG206" s="49">
        <v>0</v>
      </c>
      <c r="AH206" s="49">
        <v>5327.67</v>
      </c>
      <c r="AI206" s="49">
        <v>5</v>
      </c>
      <c r="AJ206" s="49">
        <v>4</v>
      </c>
      <c r="AK206" s="49">
        <v>1</v>
      </c>
      <c r="AL206" s="49">
        <v>0</v>
      </c>
      <c r="AM206" s="49">
        <v>1441.62</v>
      </c>
      <c r="AN206" s="49">
        <v>21</v>
      </c>
      <c r="AO206" s="49">
        <v>2</v>
      </c>
      <c r="AP206" s="49">
        <v>19</v>
      </c>
      <c r="AQ206" s="49">
        <v>0</v>
      </c>
      <c r="AR206" s="49">
        <v>3886.05</v>
      </c>
    </row>
    <row r="207" spans="1:44" x14ac:dyDescent="0.25">
      <c r="A207" s="107" t="s">
        <v>866</v>
      </c>
      <c r="B207" s="49">
        <v>9009140900</v>
      </c>
      <c r="C207" s="107" t="s">
        <v>865</v>
      </c>
      <c r="D207" s="49">
        <v>32444</v>
      </c>
      <c r="E207" s="49">
        <v>2.61</v>
      </c>
      <c r="F207" s="49">
        <v>20082.331839999999</v>
      </c>
      <c r="G207" s="49">
        <v>20.082000000000001</v>
      </c>
      <c r="H207" s="49">
        <v>5.8000000000000003E-2</v>
      </c>
      <c r="I207" s="49">
        <v>1</v>
      </c>
      <c r="J207" s="49">
        <v>0.94199999999999995</v>
      </c>
      <c r="K207" s="49">
        <v>5</v>
      </c>
      <c r="L207" s="49">
        <v>1213</v>
      </c>
      <c r="M207" s="49">
        <v>0.724816227317156</v>
      </c>
      <c r="N207" s="49">
        <v>0.97</v>
      </c>
      <c r="O207" s="49">
        <v>5</v>
      </c>
      <c r="P207" s="49">
        <v>0.751</v>
      </c>
      <c r="Q207" s="49">
        <v>4</v>
      </c>
      <c r="R207" s="49">
        <v>5</v>
      </c>
      <c r="S207" s="49">
        <v>1</v>
      </c>
      <c r="T207" s="49">
        <v>1</v>
      </c>
      <c r="U207" s="49">
        <v>4476</v>
      </c>
      <c r="V207" s="49">
        <v>0.37876198654202298</v>
      </c>
      <c r="W207" s="49">
        <v>11817.447787999999</v>
      </c>
      <c r="X207" s="49">
        <v>1</v>
      </c>
      <c r="Y207" s="49">
        <v>562</v>
      </c>
      <c r="Z207" s="49">
        <v>11.874075639129517</v>
      </c>
      <c r="AA207" s="49">
        <v>0.53400000000000003</v>
      </c>
      <c r="AB207" s="49">
        <v>3</v>
      </c>
      <c r="AC207" s="49">
        <v>4</v>
      </c>
      <c r="AD207" s="49">
        <v>4</v>
      </c>
      <c r="AE207" s="107" t="s">
        <v>244</v>
      </c>
      <c r="AF207" s="107" t="s">
        <v>244</v>
      </c>
      <c r="AG207" s="49">
        <v>55064.527800000003</v>
      </c>
      <c r="AH207" s="49">
        <v>0</v>
      </c>
      <c r="AI207" s="49">
        <v>0</v>
      </c>
      <c r="AJ207" s="49"/>
      <c r="AK207" s="49"/>
      <c r="AL207" s="49"/>
      <c r="AM207" s="49">
        <v>0</v>
      </c>
      <c r="AN207" s="49">
        <v>0</v>
      </c>
      <c r="AO207" s="49"/>
      <c r="AP207" s="49"/>
      <c r="AQ207" s="49"/>
      <c r="AR207" s="49">
        <v>0</v>
      </c>
    </row>
    <row r="208" spans="1:44" x14ac:dyDescent="0.25">
      <c r="A208" s="107" t="s">
        <v>864</v>
      </c>
      <c r="B208" s="49">
        <v>9009141000</v>
      </c>
      <c r="C208" s="107" t="s">
        <v>863</v>
      </c>
      <c r="D208" s="49">
        <v>91932</v>
      </c>
      <c r="E208" s="49">
        <v>2.44</v>
      </c>
      <c r="F208" s="49">
        <v>58853.432229999999</v>
      </c>
      <c r="G208" s="49">
        <v>58.853000000000002</v>
      </c>
      <c r="H208" s="49">
        <v>0.63400000000000001</v>
      </c>
      <c r="I208" s="49">
        <v>4</v>
      </c>
      <c r="J208" s="49">
        <v>0.36599999999999999</v>
      </c>
      <c r="K208" s="49">
        <v>2</v>
      </c>
      <c r="L208" s="49">
        <v>1596</v>
      </c>
      <c r="M208" s="49">
        <v>0.32541857414795672</v>
      </c>
      <c r="N208" s="49">
        <v>0.33300000000000002</v>
      </c>
      <c r="O208" s="49">
        <v>2</v>
      </c>
      <c r="P208" s="49">
        <v>0.38500000000000001</v>
      </c>
      <c r="Q208" s="49">
        <v>2</v>
      </c>
      <c r="R208" s="49">
        <v>2</v>
      </c>
      <c r="S208" s="49">
        <v>1</v>
      </c>
      <c r="T208" s="49">
        <v>1</v>
      </c>
      <c r="U208" s="49">
        <v>3729</v>
      </c>
      <c r="V208" s="49">
        <v>0.73237404960949604</v>
      </c>
      <c r="W208" s="49">
        <v>5091.6604731999996</v>
      </c>
      <c r="X208" s="49">
        <v>1</v>
      </c>
      <c r="Y208" s="49">
        <v>655</v>
      </c>
      <c r="Z208" s="49">
        <v>16.515380736258194</v>
      </c>
      <c r="AA208" s="49">
        <v>0.66700000000000004</v>
      </c>
      <c r="AB208" s="49">
        <v>4</v>
      </c>
      <c r="AC208" s="49">
        <v>3</v>
      </c>
      <c r="AD208" s="49">
        <v>3</v>
      </c>
      <c r="AE208" s="107" t="s">
        <v>239</v>
      </c>
      <c r="AF208" s="107" t="s">
        <v>239</v>
      </c>
      <c r="AG208" s="49">
        <v>59341.469599999997</v>
      </c>
      <c r="AH208" s="49">
        <v>8974.89</v>
      </c>
      <c r="AI208" s="49">
        <v>22</v>
      </c>
      <c r="AJ208" s="49">
        <v>16</v>
      </c>
      <c r="AK208" s="49">
        <v>6</v>
      </c>
      <c r="AL208" s="49">
        <v>0</v>
      </c>
      <c r="AM208" s="49">
        <v>7525.73</v>
      </c>
      <c r="AN208" s="49">
        <v>4</v>
      </c>
      <c r="AO208" s="49">
        <v>4</v>
      </c>
      <c r="AP208" s="49">
        <v>0</v>
      </c>
      <c r="AQ208" s="49">
        <v>0</v>
      </c>
      <c r="AR208" s="49">
        <v>1449.16</v>
      </c>
    </row>
    <row r="209" spans="1:44" x14ac:dyDescent="0.25">
      <c r="A209" s="107" t="s">
        <v>862</v>
      </c>
      <c r="B209" s="49">
        <v>9009141100</v>
      </c>
      <c r="C209" s="107" t="s">
        <v>861</v>
      </c>
      <c r="D209" s="49">
        <v>91829</v>
      </c>
      <c r="E209" s="49">
        <v>2.5499999999999998</v>
      </c>
      <c r="F209" s="49">
        <v>57505.550430000003</v>
      </c>
      <c r="G209" s="49">
        <v>57.506</v>
      </c>
      <c r="H209" s="49">
        <v>0.60899999999999999</v>
      </c>
      <c r="I209" s="49">
        <v>4</v>
      </c>
      <c r="J209" s="49">
        <v>0.39100000000000001</v>
      </c>
      <c r="K209" s="49">
        <v>2</v>
      </c>
      <c r="L209" s="49">
        <v>1762</v>
      </c>
      <c r="M209" s="49">
        <v>0.36768624666479865</v>
      </c>
      <c r="N209" s="49">
        <v>0.57899999999999996</v>
      </c>
      <c r="O209" s="49">
        <v>3</v>
      </c>
      <c r="P209" s="49">
        <v>0.27700000000000002</v>
      </c>
      <c r="Q209" s="49">
        <v>2</v>
      </c>
      <c r="R209" s="49">
        <v>2</v>
      </c>
      <c r="S209" s="49">
        <v>1</v>
      </c>
      <c r="T209" s="49">
        <v>1</v>
      </c>
      <c r="U209" s="49">
        <v>2777</v>
      </c>
      <c r="V209" s="49">
        <v>1.4939914779527901</v>
      </c>
      <c r="W209" s="49">
        <v>1858.7790098</v>
      </c>
      <c r="X209" s="49">
        <v>1</v>
      </c>
      <c r="Y209" s="49">
        <v>433</v>
      </c>
      <c r="Z209" s="49">
        <v>16.16274729376633</v>
      </c>
      <c r="AA209" s="49">
        <v>0.65600000000000003</v>
      </c>
      <c r="AB209" s="49">
        <v>4</v>
      </c>
      <c r="AC209" s="49">
        <v>3</v>
      </c>
      <c r="AD209" s="49">
        <v>3</v>
      </c>
      <c r="AE209" s="107" t="s">
        <v>239</v>
      </c>
      <c r="AF209" s="107" t="s">
        <v>239</v>
      </c>
      <c r="AG209" s="49">
        <v>50898.5147</v>
      </c>
      <c r="AH209" s="49">
        <v>26111.11</v>
      </c>
      <c r="AI209" s="49">
        <v>15</v>
      </c>
      <c r="AJ209" s="49">
        <v>15</v>
      </c>
      <c r="AK209" s="49">
        <v>0</v>
      </c>
      <c r="AL209" s="49">
        <v>0</v>
      </c>
      <c r="AM209" s="49">
        <v>10059.84</v>
      </c>
      <c r="AN209" s="49">
        <v>4</v>
      </c>
      <c r="AO209" s="49">
        <v>4</v>
      </c>
      <c r="AP209" s="49">
        <v>0</v>
      </c>
      <c r="AQ209" s="49">
        <v>0</v>
      </c>
      <c r="AR209" s="49">
        <v>16051.27</v>
      </c>
    </row>
    <row r="210" spans="1:44" x14ac:dyDescent="0.25">
      <c r="A210" s="107" t="s">
        <v>862</v>
      </c>
      <c r="B210" s="49">
        <v>9009141100</v>
      </c>
      <c r="C210" s="107" t="s">
        <v>861</v>
      </c>
      <c r="D210" s="49">
        <v>91829</v>
      </c>
      <c r="E210" s="49">
        <v>2.5499999999999998</v>
      </c>
      <c r="F210" s="49">
        <v>57505.550430000003</v>
      </c>
      <c r="G210" s="49">
        <v>57.506</v>
      </c>
      <c r="H210" s="49">
        <v>0.60899999999999999</v>
      </c>
      <c r="I210" s="49">
        <v>4</v>
      </c>
      <c r="J210" s="49">
        <v>0.39100000000000001</v>
      </c>
      <c r="K210" s="49">
        <v>2</v>
      </c>
      <c r="L210" s="49">
        <v>1762</v>
      </c>
      <c r="M210" s="49">
        <v>0.36768624666479865</v>
      </c>
      <c r="N210" s="49">
        <v>0.57899999999999996</v>
      </c>
      <c r="O210" s="49">
        <v>3</v>
      </c>
      <c r="P210" s="49">
        <v>0.27700000000000002</v>
      </c>
      <c r="Q210" s="49">
        <v>2</v>
      </c>
      <c r="R210" s="49">
        <v>2</v>
      </c>
      <c r="S210" s="49">
        <v>1</v>
      </c>
      <c r="T210" s="49">
        <v>1</v>
      </c>
      <c r="U210" s="49">
        <v>2777</v>
      </c>
      <c r="V210" s="49">
        <v>1.4939914779527901</v>
      </c>
      <c r="W210" s="49">
        <v>1858.7790098</v>
      </c>
      <c r="X210" s="49">
        <v>1</v>
      </c>
      <c r="Y210" s="49">
        <v>433</v>
      </c>
      <c r="Z210" s="49">
        <v>16.16274729376633</v>
      </c>
      <c r="AA210" s="49">
        <v>0.65600000000000003</v>
      </c>
      <c r="AB210" s="49">
        <v>4</v>
      </c>
      <c r="AC210" s="49">
        <v>3</v>
      </c>
      <c r="AD210" s="49">
        <v>3</v>
      </c>
      <c r="AE210" s="107" t="s">
        <v>239</v>
      </c>
      <c r="AF210" s="107" t="s">
        <v>239</v>
      </c>
      <c r="AG210" s="49">
        <v>0</v>
      </c>
      <c r="AH210" s="49">
        <v>0</v>
      </c>
      <c r="AI210" s="49">
        <v>0</v>
      </c>
      <c r="AJ210" s="49"/>
      <c r="AK210" s="49"/>
      <c r="AL210" s="49"/>
      <c r="AM210" s="49">
        <v>0</v>
      </c>
      <c r="AN210" s="49">
        <v>0</v>
      </c>
      <c r="AO210" s="49"/>
      <c r="AP210" s="49"/>
      <c r="AQ210" s="49"/>
      <c r="AR210" s="49">
        <v>0</v>
      </c>
    </row>
    <row r="211" spans="1:44" x14ac:dyDescent="0.25">
      <c r="A211" s="107" t="s">
        <v>860</v>
      </c>
      <c r="B211" s="49">
        <v>9009141200</v>
      </c>
      <c r="C211" s="107" t="s">
        <v>859</v>
      </c>
      <c r="D211" s="49">
        <v>40625</v>
      </c>
      <c r="E211" s="49">
        <v>2.71</v>
      </c>
      <c r="F211" s="49">
        <v>24677.93003</v>
      </c>
      <c r="G211" s="49">
        <v>24.678000000000001</v>
      </c>
      <c r="H211" s="49">
        <v>0.108</v>
      </c>
      <c r="I211" s="49">
        <v>1</v>
      </c>
      <c r="J211" s="49">
        <v>0.89200000000000002</v>
      </c>
      <c r="K211" s="49">
        <v>5</v>
      </c>
      <c r="L211" s="49">
        <v>1226</v>
      </c>
      <c r="M211" s="49">
        <v>0.59616021206459346</v>
      </c>
      <c r="N211" s="49">
        <v>0.91900000000000004</v>
      </c>
      <c r="O211" s="49">
        <v>5</v>
      </c>
      <c r="P211" s="49">
        <v>0.74299999999999999</v>
      </c>
      <c r="Q211" s="49">
        <v>4</v>
      </c>
      <c r="R211" s="49">
        <v>5</v>
      </c>
      <c r="S211" s="49">
        <v>1</v>
      </c>
      <c r="T211" s="49">
        <v>1</v>
      </c>
      <c r="U211" s="49">
        <v>4426</v>
      </c>
      <c r="V211" s="49">
        <v>0.7363817901859</v>
      </c>
      <c r="W211" s="49">
        <v>6010.4691057999999</v>
      </c>
      <c r="X211" s="49">
        <v>1</v>
      </c>
      <c r="Y211" s="49">
        <v>1090</v>
      </c>
      <c r="Z211" s="49">
        <v>23.044397463002113</v>
      </c>
      <c r="AA211" s="49">
        <v>0.82499999999999996</v>
      </c>
      <c r="AB211" s="49">
        <v>5</v>
      </c>
      <c r="AC211" s="49">
        <v>5</v>
      </c>
      <c r="AD211" s="49">
        <v>5</v>
      </c>
      <c r="AE211" s="107" t="s">
        <v>244</v>
      </c>
      <c r="AF211" s="107" t="s">
        <v>244</v>
      </c>
      <c r="AG211" s="49">
        <v>62230.979700000004</v>
      </c>
      <c r="AH211" s="49">
        <v>18001.45</v>
      </c>
      <c r="AI211" s="49">
        <v>10</v>
      </c>
      <c r="AJ211" s="49">
        <v>9</v>
      </c>
      <c r="AK211" s="49">
        <v>1</v>
      </c>
      <c r="AL211" s="49">
        <v>0</v>
      </c>
      <c r="AM211" s="49">
        <v>4418.41</v>
      </c>
      <c r="AN211" s="49">
        <v>16</v>
      </c>
      <c r="AO211" s="49">
        <v>4</v>
      </c>
      <c r="AP211" s="49">
        <v>12</v>
      </c>
      <c r="AQ211" s="49">
        <v>0</v>
      </c>
      <c r="AR211" s="49">
        <v>13583.04</v>
      </c>
    </row>
    <row r="212" spans="1:44" x14ac:dyDescent="0.25">
      <c r="A212" s="107" t="s">
        <v>860</v>
      </c>
      <c r="B212" s="49">
        <v>9009141200</v>
      </c>
      <c r="C212" s="107" t="s">
        <v>859</v>
      </c>
      <c r="D212" s="49">
        <v>40625</v>
      </c>
      <c r="E212" s="49">
        <v>2.71</v>
      </c>
      <c r="F212" s="49">
        <v>24677.93003</v>
      </c>
      <c r="G212" s="49">
        <v>24.678000000000001</v>
      </c>
      <c r="H212" s="49">
        <v>0.108</v>
      </c>
      <c r="I212" s="49">
        <v>1</v>
      </c>
      <c r="J212" s="49">
        <v>0.89200000000000002</v>
      </c>
      <c r="K212" s="49">
        <v>5</v>
      </c>
      <c r="L212" s="49">
        <v>1226</v>
      </c>
      <c r="M212" s="49">
        <v>0.59616021206459346</v>
      </c>
      <c r="N212" s="49">
        <v>0.91900000000000004</v>
      </c>
      <c r="O212" s="49">
        <v>5</v>
      </c>
      <c r="P212" s="49">
        <v>0.74299999999999999</v>
      </c>
      <c r="Q212" s="49">
        <v>4</v>
      </c>
      <c r="R212" s="49">
        <v>5</v>
      </c>
      <c r="S212" s="49">
        <v>1</v>
      </c>
      <c r="T212" s="49">
        <v>1</v>
      </c>
      <c r="U212" s="49">
        <v>4426</v>
      </c>
      <c r="V212" s="49">
        <v>0.7363817901859</v>
      </c>
      <c r="W212" s="49">
        <v>6010.4691057999999</v>
      </c>
      <c r="X212" s="49">
        <v>1</v>
      </c>
      <c r="Y212" s="49">
        <v>1090</v>
      </c>
      <c r="Z212" s="49">
        <v>23.044397463002113</v>
      </c>
      <c r="AA212" s="49">
        <v>0.82499999999999996</v>
      </c>
      <c r="AB212" s="49">
        <v>5</v>
      </c>
      <c r="AC212" s="49">
        <v>5</v>
      </c>
      <c r="AD212" s="49">
        <v>5</v>
      </c>
      <c r="AE212" s="107" t="s">
        <v>244</v>
      </c>
      <c r="AF212" s="107" t="s">
        <v>244</v>
      </c>
      <c r="AG212" s="49">
        <v>0</v>
      </c>
      <c r="AH212" s="49">
        <v>0</v>
      </c>
      <c r="AI212" s="49">
        <v>0</v>
      </c>
      <c r="AJ212" s="49"/>
      <c r="AK212" s="49"/>
      <c r="AL212" s="49"/>
      <c r="AM212" s="49">
        <v>0</v>
      </c>
      <c r="AN212" s="49">
        <v>0</v>
      </c>
      <c r="AO212" s="49"/>
      <c r="AP212" s="49"/>
      <c r="AQ212" s="49"/>
      <c r="AR212" s="49">
        <v>0</v>
      </c>
    </row>
    <row r="213" spans="1:44" x14ac:dyDescent="0.25">
      <c r="A213" s="107" t="s">
        <v>858</v>
      </c>
      <c r="B213" s="49">
        <v>9009141300</v>
      </c>
      <c r="C213" s="107" t="s">
        <v>857</v>
      </c>
      <c r="D213" s="49">
        <v>36304</v>
      </c>
      <c r="E213" s="49">
        <v>2.2200000000000002</v>
      </c>
      <c r="F213" s="49">
        <v>24365.649430000001</v>
      </c>
      <c r="G213" s="49">
        <v>24.366</v>
      </c>
      <c r="H213" s="49">
        <v>0.105</v>
      </c>
      <c r="I213" s="49">
        <v>1</v>
      </c>
      <c r="J213" s="49">
        <v>0.89500000000000002</v>
      </c>
      <c r="K213" s="49">
        <v>5</v>
      </c>
      <c r="L213" s="49">
        <v>1165</v>
      </c>
      <c r="M213" s="49">
        <v>0.57375856285559301</v>
      </c>
      <c r="N213" s="49">
        <v>0.90600000000000003</v>
      </c>
      <c r="O213" s="49">
        <v>5</v>
      </c>
      <c r="P213" s="49">
        <v>0.81099999999999994</v>
      </c>
      <c r="Q213" s="49">
        <v>5</v>
      </c>
      <c r="R213" s="49">
        <v>5</v>
      </c>
      <c r="S213" s="49">
        <v>1</v>
      </c>
      <c r="T213" s="49">
        <v>1</v>
      </c>
      <c r="U213" s="49">
        <v>5913</v>
      </c>
      <c r="V213" s="49">
        <v>1.4091219727658999</v>
      </c>
      <c r="W213" s="49">
        <v>4196.2300740000001</v>
      </c>
      <c r="X213" s="49">
        <v>1</v>
      </c>
      <c r="Y213" s="49">
        <v>726</v>
      </c>
      <c r="Z213" s="49">
        <v>10.860134629768138</v>
      </c>
      <c r="AA213" s="49">
        <v>0.46800000000000003</v>
      </c>
      <c r="AB213" s="49">
        <v>3</v>
      </c>
      <c r="AC213" s="49">
        <v>4</v>
      </c>
      <c r="AD213" s="49">
        <v>4</v>
      </c>
      <c r="AE213" s="107" t="s">
        <v>244</v>
      </c>
      <c r="AF213" s="107" t="s">
        <v>244</v>
      </c>
      <c r="AG213" s="49">
        <v>143.75399999999999</v>
      </c>
      <c r="AH213" s="49">
        <v>0</v>
      </c>
      <c r="AI213" s="49">
        <v>0</v>
      </c>
      <c r="AJ213" s="49"/>
      <c r="AK213" s="49"/>
      <c r="AL213" s="49"/>
      <c r="AM213" s="49">
        <v>0</v>
      </c>
      <c r="AN213" s="49">
        <v>0</v>
      </c>
      <c r="AO213" s="49"/>
      <c r="AP213" s="49"/>
      <c r="AQ213" s="49"/>
      <c r="AR213" s="49">
        <v>0</v>
      </c>
    </row>
    <row r="214" spans="1:44" x14ac:dyDescent="0.25">
      <c r="A214" s="107" t="s">
        <v>858</v>
      </c>
      <c r="B214" s="49">
        <v>9009141300</v>
      </c>
      <c r="C214" s="107" t="s">
        <v>857</v>
      </c>
      <c r="D214" s="49">
        <v>36304</v>
      </c>
      <c r="E214" s="49">
        <v>2.2200000000000002</v>
      </c>
      <c r="F214" s="49">
        <v>24365.649430000001</v>
      </c>
      <c r="G214" s="49">
        <v>24.366</v>
      </c>
      <c r="H214" s="49">
        <v>0.105</v>
      </c>
      <c r="I214" s="49">
        <v>1</v>
      </c>
      <c r="J214" s="49">
        <v>0.89500000000000002</v>
      </c>
      <c r="K214" s="49">
        <v>5</v>
      </c>
      <c r="L214" s="49">
        <v>1165</v>
      </c>
      <c r="M214" s="49">
        <v>0.57375856285559301</v>
      </c>
      <c r="N214" s="49">
        <v>0.90600000000000003</v>
      </c>
      <c r="O214" s="49">
        <v>5</v>
      </c>
      <c r="P214" s="49">
        <v>0.81099999999999994</v>
      </c>
      <c r="Q214" s="49">
        <v>5</v>
      </c>
      <c r="R214" s="49">
        <v>5</v>
      </c>
      <c r="S214" s="49">
        <v>1</v>
      </c>
      <c r="T214" s="49">
        <v>1</v>
      </c>
      <c r="U214" s="49">
        <v>5913</v>
      </c>
      <c r="V214" s="49">
        <v>1.4091219727658999</v>
      </c>
      <c r="W214" s="49">
        <v>4196.2300740000001</v>
      </c>
      <c r="X214" s="49">
        <v>1</v>
      </c>
      <c r="Y214" s="49">
        <v>726</v>
      </c>
      <c r="Z214" s="49">
        <v>10.860134629768138</v>
      </c>
      <c r="AA214" s="49">
        <v>0.46800000000000003</v>
      </c>
      <c r="AB214" s="49">
        <v>3</v>
      </c>
      <c r="AC214" s="49">
        <v>4</v>
      </c>
      <c r="AD214" s="49">
        <v>4</v>
      </c>
      <c r="AE214" s="107" t="s">
        <v>244</v>
      </c>
      <c r="AF214" s="107" t="s">
        <v>244</v>
      </c>
      <c r="AG214" s="49">
        <v>0</v>
      </c>
      <c r="AH214" s="49">
        <v>5178.01</v>
      </c>
      <c r="AI214" s="49">
        <v>2</v>
      </c>
      <c r="AJ214" s="49">
        <v>2</v>
      </c>
      <c r="AK214" s="49">
        <v>0</v>
      </c>
      <c r="AL214" s="49">
        <v>0</v>
      </c>
      <c r="AM214" s="49">
        <v>1436.26</v>
      </c>
      <c r="AN214" s="49">
        <v>7</v>
      </c>
      <c r="AO214" s="49">
        <v>3</v>
      </c>
      <c r="AP214" s="49">
        <v>3</v>
      </c>
      <c r="AQ214" s="49">
        <v>1</v>
      </c>
      <c r="AR214" s="49">
        <v>3741.75</v>
      </c>
    </row>
    <row r="215" spans="1:44" x14ac:dyDescent="0.25">
      <c r="A215" s="107" t="s">
        <v>858</v>
      </c>
      <c r="B215" s="49">
        <v>9009141300</v>
      </c>
      <c r="C215" s="107" t="s">
        <v>857</v>
      </c>
      <c r="D215" s="49">
        <v>36304</v>
      </c>
      <c r="E215" s="49">
        <v>2.2200000000000002</v>
      </c>
      <c r="F215" s="49">
        <v>24365.649430000001</v>
      </c>
      <c r="G215" s="49">
        <v>24.366</v>
      </c>
      <c r="H215" s="49">
        <v>0.105</v>
      </c>
      <c r="I215" s="49">
        <v>1</v>
      </c>
      <c r="J215" s="49">
        <v>0.89500000000000002</v>
      </c>
      <c r="K215" s="49">
        <v>5</v>
      </c>
      <c r="L215" s="49">
        <v>1165</v>
      </c>
      <c r="M215" s="49">
        <v>0.57375856285559301</v>
      </c>
      <c r="N215" s="49">
        <v>0.90600000000000003</v>
      </c>
      <c r="O215" s="49">
        <v>5</v>
      </c>
      <c r="P215" s="49">
        <v>0.81099999999999994</v>
      </c>
      <c r="Q215" s="49">
        <v>5</v>
      </c>
      <c r="R215" s="49">
        <v>5</v>
      </c>
      <c r="S215" s="49">
        <v>1</v>
      </c>
      <c r="T215" s="49">
        <v>1</v>
      </c>
      <c r="U215" s="49">
        <v>5913</v>
      </c>
      <c r="V215" s="49">
        <v>1.4091219727658999</v>
      </c>
      <c r="W215" s="49">
        <v>4196.2300740000001</v>
      </c>
      <c r="X215" s="49">
        <v>1</v>
      </c>
      <c r="Y215" s="49">
        <v>726</v>
      </c>
      <c r="Z215" s="49">
        <v>10.860134629768138</v>
      </c>
      <c r="AA215" s="49">
        <v>0.46800000000000003</v>
      </c>
      <c r="AB215" s="49">
        <v>3</v>
      </c>
      <c r="AC215" s="49">
        <v>4</v>
      </c>
      <c r="AD215" s="49">
        <v>4</v>
      </c>
      <c r="AE215" s="107" t="s">
        <v>244</v>
      </c>
      <c r="AF215" s="107" t="s">
        <v>244</v>
      </c>
      <c r="AG215" s="49">
        <v>76079.437600000005</v>
      </c>
      <c r="AH215" s="49">
        <v>0</v>
      </c>
      <c r="AI215" s="49">
        <v>0</v>
      </c>
      <c r="AJ215" s="49"/>
      <c r="AK215" s="49"/>
      <c r="AL215" s="49"/>
      <c r="AM215" s="49">
        <v>0</v>
      </c>
      <c r="AN215" s="49">
        <v>0</v>
      </c>
      <c r="AO215" s="49"/>
      <c r="AP215" s="49"/>
      <c r="AQ215" s="49"/>
      <c r="AR215" s="49">
        <v>0</v>
      </c>
    </row>
    <row r="216" spans="1:44" x14ac:dyDescent="0.25">
      <c r="A216" s="107" t="s">
        <v>856</v>
      </c>
      <c r="B216" s="49">
        <v>9009141400</v>
      </c>
      <c r="C216" s="107" t="s">
        <v>855</v>
      </c>
      <c r="D216" s="49">
        <v>51489</v>
      </c>
      <c r="E216" s="49">
        <v>2.87</v>
      </c>
      <c r="F216" s="49">
        <v>30392.995709999999</v>
      </c>
      <c r="G216" s="49">
        <v>30.393000000000001</v>
      </c>
      <c r="H216" s="49">
        <v>0.17599999999999999</v>
      </c>
      <c r="I216" s="49">
        <v>1</v>
      </c>
      <c r="J216" s="49">
        <v>0.82400000000000007</v>
      </c>
      <c r="K216" s="49">
        <v>5</v>
      </c>
      <c r="L216" s="49">
        <v>1400</v>
      </c>
      <c r="M216" s="49">
        <v>0.55275893697021816</v>
      </c>
      <c r="N216" s="49">
        <v>0.88800000000000001</v>
      </c>
      <c r="O216" s="49">
        <v>5</v>
      </c>
      <c r="P216" s="49">
        <v>0.56899999999999995</v>
      </c>
      <c r="Q216" s="49">
        <v>3</v>
      </c>
      <c r="R216" s="49">
        <v>4</v>
      </c>
      <c r="S216" s="49">
        <v>1</v>
      </c>
      <c r="T216" s="49">
        <v>1</v>
      </c>
      <c r="U216" s="49">
        <v>5023</v>
      </c>
      <c r="V216" s="49">
        <v>0.59210467384404897</v>
      </c>
      <c r="W216" s="49">
        <v>8483.2973321999998</v>
      </c>
      <c r="X216" s="49">
        <v>1</v>
      </c>
      <c r="Y216" s="49">
        <v>1323</v>
      </c>
      <c r="Z216" s="49">
        <v>26.765122395306495</v>
      </c>
      <c r="AA216" s="49">
        <v>0.88</v>
      </c>
      <c r="AB216" s="49">
        <v>5</v>
      </c>
      <c r="AC216" s="49">
        <v>4.5</v>
      </c>
      <c r="AD216" s="49">
        <v>5</v>
      </c>
      <c r="AE216" s="107" t="s">
        <v>239</v>
      </c>
      <c r="AF216" s="107" t="s">
        <v>244</v>
      </c>
      <c r="AG216" s="49">
        <v>152.922</v>
      </c>
      <c r="AH216" s="49">
        <v>0</v>
      </c>
      <c r="AI216" s="49">
        <v>0</v>
      </c>
      <c r="AJ216" s="49"/>
      <c r="AK216" s="49"/>
      <c r="AL216" s="49"/>
      <c r="AM216" s="49">
        <v>0</v>
      </c>
      <c r="AN216" s="49">
        <v>0</v>
      </c>
      <c r="AO216" s="49"/>
      <c r="AP216" s="49"/>
      <c r="AQ216" s="49"/>
      <c r="AR216" s="49">
        <v>0</v>
      </c>
    </row>
    <row r="217" spans="1:44" x14ac:dyDescent="0.25">
      <c r="A217" s="107" t="s">
        <v>856</v>
      </c>
      <c r="B217" s="49">
        <v>9009141400</v>
      </c>
      <c r="C217" s="107" t="s">
        <v>855</v>
      </c>
      <c r="D217" s="49">
        <v>51489</v>
      </c>
      <c r="E217" s="49">
        <v>2.87</v>
      </c>
      <c r="F217" s="49">
        <v>30392.995709999999</v>
      </c>
      <c r="G217" s="49">
        <v>30.393000000000001</v>
      </c>
      <c r="H217" s="49">
        <v>0.17599999999999999</v>
      </c>
      <c r="I217" s="49">
        <v>1</v>
      </c>
      <c r="J217" s="49">
        <v>0.82400000000000007</v>
      </c>
      <c r="K217" s="49">
        <v>5</v>
      </c>
      <c r="L217" s="49">
        <v>1400</v>
      </c>
      <c r="M217" s="49">
        <v>0.55275893697021816</v>
      </c>
      <c r="N217" s="49">
        <v>0.88800000000000001</v>
      </c>
      <c r="O217" s="49">
        <v>5</v>
      </c>
      <c r="P217" s="49">
        <v>0.56899999999999995</v>
      </c>
      <c r="Q217" s="49">
        <v>3</v>
      </c>
      <c r="R217" s="49">
        <v>4</v>
      </c>
      <c r="S217" s="49">
        <v>1</v>
      </c>
      <c r="T217" s="49">
        <v>1</v>
      </c>
      <c r="U217" s="49">
        <v>5023</v>
      </c>
      <c r="V217" s="49">
        <v>0.59210467384404897</v>
      </c>
      <c r="W217" s="49">
        <v>8483.2973321999998</v>
      </c>
      <c r="X217" s="49">
        <v>1</v>
      </c>
      <c r="Y217" s="49">
        <v>1323</v>
      </c>
      <c r="Z217" s="49">
        <v>26.765122395306495</v>
      </c>
      <c r="AA217" s="49">
        <v>0.88</v>
      </c>
      <c r="AB217" s="49">
        <v>5</v>
      </c>
      <c r="AC217" s="49">
        <v>4.5</v>
      </c>
      <c r="AD217" s="49">
        <v>5</v>
      </c>
      <c r="AE217" s="107" t="s">
        <v>239</v>
      </c>
      <c r="AF217" s="107" t="s">
        <v>244</v>
      </c>
      <c r="AG217" s="49">
        <v>67783.353199999998</v>
      </c>
      <c r="AH217" s="49">
        <v>12592.36</v>
      </c>
      <c r="AI217" s="49">
        <v>12</v>
      </c>
      <c r="AJ217" s="49">
        <v>11</v>
      </c>
      <c r="AK217" s="49">
        <v>1</v>
      </c>
      <c r="AL217" s="49">
        <v>0</v>
      </c>
      <c r="AM217" s="49">
        <v>3492.49</v>
      </c>
      <c r="AN217" s="49">
        <v>14</v>
      </c>
      <c r="AO217" s="49">
        <v>5</v>
      </c>
      <c r="AP217" s="49">
        <v>9</v>
      </c>
      <c r="AQ217" s="49">
        <v>0</v>
      </c>
      <c r="AR217" s="49">
        <v>9099.8700000000008</v>
      </c>
    </row>
    <row r="218" spans="1:44" x14ac:dyDescent="0.25">
      <c r="A218" s="107" t="s">
        <v>854</v>
      </c>
      <c r="B218" s="49">
        <v>9009141500</v>
      </c>
      <c r="C218" s="107" t="s">
        <v>853</v>
      </c>
      <c r="D218" s="49">
        <v>26324</v>
      </c>
      <c r="E218" s="49">
        <v>2.89</v>
      </c>
      <c r="F218" s="49">
        <v>15484.70588</v>
      </c>
      <c r="G218" s="49">
        <v>15.484999999999999</v>
      </c>
      <c r="H218" s="49">
        <v>2.3E-2</v>
      </c>
      <c r="I218" s="49">
        <v>1</v>
      </c>
      <c r="J218" s="49">
        <v>0.97699999999999998</v>
      </c>
      <c r="K218" s="49">
        <v>5</v>
      </c>
      <c r="L218" s="49">
        <v>1082</v>
      </c>
      <c r="M218" s="49">
        <v>0.83850478663402295</v>
      </c>
      <c r="N218" s="49">
        <v>0.98899999999999999</v>
      </c>
      <c r="O218" s="49">
        <v>5</v>
      </c>
      <c r="P218" s="49">
        <v>0.88700000000000001</v>
      </c>
      <c r="Q218" s="49">
        <v>5</v>
      </c>
      <c r="R218" s="49">
        <v>5</v>
      </c>
      <c r="S218" s="49">
        <v>1</v>
      </c>
      <c r="T218" s="49">
        <v>1</v>
      </c>
      <c r="U218" s="49">
        <v>6873</v>
      </c>
      <c r="V218" s="49">
        <v>0.61839012381524605</v>
      </c>
      <c r="W218" s="49">
        <v>11114.343091000001</v>
      </c>
      <c r="X218" s="49">
        <v>1</v>
      </c>
      <c r="Y218" s="49">
        <v>913</v>
      </c>
      <c r="Z218" s="49">
        <v>12.5</v>
      </c>
      <c r="AA218" s="49">
        <v>0.56299999999999994</v>
      </c>
      <c r="AB218" s="49">
        <v>3</v>
      </c>
      <c r="AC218" s="49">
        <v>4</v>
      </c>
      <c r="AD218" s="49">
        <v>4</v>
      </c>
      <c r="AE218" s="107" t="s">
        <v>244</v>
      </c>
      <c r="AF218" s="107" t="s">
        <v>244</v>
      </c>
      <c r="AG218" s="49">
        <v>94.991</v>
      </c>
      <c r="AH218" s="49">
        <v>0</v>
      </c>
      <c r="AI218" s="49">
        <v>0</v>
      </c>
      <c r="AJ218" s="49"/>
      <c r="AK218" s="49"/>
      <c r="AL218" s="49"/>
      <c r="AM218" s="49">
        <v>0</v>
      </c>
      <c r="AN218" s="49">
        <v>0</v>
      </c>
      <c r="AO218" s="49"/>
      <c r="AP218" s="49"/>
      <c r="AQ218" s="49"/>
      <c r="AR218" s="49">
        <v>0</v>
      </c>
    </row>
    <row r="219" spans="1:44" x14ac:dyDescent="0.25">
      <c r="A219" s="107" t="s">
        <v>854</v>
      </c>
      <c r="B219" s="49">
        <v>9009141500</v>
      </c>
      <c r="C219" s="107" t="s">
        <v>853</v>
      </c>
      <c r="D219" s="49">
        <v>26324</v>
      </c>
      <c r="E219" s="49">
        <v>2.89</v>
      </c>
      <c r="F219" s="49">
        <v>15484.70588</v>
      </c>
      <c r="G219" s="49">
        <v>15.484999999999999</v>
      </c>
      <c r="H219" s="49">
        <v>2.3E-2</v>
      </c>
      <c r="I219" s="49">
        <v>1</v>
      </c>
      <c r="J219" s="49">
        <v>0.97699999999999998</v>
      </c>
      <c r="K219" s="49">
        <v>5</v>
      </c>
      <c r="L219" s="49">
        <v>1082</v>
      </c>
      <c r="M219" s="49">
        <v>0.83850478663402295</v>
      </c>
      <c r="N219" s="49">
        <v>0.98899999999999999</v>
      </c>
      <c r="O219" s="49">
        <v>5</v>
      </c>
      <c r="P219" s="49">
        <v>0.88700000000000001</v>
      </c>
      <c r="Q219" s="49">
        <v>5</v>
      </c>
      <c r="R219" s="49">
        <v>5</v>
      </c>
      <c r="S219" s="49">
        <v>1</v>
      </c>
      <c r="T219" s="49">
        <v>1</v>
      </c>
      <c r="U219" s="49">
        <v>6873</v>
      </c>
      <c r="V219" s="49">
        <v>0.61839012381524605</v>
      </c>
      <c r="W219" s="49">
        <v>11114.343091000001</v>
      </c>
      <c r="X219" s="49">
        <v>1</v>
      </c>
      <c r="Y219" s="49">
        <v>913</v>
      </c>
      <c r="Z219" s="49">
        <v>12.5</v>
      </c>
      <c r="AA219" s="49">
        <v>0.56299999999999994</v>
      </c>
      <c r="AB219" s="49">
        <v>3</v>
      </c>
      <c r="AC219" s="49">
        <v>4</v>
      </c>
      <c r="AD219" s="49">
        <v>4</v>
      </c>
      <c r="AE219" s="107" t="s">
        <v>244</v>
      </c>
      <c r="AF219" s="107" t="s">
        <v>244</v>
      </c>
      <c r="AG219" s="49">
        <v>0</v>
      </c>
      <c r="AH219" s="49">
        <v>47450.57</v>
      </c>
      <c r="AI219" s="49">
        <v>9</v>
      </c>
      <c r="AJ219" s="49">
        <v>7</v>
      </c>
      <c r="AK219" s="49">
        <v>2</v>
      </c>
      <c r="AL219" s="49">
        <v>0</v>
      </c>
      <c r="AM219" s="49">
        <v>2901.52</v>
      </c>
      <c r="AN219" s="49">
        <v>53</v>
      </c>
      <c r="AO219" s="49">
        <v>19</v>
      </c>
      <c r="AP219" s="49">
        <v>34</v>
      </c>
      <c r="AQ219" s="49">
        <v>0</v>
      </c>
      <c r="AR219" s="49">
        <v>27049.05</v>
      </c>
    </row>
    <row r="220" spans="1:44" x14ac:dyDescent="0.25">
      <c r="A220" s="107" t="s">
        <v>854</v>
      </c>
      <c r="B220" s="49">
        <v>9009141500</v>
      </c>
      <c r="C220" s="107" t="s">
        <v>853</v>
      </c>
      <c r="D220" s="49">
        <v>26324</v>
      </c>
      <c r="E220" s="49">
        <v>2.89</v>
      </c>
      <c r="F220" s="49">
        <v>15484.70588</v>
      </c>
      <c r="G220" s="49">
        <v>15.484999999999999</v>
      </c>
      <c r="H220" s="49">
        <v>2.3E-2</v>
      </c>
      <c r="I220" s="49">
        <v>1</v>
      </c>
      <c r="J220" s="49">
        <v>0.97699999999999998</v>
      </c>
      <c r="K220" s="49">
        <v>5</v>
      </c>
      <c r="L220" s="49">
        <v>1082</v>
      </c>
      <c r="M220" s="49">
        <v>0.83850478663402295</v>
      </c>
      <c r="N220" s="49">
        <v>0.98899999999999999</v>
      </c>
      <c r="O220" s="49">
        <v>5</v>
      </c>
      <c r="P220" s="49">
        <v>0.88700000000000001</v>
      </c>
      <c r="Q220" s="49">
        <v>5</v>
      </c>
      <c r="R220" s="49">
        <v>5</v>
      </c>
      <c r="S220" s="49">
        <v>1</v>
      </c>
      <c r="T220" s="49">
        <v>1</v>
      </c>
      <c r="U220" s="49">
        <v>6873</v>
      </c>
      <c r="V220" s="49">
        <v>0.61839012381524605</v>
      </c>
      <c r="W220" s="49">
        <v>11114.343091000001</v>
      </c>
      <c r="X220" s="49">
        <v>1</v>
      </c>
      <c r="Y220" s="49">
        <v>913</v>
      </c>
      <c r="Z220" s="49">
        <v>12.5</v>
      </c>
      <c r="AA220" s="49">
        <v>0.56299999999999994</v>
      </c>
      <c r="AB220" s="49">
        <v>3</v>
      </c>
      <c r="AC220" s="49">
        <v>4</v>
      </c>
      <c r="AD220" s="49">
        <v>4</v>
      </c>
      <c r="AE220" s="107" t="s">
        <v>244</v>
      </c>
      <c r="AF220" s="107" t="s">
        <v>244</v>
      </c>
      <c r="AG220" s="49">
        <v>89500.176099999997</v>
      </c>
      <c r="AH220" s="49">
        <v>0</v>
      </c>
      <c r="AI220" s="49">
        <v>0</v>
      </c>
      <c r="AJ220" s="49"/>
      <c r="AK220" s="49"/>
      <c r="AL220" s="49"/>
      <c r="AM220" s="49">
        <v>0</v>
      </c>
      <c r="AN220" s="49">
        <v>0</v>
      </c>
      <c r="AO220" s="49"/>
      <c r="AP220" s="49"/>
      <c r="AQ220" s="49"/>
      <c r="AR220" s="49">
        <v>0</v>
      </c>
    </row>
    <row r="221" spans="1:44" x14ac:dyDescent="0.25">
      <c r="A221" s="107" t="s">
        <v>852</v>
      </c>
      <c r="B221" s="49">
        <v>9009141600</v>
      </c>
      <c r="C221" s="107" t="s">
        <v>851</v>
      </c>
      <c r="D221" s="49">
        <v>32110</v>
      </c>
      <c r="E221" s="49">
        <v>2.3199999999999998</v>
      </c>
      <c r="F221" s="49">
        <v>21081.247800000001</v>
      </c>
      <c r="G221" s="49">
        <v>21.081</v>
      </c>
      <c r="H221" s="49">
        <v>7.0000000000000007E-2</v>
      </c>
      <c r="I221" s="49">
        <v>1</v>
      </c>
      <c r="J221" s="49">
        <v>0.92999999999999994</v>
      </c>
      <c r="K221" s="49">
        <v>5</v>
      </c>
      <c r="L221" s="49">
        <v>1067</v>
      </c>
      <c r="M221" s="49">
        <v>0.60736442745101638</v>
      </c>
      <c r="N221" s="49">
        <v>0.92500000000000004</v>
      </c>
      <c r="O221" s="49">
        <v>5</v>
      </c>
      <c r="P221" s="49">
        <v>0.89800000000000002</v>
      </c>
      <c r="Q221" s="49">
        <v>5</v>
      </c>
      <c r="R221" s="49">
        <v>5</v>
      </c>
      <c r="S221" s="49">
        <v>1</v>
      </c>
      <c r="T221" s="49">
        <v>1</v>
      </c>
      <c r="U221" s="49">
        <v>5169</v>
      </c>
      <c r="V221" s="49">
        <v>0.41283704789365799</v>
      </c>
      <c r="W221" s="49">
        <v>12520.678621999999</v>
      </c>
      <c r="X221" s="49">
        <v>1</v>
      </c>
      <c r="Y221" s="49">
        <v>1054</v>
      </c>
      <c r="Z221" s="49">
        <v>20.469994173625945</v>
      </c>
      <c r="AA221" s="49">
        <v>0.79100000000000004</v>
      </c>
      <c r="AB221" s="49">
        <v>4</v>
      </c>
      <c r="AC221" s="49">
        <v>4.5</v>
      </c>
      <c r="AD221" s="49">
        <v>5</v>
      </c>
      <c r="AE221" s="107" t="s">
        <v>244</v>
      </c>
      <c r="AF221" s="107" t="s">
        <v>244</v>
      </c>
      <c r="AG221" s="49">
        <v>0</v>
      </c>
      <c r="AH221" s="49">
        <v>10815.87</v>
      </c>
      <c r="AI221" s="49">
        <v>4</v>
      </c>
      <c r="AJ221" s="49">
        <v>1</v>
      </c>
      <c r="AK221" s="49">
        <v>3</v>
      </c>
      <c r="AL221" s="49">
        <v>0</v>
      </c>
      <c r="AM221" s="49">
        <v>484.3</v>
      </c>
      <c r="AN221" s="49">
        <v>18</v>
      </c>
      <c r="AO221" s="49">
        <v>5</v>
      </c>
      <c r="AP221" s="49">
        <v>13</v>
      </c>
      <c r="AQ221" s="49">
        <v>0</v>
      </c>
      <c r="AR221" s="49">
        <v>10331.57</v>
      </c>
    </row>
    <row r="222" spans="1:44" x14ac:dyDescent="0.25">
      <c r="A222" s="107" t="s">
        <v>852</v>
      </c>
      <c r="B222" s="49">
        <v>9009141600</v>
      </c>
      <c r="C222" s="107" t="s">
        <v>851</v>
      </c>
      <c r="D222" s="49">
        <v>32110</v>
      </c>
      <c r="E222" s="49">
        <v>2.3199999999999998</v>
      </c>
      <c r="F222" s="49">
        <v>21081.247800000001</v>
      </c>
      <c r="G222" s="49">
        <v>21.081</v>
      </c>
      <c r="H222" s="49">
        <v>7.0000000000000007E-2</v>
      </c>
      <c r="I222" s="49">
        <v>1</v>
      </c>
      <c r="J222" s="49">
        <v>0.92999999999999994</v>
      </c>
      <c r="K222" s="49">
        <v>5</v>
      </c>
      <c r="L222" s="49">
        <v>1067</v>
      </c>
      <c r="M222" s="49">
        <v>0.60736442745101638</v>
      </c>
      <c r="N222" s="49">
        <v>0.92500000000000004</v>
      </c>
      <c r="O222" s="49">
        <v>5</v>
      </c>
      <c r="P222" s="49">
        <v>0.89800000000000002</v>
      </c>
      <c r="Q222" s="49">
        <v>5</v>
      </c>
      <c r="R222" s="49">
        <v>5</v>
      </c>
      <c r="S222" s="49">
        <v>1</v>
      </c>
      <c r="T222" s="49">
        <v>1</v>
      </c>
      <c r="U222" s="49">
        <v>5169</v>
      </c>
      <c r="V222" s="49">
        <v>0.41283704789365799</v>
      </c>
      <c r="W222" s="49">
        <v>12520.678621999999</v>
      </c>
      <c r="X222" s="49">
        <v>1</v>
      </c>
      <c r="Y222" s="49">
        <v>1054</v>
      </c>
      <c r="Z222" s="49">
        <v>20.469994173625945</v>
      </c>
      <c r="AA222" s="49">
        <v>0.79100000000000004</v>
      </c>
      <c r="AB222" s="49">
        <v>4</v>
      </c>
      <c r="AC222" s="49">
        <v>4.5</v>
      </c>
      <c r="AD222" s="49">
        <v>5</v>
      </c>
      <c r="AE222" s="107" t="s">
        <v>244</v>
      </c>
      <c r="AF222" s="107" t="s">
        <v>244</v>
      </c>
      <c r="AG222" s="49">
        <v>59212.536800000002</v>
      </c>
      <c r="AH222" s="49">
        <v>0</v>
      </c>
      <c r="AI222" s="49">
        <v>0</v>
      </c>
      <c r="AJ222" s="49"/>
      <c r="AK222" s="49"/>
      <c r="AL222" s="49"/>
      <c r="AM222" s="49">
        <v>0</v>
      </c>
      <c r="AN222" s="49">
        <v>0</v>
      </c>
      <c r="AO222" s="49"/>
      <c r="AP222" s="49"/>
      <c r="AQ222" s="49"/>
      <c r="AR222" s="49">
        <v>0</v>
      </c>
    </row>
    <row r="223" spans="1:44" x14ac:dyDescent="0.25">
      <c r="A223" s="107" t="s">
        <v>850</v>
      </c>
      <c r="B223" s="49">
        <v>9009141800</v>
      </c>
      <c r="C223" s="107" t="s">
        <v>849</v>
      </c>
      <c r="D223" s="49">
        <v>54167</v>
      </c>
      <c r="E223" s="49">
        <v>2.56</v>
      </c>
      <c r="F223" s="49">
        <v>33854.375</v>
      </c>
      <c r="G223" s="49">
        <v>33.853999999999999</v>
      </c>
      <c r="H223" s="49">
        <v>0.221</v>
      </c>
      <c r="I223" s="49">
        <v>2</v>
      </c>
      <c r="J223" s="49">
        <v>0.77900000000000003</v>
      </c>
      <c r="K223" s="49">
        <v>4</v>
      </c>
      <c r="L223" s="49">
        <v>1373</v>
      </c>
      <c r="M223" s="49">
        <v>0.48667269739878527</v>
      </c>
      <c r="N223" s="49">
        <v>0.82899999999999996</v>
      </c>
      <c r="O223" s="49">
        <v>5</v>
      </c>
      <c r="P223" s="49">
        <v>0.58699999999999997</v>
      </c>
      <c r="Q223" s="49">
        <v>3</v>
      </c>
      <c r="R223" s="49">
        <v>4</v>
      </c>
      <c r="S223" s="49">
        <v>1</v>
      </c>
      <c r="T223" s="49">
        <v>1</v>
      </c>
      <c r="U223" s="49">
        <v>3892</v>
      </c>
      <c r="V223" s="49">
        <v>0.56799568183327498</v>
      </c>
      <c r="W223" s="49">
        <v>6852.164769</v>
      </c>
      <c r="X223" s="49">
        <v>1</v>
      </c>
      <c r="Y223" s="49">
        <v>1483</v>
      </c>
      <c r="Z223" s="49">
        <v>34.178382115694859</v>
      </c>
      <c r="AA223" s="49">
        <v>0.95299999999999996</v>
      </c>
      <c r="AB223" s="49">
        <v>5</v>
      </c>
      <c r="AC223" s="49">
        <v>4.5</v>
      </c>
      <c r="AD223" s="49">
        <v>5</v>
      </c>
      <c r="AE223" s="107" t="s">
        <v>239</v>
      </c>
      <c r="AF223" s="107" t="s">
        <v>244</v>
      </c>
      <c r="AG223" s="49">
        <v>177.19649999999999</v>
      </c>
      <c r="AH223" s="49">
        <v>0</v>
      </c>
      <c r="AI223" s="49">
        <v>0</v>
      </c>
      <c r="AJ223" s="49"/>
      <c r="AK223" s="49"/>
      <c r="AL223" s="49"/>
      <c r="AM223" s="49">
        <v>0</v>
      </c>
      <c r="AN223" s="49">
        <v>0</v>
      </c>
      <c r="AO223" s="49"/>
      <c r="AP223" s="49"/>
      <c r="AQ223" s="49"/>
      <c r="AR223" s="49">
        <v>0</v>
      </c>
    </row>
    <row r="224" spans="1:44" x14ac:dyDescent="0.25">
      <c r="A224" s="107" t="s">
        <v>850</v>
      </c>
      <c r="B224" s="49">
        <v>9009141800</v>
      </c>
      <c r="C224" s="107" t="s">
        <v>849</v>
      </c>
      <c r="D224" s="49">
        <v>54167</v>
      </c>
      <c r="E224" s="49">
        <v>2.56</v>
      </c>
      <c r="F224" s="49">
        <v>33854.375</v>
      </c>
      <c r="G224" s="49">
        <v>33.853999999999999</v>
      </c>
      <c r="H224" s="49">
        <v>0.221</v>
      </c>
      <c r="I224" s="49">
        <v>2</v>
      </c>
      <c r="J224" s="49">
        <v>0.77900000000000003</v>
      </c>
      <c r="K224" s="49">
        <v>4</v>
      </c>
      <c r="L224" s="49">
        <v>1373</v>
      </c>
      <c r="M224" s="49">
        <v>0.48667269739878527</v>
      </c>
      <c r="N224" s="49">
        <v>0.82899999999999996</v>
      </c>
      <c r="O224" s="49">
        <v>5</v>
      </c>
      <c r="P224" s="49">
        <v>0.58699999999999997</v>
      </c>
      <c r="Q224" s="49">
        <v>3</v>
      </c>
      <c r="R224" s="49">
        <v>4</v>
      </c>
      <c r="S224" s="49">
        <v>1</v>
      </c>
      <c r="T224" s="49">
        <v>1</v>
      </c>
      <c r="U224" s="49">
        <v>3892</v>
      </c>
      <c r="V224" s="49">
        <v>0.56799568183327498</v>
      </c>
      <c r="W224" s="49">
        <v>6852.164769</v>
      </c>
      <c r="X224" s="49">
        <v>1</v>
      </c>
      <c r="Y224" s="49">
        <v>1483</v>
      </c>
      <c r="Z224" s="49">
        <v>34.178382115694859</v>
      </c>
      <c r="AA224" s="49">
        <v>0.95299999999999996</v>
      </c>
      <c r="AB224" s="49">
        <v>5</v>
      </c>
      <c r="AC224" s="49">
        <v>4.5</v>
      </c>
      <c r="AD224" s="49">
        <v>5</v>
      </c>
      <c r="AE224" s="107" t="s">
        <v>239</v>
      </c>
      <c r="AF224" s="107" t="s">
        <v>244</v>
      </c>
      <c r="AG224" s="49">
        <v>54159.681900000003</v>
      </c>
      <c r="AH224" s="49">
        <v>6368.9</v>
      </c>
      <c r="AI224" s="49">
        <v>13</v>
      </c>
      <c r="AJ224" s="49">
        <v>8</v>
      </c>
      <c r="AK224" s="49">
        <v>5</v>
      </c>
      <c r="AL224" s="49">
        <v>0</v>
      </c>
      <c r="AM224" s="49">
        <v>5320.43</v>
      </c>
      <c r="AN224" s="49">
        <v>4</v>
      </c>
      <c r="AO224" s="49">
        <v>1</v>
      </c>
      <c r="AP224" s="49">
        <v>3</v>
      </c>
      <c r="AQ224" s="49">
        <v>0</v>
      </c>
      <c r="AR224" s="49">
        <v>1048.47</v>
      </c>
    </row>
    <row r="225" spans="1:44" x14ac:dyDescent="0.25">
      <c r="A225" s="107" t="s">
        <v>848</v>
      </c>
      <c r="B225" s="49">
        <v>9009141900</v>
      </c>
      <c r="C225" s="107" t="s">
        <v>847</v>
      </c>
      <c r="D225" s="49">
        <v>83925</v>
      </c>
      <c r="E225" s="49">
        <v>2.35</v>
      </c>
      <c r="F225" s="49">
        <v>54746.633529999999</v>
      </c>
      <c r="G225" s="49">
        <v>54.747</v>
      </c>
      <c r="H225" s="49">
        <v>0.55400000000000005</v>
      </c>
      <c r="I225" s="49">
        <v>3</v>
      </c>
      <c r="J225" s="49">
        <v>0.44599999999999995</v>
      </c>
      <c r="K225" s="49">
        <v>3</v>
      </c>
      <c r="L225" s="49">
        <v>1703</v>
      </c>
      <c r="M225" s="49">
        <v>0.37328322642526512</v>
      </c>
      <c r="N225" s="49">
        <v>0.60699999999999998</v>
      </c>
      <c r="O225" s="49">
        <v>4</v>
      </c>
      <c r="P225" s="49">
        <v>0.31000000000000005</v>
      </c>
      <c r="Q225" s="49">
        <v>2</v>
      </c>
      <c r="R225" s="49">
        <v>3</v>
      </c>
      <c r="S225" s="49">
        <v>1</v>
      </c>
      <c r="T225" s="49">
        <v>1</v>
      </c>
      <c r="U225" s="49">
        <v>5063</v>
      </c>
      <c r="V225" s="49">
        <v>0.50239962501756796</v>
      </c>
      <c r="W225" s="49">
        <v>10077.634910000001</v>
      </c>
      <c r="X225" s="49">
        <v>1</v>
      </c>
      <c r="Y225" s="49">
        <v>1171</v>
      </c>
      <c r="Z225" s="49">
        <v>21.48229682627041</v>
      </c>
      <c r="AA225" s="49">
        <v>0.80700000000000005</v>
      </c>
      <c r="AB225" s="49">
        <v>5</v>
      </c>
      <c r="AC225" s="49">
        <v>4</v>
      </c>
      <c r="AD225" s="49">
        <v>4</v>
      </c>
      <c r="AE225" s="107" t="s">
        <v>239</v>
      </c>
      <c r="AF225" s="107" t="s">
        <v>239</v>
      </c>
      <c r="AG225" s="49">
        <v>41.586100000000002</v>
      </c>
      <c r="AH225" s="49">
        <v>0</v>
      </c>
      <c r="AI225" s="49">
        <v>0</v>
      </c>
      <c r="AJ225" s="49"/>
      <c r="AK225" s="49"/>
      <c r="AL225" s="49"/>
      <c r="AM225" s="49">
        <v>0</v>
      </c>
      <c r="AN225" s="49">
        <v>0</v>
      </c>
      <c r="AO225" s="49"/>
      <c r="AP225" s="49"/>
      <c r="AQ225" s="49"/>
      <c r="AR225" s="49">
        <v>0</v>
      </c>
    </row>
    <row r="226" spans="1:44" x14ac:dyDescent="0.25">
      <c r="A226" s="107" t="s">
        <v>848</v>
      </c>
      <c r="B226" s="49">
        <v>9009141900</v>
      </c>
      <c r="C226" s="107" t="s">
        <v>847</v>
      </c>
      <c r="D226" s="49">
        <v>83925</v>
      </c>
      <c r="E226" s="49">
        <v>2.35</v>
      </c>
      <c r="F226" s="49">
        <v>54746.633529999999</v>
      </c>
      <c r="G226" s="49">
        <v>54.747</v>
      </c>
      <c r="H226" s="49">
        <v>0.55400000000000005</v>
      </c>
      <c r="I226" s="49">
        <v>3</v>
      </c>
      <c r="J226" s="49">
        <v>0.44599999999999995</v>
      </c>
      <c r="K226" s="49">
        <v>3</v>
      </c>
      <c r="L226" s="49">
        <v>1703</v>
      </c>
      <c r="M226" s="49">
        <v>0.37328322642526512</v>
      </c>
      <c r="N226" s="49">
        <v>0.60699999999999998</v>
      </c>
      <c r="O226" s="49">
        <v>4</v>
      </c>
      <c r="P226" s="49">
        <v>0.31000000000000005</v>
      </c>
      <c r="Q226" s="49">
        <v>2</v>
      </c>
      <c r="R226" s="49">
        <v>3</v>
      </c>
      <c r="S226" s="49">
        <v>1</v>
      </c>
      <c r="T226" s="49">
        <v>1</v>
      </c>
      <c r="U226" s="49">
        <v>5063</v>
      </c>
      <c r="V226" s="49">
        <v>0.50239962501756796</v>
      </c>
      <c r="W226" s="49">
        <v>10077.634910000001</v>
      </c>
      <c r="X226" s="49">
        <v>1</v>
      </c>
      <c r="Y226" s="49">
        <v>1171</v>
      </c>
      <c r="Z226" s="49">
        <v>21.48229682627041</v>
      </c>
      <c r="AA226" s="49">
        <v>0.80700000000000005</v>
      </c>
      <c r="AB226" s="49">
        <v>5</v>
      </c>
      <c r="AC226" s="49">
        <v>4</v>
      </c>
      <c r="AD226" s="49">
        <v>4</v>
      </c>
      <c r="AE226" s="107" t="s">
        <v>239</v>
      </c>
      <c r="AF226" s="107" t="s">
        <v>239</v>
      </c>
      <c r="AG226" s="49">
        <v>72665.771399999998</v>
      </c>
      <c r="AH226" s="49">
        <v>9616.59</v>
      </c>
      <c r="AI226" s="49">
        <v>17</v>
      </c>
      <c r="AJ226" s="49">
        <v>6</v>
      </c>
      <c r="AK226" s="49">
        <v>11</v>
      </c>
      <c r="AL226" s="49">
        <v>0</v>
      </c>
      <c r="AM226" s="49">
        <v>9616.59</v>
      </c>
      <c r="AN226" s="49">
        <v>0</v>
      </c>
      <c r="AO226" s="49"/>
      <c r="AP226" s="49"/>
      <c r="AQ226" s="49"/>
      <c r="AR226" s="49">
        <v>0</v>
      </c>
    </row>
    <row r="227" spans="1:44" x14ac:dyDescent="0.25">
      <c r="A227" s="107" t="s">
        <v>846</v>
      </c>
      <c r="B227" s="49">
        <v>9009142000</v>
      </c>
      <c r="C227" s="107" t="s">
        <v>845</v>
      </c>
      <c r="D227" s="49">
        <v>51138</v>
      </c>
      <c r="E227" s="49">
        <v>1.76</v>
      </c>
      <c r="F227" s="49">
        <v>38546.717850000001</v>
      </c>
      <c r="G227" s="49">
        <v>38.546999999999997</v>
      </c>
      <c r="H227" s="49">
        <v>0.27</v>
      </c>
      <c r="I227" s="49">
        <v>2</v>
      </c>
      <c r="J227" s="49">
        <v>0.73</v>
      </c>
      <c r="K227" s="49">
        <v>4</v>
      </c>
      <c r="L227" s="49">
        <v>1446</v>
      </c>
      <c r="M227" s="49">
        <v>0.45015505775415843</v>
      </c>
      <c r="N227" s="49">
        <v>0.78300000000000003</v>
      </c>
      <c r="O227" s="49">
        <v>4</v>
      </c>
      <c r="P227" s="49">
        <v>0.53299999999999992</v>
      </c>
      <c r="Q227" s="49">
        <v>3</v>
      </c>
      <c r="R227" s="49">
        <v>4</v>
      </c>
      <c r="S227" s="49">
        <v>1</v>
      </c>
      <c r="T227" s="49">
        <v>1</v>
      </c>
      <c r="U227" s="49">
        <v>3396</v>
      </c>
      <c r="V227" s="49">
        <v>0.25717223400262901</v>
      </c>
      <c r="W227" s="49">
        <v>13205.158065</v>
      </c>
      <c r="X227" s="49">
        <v>1</v>
      </c>
      <c r="Y227" s="49">
        <v>783</v>
      </c>
      <c r="Z227" s="49">
        <v>25.816023738872403</v>
      </c>
      <c r="AA227" s="49">
        <v>0.875</v>
      </c>
      <c r="AB227" s="49">
        <v>5</v>
      </c>
      <c r="AC227" s="49">
        <v>4.5</v>
      </c>
      <c r="AD227" s="49">
        <v>5</v>
      </c>
      <c r="AE227" s="107" t="s">
        <v>239</v>
      </c>
      <c r="AF227" s="107" t="s">
        <v>244</v>
      </c>
      <c r="AG227" s="49">
        <v>47650.880899999996</v>
      </c>
      <c r="AH227" s="49">
        <v>2599.46</v>
      </c>
      <c r="AI227" s="49">
        <v>4</v>
      </c>
      <c r="AJ227" s="49">
        <v>4</v>
      </c>
      <c r="AK227" s="49">
        <v>0</v>
      </c>
      <c r="AL227" s="49">
        <v>0</v>
      </c>
      <c r="AM227" s="49">
        <v>1909.94</v>
      </c>
      <c r="AN227" s="49">
        <v>2</v>
      </c>
      <c r="AO227" s="49">
        <v>0</v>
      </c>
      <c r="AP227" s="49">
        <v>2</v>
      </c>
      <c r="AQ227" s="49">
        <v>0</v>
      </c>
      <c r="AR227" s="49">
        <v>689.52</v>
      </c>
    </row>
    <row r="228" spans="1:44" x14ac:dyDescent="0.25">
      <c r="A228" s="107" t="s">
        <v>844</v>
      </c>
      <c r="B228" s="49">
        <v>9009142100</v>
      </c>
      <c r="C228" s="107" t="s">
        <v>843</v>
      </c>
      <c r="D228" s="49">
        <v>44815</v>
      </c>
      <c r="E228" s="49">
        <v>2.38</v>
      </c>
      <c r="F228" s="49">
        <v>29049.24987</v>
      </c>
      <c r="G228" s="49">
        <v>29.048999999999999</v>
      </c>
      <c r="H228" s="49">
        <v>0.151</v>
      </c>
      <c r="I228" s="49">
        <v>1</v>
      </c>
      <c r="J228" s="49">
        <v>0.84899999999999998</v>
      </c>
      <c r="K228" s="49">
        <v>5</v>
      </c>
      <c r="L228" s="49">
        <v>1308</v>
      </c>
      <c r="M228" s="49">
        <v>0.54032376292820261</v>
      </c>
      <c r="N228" s="49">
        <v>0.88</v>
      </c>
      <c r="O228" s="49">
        <v>5</v>
      </c>
      <c r="P228" s="49">
        <v>0.64800000000000002</v>
      </c>
      <c r="Q228" s="49">
        <v>4</v>
      </c>
      <c r="R228" s="49">
        <v>5</v>
      </c>
      <c r="S228" s="49">
        <v>1</v>
      </c>
      <c r="T228" s="49">
        <v>1</v>
      </c>
      <c r="U228" s="49">
        <v>1744</v>
      </c>
      <c r="V228" s="49">
        <v>0.23397560143135801</v>
      </c>
      <c r="W228" s="49">
        <v>7453.7686379999996</v>
      </c>
      <c r="X228" s="49">
        <v>1</v>
      </c>
      <c r="Y228" s="49">
        <v>376</v>
      </c>
      <c r="Z228" s="49">
        <v>25.016633399866933</v>
      </c>
      <c r="AA228" s="49">
        <v>0.85599999999999998</v>
      </c>
      <c r="AB228" s="49">
        <v>5</v>
      </c>
      <c r="AC228" s="49">
        <v>5</v>
      </c>
      <c r="AD228" s="49">
        <v>5</v>
      </c>
      <c r="AE228" s="107" t="s">
        <v>244</v>
      </c>
      <c r="AF228" s="107" t="s">
        <v>244</v>
      </c>
      <c r="AG228" s="49">
        <v>0</v>
      </c>
      <c r="AH228" s="49">
        <v>26.98</v>
      </c>
      <c r="AI228" s="49">
        <v>1</v>
      </c>
      <c r="AJ228" s="49">
        <v>0</v>
      </c>
      <c r="AK228" s="49">
        <v>1</v>
      </c>
      <c r="AL228" s="49">
        <v>0</v>
      </c>
      <c r="AM228" s="49">
        <v>26.98</v>
      </c>
      <c r="AN228" s="49">
        <v>0</v>
      </c>
      <c r="AO228" s="49"/>
      <c r="AP228" s="49"/>
      <c r="AQ228" s="49"/>
      <c r="AR228" s="49">
        <v>0</v>
      </c>
    </row>
    <row r="229" spans="1:44" x14ac:dyDescent="0.25">
      <c r="A229" s="107" t="s">
        <v>844</v>
      </c>
      <c r="B229" s="49">
        <v>9009142100</v>
      </c>
      <c r="C229" s="107" t="s">
        <v>843</v>
      </c>
      <c r="D229" s="49">
        <v>44815</v>
      </c>
      <c r="E229" s="49">
        <v>2.38</v>
      </c>
      <c r="F229" s="49">
        <v>29049.24987</v>
      </c>
      <c r="G229" s="49">
        <v>29.048999999999999</v>
      </c>
      <c r="H229" s="49">
        <v>0.151</v>
      </c>
      <c r="I229" s="49">
        <v>1</v>
      </c>
      <c r="J229" s="49">
        <v>0.84899999999999998</v>
      </c>
      <c r="K229" s="49">
        <v>5</v>
      </c>
      <c r="L229" s="49">
        <v>1308</v>
      </c>
      <c r="M229" s="49">
        <v>0.54032376292820261</v>
      </c>
      <c r="N229" s="49">
        <v>0.88</v>
      </c>
      <c r="O229" s="49">
        <v>5</v>
      </c>
      <c r="P229" s="49">
        <v>0.64800000000000002</v>
      </c>
      <c r="Q229" s="49">
        <v>4</v>
      </c>
      <c r="R229" s="49">
        <v>5</v>
      </c>
      <c r="S229" s="49">
        <v>1</v>
      </c>
      <c r="T229" s="49">
        <v>1</v>
      </c>
      <c r="U229" s="49">
        <v>1744</v>
      </c>
      <c r="V229" s="49">
        <v>0.23397560143135801</v>
      </c>
      <c r="W229" s="49">
        <v>7453.7686379999996</v>
      </c>
      <c r="X229" s="49">
        <v>1</v>
      </c>
      <c r="Y229" s="49">
        <v>376</v>
      </c>
      <c r="Z229" s="49">
        <v>25.016633399866933</v>
      </c>
      <c r="AA229" s="49">
        <v>0.85599999999999998</v>
      </c>
      <c r="AB229" s="49">
        <v>5</v>
      </c>
      <c r="AC229" s="49">
        <v>5</v>
      </c>
      <c r="AD229" s="49">
        <v>5</v>
      </c>
      <c r="AE229" s="107" t="s">
        <v>244</v>
      </c>
      <c r="AF229" s="107" t="s">
        <v>244</v>
      </c>
      <c r="AG229" s="49">
        <v>14835.8009</v>
      </c>
      <c r="AH229" s="49">
        <v>0</v>
      </c>
      <c r="AI229" s="49">
        <v>0</v>
      </c>
      <c r="AJ229" s="49"/>
      <c r="AK229" s="49"/>
      <c r="AL229" s="49"/>
      <c r="AM229" s="49">
        <v>0</v>
      </c>
      <c r="AN229" s="49">
        <v>0</v>
      </c>
      <c r="AO229" s="49"/>
      <c r="AP229" s="49"/>
      <c r="AQ229" s="49"/>
      <c r="AR229" s="49">
        <v>0</v>
      </c>
    </row>
    <row r="230" spans="1:44" x14ac:dyDescent="0.25">
      <c r="A230" s="107" t="s">
        <v>842</v>
      </c>
      <c r="B230" s="49">
        <v>9009142200</v>
      </c>
      <c r="C230" s="107" t="s">
        <v>841</v>
      </c>
      <c r="D230" s="49">
        <v>67917</v>
      </c>
      <c r="E230" s="49">
        <v>1.6</v>
      </c>
      <c r="F230" s="49">
        <v>53693.102959999997</v>
      </c>
      <c r="G230" s="49">
        <v>53.692999999999998</v>
      </c>
      <c r="H230" s="49">
        <v>0.53700000000000003</v>
      </c>
      <c r="I230" s="49">
        <v>3</v>
      </c>
      <c r="J230" s="49">
        <v>0.46299999999999997</v>
      </c>
      <c r="K230" s="49">
        <v>3</v>
      </c>
      <c r="L230" s="49">
        <v>1487</v>
      </c>
      <c r="M230" s="49">
        <v>0.33233318650429511</v>
      </c>
      <c r="N230" s="49">
        <v>0.379</v>
      </c>
      <c r="O230" s="49">
        <v>2</v>
      </c>
      <c r="P230" s="49">
        <v>0.496</v>
      </c>
      <c r="Q230" s="49">
        <v>3</v>
      </c>
      <c r="R230" s="49">
        <v>3</v>
      </c>
      <c r="S230" s="49">
        <v>1</v>
      </c>
      <c r="T230" s="49">
        <v>1</v>
      </c>
      <c r="U230" s="49">
        <v>1581</v>
      </c>
      <c r="V230" s="49">
        <v>0.34710624141887902</v>
      </c>
      <c r="W230" s="49">
        <v>4554.8014161999999</v>
      </c>
      <c r="X230" s="49">
        <v>1</v>
      </c>
      <c r="Y230" s="49">
        <v>303</v>
      </c>
      <c r="Z230" s="49">
        <v>20.106171201061713</v>
      </c>
      <c r="AA230" s="49">
        <v>0.78700000000000003</v>
      </c>
      <c r="AB230" s="49">
        <v>4</v>
      </c>
      <c r="AC230" s="49">
        <v>3.5</v>
      </c>
      <c r="AD230" s="49">
        <v>4</v>
      </c>
      <c r="AE230" s="107" t="s">
        <v>239</v>
      </c>
      <c r="AF230" s="107" t="s">
        <v>239</v>
      </c>
      <c r="AG230" s="49">
        <v>31597.2291</v>
      </c>
      <c r="AH230" s="49">
        <v>3747.81</v>
      </c>
      <c r="AI230" s="49">
        <v>1</v>
      </c>
      <c r="AJ230" s="49">
        <v>0</v>
      </c>
      <c r="AK230" s="49">
        <v>1</v>
      </c>
      <c r="AL230" s="49">
        <v>0</v>
      </c>
      <c r="AM230" s="49">
        <v>1375.14</v>
      </c>
      <c r="AN230" s="49">
        <v>1</v>
      </c>
      <c r="AO230" s="49">
        <v>0</v>
      </c>
      <c r="AP230" s="49">
        <v>1</v>
      </c>
      <c r="AQ230" s="49">
        <v>0</v>
      </c>
      <c r="AR230" s="49">
        <v>2372.67</v>
      </c>
    </row>
    <row r="231" spans="1:44" x14ac:dyDescent="0.25">
      <c r="A231" s="107" t="s">
        <v>840</v>
      </c>
      <c r="B231" s="49">
        <v>9009142300</v>
      </c>
      <c r="C231" s="107" t="s">
        <v>839</v>
      </c>
      <c r="D231" s="49">
        <v>37481</v>
      </c>
      <c r="E231" s="49">
        <v>2.76</v>
      </c>
      <c r="F231" s="49">
        <v>22560.910800000001</v>
      </c>
      <c r="G231" s="49">
        <v>22.561</v>
      </c>
      <c r="H231" s="49">
        <v>8.7999999999999995E-2</v>
      </c>
      <c r="I231" s="49">
        <v>1</v>
      </c>
      <c r="J231" s="49">
        <v>0.91200000000000003</v>
      </c>
      <c r="K231" s="49">
        <v>5</v>
      </c>
      <c r="L231" s="49">
        <v>1269</v>
      </c>
      <c r="M231" s="49">
        <v>0.67497274977036825</v>
      </c>
      <c r="N231" s="49">
        <v>0.95399999999999996</v>
      </c>
      <c r="O231" s="49">
        <v>5</v>
      </c>
      <c r="P231" s="49">
        <v>0.68900000000000006</v>
      </c>
      <c r="Q231" s="49">
        <v>4</v>
      </c>
      <c r="R231" s="49">
        <v>5</v>
      </c>
      <c r="S231" s="49">
        <v>1</v>
      </c>
      <c r="T231" s="49">
        <v>1</v>
      </c>
      <c r="U231" s="49">
        <v>5448</v>
      </c>
      <c r="V231" s="49">
        <v>0.39080335507345998</v>
      </c>
      <c r="W231" s="49">
        <v>13940.514913999999</v>
      </c>
      <c r="X231" s="49">
        <v>1</v>
      </c>
      <c r="Y231" s="49">
        <v>1968</v>
      </c>
      <c r="Z231" s="49">
        <v>36.043956043956044</v>
      </c>
      <c r="AA231" s="49">
        <v>0.96699999999999997</v>
      </c>
      <c r="AB231" s="49">
        <v>5</v>
      </c>
      <c r="AC231" s="49">
        <v>5</v>
      </c>
      <c r="AD231" s="49">
        <v>5</v>
      </c>
      <c r="AE231" s="107" t="s">
        <v>244</v>
      </c>
      <c r="AF231" s="107" t="s">
        <v>244</v>
      </c>
      <c r="AG231" s="49">
        <v>0</v>
      </c>
      <c r="AH231" s="49">
        <v>0</v>
      </c>
      <c r="AI231" s="49">
        <v>0</v>
      </c>
      <c r="AJ231" s="49"/>
      <c r="AK231" s="49"/>
      <c r="AL231" s="49"/>
      <c r="AM231" s="49">
        <v>0</v>
      </c>
      <c r="AN231" s="49">
        <v>0</v>
      </c>
      <c r="AO231" s="49"/>
      <c r="AP231" s="49"/>
      <c r="AQ231" s="49"/>
      <c r="AR231" s="49">
        <v>0</v>
      </c>
    </row>
    <row r="232" spans="1:44" x14ac:dyDescent="0.25">
      <c r="A232" s="107" t="s">
        <v>840</v>
      </c>
      <c r="B232" s="49">
        <v>9009142300</v>
      </c>
      <c r="C232" s="107" t="s">
        <v>839</v>
      </c>
      <c r="D232" s="49">
        <v>37481</v>
      </c>
      <c r="E232" s="49">
        <v>2.76</v>
      </c>
      <c r="F232" s="49">
        <v>22560.910800000001</v>
      </c>
      <c r="G232" s="49">
        <v>22.561</v>
      </c>
      <c r="H232" s="49">
        <v>8.7999999999999995E-2</v>
      </c>
      <c r="I232" s="49">
        <v>1</v>
      </c>
      <c r="J232" s="49">
        <v>0.91200000000000003</v>
      </c>
      <c r="K232" s="49">
        <v>5</v>
      </c>
      <c r="L232" s="49">
        <v>1269</v>
      </c>
      <c r="M232" s="49">
        <v>0.67497274977036825</v>
      </c>
      <c r="N232" s="49">
        <v>0.95399999999999996</v>
      </c>
      <c r="O232" s="49">
        <v>5</v>
      </c>
      <c r="P232" s="49">
        <v>0.68900000000000006</v>
      </c>
      <c r="Q232" s="49">
        <v>4</v>
      </c>
      <c r="R232" s="49">
        <v>5</v>
      </c>
      <c r="S232" s="49">
        <v>1</v>
      </c>
      <c r="T232" s="49">
        <v>1</v>
      </c>
      <c r="U232" s="49">
        <v>5448</v>
      </c>
      <c r="V232" s="49">
        <v>0.39080335507345998</v>
      </c>
      <c r="W232" s="49">
        <v>13940.514913999999</v>
      </c>
      <c r="X232" s="49">
        <v>1</v>
      </c>
      <c r="Y232" s="49">
        <v>1968</v>
      </c>
      <c r="Z232" s="49">
        <v>36.043956043956044</v>
      </c>
      <c r="AA232" s="49">
        <v>0.96699999999999997</v>
      </c>
      <c r="AB232" s="49">
        <v>5</v>
      </c>
      <c r="AC232" s="49">
        <v>5</v>
      </c>
      <c r="AD232" s="49">
        <v>5</v>
      </c>
      <c r="AE232" s="107" t="s">
        <v>244</v>
      </c>
      <c r="AF232" s="107" t="s">
        <v>244</v>
      </c>
      <c r="AG232" s="49">
        <v>0</v>
      </c>
      <c r="AH232" s="49">
        <v>10400.34</v>
      </c>
      <c r="AI232" s="49">
        <v>10</v>
      </c>
      <c r="AJ232" s="49">
        <v>3</v>
      </c>
      <c r="AK232" s="49">
        <v>7</v>
      </c>
      <c r="AL232" s="49">
        <v>0</v>
      </c>
      <c r="AM232" s="49">
        <v>2968.24</v>
      </c>
      <c r="AN232" s="49">
        <v>17</v>
      </c>
      <c r="AO232" s="49">
        <v>2</v>
      </c>
      <c r="AP232" s="49">
        <v>14</v>
      </c>
      <c r="AQ232" s="49">
        <v>1</v>
      </c>
      <c r="AR232" s="49">
        <v>7432.1</v>
      </c>
    </row>
    <row r="233" spans="1:44" x14ac:dyDescent="0.25">
      <c r="A233" s="107" t="s">
        <v>840</v>
      </c>
      <c r="B233" s="49">
        <v>9009142300</v>
      </c>
      <c r="C233" s="107" t="s">
        <v>839</v>
      </c>
      <c r="D233" s="49">
        <v>37481</v>
      </c>
      <c r="E233" s="49">
        <v>2.76</v>
      </c>
      <c r="F233" s="49">
        <v>22560.910800000001</v>
      </c>
      <c r="G233" s="49">
        <v>22.561</v>
      </c>
      <c r="H233" s="49">
        <v>8.7999999999999995E-2</v>
      </c>
      <c r="I233" s="49">
        <v>1</v>
      </c>
      <c r="J233" s="49">
        <v>0.91200000000000003</v>
      </c>
      <c r="K233" s="49">
        <v>5</v>
      </c>
      <c r="L233" s="49">
        <v>1269</v>
      </c>
      <c r="M233" s="49">
        <v>0.67497274977036825</v>
      </c>
      <c r="N233" s="49">
        <v>0.95399999999999996</v>
      </c>
      <c r="O233" s="49">
        <v>5</v>
      </c>
      <c r="P233" s="49">
        <v>0.68900000000000006</v>
      </c>
      <c r="Q233" s="49">
        <v>4</v>
      </c>
      <c r="R233" s="49">
        <v>5</v>
      </c>
      <c r="S233" s="49">
        <v>1</v>
      </c>
      <c r="T233" s="49">
        <v>1</v>
      </c>
      <c r="U233" s="49">
        <v>5448</v>
      </c>
      <c r="V233" s="49">
        <v>0.39080335507345998</v>
      </c>
      <c r="W233" s="49">
        <v>13940.514913999999</v>
      </c>
      <c r="X233" s="49">
        <v>1</v>
      </c>
      <c r="Y233" s="49">
        <v>1968</v>
      </c>
      <c r="Z233" s="49">
        <v>36.043956043956044</v>
      </c>
      <c r="AA233" s="49">
        <v>0.96699999999999997</v>
      </c>
      <c r="AB233" s="49">
        <v>5</v>
      </c>
      <c r="AC233" s="49">
        <v>5</v>
      </c>
      <c r="AD233" s="49">
        <v>5</v>
      </c>
      <c r="AE233" s="107" t="s">
        <v>244</v>
      </c>
      <c r="AF233" s="107" t="s">
        <v>244</v>
      </c>
      <c r="AG233" s="49">
        <v>53392.115599999997</v>
      </c>
      <c r="AH233" s="49">
        <v>0</v>
      </c>
      <c r="AI233" s="49">
        <v>0</v>
      </c>
      <c r="AJ233" s="49"/>
      <c r="AK233" s="49"/>
      <c r="AL233" s="49"/>
      <c r="AM233" s="49">
        <v>0</v>
      </c>
      <c r="AN233" s="49">
        <v>0</v>
      </c>
      <c r="AO233" s="49"/>
      <c r="AP233" s="49"/>
      <c r="AQ233" s="49"/>
      <c r="AR233" s="49">
        <v>0</v>
      </c>
    </row>
    <row r="234" spans="1:44" x14ac:dyDescent="0.25">
      <c r="A234" s="107" t="s">
        <v>838</v>
      </c>
      <c r="B234" s="49">
        <v>9009142400</v>
      </c>
      <c r="C234" s="107" t="s">
        <v>837</v>
      </c>
      <c r="D234" s="49">
        <v>36058</v>
      </c>
      <c r="E234" s="49">
        <v>3.28</v>
      </c>
      <c r="F234" s="49">
        <v>19909.699840000001</v>
      </c>
      <c r="G234" s="49">
        <v>19.91</v>
      </c>
      <c r="H234" s="49">
        <v>5.7000000000000002E-2</v>
      </c>
      <c r="I234" s="49">
        <v>1</v>
      </c>
      <c r="J234" s="49">
        <v>0.94299999999999995</v>
      </c>
      <c r="K234" s="49">
        <v>5</v>
      </c>
      <c r="L234" s="49">
        <v>1247</v>
      </c>
      <c r="M234" s="49">
        <v>0.75159345044149095</v>
      </c>
      <c r="N234" s="49">
        <v>0.97799999999999998</v>
      </c>
      <c r="O234" s="49">
        <v>5</v>
      </c>
      <c r="P234" s="49">
        <v>0.71700000000000008</v>
      </c>
      <c r="Q234" s="49">
        <v>4</v>
      </c>
      <c r="R234" s="49">
        <v>5</v>
      </c>
      <c r="S234" s="49">
        <v>1</v>
      </c>
      <c r="T234" s="49">
        <v>1</v>
      </c>
      <c r="U234" s="49">
        <v>5360</v>
      </c>
      <c r="V234" s="49">
        <v>0.46051912209631901</v>
      </c>
      <c r="W234" s="49">
        <v>11639.038952000001</v>
      </c>
      <c r="X234" s="49">
        <v>1</v>
      </c>
      <c r="Y234" s="49">
        <v>2195</v>
      </c>
      <c r="Z234" s="49">
        <v>36.565050807929367</v>
      </c>
      <c r="AA234" s="49">
        <v>0.97099999999999997</v>
      </c>
      <c r="AB234" s="49">
        <v>5</v>
      </c>
      <c r="AC234" s="49">
        <v>5</v>
      </c>
      <c r="AD234" s="49">
        <v>5</v>
      </c>
      <c r="AE234" s="107" t="s">
        <v>244</v>
      </c>
      <c r="AF234" s="107" t="s">
        <v>244</v>
      </c>
      <c r="AG234" s="49">
        <v>0</v>
      </c>
      <c r="AH234" s="49">
        <v>6815.37</v>
      </c>
      <c r="AI234" s="49">
        <v>6</v>
      </c>
      <c r="AJ234" s="49">
        <v>5</v>
      </c>
      <c r="AK234" s="49">
        <v>1</v>
      </c>
      <c r="AL234" s="49">
        <v>0</v>
      </c>
      <c r="AM234" s="49">
        <v>2179.8000000000002</v>
      </c>
      <c r="AN234" s="49">
        <v>18</v>
      </c>
      <c r="AO234" s="49">
        <v>6</v>
      </c>
      <c r="AP234" s="49">
        <v>12</v>
      </c>
      <c r="AQ234" s="49">
        <v>0</v>
      </c>
      <c r="AR234" s="49">
        <v>4635.57</v>
      </c>
    </row>
    <row r="235" spans="1:44" x14ac:dyDescent="0.25">
      <c r="A235" s="107" t="s">
        <v>838</v>
      </c>
      <c r="B235" s="49">
        <v>9009142400</v>
      </c>
      <c r="C235" s="107" t="s">
        <v>837</v>
      </c>
      <c r="D235" s="49">
        <v>36058</v>
      </c>
      <c r="E235" s="49">
        <v>3.28</v>
      </c>
      <c r="F235" s="49">
        <v>19909.699840000001</v>
      </c>
      <c r="G235" s="49">
        <v>19.91</v>
      </c>
      <c r="H235" s="49">
        <v>5.7000000000000002E-2</v>
      </c>
      <c r="I235" s="49">
        <v>1</v>
      </c>
      <c r="J235" s="49">
        <v>0.94299999999999995</v>
      </c>
      <c r="K235" s="49">
        <v>5</v>
      </c>
      <c r="L235" s="49">
        <v>1247</v>
      </c>
      <c r="M235" s="49">
        <v>0.75159345044149095</v>
      </c>
      <c r="N235" s="49">
        <v>0.97799999999999998</v>
      </c>
      <c r="O235" s="49">
        <v>5</v>
      </c>
      <c r="P235" s="49">
        <v>0.71700000000000008</v>
      </c>
      <c r="Q235" s="49">
        <v>4</v>
      </c>
      <c r="R235" s="49">
        <v>5</v>
      </c>
      <c r="S235" s="49">
        <v>1</v>
      </c>
      <c r="T235" s="49">
        <v>1</v>
      </c>
      <c r="U235" s="49">
        <v>5360</v>
      </c>
      <c r="V235" s="49">
        <v>0.46051912209631901</v>
      </c>
      <c r="W235" s="49">
        <v>11639.038952000001</v>
      </c>
      <c r="X235" s="49">
        <v>1</v>
      </c>
      <c r="Y235" s="49">
        <v>2195</v>
      </c>
      <c r="Z235" s="49">
        <v>36.565050807929367</v>
      </c>
      <c r="AA235" s="49">
        <v>0.97099999999999997</v>
      </c>
      <c r="AB235" s="49">
        <v>5</v>
      </c>
      <c r="AC235" s="49">
        <v>5</v>
      </c>
      <c r="AD235" s="49">
        <v>5</v>
      </c>
      <c r="AE235" s="107" t="s">
        <v>244</v>
      </c>
      <c r="AF235" s="107" t="s">
        <v>244</v>
      </c>
      <c r="AG235" s="49">
        <v>54491.192900000002</v>
      </c>
      <c r="AH235" s="49">
        <v>0</v>
      </c>
      <c r="AI235" s="49">
        <v>0</v>
      </c>
      <c r="AJ235" s="49"/>
      <c r="AK235" s="49"/>
      <c r="AL235" s="49"/>
      <c r="AM235" s="49">
        <v>0</v>
      </c>
      <c r="AN235" s="49">
        <v>0</v>
      </c>
      <c r="AO235" s="49"/>
      <c r="AP235" s="49"/>
      <c r="AQ235" s="49"/>
      <c r="AR235" s="49">
        <v>0</v>
      </c>
    </row>
    <row r="236" spans="1:44" x14ac:dyDescent="0.25">
      <c r="A236" s="107" t="s">
        <v>836</v>
      </c>
      <c r="B236" s="49">
        <v>9009142500</v>
      </c>
      <c r="C236" s="107" t="s">
        <v>835</v>
      </c>
      <c r="D236" s="49">
        <v>42095</v>
      </c>
      <c r="E236" s="49">
        <v>2.79</v>
      </c>
      <c r="F236" s="49">
        <v>25201.617300000002</v>
      </c>
      <c r="G236" s="49">
        <v>25.202000000000002</v>
      </c>
      <c r="H236" s="49">
        <v>0.114</v>
      </c>
      <c r="I236" s="49">
        <v>1</v>
      </c>
      <c r="J236" s="49">
        <v>0.88600000000000001</v>
      </c>
      <c r="K236" s="49">
        <v>5</v>
      </c>
      <c r="L236" s="49">
        <v>1195</v>
      </c>
      <c r="M236" s="49">
        <v>0.56901110072804728</v>
      </c>
      <c r="N236" s="49">
        <v>0.90300000000000002</v>
      </c>
      <c r="O236" s="49">
        <v>5</v>
      </c>
      <c r="P236" s="49">
        <v>0.77300000000000002</v>
      </c>
      <c r="Q236" s="49">
        <v>4</v>
      </c>
      <c r="R236" s="49">
        <v>5</v>
      </c>
      <c r="S236" s="49">
        <v>1</v>
      </c>
      <c r="T236" s="49">
        <v>1</v>
      </c>
      <c r="U236" s="49">
        <v>5929</v>
      </c>
      <c r="V236" s="49">
        <v>0.71219210282055401</v>
      </c>
      <c r="W236" s="49">
        <v>8325.0010447000004</v>
      </c>
      <c r="X236" s="49">
        <v>1</v>
      </c>
      <c r="Y236" s="49">
        <v>1624</v>
      </c>
      <c r="Z236" s="49">
        <v>27.567475810558481</v>
      </c>
      <c r="AA236" s="49">
        <v>0.90500000000000003</v>
      </c>
      <c r="AB236" s="49">
        <v>5</v>
      </c>
      <c r="AC236" s="49">
        <v>5</v>
      </c>
      <c r="AD236" s="49">
        <v>5</v>
      </c>
      <c r="AE236" s="107" t="s">
        <v>244</v>
      </c>
      <c r="AF236" s="107" t="s">
        <v>244</v>
      </c>
      <c r="AG236" s="49">
        <v>231.15710000000001</v>
      </c>
      <c r="AH236" s="49">
        <v>0</v>
      </c>
      <c r="AI236" s="49">
        <v>0</v>
      </c>
      <c r="AJ236" s="49"/>
      <c r="AK236" s="49"/>
      <c r="AL236" s="49"/>
      <c r="AM236" s="49">
        <v>0</v>
      </c>
      <c r="AN236" s="49">
        <v>0</v>
      </c>
      <c r="AO236" s="49"/>
      <c r="AP236" s="49"/>
      <c r="AQ236" s="49"/>
      <c r="AR236" s="49">
        <v>0</v>
      </c>
    </row>
    <row r="237" spans="1:44" x14ac:dyDescent="0.25">
      <c r="A237" s="107" t="s">
        <v>836</v>
      </c>
      <c r="B237" s="49">
        <v>9009142500</v>
      </c>
      <c r="C237" s="107" t="s">
        <v>835</v>
      </c>
      <c r="D237" s="49">
        <v>42095</v>
      </c>
      <c r="E237" s="49">
        <v>2.79</v>
      </c>
      <c r="F237" s="49">
        <v>25201.617300000002</v>
      </c>
      <c r="G237" s="49">
        <v>25.202000000000002</v>
      </c>
      <c r="H237" s="49">
        <v>0.114</v>
      </c>
      <c r="I237" s="49">
        <v>1</v>
      </c>
      <c r="J237" s="49">
        <v>0.88600000000000001</v>
      </c>
      <c r="K237" s="49">
        <v>5</v>
      </c>
      <c r="L237" s="49">
        <v>1195</v>
      </c>
      <c r="M237" s="49">
        <v>0.56901110072804728</v>
      </c>
      <c r="N237" s="49">
        <v>0.90300000000000002</v>
      </c>
      <c r="O237" s="49">
        <v>5</v>
      </c>
      <c r="P237" s="49">
        <v>0.77300000000000002</v>
      </c>
      <c r="Q237" s="49">
        <v>4</v>
      </c>
      <c r="R237" s="49">
        <v>5</v>
      </c>
      <c r="S237" s="49">
        <v>1</v>
      </c>
      <c r="T237" s="49">
        <v>1</v>
      </c>
      <c r="U237" s="49">
        <v>5929</v>
      </c>
      <c r="V237" s="49">
        <v>0.71219210282055401</v>
      </c>
      <c r="W237" s="49">
        <v>8325.0010447000004</v>
      </c>
      <c r="X237" s="49">
        <v>1</v>
      </c>
      <c r="Y237" s="49">
        <v>1624</v>
      </c>
      <c r="Z237" s="49">
        <v>27.567475810558481</v>
      </c>
      <c r="AA237" s="49">
        <v>0.90500000000000003</v>
      </c>
      <c r="AB237" s="49">
        <v>5</v>
      </c>
      <c r="AC237" s="49">
        <v>5</v>
      </c>
      <c r="AD237" s="49">
        <v>5</v>
      </c>
      <c r="AE237" s="107" t="s">
        <v>244</v>
      </c>
      <c r="AF237" s="107" t="s">
        <v>244</v>
      </c>
      <c r="AG237" s="49">
        <v>0</v>
      </c>
      <c r="AH237" s="49">
        <v>7352.41</v>
      </c>
      <c r="AI237" s="49">
        <v>9</v>
      </c>
      <c r="AJ237" s="49">
        <v>2</v>
      </c>
      <c r="AK237" s="49">
        <v>7</v>
      </c>
      <c r="AL237" s="49">
        <v>0</v>
      </c>
      <c r="AM237" s="49">
        <v>2183.98</v>
      </c>
      <c r="AN237" s="49">
        <v>8</v>
      </c>
      <c r="AO237" s="49">
        <v>2</v>
      </c>
      <c r="AP237" s="49">
        <v>6</v>
      </c>
      <c r="AQ237" s="49">
        <v>0</v>
      </c>
      <c r="AR237" s="49">
        <v>5168.43</v>
      </c>
    </row>
    <row r="238" spans="1:44" x14ac:dyDescent="0.25">
      <c r="A238" s="107" t="s">
        <v>836</v>
      </c>
      <c r="B238" s="49">
        <v>9009142500</v>
      </c>
      <c r="C238" s="107" t="s">
        <v>835</v>
      </c>
      <c r="D238" s="49">
        <v>42095</v>
      </c>
      <c r="E238" s="49">
        <v>2.79</v>
      </c>
      <c r="F238" s="49">
        <v>25201.617300000002</v>
      </c>
      <c r="G238" s="49">
        <v>25.202000000000002</v>
      </c>
      <c r="H238" s="49">
        <v>0.114</v>
      </c>
      <c r="I238" s="49">
        <v>1</v>
      </c>
      <c r="J238" s="49">
        <v>0.88600000000000001</v>
      </c>
      <c r="K238" s="49">
        <v>5</v>
      </c>
      <c r="L238" s="49">
        <v>1195</v>
      </c>
      <c r="M238" s="49">
        <v>0.56901110072804728</v>
      </c>
      <c r="N238" s="49">
        <v>0.90300000000000002</v>
      </c>
      <c r="O238" s="49">
        <v>5</v>
      </c>
      <c r="P238" s="49">
        <v>0.77300000000000002</v>
      </c>
      <c r="Q238" s="49">
        <v>4</v>
      </c>
      <c r="R238" s="49">
        <v>5</v>
      </c>
      <c r="S238" s="49">
        <v>1</v>
      </c>
      <c r="T238" s="49">
        <v>1</v>
      </c>
      <c r="U238" s="49">
        <v>5929</v>
      </c>
      <c r="V238" s="49">
        <v>0.71219210282055401</v>
      </c>
      <c r="W238" s="49">
        <v>8325.0010447000004</v>
      </c>
      <c r="X238" s="49">
        <v>1</v>
      </c>
      <c r="Y238" s="49">
        <v>1624</v>
      </c>
      <c r="Z238" s="49">
        <v>27.567475810558481</v>
      </c>
      <c r="AA238" s="49">
        <v>0.90500000000000003</v>
      </c>
      <c r="AB238" s="49">
        <v>5</v>
      </c>
      <c r="AC238" s="49">
        <v>5</v>
      </c>
      <c r="AD238" s="49">
        <v>5</v>
      </c>
      <c r="AE238" s="107" t="s">
        <v>244</v>
      </c>
      <c r="AF238" s="107" t="s">
        <v>244</v>
      </c>
      <c r="AG238" s="49">
        <v>64777.257400000002</v>
      </c>
      <c r="AH238" s="49">
        <v>0</v>
      </c>
      <c r="AI238" s="49">
        <v>0</v>
      </c>
      <c r="AJ238" s="49"/>
      <c r="AK238" s="49"/>
      <c r="AL238" s="49"/>
      <c r="AM238" s="49">
        <v>0</v>
      </c>
      <c r="AN238" s="49">
        <v>0</v>
      </c>
      <c r="AO238" s="49"/>
      <c r="AP238" s="49"/>
      <c r="AQ238" s="49"/>
      <c r="AR238" s="49">
        <v>0</v>
      </c>
    </row>
    <row r="239" spans="1:44" x14ac:dyDescent="0.25">
      <c r="A239" s="107" t="s">
        <v>834</v>
      </c>
      <c r="B239" s="49">
        <v>9009142601</v>
      </c>
      <c r="C239" s="107" t="s">
        <v>833</v>
      </c>
      <c r="D239" s="49">
        <v>55399</v>
      </c>
      <c r="E239" s="49">
        <v>2.61</v>
      </c>
      <c r="F239" s="49">
        <v>34291.120130000003</v>
      </c>
      <c r="G239" s="49">
        <v>34.290999999999997</v>
      </c>
      <c r="H239" s="49">
        <v>0.23</v>
      </c>
      <c r="I239" s="49">
        <v>2</v>
      </c>
      <c r="J239" s="49">
        <v>0.77</v>
      </c>
      <c r="K239" s="49">
        <v>4</v>
      </c>
      <c r="L239" s="49">
        <v>1198</v>
      </c>
      <c r="M239" s="49">
        <v>0.41923389919896437</v>
      </c>
      <c r="N239" s="49">
        <v>0.71799999999999997</v>
      </c>
      <c r="O239" s="49">
        <v>4</v>
      </c>
      <c r="P239" s="49">
        <v>0.76700000000000002</v>
      </c>
      <c r="Q239" s="49">
        <v>4</v>
      </c>
      <c r="R239" s="49">
        <v>4</v>
      </c>
      <c r="S239" s="49">
        <v>1</v>
      </c>
      <c r="T239" s="49">
        <v>1</v>
      </c>
      <c r="U239" s="49">
        <v>5926</v>
      </c>
      <c r="V239" s="49">
        <v>1.47328211559281</v>
      </c>
      <c r="W239" s="49">
        <v>4022.3117739999998</v>
      </c>
      <c r="X239" s="49">
        <v>1</v>
      </c>
      <c r="Y239" s="49">
        <v>2010</v>
      </c>
      <c r="Z239" s="49">
        <v>34.30034129692833</v>
      </c>
      <c r="AA239" s="49">
        <v>0.96699999999999997</v>
      </c>
      <c r="AB239" s="49">
        <v>5</v>
      </c>
      <c r="AC239" s="49">
        <v>4.5</v>
      </c>
      <c r="AD239" s="49">
        <v>5</v>
      </c>
      <c r="AE239" s="107" t="s">
        <v>239</v>
      </c>
      <c r="AF239" s="107" t="s">
        <v>244</v>
      </c>
      <c r="AG239" s="49">
        <v>67.625799999999998</v>
      </c>
      <c r="AH239" s="49">
        <v>0</v>
      </c>
      <c r="AI239" s="49">
        <v>0</v>
      </c>
      <c r="AJ239" s="49"/>
      <c r="AK239" s="49"/>
      <c r="AL239" s="49"/>
      <c r="AM239" s="49">
        <v>0</v>
      </c>
      <c r="AN239" s="49">
        <v>0</v>
      </c>
      <c r="AO239" s="49"/>
      <c r="AP239" s="49"/>
      <c r="AQ239" s="49"/>
      <c r="AR239" s="49">
        <v>0</v>
      </c>
    </row>
    <row r="240" spans="1:44" x14ac:dyDescent="0.25">
      <c r="A240" s="107" t="s">
        <v>834</v>
      </c>
      <c r="B240" s="49">
        <v>9009142601</v>
      </c>
      <c r="C240" s="107" t="s">
        <v>833</v>
      </c>
      <c r="D240" s="49">
        <v>55399</v>
      </c>
      <c r="E240" s="49">
        <v>2.61</v>
      </c>
      <c r="F240" s="49">
        <v>34291.120130000003</v>
      </c>
      <c r="G240" s="49">
        <v>34.290999999999997</v>
      </c>
      <c r="H240" s="49">
        <v>0.23</v>
      </c>
      <c r="I240" s="49">
        <v>2</v>
      </c>
      <c r="J240" s="49">
        <v>0.77</v>
      </c>
      <c r="K240" s="49">
        <v>4</v>
      </c>
      <c r="L240" s="49">
        <v>1198</v>
      </c>
      <c r="M240" s="49">
        <v>0.41923389919896437</v>
      </c>
      <c r="N240" s="49">
        <v>0.71799999999999997</v>
      </c>
      <c r="O240" s="49">
        <v>4</v>
      </c>
      <c r="P240" s="49">
        <v>0.76700000000000002</v>
      </c>
      <c r="Q240" s="49">
        <v>4</v>
      </c>
      <c r="R240" s="49">
        <v>4</v>
      </c>
      <c r="S240" s="49">
        <v>1</v>
      </c>
      <c r="T240" s="49">
        <v>1</v>
      </c>
      <c r="U240" s="49">
        <v>5926</v>
      </c>
      <c r="V240" s="49">
        <v>1.47328211559281</v>
      </c>
      <c r="W240" s="49">
        <v>4022.3117739999998</v>
      </c>
      <c r="X240" s="49">
        <v>1</v>
      </c>
      <c r="Y240" s="49">
        <v>2010</v>
      </c>
      <c r="Z240" s="49">
        <v>34.30034129692833</v>
      </c>
      <c r="AA240" s="49">
        <v>0.96699999999999997</v>
      </c>
      <c r="AB240" s="49">
        <v>5</v>
      </c>
      <c r="AC240" s="49">
        <v>4.5</v>
      </c>
      <c r="AD240" s="49">
        <v>5</v>
      </c>
      <c r="AE240" s="107" t="s">
        <v>239</v>
      </c>
      <c r="AF240" s="107" t="s">
        <v>244</v>
      </c>
      <c r="AG240" s="49">
        <v>92154.619600000005</v>
      </c>
      <c r="AH240" s="49">
        <v>25570.16</v>
      </c>
      <c r="AI240" s="49">
        <v>12</v>
      </c>
      <c r="AJ240" s="49">
        <v>11</v>
      </c>
      <c r="AK240" s="49">
        <v>1</v>
      </c>
      <c r="AL240" s="49">
        <v>0</v>
      </c>
      <c r="AM240" s="49">
        <v>5413.7</v>
      </c>
      <c r="AN240" s="49">
        <v>22</v>
      </c>
      <c r="AO240" s="49">
        <v>16</v>
      </c>
      <c r="AP240" s="49">
        <v>5</v>
      </c>
      <c r="AQ240" s="49">
        <v>1</v>
      </c>
      <c r="AR240" s="49">
        <v>20156.46</v>
      </c>
    </row>
    <row r="241" spans="1:44" x14ac:dyDescent="0.25">
      <c r="A241" s="107" t="s">
        <v>834</v>
      </c>
      <c r="B241" s="49">
        <v>9009142601</v>
      </c>
      <c r="C241" s="107" t="s">
        <v>833</v>
      </c>
      <c r="D241" s="49">
        <v>55399</v>
      </c>
      <c r="E241" s="49">
        <v>2.61</v>
      </c>
      <c r="F241" s="49">
        <v>34291.120130000003</v>
      </c>
      <c r="G241" s="49">
        <v>34.290999999999997</v>
      </c>
      <c r="H241" s="49">
        <v>0.23</v>
      </c>
      <c r="I241" s="49">
        <v>2</v>
      </c>
      <c r="J241" s="49">
        <v>0.77</v>
      </c>
      <c r="K241" s="49">
        <v>4</v>
      </c>
      <c r="L241" s="49">
        <v>1198</v>
      </c>
      <c r="M241" s="49">
        <v>0.41923389919896437</v>
      </c>
      <c r="N241" s="49">
        <v>0.71799999999999997</v>
      </c>
      <c r="O241" s="49">
        <v>4</v>
      </c>
      <c r="P241" s="49">
        <v>0.76700000000000002</v>
      </c>
      <c r="Q241" s="49">
        <v>4</v>
      </c>
      <c r="R241" s="49">
        <v>4</v>
      </c>
      <c r="S241" s="49">
        <v>1</v>
      </c>
      <c r="T241" s="49">
        <v>1</v>
      </c>
      <c r="U241" s="49">
        <v>5926</v>
      </c>
      <c r="V241" s="49">
        <v>1.47328211559281</v>
      </c>
      <c r="W241" s="49">
        <v>4022.3117739999998</v>
      </c>
      <c r="X241" s="49">
        <v>1</v>
      </c>
      <c r="Y241" s="49">
        <v>2010</v>
      </c>
      <c r="Z241" s="49">
        <v>34.30034129692833</v>
      </c>
      <c r="AA241" s="49">
        <v>0.96699999999999997</v>
      </c>
      <c r="AB241" s="49">
        <v>5</v>
      </c>
      <c r="AC241" s="49">
        <v>4.5</v>
      </c>
      <c r="AD241" s="49">
        <v>5</v>
      </c>
      <c r="AE241" s="107" t="s">
        <v>239</v>
      </c>
      <c r="AF241" s="107" t="s">
        <v>244</v>
      </c>
      <c r="AG241" s="49">
        <v>529.9402</v>
      </c>
      <c r="AH241" s="49">
        <v>0</v>
      </c>
      <c r="AI241" s="49">
        <v>0</v>
      </c>
      <c r="AJ241" s="49"/>
      <c r="AK241" s="49"/>
      <c r="AL241" s="49"/>
      <c r="AM241" s="49">
        <v>0</v>
      </c>
      <c r="AN241" s="49">
        <v>0</v>
      </c>
      <c r="AO241" s="49"/>
      <c r="AP241" s="49"/>
      <c r="AQ241" s="49"/>
      <c r="AR241" s="49">
        <v>0</v>
      </c>
    </row>
    <row r="242" spans="1:44" x14ac:dyDescent="0.25">
      <c r="A242" s="107" t="s">
        <v>832</v>
      </c>
      <c r="B242" s="49">
        <v>9009142603</v>
      </c>
      <c r="C242" s="107" t="s">
        <v>831</v>
      </c>
      <c r="D242" s="49">
        <v>19593</v>
      </c>
      <c r="E242" s="49">
        <v>1.86</v>
      </c>
      <c r="F242" s="49">
        <v>14366.28462</v>
      </c>
      <c r="G242" s="49">
        <v>14.366</v>
      </c>
      <c r="H242" s="49">
        <v>1.4E-2</v>
      </c>
      <c r="I242" s="49">
        <v>1</v>
      </c>
      <c r="J242" s="49">
        <v>0.98599999999999999</v>
      </c>
      <c r="K242" s="49">
        <v>5</v>
      </c>
      <c r="L242" s="49">
        <v>715</v>
      </c>
      <c r="M242" s="49">
        <v>0.59723165919011278</v>
      </c>
      <c r="N242" s="49">
        <v>0.92200000000000004</v>
      </c>
      <c r="O242" s="49">
        <v>5</v>
      </c>
      <c r="P242" s="49">
        <v>0.99199999999999999</v>
      </c>
      <c r="Q242" s="49">
        <v>5</v>
      </c>
      <c r="R242" s="49">
        <v>5</v>
      </c>
      <c r="S242" s="49">
        <v>1</v>
      </c>
      <c r="T242" s="49">
        <v>1</v>
      </c>
      <c r="U242" s="49">
        <v>3960</v>
      </c>
      <c r="V242" s="49">
        <v>0.369501325874869</v>
      </c>
      <c r="W242" s="49">
        <v>10717.146929</v>
      </c>
      <c r="X242" s="49">
        <v>1</v>
      </c>
      <c r="Y242" s="49">
        <v>902</v>
      </c>
      <c r="Z242" s="49">
        <v>21.978557504873294</v>
      </c>
      <c r="AA242" s="49">
        <v>0.83799999999999997</v>
      </c>
      <c r="AB242" s="49">
        <v>5</v>
      </c>
      <c r="AC242" s="49">
        <v>5</v>
      </c>
      <c r="AD242" s="49">
        <v>5</v>
      </c>
      <c r="AE242" s="107" t="s">
        <v>244</v>
      </c>
      <c r="AF242" s="107" t="s">
        <v>244</v>
      </c>
      <c r="AG242" s="49">
        <v>0</v>
      </c>
      <c r="AH242" s="49">
        <v>0</v>
      </c>
      <c r="AI242" s="49">
        <v>0</v>
      </c>
      <c r="AJ242" s="49"/>
      <c r="AK242" s="49"/>
      <c r="AL242" s="49"/>
      <c r="AM242" s="49">
        <v>0</v>
      </c>
      <c r="AN242" s="49">
        <v>0</v>
      </c>
      <c r="AO242" s="49"/>
      <c r="AP242" s="49"/>
      <c r="AQ242" s="49"/>
      <c r="AR242" s="49">
        <v>0</v>
      </c>
    </row>
    <row r="243" spans="1:44" x14ac:dyDescent="0.25">
      <c r="A243" s="107" t="s">
        <v>832</v>
      </c>
      <c r="B243" s="49">
        <v>9009142603</v>
      </c>
      <c r="C243" s="107" t="s">
        <v>831</v>
      </c>
      <c r="D243" s="49">
        <v>19593</v>
      </c>
      <c r="E243" s="49">
        <v>1.86</v>
      </c>
      <c r="F243" s="49">
        <v>14366.28462</v>
      </c>
      <c r="G243" s="49">
        <v>14.366</v>
      </c>
      <c r="H243" s="49">
        <v>1.4E-2</v>
      </c>
      <c r="I243" s="49">
        <v>1</v>
      </c>
      <c r="J243" s="49">
        <v>0.98599999999999999</v>
      </c>
      <c r="K243" s="49">
        <v>5</v>
      </c>
      <c r="L243" s="49">
        <v>715</v>
      </c>
      <c r="M243" s="49">
        <v>0.59723165919011278</v>
      </c>
      <c r="N243" s="49">
        <v>0.92200000000000004</v>
      </c>
      <c r="O243" s="49">
        <v>5</v>
      </c>
      <c r="P243" s="49">
        <v>0.99199999999999999</v>
      </c>
      <c r="Q243" s="49">
        <v>5</v>
      </c>
      <c r="R243" s="49">
        <v>5</v>
      </c>
      <c r="S243" s="49">
        <v>1</v>
      </c>
      <c r="T243" s="49">
        <v>1</v>
      </c>
      <c r="U243" s="49">
        <v>3960</v>
      </c>
      <c r="V243" s="49">
        <v>0.369501325874869</v>
      </c>
      <c r="W243" s="49">
        <v>10717.146929</v>
      </c>
      <c r="X243" s="49">
        <v>1</v>
      </c>
      <c r="Y243" s="49">
        <v>902</v>
      </c>
      <c r="Z243" s="49">
        <v>21.978557504873294</v>
      </c>
      <c r="AA243" s="49">
        <v>0.83799999999999997</v>
      </c>
      <c r="AB243" s="49">
        <v>5</v>
      </c>
      <c r="AC243" s="49">
        <v>5</v>
      </c>
      <c r="AD243" s="49">
        <v>5</v>
      </c>
      <c r="AE243" s="107" t="s">
        <v>244</v>
      </c>
      <c r="AF243" s="107" t="s">
        <v>244</v>
      </c>
      <c r="AG243" s="49">
        <v>0</v>
      </c>
      <c r="AH243" s="49">
        <v>14190.36</v>
      </c>
      <c r="AI243" s="49">
        <v>3</v>
      </c>
      <c r="AJ243" s="49">
        <v>3</v>
      </c>
      <c r="AK243" s="49">
        <v>0</v>
      </c>
      <c r="AL243" s="49">
        <v>0</v>
      </c>
      <c r="AM243" s="49">
        <v>1888.11</v>
      </c>
      <c r="AN243" s="49">
        <v>7</v>
      </c>
      <c r="AO243" s="49">
        <v>3</v>
      </c>
      <c r="AP243" s="49">
        <v>4</v>
      </c>
      <c r="AQ243" s="49">
        <v>0</v>
      </c>
      <c r="AR243" s="49">
        <v>12302.25</v>
      </c>
    </row>
    <row r="244" spans="1:44" x14ac:dyDescent="0.25">
      <c r="A244" s="107" t="s">
        <v>832</v>
      </c>
      <c r="B244" s="49">
        <v>9009142603</v>
      </c>
      <c r="C244" s="107" t="s">
        <v>831</v>
      </c>
      <c r="D244" s="49">
        <v>19593</v>
      </c>
      <c r="E244" s="49">
        <v>1.86</v>
      </c>
      <c r="F244" s="49">
        <v>14366.28462</v>
      </c>
      <c r="G244" s="49">
        <v>14.366</v>
      </c>
      <c r="H244" s="49">
        <v>1.4E-2</v>
      </c>
      <c r="I244" s="49">
        <v>1</v>
      </c>
      <c r="J244" s="49">
        <v>0.98599999999999999</v>
      </c>
      <c r="K244" s="49">
        <v>5</v>
      </c>
      <c r="L244" s="49">
        <v>715</v>
      </c>
      <c r="M244" s="49">
        <v>0.59723165919011278</v>
      </c>
      <c r="N244" s="49">
        <v>0.92200000000000004</v>
      </c>
      <c r="O244" s="49">
        <v>5</v>
      </c>
      <c r="P244" s="49">
        <v>0.99199999999999999</v>
      </c>
      <c r="Q244" s="49">
        <v>5</v>
      </c>
      <c r="R244" s="49">
        <v>5</v>
      </c>
      <c r="S244" s="49">
        <v>1</v>
      </c>
      <c r="T244" s="49">
        <v>1</v>
      </c>
      <c r="U244" s="49">
        <v>3960</v>
      </c>
      <c r="V244" s="49">
        <v>0.369501325874869</v>
      </c>
      <c r="W244" s="49">
        <v>10717.146929</v>
      </c>
      <c r="X244" s="49">
        <v>1</v>
      </c>
      <c r="Y244" s="49">
        <v>902</v>
      </c>
      <c r="Z244" s="49">
        <v>21.978557504873294</v>
      </c>
      <c r="AA244" s="49">
        <v>0.83799999999999997</v>
      </c>
      <c r="AB244" s="49">
        <v>5</v>
      </c>
      <c r="AC244" s="49">
        <v>5</v>
      </c>
      <c r="AD244" s="49">
        <v>5</v>
      </c>
      <c r="AE244" s="107" t="s">
        <v>244</v>
      </c>
      <c r="AF244" s="107" t="s">
        <v>244</v>
      </c>
      <c r="AG244" s="49">
        <v>45179.0501</v>
      </c>
      <c r="AH244" s="49">
        <v>0</v>
      </c>
      <c r="AI244" s="49">
        <v>0</v>
      </c>
      <c r="AJ244" s="49"/>
      <c r="AK244" s="49"/>
      <c r="AL244" s="49"/>
      <c r="AM244" s="49">
        <v>0</v>
      </c>
      <c r="AN244" s="49">
        <v>0</v>
      </c>
      <c r="AO244" s="49"/>
      <c r="AP244" s="49"/>
      <c r="AQ244" s="49"/>
      <c r="AR244" s="49">
        <v>0</v>
      </c>
    </row>
    <row r="245" spans="1:44" x14ac:dyDescent="0.25">
      <c r="A245" s="107" t="s">
        <v>830</v>
      </c>
      <c r="B245" s="49">
        <v>9009142604</v>
      </c>
      <c r="C245" s="107" t="s">
        <v>829</v>
      </c>
      <c r="D245" s="49">
        <v>73411</v>
      </c>
      <c r="E245" s="49">
        <v>2.5499999999999998</v>
      </c>
      <c r="F245" s="49">
        <v>45971.751429999997</v>
      </c>
      <c r="G245" s="49">
        <v>45.972000000000001</v>
      </c>
      <c r="H245" s="49">
        <v>0.38200000000000001</v>
      </c>
      <c r="I245" s="49">
        <v>2</v>
      </c>
      <c r="J245" s="49">
        <v>0.61799999999999999</v>
      </c>
      <c r="K245" s="49">
        <v>4</v>
      </c>
      <c r="L245" s="49">
        <v>1442</v>
      </c>
      <c r="M245" s="49">
        <v>0.37640506314727545</v>
      </c>
      <c r="N245" s="49">
        <v>0.62</v>
      </c>
      <c r="O245" s="49">
        <v>4</v>
      </c>
      <c r="P245" s="49">
        <v>0.53699999999999992</v>
      </c>
      <c r="Q245" s="49">
        <v>3</v>
      </c>
      <c r="R245" s="49">
        <v>4</v>
      </c>
      <c r="S245" s="49">
        <v>1</v>
      </c>
      <c r="T245" s="49">
        <v>1</v>
      </c>
      <c r="U245" s="49">
        <v>2914</v>
      </c>
      <c r="V245" s="49">
        <v>0.58107566521543697</v>
      </c>
      <c r="W245" s="49">
        <v>5014.8374376000002</v>
      </c>
      <c r="X245" s="49">
        <v>1</v>
      </c>
      <c r="Y245" s="49">
        <v>478</v>
      </c>
      <c r="Z245" s="49">
        <v>18.244274809160306</v>
      </c>
      <c r="AA245" s="49">
        <v>0.753</v>
      </c>
      <c r="AB245" s="49">
        <v>4</v>
      </c>
      <c r="AC245" s="49">
        <v>4</v>
      </c>
      <c r="AD245" s="49">
        <v>4</v>
      </c>
      <c r="AE245" s="107" t="s">
        <v>239</v>
      </c>
      <c r="AF245" s="107" t="s">
        <v>239</v>
      </c>
      <c r="AG245" s="49">
        <v>588.71630000000005</v>
      </c>
      <c r="AH245" s="49">
        <v>0</v>
      </c>
      <c r="AI245" s="49">
        <v>0</v>
      </c>
      <c r="AJ245" s="49"/>
      <c r="AK245" s="49"/>
      <c r="AL245" s="49"/>
      <c r="AM245" s="49">
        <v>0</v>
      </c>
      <c r="AN245" s="49">
        <v>0</v>
      </c>
      <c r="AO245" s="49"/>
      <c r="AP245" s="49"/>
      <c r="AQ245" s="49"/>
      <c r="AR245" s="49">
        <v>0</v>
      </c>
    </row>
    <row r="246" spans="1:44" x14ac:dyDescent="0.25">
      <c r="A246" s="107" t="s">
        <v>830</v>
      </c>
      <c r="B246" s="49">
        <v>9009142604</v>
      </c>
      <c r="C246" s="107" t="s">
        <v>829</v>
      </c>
      <c r="D246" s="49">
        <v>73411</v>
      </c>
      <c r="E246" s="49">
        <v>2.5499999999999998</v>
      </c>
      <c r="F246" s="49">
        <v>45971.751429999997</v>
      </c>
      <c r="G246" s="49">
        <v>45.972000000000001</v>
      </c>
      <c r="H246" s="49">
        <v>0.38200000000000001</v>
      </c>
      <c r="I246" s="49">
        <v>2</v>
      </c>
      <c r="J246" s="49">
        <v>0.61799999999999999</v>
      </c>
      <c r="K246" s="49">
        <v>4</v>
      </c>
      <c r="L246" s="49">
        <v>1442</v>
      </c>
      <c r="M246" s="49">
        <v>0.37640506314727545</v>
      </c>
      <c r="N246" s="49">
        <v>0.62</v>
      </c>
      <c r="O246" s="49">
        <v>4</v>
      </c>
      <c r="P246" s="49">
        <v>0.53699999999999992</v>
      </c>
      <c r="Q246" s="49">
        <v>3</v>
      </c>
      <c r="R246" s="49">
        <v>4</v>
      </c>
      <c r="S246" s="49">
        <v>1</v>
      </c>
      <c r="T246" s="49">
        <v>1</v>
      </c>
      <c r="U246" s="49">
        <v>2914</v>
      </c>
      <c r="V246" s="49">
        <v>0.58107566521543697</v>
      </c>
      <c r="W246" s="49">
        <v>5014.8374376000002</v>
      </c>
      <c r="X246" s="49">
        <v>1</v>
      </c>
      <c r="Y246" s="49">
        <v>478</v>
      </c>
      <c r="Z246" s="49">
        <v>18.244274809160306</v>
      </c>
      <c r="AA246" s="49">
        <v>0.753</v>
      </c>
      <c r="AB246" s="49">
        <v>4</v>
      </c>
      <c r="AC246" s="49">
        <v>4</v>
      </c>
      <c r="AD246" s="49">
        <v>4</v>
      </c>
      <c r="AE246" s="107" t="s">
        <v>239</v>
      </c>
      <c r="AF246" s="107" t="s">
        <v>239</v>
      </c>
      <c r="AG246" s="49">
        <v>40066.7255</v>
      </c>
      <c r="AH246" s="49">
        <v>16767.72</v>
      </c>
      <c r="AI246" s="49">
        <v>9</v>
      </c>
      <c r="AJ246" s="49">
        <v>8</v>
      </c>
      <c r="AK246" s="49">
        <v>1</v>
      </c>
      <c r="AL246" s="49">
        <v>0</v>
      </c>
      <c r="AM246" s="49">
        <v>5025.12</v>
      </c>
      <c r="AN246" s="49">
        <v>11</v>
      </c>
      <c r="AO246" s="49">
        <v>6</v>
      </c>
      <c r="AP246" s="49">
        <v>5</v>
      </c>
      <c r="AQ246" s="49">
        <v>0</v>
      </c>
      <c r="AR246" s="49">
        <v>11742.6</v>
      </c>
    </row>
    <row r="247" spans="1:44" x14ac:dyDescent="0.25">
      <c r="A247" s="107" t="s">
        <v>830</v>
      </c>
      <c r="B247" s="49">
        <v>9009142604</v>
      </c>
      <c r="C247" s="107" t="s">
        <v>829</v>
      </c>
      <c r="D247" s="49">
        <v>73411</v>
      </c>
      <c r="E247" s="49">
        <v>2.5499999999999998</v>
      </c>
      <c r="F247" s="49">
        <v>45971.751429999997</v>
      </c>
      <c r="G247" s="49">
        <v>45.972000000000001</v>
      </c>
      <c r="H247" s="49">
        <v>0.38200000000000001</v>
      </c>
      <c r="I247" s="49">
        <v>2</v>
      </c>
      <c r="J247" s="49">
        <v>0.61799999999999999</v>
      </c>
      <c r="K247" s="49">
        <v>4</v>
      </c>
      <c r="L247" s="49">
        <v>1442</v>
      </c>
      <c r="M247" s="49">
        <v>0.37640506314727545</v>
      </c>
      <c r="N247" s="49">
        <v>0.62</v>
      </c>
      <c r="O247" s="49">
        <v>4</v>
      </c>
      <c r="P247" s="49">
        <v>0.53699999999999992</v>
      </c>
      <c r="Q247" s="49">
        <v>3</v>
      </c>
      <c r="R247" s="49">
        <v>4</v>
      </c>
      <c r="S247" s="49">
        <v>1</v>
      </c>
      <c r="T247" s="49">
        <v>1</v>
      </c>
      <c r="U247" s="49">
        <v>2914</v>
      </c>
      <c r="V247" s="49">
        <v>0.58107566521543697</v>
      </c>
      <c r="W247" s="49">
        <v>5014.8374376000002</v>
      </c>
      <c r="X247" s="49">
        <v>1</v>
      </c>
      <c r="Y247" s="49">
        <v>478</v>
      </c>
      <c r="Z247" s="49">
        <v>18.244274809160306</v>
      </c>
      <c r="AA247" s="49">
        <v>0.753</v>
      </c>
      <c r="AB247" s="49">
        <v>4</v>
      </c>
      <c r="AC247" s="49">
        <v>4</v>
      </c>
      <c r="AD247" s="49">
        <v>4</v>
      </c>
      <c r="AE247" s="107" t="s">
        <v>239</v>
      </c>
      <c r="AF247" s="107" t="s">
        <v>239</v>
      </c>
      <c r="AG247" s="49">
        <v>8.3750999999999998</v>
      </c>
      <c r="AH247" s="49">
        <v>0</v>
      </c>
      <c r="AI247" s="49">
        <v>0</v>
      </c>
      <c r="AJ247" s="49"/>
      <c r="AK247" s="49"/>
      <c r="AL247" s="49"/>
      <c r="AM247" s="49">
        <v>0</v>
      </c>
      <c r="AN247" s="49">
        <v>0</v>
      </c>
      <c r="AO247" s="49"/>
      <c r="AP247" s="49"/>
      <c r="AQ247" s="49"/>
      <c r="AR247" s="49">
        <v>0</v>
      </c>
    </row>
    <row r="248" spans="1:44" x14ac:dyDescent="0.25">
      <c r="A248" s="107" t="s">
        <v>830</v>
      </c>
      <c r="B248" s="49">
        <v>9009142604</v>
      </c>
      <c r="C248" s="107" t="s">
        <v>829</v>
      </c>
      <c r="D248" s="49">
        <v>73411</v>
      </c>
      <c r="E248" s="49">
        <v>2.5499999999999998</v>
      </c>
      <c r="F248" s="49">
        <v>45971.751429999997</v>
      </c>
      <c r="G248" s="49">
        <v>45.972000000000001</v>
      </c>
      <c r="H248" s="49">
        <v>0.38200000000000001</v>
      </c>
      <c r="I248" s="49">
        <v>2</v>
      </c>
      <c r="J248" s="49">
        <v>0.61799999999999999</v>
      </c>
      <c r="K248" s="49">
        <v>4</v>
      </c>
      <c r="L248" s="49">
        <v>1442</v>
      </c>
      <c r="M248" s="49">
        <v>0.37640506314727545</v>
      </c>
      <c r="N248" s="49">
        <v>0.62</v>
      </c>
      <c r="O248" s="49">
        <v>4</v>
      </c>
      <c r="P248" s="49">
        <v>0.53699999999999992</v>
      </c>
      <c r="Q248" s="49">
        <v>3</v>
      </c>
      <c r="R248" s="49">
        <v>4</v>
      </c>
      <c r="S248" s="49">
        <v>1</v>
      </c>
      <c r="T248" s="49">
        <v>1</v>
      </c>
      <c r="U248" s="49">
        <v>2914</v>
      </c>
      <c r="V248" s="49">
        <v>0.58107566521543697</v>
      </c>
      <c r="W248" s="49">
        <v>5014.8374376000002</v>
      </c>
      <c r="X248" s="49">
        <v>1</v>
      </c>
      <c r="Y248" s="49">
        <v>478</v>
      </c>
      <c r="Z248" s="49">
        <v>18.244274809160306</v>
      </c>
      <c r="AA248" s="49">
        <v>0.753</v>
      </c>
      <c r="AB248" s="49">
        <v>4</v>
      </c>
      <c r="AC248" s="49">
        <v>4</v>
      </c>
      <c r="AD248" s="49">
        <v>4</v>
      </c>
      <c r="AE248" s="107" t="s">
        <v>239</v>
      </c>
      <c r="AF248" s="107" t="s">
        <v>239</v>
      </c>
      <c r="AG248" s="49">
        <v>0</v>
      </c>
      <c r="AH248" s="49">
        <v>3171.78</v>
      </c>
      <c r="AI248" s="49">
        <v>0</v>
      </c>
      <c r="AJ248" s="49"/>
      <c r="AK248" s="49"/>
      <c r="AL248" s="49"/>
      <c r="AM248" s="49">
        <v>0</v>
      </c>
      <c r="AN248" s="49">
        <v>2</v>
      </c>
      <c r="AO248" s="49">
        <v>1</v>
      </c>
      <c r="AP248" s="49">
        <v>1</v>
      </c>
      <c r="AQ248" s="49">
        <v>0</v>
      </c>
      <c r="AR248" s="49">
        <v>3171.78</v>
      </c>
    </row>
    <row r="249" spans="1:44" x14ac:dyDescent="0.25">
      <c r="A249" s="107" t="s">
        <v>828</v>
      </c>
      <c r="B249" s="49">
        <v>9009142700</v>
      </c>
      <c r="C249" s="107" t="s">
        <v>827</v>
      </c>
      <c r="D249" s="49">
        <v>41881</v>
      </c>
      <c r="E249" s="49">
        <v>3.12</v>
      </c>
      <c r="F249" s="49">
        <v>23710.447230000002</v>
      </c>
      <c r="G249" s="49">
        <v>23.71</v>
      </c>
      <c r="H249" s="49">
        <v>0.10199999999999999</v>
      </c>
      <c r="I249" s="49">
        <v>1</v>
      </c>
      <c r="J249" s="49">
        <v>0.89800000000000002</v>
      </c>
      <c r="K249" s="49">
        <v>5</v>
      </c>
      <c r="L249" s="49">
        <v>1365</v>
      </c>
      <c r="M249" s="49">
        <v>0.69083471269470431</v>
      </c>
      <c r="N249" s="49">
        <v>0.95799999999999996</v>
      </c>
      <c r="O249" s="49">
        <v>5</v>
      </c>
      <c r="P249" s="49">
        <v>0.59399999999999997</v>
      </c>
      <c r="Q249" s="49">
        <v>3</v>
      </c>
      <c r="R249" s="49">
        <v>4</v>
      </c>
      <c r="S249" s="49">
        <v>1</v>
      </c>
      <c r="T249" s="49">
        <v>1</v>
      </c>
      <c r="U249" s="49">
        <v>6654</v>
      </c>
      <c r="V249" s="49">
        <v>1.228238123111</v>
      </c>
      <c r="W249" s="49">
        <v>5417.5162575000004</v>
      </c>
      <c r="X249" s="49">
        <v>1</v>
      </c>
      <c r="Y249" s="49">
        <v>3104</v>
      </c>
      <c r="Z249" s="49">
        <v>42.543859649122808</v>
      </c>
      <c r="AA249" s="49">
        <v>0.99199999999999999</v>
      </c>
      <c r="AB249" s="49">
        <v>5</v>
      </c>
      <c r="AC249" s="49">
        <v>4.5</v>
      </c>
      <c r="AD249" s="49">
        <v>5</v>
      </c>
      <c r="AE249" s="107" t="s">
        <v>244</v>
      </c>
      <c r="AF249" s="107" t="s">
        <v>244</v>
      </c>
      <c r="AG249" s="49">
        <v>752.1549</v>
      </c>
      <c r="AH249" s="49">
        <v>0</v>
      </c>
      <c r="AI249" s="49">
        <v>0</v>
      </c>
      <c r="AJ249" s="49"/>
      <c r="AK249" s="49"/>
      <c r="AL249" s="49"/>
      <c r="AM249" s="49">
        <v>0</v>
      </c>
      <c r="AN249" s="49">
        <v>0</v>
      </c>
      <c r="AO249" s="49"/>
      <c r="AP249" s="49"/>
      <c r="AQ249" s="49"/>
      <c r="AR249" s="49">
        <v>0</v>
      </c>
    </row>
    <row r="250" spans="1:44" x14ac:dyDescent="0.25">
      <c r="A250" s="107" t="s">
        <v>828</v>
      </c>
      <c r="B250" s="49">
        <v>9009142700</v>
      </c>
      <c r="C250" s="107" t="s">
        <v>827</v>
      </c>
      <c r="D250" s="49">
        <v>41881</v>
      </c>
      <c r="E250" s="49">
        <v>3.12</v>
      </c>
      <c r="F250" s="49">
        <v>23710.447230000002</v>
      </c>
      <c r="G250" s="49">
        <v>23.71</v>
      </c>
      <c r="H250" s="49">
        <v>0.10199999999999999</v>
      </c>
      <c r="I250" s="49">
        <v>1</v>
      </c>
      <c r="J250" s="49">
        <v>0.89800000000000002</v>
      </c>
      <c r="K250" s="49">
        <v>5</v>
      </c>
      <c r="L250" s="49">
        <v>1365</v>
      </c>
      <c r="M250" s="49">
        <v>0.69083471269470431</v>
      </c>
      <c r="N250" s="49">
        <v>0.95799999999999996</v>
      </c>
      <c r="O250" s="49">
        <v>5</v>
      </c>
      <c r="P250" s="49">
        <v>0.59399999999999997</v>
      </c>
      <c r="Q250" s="49">
        <v>3</v>
      </c>
      <c r="R250" s="49">
        <v>4</v>
      </c>
      <c r="S250" s="49">
        <v>1</v>
      </c>
      <c r="T250" s="49">
        <v>1</v>
      </c>
      <c r="U250" s="49">
        <v>6654</v>
      </c>
      <c r="V250" s="49">
        <v>1.228238123111</v>
      </c>
      <c r="W250" s="49">
        <v>5417.5162575000004</v>
      </c>
      <c r="X250" s="49">
        <v>1</v>
      </c>
      <c r="Y250" s="49">
        <v>3104</v>
      </c>
      <c r="Z250" s="49">
        <v>42.543859649122808</v>
      </c>
      <c r="AA250" s="49">
        <v>0.99199999999999999</v>
      </c>
      <c r="AB250" s="49">
        <v>5</v>
      </c>
      <c r="AC250" s="49">
        <v>4.5</v>
      </c>
      <c r="AD250" s="49">
        <v>5</v>
      </c>
      <c r="AE250" s="107" t="s">
        <v>244</v>
      </c>
      <c r="AF250" s="107" t="s">
        <v>244</v>
      </c>
      <c r="AG250" s="49">
        <v>83322.580300000001</v>
      </c>
      <c r="AH250" s="49">
        <v>29975.46</v>
      </c>
      <c r="AI250" s="49">
        <v>8</v>
      </c>
      <c r="AJ250" s="49">
        <v>8</v>
      </c>
      <c r="AK250" s="49">
        <v>0</v>
      </c>
      <c r="AL250" s="49">
        <v>0</v>
      </c>
      <c r="AM250" s="49">
        <v>8295.25</v>
      </c>
      <c r="AN250" s="49">
        <v>20</v>
      </c>
      <c r="AO250" s="49">
        <v>11</v>
      </c>
      <c r="AP250" s="49">
        <v>9</v>
      </c>
      <c r="AQ250" s="49">
        <v>0</v>
      </c>
      <c r="AR250" s="49">
        <v>15680.21</v>
      </c>
    </row>
    <row r="251" spans="1:44" x14ac:dyDescent="0.25">
      <c r="A251" s="107" t="s">
        <v>826</v>
      </c>
      <c r="B251" s="49">
        <v>9009142800</v>
      </c>
      <c r="C251" s="107" t="s">
        <v>825</v>
      </c>
      <c r="D251" s="49">
        <v>68832</v>
      </c>
      <c r="E251" s="49">
        <v>2.13</v>
      </c>
      <c r="F251" s="49">
        <v>47162.909269999996</v>
      </c>
      <c r="G251" s="49">
        <v>47.162999999999997</v>
      </c>
      <c r="H251" s="49">
        <v>0.39900000000000002</v>
      </c>
      <c r="I251" s="49">
        <v>2</v>
      </c>
      <c r="J251" s="49">
        <v>0.60099999999999998</v>
      </c>
      <c r="K251" s="49">
        <v>4</v>
      </c>
      <c r="L251" s="49">
        <v>1506</v>
      </c>
      <c r="M251" s="49">
        <v>0.38318246859074651</v>
      </c>
      <c r="N251" s="49">
        <v>0.64200000000000002</v>
      </c>
      <c r="O251" s="49">
        <v>4</v>
      </c>
      <c r="P251" s="49">
        <v>0.46799999999999997</v>
      </c>
      <c r="Q251" s="49">
        <v>3</v>
      </c>
      <c r="R251" s="49">
        <v>4</v>
      </c>
      <c r="S251" s="49">
        <v>1</v>
      </c>
      <c r="T251" s="49">
        <v>1</v>
      </c>
      <c r="U251" s="49">
        <v>4841</v>
      </c>
      <c r="V251" s="49">
        <v>1.53388355467284</v>
      </c>
      <c r="W251" s="49">
        <v>3156.0413991</v>
      </c>
      <c r="X251" s="49">
        <v>1</v>
      </c>
      <c r="Y251" s="49">
        <v>511</v>
      </c>
      <c r="Z251" s="49">
        <v>12.509179926560588</v>
      </c>
      <c r="AA251" s="49">
        <v>0.59199999999999997</v>
      </c>
      <c r="AB251" s="49">
        <v>3</v>
      </c>
      <c r="AC251" s="49">
        <v>3.5</v>
      </c>
      <c r="AD251" s="49">
        <v>4</v>
      </c>
      <c r="AE251" s="107" t="s">
        <v>239</v>
      </c>
      <c r="AF251" s="107" t="s">
        <v>239</v>
      </c>
      <c r="AG251" s="49">
        <v>897.51229999999998</v>
      </c>
      <c r="AH251" s="49">
        <v>0</v>
      </c>
      <c r="AI251" s="49">
        <v>0</v>
      </c>
      <c r="AJ251" s="49"/>
      <c r="AK251" s="49"/>
      <c r="AL251" s="49"/>
      <c r="AM251" s="49">
        <v>0</v>
      </c>
      <c r="AN251" s="49">
        <v>0</v>
      </c>
      <c r="AO251" s="49"/>
      <c r="AP251" s="49"/>
      <c r="AQ251" s="49"/>
      <c r="AR251" s="49">
        <v>0</v>
      </c>
    </row>
    <row r="252" spans="1:44" x14ac:dyDescent="0.25">
      <c r="A252" s="107" t="s">
        <v>826</v>
      </c>
      <c r="B252" s="49">
        <v>9009142800</v>
      </c>
      <c r="C252" s="107" t="s">
        <v>825</v>
      </c>
      <c r="D252" s="49">
        <v>68832</v>
      </c>
      <c r="E252" s="49">
        <v>2.13</v>
      </c>
      <c r="F252" s="49">
        <v>47162.909269999996</v>
      </c>
      <c r="G252" s="49">
        <v>47.162999999999997</v>
      </c>
      <c r="H252" s="49">
        <v>0.39900000000000002</v>
      </c>
      <c r="I252" s="49">
        <v>2</v>
      </c>
      <c r="J252" s="49">
        <v>0.60099999999999998</v>
      </c>
      <c r="K252" s="49">
        <v>4</v>
      </c>
      <c r="L252" s="49">
        <v>1506</v>
      </c>
      <c r="M252" s="49">
        <v>0.38318246859074651</v>
      </c>
      <c r="N252" s="49">
        <v>0.64200000000000002</v>
      </c>
      <c r="O252" s="49">
        <v>4</v>
      </c>
      <c r="P252" s="49">
        <v>0.46799999999999997</v>
      </c>
      <c r="Q252" s="49">
        <v>3</v>
      </c>
      <c r="R252" s="49">
        <v>4</v>
      </c>
      <c r="S252" s="49">
        <v>1</v>
      </c>
      <c r="T252" s="49">
        <v>1</v>
      </c>
      <c r="U252" s="49">
        <v>4841</v>
      </c>
      <c r="V252" s="49">
        <v>1.53388355467284</v>
      </c>
      <c r="W252" s="49">
        <v>3156.0413991</v>
      </c>
      <c r="X252" s="49">
        <v>1</v>
      </c>
      <c r="Y252" s="49">
        <v>511</v>
      </c>
      <c r="Z252" s="49">
        <v>12.509179926560588</v>
      </c>
      <c r="AA252" s="49">
        <v>0.59199999999999997</v>
      </c>
      <c r="AB252" s="49">
        <v>3</v>
      </c>
      <c r="AC252" s="49">
        <v>3.5</v>
      </c>
      <c r="AD252" s="49">
        <v>4</v>
      </c>
      <c r="AE252" s="107" t="s">
        <v>239</v>
      </c>
      <c r="AF252" s="107" t="s">
        <v>239</v>
      </c>
      <c r="AG252" s="49">
        <v>0</v>
      </c>
      <c r="AH252" s="49">
        <v>490.74</v>
      </c>
      <c r="AI252" s="49">
        <v>0</v>
      </c>
      <c r="AJ252" s="49"/>
      <c r="AK252" s="49"/>
      <c r="AL252" s="49"/>
      <c r="AM252" s="49">
        <v>0</v>
      </c>
      <c r="AN252" s="49">
        <v>1</v>
      </c>
      <c r="AO252" s="49">
        <v>0</v>
      </c>
      <c r="AP252" s="49">
        <v>1</v>
      </c>
      <c r="AQ252" s="49">
        <v>0</v>
      </c>
      <c r="AR252" s="49">
        <v>490.74</v>
      </c>
    </row>
    <row r="253" spans="1:44" x14ac:dyDescent="0.25">
      <c r="A253" s="107" t="s">
        <v>826</v>
      </c>
      <c r="B253" s="49">
        <v>9009142800</v>
      </c>
      <c r="C253" s="107" t="s">
        <v>825</v>
      </c>
      <c r="D253" s="49">
        <v>68832</v>
      </c>
      <c r="E253" s="49">
        <v>2.13</v>
      </c>
      <c r="F253" s="49">
        <v>47162.909269999996</v>
      </c>
      <c r="G253" s="49">
        <v>47.162999999999997</v>
      </c>
      <c r="H253" s="49">
        <v>0.39900000000000002</v>
      </c>
      <c r="I253" s="49">
        <v>2</v>
      </c>
      <c r="J253" s="49">
        <v>0.60099999999999998</v>
      </c>
      <c r="K253" s="49">
        <v>4</v>
      </c>
      <c r="L253" s="49">
        <v>1506</v>
      </c>
      <c r="M253" s="49">
        <v>0.38318246859074651</v>
      </c>
      <c r="N253" s="49">
        <v>0.64200000000000002</v>
      </c>
      <c r="O253" s="49">
        <v>4</v>
      </c>
      <c r="P253" s="49">
        <v>0.46799999999999997</v>
      </c>
      <c r="Q253" s="49">
        <v>3</v>
      </c>
      <c r="R253" s="49">
        <v>4</v>
      </c>
      <c r="S253" s="49">
        <v>1</v>
      </c>
      <c r="T253" s="49">
        <v>1</v>
      </c>
      <c r="U253" s="49">
        <v>4841</v>
      </c>
      <c r="V253" s="49">
        <v>1.53388355467284</v>
      </c>
      <c r="W253" s="49">
        <v>3156.0413991</v>
      </c>
      <c r="X253" s="49">
        <v>1</v>
      </c>
      <c r="Y253" s="49">
        <v>511</v>
      </c>
      <c r="Z253" s="49">
        <v>12.509179926560588</v>
      </c>
      <c r="AA253" s="49">
        <v>0.59199999999999997</v>
      </c>
      <c r="AB253" s="49">
        <v>3</v>
      </c>
      <c r="AC253" s="49">
        <v>3.5</v>
      </c>
      <c r="AD253" s="49">
        <v>4</v>
      </c>
      <c r="AE253" s="107" t="s">
        <v>239</v>
      </c>
      <c r="AF253" s="107" t="s">
        <v>239</v>
      </c>
      <c r="AG253" s="49">
        <v>77725.744399999996</v>
      </c>
      <c r="AH253" s="49">
        <v>67092.72</v>
      </c>
      <c r="AI253" s="49">
        <v>69</v>
      </c>
      <c r="AJ253" s="49">
        <v>63</v>
      </c>
      <c r="AK253" s="49">
        <v>6</v>
      </c>
      <c r="AL253" s="49">
        <v>0</v>
      </c>
      <c r="AM253" s="49">
        <v>38539.730000000003</v>
      </c>
      <c r="AN253" s="49">
        <v>15</v>
      </c>
      <c r="AO253" s="49">
        <v>13</v>
      </c>
      <c r="AP253" s="49">
        <v>2</v>
      </c>
      <c r="AQ253" s="49">
        <v>0</v>
      </c>
      <c r="AR253" s="49">
        <v>28552.99</v>
      </c>
    </row>
    <row r="254" spans="1:44" x14ac:dyDescent="0.25">
      <c r="A254" s="107" t="s">
        <v>824</v>
      </c>
      <c r="B254" s="49">
        <v>9009150100</v>
      </c>
      <c r="C254" s="107" t="s">
        <v>823</v>
      </c>
      <c r="D254" s="49">
        <v>100309</v>
      </c>
      <c r="E254" s="49">
        <v>2.0699999999999998</v>
      </c>
      <c r="F254" s="49">
        <v>69719.574529999998</v>
      </c>
      <c r="G254" s="49">
        <v>69.72</v>
      </c>
      <c r="H254" s="49">
        <v>0.79800000000000004</v>
      </c>
      <c r="I254" s="49">
        <v>4</v>
      </c>
      <c r="J254" s="49">
        <v>0.20199999999999996</v>
      </c>
      <c r="K254" s="49">
        <v>2</v>
      </c>
      <c r="L254" s="49">
        <v>1797</v>
      </c>
      <c r="M254" s="49">
        <v>0.30929620763421489</v>
      </c>
      <c r="N254" s="49">
        <v>0.223</v>
      </c>
      <c r="O254" s="49">
        <v>2</v>
      </c>
      <c r="P254" s="49">
        <v>0.255</v>
      </c>
      <c r="Q254" s="49">
        <v>2</v>
      </c>
      <c r="R254" s="49">
        <v>2</v>
      </c>
      <c r="S254" s="49">
        <v>1</v>
      </c>
      <c r="T254" s="49">
        <v>1</v>
      </c>
      <c r="U254" s="49">
        <v>4123</v>
      </c>
      <c r="V254" s="49">
        <v>1.2127951944178901</v>
      </c>
      <c r="W254" s="49">
        <v>3399.5847106000001</v>
      </c>
      <c r="X254" s="49">
        <v>1</v>
      </c>
      <c r="Y254" s="49">
        <v>450</v>
      </c>
      <c r="Z254" s="49">
        <v>9.3926111458985595</v>
      </c>
      <c r="AA254" s="49">
        <v>0.43099999999999999</v>
      </c>
      <c r="AB254" s="49">
        <v>3</v>
      </c>
      <c r="AC254" s="49">
        <v>2.5</v>
      </c>
      <c r="AD254" s="49">
        <v>3</v>
      </c>
      <c r="AE254" s="107" t="s">
        <v>239</v>
      </c>
      <c r="AF254" s="107" t="s">
        <v>239</v>
      </c>
      <c r="AG254" s="49">
        <v>88019.366599999994</v>
      </c>
      <c r="AH254" s="49">
        <v>10986.41</v>
      </c>
      <c r="AI254" s="49">
        <v>31</v>
      </c>
      <c r="AJ254" s="49">
        <v>16</v>
      </c>
      <c r="AK254" s="49">
        <v>0</v>
      </c>
      <c r="AL254" s="49">
        <v>15</v>
      </c>
      <c r="AM254" s="49">
        <v>10986.41</v>
      </c>
      <c r="AN254" s="49">
        <v>0</v>
      </c>
      <c r="AO254" s="49"/>
      <c r="AP254" s="49"/>
      <c r="AQ254" s="49"/>
      <c r="AR254" s="49">
        <v>0</v>
      </c>
    </row>
    <row r="255" spans="1:44" x14ac:dyDescent="0.25">
      <c r="A255" s="107" t="s">
        <v>822</v>
      </c>
      <c r="B255" s="49">
        <v>9009150200</v>
      </c>
      <c r="C255" s="107" t="s">
        <v>821</v>
      </c>
      <c r="D255" s="49">
        <v>71295</v>
      </c>
      <c r="E255" s="49">
        <v>2.23</v>
      </c>
      <c r="F255" s="49">
        <v>47742.663249999998</v>
      </c>
      <c r="G255" s="49">
        <v>47.743000000000002</v>
      </c>
      <c r="H255" s="49">
        <v>0.42</v>
      </c>
      <c r="I255" s="49">
        <v>3</v>
      </c>
      <c r="J255" s="49">
        <v>0.58000000000000007</v>
      </c>
      <c r="K255" s="49">
        <v>3</v>
      </c>
      <c r="L255" s="49">
        <v>1571</v>
      </c>
      <c r="M255" s="49">
        <v>0.39486695371984726</v>
      </c>
      <c r="N255" s="49">
        <v>0.67200000000000004</v>
      </c>
      <c r="O255" s="49">
        <v>4</v>
      </c>
      <c r="P255" s="49">
        <v>0.41400000000000003</v>
      </c>
      <c r="Q255" s="49">
        <v>3</v>
      </c>
      <c r="R255" s="49">
        <v>3</v>
      </c>
      <c r="S255" s="49">
        <v>1</v>
      </c>
      <c r="T255" s="49">
        <v>1</v>
      </c>
      <c r="U255" s="49">
        <v>3622</v>
      </c>
      <c r="V255" s="49">
        <v>1.0286205959255399</v>
      </c>
      <c r="W255" s="49">
        <v>3521.2205689000002</v>
      </c>
      <c r="X255" s="49">
        <v>1</v>
      </c>
      <c r="Y255" s="49">
        <v>633</v>
      </c>
      <c r="Z255" s="49">
        <v>19.095022624434389</v>
      </c>
      <c r="AA255" s="49">
        <v>0.78300000000000003</v>
      </c>
      <c r="AB255" s="49">
        <v>4</v>
      </c>
      <c r="AC255" s="49">
        <v>3.5</v>
      </c>
      <c r="AD255" s="49">
        <v>4</v>
      </c>
      <c r="AE255" s="107" t="s">
        <v>239</v>
      </c>
      <c r="AF255" s="107" t="s">
        <v>239</v>
      </c>
      <c r="AG255" s="49">
        <v>58587.5092</v>
      </c>
      <c r="AH255" s="49">
        <v>301300.26</v>
      </c>
      <c r="AI255" s="49">
        <v>17</v>
      </c>
      <c r="AJ255" s="49">
        <v>16</v>
      </c>
      <c r="AK255" s="49">
        <v>1</v>
      </c>
      <c r="AL255" s="49">
        <v>0</v>
      </c>
      <c r="AM255" s="49">
        <v>10891.55</v>
      </c>
      <c r="AN255" s="49">
        <v>4</v>
      </c>
      <c r="AO255" s="49">
        <v>1</v>
      </c>
      <c r="AP255" s="49">
        <v>2</v>
      </c>
      <c r="AQ255" s="49">
        <v>1</v>
      </c>
      <c r="AR255" s="49">
        <v>289508.71000000002</v>
      </c>
    </row>
    <row r="256" spans="1:44" x14ac:dyDescent="0.25">
      <c r="A256" s="107" t="s">
        <v>820</v>
      </c>
      <c r="B256" s="49">
        <v>9009150300</v>
      </c>
      <c r="C256" s="107" t="s">
        <v>819</v>
      </c>
      <c r="D256" s="49">
        <v>88063</v>
      </c>
      <c r="E256" s="49">
        <v>2.35</v>
      </c>
      <c r="F256" s="49">
        <v>57445.967100000002</v>
      </c>
      <c r="G256" s="49">
        <v>57.445999999999998</v>
      </c>
      <c r="H256" s="49">
        <v>0.60599999999999998</v>
      </c>
      <c r="I256" s="49">
        <v>4</v>
      </c>
      <c r="J256" s="49">
        <v>0.39400000000000002</v>
      </c>
      <c r="K256" s="49">
        <v>2</v>
      </c>
      <c r="L256" s="49">
        <v>1618</v>
      </c>
      <c r="M256" s="49">
        <v>0.3379871726452317</v>
      </c>
      <c r="N256" s="49">
        <v>0.40899999999999997</v>
      </c>
      <c r="O256" s="49">
        <v>3</v>
      </c>
      <c r="P256" s="49">
        <v>0.372</v>
      </c>
      <c r="Q256" s="49">
        <v>2</v>
      </c>
      <c r="R256" s="49">
        <v>2</v>
      </c>
      <c r="S256" s="49">
        <v>1</v>
      </c>
      <c r="T256" s="49">
        <v>1</v>
      </c>
      <c r="U256" s="49">
        <v>3953</v>
      </c>
      <c r="V256" s="49">
        <v>1.1303090979572099</v>
      </c>
      <c r="W256" s="49">
        <v>3497.2734513</v>
      </c>
      <c r="X256" s="49">
        <v>1</v>
      </c>
      <c r="Y256" s="49">
        <v>363</v>
      </c>
      <c r="Z256" s="49">
        <v>9.2202184404368808</v>
      </c>
      <c r="AA256" s="49">
        <v>0.42299999999999999</v>
      </c>
      <c r="AB256" s="49">
        <v>3</v>
      </c>
      <c r="AC256" s="49">
        <v>2.5</v>
      </c>
      <c r="AD256" s="49">
        <v>3</v>
      </c>
      <c r="AE256" s="107" t="s">
        <v>239</v>
      </c>
      <c r="AF256" s="107" t="s">
        <v>239</v>
      </c>
      <c r="AG256" s="49">
        <v>70907.9859</v>
      </c>
      <c r="AH256" s="49">
        <v>9897.52</v>
      </c>
      <c r="AI256" s="49">
        <v>24</v>
      </c>
      <c r="AJ256" s="49">
        <v>19</v>
      </c>
      <c r="AK256" s="49">
        <v>1</v>
      </c>
      <c r="AL256" s="49">
        <v>4</v>
      </c>
      <c r="AM256" s="49">
        <v>9039.11</v>
      </c>
      <c r="AN256" s="49">
        <v>2</v>
      </c>
      <c r="AO256" s="49">
        <v>2</v>
      </c>
      <c r="AP256" s="49">
        <v>0</v>
      </c>
      <c r="AQ256" s="49">
        <v>0</v>
      </c>
      <c r="AR256" s="49">
        <v>858.41</v>
      </c>
    </row>
    <row r="257" spans="1:44" x14ac:dyDescent="0.25">
      <c r="A257" s="107" t="s">
        <v>818</v>
      </c>
      <c r="B257" s="49">
        <v>9009150400</v>
      </c>
      <c r="C257" s="107" t="s">
        <v>817</v>
      </c>
      <c r="D257" s="49">
        <v>65218</v>
      </c>
      <c r="E257" s="49">
        <v>2.13</v>
      </c>
      <c r="F257" s="49">
        <v>44686.637280000003</v>
      </c>
      <c r="G257" s="49">
        <v>44.686999999999998</v>
      </c>
      <c r="H257" s="49">
        <v>0.36299999999999999</v>
      </c>
      <c r="I257" s="49">
        <v>2</v>
      </c>
      <c r="J257" s="49">
        <v>0.63700000000000001</v>
      </c>
      <c r="K257" s="49">
        <v>4</v>
      </c>
      <c r="L257" s="49">
        <v>1515</v>
      </c>
      <c r="M257" s="49">
        <v>0.40683302899000323</v>
      </c>
      <c r="N257" s="49">
        <v>0.69699999999999995</v>
      </c>
      <c r="O257" s="49">
        <v>4</v>
      </c>
      <c r="P257" s="49">
        <v>0.45799999999999996</v>
      </c>
      <c r="Q257" s="49">
        <v>3</v>
      </c>
      <c r="R257" s="49">
        <v>4</v>
      </c>
      <c r="S257" s="49">
        <v>1</v>
      </c>
      <c r="T257" s="49">
        <v>1</v>
      </c>
      <c r="U257" s="49">
        <v>4284</v>
      </c>
      <c r="V257" s="49">
        <v>0.63277165762930199</v>
      </c>
      <c r="W257" s="49">
        <v>6770.2147344000005</v>
      </c>
      <c r="X257" s="49">
        <v>1</v>
      </c>
      <c r="Y257" s="49">
        <v>578</v>
      </c>
      <c r="Z257" s="49">
        <v>14.152791380999021</v>
      </c>
      <c r="AA257" s="49">
        <v>0.63500000000000001</v>
      </c>
      <c r="AB257" s="49">
        <v>4</v>
      </c>
      <c r="AC257" s="49">
        <v>4</v>
      </c>
      <c r="AD257" s="49">
        <v>4</v>
      </c>
      <c r="AE257" s="107" t="s">
        <v>239</v>
      </c>
      <c r="AF257" s="107" t="s">
        <v>239</v>
      </c>
      <c r="AG257" s="49">
        <v>72449.754100000006</v>
      </c>
      <c r="AH257" s="49">
        <v>15589.52</v>
      </c>
      <c r="AI257" s="49">
        <v>37</v>
      </c>
      <c r="AJ257" s="49">
        <v>19</v>
      </c>
      <c r="AK257" s="49">
        <v>3</v>
      </c>
      <c r="AL257" s="49">
        <v>15</v>
      </c>
      <c r="AM257" s="49">
        <v>11147.17</v>
      </c>
      <c r="AN257" s="49">
        <v>4</v>
      </c>
      <c r="AO257" s="49">
        <v>4</v>
      </c>
      <c r="AP257" s="49">
        <v>0</v>
      </c>
      <c r="AQ257" s="49">
        <v>0</v>
      </c>
      <c r="AR257" s="49">
        <v>4442.3500000000004</v>
      </c>
    </row>
    <row r="258" spans="1:44" x14ac:dyDescent="0.25">
      <c r="A258" s="107" t="s">
        <v>816</v>
      </c>
      <c r="B258" s="49">
        <v>9009150500</v>
      </c>
      <c r="C258" s="107" t="s">
        <v>815</v>
      </c>
      <c r="D258" s="49">
        <v>90000</v>
      </c>
      <c r="E258" s="49">
        <v>2.56</v>
      </c>
      <c r="F258" s="49">
        <v>56250</v>
      </c>
      <c r="G258" s="49">
        <v>56.25</v>
      </c>
      <c r="H258" s="49">
        <v>0.58399999999999996</v>
      </c>
      <c r="I258" s="49">
        <v>3</v>
      </c>
      <c r="J258" s="49">
        <v>0.41600000000000004</v>
      </c>
      <c r="K258" s="49">
        <v>3</v>
      </c>
      <c r="L258" s="49">
        <v>1798</v>
      </c>
      <c r="M258" s="49">
        <v>0.38357333333333332</v>
      </c>
      <c r="N258" s="49">
        <v>0.64400000000000002</v>
      </c>
      <c r="O258" s="49">
        <v>4</v>
      </c>
      <c r="P258" s="49">
        <v>0.252</v>
      </c>
      <c r="Q258" s="49">
        <v>2</v>
      </c>
      <c r="R258" s="49">
        <v>3</v>
      </c>
      <c r="S258" s="49">
        <v>1</v>
      </c>
      <c r="T258" s="49">
        <v>1</v>
      </c>
      <c r="U258" s="49">
        <v>4308</v>
      </c>
      <c r="V258" s="49">
        <v>1.65051459697883</v>
      </c>
      <c r="W258" s="49">
        <v>2610.0950624000002</v>
      </c>
      <c r="X258" s="49">
        <v>1</v>
      </c>
      <c r="Y258" s="49">
        <v>349</v>
      </c>
      <c r="Z258" s="49">
        <v>7.7315019937970755</v>
      </c>
      <c r="AA258" s="49">
        <v>0.32</v>
      </c>
      <c r="AB258" s="49">
        <v>2</v>
      </c>
      <c r="AC258" s="49">
        <v>2.5</v>
      </c>
      <c r="AD258" s="49">
        <v>3</v>
      </c>
      <c r="AE258" s="107" t="s">
        <v>239</v>
      </c>
      <c r="AF258" s="107" t="s">
        <v>239</v>
      </c>
      <c r="AG258" s="49">
        <v>76013.063599999994</v>
      </c>
      <c r="AH258" s="49">
        <v>23082.76</v>
      </c>
      <c r="AI258" s="49">
        <v>33</v>
      </c>
      <c r="AJ258" s="49">
        <v>33</v>
      </c>
      <c r="AK258" s="49">
        <v>0</v>
      </c>
      <c r="AL258" s="49">
        <v>0</v>
      </c>
      <c r="AM258" s="49">
        <v>20569.71</v>
      </c>
      <c r="AN258" s="49">
        <v>5</v>
      </c>
      <c r="AO258" s="49">
        <v>5</v>
      </c>
      <c r="AP258" s="49">
        <v>0</v>
      </c>
      <c r="AQ258" s="49">
        <v>0</v>
      </c>
      <c r="AR258" s="49">
        <v>2513.0500000000002</v>
      </c>
    </row>
    <row r="259" spans="1:44" x14ac:dyDescent="0.25">
      <c r="A259" s="107" t="s">
        <v>816</v>
      </c>
      <c r="B259" s="49">
        <v>9009150500</v>
      </c>
      <c r="C259" s="107" t="s">
        <v>815</v>
      </c>
      <c r="D259" s="49">
        <v>90000</v>
      </c>
      <c r="E259" s="49">
        <v>2.56</v>
      </c>
      <c r="F259" s="49">
        <v>56250</v>
      </c>
      <c r="G259" s="49">
        <v>56.25</v>
      </c>
      <c r="H259" s="49">
        <v>0.58399999999999996</v>
      </c>
      <c r="I259" s="49">
        <v>3</v>
      </c>
      <c r="J259" s="49">
        <v>0.41600000000000004</v>
      </c>
      <c r="K259" s="49">
        <v>3</v>
      </c>
      <c r="L259" s="49">
        <v>1798</v>
      </c>
      <c r="M259" s="49">
        <v>0.38357333333333332</v>
      </c>
      <c r="N259" s="49">
        <v>0.64400000000000002</v>
      </c>
      <c r="O259" s="49">
        <v>4</v>
      </c>
      <c r="P259" s="49">
        <v>0.252</v>
      </c>
      <c r="Q259" s="49">
        <v>2</v>
      </c>
      <c r="R259" s="49">
        <v>3</v>
      </c>
      <c r="S259" s="49">
        <v>1</v>
      </c>
      <c r="T259" s="49">
        <v>1</v>
      </c>
      <c r="U259" s="49">
        <v>4308</v>
      </c>
      <c r="V259" s="49">
        <v>1.65051459697883</v>
      </c>
      <c r="W259" s="49">
        <v>2610.0950624000002</v>
      </c>
      <c r="X259" s="49">
        <v>1</v>
      </c>
      <c r="Y259" s="49">
        <v>349</v>
      </c>
      <c r="Z259" s="49">
        <v>7.7315019937970755</v>
      </c>
      <c r="AA259" s="49">
        <v>0.32</v>
      </c>
      <c r="AB259" s="49">
        <v>2</v>
      </c>
      <c r="AC259" s="49">
        <v>2.5</v>
      </c>
      <c r="AD259" s="49">
        <v>3</v>
      </c>
      <c r="AE259" s="107" t="s">
        <v>239</v>
      </c>
      <c r="AF259" s="107" t="s">
        <v>239</v>
      </c>
      <c r="AG259" s="49">
        <v>0</v>
      </c>
      <c r="AH259" s="49">
        <v>181.36</v>
      </c>
      <c r="AI259" s="49">
        <v>1</v>
      </c>
      <c r="AJ259" s="49">
        <v>1</v>
      </c>
      <c r="AK259" s="49">
        <v>0</v>
      </c>
      <c r="AL259" s="49">
        <v>0</v>
      </c>
      <c r="AM259" s="49">
        <v>181.36</v>
      </c>
      <c r="AN259" s="49">
        <v>0</v>
      </c>
      <c r="AO259" s="49"/>
      <c r="AP259" s="49"/>
      <c r="AQ259" s="49"/>
      <c r="AR259" s="49">
        <v>0</v>
      </c>
    </row>
    <row r="260" spans="1:44" x14ac:dyDescent="0.25">
      <c r="A260" s="107" t="s">
        <v>814</v>
      </c>
      <c r="B260" s="49">
        <v>9009150600</v>
      </c>
      <c r="C260" s="107" t="s">
        <v>813</v>
      </c>
      <c r="D260" s="49">
        <v>103598</v>
      </c>
      <c r="E260" s="49">
        <v>2.69</v>
      </c>
      <c r="F260" s="49">
        <v>63164.815399999999</v>
      </c>
      <c r="G260" s="49">
        <v>63.164999999999999</v>
      </c>
      <c r="H260" s="49">
        <v>0.71</v>
      </c>
      <c r="I260" s="49">
        <v>4</v>
      </c>
      <c r="J260" s="49">
        <v>0.29000000000000004</v>
      </c>
      <c r="K260" s="49">
        <v>2</v>
      </c>
      <c r="L260" s="49">
        <v>1613</v>
      </c>
      <c r="M260" s="49">
        <v>0.30643642156516143</v>
      </c>
      <c r="N260" s="49">
        <v>0.20799999999999999</v>
      </c>
      <c r="O260" s="49">
        <v>2</v>
      </c>
      <c r="P260" s="49">
        <v>0.376</v>
      </c>
      <c r="Q260" s="49">
        <v>2</v>
      </c>
      <c r="R260" s="49">
        <v>2</v>
      </c>
      <c r="S260" s="49">
        <v>1</v>
      </c>
      <c r="T260" s="49">
        <v>1</v>
      </c>
      <c r="U260" s="49">
        <v>6407</v>
      </c>
      <c r="V260" s="49">
        <v>3.91628262370328</v>
      </c>
      <c r="W260" s="49">
        <v>1635.9902018</v>
      </c>
      <c r="X260" s="49">
        <v>1</v>
      </c>
      <c r="Y260" s="49">
        <v>880</v>
      </c>
      <c r="Z260" s="49">
        <v>12.340485205441032</v>
      </c>
      <c r="AA260" s="49">
        <v>0.57899999999999996</v>
      </c>
      <c r="AB260" s="49">
        <v>3</v>
      </c>
      <c r="AC260" s="49">
        <v>2.5</v>
      </c>
      <c r="AD260" s="49">
        <v>3</v>
      </c>
      <c r="AE260" s="107" t="s">
        <v>239</v>
      </c>
      <c r="AF260" s="107" t="s">
        <v>239</v>
      </c>
      <c r="AG260" s="49">
        <v>118660.9953</v>
      </c>
      <c r="AH260" s="49">
        <v>120779.61</v>
      </c>
      <c r="AI260" s="49">
        <v>24</v>
      </c>
      <c r="AJ260" s="49">
        <v>24</v>
      </c>
      <c r="AK260" s="49">
        <v>0</v>
      </c>
      <c r="AL260" s="49">
        <v>0</v>
      </c>
      <c r="AM260" s="49">
        <v>15405.65</v>
      </c>
      <c r="AN260" s="49">
        <v>3</v>
      </c>
      <c r="AO260" s="49">
        <v>3</v>
      </c>
      <c r="AP260" s="49">
        <v>0</v>
      </c>
      <c r="AQ260" s="49">
        <v>0</v>
      </c>
      <c r="AR260" s="49">
        <v>15373.96</v>
      </c>
    </row>
    <row r="261" spans="1:44" x14ac:dyDescent="0.25">
      <c r="A261" s="107" t="s">
        <v>812</v>
      </c>
      <c r="B261" s="49">
        <v>9009150700</v>
      </c>
      <c r="C261" s="107" t="s">
        <v>811</v>
      </c>
      <c r="D261" s="49">
        <v>128750</v>
      </c>
      <c r="E261" s="49">
        <v>2.82</v>
      </c>
      <c r="F261" s="49">
        <v>76669.509279999998</v>
      </c>
      <c r="G261" s="49">
        <v>76.67</v>
      </c>
      <c r="H261" s="49">
        <v>0.85899999999999999</v>
      </c>
      <c r="I261" s="49">
        <v>5</v>
      </c>
      <c r="J261" s="49">
        <v>0.14100000000000001</v>
      </c>
      <c r="K261" s="49">
        <v>1</v>
      </c>
      <c r="L261" s="49">
        <v>2032</v>
      </c>
      <c r="M261" s="49">
        <v>0.3180403817500474</v>
      </c>
      <c r="N261" s="49">
        <v>0.27300000000000002</v>
      </c>
      <c r="O261" s="49">
        <v>2</v>
      </c>
      <c r="P261" s="49">
        <v>0.15700000000000003</v>
      </c>
      <c r="Q261" s="49">
        <v>1</v>
      </c>
      <c r="R261" s="49">
        <v>1</v>
      </c>
      <c r="S261" s="49">
        <v>1</v>
      </c>
      <c r="T261" s="49">
        <v>1</v>
      </c>
      <c r="U261" s="49">
        <v>4361</v>
      </c>
      <c r="V261" s="49">
        <v>4.4284301703328399</v>
      </c>
      <c r="W261" s="49">
        <v>984.77334682000003</v>
      </c>
      <c r="X261" s="49">
        <v>1</v>
      </c>
      <c r="Y261" s="49">
        <v>429</v>
      </c>
      <c r="Z261" s="49">
        <v>9.4827586206896548</v>
      </c>
      <c r="AA261" s="49">
        <v>0.437</v>
      </c>
      <c r="AB261" s="49">
        <v>3</v>
      </c>
      <c r="AC261" s="49">
        <v>2</v>
      </c>
      <c r="AD261" s="49">
        <v>2</v>
      </c>
      <c r="AE261" s="107" t="s">
        <v>239</v>
      </c>
      <c r="AF261" s="107" t="s">
        <v>239</v>
      </c>
      <c r="AG261" s="49">
        <v>454.1302</v>
      </c>
      <c r="AH261" s="49">
        <v>0</v>
      </c>
      <c r="AI261" s="49">
        <v>0</v>
      </c>
      <c r="AJ261" s="49"/>
      <c r="AK261" s="49"/>
      <c r="AL261" s="49"/>
      <c r="AM261" s="49">
        <v>0</v>
      </c>
      <c r="AN261" s="49">
        <v>0</v>
      </c>
      <c r="AO261" s="49"/>
      <c r="AP261" s="49"/>
      <c r="AQ261" s="49"/>
      <c r="AR261" s="49">
        <v>0</v>
      </c>
    </row>
    <row r="262" spans="1:44" x14ac:dyDescent="0.25">
      <c r="A262" s="107" t="s">
        <v>812</v>
      </c>
      <c r="B262" s="49">
        <v>9009150700</v>
      </c>
      <c r="C262" s="107" t="s">
        <v>811</v>
      </c>
      <c r="D262" s="49">
        <v>128750</v>
      </c>
      <c r="E262" s="49">
        <v>2.82</v>
      </c>
      <c r="F262" s="49">
        <v>76669.509279999998</v>
      </c>
      <c r="G262" s="49">
        <v>76.67</v>
      </c>
      <c r="H262" s="49">
        <v>0.85899999999999999</v>
      </c>
      <c r="I262" s="49">
        <v>5</v>
      </c>
      <c r="J262" s="49">
        <v>0.14100000000000001</v>
      </c>
      <c r="K262" s="49">
        <v>1</v>
      </c>
      <c r="L262" s="49">
        <v>2032</v>
      </c>
      <c r="M262" s="49">
        <v>0.3180403817500474</v>
      </c>
      <c r="N262" s="49">
        <v>0.27300000000000002</v>
      </c>
      <c r="O262" s="49">
        <v>2</v>
      </c>
      <c r="P262" s="49">
        <v>0.15700000000000003</v>
      </c>
      <c r="Q262" s="49">
        <v>1</v>
      </c>
      <c r="R262" s="49">
        <v>1</v>
      </c>
      <c r="S262" s="49">
        <v>1</v>
      </c>
      <c r="T262" s="49">
        <v>1</v>
      </c>
      <c r="U262" s="49">
        <v>4361</v>
      </c>
      <c r="V262" s="49">
        <v>4.4284301703328399</v>
      </c>
      <c r="W262" s="49">
        <v>984.77334682000003</v>
      </c>
      <c r="X262" s="49">
        <v>1</v>
      </c>
      <c r="Y262" s="49">
        <v>429</v>
      </c>
      <c r="Z262" s="49">
        <v>9.4827586206896548</v>
      </c>
      <c r="AA262" s="49">
        <v>0.437</v>
      </c>
      <c r="AB262" s="49">
        <v>3</v>
      </c>
      <c r="AC262" s="49">
        <v>2</v>
      </c>
      <c r="AD262" s="49">
        <v>2</v>
      </c>
      <c r="AE262" s="107" t="s">
        <v>239</v>
      </c>
      <c r="AF262" s="107" t="s">
        <v>239</v>
      </c>
      <c r="AG262" s="49">
        <v>83005.870800000004</v>
      </c>
      <c r="AH262" s="49">
        <v>19090.919999999998</v>
      </c>
      <c r="AI262" s="49">
        <v>25</v>
      </c>
      <c r="AJ262" s="49">
        <v>25</v>
      </c>
      <c r="AK262" s="49">
        <v>0</v>
      </c>
      <c r="AL262" s="49">
        <v>0</v>
      </c>
      <c r="AM262" s="49">
        <v>15796.6</v>
      </c>
      <c r="AN262" s="49">
        <v>1</v>
      </c>
      <c r="AO262" s="49">
        <v>1</v>
      </c>
      <c r="AP262" s="49">
        <v>0</v>
      </c>
      <c r="AQ262" s="49">
        <v>0</v>
      </c>
      <c r="AR262" s="49">
        <v>3294.32</v>
      </c>
    </row>
    <row r="263" spans="1:44" x14ac:dyDescent="0.25">
      <c r="A263" s="107" t="s">
        <v>812</v>
      </c>
      <c r="B263" s="49">
        <v>9009150700</v>
      </c>
      <c r="C263" s="107" t="s">
        <v>811</v>
      </c>
      <c r="D263" s="49">
        <v>128750</v>
      </c>
      <c r="E263" s="49">
        <v>2.82</v>
      </c>
      <c r="F263" s="49">
        <v>76669.509279999998</v>
      </c>
      <c r="G263" s="49">
        <v>76.67</v>
      </c>
      <c r="H263" s="49">
        <v>0.85899999999999999</v>
      </c>
      <c r="I263" s="49">
        <v>5</v>
      </c>
      <c r="J263" s="49">
        <v>0.14100000000000001</v>
      </c>
      <c r="K263" s="49">
        <v>1</v>
      </c>
      <c r="L263" s="49">
        <v>2032</v>
      </c>
      <c r="M263" s="49">
        <v>0.3180403817500474</v>
      </c>
      <c r="N263" s="49">
        <v>0.27300000000000002</v>
      </c>
      <c r="O263" s="49">
        <v>2</v>
      </c>
      <c r="P263" s="49">
        <v>0.15700000000000003</v>
      </c>
      <c r="Q263" s="49">
        <v>1</v>
      </c>
      <c r="R263" s="49">
        <v>1</v>
      </c>
      <c r="S263" s="49">
        <v>1</v>
      </c>
      <c r="T263" s="49">
        <v>1</v>
      </c>
      <c r="U263" s="49">
        <v>4361</v>
      </c>
      <c r="V263" s="49">
        <v>4.4284301703328399</v>
      </c>
      <c r="W263" s="49">
        <v>984.77334682000003</v>
      </c>
      <c r="X263" s="49">
        <v>1</v>
      </c>
      <c r="Y263" s="49">
        <v>429</v>
      </c>
      <c r="Z263" s="49">
        <v>9.4827586206896548</v>
      </c>
      <c r="AA263" s="49">
        <v>0.437</v>
      </c>
      <c r="AB263" s="49">
        <v>3</v>
      </c>
      <c r="AC263" s="49">
        <v>2</v>
      </c>
      <c r="AD263" s="49">
        <v>2</v>
      </c>
      <c r="AE263" s="107" t="s">
        <v>239</v>
      </c>
      <c r="AF263" s="107" t="s">
        <v>239</v>
      </c>
      <c r="AG263" s="49">
        <v>728.59849999999994</v>
      </c>
      <c r="AH263" s="49">
        <v>1151.49</v>
      </c>
      <c r="AI263" s="49">
        <v>1</v>
      </c>
      <c r="AJ263" s="49">
        <v>1</v>
      </c>
      <c r="AK263" s="49">
        <v>0</v>
      </c>
      <c r="AL263" s="49">
        <v>0</v>
      </c>
      <c r="AM263" s="49">
        <v>1151.49</v>
      </c>
      <c r="AN263" s="49">
        <v>0</v>
      </c>
      <c r="AO263" s="49"/>
      <c r="AP263" s="49"/>
      <c r="AQ263" s="49"/>
      <c r="AR263" s="49">
        <v>0</v>
      </c>
    </row>
    <row r="264" spans="1:44" x14ac:dyDescent="0.25">
      <c r="A264" s="107" t="s">
        <v>810</v>
      </c>
      <c r="B264" s="49">
        <v>9009150800</v>
      </c>
      <c r="C264" s="107" t="s">
        <v>809</v>
      </c>
      <c r="D264" s="49">
        <v>87647</v>
      </c>
      <c r="E264" s="49">
        <v>2.33</v>
      </c>
      <c r="F264" s="49">
        <v>57419.458830000003</v>
      </c>
      <c r="G264" s="49">
        <v>57.418999999999997</v>
      </c>
      <c r="H264" s="49">
        <v>0.60499999999999998</v>
      </c>
      <c r="I264" s="49">
        <v>4</v>
      </c>
      <c r="J264" s="49">
        <v>0.39500000000000002</v>
      </c>
      <c r="K264" s="49">
        <v>2</v>
      </c>
      <c r="L264" s="49">
        <v>1661</v>
      </c>
      <c r="M264" s="49">
        <v>0.34712970839749724</v>
      </c>
      <c r="N264" s="49">
        <v>0.46400000000000002</v>
      </c>
      <c r="O264" s="49">
        <v>3</v>
      </c>
      <c r="P264" s="49">
        <v>0.33699999999999997</v>
      </c>
      <c r="Q264" s="49">
        <v>2</v>
      </c>
      <c r="R264" s="49">
        <v>2</v>
      </c>
      <c r="S264" s="49">
        <v>1</v>
      </c>
      <c r="T264" s="49">
        <v>1</v>
      </c>
      <c r="U264" s="49">
        <v>3950</v>
      </c>
      <c r="V264" s="49">
        <v>2.1166766023626402</v>
      </c>
      <c r="W264" s="49">
        <v>1866.1329725999999</v>
      </c>
      <c r="X264" s="49">
        <v>1</v>
      </c>
      <c r="Y264" s="49">
        <v>692</v>
      </c>
      <c r="Z264" s="49">
        <v>17.514553277651228</v>
      </c>
      <c r="AA264" s="49">
        <v>0.73199999999999998</v>
      </c>
      <c r="AB264" s="49">
        <v>4</v>
      </c>
      <c r="AC264" s="49">
        <v>3</v>
      </c>
      <c r="AD264" s="49">
        <v>3</v>
      </c>
      <c r="AE264" s="107" t="s">
        <v>239</v>
      </c>
      <c r="AF264" s="107" t="s">
        <v>239</v>
      </c>
      <c r="AG264" s="49">
        <v>69671.752900000007</v>
      </c>
      <c r="AH264" s="49">
        <v>9704.3799999999992</v>
      </c>
      <c r="AI264" s="49">
        <v>16</v>
      </c>
      <c r="AJ264" s="49">
        <v>16</v>
      </c>
      <c r="AK264" s="49">
        <v>0</v>
      </c>
      <c r="AL264" s="49">
        <v>0</v>
      </c>
      <c r="AM264" s="49">
        <v>9601.5</v>
      </c>
      <c r="AN264" s="49">
        <v>1</v>
      </c>
      <c r="AO264" s="49">
        <v>0</v>
      </c>
      <c r="AP264" s="49">
        <v>1</v>
      </c>
      <c r="AQ264" s="49">
        <v>0</v>
      </c>
      <c r="AR264" s="49">
        <v>102.88</v>
      </c>
    </row>
    <row r="265" spans="1:44" x14ac:dyDescent="0.25">
      <c r="A265" s="107" t="s">
        <v>808</v>
      </c>
      <c r="B265" s="49">
        <v>9009150900</v>
      </c>
      <c r="C265" s="107" t="s">
        <v>807</v>
      </c>
      <c r="D265" s="49">
        <v>117625</v>
      </c>
      <c r="E265" s="49">
        <v>2.6</v>
      </c>
      <c r="F265" s="49">
        <v>72947.928279999993</v>
      </c>
      <c r="G265" s="49">
        <v>72.947999999999993</v>
      </c>
      <c r="H265" s="49">
        <v>0.83399999999999996</v>
      </c>
      <c r="I265" s="49">
        <v>5</v>
      </c>
      <c r="J265" s="49">
        <v>0.16600000000000004</v>
      </c>
      <c r="K265" s="49">
        <v>1</v>
      </c>
      <c r="L265" s="49">
        <v>1927</v>
      </c>
      <c r="M265" s="49">
        <v>0.31699323812517194</v>
      </c>
      <c r="N265" s="49">
        <v>0.26300000000000001</v>
      </c>
      <c r="O265" s="49">
        <v>2</v>
      </c>
      <c r="P265" s="49">
        <v>0.19499999999999995</v>
      </c>
      <c r="Q265" s="49">
        <v>1</v>
      </c>
      <c r="R265" s="49">
        <v>1</v>
      </c>
      <c r="S265" s="49">
        <v>1</v>
      </c>
      <c r="T265" s="49">
        <v>1</v>
      </c>
      <c r="U265" s="49">
        <v>3958</v>
      </c>
      <c r="V265" s="49">
        <v>1.7314840840961401</v>
      </c>
      <c r="W265" s="49">
        <v>2285.9003072999999</v>
      </c>
      <c r="X265" s="49">
        <v>1</v>
      </c>
      <c r="Y265" s="49">
        <v>131</v>
      </c>
      <c r="Z265" s="49">
        <v>3.4592025349881173</v>
      </c>
      <c r="AA265" s="49">
        <v>8.4000000000000005E-2</v>
      </c>
      <c r="AB265" s="49">
        <v>1</v>
      </c>
      <c r="AC265" s="49">
        <v>1</v>
      </c>
      <c r="AD265" s="49">
        <v>1</v>
      </c>
      <c r="AE265" s="107" t="s">
        <v>239</v>
      </c>
      <c r="AF265" s="107" t="s">
        <v>239</v>
      </c>
      <c r="AG265" s="49">
        <v>80824.2261</v>
      </c>
      <c r="AH265" s="49">
        <v>18168.400000000001</v>
      </c>
      <c r="AI265" s="49">
        <v>29</v>
      </c>
      <c r="AJ265" s="49">
        <v>29</v>
      </c>
      <c r="AK265" s="49">
        <v>0</v>
      </c>
      <c r="AL265" s="49">
        <v>0</v>
      </c>
      <c r="AM265" s="49">
        <v>17324.400000000001</v>
      </c>
      <c r="AN265" s="49">
        <v>2</v>
      </c>
      <c r="AO265" s="49">
        <v>2</v>
      </c>
      <c r="AP265" s="49">
        <v>0</v>
      </c>
      <c r="AQ265" s="49">
        <v>0</v>
      </c>
      <c r="AR265" s="49">
        <v>844</v>
      </c>
    </row>
    <row r="266" spans="1:44" x14ac:dyDescent="0.25">
      <c r="A266" s="107" t="s">
        <v>806</v>
      </c>
      <c r="B266" s="49">
        <v>9009151000</v>
      </c>
      <c r="C266" s="107" t="s">
        <v>805</v>
      </c>
      <c r="D266" s="49">
        <v>87227</v>
      </c>
      <c r="E266" s="49">
        <v>2.04</v>
      </c>
      <c r="F266" s="49">
        <v>61071.115440000001</v>
      </c>
      <c r="G266" s="49">
        <v>61.070999999999998</v>
      </c>
      <c r="H266" s="49">
        <v>0.67300000000000004</v>
      </c>
      <c r="I266" s="49">
        <v>4</v>
      </c>
      <c r="J266" s="49">
        <v>0.32699999999999996</v>
      </c>
      <c r="K266" s="49">
        <v>2</v>
      </c>
      <c r="L266" s="49">
        <v>1786</v>
      </c>
      <c r="M266" s="49">
        <v>0.35093513268242349</v>
      </c>
      <c r="N266" s="49">
        <v>0.48499999999999999</v>
      </c>
      <c r="O266" s="49">
        <v>3</v>
      </c>
      <c r="P266" s="49">
        <v>0.26</v>
      </c>
      <c r="Q266" s="49">
        <v>2</v>
      </c>
      <c r="R266" s="49">
        <v>2</v>
      </c>
      <c r="S266" s="49">
        <v>1</v>
      </c>
      <c r="T266" s="49">
        <v>1</v>
      </c>
      <c r="U266" s="49">
        <v>4126</v>
      </c>
      <c r="V266" s="49">
        <v>0.79923922427439797</v>
      </c>
      <c r="W266" s="49">
        <v>5162.4092946000001</v>
      </c>
      <c r="X266" s="49">
        <v>1</v>
      </c>
      <c r="Y266" s="49">
        <v>434</v>
      </c>
      <c r="Z266" s="49">
        <v>10.437710437710438</v>
      </c>
      <c r="AA266" s="49">
        <v>0.48</v>
      </c>
      <c r="AB266" s="49">
        <v>3</v>
      </c>
      <c r="AC266" s="49">
        <v>2.5</v>
      </c>
      <c r="AD266" s="49">
        <v>3</v>
      </c>
      <c r="AE266" s="107" t="s">
        <v>239</v>
      </c>
      <c r="AF266" s="107" t="s">
        <v>239</v>
      </c>
      <c r="AG266" s="49">
        <v>77262.277400000006</v>
      </c>
      <c r="AH266" s="49">
        <v>11582.4</v>
      </c>
      <c r="AI266" s="49">
        <v>28</v>
      </c>
      <c r="AJ266" s="49">
        <v>25</v>
      </c>
      <c r="AK266" s="49">
        <v>1</v>
      </c>
      <c r="AL266" s="49">
        <v>2</v>
      </c>
      <c r="AM266" s="49">
        <v>10668.61</v>
      </c>
      <c r="AN266" s="49">
        <v>3</v>
      </c>
      <c r="AO266" s="49">
        <v>2</v>
      </c>
      <c r="AP266" s="49">
        <v>1</v>
      </c>
      <c r="AQ266" s="49">
        <v>0</v>
      </c>
      <c r="AR266" s="49">
        <v>913.79</v>
      </c>
    </row>
    <row r="267" spans="1:44" x14ac:dyDescent="0.25">
      <c r="A267" s="107" t="s">
        <v>804</v>
      </c>
      <c r="B267" s="49">
        <v>9009151100</v>
      </c>
      <c r="C267" s="107" t="s">
        <v>803</v>
      </c>
      <c r="D267" s="49">
        <v>96916</v>
      </c>
      <c r="E267" s="49">
        <v>2.5299999999999998</v>
      </c>
      <c r="F267" s="49">
        <v>60930.567159999999</v>
      </c>
      <c r="G267" s="49">
        <v>60.930999999999997</v>
      </c>
      <c r="H267" s="49">
        <v>0.66900000000000004</v>
      </c>
      <c r="I267" s="49">
        <v>4</v>
      </c>
      <c r="J267" s="49">
        <v>0.33099999999999996</v>
      </c>
      <c r="K267" s="49">
        <v>2</v>
      </c>
      <c r="L267" s="49">
        <v>1905</v>
      </c>
      <c r="M267" s="49">
        <v>0.37518114577812839</v>
      </c>
      <c r="N267" s="49">
        <v>0.61399999999999999</v>
      </c>
      <c r="O267" s="49">
        <v>4</v>
      </c>
      <c r="P267" s="49">
        <v>0.20999999999999996</v>
      </c>
      <c r="Q267" s="49">
        <v>2</v>
      </c>
      <c r="R267" s="49">
        <v>2</v>
      </c>
      <c r="S267" s="49">
        <v>1</v>
      </c>
      <c r="T267" s="49">
        <v>1</v>
      </c>
      <c r="U267" s="49">
        <v>6579</v>
      </c>
      <c r="V267" s="49">
        <v>2.2009453325652499</v>
      </c>
      <c r="W267" s="49">
        <v>2989.1701091999998</v>
      </c>
      <c r="X267" s="49">
        <v>1</v>
      </c>
      <c r="Y267" s="49">
        <v>792</v>
      </c>
      <c r="Z267" s="49">
        <v>11.536780772032047</v>
      </c>
      <c r="AA267" s="49">
        <v>0.54</v>
      </c>
      <c r="AB267" s="49">
        <v>3</v>
      </c>
      <c r="AC267" s="49">
        <v>2.5</v>
      </c>
      <c r="AD267" s="49">
        <v>3</v>
      </c>
      <c r="AE267" s="107" t="s">
        <v>239</v>
      </c>
      <c r="AF267" s="107" t="s">
        <v>239</v>
      </c>
      <c r="AG267" s="49">
        <v>116407.5059</v>
      </c>
      <c r="AH267" s="49">
        <v>22949.33</v>
      </c>
      <c r="AI267" s="49">
        <v>43</v>
      </c>
      <c r="AJ267" s="49">
        <v>40</v>
      </c>
      <c r="AK267" s="49">
        <v>1</v>
      </c>
      <c r="AL267" s="49">
        <v>2</v>
      </c>
      <c r="AM267" s="49">
        <v>22949.33</v>
      </c>
      <c r="AN267" s="49">
        <v>0</v>
      </c>
      <c r="AO267" s="49"/>
      <c r="AP267" s="49"/>
      <c r="AQ267" s="49"/>
      <c r="AR267" s="49">
        <v>0</v>
      </c>
    </row>
    <row r="268" spans="1:44" x14ac:dyDescent="0.25">
      <c r="A268" s="107" t="s">
        <v>802</v>
      </c>
      <c r="B268" s="49">
        <v>9009151200</v>
      </c>
      <c r="C268" s="107" t="s">
        <v>801</v>
      </c>
      <c r="D268" s="49">
        <v>84688</v>
      </c>
      <c r="E268" s="49">
        <v>2.4700000000000002</v>
      </c>
      <c r="F268" s="49">
        <v>53885.684009999997</v>
      </c>
      <c r="G268" s="49">
        <v>53.886000000000003</v>
      </c>
      <c r="H268" s="49">
        <v>0.54</v>
      </c>
      <c r="I268" s="49">
        <v>3</v>
      </c>
      <c r="J268" s="49">
        <v>0.45999999999999996</v>
      </c>
      <c r="K268" s="49">
        <v>3</v>
      </c>
      <c r="L268" s="49">
        <v>1663</v>
      </c>
      <c r="M268" s="49">
        <v>0.37033955059931328</v>
      </c>
      <c r="N268" s="49">
        <v>0.59199999999999997</v>
      </c>
      <c r="O268" s="49">
        <v>3</v>
      </c>
      <c r="P268" s="49">
        <v>0.33399999999999996</v>
      </c>
      <c r="Q268" s="49">
        <v>2</v>
      </c>
      <c r="R268" s="49">
        <v>3</v>
      </c>
      <c r="S268" s="49">
        <v>1</v>
      </c>
      <c r="T268" s="49">
        <v>1</v>
      </c>
      <c r="U268" s="49">
        <v>3088</v>
      </c>
      <c r="V268" s="49">
        <v>1.3273408988767501</v>
      </c>
      <c r="W268" s="49">
        <v>2326.4558507000002</v>
      </c>
      <c r="X268" s="49">
        <v>1</v>
      </c>
      <c r="Y268" s="49">
        <v>235</v>
      </c>
      <c r="Z268" s="49">
        <v>7.1843472944053808</v>
      </c>
      <c r="AA268" s="49">
        <v>0.29399999999999998</v>
      </c>
      <c r="AB268" s="49">
        <v>2</v>
      </c>
      <c r="AC268" s="49">
        <v>2.5</v>
      </c>
      <c r="AD268" s="49">
        <v>3</v>
      </c>
      <c r="AE268" s="107" t="s">
        <v>239</v>
      </c>
      <c r="AF268" s="107" t="s">
        <v>239</v>
      </c>
      <c r="AG268" s="49">
        <v>55146.0458</v>
      </c>
      <c r="AH268" s="49">
        <v>21109.09</v>
      </c>
      <c r="AI268" s="49">
        <v>19</v>
      </c>
      <c r="AJ268" s="49">
        <v>18</v>
      </c>
      <c r="AK268" s="49">
        <v>1</v>
      </c>
      <c r="AL268" s="49">
        <v>0</v>
      </c>
      <c r="AM268" s="49">
        <v>11439.41</v>
      </c>
      <c r="AN268" s="49">
        <v>4</v>
      </c>
      <c r="AO268" s="49">
        <v>4</v>
      </c>
      <c r="AP268" s="49">
        <v>0</v>
      </c>
      <c r="AQ268" s="49">
        <v>0</v>
      </c>
      <c r="AR268" s="49">
        <v>9669.68</v>
      </c>
    </row>
    <row r="269" spans="1:44" x14ac:dyDescent="0.25">
      <c r="A269" s="107" t="s">
        <v>802</v>
      </c>
      <c r="B269" s="49">
        <v>9009151200</v>
      </c>
      <c r="C269" s="107" t="s">
        <v>801</v>
      </c>
      <c r="D269" s="49">
        <v>84688</v>
      </c>
      <c r="E269" s="49">
        <v>2.4700000000000002</v>
      </c>
      <c r="F269" s="49">
        <v>53885.684009999997</v>
      </c>
      <c r="G269" s="49">
        <v>53.886000000000003</v>
      </c>
      <c r="H269" s="49">
        <v>0.54</v>
      </c>
      <c r="I269" s="49">
        <v>3</v>
      </c>
      <c r="J269" s="49">
        <v>0.45999999999999996</v>
      </c>
      <c r="K269" s="49">
        <v>3</v>
      </c>
      <c r="L269" s="49">
        <v>1663</v>
      </c>
      <c r="M269" s="49">
        <v>0.37033955059931328</v>
      </c>
      <c r="N269" s="49">
        <v>0.59199999999999997</v>
      </c>
      <c r="O269" s="49">
        <v>3</v>
      </c>
      <c r="P269" s="49">
        <v>0.33399999999999996</v>
      </c>
      <c r="Q269" s="49">
        <v>2</v>
      </c>
      <c r="R269" s="49">
        <v>3</v>
      </c>
      <c r="S269" s="49">
        <v>1</v>
      </c>
      <c r="T269" s="49">
        <v>1</v>
      </c>
      <c r="U269" s="49">
        <v>3088</v>
      </c>
      <c r="V269" s="49">
        <v>1.3273408988767501</v>
      </c>
      <c r="W269" s="49">
        <v>2326.4558507000002</v>
      </c>
      <c r="X269" s="49">
        <v>1</v>
      </c>
      <c r="Y269" s="49">
        <v>235</v>
      </c>
      <c r="Z269" s="49">
        <v>7.1843472944053808</v>
      </c>
      <c r="AA269" s="49">
        <v>0.29399999999999998</v>
      </c>
      <c r="AB269" s="49">
        <v>2</v>
      </c>
      <c r="AC269" s="49">
        <v>2.5</v>
      </c>
      <c r="AD269" s="49">
        <v>3</v>
      </c>
      <c r="AE269" s="107" t="s">
        <v>239</v>
      </c>
      <c r="AF269" s="107" t="s">
        <v>239</v>
      </c>
      <c r="AG269" s="49">
        <v>0</v>
      </c>
      <c r="AH269" s="49">
        <v>0</v>
      </c>
      <c r="AI269" s="49">
        <v>0</v>
      </c>
      <c r="AJ269" s="49"/>
      <c r="AK269" s="49"/>
      <c r="AL269" s="49"/>
      <c r="AM269" s="49">
        <v>0</v>
      </c>
      <c r="AN269" s="49">
        <v>0</v>
      </c>
      <c r="AO269" s="49"/>
      <c r="AP269" s="49"/>
      <c r="AQ269" s="49"/>
      <c r="AR269" s="49">
        <v>0</v>
      </c>
    </row>
    <row r="270" spans="1:44" x14ac:dyDescent="0.25">
      <c r="A270" s="107" t="s">
        <v>802</v>
      </c>
      <c r="B270" s="49">
        <v>9009151200</v>
      </c>
      <c r="C270" s="107" t="s">
        <v>801</v>
      </c>
      <c r="D270" s="49">
        <v>84688</v>
      </c>
      <c r="E270" s="49">
        <v>2.4700000000000002</v>
      </c>
      <c r="F270" s="49">
        <v>53885.684009999997</v>
      </c>
      <c r="G270" s="49">
        <v>53.886000000000003</v>
      </c>
      <c r="H270" s="49">
        <v>0.54</v>
      </c>
      <c r="I270" s="49">
        <v>3</v>
      </c>
      <c r="J270" s="49">
        <v>0.45999999999999996</v>
      </c>
      <c r="K270" s="49">
        <v>3</v>
      </c>
      <c r="L270" s="49">
        <v>1663</v>
      </c>
      <c r="M270" s="49">
        <v>0.37033955059931328</v>
      </c>
      <c r="N270" s="49">
        <v>0.59199999999999997</v>
      </c>
      <c r="O270" s="49">
        <v>3</v>
      </c>
      <c r="P270" s="49">
        <v>0.33399999999999996</v>
      </c>
      <c r="Q270" s="49">
        <v>2</v>
      </c>
      <c r="R270" s="49">
        <v>3</v>
      </c>
      <c r="S270" s="49">
        <v>1</v>
      </c>
      <c r="T270" s="49">
        <v>1</v>
      </c>
      <c r="U270" s="49">
        <v>3088</v>
      </c>
      <c r="V270" s="49">
        <v>1.3273408988767501</v>
      </c>
      <c r="W270" s="49">
        <v>2326.4558507000002</v>
      </c>
      <c r="X270" s="49">
        <v>1</v>
      </c>
      <c r="Y270" s="49">
        <v>235</v>
      </c>
      <c r="Z270" s="49">
        <v>7.1843472944053808</v>
      </c>
      <c r="AA270" s="49">
        <v>0.29399999999999998</v>
      </c>
      <c r="AB270" s="49">
        <v>2</v>
      </c>
      <c r="AC270" s="49">
        <v>2.5</v>
      </c>
      <c r="AD270" s="49">
        <v>3</v>
      </c>
      <c r="AE270" s="107" t="s">
        <v>239</v>
      </c>
      <c r="AF270" s="107" t="s">
        <v>239</v>
      </c>
      <c r="AG270" s="49">
        <v>43.496099999999998</v>
      </c>
      <c r="AH270" s="49">
        <v>0</v>
      </c>
      <c r="AI270" s="49">
        <v>0</v>
      </c>
      <c r="AJ270" s="49"/>
      <c r="AK270" s="49"/>
      <c r="AL270" s="49"/>
      <c r="AM270" s="49">
        <v>0</v>
      </c>
      <c r="AN270" s="49">
        <v>0</v>
      </c>
      <c r="AO270" s="49"/>
      <c r="AP270" s="49"/>
      <c r="AQ270" s="49"/>
      <c r="AR270" s="49">
        <v>0</v>
      </c>
    </row>
    <row r="271" spans="1:44" x14ac:dyDescent="0.25">
      <c r="A271" s="107" t="s">
        <v>800</v>
      </c>
      <c r="B271" s="49">
        <v>9009154100</v>
      </c>
      <c r="C271" s="107" t="s">
        <v>799</v>
      </c>
      <c r="D271" s="49">
        <v>67314</v>
      </c>
      <c r="E271" s="49">
        <v>2.78</v>
      </c>
      <c r="F271" s="49">
        <v>40372.254330000003</v>
      </c>
      <c r="G271" s="49">
        <v>40.372</v>
      </c>
      <c r="H271" s="49">
        <v>0.30099999999999999</v>
      </c>
      <c r="I271" s="49">
        <v>2</v>
      </c>
      <c r="J271" s="49">
        <v>0.69900000000000007</v>
      </c>
      <c r="K271" s="49">
        <v>4</v>
      </c>
      <c r="L271" s="49">
        <v>1320</v>
      </c>
      <c r="M271" s="49">
        <v>0.39234866278521235</v>
      </c>
      <c r="N271" s="49">
        <v>0.66900000000000004</v>
      </c>
      <c r="O271" s="49">
        <v>4</v>
      </c>
      <c r="P271" s="49">
        <v>0.63400000000000001</v>
      </c>
      <c r="Q271" s="49">
        <v>4</v>
      </c>
      <c r="R271" s="49">
        <v>4</v>
      </c>
      <c r="S271" s="49">
        <v>1</v>
      </c>
      <c r="T271" s="49">
        <v>1</v>
      </c>
      <c r="U271" s="49">
        <v>8070</v>
      </c>
      <c r="V271" s="49">
        <v>2.46973731152422</v>
      </c>
      <c r="W271" s="49">
        <v>3267.5539874000001</v>
      </c>
      <c r="X271" s="49">
        <v>1</v>
      </c>
      <c r="Y271" s="49">
        <v>1456</v>
      </c>
      <c r="Z271" s="49">
        <v>17.99975275064903</v>
      </c>
      <c r="AA271" s="49">
        <v>0.73899999999999999</v>
      </c>
      <c r="AB271" s="49">
        <v>4</v>
      </c>
      <c r="AC271" s="49">
        <v>4</v>
      </c>
      <c r="AD271" s="49">
        <v>4</v>
      </c>
      <c r="AE271" s="107" t="s">
        <v>239</v>
      </c>
      <c r="AF271" s="107" t="s">
        <v>239</v>
      </c>
      <c r="AG271" s="49">
        <v>88.630099999999999</v>
      </c>
      <c r="AH271" s="49">
        <v>0</v>
      </c>
      <c r="AI271" s="49">
        <v>0</v>
      </c>
      <c r="AJ271" s="49"/>
      <c r="AK271" s="49"/>
      <c r="AL271" s="49"/>
      <c r="AM271" s="49">
        <v>0</v>
      </c>
      <c r="AN271" s="49">
        <v>0</v>
      </c>
      <c r="AO271" s="49"/>
      <c r="AP271" s="49"/>
      <c r="AQ271" s="49"/>
      <c r="AR271" s="49">
        <v>0</v>
      </c>
    </row>
    <row r="272" spans="1:44" x14ac:dyDescent="0.25">
      <c r="A272" s="107" t="s">
        <v>800</v>
      </c>
      <c r="B272" s="49">
        <v>9009154100</v>
      </c>
      <c r="C272" s="107" t="s">
        <v>799</v>
      </c>
      <c r="D272" s="49">
        <v>67314</v>
      </c>
      <c r="E272" s="49">
        <v>2.78</v>
      </c>
      <c r="F272" s="49">
        <v>40372.254330000003</v>
      </c>
      <c r="G272" s="49">
        <v>40.372</v>
      </c>
      <c r="H272" s="49">
        <v>0.30099999999999999</v>
      </c>
      <c r="I272" s="49">
        <v>2</v>
      </c>
      <c r="J272" s="49">
        <v>0.69900000000000007</v>
      </c>
      <c r="K272" s="49">
        <v>4</v>
      </c>
      <c r="L272" s="49">
        <v>1320</v>
      </c>
      <c r="M272" s="49">
        <v>0.39234866278521235</v>
      </c>
      <c r="N272" s="49">
        <v>0.66900000000000004</v>
      </c>
      <c r="O272" s="49">
        <v>4</v>
      </c>
      <c r="P272" s="49">
        <v>0.63400000000000001</v>
      </c>
      <c r="Q272" s="49">
        <v>4</v>
      </c>
      <c r="R272" s="49">
        <v>4</v>
      </c>
      <c r="S272" s="49">
        <v>1</v>
      </c>
      <c r="T272" s="49">
        <v>1</v>
      </c>
      <c r="U272" s="49">
        <v>8070</v>
      </c>
      <c r="V272" s="49">
        <v>2.46973731152422</v>
      </c>
      <c r="W272" s="49">
        <v>3267.5539874000001</v>
      </c>
      <c r="X272" s="49">
        <v>1</v>
      </c>
      <c r="Y272" s="49">
        <v>1456</v>
      </c>
      <c r="Z272" s="49">
        <v>17.99975275064903</v>
      </c>
      <c r="AA272" s="49">
        <v>0.73899999999999999</v>
      </c>
      <c r="AB272" s="49">
        <v>4</v>
      </c>
      <c r="AC272" s="49">
        <v>4</v>
      </c>
      <c r="AD272" s="49">
        <v>4</v>
      </c>
      <c r="AE272" s="107" t="s">
        <v>239</v>
      </c>
      <c r="AF272" s="107" t="s">
        <v>239</v>
      </c>
      <c r="AG272" s="49">
        <v>138.0009</v>
      </c>
      <c r="AH272" s="49">
        <v>0</v>
      </c>
      <c r="AI272" s="49">
        <v>0</v>
      </c>
      <c r="AJ272" s="49"/>
      <c r="AK272" s="49"/>
      <c r="AL272" s="49"/>
      <c r="AM272" s="49">
        <v>0</v>
      </c>
      <c r="AN272" s="49">
        <v>0</v>
      </c>
      <c r="AO272" s="49"/>
      <c r="AP272" s="49"/>
      <c r="AQ272" s="49"/>
      <c r="AR272" s="49">
        <v>0</v>
      </c>
    </row>
    <row r="273" spans="1:44" x14ac:dyDescent="0.25">
      <c r="A273" s="107" t="s">
        <v>800</v>
      </c>
      <c r="B273" s="49">
        <v>9009154100</v>
      </c>
      <c r="C273" s="107" t="s">
        <v>799</v>
      </c>
      <c r="D273" s="49">
        <v>67314</v>
      </c>
      <c r="E273" s="49">
        <v>2.78</v>
      </c>
      <c r="F273" s="49">
        <v>40372.254330000003</v>
      </c>
      <c r="G273" s="49">
        <v>40.372</v>
      </c>
      <c r="H273" s="49">
        <v>0.30099999999999999</v>
      </c>
      <c r="I273" s="49">
        <v>2</v>
      </c>
      <c r="J273" s="49">
        <v>0.69900000000000007</v>
      </c>
      <c r="K273" s="49">
        <v>4</v>
      </c>
      <c r="L273" s="49">
        <v>1320</v>
      </c>
      <c r="M273" s="49">
        <v>0.39234866278521235</v>
      </c>
      <c r="N273" s="49">
        <v>0.66900000000000004</v>
      </c>
      <c r="O273" s="49">
        <v>4</v>
      </c>
      <c r="P273" s="49">
        <v>0.63400000000000001</v>
      </c>
      <c r="Q273" s="49">
        <v>4</v>
      </c>
      <c r="R273" s="49">
        <v>4</v>
      </c>
      <c r="S273" s="49">
        <v>1</v>
      </c>
      <c r="T273" s="49">
        <v>1</v>
      </c>
      <c r="U273" s="49">
        <v>8070</v>
      </c>
      <c r="V273" s="49">
        <v>2.46973731152422</v>
      </c>
      <c r="W273" s="49">
        <v>3267.5539874000001</v>
      </c>
      <c r="X273" s="49">
        <v>1</v>
      </c>
      <c r="Y273" s="49">
        <v>1456</v>
      </c>
      <c r="Z273" s="49">
        <v>17.99975275064903</v>
      </c>
      <c r="AA273" s="49">
        <v>0.73899999999999999</v>
      </c>
      <c r="AB273" s="49">
        <v>4</v>
      </c>
      <c r="AC273" s="49">
        <v>4</v>
      </c>
      <c r="AD273" s="49">
        <v>4</v>
      </c>
      <c r="AE273" s="107" t="s">
        <v>239</v>
      </c>
      <c r="AF273" s="107" t="s">
        <v>239</v>
      </c>
      <c r="AG273" s="49">
        <v>140097.96650000001</v>
      </c>
      <c r="AH273" s="49">
        <v>129756.75</v>
      </c>
      <c r="AI273" s="49">
        <v>29</v>
      </c>
      <c r="AJ273" s="49">
        <v>28</v>
      </c>
      <c r="AK273" s="49">
        <v>1</v>
      </c>
      <c r="AL273" s="49">
        <v>0</v>
      </c>
      <c r="AM273" s="49">
        <v>25256.38</v>
      </c>
      <c r="AN273" s="49">
        <v>11</v>
      </c>
      <c r="AO273" s="49">
        <v>7</v>
      </c>
      <c r="AP273" s="49">
        <v>2</v>
      </c>
      <c r="AQ273" s="49">
        <v>2</v>
      </c>
      <c r="AR273" s="49">
        <v>104500.37</v>
      </c>
    </row>
    <row r="274" spans="1:44" x14ac:dyDescent="0.25">
      <c r="A274" s="107" t="s">
        <v>798</v>
      </c>
      <c r="B274" s="49">
        <v>9009154200</v>
      </c>
      <c r="C274" s="107" t="s">
        <v>797</v>
      </c>
      <c r="D274" s="49">
        <v>56438</v>
      </c>
      <c r="E274" s="49">
        <v>2.48</v>
      </c>
      <c r="F274" s="49">
        <v>35838.165840000001</v>
      </c>
      <c r="G274" s="49">
        <v>35.838000000000001</v>
      </c>
      <c r="H274" s="49">
        <v>0.245</v>
      </c>
      <c r="I274" s="49">
        <v>2</v>
      </c>
      <c r="J274" s="49">
        <v>0.755</v>
      </c>
      <c r="K274" s="49">
        <v>4</v>
      </c>
      <c r="L274" s="49">
        <v>1270</v>
      </c>
      <c r="M274" s="49">
        <v>0.42524497676692485</v>
      </c>
      <c r="N274" s="49">
        <v>0.74199999999999999</v>
      </c>
      <c r="O274" s="49">
        <v>4</v>
      </c>
      <c r="P274" s="49">
        <v>0.68500000000000005</v>
      </c>
      <c r="Q274" s="49">
        <v>4</v>
      </c>
      <c r="R274" s="49">
        <v>4</v>
      </c>
      <c r="S274" s="49">
        <v>1</v>
      </c>
      <c r="T274" s="49">
        <v>1</v>
      </c>
      <c r="U274" s="49">
        <v>7176</v>
      </c>
      <c r="V274" s="49">
        <v>1.1849259533248799</v>
      </c>
      <c r="W274" s="49">
        <v>6056.0746263000001</v>
      </c>
      <c r="X274" s="49">
        <v>1</v>
      </c>
      <c r="Y274" s="49">
        <v>1030</v>
      </c>
      <c r="Z274" s="49">
        <v>16.061125838141276</v>
      </c>
      <c r="AA274" s="49">
        <v>0.68300000000000005</v>
      </c>
      <c r="AB274" s="49">
        <v>4</v>
      </c>
      <c r="AC274" s="49">
        <v>4</v>
      </c>
      <c r="AD274" s="49">
        <v>4</v>
      </c>
      <c r="AE274" s="107" t="s">
        <v>239</v>
      </c>
      <c r="AF274" s="107" t="s">
        <v>244</v>
      </c>
      <c r="AG274" s="49">
        <v>546.85829999999999</v>
      </c>
      <c r="AH274" s="49">
        <v>0</v>
      </c>
      <c r="AI274" s="49">
        <v>0</v>
      </c>
      <c r="AJ274" s="49"/>
      <c r="AK274" s="49"/>
      <c r="AL274" s="49"/>
      <c r="AM274" s="49">
        <v>0</v>
      </c>
      <c r="AN274" s="49">
        <v>0</v>
      </c>
      <c r="AO274" s="49"/>
      <c r="AP274" s="49"/>
      <c r="AQ274" s="49"/>
      <c r="AR274" s="49">
        <v>0</v>
      </c>
    </row>
    <row r="275" spans="1:44" x14ac:dyDescent="0.25">
      <c r="A275" s="107" t="s">
        <v>798</v>
      </c>
      <c r="B275" s="49">
        <v>9009154200</v>
      </c>
      <c r="C275" s="107" t="s">
        <v>797</v>
      </c>
      <c r="D275" s="49">
        <v>56438</v>
      </c>
      <c r="E275" s="49">
        <v>2.48</v>
      </c>
      <c r="F275" s="49">
        <v>35838.165840000001</v>
      </c>
      <c r="G275" s="49">
        <v>35.838000000000001</v>
      </c>
      <c r="H275" s="49">
        <v>0.245</v>
      </c>
      <c r="I275" s="49">
        <v>2</v>
      </c>
      <c r="J275" s="49">
        <v>0.755</v>
      </c>
      <c r="K275" s="49">
        <v>4</v>
      </c>
      <c r="L275" s="49">
        <v>1270</v>
      </c>
      <c r="M275" s="49">
        <v>0.42524497676692485</v>
      </c>
      <c r="N275" s="49">
        <v>0.74199999999999999</v>
      </c>
      <c r="O275" s="49">
        <v>4</v>
      </c>
      <c r="P275" s="49">
        <v>0.68500000000000005</v>
      </c>
      <c r="Q275" s="49">
        <v>4</v>
      </c>
      <c r="R275" s="49">
        <v>4</v>
      </c>
      <c r="S275" s="49">
        <v>1</v>
      </c>
      <c r="T275" s="49">
        <v>1</v>
      </c>
      <c r="U275" s="49">
        <v>7176</v>
      </c>
      <c r="V275" s="49">
        <v>1.1849259533248799</v>
      </c>
      <c r="W275" s="49">
        <v>6056.0746263000001</v>
      </c>
      <c r="X275" s="49">
        <v>1</v>
      </c>
      <c r="Y275" s="49">
        <v>1030</v>
      </c>
      <c r="Z275" s="49">
        <v>16.061125838141276</v>
      </c>
      <c r="AA275" s="49">
        <v>0.68300000000000005</v>
      </c>
      <c r="AB275" s="49">
        <v>4</v>
      </c>
      <c r="AC275" s="49">
        <v>4</v>
      </c>
      <c r="AD275" s="49">
        <v>4</v>
      </c>
      <c r="AE275" s="107" t="s">
        <v>239</v>
      </c>
      <c r="AF275" s="107" t="s">
        <v>244</v>
      </c>
      <c r="AG275" s="49">
        <v>476.2285</v>
      </c>
      <c r="AH275" s="49">
        <v>1460.87</v>
      </c>
      <c r="AI275" s="49">
        <v>1</v>
      </c>
      <c r="AJ275" s="49">
        <v>1</v>
      </c>
      <c r="AK275" s="49">
        <v>0</v>
      </c>
      <c r="AL275" s="49">
        <v>0</v>
      </c>
      <c r="AM275" s="49">
        <v>1460.87</v>
      </c>
      <c r="AN275" s="49">
        <v>0</v>
      </c>
      <c r="AO275" s="49"/>
      <c r="AP275" s="49"/>
      <c r="AQ275" s="49"/>
      <c r="AR275" s="49">
        <v>0</v>
      </c>
    </row>
    <row r="276" spans="1:44" x14ac:dyDescent="0.25">
      <c r="A276" s="107" t="s">
        <v>798</v>
      </c>
      <c r="B276" s="49">
        <v>9009154200</v>
      </c>
      <c r="C276" s="107" t="s">
        <v>797</v>
      </c>
      <c r="D276" s="49">
        <v>56438</v>
      </c>
      <c r="E276" s="49">
        <v>2.48</v>
      </c>
      <c r="F276" s="49">
        <v>35838.165840000001</v>
      </c>
      <c r="G276" s="49">
        <v>35.838000000000001</v>
      </c>
      <c r="H276" s="49">
        <v>0.245</v>
      </c>
      <c r="I276" s="49">
        <v>2</v>
      </c>
      <c r="J276" s="49">
        <v>0.755</v>
      </c>
      <c r="K276" s="49">
        <v>4</v>
      </c>
      <c r="L276" s="49">
        <v>1270</v>
      </c>
      <c r="M276" s="49">
        <v>0.42524497676692485</v>
      </c>
      <c r="N276" s="49">
        <v>0.74199999999999999</v>
      </c>
      <c r="O276" s="49">
        <v>4</v>
      </c>
      <c r="P276" s="49">
        <v>0.68500000000000005</v>
      </c>
      <c r="Q276" s="49">
        <v>4</v>
      </c>
      <c r="R276" s="49">
        <v>4</v>
      </c>
      <c r="S276" s="49">
        <v>1</v>
      </c>
      <c r="T276" s="49">
        <v>1</v>
      </c>
      <c r="U276" s="49">
        <v>7176</v>
      </c>
      <c r="V276" s="49">
        <v>1.1849259533248799</v>
      </c>
      <c r="W276" s="49">
        <v>6056.0746263000001</v>
      </c>
      <c r="X276" s="49">
        <v>1</v>
      </c>
      <c r="Y276" s="49">
        <v>1030</v>
      </c>
      <c r="Z276" s="49">
        <v>16.061125838141276</v>
      </c>
      <c r="AA276" s="49">
        <v>0.68300000000000005</v>
      </c>
      <c r="AB276" s="49">
        <v>4</v>
      </c>
      <c r="AC276" s="49">
        <v>4</v>
      </c>
      <c r="AD276" s="49">
        <v>4</v>
      </c>
      <c r="AE276" s="107" t="s">
        <v>239</v>
      </c>
      <c r="AF276" s="107" t="s">
        <v>244</v>
      </c>
      <c r="AG276" s="49">
        <v>124643.2671</v>
      </c>
      <c r="AH276" s="49">
        <v>33276.18</v>
      </c>
      <c r="AI276" s="49">
        <v>15</v>
      </c>
      <c r="AJ276" s="49">
        <v>14</v>
      </c>
      <c r="AK276" s="49">
        <v>1</v>
      </c>
      <c r="AL276" s="49">
        <v>0</v>
      </c>
      <c r="AM276" s="49">
        <v>7405.83</v>
      </c>
      <c r="AN276" s="49">
        <v>11</v>
      </c>
      <c r="AO276" s="49">
        <v>5</v>
      </c>
      <c r="AP276" s="49">
        <v>5</v>
      </c>
      <c r="AQ276" s="49">
        <v>1</v>
      </c>
      <c r="AR276" s="49">
        <v>25870.35</v>
      </c>
    </row>
    <row r="277" spans="1:44" x14ac:dyDescent="0.25">
      <c r="A277" s="107" t="s">
        <v>796</v>
      </c>
      <c r="B277" s="49">
        <v>9009154500</v>
      </c>
      <c r="C277" s="107" t="s">
        <v>795</v>
      </c>
      <c r="D277" s="49">
        <v>45875</v>
      </c>
      <c r="E277" s="49">
        <v>2.46</v>
      </c>
      <c r="F277" s="49">
        <v>29248.831709999999</v>
      </c>
      <c r="G277" s="49">
        <v>29.248999999999999</v>
      </c>
      <c r="H277" s="49">
        <v>0.156</v>
      </c>
      <c r="I277" s="49">
        <v>1</v>
      </c>
      <c r="J277" s="49">
        <v>0.84399999999999997</v>
      </c>
      <c r="K277" s="49">
        <v>5</v>
      </c>
      <c r="L277" s="49">
        <v>1230</v>
      </c>
      <c r="M277" s="49">
        <v>0.50463554053523607</v>
      </c>
      <c r="N277" s="49">
        <v>0.85099999999999998</v>
      </c>
      <c r="O277" s="49">
        <v>5</v>
      </c>
      <c r="P277" s="49">
        <v>0.73499999999999999</v>
      </c>
      <c r="Q277" s="49">
        <v>4</v>
      </c>
      <c r="R277" s="49">
        <v>5</v>
      </c>
      <c r="S277" s="49">
        <v>1</v>
      </c>
      <c r="T277" s="49">
        <v>1</v>
      </c>
      <c r="U277" s="49">
        <v>4813</v>
      </c>
      <c r="V277" s="49">
        <v>0.52658429305464005</v>
      </c>
      <c r="W277" s="49">
        <v>9140.0371479000005</v>
      </c>
      <c r="X277" s="49">
        <v>1</v>
      </c>
      <c r="Y277" s="49">
        <v>743</v>
      </c>
      <c r="Z277" s="49">
        <v>17.299185098952272</v>
      </c>
      <c r="AA277" s="49">
        <v>0.71699999999999997</v>
      </c>
      <c r="AB277" s="49">
        <v>4</v>
      </c>
      <c r="AC277" s="49">
        <v>4.5</v>
      </c>
      <c r="AD277" s="49">
        <v>5</v>
      </c>
      <c r="AE277" s="107" t="s">
        <v>244</v>
      </c>
      <c r="AF277" s="107" t="s">
        <v>244</v>
      </c>
      <c r="AG277" s="49">
        <v>645.16579999999999</v>
      </c>
      <c r="AH277" s="49">
        <v>0</v>
      </c>
      <c r="AI277" s="49">
        <v>0</v>
      </c>
      <c r="AJ277" s="49"/>
      <c r="AK277" s="49"/>
      <c r="AL277" s="49"/>
      <c r="AM277" s="49">
        <v>0</v>
      </c>
      <c r="AN277" s="49">
        <v>0</v>
      </c>
      <c r="AO277" s="49"/>
      <c r="AP277" s="49"/>
      <c r="AQ277" s="49"/>
      <c r="AR277" s="49">
        <v>0</v>
      </c>
    </row>
    <row r="278" spans="1:44" x14ac:dyDescent="0.25">
      <c r="A278" s="107" t="s">
        <v>796</v>
      </c>
      <c r="B278" s="49">
        <v>9009154500</v>
      </c>
      <c r="C278" s="107" t="s">
        <v>795</v>
      </c>
      <c r="D278" s="49">
        <v>45875</v>
      </c>
      <c r="E278" s="49">
        <v>2.46</v>
      </c>
      <c r="F278" s="49">
        <v>29248.831709999999</v>
      </c>
      <c r="G278" s="49">
        <v>29.248999999999999</v>
      </c>
      <c r="H278" s="49">
        <v>0.156</v>
      </c>
      <c r="I278" s="49">
        <v>1</v>
      </c>
      <c r="J278" s="49">
        <v>0.84399999999999997</v>
      </c>
      <c r="K278" s="49">
        <v>5</v>
      </c>
      <c r="L278" s="49">
        <v>1230</v>
      </c>
      <c r="M278" s="49">
        <v>0.50463554053523607</v>
      </c>
      <c r="N278" s="49">
        <v>0.85099999999999998</v>
      </c>
      <c r="O278" s="49">
        <v>5</v>
      </c>
      <c r="P278" s="49">
        <v>0.73499999999999999</v>
      </c>
      <c r="Q278" s="49">
        <v>4</v>
      </c>
      <c r="R278" s="49">
        <v>5</v>
      </c>
      <c r="S278" s="49">
        <v>1</v>
      </c>
      <c r="T278" s="49">
        <v>1</v>
      </c>
      <c r="U278" s="49">
        <v>4813</v>
      </c>
      <c r="V278" s="49">
        <v>0.52658429305464005</v>
      </c>
      <c r="W278" s="49">
        <v>9140.0371479000005</v>
      </c>
      <c r="X278" s="49">
        <v>1</v>
      </c>
      <c r="Y278" s="49">
        <v>743</v>
      </c>
      <c r="Z278" s="49">
        <v>17.299185098952272</v>
      </c>
      <c r="AA278" s="49">
        <v>0.71699999999999997</v>
      </c>
      <c r="AB278" s="49">
        <v>4</v>
      </c>
      <c r="AC278" s="49">
        <v>4.5</v>
      </c>
      <c r="AD278" s="49">
        <v>5</v>
      </c>
      <c r="AE278" s="107" t="s">
        <v>244</v>
      </c>
      <c r="AF278" s="107" t="s">
        <v>244</v>
      </c>
      <c r="AG278" s="49">
        <v>0</v>
      </c>
      <c r="AH278" s="49">
        <v>0</v>
      </c>
      <c r="AI278" s="49">
        <v>0</v>
      </c>
      <c r="AJ278" s="49"/>
      <c r="AK278" s="49"/>
      <c r="AL278" s="49"/>
      <c r="AM278" s="49">
        <v>0</v>
      </c>
      <c r="AN278" s="49">
        <v>0</v>
      </c>
      <c r="AO278" s="49"/>
      <c r="AP278" s="49"/>
      <c r="AQ278" s="49"/>
      <c r="AR278" s="49">
        <v>0</v>
      </c>
    </row>
    <row r="279" spans="1:44" x14ac:dyDescent="0.25">
      <c r="A279" s="107" t="s">
        <v>796</v>
      </c>
      <c r="B279" s="49">
        <v>9009154500</v>
      </c>
      <c r="C279" s="107" t="s">
        <v>795</v>
      </c>
      <c r="D279" s="49">
        <v>45875</v>
      </c>
      <c r="E279" s="49">
        <v>2.46</v>
      </c>
      <c r="F279" s="49">
        <v>29248.831709999999</v>
      </c>
      <c r="G279" s="49">
        <v>29.248999999999999</v>
      </c>
      <c r="H279" s="49">
        <v>0.156</v>
      </c>
      <c r="I279" s="49">
        <v>1</v>
      </c>
      <c r="J279" s="49">
        <v>0.84399999999999997</v>
      </c>
      <c r="K279" s="49">
        <v>5</v>
      </c>
      <c r="L279" s="49">
        <v>1230</v>
      </c>
      <c r="M279" s="49">
        <v>0.50463554053523607</v>
      </c>
      <c r="N279" s="49">
        <v>0.85099999999999998</v>
      </c>
      <c r="O279" s="49">
        <v>5</v>
      </c>
      <c r="P279" s="49">
        <v>0.73499999999999999</v>
      </c>
      <c r="Q279" s="49">
        <v>4</v>
      </c>
      <c r="R279" s="49">
        <v>5</v>
      </c>
      <c r="S279" s="49">
        <v>1</v>
      </c>
      <c r="T279" s="49">
        <v>1</v>
      </c>
      <c r="U279" s="49">
        <v>4813</v>
      </c>
      <c r="V279" s="49">
        <v>0.52658429305464005</v>
      </c>
      <c r="W279" s="49">
        <v>9140.0371479000005</v>
      </c>
      <c r="X279" s="49">
        <v>1</v>
      </c>
      <c r="Y279" s="49">
        <v>743</v>
      </c>
      <c r="Z279" s="49">
        <v>17.299185098952272</v>
      </c>
      <c r="AA279" s="49">
        <v>0.71699999999999997</v>
      </c>
      <c r="AB279" s="49">
        <v>4</v>
      </c>
      <c r="AC279" s="49">
        <v>4.5</v>
      </c>
      <c r="AD279" s="49">
        <v>5</v>
      </c>
      <c r="AE279" s="107" t="s">
        <v>244</v>
      </c>
      <c r="AF279" s="107" t="s">
        <v>244</v>
      </c>
      <c r="AG279" s="49">
        <v>0</v>
      </c>
      <c r="AH279" s="49">
        <v>0</v>
      </c>
      <c r="AI279" s="49">
        <v>0</v>
      </c>
      <c r="AJ279" s="49"/>
      <c r="AK279" s="49"/>
      <c r="AL279" s="49"/>
      <c r="AM279" s="49">
        <v>0</v>
      </c>
      <c r="AN279" s="49">
        <v>0</v>
      </c>
      <c r="AO279" s="49"/>
      <c r="AP279" s="49"/>
      <c r="AQ279" s="49"/>
      <c r="AR279" s="49">
        <v>0</v>
      </c>
    </row>
    <row r="280" spans="1:44" x14ac:dyDescent="0.25">
      <c r="A280" s="107" t="s">
        <v>796</v>
      </c>
      <c r="B280" s="49">
        <v>9009154500</v>
      </c>
      <c r="C280" s="107" t="s">
        <v>795</v>
      </c>
      <c r="D280" s="49">
        <v>45875</v>
      </c>
      <c r="E280" s="49">
        <v>2.46</v>
      </c>
      <c r="F280" s="49">
        <v>29248.831709999999</v>
      </c>
      <c r="G280" s="49">
        <v>29.248999999999999</v>
      </c>
      <c r="H280" s="49">
        <v>0.156</v>
      </c>
      <c r="I280" s="49">
        <v>1</v>
      </c>
      <c r="J280" s="49">
        <v>0.84399999999999997</v>
      </c>
      <c r="K280" s="49">
        <v>5</v>
      </c>
      <c r="L280" s="49">
        <v>1230</v>
      </c>
      <c r="M280" s="49">
        <v>0.50463554053523607</v>
      </c>
      <c r="N280" s="49">
        <v>0.85099999999999998</v>
      </c>
      <c r="O280" s="49">
        <v>5</v>
      </c>
      <c r="P280" s="49">
        <v>0.73499999999999999</v>
      </c>
      <c r="Q280" s="49">
        <v>4</v>
      </c>
      <c r="R280" s="49">
        <v>5</v>
      </c>
      <c r="S280" s="49">
        <v>1</v>
      </c>
      <c r="T280" s="49">
        <v>1</v>
      </c>
      <c r="U280" s="49">
        <v>4813</v>
      </c>
      <c r="V280" s="49">
        <v>0.52658429305464005</v>
      </c>
      <c r="W280" s="49">
        <v>9140.0371479000005</v>
      </c>
      <c r="X280" s="49">
        <v>1</v>
      </c>
      <c r="Y280" s="49">
        <v>743</v>
      </c>
      <c r="Z280" s="49">
        <v>17.299185098952272</v>
      </c>
      <c r="AA280" s="49">
        <v>0.71699999999999997</v>
      </c>
      <c r="AB280" s="49">
        <v>4</v>
      </c>
      <c r="AC280" s="49">
        <v>4.5</v>
      </c>
      <c r="AD280" s="49">
        <v>5</v>
      </c>
      <c r="AE280" s="107" t="s">
        <v>244</v>
      </c>
      <c r="AF280" s="107" t="s">
        <v>244</v>
      </c>
      <c r="AG280" s="49">
        <v>0</v>
      </c>
      <c r="AH280" s="49">
        <v>6856.05</v>
      </c>
      <c r="AI280" s="49">
        <v>10</v>
      </c>
      <c r="AJ280" s="49">
        <v>10</v>
      </c>
      <c r="AK280" s="49">
        <v>0</v>
      </c>
      <c r="AL280" s="49">
        <v>0</v>
      </c>
      <c r="AM280" s="49">
        <v>5153.3999999999996</v>
      </c>
      <c r="AN280" s="49">
        <v>7</v>
      </c>
      <c r="AO280" s="49">
        <v>1</v>
      </c>
      <c r="AP280" s="49">
        <v>6</v>
      </c>
      <c r="AQ280" s="49">
        <v>0</v>
      </c>
      <c r="AR280" s="49">
        <v>1702.65</v>
      </c>
    </row>
    <row r="281" spans="1:44" x14ac:dyDescent="0.25">
      <c r="A281" s="107" t="s">
        <v>796</v>
      </c>
      <c r="B281" s="49">
        <v>9009154500</v>
      </c>
      <c r="C281" s="107" t="s">
        <v>795</v>
      </c>
      <c r="D281" s="49">
        <v>45875</v>
      </c>
      <c r="E281" s="49">
        <v>2.46</v>
      </c>
      <c r="F281" s="49">
        <v>29248.831709999999</v>
      </c>
      <c r="G281" s="49">
        <v>29.248999999999999</v>
      </c>
      <c r="H281" s="49">
        <v>0.156</v>
      </c>
      <c r="I281" s="49">
        <v>1</v>
      </c>
      <c r="J281" s="49">
        <v>0.84399999999999997</v>
      </c>
      <c r="K281" s="49">
        <v>5</v>
      </c>
      <c r="L281" s="49">
        <v>1230</v>
      </c>
      <c r="M281" s="49">
        <v>0.50463554053523607</v>
      </c>
      <c r="N281" s="49">
        <v>0.85099999999999998</v>
      </c>
      <c r="O281" s="49">
        <v>5</v>
      </c>
      <c r="P281" s="49">
        <v>0.73499999999999999</v>
      </c>
      <c r="Q281" s="49">
        <v>4</v>
      </c>
      <c r="R281" s="49">
        <v>5</v>
      </c>
      <c r="S281" s="49">
        <v>1</v>
      </c>
      <c r="T281" s="49">
        <v>1</v>
      </c>
      <c r="U281" s="49">
        <v>4813</v>
      </c>
      <c r="V281" s="49">
        <v>0.52658429305464005</v>
      </c>
      <c r="W281" s="49">
        <v>9140.0371479000005</v>
      </c>
      <c r="X281" s="49">
        <v>1</v>
      </c>
      <c r="Y281" s="49">
        <v>743</v>
      </c>
      <c r="Z281" s="49">
        <v>17.299185098952272</v>
      </c>
      <c r="AA281" s="49">
        <v>0.71699999999999997</v>
      </c>
      <c r="AB281" s="49">
        <v>4</v>
      </c>
      <c r="AC281" s="49">
        <v>4.5</v>
      </c>
      <c r="AD281" s="49">
        <v>5</v>
      </c>
      <c r="AE281" s="107" t="s">
        <v>244</v>
      </c>
      <c r="AF281" s="107" t="s">
        <v>244</v>
      </c>
      <c r="AG281" s="49">
        <v>67239.908800000005</v>
      </c>
      <c r="AH281" s="49">
        <v>0</v>
      </c>
      <c r="AI281" s="49">
        <v>0</v>
      </c>
      <c r="AJ281" s="49"/>
      <c r="AK281" s="49"/>
      <c r="AL281" s="49"/>
      <c r="AM281" s="49">
        <v>0</v>
      </c>
      <c r="AN281" s="49">
        <v>0</v>
      </c>
      <c r="AO281" s="49"/>
      <c r="AP281" s="49"/>
      <c r="AQ281" s="49"/>
      <c r="AR281" s="49">
        <v>0</v>
      </c>
    </row>
    <row r="282" spans="1:44" x14ac:dyDescent="0.25">
      <c r="A282" s="107" t="s">
        <v>794</v>
      </c>
      <c r="B282" s="49">
        <v>9009154600</v>
      </c>
      <c r="C282" s="107" t="s">
        <v>793</v>
      </c>
      <c r="D282" s="49">
        <v>47183</v>
      </c>
      <c r="E282" s="49">
        <v>2.52</v>
      </c>
      <c r="F282" s="49">
        <v>29722.496220000001</v>
      </c>
      <c r="G282" s="49">
        <v>29.722000000000001</v>
      </c>
      <c r="H282" s="49">
        <v>0.16500000000000001</v>
      </c>
      <c r="I282" s="49">
        <v>1</v>
      </c>
      <c r="J282" s="49">
        <v>0.83499999999999996</v>
      </c>
      <c r="K282" s="49">
        <v>5</v>
      </c>
      <c r="L282" s="49">
        <v>1210</v>
      </c>
      <c r="M282" s="49">
        <v>0.48851886101779102</v>
      </c>
      <c r="N282" s="49">
        <v>0.83</v>
      </c>
      <c r="O282" s="49">
        <v>5</v>
      </c>
      <c r="P282" s="49">
        <v>0.755</v>
      </c>
      <c r="Q282" s="49">
        <v>4</v>
      </c>
      <c r="R282" s="49">
        <v>5</v>
      </c>
      <c r="S282" s="49">
        <v>1</v>
      </c>
      <c r="T282" s="49">
        <v>1</v>
      </c>
      <c r="U282" s="49">
        <v>4029</v>
      </c>
      <c r="V282" s="49">
        <v>0.867250350194673</v>
      </c>
      <c r="W282" s="49">
        <v>4645.7173515000004</v>
      </c>
      <c r="X282" s="49">
        <v>1</v>
      </c>
      <c r="Y282" s="49">
        <v>1190</v>
      </c>
      <c r="Z282" s="49">
        <v>25.607919087583387</v>
      </c>
      <c r="AA282" s="49">
        <v>0.874</v>
      </c>
      <c r="AB282" s="49">
        <v>5</v>
      </c>
      <c r="AC282" s="49">
        <v>5</v>
      </c>
      <c r="AD282" s="49">
        <v>5</v>
      </c>
      <c r="AE282" s="107" t="s">
        <v>239</v>
      </c>
      <c r="AF282" s="107" t="s">
        <v>244</v>
      </c>
      <c r="AG282" s="49">
        <v>123.0565</v>
      </c>
      <c r="AH282" s="49">
        <v>0</v>
      </c>
      <c r="AI282" s="49">
        <v>0</v>
      </c>
      <c r="AJ282" s="49"/>
      <c r="AK282" s="49"/>
      <c r="AL282" s="49"/>
      <c r="AM282" s="49">
        <v>0</v>
      </c>
      <c r="AN282" s="49">
        <v>0</v>
      </c>
      <c r="AO282" s="49"/>
      <c r="AP282" s="49"/>
      <c r="AQ282" s="49"/>
      <c r="AR282" s="49">
        <v>0</v>
      </c>
    </row>
    <row r="283" spans="1:44" x14ac:dyDescent="0.25">
      <c r="A283" s="107" t="s">
        <v>794</v>
      </c>
      <c r="B283" s="49">
        <v>9009154600</v>
      </c>
      <c r="C283" s="107" t="s">
        <v>793</v>
      </c>
      <c r="D283" s="49">
        <v>47183</v>
      </c>
      <c r="E283" s="49">
        <v>2.52</v>
      </c>
      <c r="F283" s="49">
        <v>29722.496220000001</v>
      </c>
      <c r="G283" s="49">
        <v>29.722000000000001</v>
      </c>
      <c r="H283" s="49">
        <v>0.16500000000000001</v>
      </c>
      <c r="I283" s="49">
        <v>1</v>
      </c>
      <c r="J283" s="49">
        <v>0.83499999999999996</v>
      </c>
      <c r="K283" s="49">
        <v>5</v>
      </c>
      <c r="L283" s="49">
        <v>1210</v>
      </c>
      <c r="M283" s="49">
        <v>0.48851886101779102</v>
      </c>
      <c r="N283" s="49">
        <v>0.83</v>
      </c>
      <c r="O283" s="49">
        <v>5</v>
      </c>
      <c r="P283" s="49">
        <v>0.755</v>
      </c>
      <c r="Q283" s="49">
        <v>4</v>
      </c>
      <c r="R283" s="49">
        <v>5</v>
      </c>
      <c r="S283" s="49">
        <v>1</v>
      </c>
      <c r="T283" s="49">
        <v>1</v>
      </c>
      <c r="U283" s="49">
        <v>4029</v>
      </c>
      <c r="V283" s="49">
        <v>0.867250350194673</v>
      </c>
      <c r="W283" s="49">
        <v>4645.7173515000004</v>
      </c>
      <c r="X283" s="49">
        <v>1</v>
      </c>
      <c r="Y283" s="49">
        <v>1190</v>
      </c>
      <c r="Z283" s="49">
        <v>25.607919087583387</v>
      </c>
      <c r="AA283" s="49">
        <v>0.874</v>
      </c>
      <c r="AB283" s="49">
        <v>5</v>
      </c>
      <c r="AC283" s="49">
        <v>5</v>
      </c>
      <c r="AD283" s="49">
        <v>5</v>
      </c>
      <c r="AE283" s="107" t="s">
        <v>239</v>
      </c>
      <c r="AF283" s="107" t="s">
        <v>244</v>
      </c>
      <c r="AG283" s="49">
        <v>9.6715999999999998</v>
      </c>
      <c r="AH283" s="49">
        <v>0</v>
      </c>
      <c r="AI283" s="49">
        <v>0</v>
      </c>
      <c r="AJ283" s="49"/>
      <c r="AK283" s="49"/>
      <c r="AL283" s="49"/>
      <c r="AM283" s="49">
        <v>0</v>
      </c>
      <c r="AN283" s="49">
        <v>0</v>
      </c>
      <c r="AO283" s="49"/>
      <c r="AP283" s="49"/>
      <c r="AQ283" s="49"/>
      <c r="AR283" s="49">
        <v>0</v>
      </c>
    </row>
    <row r="284" spans="1:44" x14ac:dyDescent="0.25">
      <c r="A284" s="107" t="s">
        <v>794</v>
      </c>
      <c r="B284" s="49">
        <v>9009154600</v>
      </c>
      <c r="C284" s="107" t="s">
        <v>793</v>
      </c>
      <c r="D284" s="49">
        <v>47183</v>
      </c>
      <c r="E284" s="49">
        <v>2.52</v>
      </c>
      <c r="F284" s="49">
        <v>29722.496220000001</v>
      </c>
      <c r="G284" s="49">
        <v>29.722000000000001</v>
      </c>
      <c r="H284" s="49">
        <v>0.16500000000000001</v>
      </c>
      <c r="I284" s="49">
        <v>1</v>
      </c>
      <c r="J284" s="49">
        <v>0.83499999999999996</v>
      </c>
      <c r="K284" s="49">
        <v>5</v>
      </c>
      <c r="L284" s="49">
        <v>1210</v>
      </c>
      <c r="M284" s="49">
        <v>0.48851886101779102</v>
      </c>
      <c r="N284" s="49">
        <v>0.83</v>
      </c>
      <c r="O284" s="49">
        <v>5</v>
      </c>
      <c r="P284" s="49">
        <v>0.755</v>
      </c>
      <c r="Q284" s="49">
        <v>4</v>
      </c>
      <c r="R284" s="49">
        <v>5</v>
      </c>
      <c r="S284" s="49">
        <v>1</v>
      </c>
      <c r="T284" s="49">
        <v>1</v>
      </c>
      <c r="U284" s="49">
        <v>4029</v>
      </c>
      <c r="V284" s="49">
        <v>0.867250350194673</v>
      </c>
      <c r="W284" s="49">
        <v>4645.7173515000004</v>
      </c>
      <c r="X284" s="49">
        <v>1</v>
      </c>
      <c r="Y284" s="49">
        <v>1190</v>
      </c>
      <c r="Z284" s="49">
        <v>25.607919087583387</v>
      </c>
      <c r="AA284" s="49">
        <v>0.874</v>
      </c>
      <c r="AB284" s="49">
        <v>5</v>
      </c>
      <c r="AC284" s="49">
        <v>5</v>
      </c>
      <c r="AD284" s="49">
        <v>5</v>
      </c>
      <c r="AE284" s="107" t="s">
        <v>239</v>
      </c>
      <c r="AF284" s="107" t="s">
        <v>244</v>
      </c>
      <c r="AG284" s="49">
        <v>174.66720000000001</v>
      </c>
      <c r="AH284" s="49">
        <v>0</v>
      </c>
      <c r="AI284" s="49">
        <v>0</v>
      </c>
      <c r="AJ284" s="49"/>
      <c r="AK284" s="49"/>
      <c r="AL284" s="49"/>
      <c r="AM284" s="49">
        <v>0</v>
      </c>
      <c r="AN284" s="49">
        <v>0</v>
      </c>
      <c r="AO284" s="49"/>
      <c r="AP284" s="49"/>
      <c r="AQ284" s="49"/>
      <c r="AR284" s="49">
        <v>0</v>
      </c>
    </row>
    <row r="285" spans="1:44" x14ac:dyDescent="0.25">
      <c r="A285" s="107" t="s">
        <v>794</v>
      </c>
      <c r="B285" s="49">
        <v>9009154600</v>
      </c>
      <c r="C285" s="107" t="s">
        <v>793</v>
      </c>
      <c r="D285" s="49">
        <v>47183</v>
      </c>
      <c r="E285" s="49">
        <v>2.52</v>
      </c>
      <c r="F285" s="49">
        <v>29722.496220000001</v>
      </c>
      <c r="G285" s="49">
        <v>29.722000000000001</v>
      </c>
      <c r="H285" s="49">
        <v>0.16500000000000001</v>
      </c>
      <c r="I285" s="49">
        <v>1</v>
      </c>
      <c r="J285" s="49">
        <v>0.83499999999999996</v>
      </c>
      <c r="K285" s="49">
        <v>5</v>
      </c>
      <c r="L285" s="49">
        <v>1210</v>
      </c>
      <c r="M285" s="49">
        <v>0.48851886101779102</v>
      </c>
      <c r="N285" s="49">
        <v>0.83</v>
      </c>
      <c r="O285" s="49">
        <v>5</v>
      </c>
      <c r="P285" s="49">
        <v>0.755</v>
      </c>
      <c r="Q285" s="49">
        <v>4</v>
      </c>
      <c r="R285" s="49">
        <v>5</v>
      </c>
      <c r="S285" s="49">
        <v>1</v>
      </c>
      <c r="T285" s="49">
        <v>1</v>
      </c>
      <c r="U285" s="49">
        <v>4029</v>
      </c>
      <c r="V285" s="49">
        <v>0.867250350194673</v>
      </c>
      <c r="W285" s="49">
        <v>4645.7173515000004</v>
      </c>
      <c r="X285" s="49">
        <v>1</v>
      </c>
      <c r="Y285" s="49">
        <v>1190</v>
      </c>
      <c r="Z285" s="49">
        <v>25.607919087583387</v>
      </c>
      <c r="AA285" s="49">
        <v>0.874</v>
      </c>
      <c r="AB285" s="49">
        <v>5</v>
      </c>
      <c r="AC285" s="49">
        <v>5</v>
      </c>
      <c r="AD285" s="49">
        <v>5</v>
      </c>
      <c r="AE285" s="107" t="s">
        <v>239</v>
      </c>
      <c r="AF285" s="107" t="s">
        <v>244</v>
      </c>
      <c r="AG285" s="49">
        <v>74841.980299999996</v>
      </c>
      <c r="AH285" s="49">
        <v>16304.8</v>
      </c>
      <c r="AI285" s="49">
        <v>13</v>
      </c>
      <c r="AJ285" s="49">
        <v>10</v>
      </c>
      <c r="AK285" s="49">
        <v>2</v>
      </c>
      <c r="AL285" s="49">
        <v>1</v>
      </c>
      <c r="AM285" s="49">
        <v>8270.57</v>
      </c>
      <c r="AN285" s="49">
        <v>5</v>
      </c>
      <c r="AO285" s="49">
        <v>4</v>
      </c>
      <c r="AP285" s="49">
        <v>1</v>
      </c>
      <c r="AQ285" s="49">
        <v>0</v>
      </c>
      <c r="AR285" s="49">
        <v>8034.23</v>
      </c>
    </row>
    <row r="286" spans="1:44" x14ac:dyDescent="0.25">
      <c r="A286" s="107" t="s">
        <v>792</v>
      </c>
      <c r="B286" s="49">
        <v>9009154700</v>
      </c>
      <c r="C286" s="107" t="s">
        <v>791</v>
      </c>
      <c r="D286" s="49">
        <v>93632</v>
      </c>
      <c r="E286" s="49">
        <v>2.85</v>
      </c>
      <c r="F286" s="49">
        <v>55462.810120000002</v>
      </c>
      <c r="G286" s="49">
        <v>55.463000000000001</v>
      </c>
      <c r="H286" s="49">
        <v>0.57199999999999995</v>
      </c>
      <c r="I286" s="49">
        <v>3</v>
      </c>
      <c r="J286" s="49">
        <v>0.42800000000000005</v>
      </c>
      <c r="K286" s="49">
        <v>3</v>
      </c>
      <c r="L286" s="49">
        <v>1699</v>
      </c>
      <c r="M286" s="49">
        <v>0.36759767411511024</v>
      </c>
      <c r="N286" s="49">
        <v>0.57599999999999996</v>
      </c>
      <c r="O286" s="49">
        <v>3</v>
      </c>
      <c r="P286" s="49">
        <v>0.31100000000000005</v>
      </c>
      <c r="Q286" s="49">
        <v>2</v>
      </c>
      <c r="R286" s="49">
        <v>3</v>
      </c>
      <c r="S286" s="49">
        <v>1</v>
      </c>
      <c r="T286" s="49">
        <v>1</v>
      </c>
      <c r="U286" s="49">
        <v>6384</v>
      </c>
      <c r="V286" s="49">
        <v>1.9627515648721201</v>
      </c>
      <c r="W286" s="49">
        <v>3252.5766960000001</v>
      </c>
      <c r="X286" s="49">
        <v>1</v>
      </c>
      <c r="Y286" s="49">
        <v>754</v>
      </c>
      <c r="Z286" s="49">
        <v>11.316223923157736</v>
      </c>
      <c r="AA286" s="49">
        <v>0.53300000000000003</v>
      </c>
      <c r="AB286" s="49">
        <v>3</v>
      </c>
      <c r="AC286" s="49">
        <v>3</v>
      </c>
      <c r="AD286" s="49">
        <v>3</v>
      </c>
      <c r="AE286" s="107" t="s">
        <v>239</v>
      </c>
      <c r="AF286" s="107" t="s">
        <v>239</v>
      </c>
      <c r="AG286" s="49">
        <v>313.58850000000001</v>
      </c>
      <c r="AH286" s="49">
        <v>0</v>
      </c>
      <c r="AI286" s="49">
        <v>0</v>
      </c>
      <c r="AJ286" s="49"/>
      <c r="AK286" s="49"/>
      <c r="AL286" s="49"/>
      <c r="AM286" s="49">
        <v>0</v>
      </c>
      <c r="AN286" s="49">
        <v>0</v>
      </c>
      <c r="AO286" s="49"/>
      <c r="AP286" s="49"/>
      <c r="AQ286" s="49"/>
      <c r="AR286" s="49">
        <v>0</v>
      </c>
    </row>
    <row r="287" spans="1:44" x14ac:dyDescent="0.25">
      <c r="A287" s="107" t="s">
        <v>792</v>
      </c>
      <c r="B287" s="49">
        <v>9009154700</v>
      </c>
      <c r="C287" s="107" t="s">
        <v>791</v>
      </c>
      <c r="D287" s="49">
        <v>93632</v>
      </c>
      <c r="E287" s="49">
        <v>2.85</v>
      </c>
      <c r="F287" s="49">
        <v>55462.810120000002</v>
      </c>
      <c r="G287" s="49">
        <v>55.463000000000001</v>
      </c>
      <c r="H287" s="49">
        <v>0.57199999999999995</v>
      </c>
      <c r="I287" s="49">
        <v>3</v>
      </c>
      <c r="J287" s="49">
        <v>0.42800000000000005</v>
      </c>
      <c r="K287" s="49">
        <v>3</v>
      </c>
      <c r="L287" s="49">
        <v>1699</v>
      </c>
      <c r="M287" s="49">
        <v>0.36759767411511024</v>
      </c>
      <c r="N287" s="49">
        <v>0.57599999999999996</v>
      </c>
      <c r="O287" s="49">
        <v>3</v>
      </c>
      <c r="P287" s="49">
        <v>0.31100000000000005</v>
      </c>
      <c r="Q287" s="49">
        <v>2</v>
      </c>
      <c r="R287" s="49">
        <v>3</v>
      </c>
      <c r="S287" s="49">
        <v>1</v>
      </c>
      <c r="T287" s="49">
        <v>1</v>
      </c>
      <c r="U287" s="49">
        <v>6384</v>
      </c>
      <c r="V287" s="49">
        <v>1.9627515648721201</v>
      </c>
      <c r="W287" s="49">
        <v>3252.5766960000001</v>
      </c>
      <c r="X287" s="49">
        <v>1</v>
      </c>
      <c r="Y287" s="49">
        <v>754</v>
      </c>
      <c r="Z287" s="49">
        <v>11.316223923157736</v>
      </c>
      <c r="AA287" s="49">
        <v>0.53300000000000003</v>
      </c>
      <c r="AB287" s="49">
        <v>3</v>
      </c>
      <c r="AC287" s="49">
        <v>3</v>
      </c>
      <c r="AD287" s="49">
        <v>3</v>
      </c>
      <c r="AE287" s="107" t="s">
        <v>239</v>
      </c>
      <c r="AF287" s="107" t="s">
        <v>239</v>
      </c>
      <c r="AG287" s="49">
        <v>110784.84239999999</v>
      </c>
      <c r="AH287" s="49">
        <v>34515.480000000003</v>
      </c>
      <c r="AI287" s="49">
        <v>40</v>
      </c>
      <c r="AJ287" s="49">
        <v>40</v>
      </c>
      <c r="AK287" s="49">
        <v>0</v>
      </c>
      <c r="AL287" s="49">
        <v>0</v>
      </c>
      <c r="AM287" s="49">
        <v>26315.15</v>
      </c>
      <c r="AN287" s="49">
        <v>6</v>
      </c>
      <c r="AO287" s="49">
        <v>6</v>
      </c>
      <c r="AP287" s="49">
        <v>0</v>
      </c>
      <c r="AQ287" s="49">
        <v>0</v>
      </c>
      <c r="AR287" s="49">
        <v>8200.33</v>
      </c>
    </row>
    <row r="288" spans="1:44" x14ac:dyDescent="0.25">
      <c r="A288" s="107" t="s">
        <v>790</v>
      </c>
      <c r="B288" s="49">
        <v>9009154800</v>
      </c>
      <c r="C288" s="107" t="s">
        <v>789</v>
      </c>
      <c r="D288" s="49">
        <v>89167</v>
      </c>
      <c r="E288" s="49">
        <v>2.62</v>
      </c>
      <c r="F288" s="49">
        <v>55087.556570000001</v>
      </c>
      <c r="G288" s="49">
        <v>55.088000000000001</v>
      </c>
      <c r="H288" s="49">
        <v>0.56499999999999995</v>
      </c>
      <c r="I288" s="49">
        <v>3</v>
      </c>
      <c r="J288" s="49">
        <v>0.43500000000000005</v>
      </c>
      <c r="K288" s="49">
        <v>3</v>
      </c>
      <c r="L288" s="49">
        <v>1730</v>
      </c>
      <c r="M288" s="49">
        <v>0.37685461640724938</v>
      </c>
      <c r="N288" s="49">
        <v>0.621</v>
      </c>
      <c r="O288" s="49">
        <v>4</v>
      </c>
      <c r="P288" s="49">
        <v>0.29100000000000004</v>
      </c>
      <c r="Q288" s="49">
        <v>2</v>
      </c>
      <c r="R288" s="49">
        <v>3</v>
      </c>
      <c r="S288" s="49">
        <v>1</v>
      </c>
      <c r="T288" s="49">
        <v>1</v>
      </c>
      <c r="U288" s="49">
        <v>5135</v>
      </c>
      <c r="V288" s="49">
        <v>0.75609269232135401</v>
      </c>
      <c r="W288" s="49">
        <v>6791.4953446</v>
      </c>
      <c r="X288" s="49">
        <v>1</v>
      </c>
      <c r="Y288" s="49">
        <v>278</v>
      </c>
      <c r="Z288" s="49">
        <v>5.5500099820323419</v>
      </c>
      <c r="AA288" s="49">
        <v>0.20599999999999999</v>
      </c>
      <c r="AB288" s="49">
        <v>2</v>
      </c>
      <c r="AC288" s="49">
        <v>2.5</v>
      </c>
      <c r="AD288" s="49">
        <v>3</v>
      </c>
      <c r="AE288" s="107" t="s">
        <v>239</v>
      </c>
      <c r="AF288" s="107" t="s">
        <v>239</v>
      </c>
      <c r="AG288" s="49">
        <v>147.84030000000001</v>
      </c>
      <c r="AH288" s="49">
        <v>0</v>
      </c>
      <c r="AI288" s="49">
        <v>0</v>
      </c>
      <c r="AJ288" s="49"/>
      <c r="AK288" s="49"/>
      <c r="AL288" s="49"/>
      <c r="AM288" s="49">
        <v>0</v>
      </c>
      <c r="AN288" s="49">
        <v>0</v>
      </c>
      <c r="AO288" s="49"/>
      <c r="AP288" s="49"/>
      <c r="AQ288" s="49"/>
      <c r="AR288" s="49">
        <v>0</v>
      </c>
    </row>
    <row r="289" spans="1:44" x14ac:dyDescent="0.25">
      <c r="A289" s="107" t="s">
        <v>790</v>
      </c>
      <c r="B289" s="49">
        <v>9009154800</v>
      </c>
      <c r="C289" s="107" t="s">
        <v>789</v>
      </c>
      <c r="D289" s="49">
        <v>89167</v>
      </c>
      <c r="E289" s="49">
        <v>2.62</v>
      </c>
      <c r="F289" s="49">
        <v>55087.556570000001</v>
      </c>
      <c r="G289" s="49">
        <v>55.088000000000001</v>
      </c>
      <c r="H289" s="49">
        <v>0.56499999999999995</v>
      </c>
      <c r="I289" s="49">
        <v>3</v>
      </c>
      <c r="J289" s="49">
        <v>0.43500000000000005</v>
      </c>
      <c r="K289" s="49">
        <v>3</v>
      </c>
      <c r="L289" s="49">
        <v>1730</v>
      </c>
      <c r="M289" s="49">
        <v>0.37685461640724938</v>
      </c>
      <c r="N289" s="49">
        <v>0.621</v>
      </c>
      <c r="O289" s="49">
        <v>4</v>
      </c>
      <c r="P289" s="49">
        <v>0.29100000000000004</v>
      </c>
      <c r="Q289" s="49">
        <v>2</v>
      </c>
      <c r="R289" s="49">
        <v>3</v>
      </c>
      <c r="S289" s="49">
        <v>1</v>
      </c>
      <c r="T289" s="49">
        <v>1</v>
      </c>
      <c r="U289" s="49">
        <v>5135</v>
      </c>
      <c r="V289" s="49">
        <v>0.75609269232135401</v>
      </c>
      <c r="W289" s="49">
        <v>6791.4953446</v>
      </c>
      <c r="X289" s="49">
        <v>1</v>
      </c>
      <c r="Y289" s="49">
        <v>278</v>
      </c>
      <c r="Z289" s="49">
        <v>5.5500099820323419</v>
      </c>
      <c r="AA289" s="49">
        <v>0.20599999999999999</v>
      </c>
      <c r="AB289" s="49">
        <v>2</v>
      </c>
      <c r="AC289" s="49">
        <v>2.5</v>
      </c>
      <c r="AD289" s="49">
        <v>3</v>
      </c>
      <c r="AE289" s="107" t="s">
        <v>239</v>
      </c>
      <c r="AF289" s="107" t="s">
        <v>239</v>
      </c>
      <c r="AG289" s="49">
        <v>110.60680000000001</v>
      </c>
      <c r="AH289" s="49">
        <v>980.87</v>
      </c>
      <c r="AI289" s="49">
        <v>1</v>
      </c>
      <c r="AJ289" s="49">
        <v>1</v>
      </c>
      <c r="AK289" s="49">
        <v>0</v>
      </c>
      <c r="AL289" s="49">
        <v>0</v>
      </c>
      <c r="AM289" s="49">
        <v>980.87</v>
      </c>
      <c r="AN289" s="49">
        <v>0</v>
      </c>
      <c r="AO289" s="49"/>
      <c r="AP289" s="49"/>
      <c r="AQ289" s="49"/>
      <c r="AR289" s="49">
        <v>0</v>
      </c>
    </row>
    <row r="290" spans="1:44" x14ac:dyDescent="0.25">
      <c r="A290" s="107" t="s">
        <v>790</v>
      </c>
      <c r="B290" s="49">
        <v>9009154800</v>
      </c>
      <c r="C290" s="107" t="s">
        <v>789</v>
      </c>
      <c r="D290" s="49">
        <v>89167</v>
      </c>
      <c r="E290" s="49">
        <v>2.62</v>
      </c>
      <c r="F290" s="49">
        <v>55087.556570000001</v>
      </c>
      <c r="G290" s="49">
        <v>55.088000000000001</v>
      </c>
      <c r="H290" s="49">
        <v>0.56499999999999995</v>
      </c>
      <c r="I290" s="49">
        <v>3</v>
      </c>
      <c r="J290" s="49">
        <v>0.43500000000000005</v>
      </c>
      <c r="K290" s="49">
        <v>3</v>
      </c>
      <c r="L290" s="49">
        <v>1730</v>
      </c>
      <c r="M290" s="49">
        <v>0.37685461640724938</v>
      </c>
      <c r="N290" s="49">
        <v>0.621</v>
      </c>
      <c r="O290" s="49">
        <v>4</v>
      </c>
      <c r="P290" s="49">
        <v>0.29100000000000004</v>
      </c>
      <c r="Q290" s="49">
        <v>2</v>
      </c>
      <c r="R290" s="49">
        <v>3</v>
      </c>
      <c r="S290" s="49">
        <v>1</v>
      </c>
      <c r="T290" s="49">
        <v>1</v>
      </c>
      <c r="U290" s="49">
        <v>5135</v>
      </c>
      <c r="V290" s="49">
        <v>0.75609269232135401</v>
      </c>
      <c r="W290" s="49">
        <v>6791.4953446</v>
      </c>
      <c r="X290" s="49">
        <v>1</v>
      </c>
      <c r="Y290" s="49">
        <v>278</v>
      </c>
      <c r="Z290" s="49">
        <v>5.5500099820323419</v>
      </c>
      <c r="AA290" s="49">
        <v>0.20599999999999999</v>
      </c>
      <c r="AB290" s="49">
        <v>2</v>
      </c>
      <c r="AC290" s="49">
        <v>2.5</v>
      </c>
      <c r="AD290" s="49">
        <v>3</v>
      </c>
      <c r="AE290" s="107" t="s">
        <v>239</v>
      </c>
      <c r="AF290" s="107" t="s">
        <v>239</v>
      </c>
      <c r="AG290" s="49">
        <v>88384.266499999998</v>
      </c>
      <c r="AH290" s="49">
        <v>33572.9</v>
      </c>
      <c r="AI290" s="49">
        <v>37</v>
      </c>
      <c r="AJ290" s="49">
        <v>37</v>
      </c>
      <c r="AK290" s="49">
        <v>0</v>
      </c>
      <c r="AL290" s="49">
        <v>0</v>
      </c>
      <c r="AM290" s="49">
        <v>29726.9</v>
      </c>
      <c r="AN290" s="49">
        <v>4</v>
      </c>
      <c r="AO290" s="49">
        <v>4</v>
      </c>
      <c r="AP290" s="49">
        <v>0</v>
      </c>
      <c r="AQ290" s="49">
        <v>0</v>
      </c>
      <c r="AR290" s="49">
        <v>3846</v>
      </c>
    </row>
    <row r="291" spans="1:44" x14ac:dyDescent="0.25">
      <c r="A291" s="107" t="s">
        <v>788</v>
      </c>
      <c r="B291" s="49">
        <v>9009154900</v>
      </c>
      <c r="C291" s="107" t="s">
        <v>787</v>
      </c>
      <c r="D291" s="49">
        <v>70350</v>
      </c>
      <c r="E291" s="49">
        <v>2.57</v>
      </c>
      <c r="F291" s="49">
        <v>43883.124309999999</v>
      </c>
      <c r="G291" s="49">
        <v>43.883000000000003</v>
      </c>
      <c r="H291" s="49">
        <v>0.34899999999999998</v>
      </c>
      <c r="I291" s="49">
        <v>2</v>
      </c>
      <c r="J291" s="49">
        <v>0.65100000000000002</v>
      </c>
      <c r="K291" s="49">
        <v>4</v>
      </c>
      <c r="L291" s="49">
        <v>1296</v>
      </c>
      <c r="M291" s="49">
        <v>0.35439591516176622</v>
      </c>
      <c r="N291" s="49">
        <v>0.503</v>
      </c>
      <c r="O291" s="49">
        <v>3</v>
      </c>
      <c r="P291" s="49">
        <v>0.65999999999999992</v>
      </c>
      <c r="Q291" s="49">
        <v>4</v>
      </c>
      <c r="R291" s="49">
        <v>4</v>
      </c>
      <c r="S291" s="49">
        <v>1</v>
      </c>
      <c r="T291" s="49">
        <v>1</v>
      </c>
      <c r="U291" s="49">
        <v>3670</v>
      </c>
      <c r="V291" s="49">
        <v>0.71461566617297101</v>
      </c>
      <c r="W291" s="49">
        <v>5135.6276859</v>
      </c>
      <c r="X291" s="49">
        <v>1</v>
      </c>
      <c r="Y291" s="49">
        <v>271</v>
      </c>
      <c r="Z291" s="49">
        <v>7.0207253886010363</v>
      </c>
      <c r="AA291" s="49">
        <v>0.28599999999999998</v>
      </c>
      <c r="AB291" s="49">
        <v>2</v>
      </c>
      <c r="AC291" s="49">
        <v>3</v>
      </c>
      <c r="AD291" s="49">
        <v>3</v>
      </c>
      <c r="AE291" s="107" t="s">
        <v>239</v>
      </c>
      <c r="AF291" s="107" t="s">
        <v>239</v>
      </c>
      <c r="AG291" s="49">
        <v>40.914700000000003</v>
      </c>
      <c r="AH291" s="49">
        <v>0</v>
      </c>
      <c r="AI291" s="49">
        <v>0</v>
      </c>
      <c r="AJ291" s="49"/>
      <c r="AK291" s="49"/>
      <c r="AL291" s="49"/>
      <c r="AM291" s="49">
        <v>0</v>
      </c>
      <c r="AN291" s="49">
        <v>0</v>
      </c>
      <c r="AO291" s="49"/>
      <c r="AP291" s="49"/>
      <c r="AQ291" s="49"/>
      <c r="AR291" s="49">
        <v>0</v>
      </c>
    </row>
    <row r="292" spans="1:44" x14ac:dyDescent="0.25">
      <c r="A292" s="107" t="s">
        <v>788</v>
      </c>
      <c r="B292" s="49">
        <v>9009154900</v>
      </c>
      <c r="C292" s="107" t="s">
        <v>787</v>
      </c>
      <c r="D292" s="49">
        <v>70350</v>
      </c>
      <c r="E292" s="49">
        <v>2.57</v>
      </c>
      <c r="F292" s="49">
        <v>43883.124309999999</v>
      </c>
      <c r="G292" s="49">
        <v>43.883000000000003</v>
      </c>
      <c r="H292" s="49">
        <v>0.34899999999999998</v>
      </c>
      <c r="I292" s="49">
        <v>2</v>
      </c>
      <c r="J292" s="49">
        <v>0.65100000000000002</v>
      </c>
      <c r="K292" s="49">
        <v>4</v>
      </c>
      <c r="L292" s="49">
        <v>1296</v>
      </c>
      <c r="M292" s="49">
        <v>0.35439591516176622</v>
      </c>
      <c r="N292" s="49">
        <v>0.503</v>
      </c>
      <c r="O292" s="49">
        <v>3</v>
      </c>
      <c r="P292" s="49">
        <v>0.65999999999999992</v>
      </c>
      <c r="Q292" s="49">
        <v>4</v>
      </c>
      <c r="R292" s="49">
        <v>4</v>
      </c>
      <c r="S292" s="49">
        <v>1</v>
      </c>
      <c r="T292" s="49">
        <v>1</v>
      </c>
      <c r="U292" s="49">
        <v>3670</v>
      </c>
      <c r="V292" s="49">
        <v>0.71461566617297101</v>
      </c>
      <c r="W292" s="49">
        <v>5135.6276859</v>
      </c>
      <c r="X292" s="49">
        <v>1</v>
      </c>
      <c r="Y292" s="49">
        <v>271</v>
      </c>
      <c r="Z292" s="49">
        <v>7.0207253886010363</v>
      </c>
      <c r="AA292" s="49">
        <v>0.28599999999999998</v>
      </c>
      <c r="AB292" s="49">
        <v>2</v>
      </c>
      <c r="AC292" s="49">
        <v>3</v>
      </c>
      <c r="AD292" s="49">
        <v>3</v>
      </c>
      <c r="AE292" s="107" t="s">
        <v>239</v>
      </c>
      <c r="AF292" s="107" t="s">
        <v>239</v>
      </c>
      <c r="AG292" s="49">
        <v>60957.443399999996</v>
      </c>
      <c r="AH292" s="49">
        <v>11480.45</v>
      </c>
      <c r="AI292" s="49">
        <v>9</v>
      </c>
      <c r="AJ292" s="49">
        <v>7</v>
      </c>
      <c r="AK292" s="49">
        <v>2</v>
      </c>
      <c r="AL292" s="49">
        <v>0</v>
      </c>
      <c r="AM292" s="49">
        <v>5673.56</v>
      </c>
      <c r="AN292" s="49">
        <v>8</v>
      </c>
      <c r="AO292" s="49">
        <v>1</v>
      </c>
      <c r="AP292" s="49">
        <v>7</v>
      </c>
      <c r="AQ292" s="49">
        <v>0</v>
      </c>
      <c r="AR292" s="49">
        <v>5806.89</v>
      </c>
    </row>
    <row r="293" spans="1:44" x14ac:dyDescent="0.25">
      <c r="A293" s="107" t="s">
        <v>786</v>
      </c>
      <c r="B293" s="49">
        <v>9009155000</v>
      </c>
      <c r="C293" s="107" t="s">
        <v>785</v>
      </c>
      <c r="D293" s="49">
        <v>63715</v>
      </c>
      <c r="E293" s="49">
        <v>2.61</v>
      </c>
      <c r="F293" s="49">
        <v>39438.59491</v>
      </c>
      <c r="G293" s="49">
        <v>39.439</v>
      </c>
      <c r="H293" s="49">
        <v>0.28599999999999998</v>
      </c>
      <c r="I293" s="49">
        <v>2</v>
      </c>
      <c r="J293" s="49">
        <v>0.71399999999999997</v>
      </c>
      <c r="K293" s="49">
        <v>4</v>
      </c>
      <c r="L293" s="49">
        <v>1457</v>
      </c>
      <c r="M293" s="49">
        <v>0.44332208183123634</v>
      </c>
      <c r="N293" s="49">
        <v>0.77700000000000002</v>
      </c>
      <c r="O293" s="49">
        <v>4</v>
      </c>
      <c r="P293" s="49">
        <v>0.51900000000000002</v>
      </c>
      <c r="Q293" s="49">
        <v>3</v>
      </c>
      <c r="R293" s="49">
        <v>4</v>
      </c>
      <c r="S293" s="49">
        <v>1</v>
      </c>
      <c r="T293" s="49">
        <v>1</v>
      </c>
      <c r="U293" s="49">
        <v>5290</v>
      </c>
      <c r="V293" s="49">
        <v>0.60375955409832005</v>
      </c>
      <c r="W293" s="49">
        <v>8761.7661105000007</v>
      </c>
      <c r="X293" s="49">
        <v>1</v>
      </c>
      <c r="Y293" s="49">
        <v>1668</v>
      </c>
      <c r="Z293" s="49">
        <v>32.419825072886297</v>
      </c>
      <c r="AA293" s="49">
        <v>0.95199999999999996</v>
      </c>
      <c r="AB293" s="49">
        <v>5</v>
      </c>
      <c r="AC293" s="49">
        <v>4.5</v>
      </c>
      <c r="AD293" s="49">
        <v>5</v>
      </c>
      <c r="AE293" s="107" t="s">
        <v>239</v>
      </c>
      <c r="AF293" s="107" t="s">
        <v>239</v>
      </c>
      <c r="AG293" s="49">
        <v>151.34780000000001</v>
      </c>
      <c r="AH293" s="49">
        <v>0</v>
      </c>
      <c r="AI293" s="49">
        <v>0</v>
      </c>
      <c r="AJ293" s="49"/>
      <c r="AK293" s="49"/>
      <c r="AL293" s="49"/>
      <c r="AM293" s="49">
        <v>0</v>
      </c>
      <c r="AN293" s="49">
        <v>0</v>
      </c>
      <c r="AO293" s="49"/>
      <c r="AP293" s="49"/>
      <c r="AQ293" s="49"/>
      <c r="AR293" s="49">
        <v>0</v>
      </c>
    </row>
    <row r="294" spans="1:44" x14ac:dyDescent="0.25">
      <c r="A294" s="107" t="s">
        <v>786</v>
      </c>
      <c r="B294" s="49">
        <v>9009155000</v>
      </c>
      <c r="C294" s="107" t="s">
        <v>785</v>
      </c>
      <c r="D294" s="49">
        <v>63715</v>
      </c>
      <c r="E294" s="49">
        <v>2.61</v>
      </c>
      <c r="F294" s="49">
        <v>39438.59491</v>
      </c>
      <c r="G294" s="49">
        <v>39.439</v>
      </c>
      <c r="H294" s="49">
        <v>0.28599999999999998</v>
      </c>
      <c r="I294" s="49">
        <v>2</v>
      </c>
      <c r="J294" s="49">
        <v>0.71399999999999997</v>
      </c>
      <c r="K294" s="49">
        <v>4</v>
      </c>
      <c r="L294" s="49">
        <v>1457</v>
      </c>
      <c r="M294" s="49">
        <v>0.44332208183123634</v>
      </c>
      <c r="N294" s="49">
        <v>0.77700000000000002</v>
      </c>
      <c r="O294" s="49">
        <v>4</v>
      </c>
      <c r="P294" s="49">
        <v>0.51900000000000002</v>
      </c>
      <c r="Q294" s="49">
        <v>3</v>
      </c>
      <c r="R294" s="49">
        <v>4</v>
      </c>
      <c r="S294" s="49">
        <v>1</v>
      </c>
      <c r="T294" s="49">
        <v>1</v>
      </c>
      <c r="U294" s="49">
        <v>5290</v>
      </c>
      <c r="V294" s="49">
        <v>0.60375955409832005</v>
      </c>
      <c r="W294" s="49">
        <v>8761.7661105000007</v>
      </c>
      <c r="X294" s="49">
        <v>1</v>
      </c>
      <c r="Y294" s="49">
        <v>1668</v>
      </c>
      <c r="Z294" s="49">
        <v>32.419825072886297</v>
      </c>
      <c r="AA294" s="49">
        <v>0.95199999999999996</v>
      </c>
      <c r="AB294" s="49">
        <v>5</v>
      </c>
      <c r="AC294" s="49">
        <v>4.5</v>
      </c>
      <c r="AD294" s="49">
        <v>5</v>
      </c>
      <c r="AE294" s="107" t="s">
        <v>239</v>
      </c>
      <c r="AF294" s="107" t="s">
        <v>239</v>
      </c>
      <c r="AG294" s="49">
        <v>7.1828000000000003</v>
      </c>
      <c r="AH294" s="49">
        <v>0</v>
      </c>
      <c r="AI294" s="49">
        <v>0</v>
      </c>
      <c r="AJ294" s="49"/>
      <c r="AK294" s="49"/>
      <c r="AL294" s="49"/>
      <c r="AM294" s="49">
        <v>0</v>
      </c>
      <c r="AN294" s="49">
        <v>0</v>
      </c>
      <c r="AO294" s="49"/>
      <c r="AP294" s="49"/>
      <c r="AQ294" s="49"/>
      <c r="AR294" s="49">
        <v>0</v>
      </c>
    </row>
    <row r="295" spans="1:44" x14ac:dyDescent="0.25">
      <c r="A295" s="107" t="s">
        <v>786</v>
      </c>
      <c r="B295" s="49">
        <v>9009155000</v>
      </c>
      <c r="C295" s="107" t="s">
        <v>785</v>
      </c>
      <c r="D295" s="49">
        <v>63715</v>
      </c>
      <c r="E295" s="49">
        <v>2.61</v>
      </c>
      <c r="F295" s="49">
        <v>39438.59491</v>
      </c>
      <c r="G295" s="49">
        <v>39.439</v>
      </c>
      <c r="H295" s="49">
        <v>0.28599999999999998</v>
      </c>
      <c r="I295" s="49">
        <v>2</v>
      </c>
      <c r="J295" s="49">
        <v>0.71399999999999997</v>
      </c>
      <c r="K295" s="49">
        <v>4</v>
      </c>
      <c r="L295" s="49">
        <v>1457</v>
      </c>
      <c r="M295" s="49">
        <v>0.44332208183123634</v>
      </c>
      <c r="N295" s="49">
        <v>0.77700000000000002</v>
      </c>
      <c r="O295" s="49">
        <v>4</v>
      </c>
      <c r="P295" s="49">
        <v>0.51900000000000002</v>
      </c>
      <c r="Q295" s="49">
        <v>3</v>
      </c>
      <c r="R295" s="49">
        <v>4</v>
      </c>
      <c r="S295" s="49">
        <v>1</v>
      </c>
      <c r="T295" s="49">
        <v>1</v>
      </c>
      <c r="U295" s="49">
        <v>5290</v>
      </c>
      <c r="V295" s="49">
        <v>0.60375955409832005</v>
      </c>
      <c r="W295" s="49">
        <v>8761.7661105000007</v>
      </c>
      <c r="X295" s="49">
        <v>1</v>
      </c>
      <c r="Y295" s="49">
        <v>1668</v>
      </c>
      <c r="Z295" s="49">
        <v>32.419825072886297</v>
      </c>
      <c r="AA295" s="49">
        <v>0.95199999999999996</v>
      </c>
      <c r="AB295" s="49">
        <v>5</v>
      </c>
      <c r="AC295" s="49">
        <v>4.5</v>
      </c>
      <c r="AD295" s="49">
        <v>5</v>
      </c>
      <c r="AE295" s="107" t="s">
        <v>239</v>
      </c>
      <c r="AF295" s="107" t="s">
        <v>239</v>
      </c>
      <c r="AG295" s="49">
        <v>74234.418300000005</v>
      </c>
      <c r="AH295" s="49">
        <v>15127.42</v>
      </c>
      <c r="AI295" s="49">
        <v>19</v>
      </c>
      <c r="AJ295" s="49">
        <v>15</v>
      </c>
      <c r="AK295" s="49">
        <v>4</v>
      </c>
      <c r="AL295" s="49">
        <v>0</v>
      </c>
      <c r="AM295" s="49">
        <v>7183.68</v>
      </c>
      <c r="AN295" s="49">
        <v>12</v>
      </c>
      <c r="AO295" s="49">
        <v>7</v>
      </c>
      <c r="AP295" s="49">
        <v>5</v>
      </c>
      <c r="AQ295" s="49">
        <v>0</v>
      </c>
      <c r="AR295" s="49">
        <v>7943.74</v>
      </c>
    </row>
    <row r="296" spans="1:44" x14ac:dyDescent="0.25">
      <c r="A296" s="107" t="s">
        <v>784</v>
      </c>
      <c r="B296" s="49">
        <v>9009155100</v>
      </c>
      <c r="C296" s="107" t="s">
        <v>783</v>
      </c>
      <c r="D296" s="49">
        <v>41477</v>
      </c>
      <c r="E296" s="49">
        <v>1.9</v>
      </c>
      <c r="F296" s="49">
        <v>30090.578430000001</v>
      </c>
      <c r="G296" s="49">
        <v>30.091000000000001</v>
      </c>
      <c r="H296" s="49">
        <v>0.17100000000000001</v>
      </c>
      <c r="I296" s="49">
        <v>1</v>
      </c>
      <c r="J296" s="49">
        <v>0.82899999999999996</v>
      </c>
      <c r="K296" s="49">
        <v>5</v>
      </c>
      <c r="L296" s="49">
        <v>1263</v>
      </c>
      <c r="M296" s="49">
        <v>0.50367925080794129</v>
      </c>
      <c r="N296" s="49">
        <v>0.85</v>
      </c>
      <c r="O296" s="49">
        <v>5</v>
      </c>
      <c r="P296" s="49">
        <v>0.7</v>
      </c>
      <c r="Q296" s="49">
        <v>4</v>
      </c>
      <c r="R296" s="49">
        <v>5</v>
      </c>
      <c r="S296" s="49">
        <v>1</v>
      </c>
      <c r="T296" s="49">
        <v>1</v>
      </c>
      <c r="U296" s="49">
        <v>3390</v>
      </c>
      <c r="V296" s="49">
        <v>0.48756519335224702</v>
      </c>
      <c r="W296" s="49">
        <v>6952.9163406999996</v>
      </c>
      <c r="X296" s="49">
        <v>1</v>
      </c>
      <c r="Y296" s="49">
        <v>608</v>
      </c>
      <c r="Z296" s="49">
        <v>20.206048521103355</v>
      </c>
      <c r="AA296" s="49">
        <v>0.79900000000000004</v>
      </c>
      <c r="AB296" s="49">
        <v>4</v>
      </c>
      <c r="AC296" s="49">
        <v>4.5</v>
      </c>
      <c r="AD296" s="49">
        <v>5</v>
      </c>
      <c r="AE296" s="107" t="s">
        <v>244</v>
      </c>
      <c r="AF296" s="107" t="s">
        <v>244</v>
      </c>
      <c r="AG296" s="49">
        <v>102.4053</v>
      </c>
      <c r="AH296" s="49">
        <v>0</v>
      </c>
      <c r="AI296" s="49">
        <v>0</v>
      </c>
      <c r="AJ296" s="49"/>
      <c r="AK296" s="49"/>
      <c r="AL296" s="49"/>
      <c r="AM296" s="49">
        <v>0</v>
      </c>
      <c r="AN296" s="49">
        <v>0</v>
      </c>
      <c r="AO296" s="49"/>
      <c r="AP296" s="49"/>
      <c r="AQ296" s="49"/>
      <c r="AR296" s="49">
        <v>0</v>
      </c>
    </row>
    <row r="297" spans="1:44" x14ac:dyDescent="0.25">
      <c r="A297" s="107" t="s">
        <v>784</v>
      </c>
      <c r="B297" s="49">
        <v>9009155100</v>
      </c>
      <c r="C297" s="107" t="s">
        <v>783</v>
      </c>
      <c r="D297" s="49">
        <v>41477</v>
      </c>
      <c r="E297" s="49">
        <v>1.9</v>
      </c>
      <c r="F297" s="49">
        <v>30090.578430000001</v>
      </c>
      <c r="G297" s="49">
        <v>30.091000000000001</v>
      </c>
      <c r="H297" s="49">
        <v>0.17100000000000001</v>
      </c>
      <c r="I297" s="49">
        <v>1</v>
      </c>
      <c r="J297" s="49">
        <v>0.82899999999999996</v>
      </c>
      <c r="K297" s="49">
        <v>5</v>
      </c>
      <c r="L297" s="49">
        <v>1263</v>
      </c>
      <c r="M297" s="49">
        <v>0.50367925080794129</v>
      </c>
      <c r="N297" s="49">
        <v>0.85</v>
      </c>
      <c r="O297" s="49">
        <v>5</v>
      </c>
      <c r="P297" s="49">
        <v>0.7</v>
      </c>
      <c r="Q297" s="49">
        <v>4</v>
      </c>
      <c r="R297" s="49">
        <v>5</v>
      </c>
      <c r="S297" s="49">
        <v>1</v>
      </c>
      <c r="T297" s="49">
        <v>1</v>
      </c>
      <c r="U297" s="49">
        <v>3390</v>
      </c>
      <c r="V297" s="49">
        <v>0.48756519335224702</v>
      </c>
      <c r="W297" s="49">
        <v>6952.9163406999996</v>
      </c>
      <c r="X297" s="49">
        <v>1</v>
      </c>
      <c r="Y297" s="49">
        <v>608</v>
      </c>
      <c r="Z297" s="49">
        <v>20.206048521103355</v>
      </c>
      <c r="AA297" s="49">
        <v>0.79900000000000004</v>
      </c>
      <c r="AB297" s="49">
        <v>4</v>
      </c>
      <c r="AC297" s="49">
        <v>4.5</v>
      </c>
      <c r="AD297" s="49">
        <v>5</v>
      </c>
      <c r="AE297" s="107" t="s">
        <v>244</v>
      </c>
      <c r="AF297" s="107" t="s">
        <v>244</v>
      </c>
      <c r="AG297" s="49">
        <v>0</v>
      </c>
      <c r="AH297" s="49">
        <v>0</v>
      </c>
      <c r="AI297" s="49">
        <v>0</v>
      </c>
      <c r="AJ297" s="49"/>
      <c r="AK297" s="49"/>
      <c r="AL297" s="49"/>
      <c r="AM297" s="49">
        <v>0</v>
      </c>
      <c r="AN297" s="49">
        <v>0</v>
      </c>
      <c r="AO297" s="49"/>
      <c r="AP297" s="49"/>
      <c r="AQ297" s="49"/>
      <c r="AR297" s="49">
        <v>0</v>
      </c>
    </row>
    <row r="298" spans="1:44" x14ac:dyDescent="0.25">
      <c r="A298" s="107" t="s">
        <v>784</v>
      </c>
      <c r="B298" s="49">
        <v>9009155100</v>
      </c>
      <c r="C298" s="107" t="s">
        <v>783</v>
      </c>
      <c r="D298" s="49">
        <v>41477</v>
      </c>
      <c r="E298" s="49">
        <v>1.9</v>
      </c>
      <c r="F298" s="49">
        <v>30090.578430000001</v>
      </c>
      <c r="G298" s="49">
        <v>30.091000000000001</v>
      </c>
      <c r="H298" s="49">
        <v>0.17100000000000001</v>
      </c>
      <c r="I298" s="49">
        <v>1</v>
      </c>
      <c r="J298" s="49">
        <v>0.82899999999999996</v>
      </c>
      <c r="K298" s="49">
        <v>5</v>
      </c>
      <c r="L298" s="49">
        <v>1263</v>
      </c>
      <c r="M298" s="49">
        <v>0.50367925080794129</v>
      </c>
      <c r="N298" s="49">
        <v>0.85</v>
      </c>
      <c r="O298" s="49">
        <v>5</v>
      </c>
      <c r="P298" s="49">
        <v>0.7</v>
      </c>
      <c r="Q298" s="49">
        <v>4</v>
      </c>
      <c r="R298" s="49">
        <v>5</v>
      </c>
      <c r="S298" s="49">
        <v>1</v>
      </c>
      <c r="T298" s="49">
        <v>1</v>
      </c>
      <c r="U298" s="49">
        <v>3390</v>
      </c>
      <c r="V298" s="49">
        <v>0.48756519335224702</v>
      </c>
      <c r="W298" s="49">
        <v>6952.9163406999996</v>
      </c>
      <c r="X298" s="49">
        <v>1</v>
      </c>
      <c r="Y298" s="49">
        <v>608</v>
      </c>
      <c r="Z298" s="49">
        <v>20.206048521103355</v>
      </c>
      <c r="AA298" s="49">
        <v>0.79900000000000004</v>
      </c>
      <c r="AB298" s="49">
        <v>4</v>
      </c>
      <c r="AC298" s="49">
        <v>4.5</v>
      </c>
      <c r="AD298" s="49">
        <v>5</v>
      </c>
      <c r="AE298" s="107" t="s">
        <v>244</v>
      </c>
      <c r="AF298" s="107" t="s">
        <v>244</v>
      </c>
      <c r="AG298" s="49">
        <v>0</v>
      </c>
      <c r="AH298" s="49">
        <v>0</v>
      </c>
      <c r="AI298" s="49">
        <v>0</v>
      </c>
      <c r="AJ298" s="49"/>
      <c r="AK298" s="49"/>
      <c r="AL298" s="49"/>
      <c r="AM298" s="49">
        <v>0</v>
      </c>
      <c r="AN298" s="49">
        <v>0</v>
      </c>
      <c r="AO298" s="49"/>
      <c r="AP298" s="49"/>
      <c r="AQ298" s="49"/>
      <c r="AR298" s="49">
        <v>0</v>
      </c>
    </row>
    <row r="299" spans="1:44" x14ac:dyDescent="0.25">
      <c r="A299" s="107" t="s">
        <v>784</v>
      </c>
      <c r="B299" s="49">
        <v>9009155100</v>
      </c>
      <c r="C299" s="107" t="s">
        <v>783</v>
      </c>
      <c r="D299" s="49">
        <v>41477</v>
      </c>
      <c r="E299" s="49">
        <v>1.9</v>
      </c>
      <c r="F299" s="49">
        <v>30090.578430000001</v>
      </c>
      <c r="G299" s="49">
        <v>30.091000000000001</v>
      </c>
      <c r="H299" s="49">
        <v>0.17100000000000001</v>
      </c>
      <c r="I299" s="49">
        <v>1</v>
      </c>
      <c r="J299" s="49">
        <v>0.82899999999999996</v>
      </c>
      <c r="K299" s="49">
        <v>5</v>
      </c>
      <c r="L299" s="49">
        <v>1263</v>
      </c>
      <c r="M299" s="49">
        <v>0.50367925080794129</v>
      </c>
      <c r="N299" s="49">
        <v>0.85</v>
      </c>
      <c r="O299" s="49">
        <v>5</v>
      </c>
      <c r="P299" s="49">
        <v>0.7</v>
      </c>
      <c r="Q299" s="49">
        <v>4</v>
      </c>
      <c r="R299" s="49">
        <v>5</v>
      </c>
      <c r="S299" s="49">
        <v>1</v>
      </c>
      <c r="T299" s="49">
        <v>1</v>
      </c>
      <c r="U299" s="49">
        <v>3390</v>
      </c>
      <c r="V299" s="49">
        <v>0.48756519335224702</v>
      </c>
      <c r="W299" s="49">
        <v>6952.9163406999996</v>
      </c>
      <c r="X299" s="49">
        <v>1</v>
      </c>
      <c r="Y299" s="49">
        <v>608</v>
      </c>
      <c r="Z299" s="49">
        <v>20.206048521103355</v>
      </c>
      <c r="AA299" s="49">
        <v>0.79900000000000004</v>
      </c>
      <c r="AB299" s="49">
        <v>4</v>
      </c>
      <c r="AC299" s="49">
        <v>4.5</v>
      </c>
      <c r="AD299" s="49">
        <v>5</v>
      </c>
      <c r="AE299" s="107" t="s">
        <v>244</v>
      </c>
      <c r="AF299" s="107" t="s">
        <v>244</v>
      </c>
      <c r="AG299" s="49">
        <v>231.11080000000001</v>
      </c>
      <c r="AH299" s="49">
        <v>0</v>
      </c>
      <c r="AI299" s="49">
        <v>0</v>
      </c>
      <c r="AJ299" s="49"/>
      <c r="AK299" s="49"/>
      <c r="AL299" s="49"/>
      <c r="AM299" s="49">
        <v>0</v>
      </c>
      <c r="AN299" s="49">
        <v>0</v>
      </c>
      <c r="AO299" s="49"/>
      <c r="AP299" s="49"/>
      <c r="AQ299" s="49"/>
      <c r="AR299" s="49">
        <v>0</v>
      </c>
    </row>
    <row r="300" spans="1:44" x14ac:dyDescent="0.25">
      <c r="A300" s="107" t="s">
        <v>784</v>
      </c>
      <c r="B300" s="49">
        <v>9009155100</v>
      </c>
      <c r="C300" s="107" t="s">
        <v>783</v>
      </c>
      <c r="D300" s="49">
        <v>41477</v>
      </c>
      <c r="E300" s="49">
        <v>1.9</v>
      </c>
      <c r="F300" s="49">
        <v>30090.578430000001</v>
      </c>
      <c r="G300" s="49">
        <v>30.091000000000001</v>
      </c>
      <c r="H300" s="49">
        <v>0.17100000000000001</v>
      </c>
      <c r="I300" s="49">
        <v>1</v>
      </c>
      <c r="J300" s="49">
        <v>0.82899999999999996</v>
      </c>
      <c r="K300" s="49">
        <v>5</v>
      </c>
      <c r="L300" s="49">
        <v>1263</v>
      </c>
      <c r="M300" s="49">
        <v>0.50367925080794129</v>
      </c>
      <c r="N300" s="49">
        <v>0.85</v>
      </c>
      <c r="O300" s="49">
        <v>5</v>
      </c>
      <c r="P300" s="49">
        <v>0.7</v>
      </c>
      <c r="Q300" s="49">
        <v>4</v>
      </c>
      <c r="R300" s="49">
        <v>5</v>
      </c>
      <c r="S300" s="49">
        <v>1</v>
      </c>
      <c r="T300" s="49">
        <v>1</v>
      </c>
      <c r="U300" s="49">
        <v>3390</v>
      </c>
      <c r="V300" s="49">
        <v>0.48756519335224702</v>
      </c>
      <c r="W300" s="49">
        <v>6952.9163406999996</v>
      </c>
      <c r="X300" s="49">
        <v>1</v>
      </c>
      <c r="Y300" s="49">
        <v>608</v>
      </c>
      <c r="Z300" s="49">
        <v>20.206048521103355</v>
      </c>
      <c r="AA300" s="49">
        <v>0.79900000000000004</v>
      </c>
      <c r="AB300" s="49">
        <v>4</v>
      </c>
      <c r="AC300" s="49">
        <v>4.5</v>
      </c>
      <c r="AD300" s="49">
        <v>5</v>
      </c>
      <c r="AE300" s="107" t="s">
        <v>244</v>
      </c>
      <c r="AF300" s="107" t="s">
        <v>244</v>
      </c>
      <c r="AG300" s="49">
        <v>0</v>
      </c>
      <c r="AH300" s="49">
        <v>3513.67</v>
      </c>
      <c r="AI300" s="49">
        <v>8</v>
      </c>
      <c r="AJ300" s="49">
        <v>7</v>
      </c>
      <c r="AK300" s="49">
        <v>1</v>
      </c>
      <c r="AL300" s="49">
        <v>0</v>
      </c>
      <c r="AM300" s="49">
        <v>2475.16</v>
      </c>
      <c r="AN300" s="49">
        <v>3</v>
      </c>
      <c r="AO300" s="49">
        <v>2</v>
      </c>
      <c r="AP300" s="49">
        <v>1</v>
      </c>
      <c r="AQ300" s="49">
        <v>0</v>
      </c>
      <c r="AR300" s="49">
        <v>1038.51</v>
      </c>
    </row>
    <row r="301" spans="1:44" x14ac:dyDescent="0.25">
      <c r="A301" s="107" t="s">
        <v>784</v>
      </c>
      <c r="B301" s="49">
        <v>9009155100</v>
      </c>
      <c r="C301" s="107" t="s">
        <v>783</v>
      </c>
      <c r="D301" s="49">
        <v>41477</v>
      </c>
      <c r="E301" s="49">
        <v>1.9</v>
      </c>
      <c r="F301" s="49">
        <v>30090.578430000001</v>
      </c>
      <c r="G301" s="49">
        <v>30.091000000000001</v>
      </c>
      <c r="H301" s="49">
        <v>0.17100000000000001</v>
      </c>
      <c r="I301" s="49">
        <v>1</v>
      </c>
      <c r="J301" s="49">
        <v>0.82899999999999996</v>
      </c>
      <c r="K301" s="49">
        <v>5</v>
      </c>
      <c r="L301" s="49">
        <v>1263</v>
      </c>
      <c r="M301" s="49">
        <v>0.50367925080794129</v>
      </c>
      <c r="N301" s="49">
        <v>0.85</v>
      </c>
      <c r="O301" s="49">
        <v>5</v>
      </c>
      <c r="P301" s="49">
        <v>0.7</v>
      </c>
      <c r="Q301" s="49">
        <v>4</v>
      </c>
      <c r="R301" s="49">
        <v>5</v>
      </c>
      <c r="S301" s="49">
        <v>1</v>
      </c>
      <c r="T301" s="49">
        <v>1</v>
      </c>
      <c r="U301" s="49">
        <v>3390</v>
      </c>
      <c r="V301" s="49">
        <v>0.48756519335224702</v>
      </c>
      <c r="W301" s="49">
        <v>6952.9163406999996</v>
      </c>
      <c r="X301" s="49">
        <v>1</v>
      </c>
      <c r="Y301" s="49">
        <v>608</v>
      </c>
      <c r="Z301" s="49">
        <v>20.206048521103355</v>
      </c>
      <c r="AA301" s="49">
        <v>0.79900000000000004</v>
      </c>
      <c r="AB301" s="49">
        <v>4</v>
      </c>
      <c r="AC301" s="49">
        <v>4.5</v>
      </c>
      <c r="AD301" s="49">
        <v>5</v>
      </c>
      <c r="AE301" s="107" t="s">
        <v>244</v>
      </c>
      <c r="AF301" s="107" t="s">
        <v>244</v>
      </c>
      <c r="AG301" s="49">
        <v>52121.565699999999</v>
      </c>
      <c r="AH301" s="49">
        <v>0</v>
      </c>
      <c r="AI301" s="49">
        <v>0</v>
      </c>
      <c r="AJ301" s="49"/>
      <c r="AK301" s="49"/>
      <c r="AL301" s="49"/>
      <c r="AM301" s="49">
        <v>0</v>
      </c>
      <c r="AN301" s="49">
        <v>0</v>
      </c>
      <c r="AO301" s="49"/>
      <c r="AP301" s="49"/>
      <c r="AQ301" s="49"/>
      <c r="AR301" s="49">
        <v>0</v>
      </c>
    </row>
    <row r="302" spans="1:44" x14ac:dyDescent="0.25">
      <c r="A302" s="107" t="s">
        <v>782</v>
      </c>
      <c r="B302" s="49">
        <v>9009157100</v>
      </c>
      <c r="C302" s="107" t="s">
        <v>781</v>
      </c>
      <c r="D302" s="49">
        <v>67097</v>
      </c>
      <c r="E302" s="49">
        <v>2.44</v>
      </c>
      <c r="F302" s="49">
        <v>42954.452660000003</v>
      </c>
      <c r="G302" s="49">
        <v>42.954000000000001</v>
      </c>
      <c r="H302" s="49">
        <v>0.33900000000000002</v>
      </c>
      <c r="I302" s="49">
        <v>2</v>
      </c>
      <c r="J302" s="49">
        <v>0.66100000000000003</v>
      </c>
      <c r="K302" s="49">
        <v>4</v>
      </c>
      <c r="L302" s="49">
        <v>1754</v>
      </c>
      <c r="M302" s="49">
        <v>0.49000740776753732</v>
      </c>
      <c r="N302" s="49">
        <v>0.83399999999999996</v>
      </c>
      <c r="O302" s="49">
        <v>5</v>
      </c>
      <c r="P302" s="49">
        <v>0.28300000000000003</v>
      </c>
      <c r="Q302" s="49">
        <v>2</v>
      </c>
      <c r="R302" s="49">
        <v>3</v>
      </c>
      <c r="S302" s="49">
        <v>1</v>
      </c>
      <c r="T302" s="49">
        <v>1</v>
      </c>
      <c r="U302" s="49">
        <v>2603</v>
      </c>
      <c r="V302" s="49">
        <v>3.6069499163702701</v>
      </c>
      <c r="W302" s="49">
        <v>721.66236303999995</v>
      </c>
      <c r="X302" s="49">
        <v>1</v>
      </c>
      <c r="Y302" s="49">
        <v>722</v>
      </c>
      <c r="Z302" s="49">
        <v>29.112903225806452</v>
      </c>
      <c r="AA302" s="49">
        <v>0.91900000000000004</v>
      </c>
      <c r="AB302" s="49">
        <v>5</v>
      </c>
      <c r="AC302" s="49">
        <v>4</v>
      </c>
      <c r="AD302" s="49">
        <v>4</v>
      </c>
      <c r="AE302" s="107" t="s">
        <v>239</v>
      </c>
      <c r="AF302" s="107" t="s">
        <v>239</v>
      </c>
      <c r="AG302" s="49">
        <v>104.54689999999999</v>
      </c>
      <c r="AH302" s="49">
        <v>0</v>
      </c>
      <c r="AI302" s="49">
        <v>0</v>
      </c>
      <c r="AJ302" s="49"/>
      <c r="AK302" s="49"/>
      <c r="AL302" s="49"/>
      <c r="AM302" s="49">
        <v>0</v>
      </c>
      <c r="AN302" s="49">
        <v>0</v>
      </c>
      <c r="AO302" s="49"/>
      <c r="AP302" s="49"/>
      <c r="AQ302" s="49"/>
      <c r="AR302" s="49">
        <v>0</v>
      </c>
    </row>
    <row r="303" spans="1:44" x14ac:dyDescent="0.25">
      <c r="A303" s="107" t="s">
        <v>782</v>
      </c>
      <c r="B303" s="49">
        <v>9009157100</v>
      </c>
      <c r="C303" s="107" t="s">
        <v>781</v>
      </c>
      <c r="D303" s="49">
        <v>67097</v>
      </c>
      <c r="E303" s="49">
        <v>2.44</v>
      </c>
      <c r="F303" s="49">
        <v>42954.452660000003</v>
      </c>
      <c r="G303" s="49">
        <v>42.954000000000001</v>
      </c>
      <c r="H303" s="49">
        <v>0.33900000000000002</v>
      </c>
      <c r="I303" s="49">
        <v>2</v>
      </c>
      <c r="J303" s="49">
        <v>0.66100000000000003</v>
      </c>
      <c r="K303" s="49">
        <v>4</v>
      </c>
      <c r="L303" s="49">
        <v>1754</v>
      </c>
      <c r="M303" s="49">
        <v>0.49000740776753732</v>
      </c>
      <c r="N303" s="49">
        <v>0.83399999999999996</v>
      </c>
      <c r="O303" s="49">
        <v>5</v>
      </c>
      <c r="P303" s="49">
        <v>0.28300000000000003</v>
      </c>
      <c r="Q303" s="49">
        <v>2</v>
      </c>
      <c r="R303" s="49">
        <v>3</v>
      </c>
      <c r="S303" s="49">
        <v>1</v>
      </c>
      <c r="T303" s="49">
        <v>1</v>
      </c>
      <c r="U303" s="49">
        <v>2603</v>
      </c>
      <c r="V303" s="49">
        <v>3.6069499163702701</v>
      </c>
      <c r="W303" s="49">
        <v>721.66236303999995</v>
      </c>
      <c r="X303" s="49">
        <v>1</v>
      </c>
      <c r="Y303" s="49">
        <v>722</v>
      </c>
      <c r="Z303" s="49">
        <v>29.112903225806452</v>
      </c>
      <c r="AA303" s="49">
        <v>0.91900000000000004</v>
      </c>
      <c r="AB303" s="49">
        <v>5</v>
      </c>
      <c r="AC303" s="49">
        <v>4</v>
      </c>
      <c r="AD303" s="49">
        <v>4</v>
      </c>
      <c r="AE303" s="107" t="s">
        <v>239</v>
      </c>
      <c r="AF303" s="107" t="s">
        <v>239</v>
      </c>
      <c r="AG303" s="49">
        <v>54371.503700000001</v>
      </c>
      <c r="AH303" s="49">
        <v>14309.76</v>
      </c>
      <c r="AI303" s="49">
        <v>11</v>
      </c>
      <c r="AJ303" s="49">
        <v>11</v>
      </c>
      <c r="AK303" s="49">
        <v>0</v>
      </c>
      <c r="AL303" s="49">
        <v>0</v>
      </c>
      <c r="AM303" s="49">
        <v>14101.68</v>
      </c>
      <c r="AN303" s="49">
        <v>2</v>
      </c>
      <c r="AO303" s="49">
        <v>1</v>
      </c>
      <c r="AP303" s="49">
        <v>1</v>
      </c>
      <c r="AQ303" s="49">
        <v>0</v>
      </c>
      <c r="AR303" s="49">
        <v>208.08</v>
      </c>
    </row>
    <row r="304" spans="1:44" x14ac:dyDescent="0.25">
      <c r="A304" s="107" t="s">
        <v>782</v>
      </c>
      <c r="B304" s="49">
        <v>9009157100</v>
      </c>
      <c r="C304" s="107" t="s">
        <v>781</v>
      </c>
      <c r="D304" s="49">
        <v>67097</v>
      </c>
      <c r="E304" s="49">
        <v>2.44</v>
      </c>
      <c r="F304" s="49">
        <v>42954.452660000003</v>
      </c>
      <c r="G304" s="49">
        <v>42.954000000000001</v>
      </c>
      <c r="H304" s="49">
        <v>0.33900000000000002</v>
      </c>
      <c r="I304" s="49">
        <v>2</v>
      </c>
      <c r="J304" s="49">
        <v>0.66100000000000003</v>
      </c>
      <c r="K304" s="49">
        <v>4</v>
      </c>
      <c r="L304" s="49">
        <v>1754</v>
      </c>
      <c r="M304" s="49">
        <v>0.49000740776753732</v>
      </c>
      <c r="N304" s="49">
        <v>0.83399999999999996</v>
      </c>
      <c r="O304" s="49">
        <v>5</v>
      </c>
      <c r="P304" s="49">
        <v>0.28300000000000003</v>
      </c>
      <c r="Q304" s="49">
        <v>2</v>
      </c>
      <c r="R304" s="49">
        <v>3</v>
      </c>
      <c r="S304" s="49">
        <v>1</v>
      </c>
      <c r="T304" s="49">
        <v>1</v>
      </c>
      <c r="U304" s="49">
        <v>2603</v>
      </c>
      <c r="V304" s="49">
        <v>3.6069499163702701</v>
      </c>
      <c r="W304" s="49">
        <v>721.66236303999995</v>
      </c>
      <c r="X304" s="49">
        <v>1</v>
      </c>
      <c r="Y304" s="49">
        <v>722</v>
      </c>
      <c r="Z304" s="49">
        <v>29.112903225806452</v>
      </c>
      <c r="AA304" s="49">
        <v>0.91900000000000004</v>
      </c>
      <c r="AB304" s="49">
        <v>5</v>
      </c>
      <c r="AC304" s="49">
        <v>4</v>
      </c>
      <c r="AD304" s="49">
        <v>4</v>
      </c>
      <c r="AE304" s="107" t="s">
        <v>239</v>
      </c>
      <c r="AF304" s="107" t="s">
        <v>239</v>
      </c>
      <c r="AG304" s="49">
        <v>0</v>
      </c>
      <c r="AH304" s="49">
        <v>0</v>
      </c>
      <c r="AI304" s="49">
        <v>0</v>
      </c>
      <c r="AJ304" s="49"/>
      <c r="AK304" s="49"/>
      <c r="AL304" s="49"/>
      <c r="AM304" s="49">
        <v>0</v>
      </c>
      <c r="AN304" s="49">
        <v>0</v>
      </c>
      <c r="AO304" s="49"/>
      <c r="AP304" s="49"/>
      <c r="AQ304" s="49"/>
      <c r="AR304" s="49">
        <v>0</v>
      </c>
    </row>
    <row r="305" spans="1:44" x14ac:dyDescent="0.25">
      <c r="A305" s="107" t="s">
        <v>780</v>
      </c>
      <c r="B305" s="49">
        <v>9009157200</v>
      </c>
      <c r="C305" s="107" t="s">
        <v>779</v>
      </c>
      <c r="D305" s="49">
        <v>129559</v>
      </c>
      <c r="E305" s="49">
        <v>3.03</v>
      </c>
      <c r="F305" s="49">
        <v>74429.700769999996</v>
      </c>
      <c r="G305" s="49">
        <v>74.430000000000007</v>
      </c>
      <c r="H305" s="49">
        <v>0.84499999999999997</v>
      </c>
      <c r="I305" s="49">
        <v>5</v>
      </c>
      <c r="J305" s="49">
        <v>0.15500000000000003</v>
      </c>
      <c r="K305" s="49">
        <v>1</v>
      </c>
      <c r="L305" s="49">
        <v>2329</v>
      </c>
      <c r="M305" s="49">
        <v>0.37549526211806106</v>
      </c>
      <c r="N305" s="49">
        <v>0.61499999999999999</v>
      </c>
      <c r="O305" s="49">
        <v>4</v>
      </c>
      <c r="P305" s="49">
        <v>0.10799999999999998</v>
      </c>
      <c r="Q305" s="49">
        <v>1</v>
      </c>
      <c r="R305" s="49">
        <v>1</v>
      </c>
      <c r="S305" s="49">
        <v>1</v>
      </c>
      <c r="T305" s="49">
        <v>1</v>
      </c>
      <c r="U305" s="49">
        <v>3837</v>
      </c>
      <c r="V305" s="49">
        <v>3.5861281982773701</v>
      </c>
      <c r="W305" s="49">
        <v>1069.9561722000001</v>
      </c>
      <c r="X305" s="49">
        <v>1</v>
      </c>
      <c r="Y305" s="49">
        <v>337</v>
      </c>
      <c r="Z305" s="49">
        <v>8.5947462382045394</v>
      </c>
      <c r="AA305" s="49">
        <v>0.39200000000000002</v>
      </c>
      <c r="AB305" s="49">
        <v>2</v>
      </c>
      <c r="AC305" s="49">
        <v>1.5</v>
      </c>
      <c r="AD305" s="49">
        <v>2</v>
      </c>
      <c r="AE305" s="107" t="s">
        <v>239</v>
      </c>
      <c r="AF305" s="107" t="s">
        <v>239</v>
      </c>
      <c r="AG305" s="49">
        <v>0</v>
      </c>
      <c r="AH305" s="49">
        <v>121.71</v>
      </c>
      <c r="AI305" s="49">
        <v>1</v>
      </c>
      <c r="AJ305" s="49">
        <v>1</v>
      </c>
      <c r="AK305" s="49">
        <v>0</v>
      </c>
      <c r="AL305" s="49">
        <v>0</v>
      </c>
      <c r="AM305" s="49">
        <v>121.71</v>
      </c>
      <c r="AN305" s="49">
        <v>0</v>
      </c>
      <c r="AO305" s="49"/>
      <c r="AP305" s="49"/>
      <c r="AQ305" s="49"/>
      <c r="AR305" s="49">
        <v>0</v>
      </c>
    </row>
    <row r="306" spans="1:44" x14ac:dyDescent="0.25">
      <c r="A306" s="107" t="s">
        <v>780</v>
      </c>
      <c r="B306" s="49">
        <v>9009157200</v>
      </c>
      <c r="C306" s="107" t="s">
        <v>779</v>
      </c>
      <c r="D306" s="49">
        <v>129559</v>
      </c>
      <c r="E306" s="49">
        <v>3.03</v>
      </c>
      <c r="F306" s="49">
        <v>74429.700769999996</v>
      </c>
      <c r="G306" s="49">
        <v>74.430000000000007</v>
      </c>
      <c r="H306" s="49">
        <v>0.84499999999999997</v>
      </c>
      <c r="I306" s="49">
        <v>5</v>
      </c>
      <c r="J306" s="49">
        <v>0.15500000000000003</v>
      </c>
      <c r="K306" s="49">
        <v>1</v>
      </c>
      <c r="L306" s="49">
        <v>2329</v>
      </c>
      <c r="M306" s="49">
        <v>0.37549526211806106</v>
      </c>
      <c r="N306" s="49">
        <v>0.61499999999999999</v>
      </c>
      <c r="O306" s="49">
        <v>4</v>
      </c>
      <c r="P306" s="49">
        <v>0.10799999999999998</v>
      </c>
      <c r="Q306" s="49">
        <v>1</v>
      </c>
      <c r="R306" s="49">
        <v>1</v>
      </c>
      <c r="S306" s="49">
        <v>1</v>
      </c>
      <c r="T306" s="49">
        <v>1</v>
      </c>
      <c r="U306" s="49">
        <v>3837</v>
      </c>
      <c r="V306" s="49">
        <v>3.5861281982773701</v>
      </c>
      <c r="W306" s="49">
        <v>1069.9561722000001</v>
      </c>
      <c r="X306" s="49">
        <v>1</v>
      </c>
      <c r="Y306" s="49">
        <v>337</v>
      </c>
      <c r="Z306" s="49">
        <v>8.5947462382045394</v>
      </c>
      <c r="AA306" s="49">
        <v>0.39200000000000002</v>
      </c>
      <c r="AB306" s="49">
        <v>2</v>
      </c>
      <c r="AC306" s="49">
        <v>1.5</v>
      </c>
      <c r="AD306" s="49">
        <v>2</v>
      </c>
      <c r="AE306" s="107" t="s">
        <v>239</v>
      </c>
      <c r="AF306" s="107" t="s">
        <v>239</v>
      </c>
      <c r="AG306" s="49">
        <v>71.1738</v>
      </c>
      <c r="AH306" s="49">
        <v>0</v>
      </c>
      <c r="AI306" s="49">
        <v>0</v>
      </c>
      <c r="AJ306" s="49"/>
      <c r="AK306" s="49"/>
      <c r="AL306" s="49"/>
      <c r="AM306" s="49">
        <v>0</v>
      </c>
      <c r="AN306" s="49">
        <v>0</v>
      </c>
      <c r="AO306" s="49"/>
      <c r="AP306" s="49"/>
      <c r="AQ306" s="49"/>
      <c r="AR306" s="49">
        <v>0</v>
      </c>
    </row>
    <row r="307" spans="1:44" x14ac:dyDescent="0.25">
      <c r="A307" s="107" t="s">
        <v>780</v>
      </c>
      <c r="B307" s="49">
        <v>9009157200</v>
      </c>
      <c r="C307" s="107" t="s">
        <v>779</v>
      </c>
      <c r="D307" s="49">
        <v>129559</v>
      </c>
      <c r="E307" s="49">
        <v>3.03</v>
      </c>
      <c r="F307" s="49">
        <v>74429.700769999996</v>
      </c>
      <c r="G307" s="49">
        <v>74.430000000000007</v>
      </c>
      <c r="H307" s="49">
        <v>0.84499999999999997</v>
      </c>
      <c r="I307" s="49">
        <v>5</v>
      </c>
      <c r="J307" s="49">
        <v>0.15500000000000003</v>
      </c>
      <c r="K307" s="49">
        <v>1</v>
      </c>
      <c r="L307" s="49">
        <v>2329</v>
      </c>
      <c r="M307" s="49">
        <v>0.37549526211806106</v>
      </c>
      <c r="N307" s="49">
        <v>0.61499999999999999</v>
      </c>
      <c r="O307" s="49">
        <v>4</v>
      </c>
      <c r="P307" s="49">
        <v>0.10799999999999998</v>
      </c>
      <c r="Q307" s="49">
        <v>1</v>
      </c>
      <c r="R307" s="49">
        <v>1</v>
      </c>
      <c r="S307" s="49">
        <v>1</v>
      </c>
      <c r="T307" s="49">
        <v>1</v>
      </c>
      <c r="U307" s="49">
        <v>3837</v>
      </c>
      <c r="V307" s="49">
        <v>3.5861281982773701</v>
      </c>
      <c r="W307" s="49">
        <v>1069.9561722000001</v>
      </c>
      <c r="X307" s="49">
        <v>1</v>
      </c>
      <c r="Y307" s="49">
        <v>337</v>
      </c>
      <c r="Z307" s="49">
        <v>8.5947462382045394</v>
      </c>
      <c r="AA307" s="49">
        <v>0.39200000000000002</v>
      </c>
      <c r="AB307" s="49">
        <v>2</v>
      </c>
      <c r="AC307" s="49">
        <v>1.5</v>
      </c>
      <c r="AD307" s="49">
        <v>2</v>
      </c>
      <c r="AE307" s="107" t="s">
        <v>239</v>
      </c>
      <c r="AF307" s="107" t="s">
        <v>239</v>
      </c>
      <c r="AG307" s="49">
        <v>81277.952099999995</v>
      </c>
      <c r="AH307" s="49">
        <v>62612.52</v>
      </c>
      <c r="AI307" s="49">
        <v>33</v>
      </c>
      <c r="AJ307" s="49">
        <v>33</v>
      </c>
      <c r="AK307" s="49">
        <v>0</v>
      </c>
      <c r="AL307" s="49">
        <v>0</v>
      </c>
      <c r="AM307" s="49">
        <v>39465.019999999997</v>
      </c>
      <c r="AN307" s="49">
        <v>3</v>
      </c>
      <c r="AO307" s="49">
        <v>3</v>
      </c>
      <c r="AP307" s="49">
        <v>0</v>
      </c>
      <c r="AQ307" s="49">
        <v>0</v>
      </c>
      <c r="AR307" s="49">
        <v>23147.5</v>
      </c>
    </row>
    <row r="308" spans="1:44" x14ac:dyDescent="0.25">
      <c r="A308" s="107" t="s">
        <v>778</v>
      </c>
      <c r="B308" s="49">
        <v>9009157300</v>
      </c>
      <c r="C308" s="107" t="s">
        <v>777</v>
      </c>
      <c r="D308" s="49">
        <v>130888</v>
      </c>
      <c r="E308" s="49">
        <v>2.67</v>
      </c>
      <c r="F308" s="49">
        <v>80102.155150000006</v>
      </c>
      <c r="G308" s="49">
        <v>80.102000000000004</v>
      </c>
      <c r="H308" s="49">
        <v>0.878</v>
      </c>
      <c r="I308" s="49">
        <v>5</v>
      </c>
      <c r="J308" s="49">
        <v>0.122</v>
      </c>
      <c r="K308" s="49">
        <v>1</v>
      </c>
      <c r="L308" s="49">
        <v>2202</v>
      </c>
      <c r="M308" s="49">
        <v>0.32987876481622974</v>
      </c>
      <c r="N308" s="49">
        <v>0.35599999999999998</v>
      </c>
      <c r="O308" s="49">
        <v>2</v>
      </c>
      <c r="P308" s="49">
        <v>0.126</v>
      </c>
      <c r="Q308" s="49">
        <v>1</v>
      </c>
      <c r="R308" s="49">
        <v>1</v>
      </c>
      <c r="S308" s="49">
        <v>1</v>
      </c>
      <c r="T308" s="49">
        <v>1</v>
      </c>
      <c r="U308" s="49">
        <v>3310</v>
      </c>
      <c r="V308" s="49">
        <v>4.4937787356543701</v>
      </c>
      <c r="W308" s="49">
        <v>736.57387128000005</v>
      </c>
      <c r="X308" s="49">
        <v>1</v>
      </c>
      <c r="Y308" s="49">
        <v>353</v>
      </c>
      <c r="Z308" s="49">
        <v>10.502826539720321</v>
      </c>
      <c r="AA308" s="49">
        <v>0.495</v>
      </c>
      <c r="AB308" s="49">
        <v>3</v>
      </c>
      <c r="AC308" s="49">
        <v>2</v>
      </c>
      <c r="AD308" s="49">
        <v>2</v>
      </c>
      <c r="AE308" s="107" t="s">
        <v>239</v>
      </c>
      <c r="AF308" s="107" t="s">
        <v>239</v>
      </c>
      <c r="AG308" s="49">
        <v>7500.3773000000001</v>
      </c>
      <c r="AH308" s="49">
        <v>6065.33</v>
      </c>
      <c r="AI308" s="49">
        <v>5</v>
      </c>
      <c r="AJ308" s="49">
        <v>4</v>
      </c>
      <c r="AK308" s="49">
        <v>1</v>
      </c>
      <c r="AL308" s="49">
        <v>0</v>
      </c>
      <c r="AM308" s="49">
        <v>6065.33</v>
      </c>
      <c r="AN308" s="49">
        <v>0</v>
      </c>
      <c r="AO308" s="49"/>
      <c r="AP308" s="49"/>
      <c r="AQ308" s="49"/>
      <c r="AR308" s="49">
        <v>0</v>
      </c>
    </row>
    <row r="309" spans="1:44" x14ac:dyDescent="0.25">
      <c r="A309" s="107" t="s">
        <v>778</v>
      </c>
      <c r="B309" s="49">
        <v>9009157300</v>
      </c>
      <c r="C309" s="107" t="s">
        <v>777</v>
      </c>
      <c r="D309" s="49">
        <v>130888</v>
      </c>
      <c r="E309" s="49">
        <v>2.67</v>
      </c>
      <c r="F309" s="49">
        <v>80102.155150000006</v>
      </c>
      <c r="G309" s="49">
        <v>80.102000000000004</v>
      </c>
      <c r="H309" s="49">
        <v>0.878</v>
      </c>
      <c r="I309" s="49">
        <v>5</v>
      </c>
      <c r="J309" s="49">
        <v>0.122</v>
      </c>
      <c r="K309" s="49">
        <v>1</v>
      </c>
      <c r="L309" s="49">
        <v>2202</v>
      </c>
      <c r="M309" s="49">
        <v>0.32987876481622974</v>
      </c>
      <c r="N309" s="49">
        <v>0.35599999999999998</v>
      </c>
      <c r="O309" s="49">
        <v>2</v>
      </c>
      <c r="P309" s="49">
        <v>0.126</v>
      </c>
      <c r="Q309" s="49">
        <v>1</v>
      </c>
      <c r="R309" s="49">
        <v>1</v>
      </c>
      <c r="S309" s="49">
        <v>1</v>
      </c>
      <c r="T309" s="49">
        <v>1</v>
      </c>
      <c r="U309" s="49">
        <v>3310</v>
      </c>
      <c r="V309" s="49">
        <v>4.4937787356543701</v>
      </c>
      <c r="W309" s="49">
        <v>736.57387128000005</v>
      </c>
      <c r="X309" s="49">
        <v>1</v>
      </c>
      <c r="Y309" s="49">
        <v>353</v>
      </c>
      <c r="Z309" s="49">
        <v>10.502826539720321</v>
      </c>
      <c r="AA309" s="49">
        <v>0.495</v>
      </c>
      <c r="AB309" s="49">
        <v>3</v>
      </c>
      <c r="AC309" s="49">
        <v>2</v>
      </c>
      <c r="AD309" s="49">
        <v>2</v>
      </c>
      <c r="AE309" s="107" t="s">
        <v>239</v>
      </c>
      <c r="AF309" s="107" t="s">
        <v>239</v>
      </c>
      <c r="AG309" s="49">
        <v>77580.580100000006</v>
      </c>
      <c r="AH309" s="49">
        <v>44691.62</v>
      </c>
      <c r="AI309" s="49">
        <v>25</v>
      </c>
      <c r="AJ309" s="49">
        <v>25</v>
      </c>
      <c r="AK309" s="49">
        <v>0</v>
      </c>
      <c r="AL309" s="49">
        <v>0</v>
      </c>
      <c r="AM309" s="49">
        <v>23789.84</v>
      </c>
      <c r="AN309" s="49">
        <v>4</v>
      </c>
      <c r="AO309" s="49">
        <v>4</v>
      </c>
      <c r="AP309" s="49">
        <v>0</v>
      </c>
      <c r="AQ309" s="49">
        <v>0</v>
      </c>
      <c r="AR309" s="49">
        <v>20901.78</v>
      </c>
    </row>
    <row r="310" spans="1:44" x14ac:dyDescent="0.25">
      <c r="A310" s="107" t="s">
        <v>776</v>
      </c>
      <c r="B310" s="49">
        <v>9009157400</v>
      </c>
      <c r="C310" s="107" t="s">
        <v>775</v>
      </c>
      <c r="D310" s="49">
        <v>138169</v>
      </c>
      <c r="E310" s="49">
        <v>2.91</v>
      </c>
      <c r="F310" s="49">
        <v>80996.102239999993</v>
      </c>
      <c r="G310" s="49">
        <v>80.995999999999995</v>
      </c>
      <c r="H310" s="49">
        <v>0.88600000000000001</v>
      </c>
      <c r="I310" s="49">
        <v>5</v>
      </c>
      <c r="J310" s="49">
        <v>0.11399999999999999</v>
      </c>
      <c r="K310" s="49">
        <v>1</v>
      </c>
      <c r="L310" s="49">
        <v>2364</v>
      </c>
      <c r="M310" s="49">
        <v>0.35023907589951209</v>
      </c>
      <c r="N310" s="49">
        <v>0.47899999999999998</v>
      </c>
      <c r="O310" s="49">
        <v>3</v>
      </c>
      <c r="P310" s="49">
        <v>9.6999999999999975E-2</v>
      </c>
      <c r="Q310" s="49">
        <v>1</v>
      </c>
      <c r="R310" s="49">
        <v>1</v>
      </c>
      <c r="S310" s="49">
        <v>1</v>
      </c>
      <c r="T310" s="49">
        <v>1</v>
      </c>
      <c r="U310" s="49">
        <v>4206</v>
      </c>
      <c r="V310" s="49">
        <v>5.4941992009229397</v>
      </c>
      <c r="W310" s="49">
        <v>765.53467506000004</v>
      </c>
      <c r="X310" s="49">
        <v>1</v>
      </c>
      <c r="Y310" s="49">
        <v>376</v>
      </c>
      <c r="Z310" s="49">
        <v>9.0124640460210923</v>
      </c>
      <c r="AA310" s="49">
        <v>0.42</v>
      </c>
      <c r="AB310" s="49">
        <v>3</v>
      </c>
      <c r="AC310" s="49">
        <v>2</v>
      </c>
      <c r="AD310" s="49">
        <v>2</v>
      </c>
      <c r="AE310" s="107" t="s">
        <v>239</v>
      </c>
      <c r="AF310" s="107" t="s">
        <v>239</v>
      </c>
      <c r="AG310" s="49">
        <v>93459.739199999996</v>
      </c>
      <c r="AH310" s="49">
        <v>63453.120000000003</v>
      </c>
      <c r="AI310" s="49">
        <v>38</v>
      </c>
      <c r="AJ310" s="49">
        <v>38</v>
      </c>
      <c r="AK310" s="49">
        <v>0</v>
      </c>
      <c r="AL310" s="49">
        <v>0</v>
      </c>
      <c r="AM310" s="49">
        <v>54080.47</v>
      </c>
      <c r="AN310" s="49">
        <v>5</v>
      </c>
      <c r="AO310" s="49">
        <v>5</v>
      </c>
      <c r="AP310" s="49">
        <v>0</v>
      </c>
      <c r="AQ310" s="49">
        <v>0</v>
      </c>
      <c r="AR310" s="49">
        <v>9372.65</v>
      </c>
    </row>
    <row r="311" spans="1:44" x14ac:dyDescent="0.25">
      <c r="A311" s="107" t="s">
        <v>774</v>
      </c>
      <c r="B311" s="49">
        <v>9009160100</v>
      </c>
      <c r="C311" s="107" t="s">
        <v>773</v>
      </c>
      <c r="D311" s="49">
        <v>167400</v>
      </c>
      <c r="E311" s="49">
        <v>2.88</v>
      </c>
      <c r="F311" s="49">
        <v>98641.395980000001</v>
      </c>
      <c r="G311" s="49">
        <v>98.641000000000005</v>
      </c>
      <c r="H311" s="49">
        <v>0.94199999999999995</v>
      </c>
      <c r="I311" s="49">
        <v>5</v>
      </c>
      <c r="J311" s="49">
        <v>5.8000000000000052E-2</v>
      </c>
      <c r="K311" s="49">
        <v>1</v>
      </c>
      <c r="L311" s="49">
        <v>2642</v>
      </c>
      <c r="M311" s="49">
        <v>0.32140664358022808</v>
      </c>
      <c r="N311" s="49">
        <v>0.30499999999999999</v>
      </c>
      <c r="O311" s="49">
        <v>2</v>
      </c>
      <c r="P311" s="49">
        <v>6.3999999999999946E-2</v>
      </c>
      <c r="Q311" s="49">
        <v>1</v>
      </c>
      <c r="R311" s="49">
        <v>1</v>
      </c>
      <c r="S311" s="49">
        <v>1</v>
      </c>
      <c r="T311" s="49">
        <v>1</v>
      </c>
      <c r="U311" s="49">
        <v>3443</v>
      </c>
      <c r="V311" s="49">
        <v>6.7285134139617604</v>
      </c>
      <c r="W311" s="49">
        <v>511.70292576999998</v>
      </c>
      <c r="X311" s="49">
        <v>1</v>
      </c>
      <c r="Y311" s="49">
        <v>791</v>
      </c>
      <c r="Z311" s="49">
        <v>24.32349323493235</v>
      </c>
      <c r="AA311" s="49">
        <v>0.85599999999999998</v>
      </c>
      <c r="AB311" s="49">
        <v>5</v>
      </c>
      <c r="AC311" s="49">
        <v>3</v>
      </c>
      <c r="AD311" s="49">
        <v>3</v>
      </c>
      <c r="AE311" s="107" t="s">
        <v>239</v>
      </c>
      <c r="AF311" s="107" t="s">
        <v>239</v>
      </c>
      <c r="AG311" s="49">
        <v>364.3947</v>
      </c>
      <c r="AH311" s="49">
        <v>0</v>
      </c>
      <c r="AI311" s="49">
        <v>0</v>
      </c>
      <c r="AJ311" s="49"/>
      <c r="AK311" s="49"/>
      <c r="AL311" s="49"/>
      <c r="AM311" s="49">
        <v>0</v>
      </c>
      <c r="AN311" s="49">
        <v>0</v>
      </c>
      <c r="AO311" s="49"/>
      <c r="AP311" s="49"/>
      <c r="AQ311" s="49"/>
      <c r="AR311" s="49">
        <v>0</v>
      </c>
    </row>
    <row r="312" spans="1:44" x14ac:dyDescent="0.25">
      <c r="A312" s="107" t="s">
        <v>774</v>
      </c>
      <c r="B312" s="49">
        <v>9009160100</v>
      </c>
      <c r="C312" s="107" t="s">
        <v>773</v>
      </c>
      <c r="D312" s="49">
        <v>167400</v>
      </c>
      <c r="E312" s="49">
        <v>2.88</v>
      </c>
      <c r="F312" s="49">
        <v>98641.395980000001</v>
      </c>
      <c r="G312" s="49">
        <v>98.641000000000005</v>
      </c>
      <c r="H312" s="49">
        <v>0.94199999999999995</v>
      </c>
      <c r="I312" s="49">
        <v>5</v>
      </c>
      <c r="J312" s="49">
        <v>5.8000000000000052E-2</v>
      </c>
      <c r="K312" s="49">
        <v>1</v>
      </c>
      <c r="L312" s="49">
        <v>2642</v>
      </c>
      <c r="M312" s="49">
        <v>0.32140664358022808</v>
      </c>
      <c r="N312" s="49">
        <v>0.30499999999999999</v>
      </c>
      <c r="O312" s="49">
        <v>2</v>
      </c>
      <c r="P312" s="49">
        <v>6.3999999999999946E-2</v>
      </c>
      <c r="Q312" s="49">
        <v>1</v>
      </c>
      <c r="R312" s="49">
        <v>1</v>
      </c>
      <c r="S312" s="49">
        <v>1</v>
      </c>
      <c r="T312" s="49">
        <v>1</v>
      </c>
      <c r="U312" s="49">
        <v>3443</v>
      </c>
      <c r="V312" s="49">
        <v>6.7285134139617604</v>
      </c>
      <c r="W312" s="49">
        <v>511.70292576999998</v>
      </c>
      <c r="X312" s="49">
        <v>1</v>
      </c>
      <c r="Y312" s="49">
        <v>791</v>
      </c>
      <c r="Z312" s="49">
        <v>24.32349323493235</v>
      </c>
      <c r="AA312" s="49">
        <v>0.85599999999999998</v>
      </c>
      <c r="AB312" s="49">
        <v>5</v>
      </c>
      <c r="AC312" s="49">
        <v>3</v>
      </c>
      <c r="AD312" s="49">
        <v>3</v>
      </c>
      <c r="AE312" s="107" t="s">
        <v>239</v>
      </c>
      <c r="AF312" s="107" t="s">
        <v>239</v>
      </c>
      <c r="AG312" s="49">
        <v>88447.433699999994</v>
      </c>
      <c r="AH312" s="49">
        <v>35951.83</v>
      </c>
      <c r="AI312" s="49">
        <v>29</v>
      </c>
      <c r="AJ312" s="49">
        <v>29</v>
      </c>
      <c r="AK312" s="49">
        <v>0</v>
      </c>
      <c r="AL312" s="49">
        <v>0</v>
      </c>
      <c r="AM312" s="49">
        <v>35951.83</v>
      </c>
      <c r="AN312" s="49">
        <v>0</v>
      </c>
      <c r="AO312" s="49"/>
      <c r="AP312" s="49"/>
      <c r="AQ312" s="49"/>
      <c r="AR312" s="49">
        <v>0</v>
      </c>
    </row>
    <row r="313" spans="1:44" x14ac:dyDescent="0.25">
      <c r="A313" s="107" t="s">
        <v>772</v>
      </c>
      <c r="B313" s="49">
        <v>9009160200</v>
      </c>
      <c r="C313" s="107" t="s">
        <v>771</v>
      </c>
      <c r="D313" s="49">
        <v>149107</v>
      </c>
      <c r="E313" s="49">
        <v>3.1</v>
      </c>
      <c r="F313" s="49">
        <v>84687.085219999994</v>
      </c>
      <c r="G313" s="49">
        <v>84.686999999999998</v>
      </c>
      <c r="H313" s="49">
        <v>0.90600000000000003</v>
      </c>
      <c r="I313" s="49">
        <v>5</v>
      </c>
      <c r="J313" s="49">
        <v>9.3999999999999972E-2</v>
      </c>
      <c r="K313" s="49">
        <v>1</v>
      </c>
      <c r="L313" s="49">
        <v>2238</v>
      </c>
      <c r="M313" s="49">
        <v>0.31712037237122426</v>
      </c>
      <c r="N313" s="49">
        <v>0.26500000000000001</v>
      </c>
      <c r="O313" s="49">
        <v>2</v>
      </c>
      <c r="P313" s="49">
        <v>0.125</v>
      </c>
      <c r="Q313" s="49">
        <v>1</v>
      </c>
      <c r="R313" s="49">
        <v>1</v>
      </c>
      <c r="S313" s="49">
        <v>1</v>
      </c>
      <c r="T313" s="49">
        <v>1</v>
      </c>
      <c r="U313" s="49">
        <v>5547</v>
      </c>
      <c r="V313" s="49">
        <v>12.0832806947368</v>
      </c>
      <c r="W313" s="49">
        <v>459.06406879000002</v>
      </c>
      <c r="X313" s="49">
        <v>1</v>
      </c>
      <c r="Y313" s="49">
        <v>970</v>
      </c>
      <c r="Z313" s="49">
        <v>17.399103139013452</v>
      </c>
      <c r="AA313" s="49">
        <v>0.73199999999999998</v>
      </c>
      <c r="AB313" s="49">
        <v>4</v>
      </c>
      <c r="AC313" s="49">
        <v>2.5</v>
      </c>
      <c r="AD313" s="49">
        <v>3</v>
      </c>
      <c r="AE313" s="107" t="s">
        <v>239</v>
      </c>
      <c r="AF313" s="107" t="s">
        <v>239</v>
      </c>
      <c r="AG313" s="49">
        <v>38.472200000000001</v>
      </c>
      <c r="AH313" s="49">
        <v>0</v>
      </c>
      <c r="AI313" s="49">
        <v>0</v>
      </c>
      <c r="AJ313" s="49"/>
      <c r="AK313" s="49"/>
      <c r="AL313" s="49"/>
      <c r="AM313" s="49">
        <v>0</v>
      </c>
      <c r="AN313" s="49">
        <v>0</v>
      </c>
      <c r="AO313" s="49"/>
      <c r="AP313" s="49"/>
      <c r="AQ313" s="49"/>
      <c r="AR313" s="49">
        <v>0</v>
      </c>
    </row>
    <row r="314" spans="1:44" x14ac:dyDescent="0.25">
      <c r="A314" s="107" t="s">
        <v>772</v>
      </c>
      <c r="B314" s="49">
        <v>9009160200</v>
      </c>
      <c r="C314" s="107" t="s">
        <v>771</v>
      </c>
      <c r="D314" s="49">
        <v>149107</v>
      </c>
      <c r="E314" s="49">
        <v>3.1</v>
      </c>
      <c r="F314" s="49">
        <v>84687.085219999994</v>
      </c>
      <c r="G314" s="49">
        <v>84.686999999999998</v>
      </c>
      <c r="H314" s="49">
        <v>0.90600000000000003</v>
      </c>
      <c r="I314" s="49">
        <v>5</v>
      </c>
      <c r="J314" s="49">
        <v>9.3999999999999972E-2</v>
      </c>
      <c r="K314" s="49">
        <v>1</v>
      </c>
      <c r="L314" s="49">
        <v>2238</v>
      </c>
      <c r="M314" s="49">
        <v>0.31712037237122426</v>
      </c>
      <c r="N314" s="49">
        <v>0.26500000000000001</v>
      </c>
      <c r="O314" s="49">
        <v>2</v>
      </c>
      <c r="P314" s="49">
        <v>0.125</v>
      </c>
      <c r="Q314" s="49">
        <v>1</v>
      </c>
      <c r="R314" s="49">
        <v>1</v>
      </c>
      <c r="S314" s="49">
        <v>1</v>
      </c>
      <c r="T314" s="49">
        <v>1</v>
      </c>
      <c r="U314" s="49">
        <v>5547</v>
      </c>
      <c r="V314" s="49">
        <v>12.0832806947368</v>
      </c>
      <c r="W314" s="49">
        <v>459.06406879000002</v>
      </c>
      <c r="X314" s="49">
        <v>1</v>
      </c>
      <c r="Y314" s="49">
        <v>970</v>
      </c>
      <c r="Z314" s="49">
        <v>17.399103139013452</v>
      </c>
      <c r="AA314" s="49">
        <v>0.73199999999999998</v>
      </c>
      <c r="AB314" s="49">
        <v>4</v>
      </c>
      <c r="AC314" s="49">
        <v>2.5</v>
      </c>
      <c r="AD314" s="49">
        <v>3</v>
      </c>
      <c r="AE314" s="107" t="s">
        <v>239</v>
      </c>
      <c r="AF314" s="107" t="s">
        <v>239</v>
      </c>
      <c r="AG314" s="49">
        <v>127202.5885</v>
      </c>
      <c r="AH314" s="49">
        <v>40561.25</v>
      </c>
      <c r="AI314" s="49">
        <v>25</v>
      </c>
      <c r="AJ314" s="49">
        <v>24</v>
      </c>
      <c r="AK314" s="49">
        <v>1</v>
      </c>
      <c r="AL314" s="49">
        <v>0</v>
      </c>
      <c r="AM314" s="49">
        <v>34644.83</v>
      </c>
      <c r="AN314" s="49">
        <v>2</v>
      </c>
      <c r="AO314" s="49">
        <v>2</v>
      </c>
      <c r="AP314" s="49">
        <v>0</v>
      </c>
      <c r="AQ314" s="49">
        <v>0</v>
      </c>
      <c r="AR314" s="49">
        <v>5916.42</v>
      </c>
    </row>
    <row r="315" spans="1:44" x14ac:dyDescent="0.25">
      <c r="A315" s="107" t="s">
        <v>768</v>
      </c>
      <c r="B315" s="49">
        <v>9009165100</v>
      </c>
      <c r="C315" s="107" t="s">
        <v>767</v>
      </c>
      <c r="D315" s="49">
        <v>78134</v>
      </c>
      <c r="E315" s="49">
        <v>2.67</v>
      </c>
      <c r="F315" s="49">
        <v>47817.231449999999</v>
      </c>
      <c r="G315" s="49">
        <v>47.817</v>
      </c>
      <c r="H315" s="49">
        <v>0.42199999999999999</v>
      </c>
      <c r="I315" s="49">
        <v>3</v>
      </c>
      <c r="J315" s="49">
        <v>0.57800000000000007</v>
      </c>
      <c r="K315" s="49">
        <v>3</v>
      </c>
      <c r="L315" s="49">
        <v>1673</v>
      </c>
      <c r="M315" s="49">
        <v>0.4198486485147605</v>
      </c>
      <c r="N315" s="49">
        <v>0.72299999999999998</v>
      </c>
      <c r="O315" s="49">
        <v>4</v>
      </c>
      <c r="P315" s="49">
        <v>0.32499999999999996</v>
      </c>
      <c r="Q315" s="49">
        <v>2</v>
      </c>
      <c r="R315" s="49">
        <v>3</v>
      </c>
      <c r="S315" s="49">
        <v>1</v>
      </c>
      <c r="T315" s="49">
        <v>1</v>
      </c>
      <c r="U315" s="49">
        <v>3928</v>
      </c>
      <c r="V315" s="49">
        <v>1.8282748800380499</v>
      </c>
      <c r="W315" s="49">
        <v>2148.4734285999998</v>
      </c>
      <c r="X315" s="49">
        <v>1</v>
      </c>
      <c r="Y315" s="49">
        <v>1059</v>
      </c>
      <c r="Z315" s="49">
        <v>25.226298237255836</v>
      </c>
      <c r="AA315" s="49">
        <v>0.871</v>
      </c>
      <c r="AB315" s="49">
        <v>5</v>
      </c>
      <c r="AC315" s="49">
        <v>4</v>
      </c>
      <c r="AD315" s="49">
        <v>4</v>
      </c>
      <c r="AE315" s="107" t="s">
        <v>239</v>
      </c>
      <c r="AF315" s="107" t="s">
        <v>239</v>
      </c>
      <c r="AG315" s="49">
        <v>60626.775900000001</v>
      </c>
      <c r="AH315" s="49">
        <v>29109.47</v>
      </c>
      <c r="AI315" s="49">
        <v>31</v>
      </c>
      <c r="AJ315" s="49">
        <v>30</v>
      </c>
      <c r="AK315" s="49">
        <v>1</v>
      </c>
      <c r="AL315" s="49">
        <v>0</v>
      </c>
      <c r="AM315" s="49">
        <v>16284.12</v>
      </c>
      <c r="AN315" s="49">
        <v>12</v>
      </c>
      <c r="AO315" s="49">
        <v>9</v>
      </c>
      <c r="AP315" s="49">
        <v>3</v>
      </c>
      <c r="AQ315" s="49">
        <v>0</v>
      </c>
      <c r="AR315" s="49">
        <v>12825.35</v>
      </c>
    </row>
    <row r="316" spans="1:44" x14ac:dyDescent="0.25">
      <c r="A316" s="107" t="s">
        <v>768</v>
      </c>
      <c r="B316" s="49">
        <v>9009165100</v>
      </c>
      <c r="C316" s="107" t="s">
        <v>767</v>
      </c>
      <c r="D316" s="49">
        <v>78134</v>
      </c>
      <c r="E316" s="49">
        <v>2.67</v>
      </c>
      <c r="F316" s="49">
        <v>47817.231449999999</v>
      </c>
      <c r="G316" s="49">
        <v>47.817</v>
      </c>
      <c r="H316" s="49">
        <v>0.42199999999999999</v>
      </c>
      <c r="I316" s="49">
        <v>3</v>
      </c>
      <c r="J316" s="49">
        <v>0.57800000000000007</v>
      </c>
      <c r="K316" s="49">
        <v>3</v>
      </c>
      <c r="L316" s="49">
        <v>1673</v>
      </c>
      <c r="M316" s="49">
        <v>0.4198486485147605</v>
      </c>
      <c r="N316" s="49">
        <v>0.72299999999999998</v>
      </c>
      <c r="O316" s="49">
        <v>4</v>
      </c>
      <c r="P316" s="49">
        <v>0.32499999999999996</v>
      </c>
      <c r="Q316" s="49">
        <v>2</v>
      </c>
      <c r="R316" s="49">
        <v>3</v>
      </c>
      <c r="S316" s="49">
        <v>1</v>
      </c>
      <c r="T316" s="49">
        <v>1</v>
      </c>
      <c r="U316" s="49">
        <v>3928</v>
      </c>
      <c r="V316" s="49">
        <v>1.8282748800380499</v>
      </c>
      <c r="W316" s="49">
        <v>2148.4734285999998</v>
      </c>
      <c r="X316" s="49">
        <v>1</v>
      </c>
      <c r="Y316" s="49">
        <v>1059</v>
      </c>
      <c r="Z316" s="49">
        <v>25.226298237255836</v>
      </c>
      <c r="AA316" s="49">
        <v>0.871</v>
      </c>
      <c r="AB316" s="49">
        <v>5</v>
      </c>
      <c r="AC316" s="49">
        <v>4</v>
      </c>
      <c r="AD316" s="49">
        <v>4</v>
      </c>
      <c r="AE316" s="107" t="s">
        <v>239</v>
      </c>
      <c r="AF316" s="107" t="s">
        <v>239</v>
      </c>
      <c r="AG316" s="49">
        <v>0</v>
      </c>
      <c r="AH316" s="49">
        <v>0</v>
      </c>
      <c r="AI316" s="49">
        <v>0</v>
      </c>
      <c r="AJ316" s="49"/>
      <c r="AK316" s="49"/>
      <c r="AL316" s="49"/>
      <c r="AM316" s="49">
        <v>0</v>
      </c>
      <c r="AN316" s="49">
        <v>0</v>
      </c>
      <c r="AO316" s="49"/>
      <c r="AP316" s="49"/>
      <c r="AQ316" s="49"/>
      <c r="AR316" s="49">
        <v>0</v>
      </c>
    </row>
    <row r="317" spans="1:44" x14ac:dyDescent="0.25">
      <c r="A317" s="107" t="s">
        <v>766</v>
      </c>
      <c r="B317" s="49">
        <v>9009165200</v>
      </c>
      <c r="C317" s="107" t="s">
        <v>765</v>
      </c>
      <c r="D317" s="49">
        <v>105833</v>
      </c>
      <c r="E317" s="49">
        <v>2.36</v>
      </c>
      <c r="F317" s="49">
        <v>68891.415080000006</v>
      </c>
      <c r="G317" s="49">
        <v>68.891000000000005</v>
      </c>
      <c r="H317" s="49">
        <v>0.78900000000000003</v>
      </c>
      <c r="I317" s="49">
        <v>4</v>
      </c>
      <c r="J317" s="49">
        <v>0.21099999999999997</v>
      </c>
      <c r="K317" s="49">
        <v>2</v>
      </c>
      <c r="L317" s="49">
        <v>1727</v>
      </c>
      <c r="M317" s="49">
        <v>0.30082122679486695</v>
      </c>
      <c r="N317" s="49">
        <v>0.17599999999999999</v>
      </c>
      <c r="O317" s="49">
        <v>1</v>
      </c>
      <c r="P317" s="49">
        <v>0.29200000000000004</v>
      </c>
      <c r="Q317" s="49">
        <v>2</v>
      </c>
      <c r="R317" s="49">
        <v>2</v>
      </c>
      <c r="S317" s="49">
        <v>1</v>
      </c>
      <c r="T317" s="49">
        <v>1</v>
      </c>
      <c r="U317" s="49">
        <v>2485</v>
      </c>
      <c r="V317" s="49">
        <v>1.3692260350240999</v>
      </c>
      <c r="W317" s="49">
        <v>1814.8939155999999</v>
      </c>
      <c r="X317" s="49">
        <v>1</v>
      </c>
      <c r="Y317" s="49">
        <v>244</v>
      </c>
      <c r="Z317" s="49">
        <v>10.037021801727684</v>
      </c>
      <c r="AA317" s="49">
        <v>0.47899999999999998</v>
      </c>
      <c r="AB317" s="49">
        <v>3</v>
      </c>
      <c r="AC317" s="49">
        <v>2.5</v>
      </c>
      <c r="AD317" s="49">
        <v>3</v>
      </c>
      <c r="AE317" s="107" t="s">
        <v>239</v>
      </c>
      <c r="AF317" s="107" t="s">
        <v>239</v>
      </c>
      <c r="AG317" s="49">
        <v>48468.042600000001</v>
      </c>
      <c r="AH317" s="49">
        <v>13366.62</v>
      </c>
      <c r="AI317" s="49">
        <v>14</v>
      </c>
      <c r="AJ317" s="49">
        <v>14</v>
      </c>
      <c r="AK317" s="49">
        <v>0</v>
      </c>
      <c r="AL317" s="49">
        <v>0</v>
      </c>
      <c r="AM317" s="49">
        <v>11908.14</v>
      </c>
      <c r="AN317" s="49">
        <v>2</v>
      </c>
      <c r="AO317" s="49">
        <v>2</v>
      </c>
      <c r="AP317" s="49">
        <v>0</v>
      </c>
      <c r="AQ317" s="49">
        <v>0</v>
      </c>
      <c r="AR317" s="49">
        <v>1458.48</v>
      </c>
    </row>
    <row r="318" spans="1:44" x14ac:dyDescent="0.25">
      <c r="A318" s="107" t="s">
        <v>766</v>
      </c>
      <c r="B318" s="49">
        <v>9009165200</v>
      </c>
      <c r="C318" s="107" t="s">
        <v>765</v>
      </c>
      <c r="D318" s="49">
        <v>105833</v>
      </c>
      <c r="E318" s="49">
        <v>2.36</v>
      </c>
      <c r="F318" s="49">
        <v>68891.415080000006</v>
      </c>
      <c r="G318" s="49">
        <v>68.891000000000005</v>
      </c>
      <c r="H318" s="49">
        <v>0.78900000000000003</v>
      </c>
      <c r="I318" s="49">
        <v>4</v>
      </c>
      <c r="J318" s="49">
        <v>0.21099999999999997</v>
      </c>
      <c r="K318" s="49">
        <v>2</v>
      </c>
      <c r="L318" s="49">
        <v>1727</v>
      </c>
      <c r="M318" s="49">
        <v>0.30082122679486695</v>
      </c>
      <c r="N318" s="49">
        <v>0.17599999999999999</v>
      </c>
      <c r="O318" s="49">
        <v>1</v>
      </c>
      <c r="P318" s="49">
        <v>0.29200000000000004</v>
      </c>
      <c r="Q318" s="49">
        <v>2</v>
      </c>
      <c r="R318" s="49">
        <v>2</v>
      </c>
      <c r="S318" s="49">
        <v>1</v>
      </c>
      <c r="T318" s="49">
        <v>1</v>
      </c>
      <c r="U318" s="49">
        <v>2485</v>
      </c>
      <c r="V318" s="49">
        <v>1.3692260350240999</v>
      </c>
      <c r="W318" s="49">
        <v>1814.8939155999999</v>
      </c>
      <c r="X318" s="49">
        <v>1</v>
      </c>
      <c r="Y318" s="49">
        <v>244</v>
      </c>
      <c r="Z318" s="49">
        <v>10.037021801727684</v>
      </c>
      <c r="AA318" s="49">
        <v>0.47899999999999998</v>
      </c>
      <c r="AB318" s="49">
        <v>3</v>
      </c>
      <c r="AC318" s="49">
        <v>2.5</v>
      </c>
      <c r="AD318" s="49">
        <v>3</v>
      </c>
      <c r="AE318" s="107" t="s">
        <v>239</v>
      </c>
      <c r="AF318" s="107" t="s">
        <v>239</v>
      </c>
      <c r="AG318" s="49">
        <v>0</v>
      </c>
      <c r="AH318" s="49">
        <v>0</v>
      </c>
      <c r="AI318" s="49">
        <v>0</v>
      </c>
      <c r="AJ318" s="49"/>
      <c r="AK318" s="49"/>
      <c r="AL318" s="49"/>
      <c r="AM318" s="49">
        <v>0</v>
      </c>
      <c r="AN318" s="49">
        <v>0</v>
      </c>
      <c r="AO318" s="49"/>
      <c r="AP318" s="49"/>
      <c r="AQ318" s="49"/>
      <c r="AR318" s="49">
        <v>0</v>
      </c>
    </row>
    <row r="319" spans="1:44" x14ac:dyDescent="0.25">
      <c r="A319" s="107" t="s">
        <v>764</v>
      </c>
      <c r="B319" s="49">
        <v>9009165300</v>
      </c>
      <c r="C319" s="107" t="s">
        <v>763</v>
      </c>
      <c r="D319" s="49">
        <v>105759</v>
      </c>
      <c r="E319" s="49">
        <v>2.36</v>
      </c>
      <c r="F319" s="49">
        <v>68843.245179999998</v>
      </c>
      <c r="G319" s="49">
        <v>68.843000000000004</v>
      </c>
      <c r="H319" s="49">
        <v>0.78700000000000003</v>
      </c>
      <c r="I319" s="49">
        <v>4</v>
      </c>
      <c r="J319" s="49">
        <v>0.21299999999999997</v>
      </c>
      <c r="K319" s="49">
        <v>2</v>
      </c>
      <c r="L319" s="49">
        <v>1649</v>
      </c>
      <c r="M319" s="49">
        <v>0.28743560749150615</v>
      </c>
      <c r="N319" s="49">
        <v>0.105</v>
      </c>
      <c r="O319" s="49">
        <v>1</v>
      </c>
      <c r="P319" s="49">
        <v>0.35</v>
      </c>
      <c r="Q319" s="49">
        <v>2</v>
      </c>
      <c r="R319" s="49">
        <v>2</v>
      </c>
      <c r="S319" s="49">
        <v>1</v>
      </c>
      <c r="T319" s="49">
        <v>1</v>
      </c>
      <c r="U319" s="49">
        <v>2289</v>
      </c>
      <c r="V319" s="49">
        <v>0.61575227375570896</v>
      </c>
      <c r="W319" s="49">
        <v>3717.4040561000002</v>
      </c>
      <c r="X319" s="49">
        <v>1</v>
      </c>
      <c r="Y319" s="49">
        <v>184</v>
      </c>
      <c r="Z319" s="49">
        <v>8.382687927107062</v>
      </c>
      <c r="AA319" s="49">
        <v>0.38900000000000001</v>
      </c>
      <c r="AB319" s="49">
        <v>2</v>
      </c>
      <c r="AC319" s="49">
        <v>2</v>
      </c>
      <c r="AD319" s="49">
        <v>2</v>
      </c>
      <c r="AE319" s="107" t="s">
        <v>239</v>
      </c>
      <c r="AF319" s="107" t="s">
        <v>239</v>
      </c>
      <c r="AG319" s="49">
        <v>34716.817999999999</v>
      </c>
      <c r="AH319" s="49">
        <v>13678.03</v>
      </c>
      <c r="AI319" s="49">
        <v>18</v>
      </c>
      <c r="AJ319" s="49">
        <v>18</v>
      </c>
      <c r="AK319" s="49">
        <v>0</v>
      </c>
      <c r="AL319" s="49">
        <v>0</v>
      </c>
      <c r="AM319" s="49">
        <v>13497.32</v>
      </c>
      <c r="AN319" s="49">
        <v>1</v>
      </c>
      <c r="AO319" s="49">
        <v>1</v>
      </c>
      <c r="AP319" s="49">
        <v>0</v>
      </c>
      <c r="AQ319" s="49">
        <v>0</v>
      </c>
      <c r="AR319" s="49">
        <v>180.71</v>
      </c>
    </row>
    <row r="320" spans="1:44" x14ac:dyDescent="0.25">
      <c r="A320" s="107" t="s">
        <v>762</v>
      </c>
      <c r="B320" s="49">
        <v>9009165400</v>
      </c>
      <c r="C320" s="107" t="s">
        <v>761</v>
      </c>
      <c r="D320" s="49">
        <v>82364</v>
      </c>
      <c r="E320" s="49">
        <v>2.0099999999999998</v>
      </c>
      <c r="F320" s="49">
        <v>58095.086300000003</v>
      </c>
      <c r="G320" s="49">
        <v>58.094999999999999</v>
      </c>
      <c r="H320" s="49">
        <v>0.61899999999999999</v>
      </c>
      <c r="I320" s="49">
        <v>4</v>
      </c>
      <c r="J320" s="49">
        <v>0.38100000000000001</v>
      </c>
      <c r="K320" s="49">
        <v>2</v>
      </c>
      <c r="L320" s="49">
        <v>1283</v>
      </c>
      <c r="M320" s="49">
        <v>0.26501380720042067</v>
      </c>
      <c r="N320" s="49">
        <v>4.5999999999999999E-2</v>
      </c>
      <c r="O320" s="49">
        <v>1</v>
      </c>
      <c r="P320" s="49">
        <v>0.67399999999999993</v>
      </c>
      <c r="Q320" s="49">
        <v>4</v>
      </c>
      <c r="R320" s="49">
        <v>3</v>
      </c>
      <c r="S320" s="49">
        <v>1</v>
      </c>
      <c r="T320" s="49">
        <v>1</v>
      </c>
      <c r="U320" s="49">
        <v>5112</v>
      </c>
      <c r="V320" s="49">
        <v>1.1067116913282999</v>
      </c>
      <c r="W320" s="49">
        <v>4619.0891811000001</v>
      </c>
      <c r="X320" s="49">
        <v>1</v>
      </c>
      <c r="Y320" s="49">
        <v>555</v>
      </c>
      <c r="Z320" s="49">
        <v>11.721224920802534</v>
      </c>
      <c r="AA320" s="49">
        <v>0.55800000000000005</v>
      </c>
      <c r="AB320" s="49">
        <v>3</v>
      </c>
      <c r="AC320" s="49">
        <v>3</v>
      </c>
      <c r="AD320" s="49">
        <v>3</v>
      </c>
      <c r="AE320" s="107" t="s">
        <v>239</v>
      </c>
      <c r="AF320" s="107" t="s">
        <v>239</v>
      </c>
      <c r="AG320" s="49">
        <v>82247.570099999997</v>
      </c>
      <c r="AH320" s="49">
        <v>93458.42</v>
      </c>
      <c r="AI320" s="49">
        <v>34</v>
      </c>
      <c r="AJ320" s="49">
        <v>32</v>
      </c>
      <c r="AK320" s="49">
        <v>2</v>
      </c>
      <c r="AL320" s="49">
        <v>0</v>
      </c>
      <c r="AM320" s="49">
        <v>13669.07</v>
      </c>
      <c r="AN320" s="49">
        <v>14</v>
      </c>
      <c r="AO320" s="49">
        <v>10</v>
      </c>
      <c r="AP320" s="49">
        <v>4</v>
      </c>
      <c r="AQ320" s="49">
        <v>0</v>
      </c>
      <c r="AR320" s="49">
        <v>13189.35</v>
      </c>
    </row>
    <row r="321" spans="1:44" x14ac:dyDescent="0.25">
      <c r="A321" s="107" t="s">
        <v>762</v>
      </c>
      <c r="B321" s="49">
        <v>9009165400</v>
      </c>
      <c r="C321" s="107" t="s">
        <v>761</v>
      </c>
      <c r="D321" s="49">
        <v>82364</v>
      </c>
      <c r="E321" s="49">
        <v>2.0099999999999998</v>
      </c>
      <c r="F321" s="49">
        <v>58095.086300000003</v>
      </c>
      <c r="G321" s="49">
        <v>58.094999999999999</v>
      </c>
      <c r="H321" s="49">
        <v>0.61899999999999999</v>
      </c>
      <c r="I321" s="49">
        <v>4</v>
      </c>
      <c r="J321" s="49">
        <v>0.38100000000000001</v>
      </c>
      <c r="K321" s="49">
        <v>2</v>
      </c>
      <c r="L321" s="49">
        <v>1283</v>
      </c>
      <c r="M321" s="49">
        <v>0.26501380720042067</v>
      </c>
      <c r="N321" s="49">
        <v>4.5999999999999999E-2</v>
      </c>
      <c r="O321" s="49">
        <v>1</v>
      </c>
      <c r="P321" s="49">
        <v>0.67399999999999993</v>
      </c>
      <c r="Q321" s="49">
        <v>4</v>
      </c>
      <c r="R321" s="49">
        <v>3</v>
      </c>
      <c r="S321" s="49">
        <v>1</v>
      </c>
      <c r="T321" s="49">
        <v>1</v>
      </c>
      <c r="U321" s="49">
        <v>5112</v>
      </c>
      <c r="V321" s="49">
        <v>1.1067116913282999</v>
      </c>
      <c r="W321" s="49">
        <v>4619.0891811000001</v>
      </c>
      <c r="X321" s="49">
        <v>1</v>
      </c>
      <c r="Y321" s="49">
        <v>555</v>
      </c>
      <c r="Z321" s="49">
        <v>11.721224920802534</v>
      </c>
      <c r="AA321" s="49">
        <v>0.55800000000000005</v>
      </c>
      <c r="AB321" s="49">
        <v>3</v>
      </c>
      <c r="AC321" s="49">
        <v>3</v>
      </c>
      <c r="AD321" s="49">
        <v>3</v>
      </c>
      <c r="AE321" s="107" t="s">
        <v>239</v>
      </c>
      <c r="AF321" s="107" t="s">
        <v>239</v>
      </c>
      <c r="AG321" s="49">
        <v>0</v>
      </c>
      <c r="AH321" s="49">
        <v>0</v>
      </c>
      <c r="AI321" s="49">
        <v>0</v>
      </c>
      <c r="AJ321" s="49"/>
      <c r="AK321" s="49"/>
      <c r="AL321" s="49"/>
      <c r="AM321" s="49">
        <v>0</v>
      </c>
      <c r="AN321" s="49">
        <v>0</v>
      </c>
      <c r="AO321" s="49"/>
      <c r="AP321" s="49"/>
      <c r="AQ321" s="49"/>
      <c r="AR321" s="49">
        <v>0</v>
      </c>
    </row>
    <row r="322" spans="1:44" x14ac:dyDescent="0.25">
      <c r="A322" s="107" t="s">
        <v>760</v>
      </c>
      <c r="B322" s="49">
        <v>9009165500</v>
      </c>
      <c r="C322" s="107" t="s">
        <v>759</v>
      </c>
      <c r="D322" s="49">
        <v>48477</v>
      </c>
      <c r="E322" s="49">
        <v>2.69</v>
      </c>
      <c r="F322" s="49">
        <v>29556.948550000001</v>
      </c>
      <c r="G322" s="49">
        <v>29.556999999999999</v>
      </c>
      <c r="H322" s="49">
        <v>0.16400000000000001</v>
      </c>
      <c r="I322" s="49">
        <v>1</v>
      </c>
      <c r="J322" s="49">
        <v>0.83599999999999997</v>
      </c>
      <c r="K322" s="49">
        <v>5</v>
      </c>
      <c r="L322" s="49">
        <v>1350</v>
      </c>
      <c r="M322" s="49">
        <v>0.54809446829720176</v>
      </c>
      <c r="N322" s="49">
        <v>0.88500000000000001</v>
      </c>
      <c r="O322" s="49">
        <v>5</v>
      </c>
      <c r="P322" s="49">
        <v>0.60499999999999998</v>
      </c>
      <c r="Q322" s="49">
        <v>4</v>
      </c>
      <c r="R322" s="49">
        <v>5</v>
      </c>
      <c r="S322" s="49">
        <v>1</v>
      </c>
      <c r="T322" s="49">
        <v>1</v>
      </c>
      <c r="U322" s="49">
        <v>4959</v>
      </c>
      <c r="V322" s="49">
        <v>0.60177035569276804</v>
      </c>
      <c r="W322" s="49">
        <v>8240.6850936999999</v>
      </c>
      <c r="X322" s="49">
        <v>1</v>
      </c>
      <c r="Y322" s="49">
        <v>777</v>
      </c>
      <c r="Z322" s="49">
        <v>16.416649059792942</v>
      </c>
      <c r="AA322" s="49">
        <v>0.7</v>
      </c>
      <c r="AB322" s="49">
        <v>4</v>
      </c>
      <c r="AC322" s="49">
        <v>4.5</v>
      </c>
      <c r="AD322" s="49">
        <v>5</v>
      </c>
      <c r="AE322" s="107" t="s">
        <v>239</v>
      </c>
      <c r="AF322" s="107" t="s">
        <v>244</v>
      </c>
      <c r="AG322" s="49">
        <v>0</v>
      </c>
      <c r="AH322" s="49">
        <v>42110.68</v>
      </c>
      <c r="AI322" s="49">
        <v>12</v>
      </c>
      <c r="AJ322" s="49">
        <v>10</v>
      </c>
      <c r="AK322" s="49">
        <v>2</v>
      </c>
      <c r="AL322" s="49">
        <v>0</v>
      </c>
      <c r="AM322" s="49">
        <v>4485.84</v>
      </c>
      <c r="AN322" s="49">
        <v>21</v>
      </c>
      <c r="AO322" s="49">
        <v>11</v>
      </c>
      <c r="AP322" s="49">
        <v>9</v>
      </c>
      <c r="AQ322" s="49">
        <v>1</v>
      </c>
      <c r="AR322" s="49">
        <v>37624.839999999997</v>
      </c>
    </row>
    <row r="323" spans="1:44" x14ac:dyDescent="0.25">
      <c r="A323" s="107" t="s">
        <v>760</v>
      </c>
      <c r="B323" s="49">
        <v>9009165500</v>
      </c>
      <c r="C323" s="107" t="s">
        <v>759</v>
      </c>
      <c r="D323" s="49">
        <v>48477</v>
      </c>
      <c r="E323" s="49">
        <v>2.69</v>
      </c>
      <c r="F323" s="49">
        <v>29556.948550000001</v>
      </c>
      <c r="G323" s="49">
        <v>29.556999999999999</v>
      </c>
      <c r="H323" s="49">
        <v>0.16400000000000001</v>
      </c>
      <c r="I323" s="49">
        <v>1</v>
      </c>
      <c r="J323" s="49">
        <v>0.83599999999999997</v>
      </c>
      <c r="K323" s="49">
        <v>5</v>
      </c>
      <c r="L323" s="49">
        <v>1350</v>
      </c>
      <c r="M323" s="49">
        <v>0.54809446829720176</v>
      </c>
      <c r="N323" s="49">
        <v>0.88500000000000001</v>
      </c>
      <c r="O323" s="49">
        <v>5</v>
      </c>
      <c r="P323" s="49">
        <v>0.60499999999999998</v>
      </c>
      <c r="Q323" s="49">
        <v>4</v>
      </c>
      <c r="R323" s="49">
        <v>5</v>
      </c>
      <c r="S323" s="49">
        <v>1</v>
      </c>
      <c r="T323" s="49">
        <v>1</v>
      </c>
      <c r="U323" s="49">
        <v>4959</v>
      </c>
      <c r="V323" s="49">
        <v>0.60177035569276804</v>
      </c>
      <c r="W323" s="49">
        <v>8240.6850936999999</v>
      </c>
      <c r="X323" s="49">
        <v>1</v>
      </c>
      <c r="Y323" s="49">
        <v>777</v>
      </c>
      <c r="Z323" s="49">
        <v>16.416649059792942</v>
      </c>
      <c r="AA323" s="49">
        <v>0.7</v>
      </c>
      <c r="AB323" s="49">
        <v>4</v>
      </c>
      <c r="AC323" s="49">
        <v>4.5</v>
      </c>
      <c r="AD323" s="49">
        <v>5</v>
      </c>
      <c r="AE323" s="107" t="s">
        <v>239</v>
      </c>
      <c r="AF323" s="107" t="s">
        <v>244</v>
      </c>
      <c r="AG323" s="49">
        <v>67465.568400000004</v>
      </c>
      <c r="AH323" s="49">
        <v>0</v>
      </c>
      <c r="AI323" s="49">
        <v>0</v>
      </c>
      <c r="AJ323" s="49"/>
      <c r="AK323" s="49"/>
      <c r="AL323" s="49"/>
      <c r="AM323" s="49">
        <v>0</v>
      </c>
      <c r="AN323" s="49">
        <v>0</v>
      </c>
      <c r="AO323" s="49"/>
      <c r="AP323" s="49"/>
      <c r="AQ323" s="49"/>
      <c r="AR323" s="49">
        <v>0</v>
      </c>
    </row>
    <row r="324" spans="1:44" x14ac:dyDescent="0.25">
      <c r="A324" s="107" t="s">
        <v>760</v>
      </c>
      <c r="B324" s="49">
        <v>9009165500</v>
      </c>
      <c r="C324" s="107" t="s">
        <v>759</v>
      </c>
      <c r="D324" s="49">
        <v>48477</v>
      </c>
      <c r="E324" s="49">
        <v>2.69</v>
      </c>
      <c r="F324" s="49">
        <v>29556.948550000001</v>
      </c>
      <c r="G324" s="49">
        <v>29.556999999999999</v>
      </c>
      <c r="H324" s="49">
        <v>0.16400000000000001</v>
      </c>
      <c r="I324" s="49">
        <v>1</v>
      </c>
      <c r="J324" s="49">
        <v>0.83599999999999997</v>
      </c>
      <c r="K324" s="49">
        <v>5</v>
      </c>
      <c r="L324" s="49">
        <v>1350</v>
      </c>
      <c r="M324" s="49">
        <v>0.54809446829720176</v>
      </c>
      <c r="N324" s="49">
        <v>0.88500000000000001</v>
      </c>
      <c r="O324" s="49">
        <v>5</v>
      </c>
      <c r="P324" s="49">
        <v>0.60499999999999998</v>
      </c>
      <c r="Q324" s="49">
        <v>4</v>
      </c>
      <c r="R324" s="49">
        <v>5</v>
      </c>
      <c r="S324" s="49">
        <v>1</v>
      </c>
      <c r="T324" s="49">
        <v>1</v>
      </c>
      <c r="U324" s="49">
        <v>4959</v>
      </c>
      <c r="V324" s="49">
        <v>0.60177035569276804</v>
      </c>
      <c r="W324" s="49">
        <v>8240.6850936999999</v>
      </c>
      <c r="X324" s="49">
        <v>1</v>
      </c>
      <c r="Y324" s="49">
        <v>777</v>
      </c>
      <c r="Z324" s="49">
        <v>16.416649059792942</v>
      </c>
      <c r="AA324" s="49">
        <v>0.7</v>
      </c>
      <c r="AB324" s="49">
        <v>4</v>
      </c>
      <c r="AC324" s="49">
        <v>4.5</v>
      </c>
      <c r="AD324" s="49">
        <v>5</v>
      </c>
      <c r="AE324" s="107" t="s">
        <v>239</v>
      </c>
      <c r="AF324" s="107" t="s">
        <v>244</v>
      </c>
      <c r="AG324" s="49">
        <v>0</v>
      </c>
      <c r="AH324" s="49">
        <v>26.37</v>
      </c>
      <c r="AI324" s="49">
        <v>1</v>
      </c>
      <c r="AJ324" s="49">
        <v>1</v>
      </c>
      <c r="AK324" s="49">
        <v>0</v>
      </c>
      <c r="AL324" s="49">
        <v>0</v>
      </c>
      <c r="AM324" s="49">
        <v>26.37</v>
      </c>
      <c r="AN324" s="49">
        <v>0</v>
      </c>
      <c r="AO324" s="49"/>
      <c r="AP324" s="49"/>
      <c r="AQ324" s="49"/>
      <c r="AR324" s="49">
        <v>0</v>
      </c>
    </row>
    <row r="325" spans="1:44" x14ac:dyDescent="0.25">
      <c r="A325" s="107" t="s">
        <v>760</v>
      </c>
      <c r="B325" s="49">
        <v>9009165500</v>
      </c>
      <c r="C325" s="107" t="s">
        <v>759</v>
      </c>
      <c r="D325" s="49">
        <v>48477</v>
      </c>
      <c r="E325" s="49">
        <v>2.69</v>
      </c>
      <c r="F325" s="49">
        <v>29556.948550000001</v>
      </c>
      <c r="G325" s="49">
        <v>29.556999999999999</v>
      </c>
      <c r="H325" s="49">
        <v>0.16400000000000001</v>
      </c>
      <c r="I325" s="49">
        <v>1</v>
      </c>
      <c r="J325" s="49">
        <v>0.83599999999999997</v>
      </c>
      <c r="K325" s="49">
        <v>5</v>
      </c>
      <c r="L325" s="49">
        <v>1350</v>
      </c>
      <c r="M325" s="49">
        <v>0.54809446829720176</v>
      </c>
      <c r="N325" s="49">
        <v>0.88500000000000001</v>
      </c>
      <c r="O325" s="49">
        <v>5</v>
      </c>
      <c r="P325" s="49">
        <v>0.60499999999999998</v>
      </c>
      <c r="Q325" s="49">
        <v>4</v>
      </c>
      <c r="R325" s="49">
        <v>5</v>
      </c>
      <c r="S325" s="49">
        <v>1</v>
      </c>
      <c r="T325" s="49">
        <v>1</v>
      </c>
      <c r="U325" s="49">
        <v>4959</v>
      </c>
      <c r="V325" s="49">
        <v>0.60177035569276804</v>
      </c>
      <c r="W325" s="49">
        <v>8240.6850936999999</v>
      </c>
      <c r="X325" s="49">
        <v>1</v>
      </c>
      <c r="Y325" s="49">
        <v>777</v>
      </c>
      <c r="Z325" s="49">
        <v>16.416649059792942</v>
      </c>
      <c r="AA325" s="49">
        <v>0.7</v>
      </c>
      <c r="AB325" s="49">
        <v>4</v>
      </c>
      <c r="AC325" s="49">
        <v>4.5</v>
      </c>
      <c r="AD325" s="49">
        <v>5</v>
      </c>
      <c r="AE325" s="107" t="s">
        <v>239</v>
      </c>
      <c r="AF325" s="107" t="s">
        <v>244</v>
      </c>
      <c r="AG325" s="49">
        <v>766.12699999999995</v>
      </c>
      <c r="AH325" s="49">
        <v>0</v>
      </c>
      <c r="AI325" s="49">
        <v>0</v>
      </c>
      <c r="AJ325" s="49"/>
      <c r="AK325" s="49"/>
      <c r="AL325" s="49"/>
      <c r="AM325" s="49">
        <v>0</v>
      </c>
      <c r="AN325" s="49">
        <v>0</v>
      </c>
      <c r="AO325" s="49"/>
      <c r="AP325" s="49"/>
      <c r="AQ325" s="49"/>
      <c r="AR325" s="49">
        <v>0</v>
      </c>
    </row>
    <row r="326" spans="1:44" x14ac:dyDescent="0.25">
      <c r="A326" s="107" t="s">
        <v>758</v>
      </c>
      <c r="B326" s="49">
        <v>9009165600</v>
      </c>
      <c r="C326" s="107" t="s">
        <v>757</v>
      </c>
      <c r="D326" s="49">
        <v>61196</v>
      </c>
      <c r="E326" s="49">
        <v>2.74</v>
      </c>
      <c r="F326" s="49">
        <v>36969.855620000002</v>
      </c>
      <c r="G326" s="49">
        <v>36.97</v>
      </c>
      <c r="H326" s="49">
        <v>0.25800000000000001</v>
      </c>
      <c r="I326" s="49">
        <v>2</v>
      </c>
      <c r="J326" s="49">
        <v>0.74199999999999999</v>
      </c>
      <c r="K326" s="49">
        <v>4</v>
      </c>
      <c r="L326" s="49">
        <v>1454</v>
      </c>
      <c r="M326" s="49">
        <v>0.47195207304409803</v>
      </c>
      <c r="N326" s="49">
        <v>0.81299999999999994</v>
      </c>
      <c r="O326" s="49">
        <v>5</v>
      </c>
      <c r="P326" s="49">
        <v>0.52400000000000002</v>
      </c>
      <c r="Q326" s="49">
        <v>3</v>
      </c>
      <c r="R326" s="49">
        <v>4</v>
      </c>
      <c r="S326" s="49">
        <v>1</v>
      </c>
      <c r="T326" s="49">
        <v>1</v>
      </c>
      <c r="U326" s="49">
        <v>5569</v>
      </c>
      <c r="V326" s="49">
        <v>0.90630767401238899</v>
      </c>
      <c r="W326" s="49">
        <v>6144.7123970000002</v>
      </c>
      <c r="X326" s="49">
        <v>1</v>
      </c>
      <c r="Y326" s="49">
        <v>1177</v>
      </c>
      <c r="Z326" s="49">
        <v>21.330192098586444</v>
      </c>
      <c r="AA326" s="49">
        <v>0.81699999999999995</v>
      </c>
      <c r="AB326" s="49">
        <v>5</v>
      </c>
      <c r="AC326" s="49">
        <v>4.5</v>
      </c>
      <c r="AD326" s="49">
        <v>5</v>
      </c>
      <c r="AE326" s="107" t="s">
        <v>239</v>
      </c>
      <c r="AF326" s="107" t="s">
        <v>244</v>
      </c>
      <c r="AG326" s="49">
        <v>85902.612999999998</v>
      </c>
      <c r="AH326" s="49">
        <v>29461.26</v>
      </c>
      <c r="AI326" s="49">
        <v>22</v>
      </c>
      <c r="AJ326" s="49">
        <v>21</v>
      </c>
      <c r="AK326" s="49">
        <v>1</v>
      </c>
      <c r="AL326" s="49">
        <v>0</v>
      </c>
      <c r="AM326" s="49">
        <v>12783.17</v>
      </c>
      <c r="AN326" s="49">
        <v>16</v>
      </c>
      <c r="AO326" s="49">
        <v>13</v>
      </c>
      <c r="AP326" s="49">
        <v>3</v>
      </c>
      <c r="AQ326" s="49">
        <v>0</v>
      </c>
      <c r="AR326" s="49">
        <v>16678.09</v>
      </c>
    </row>
    <row r="327" spans="1:44" x14ac:dyDescent="0.25">
      <c r="A327" s="107" t="s">
        <v>756</v>
      </c>
      <c r="B327" s="49">
        <v>9009165700</v>
      </c>
      <c r="C327" s="107" t="s">
        <v>755</v>
      </c>
      <c r="D327" s="49">
        <v>74722</v>
      </c>
      <c r="E327" s="49">
        <v>2.83</v>
      </c>
      <c r="F327" s="49">
        <v>44417.618520000004</v>
      </c>
      <c r="G327" s="49">
        <v>44.417999999999999</v>
      </c>
      <c r="H327" s="49">
        <v>0.35799999999999998</v>
      </c>
      <c r="I327" s="49">
        <v>2</v>
      </c>
      <c r="J327" s="49">
        <v>0.64200000000000002</v>
      </c>
      <c r="K327" s="49">
        <v>4</v>
      </c>
      <c r="L327" s="49">
        <v>1691</v>
      </c>
      <c r="M327" s="49">
        <v>0.4568457444620333</v>
      </c>
      <c r="N327" s="49">
        <v>0.79400000000000004</v>
      </c>
      <c r="O327" s="49">
        <v>4</v>
      </c>
      <c r="P327" s="49">
        <v>0.31699999999999995</v>
      </c>
      <c r="Q327" s="49">
        <v>2</v>
      </c>
      <c r="R327" s="49">
        <v>3</v>
      </c>
      <c r="S327" s="49">
        <v>1</v>
      </c>
      <c r="T327" s="49">
        <v>1</v>
      </c>
      <c r="U327" s="49">
        <v>4588</v>
      </c>
      <c r="V327" s="49">
        <v>1.04162567548576</v>
      </c>
      <c r="W327" s="49">
        <v>4404.6533299000002</v>
      </c>
      <c r="X327" s="49">
        <v>1</v>
      </c>
      <c r="Y327" s="49">
        <v>948</v>
      </c>
      <c r="Z327" s="49">
        <v>19.672131147540984</v>
      </c>
      <c r="AA327" s="49">
        <v>0.79500000000000004</v>
      </c>
      <c r="AB327" s="49">
        <v>4</v>
      </c>
      <c r="AC327" s="49">
        <v>3.5</v>
      </c>
      <c r="AD327" s="49">
        <v>4</v>
      </c>
      <c r="AE327" s="107" t="s">
        <v>239</v>
      </c>
      <c r="AF327" s="107" t="s">
        <v>239</v>
      </c>
      <c r="AG327" s="49">
        <v>67016.043900000004</v>
      </c>
      <c r="AH327" s="49">
        <v>53703</v>
      </c>
      <c r="AI327" s="49">
        <v>25</v>
      </c>
      <c r="AJ327" s="49">
        <v>24</v>
      </c>
      <c r="AK327" s="49">
        <v>1</v>
      </c>
      <c r="AL327" s="49">
        <v>0</v>
      </c>
      <c r="AM327" s="49">
        <v>15612.71</v>
      </c>
      <c r="AN327" s="49">
        <v>19</v>
      </c>
      <c r="AO327" s="49">
        <v>14</v>
      </c>
      <c r="AP327" s="49">
        <v>5</v>
      </c>
      <c r="AQ327" s="49">
        <v>0</v>
      </c>
      <c r="AR327" s="49">
        <v>38090.29</v>
      </c>
    </row>
    <row r="328" spans="1:44" x14ac:dyDescent="0.25">
      <c r="A328" s="107" t="s">
        <v>756</v>
      </c>
      <c r="B328" s="49">
        <v>9009165700</v>
      </c>
      <c r="C328" s="107" t="s">
        <v>755</v>
      </c>
      <c r="D328" s="49">
        <v>74722</v>
      </c>
      <c r="E328" s="49">
        <v>2.83</v>
      </c>
      <c r="F328" s="49">
        <v>44417.618520000004</v>
      </c>
      <c r="G328" s="49">
        <v>44.417999999999999</v>
      </c>
      <c r="H328" s="49">
        <v>0.35799999999999998</v>
      </c>
      <c r="I328" s="49">
        <v>2</v>
      </c>
      <c r="J328" s="49">
        <v>0.64200000000000002</v>
      </c>
      <c r="K328" s="49">
        <v>4</v>
      </c>
      <c r="L328" s="49">
        <v>1691</v>
      </c>
      <c r="M328" s="49">
        <v>0.4568457444620333</v>
      </c>
      <c r="N328" s="49">
        <v>0.79400000000000004</v>
      </c>
      <c r="O328" s="49">
        <v>4</v>
      </c>
      <c r="P328" s="49">
        <v>0.31699999999999995</v>
      </c>
      <c r="Q328" s="49">
        <v>2</v>
      </c>
      <c r="R328" s="49">
        <v>3</v>
      </c>
      <c r="S328" s="49">
        <v>1</v>
      </c>
      <c r="T328" s="49">
        <v>1</v>
      </c>
      <c r="U328" s="49">
        <v>4588</v>
      </c>
      <c r="V328" s="49">
        <v>1.04162567548576</v>
      </c>
      <c r="W328" s="49">
        <v>4404.6533299000002</v>
      </c>
      <c r="X328" s="49">
        <v>1</v>
      </c>
      <c r="Y328" s="49">
        <v>948</v>
      </c>
      <c r="Z328" s="49">
        <v>19.672131147540984</v>
      </c>
      <c r="AA328" s="49">
        <v>0.79500000000000004</v>
      </c>
      <c r="AB328" s="49">
        <v>4</v>
      </c>
      <c r="AC328" s="49">
        <v>3.5</v>
      </c>
      <c r="AD328" s="49">
        <v>4</v>
      </c>
      <c r="AE328" s="107" t="s">
        <v>239</v>
      </c>
      <c r="AF328" s="107" t="s">
        <v>239</v>
      </c>
      <c r="AG328" s="49">
        <v>0</v>
      </c>
      <c r="AH328" s="49">
        <v>0</v>
      </c>
      <c r="AI328" s="49">
        <v>0</v>
      </c>
      <c r="AJ328" s="49"/>
      <c r="AK328" s="49"/>
      <c r="AL328" s="49"/>
      <c r="AM328" s="49">
        <v>0</v>
      </c>
      <c r="AN328" s="49">
        <v>0</v>
      </c>
      <c r="AO328" s="49"/>
      <c r="AP328" s="49"/>
      <c r="AQ328" s="49"/>
      <c r="AR328" s="49">
        <v>0</v>
      </c>
    </row>
    <row r="329" spans="1:44" x14ac:dyDescent="0.25">
      <c r="A329" s="107" t="s">
        <v>756</v>
      </c>
      <c r="B329" s="49">
        <v>9009165700</v>
      </c>
      <c r="C329" s="107" t="s">
        <v>755</v>
      </c>
      <c r="D329" s="49">
        <v>74722</v>
      </c>
      <c r="E329" s="49">
        <v>2.83</v>
      </c>
      <c r="F329" s="49">
        <v>44417.618520000004</v>
      </c>
      <c r="G329" s="49">
        <v>44.417999999999999</v>
      </c>
      <c r="H329" s="49">
        <v>0.35799999999999998</v>
      </c>
      <c r="I329" s="49">
        <v>2</v>
      </c>
      <c r="J329" s="49">
        <v>0.64200000000000002</v>
      </c>
      <c r="K329" s="49">
        <v>4</v>
      </c>
      <c r="L329" s="49">
        <v>1691</v>
      </c>
      <c r="M329" s="49">
        <v>0.4568457444620333</v>
      </c>
      <c r="N329" s="49">
        <v>0.79400000000000004</v>
      </c>
      <c r="O329" s="49">
        <v>4</v>
      </c>
      <c r="P329" s="49">
        <v>0.31699999999999995</v>
      </c>
      <c r="Q329" s="49">
        <v>2</v>
      </c>
      <c r="R329" s="49">
        <v>3</v>
      </c>
      <c r="S329" s="49">
        <v>1</v>
      </c>
      <c r="T329" s="49">
        <v>1</v>
      </c>
      <c r="U329" s="49">
        <v>4588</v>
      </c>
      <c r="V329" s="49">
        <v>1.04162567548576</v>
      </c>
      <c r="W329" s="49">
        <v>4404.6533299000002</v>
      </c>
      <c r="X329" s="49">
        <v>1</v>
      </c>
      <c r="Y329" s="49">
        <v>948</v>
      </c>
      <c r="Z329" s="49">
        <v>19.672131147540984</v>
      </c>
      <c r="AA329" s="49">
        <v>0.79500000000000004</v>
      </c>
      <c r="AB329" s="49">
        <v>4</v>
      </c>
      <c r="AC329" s="49">
        <v>3.5</v>
      </c>
      <c r="AD329" s="49">
        <v>4</v>
      </c>
      <c r="AE329" s="107" t="s">
        <v>239</v>
      </c>
      <c r="AF329" s="107" t="s">
        <v>239</v>
      </c>
      <c r="AG329" s="49">
        <v>0</v>
      </c>
      <c r="AH329" s="49">
        <v>924.07</v>
      </c>
      <c r="AI329" s="49">
        <v>1</v>
      </c>
      <c r="AJ329" s="49">
        <v>1</v>
      </c>
      <c r="AK329" s="49">
        <v>0</v>
      </c>
      <c r="AL329" s="49">
        <v>0</v>
      </c>
      <c r="AM329" s="49">
        <v>924.07</v>
      </c>
      <c r="AN329" s="49">
        <v>0</v>
      </c>
      <c r="AO329" s="49"/>
      <c r="AP329" s="49"/>
      <c r="AQ329" s="49"/>
      <c r="AR329" s="49">
        <v>0</v>
      </c>
    </row>
    <row r="330" spans="1:44" x14ac:dyDescent="0.25">
      <c r="A330" s="107" t="s">
        <v>754</v>
      </c>
      <c r="B330" s="49">
        <v>9009165801</v>
      </c>
      <c r="C330" s="107" t="s">
        <v>753</v>
      </c>
      <c r="D330" s="49">
        <v>69390</v>
      </c>
      <c r="E330" s="49">
        <v>2.27</v>
      </c>
      <c r="F330" s="49">
        <v>46055.760589999998</v>
      </c>
      <c r="G330" s="49">
        <v>46.055999999999997</v>
      </c>
      <c r="H330" s="49">
        <v>0.38700000000000001</v>
      </c>
      <c r="I330" s="49">
        <v>2</v>
      </c>
      <c r="J330" s="49">
        <v>0.61299999999999999</v>
      </c>
      <c r="K330" s="49">
        <v>4</v>
      </c>
      <c r="L330" s="49">
        <v>1430</v>
      </c>
      <c r="M330" s="49">
        <v>0.37259182738860075</v>
      </c>
      <c r="N330" s="49">
        <v>0.60399999999999998</v>
      </c>
      <c r="O330" s="49">
        <v>4</v>
      </c>
      <c r="P330" s="49">
        <v>0.54200000000000004</v>
      </c>
      <c r="Q330" s="49">
        <v>3</v>
      </c>
      <c r="R330" s="49">
        <v>4</v>
      </c>
      <c r="S330" s="49">
        <v>1</v>
      </c>
      <c r="T330" s="49">
        <v>1</v>
      </c>
      <c r="U330" s="49">
        <v>5434</v>
      </c>
      <c r="V330" s="49">
        <v>1.5055957788221399</v>
      </c>
      <c r="W330" s="49">
        <v>3609.2024674999998</v>
      </c>
      <c r="X330" s="49">
        <v>1</v>
      </c>
      <c r="Y330" s="49">
        <v>1140</v>
      </c>
      <c r="Z330" s="49">
        <v>19.377868434472209</v>
      </c>
      <c r="AA330" s="49">
        <v>0.79</v>
      </c>
      <c r="AB330" s="49">
        <v>4</v>
      </c>
      <c r="AC330" s="49">
        <v>4</v>
      </c>
      <c r="AD330" s="49">
        <v>4</v>
      </c>
      <c r="AE330" s="107" t="s">
        <v>239</v>
      </c>
      <c r="AF330" s="107" t="s">
        <v>239</v>
      </c>
      <c r="AG330" s="49">
        <v>77328.733099999998</v>
      </c>
      <c r="AH330" s="49">
        <v>12576.38</v>
      </c>
      <c r="AI330" s="49">
        <v>15</v>
      </c>
      <c r="AJ330" s="49">
        <v>13</v>
      </c>
      <c r="AK330" s="49">
        <v>2</v>
      </c>
      <c r="AL330" s="49">
        <v>0</v>
      </c>
      <c r="AM330" s="49">
        <v>10374.67</v>
      </c>
      <c r="AN330" s="49">
        <v>3</v>
      </c>
      <c r="AO330" s="49">
        <v>2</v>
      </c>
      <c r="AP330" s="49">
        <v>1</v>
      </c>
      <c r="AQ330" s="49">
        <v>0</v>
      </c>
      <c r="AR330" s="49">
        <v>2201.71</v>
      </c>
    </row>
    <row r="331" spans="1:44" x14ac:dyDescent="0.25">
      <c r="A331" s="107" t="s">
        <v>752</v>
      </c>
      <c r="B331" s="49">
        <v>9009165802</v>
      </c>
      <c r="C331" s="107" t="s">
        <v>751</v>
      </c>
      <c r="D331" s="49">
        <v>106904</v>
      </c>
      <c r="E331" s="49">
        <v>2.98</v>
      </c>
      <c r="F331" s="49">
        <v>61927.82445</v>
      </c>
      <c r="G331" s="49">
        <v>61.927999999999997</v>
      </c>
      <c r="H331" s="49">
        <v>0.69299999999999995</v>
      </c>
      <c r="I331" s="49">
        <v>4</v>
      </c>
      <c r="J331" s="49">
        <v>0.30700000000000005</v>
      </c>
      <c r="K331" s="49">
        <v>2</v>
      </c>
      <c r="L331" s="49">
        <v>2045</v>
      </c>
      <c r="M331" s="49">
        <v>0.39626775553553295</v>
      </c>
      <c r="N331" s="49">
        <v>0.67800000000000005</v>
      </c>
      <c r="O331" s="49">
        <v>4</v>
      </c>
      <c r="P331" s="49">
        <v>0.15300000000000002</v>
      </c>
      <c r="Q331" s="49">
        <v>1</v>
      </c>
      <c r="R331" s="49">
        <v>2</v>
      </c>
      <c r="S331" s="49">
        <v>1</v>
      </c>
      <c r="T331" s="49">
        <v>1</v>
      </c>
      <c r="U331" s="49">
        <v>4086</v>
      </c>
      <c r="V331" s="49">
        <v>4.9728620364264202</v>
      </c>
      <c r="W331" s="49">
        <v>821.65963383999997</v>
      </c>
      <c r="X331" s="49">
        <v>1</v>
      </c>
      <c r="Y331" s="49">
        <v>489</v>
      </c>
      <c r="Z331" s="49">
        <v>11.425233644859814</v>
      </c>
      <c r="AA331" s="49">
        <v>0.55700000000000005</v>
      </c>
      <c r="AB331" s="49">
        <v>3</v>
      </c>
      <c r="AC331" s="49">
        <v>2.5</v>
      </c>
      <c r="AD331" s="49">
        <v>3</v>
      </c>
      <c r="AE331" s="107" t="s">
        <v>239</v>
      </c>
      <c r="AF331" s="107" t="s">
        <v>239</v>
      </c>
      <c r="AG331" s="49">
        <v>76841.958499999993</v>
      </c>
      <c r="AH331" s="49">
        <v>50093.18</v>
      </c>
      <c r="AI331" s="49">
        <v>34</v>
      </c>
      <c r="AJ331" s="49">
        <v>34</v>
      </c>
      <c r="AK331" s="49">
        <v>0</v>
      </c>
      <c r="AL331" s="49">
        <v>0</v>
      </c>
      <c r="AM331" s="49">
        <v>34273.54</v>
      </c>
      <c r="AN331" s="49">
        <v>7</v>
      </c>
      <c r="AO331" s="49">
        <v>7</v>
      </c>
      <c r="AP331" s="49">
        <v>0</v>
      </c>
      <c r="AQ331" s="49">
        <v>0</v>
      </c>
      <c r="AR331" s="49">
        <v>15819.64</v>
      </c>
    </row>
    <row r="332" spans="1:44" x14ac:dyDescent="0.25">
      <c r="A332" s="107" t="s">
        <v>752</v>
      </c>
      <c r="B332" s="49">
        <v>9009165802</v>
      </c>
      <c r="C332" s="107" t="s">
        <v>751</v>
      </c>
      <c r="D332" s="49">
        <v>106904</v>
      </c>
      <c r="E332" s="49">
        <v>2.98</v>
      </c>
      <c r="F332" s="49">
        <v>61927.82445</v>
      </c>
      <c r="G332" s="49">
        <v>61.927999999999997</v>
      </c>
      <c r="H332" s="49">
        <v>0.69299999999999995</v>
      </c>
      <c r="I332" s="49">
        <v>4</v>
      </c>
      <c r="J332" s="49">
        <v>0.30700000000000005</v>
      </c>
      <c r="K332" s="49">
        <v>2</v>
      </c>
      <c r="L332" s="49">
        <v>2045</v>
      </c>
      <c r="M332" s="49">
        <v>0.39626775553553295</v>
      </c>
      <c r="N332" s="49">
        <v>0.67800000000000005</v>
      </c>
      <c r="O332" s="49">
        <v>4</v>
      </c>
      <c r="P332" s="49">
        <v>0.15300000000000002</v>
      </c>
      <c r="Q332" s="49">
        <v>1</v>
      </c>
      <c r="R332" s="49">
        <v>2</v>
      </c>
      <c r="S332" s="49">
        <v>1</v>
      </c>
      <c r="T332" s="49">
        <v>1</v>
      </c>
      <c r="U332" s="49">
        <v>4086</v>
      </c>
      <c r="V332" s="49">
        <v>4.9728620364264202</v>
      </c>
      <c r="W332" s="49">
        <v>821.65963383999997</v>
      </c>
      <c r="X332" s="49">
        <v>1</v>
      </c>
      <c r="Y332" s="49">
        <v>489</v>
      </c>
      <c r="Z332" s="49">
        <v>11.425233644859814</v>
      </c>
      <c r="AA332" s="49">
        <v>0.55700000000000005</v>
      </c>
      <c r="AB332" s="49">
        <v>3</v>
      </c>
      <c r="AC332" s="49">
        <v>2.5</v>
      </c>
      <c r="AD332" s="49">
        <v>3</v>
      </c>
      <c r="AE332" s="107" t="s">
        <v>239</v>
      </c>
      <c r="AF332" s="107" t="s">
        <v>239</v>
      </c>
      <c r="AG332" s="49">
        <v>0</v>
      </c>
      <c r="AH332" s="49">
        <v>0</v>
      </c>
      <c r="AI332" s="49">
        <v>0</v>
      </c>
      <c r="AJ332" s="49"/>
      <c r="AK332" s="49"/>
      <c r="AL332" s="49"/>
      <c r="AM332" s="49">
        <v>0</v>
      </c>
      <c r="AN332" s="49">
        <v>0</v>
      </c>
      <c r="AO332" s="49"/>
      <c r="AP332" s="49"/>
      <c r="AQ332" s="49"/>
      <c r="AR332" s="49">
        <v>0</v>
      </c>
    </row>
    <row r="333" spans="1:44" x14ac:dyDescent="0.25">
      <c r="A333" s="107" t="s">
        <v>750</v>
      </c>
      <c r="B333" s="49">
        <v>9009165900</v>
      </c>
      <c r="C333" s="107" t="s">
        <v>749</v>
      </c>
      <c r="D333" s="49">
        <v>113765</v>
      </c>
      <c r="E333" s="49">
        <v>2.68</v>
      </c>
      <c r="F333" s="49">
        <v>69493.034190000006</v>
      </c>
      <c r="G333" s="49">
        <v>69.492999999999995</v>
      </c>
      <c r="H333" s="49">
        <v>0.79400000000000004</v>
      </c>
      <c r="I333" s="49">
        <v>4</v>
      </c>
      <c r="J333" s="49">
        <v>0.20599999999999996</v>
      </c>
      <c r="K333" s="49">
        <v>2</v>
      </c>
      <c r="L333" s="49">
        <v>2369</v>
      </c>
      <c r="M333" s="49">
        <v>0.40907697197787296</v>
      </c>
      <c r="N333" s="49">
        <v>0.7</v>
      </c>
      <c r="O333" s="49">
        <v>4</v>
      </c>
      <c r="P333" s="49">
        <v>9.4999999999999973E-2</v>
      </c>
      <c r="Q333" s="49">
        <v>1</v>
      </c>
      <c r="R333" s="49">
        <v>2</v>
      </c>
      <c r="S333" s="49">
        <v>1</v>
      </c>
      <c r="T333" s="49">
        <v>1</v>
      </c>
      <c r="U333" s="49">
        <v>7897</v>
      </c>
      <c r="V333" s="49">
        <v>10.4359027918276</v>
      </c>
      <c r="W333" s="49">
        <v>756.71459934999996</v>
      </c>
      <c r="X333" s="49">
        <v>1</v>
      </c>
      <c r="Y333" s="49">
        <v>675</v>
      </c>
      <c r="Z333" s="49">
        <v>8.4788343172968226</v>
      </c>
      <c r="AA333" s="49">
        <v>0.40500000000000003</v>
      </c>
      <c r="AB333" s="49">
        <v>3</v>
      </c>
      <c r="AC333" s="49">
        <v>2.5</v>
      </c>
      <c r="AD333" s="49">
        <v>3</v>
      </c>
      <c r="AE333" s="107" t="s">
        <v>239</v>
      </c>
      <c r="AF333" s="107" t="s">
        <v>239</v>
      </c>
      <c r="AG333" s="49">
        <v>144930.68359999999</v>
      </c>
      <c r="AH333" s="49">
        <v>65336.89</v>
      </c>
      <c r="AI333" s="49">
        <v>60</v>
      </c>
      <c r="AJ333" s="49">
        <v>60</v>
      </c>
      <c r="AK333" s="49">
        <v>0</v>
      </c>
      <c r="AL333" s="49">
        <v>0</v>
      </c>
      <c r="AM333" s="49">
        <v>54032.35</v>
      </c>
      <c r="AN333" s="49">
        <v>8</v>
      </c>
      <c r="AO333" s="49">
        <v>6</v>
      </c>
      <c r="AP333" s="49">
        <v>2</v>
      </c>
      <c r="AQ333" s="49">
        <v>0</v>
      </c>
      <c r="AR333" s="49">
        <v>11304.54</v>
      </c>
    </row>
    <row r="334" spans="1:44" x14ac:dyDescent="0.25">
      <c r="A334" s="107" t="s">
        <v>748</v>
      </c>
      <c r="B334" s="49">
        <v>9009166001</v>
      </c>
      <c r="C334" s="107" t="s">
        <v>747</v>
      </c>
      <c r="D334" s="49">
        <v>70787</v>
      </c>
      <c r="E334" s="49">
        <v>2.08</v>
      </c>
      <c r="F334" s="49">
        <v>49081.95349</v>
      </c>
      <c r="G334" s="49">
        <v>49.082000000000001</v>
      </c>
      <c r="H334" s="49">
        <v>0.45300000000000001</v>
      </c>
      <c r="I334" s="49">
        <v>3</v>
      </c>
      <c r="J334" s="49">
        <v>0.54699999999999993</v>
      </c>
      <c r="K334" s="49">
        <v>3</v>
      </c>
      <c r="L334" s="49">
        <v>1616</v>
      </c>
      <c r="M334" s="49">
        <v>0.39509429884348313</v>
      </c>
      <c r="N334" s="49">
        <v>0.67300000000000004</v>
      </c>
      <c r="O334" s="49">
        <v>4</v>
      </c>
      <c r="P334" s="49">
        <v>0.374</v>
      </c>
      <c r="Q334" s="49">
        <v>2</v>
      </c>
      <c r="R334" s="49">
        <v>3</v>
      </c>
      <c r="S334" s="49">
        <v>1</v>
      </c>
      <c r="T334" s="49">
        <v>1</v>
      </c>
      <c r="U334" s="49">
        <v>6887</v>
      </c>
      <c r="V334" s="49">
        <v>1.5721235001861</v>
      </c>
      <c r="W334" s="49">
        <v>4380.6990985000002</v>
      </c>
      <c r="X334" s="49">
        <v>1</v>
      </c>
      <c r="Y334" s="49">
        <v>1278</v>
      </c>
      <c r="Z334" s="49">
        <v>18.62430778198776</v>
      </c>
      <c r="AA334" s="49">
        <v>0.77400000000000002</v>
      </c>
      <c r="AB334" s="49">
        <v>4</v>
      </c>
      <c r="AC334" s="49">
        <v>3.5</v>
      </c>
      <c r="AD334" s="49">
        <v>4</v>
      </c>
      <c r="AE334" s="107" t="s">
        <v>239</v>
      </c>
      <c r="AF334" s="107" t="s">
        <v>239</v>
      </c>
      <c r="AG334" s="49">
        <v>103220.78479999999</v>
      </c>
      <c r="AH334" s="49">
        <v>63414.76</v>
      </c>
      <c r="AI334" s="49">
        <v>18</v>
      </c>
      <c r="AJ334" s="49">
        <v>17</v>
      </c>
      <c r="AK334" s="49">
        <v>0</v>
      </c>
      <c r="AL334" s="49">
        <v>1</v>
      </c>
      <c r="AM334" s="49">
        <v>28756.23</v>
      </c>
      <c r="AN334" s="49">
        <v>5</v>
      </c>
      <c r="AO334" s="49">
        <v>3</v>
      </c>
      <c r="AP334" s="49">
        <v>0</v>
      </c>
      <c r="AQ334" s="49">
        <v>2</v>
      </c>
      <c r="AR334" s="49">
        <v>34658.53</v>
      </c>
    </row>
    <row r="335" spans="1:44" x14ac:dyDescent="0.25">
      <c r="A335" s="107" t="s">
        <v>746</v>
      </c>
      <c r="B335" s="49">
        <v>9009166002</v>
      </c>
      <c r="C335" s="107" t="s">
        <v>745</v>
      </c>
      <c r="D335" s="49">
        <v>95125</v>
      </c>
      <c r="E335" s="49">
        <v>2.19</v>
      </c>
      <c r="F335" s="49">
        <v>64279.518120000001</v>
      </c>
      <c r="G335" s="49">
        <v>64.28</v>
      </c>
      <c r="H335" s="49">
        <v>0.72099999999999997</v>
      </c>
      <c r="I335" s="49">
        <v>4</v>
      </c>
      <c r="J335" s="49">
        <v>0.27900000000000003</v>
      </c>
      <c r="K335" s="49">
        <v>2</v>
      </c>
      <c r="L335" s="49">
        <v>1710</v>
      </c>
      <c r="M335" s="49">
        <v>0.3192307689938233</v>
      </c>
      <c r="N335" s="49">
        <v>0.28399999999999997</v>
      </c>
      <c r="O335" s="49">
        <v>2</v>
      </c>
      <c r="P335" s="49">
        <v>0.30500000000000005</v>
      </c>
      <c r="Q335" s="49">
        <v>2</v>
      </c>
      <c r="R335" s="49">
        <v>2</v>
      </c>
      <c r="S335" s="49">
        <v>1</v>
      </c>
      <c r="T335" s="49">
        <v>1</v>
      </c>
      <c r="U335" s="49">
        <v>7726</v>
      </c>
      <c r="V335" s="49">
        <v>6.6902086032831001</v>
      </c>
      <c r="W335" s="49">
        <v>1154.8219881</v>
      </c>
      <c r="X335" s="49">
        <v>1</v>
      </c>
      <c r="Y335" s="49">
        <v>841</v>
      </c>
      <c r="Z335" s="49">
        <v>11.415773041943803</v>
      </c>
      <c r="AA335" s="49">
        <v>0.55600000000000005</v>
      </c>
      <c r="AB335" s="49">
        <v>3</v>
      </c>
      <c r="AC335" s="49">
        <v>2.5</v>
      </c>
      <c r="AD335" s="49">
        <v>3</v>
      </c>
      <c r="AE335" s="107" t="s">
        <v>239</v>
      </c>
      <c r="AF335" s="107" t="s">
        <v>239</v>
      </c>
      <c r="AG335" s="49">
        <v>88585.424700000003</v>
      </c>
      <c r="AH335" s="49">
        <v>25722.63</v>
      </c>
      <c r="AI335" s="49">
        <v>27</v>
      </c>
      <c r="AJ335" s="49">
        <v>27</v>
      </c>
      <c r="AK335" s="49">
        <v>0</v>
      </c>
      <c r="AL335" s="49">
        <v>0</v>
      </c>
      <c r="AM335" s="49">
        <v>25302.69</v>
      </c>
      <c r="AN335" s="49">
        <v>3</v>
      </c>
      <c r="AO335" s="49">
        <v>1</v>
      </c>
      <c r="AP335" s="49">
        <v>2</v>
      </c>
      <c r="AQ335" s="49">
        <v>0</v>
      </c>
      <c r="AR335" s="49">
        <v>419.94</v>
      </c>
    </row>
    <row r="336" spans="1:44" x14ac:dyDescent="0.25">
      <c r="A336" s="107" t="s">
        <v>746</v>
      </c>
      <c r="B336" s="49">
        <v>9009166002</v>
      </c>
      <c r="C336" s="107" t="s">
        <v>745</v>
      </c>
      <c r="D336" s="49">
        <v>95125</v>
      </c>
      <c r="E336" s="49">
        <v>2.19</v>
      </c>
      <c r="F336" s="49">
        <v>64279.518120000001</v>
      </c>
      <c r="G336" s="49">
        <v>64.28</v>
      </c>
      <c r="H336" s="49">
        <v>0.72099999999999997</v>
      </c>
      <c r="I336" s="49">
        <v>4</v>
      </c>
      <c r="J336" s="49">
        <v>0.27900000000000003</v>
      </c>
      <c r="K336" s="49">
        <v>2</v>
      </c>
      <c r="L336" s="49">
        <v>1710</v>
      </c>
      <c r="M336" s="49">
        <v>0.3192307689938233</v>
      </c>
      <c r="N336" s="49">
        <v>0.28399999999999997</v>
      </c>
      <c r="O336" s="49">
        <v>2</v>
      </c>
      <c r="P336" s="49">
        <v>0.30500000000000005</v>
      </c>
      <c r="Q336" s="49">
        <v>2</v>
      </c>
      <c r="R336" s="49">
        <v>2</v>
      </c>
      <c r="S336" s="49">
        <v>1</v>
      </c>
      <c r="T336" s="49">
        <v>1</v>
      </c>
      <c r="U336" s="49">
        <v>7726</v>
      </c>
      <c r="V336" s="49">
        <v>6.6902086032831001</v>
      </c>
      <c r="W336" s="49">
        <v>1154.8219881</v>
      </c>
      <c r="X336" s="49">
        <v>1</v>
      </c>
      <c r="Y336" s="49">
        <v>841</v>
      </c>
      <c r="Z336" s="49">
        <v>11.415773041943803</v>
      </c>
      <c r="AA336" s="49">
        <v>0.55600000000000005</v>
      </c>
      <c r="AB336" s="49">
        <v>3</v>
      </c>
      <c r="AC336" s="49">
        <v>2.5</v>
      </c>
      <c r="AD336" s="49">
        <v>3</v>
      </c>
      <c r="AE336" s="107" t="s">
        <v>239</v>
      </c>
      <c r="AF336" s="107" t="s">
        <v>239</v>
      </c>
      <c r="AG336" s="49">
        <v>0</v>
      </c>
      <c r="AH336" s="49">
        <v>0</v>
      </c>
      <c r="AI336" s="49">
        <v>0</v>
      </c>
      <c r="AJ336" s="49"/>
      <c r="AK336" s="49"/>
      <c r="AL336" s="49"/>
      <c r="AM336" s="49">
        <v>0</v>
      </c>
      <c r="AN336" s="49">
        <v>0</v>
      </c>
      <c r="AO336" s="49"/>
      <c r="AP336" s="49"/>
      <c r="AQ336" s="49"/>
      <c r="AR336" s="49">
        <v>0</v>
      </c>
    </row>
    <row r="337" spans="1:44" x14ac:dyDescent="0.25">
      <c r="A337" s="107" t="s">
        <v>746</v>
      </c>
      <c r="B337" s="49">
        <v>9009166002</v>
      </c>
      <c r="C337" s="107" t="s">
        <v>745</v>
      </c>
      <c r="D337" s="49">
        <v>95125</v>
      </c>
      <c r="E337" s="49">
        <v>2.19</v>
      </c>
      <c r="F337" s="49">
        <v>64279.518120000001</v>
      </c>
      <c r="G337" s="49">
        <v>64.28</v>
      </c>
      <c r="H337" s="49">
        <v>0.72099999999999997</v>
      </c>
      <c r="I337" s="49">
        <v>4</v>
      </c>
      <c r="J337" s="49">
        <v>0.27900000000000003</v>
      </c>
      <c r="K337" s="49">
        <v>2</v>
      </c>
      <c r="L337" s="49">
        <v>1710</v>
      </c>
      <c r="M337" s="49">
        <v>0.3192307689938233</v>
      </c>
      <c r="N337" s="49">
        <v>0.28399999999999997</v>
      </c>
      <c r="O337" s="49">
        <v>2</v>
      </c>
      <c r="P337" s="49">
        <v>0.30500000000000005</v>
      </c>
      <c r="Q337" s="49">
        <v>2</v>
      </c>
      <c r="R337" s="49">
        <v>2</v>
      </c>
      <c r="S337" s="49">
        <v>1</v>
      </c>
      <c r="T337" s="49">
        <v>1</v>
      </c>
      <c r="U337" s="49">
        <v>7726</v>
      </c>
      <c r="V337" s="49">
        <v>6.6902086032831001</v>
      </c>
      <c r="W337" s="49">
        <v>1154.8219881</v>
      </c>
      <c r="X337" s="49">
        <v>1</v>
      </c>
      <c r="Y337" s="49">
        <v>841</v>
      </c>
      <c r="Z337" s="49">
        <v>11.415773041943803</v>
      </c>
      <c r="AA337" s="49">
        <v>0.55600000000000005</v>
      </c>
      <c r="AB337" s="49">
        <v>3</v>
      </c>
      <c r="AC337" s="49">
        <v>2.5</v>
      </c>
      <c r="AD337" s="49">
        <v>3</v>
      </c>
      <c r="AE337" s="107" t="s">
        <v>239</v>
      </c>
      <c r="AF337" s="107" t="s">
        <v>239</v>
      </c>
      <c r="AG337" s="49">
        <v>227.32550000000001</v>
      </c>
      <c r="AH337" s="49">
        <v>0</v>
      </c>
      <c r="AI337" s="49">
        <v>0</v>
      </c>
      <c r="AJ337" s="49"/>
      <c r="AK337" s="49"/>
      <c r="AL337" s="49"/>
      <c r="AM337" s="49">
        <v>0</v>
      </c>
      <c r="AN337" s="49">
        <v>0</v>
      </c>
      <c r="AO337" s="49"/>
      <c r="AP337" s="49"/>
      <c r="AQ337" s="49"/>
      <c r="AR337" s="49">
        <v>0</v>
      </c>
    </row>
    <row r="338" spans="1:44" x14ac:dyDescent="0.25">
      <c r="A338" s="107" t="s">
        <v>744</v>
      </c>
      <c r="B338" s="49">
        <v>9009167100</v>
      </c>
      <c r="C338" s="107" t="s">
        <v>743</v>
      </c>
      <c r="D338" s="49">
        <v>107619</v>
      </c>
      <c r="E338" s="49">
        <v>2.5299999999999998</v>
      </c>
      <c r="F338" s="49">
        <v>67659.485610000003</v>
      </c>
      <c r="G338" s="49">
        <v>67.659000000000006</v>
      </c>
      <c r="H338" s="49">
        <v>0.77100000000000002</v>
      </c>
      <c r="I338" s="49">
        <v>4</v>
      </c>
      <c r="J338" s="49">
        <v>0.22899999999999998</v>
      </c>
      <c r="K338" s="49">
        <v>2</v>
      </c>
      <c r="L338" s="49">
        <v>1824</v>
      </c>
      <c r="M338" s="49">
        <v>0.32350231165170101</v>
      </c>
      <c r="N338" s="49">
        <v>0.32300000000000001</v>
      </c>
      <c r="O338" s="49">
        <v>2</v>
      </c>
      <c r="P338" s="49">
        <v>0.246</v>
      </c>
      <c r="Q338" s="49">
        <v>2</v>
      </c>
      <c r="R338" s="49">
        <v>2</v>
      </c>
      <c r="S338" s="49">
        <v>1</v>
      </c>
      <c r="T338" s="49">
        <v>1</v>
      </c>
      <c r="U338" s="49">
        <v>7743</v>
      </c>
      <c r="V338" s="49">
        <v>6.3590491538956897</v>
      </c>
      <c r="W338" s="49">
        <v>1217.6348716</v>
      </c>
      <c r="X338" s="49">
        <v>1</v>
      </c>
      <c r="Y338" s="49">
        <v>859</v>
      </c>
      <c r="Z338" s="49">
        <v>10.662859980139027</v>
      </c>
      <c r="AA338" s="49">
        <v>0.51500000000000001</v>
      </c>
      <c r="AB338" s="49">
        <v>3</v>
      </c>
      <c r="AC338" s="49">
        <v>2.5</v>
      </c>
      <c r="AD338" s="49">
        <v>3</v>
      </c>
      <c r="AE338" s="107" t="s">
        <v>239</v>
      </c>
      <c r="AF338" s="107" t="s">
        <v>239</v>
      </c>
      <c r="AG338" s="49">
        <v>695.01679999999999</v>
      </c>
      <c r="AH338" s="49">
        <v>0</v>
      </c>
      <c r="AI338" s="49">
        <v>0</v>
      </c>
      <c r="AJ338" s="49"/>
      <c r="AK338" s="49"/>
      <c r="AL338" s="49"/>
      <c r="AM338" s="49">
        <v>0</v>
      </c>
      <c r="AN338" s="49">
        <v>0</v>
      </c>
      <c r="AO338" s="49"/>
      <c r="AP338" s="49"/>
      <c r="AQ338" s="49"/>
      <c r="AR338" s="49">
        <v>0</v>
      </c>
    </row>
    <row r="339" spans="1:44" x14ac:dyDescent="0.25">
      <c r="A339" s="107" t="s">
        <v>744</v>
      </c>
      <c r="B339" s="49">
        <v>9009167100</v>
      </c>
      <c r="C339" s="107" t="s">
        <v>743</v>
      </c>
      <c r="D339" s="49">
        <v>107619</v>
      </c>
      <c r="E339" s="49">
        <v>2.5299999999999998</v>
      </c>
      <c r="F339" s="49">
        <v>67659.485610000003</v>
      </c>
      <c r="G339" s="49">
        <v>67.659000000000006</v>
      </c>
      <c r="H339" s="49">
        <v>0.77100000000000002</v>
      </c>
      <c r="I339" s="49">
        <v>4</v>
      </c>
      <c r="J339" s="49">
        <v>0.22899999999999998</v>
      </c>
      <c r="K339" s="49">
        <v>2</v>
      </c>
      <c r="L339" s="49">
        <v>1824</v>
      </c>
      <c r="M339" s="49">
        <v>0.32350231165170101</v>
      </c>
      <c r="N339" s="49">
        <v>0.32300000000000001</v>
      </c>
      <c r="O339" s="49">
        <v>2</v>
      </c>
      <c r="P339" s="49">
        <v>0.246</v>
      </c>
      <c r="Q339" s="49">
        <v>2</v>
      </c>
      <c r="R339" s="49">
        <v>2</v>
      </c>
      <c r="S339" s="49">
        <v>1</v>
      </c>
      <c r="T339" s="49">
        <v>1</v>
      </c>
      <c r="U339" s="49">
        <v>7743</v>
      </c>
      <c r="V339" s="49">
        <v>6.3590491538956897</v>
      </c>
      <c r="W339" s="49">
        <v>1217.6348716</v>
      </c>
      <c r="X339" s="49">
        <v>1</v>
      </c>
      <c r="Y339" s="49">
        <v>859</v>
      </c>
      <c r="Z339" s="49">
        <v>10.662859980139027</v>
      </c>
      <c r="AA339" s="49">
        <v>0.51500000000000001</v>
      </c>
      <c r="AB339" s="49">
        <v>3</v>
      </c>
      <c r="AC339" s="49">
        <v>2.5</v>
      </c>
      <c r="AD339" s="49">
        <v>3</v>
      </c>
      <c r="AE339" s="107" t="s">
        <v>239</v>
      </c>
      <c r="AF339" s="107" t="s">
        <v>239</v>
      </c>
      <c r="AG339" s="49">
        <v>175927.88690000001</v>
      </c>
      <c r="AH339" s="49">
        <v>93222.22</v>
      </c>
      <c r="AI339" s="49">
        <v>71</v>
      </c>
      <c r="AJ339" s="49">
        <v>71</v>
      </c>
      <c r="AK339" s="49">
        <v>0</v>
      </c>
      <c r="AL339" s="49">
        <v>0</v>
      </c>
      <c r="AM339" s="49">
        <v>85224.95</v>
      </c>
      <c r="AN339" s="49">
        <v>4</v>
      </c>
      <c r="AO339" s="49">
        <v>3</v>
      </c>
      <c r="AP339" s="49">
        <v>1</v>
      </c>
      <c r="AQ339" s="49">
        <v>0</v>
      </c>
      <c r="AR339" s="49">
        <v>7997.27</v>
      </c>
    </row>
    <row r="340" spans="1:44" x14ac:dyDescent="0.25">
      <c r="A340" s="107" t="s">
        <v>742</v>
      </c>
      <c r="B340" s="49">
        <v>9009167201</v>
      </c>
      <c r="C340" s="107" t="s">
        <v>741</v>
      </c>
      <c r="D340" s="49">
        <v>88750</v>
      </c>
      <c r="E340" s="49">
        <v>2.6</v>
      </c>
      <c r="F340" s="49">
        <v>55040.41347</v>
      </c>
      <c r="G340" s="49">
        <v>55.04</v>
      </c>
      <c r="H340" s="49">
        <v>0.56299999999999994</v>
      </c>
      <c r="I340" s="49">
        <v>3</v>
      </c>
      <c r="J340" s="49">
        <v>0.43700000000000006</v>
      </c>
      <c r="K340" s="49">
        <v>3</v>
      </c>
      <c r="L340" s="49">
        <v>1741</v>
      </c>
      <c r="M340" s="49">
        <v>0.37957563693425506</v>
      </c>
      <c r="N340" s="49">
        <v>0.63200000000000001</v>
      </c>
      <c r="O340" s="49">
        <v>4</v>
      </c>
      <c r="P340" s="49">
        <v>0.28800000000000003</v>
      </c>
      <c r="Q340" s="49">
        <v>2</v>
      </c>
      <c r="R340" s="49">
        <v>3</v>
      </c>
      <c r="S340" s="49">
        <v>1</v>
      </c>
      <c r="T340" s="49">
        <v>1</v>
      </c>
      <c r="U340" s="49">
        <v>4176</v>
      </c>
      <c r="V340" s="49">
        <v>3.6489265587330899</v>
      </c>
      <c r="W340" s="49">
        <v>1144.4461632</v>
      </c>
      <c r="X340" s="49">
        <v>1</v>
      </c>
      <c r="Y340" s="49">
        <v>358</v>
      </c>
      <c r="Z340" s="49">
        <v>8.2185491276400366</v>
      </c>
      <c r="AA340" s="49">
        <v>0.39</v>
      </c>
      <c r="AB340" s="49">
        <v>2</v>
      </c>
      <c r="AC340" s="49">
        <v>2.5</v>
      </c>
      <c r="AD340" s="49">
        <v>3</v>
      </c>
      <c r="AE340" s="107" t="s">
        <v>239</v>
      </c>
      <c r="AF340" s="107" t="s">
        <v>239</v>
      </c>
      <c r="AG340" s="49">
        <v>0</v>
      </c>
      <c r="AH340" s="49">
        <v>0</v>
      </c>
      <c r="AI340" s="49">
        <v>0</v>
      </c>
      <c r="AJ340" s="49"/>
      <c r="AK340" s="49"/>
      <c r="AL340" s="49"/>
      <c r="AM340" s="49">
        <v>0</v>
      </c>
      <c r="AN340" s="49">
        <v>0</v>
      </c>
      <c r="AO340" s="49"/>
      <c r="AP340" s="49"/>
      <c r="AQ340" s="49"/>
      <c r="AR340" s="49">
        <v>0</v>
      </c>
    </row>
    <row r="341" spans="1:44" x14ac:dyDescent="0.25">
      <c r="A341" s="107" t="s">
        <v>742</v>
      </c>
      <c r="B341" s="49">
        <v>9009167201</v>
      </c>
      <c r="C341" s="107" t="s">
        <v>741</v>
      </c>
      <c r="D341" s="49">
        <v>88750</v>
      </c>
      <c r="E341" s="49">
        <v>2.6</v>
      </c>
      <c r="F341" s="49">
        <v>55040.41347</v>
      </c>
      <c r="G341" s="49">
        <v>55.04</v>
      </c>
      <c r="H341" s="49">
        <v>0.56299999999999994</v>
      </c>
      <c r="I341" s="49">
        <v>3</v>
      </c>
      <c r="J341" s="49">
        <v>0.43700000000000006</v>
      </c>
      <c r="K341" s="49">
        <v>3</v>
      </c>
      <c r="L341" s="49">
        <v>1741</v>
      </c>
      <c r="M341" s="49">
        <v>0.37957563693425506</v>
      </c>
      <c r="N341" s="49">
        <v>0.63200000000000001</v>
      </c>
      <c r="O341" s="49">
        <v>4</v>
      </c>
      <c r="P341" s="49">
        <v>0.28800000000000003</v>
      </c>
      <c r="Q341" s="49">
        <v>2</v>
      </c>
      <c r="R341" s="49">
        <v>3</v>
      </c>
      <c r="S341" s="49">
        <v>1</v>
      </c>
      <c r="T341" s="49">
        <v>1</v>
      </c>
      <c r="U341" s="49">
        <v>4176</v>
      </c>
      <c r="V341" s="49">
        <v>3.6489265587330899</v>
      </c>
      <c r="W341" s="49">
        <v>1144.4461632</v>
      </c>
      <c r="X341" s="49">
        <v>1</v>
      </c>
      <c r="Y341" s="49">
        <v>358</v>
      </c>
      <c r="Z341" s="49">
        <v>8.2185491276400366</v>
      </c>
      <c r="AA341" s="49">
        <v>0.39</v>
      </c>
      <c r="AB341" s="49">
        <v>2</v>
      </c>
      <c r="AC341" s="49">
        <v>2.5</v>
      </c>
      <c r="AD341" s="49">
        <v>3</v>
      </c>
      <c r="AE341" s="107" t="s">
        <v>239</v>
      </c>
      <c r="AF341" s="107" t="s">
        <v>239</v>
      </c>
      <c r="AG341" s="49">
        <v>0</v>
      </c>
      <c r="AH341" s="49">
        <v>481.11</v>
      </c>
      <c r="AI341" s="49">
        <v>0</v>
      </c>
      <c r="AJ341" s="49"/>
      <c r="AK341" s="49"/>
      <c r="AL341" s="49"/>
      <c r="AM341" s="49">
        <v>0</v>
      </c>
      <c r="AN341" s="49">
        <v>1</v>
      </c>
      <c r="AO341" s="49">
        <v>1</v>
      </c>
      <c r="AP341" s="49">
        <v>0</v>
      </c>
      <c r="AQ341" s="49">
        <v>0</v>
      </c>
      <c r="AR341" s="49">
        <v>481.11</v>
      </c>
    </row>
    <row r="342" spans="1:44" x14ac:dyDescent="0.25">
      <c r="A342" s="107" t="s">
        <v>742</v>
      </c>
      <c r="B342" s="49">
        <v>9009167201</v>
      </c>
      <c r="C342" s="107" t="s">
        <v>741</v>
      </c>
      <c r="D342" s="49">
        <v>88750</v>
      </c>
      <c r="E342" s="49">
        <v>2.6</v>
      </c>
      <c r="F342" s="49">
        <v>55040.41347</v>
      </c>
      <c r="G342" s="49">
        <v>55.04</v>
      </c>
      <c r="H342" s="49">
        <v>0.56299999999999994</v>
      </c>
      <c r="I342" s="49">
        <v>3</v>
      </c>
      <c r="J342" s="49">
        <v>0.43700000000000006</v>
      </c>
      <c r="K342" s="49">
        <v>3</v>
      </c>
      <c r="L342" s="49">
        <v>1741</v>
      </c>
      <c r="M342" s="49">
        <v>0.37957563693425506</v>
      </c>
      <c r="N342" s="49">
        <v>0.63200000000000001</v>
      </c>
      <c r="O342" s="49">
        <v>4</v>
      </c>
      <c r="P342" s="49">
        <v>0.28800000000000003</v>
      </c>
      <c r="Q342" s="49">
        <v>2</v>
      </c>
      <c r="R342" s="49">
        <v>3</v>
      </c>
      <c r="S342" s="49">
        <v>1</v>
      </c>
      <c r="T342" s="49">
        <v>1</v>
      </c>
      <c r="U342" s="49">
        <v>4176</v>
      </c>
      <c r="V342" s="49">
        <v>3.6489265587330899</v>
      </c>
      <c r="W342" s="49">
        <v>1144.4461632</v>
      </c>
      <c r="X342" s="49">
        <v>1</v>
      </c>
      <c r="Y342" s="49">
        <v>358</v>
      </c>
      <c r="Z342" s="49">
        <v>8.2185491276400366</v>
      </c>
      <c r="AA342" s="49">
        <v>0.39</v>
      </c>
      <c r="AB342" s="49">
        <v>2</v>
      </c>
      <c r="AC342" s="49">
        <v>2.5</v>
      </c>
      <c r="AD342" s="49">
        <v>3</v>
      </c>
      <c r="AE342" s="107" t="s">
        <v>239</v>
      </c>
      <c r="AF342" s="107" t="s">
        <v>239</v>
      </c>
      <c r="AG342" s="49">
        <v>81742.303499999995</v>
      </c>
      <c r="AH342" s="49">
        <v>33941.129999999997</v>
      </c>
      <c r="AI342" s="49">
        <v>34</v>
      </c>
      <c r="AJ342" s="49">
        <v>34</v>
      </c>
      <c r="AK342" s="49">
        <v>0</v>
      </c>
      <c r="AL342" s="49">
        <v>0</v>
      </c>
      <c r="AM342" s="49">
        <v>33316.230000000003</v>
      </c>
      <c r="AN342" s="49">
        <v>2</v>
      </c>
      <c r="AO342" s="49">
        <v>2</v>
      </c>
      <c r="AP342" s="49">
        <v>0</v>
      </c>
      <c r="AQ342" s="49">
        <v>0</v>
      </c>
      <c r="AR342" s="49">
        <v>624.9</v>
      </c>
    </row>
    <row r="343" spans="1:44" x14ac:dyDescent="0.25">
      <c r="A343" s="107" t="s">
        <v>742</v>
      </c>
      <c r="B343" s="49">
        <v>9009167201</v>
      </c>
      <c r="C343" s="107" t="s">
        <v>741</v>
      </c>
      <c r="D343" s="49">
        <v>88750</v>
      </c>
      <c r="E343" s="49">
        <v>2.6</v>
      </c>
      <c r="F343" s="49">
        <v>55040.41347</v>
      </c>
      <c r="G343" s="49">
        <v>55.04</v>
      </c>
      <c r="H343" s="49">
        <v>0.56299999999999994</v>
      </c>
      <c r="I343" s="49">
        <v>3</v>
      </c>
      <c r="J343" s="49">
        <v>0.43700000000000006</v>
      </c>
      <c r="K343" s="49">
        <v>3</v>
      </c>
      <c r="L343" s="49">
        <v>1741</v>
      </c>
      <c r="M343" s="49">
        <v>0.37957563693425506</v>
      </c>
      <c r="N343" s="49">
        <v>0.63200000000000001</v>
      </c>
      <c r="O343" s="49">
        <v>4</v>
      </c>
      <c r="P343" s="49">
        <v>0.28800000000000003</v>
      </c>
      <c r="Q343" s="49">
        <v>2</v>
      </c>
      <c r="R343" s="49">
        <v>3</v>
      </c>
      <c r="S343" s="49">
        <v>1</v>
      </c>
      <c r="T343" s="49">
        <v>1</v>
      </c>
      <c r="U343" s="49">
        <v>4176</v>
      </c>
      <c r="V343" s="49">
        <v>3.6489265587330899</v>
      </c>
      <c r="W343" s="49">
        <v>1144.4461632</v>
      </c>
      <c r="X343" s="49">
        <v>1</v>
      </c>
      <c r="Y343" s="49">
        <v>358</v>
      </c>
      <c r="Z343" s="49">
        <v>8.2185491276400366</v>
      </c>
      <c r="AA343" s="49">
        <v>0.39</v>
      </c>
      <c r="AB343" s="49">
        <v>2</v>
      </c>
      <c r="AC343" s="49">
        <v>2.5</v>
      </c>
      <c r="AD343" s="49">
        <v>3</v>
      </c>
      <c r="AE343" s="107" t="s">
        <v>239</v>
      </c>
      <c r="AF343" s="107" t="s">
        <v>239</v>
      </c>
      <c r="AG343" s="49">
        <v>565.22900000000004</v>
      </c>
      <c r="AH343" s="49">
        <v>0</v>
      </c>
      <c r="AI343" s="49">
        <v>0</v>
      </c>
      <c r="AJ343" s="49"/>
      <c r="AK343" s="49"/>
      <c r="AL343" s="49"/>
      <c r="AM343" s="49">
        <v>0</v>
      </c>
      <c r="AN343" s="49">
        <v>0</v>
      </c>
      <c r="AO343" s="49"/>
      <c r="AP343" s="49"/>
      <c r="AQ343" s="49"/>
      <c r="AR343" s="49">
        <v>0</v>
      </c>
    </row>
    <row r="344" spans="1:44" x14ac:dyDescent="0.25">
      <c r="A344" s="107" t="s">
        <v>740</v>
      </c>
      <c r="B344" s="49">
        <v>9009167202</v>
      </c>
      <c r="C344" s="107" t="s">
        <v>739</v>
      </c>
      <c r="D344" s="49">
        <v>85406</v>
      </c>
      <c r="E344" s="49">
        <v>2.63</v>
      </c>
      <c r="F344" s="49">
        <v>52663.595679999999</v>
      </c>
      <c r="G344" s="49">
        <v>52.664000000000001</v>
      </c>
      <c r="H344" s="49">
        <v>0.51500000000000001</v>
      </c>
      <c r="I344" s="49">
        <v>3</v>
      </c>
      <c r="J344" s="49">
        <v>0.48499999999999999</v>
      </c>
      <c r="K344" s="49">
        <v>3</v>
      </c>
      <c r="L344" s="49">
        <v>1464</v>
      </c>
      <c r="M344" s="49">
        <v>0.33358907178971414</v>
      </c>
      <c r="N344" s="49">
        <v>0.38600000000000001</v>
      </c>
      <c r="O344" s="49">
        <v>2</v>
      </c>
      <c r="P344" s="49">
        <v>0.50900000000000001</v>
      </c>
      <c r="Q344" s="49">
        <v>3</v>
      </c>
      <c r="R344" s="49">
        <v>3</v>
      </c>
      <c r="S344" s="49">
        <v>1</v>
      </c>
      <c r="T344" s="49">
        <v>1</v>
      </c>
      <c r="U344" s="49">
        <v>4485</v>
      </c>
      <c r="V344" s="49">
        <v>3.8170165267175</v>
      </c>
      <c r="W344" s="49">
        <v>1175.0014622000001</v>
      </c>
      <c r="X344" s="49">
        <v>1</v>
      </c>
      <c r="Y344" s="49">
        <v>620</v>
      </c>
      <c r="Z344" s="49">
        <v>13.623379477038014</v>
      </c>
      <c r="AA344" s="49">
        <v>0.63800000000000001</v>
      </c>
      <c r="AB344" s="49">
        <v>4</v>
      </c>
      <c r="AC344" s="49">
        <v>3.5</v>
      </c>
      <c r="AD344" s="49">
        <v>4</v>
      </c>
      <c r="AE344" s="107" t="s">
        <v>239</v>
      </c>
      <c r="AF344" s="107" t="s">
        <v>239</v>
      </c>
      <c r="AG344" s="49">
        <v>34.721600000000002</v>
      </c>
      <c r="AH344" s="49">
        <v>0</v>
      </c>
      <c r="AI344" s="49">
        <v>0</v>
      </c>
      <c r="AJ344" s="49"/>
      <c r="AK344" s="49"/>
      <c r="AL344" s="49"/>
      <c r="AM344" s="49">
        <v>0</v>
      </c>
      <c r="AN344" s="49">
        <v>0</v>
      </c>
      <c r="AO344" s="49"/>
      <c r="AP344" s="49"/>
      <c r="AQ344" s="49"/>
      <c r="AR344" s="49">
        <v>0</v>
      </c>
    </row>
    <row r="345" spans="1:44" x14ac:dyDescent="0.25">
      <c r="A345" s="107" t="s">
        <v>740</v>
      </c>
      <c r="B345" s="49">
        <v>9009167202</v>
      </c>
      <c r="C345" s="107" t="s">
        <v>739</v>
      </c>
      <c r="D345" s="49">
        <v>85406</v>
      </c>
      <c r="E345" s="49">
        <v>2.63</v>
      </c>
      <c r="F345" s="49">
        <v>52663.595679999999</v>
      </c>
      <c r="G345" s="49">
        <v>52.664000000000001</v>
      </c>
      <c r="H345" s="49">
        <v>0.51500000000000001</v>
      </c>
      <c r="I345" s="49">
        <v>3</v>
      </c>
      <c r="J345" s="49">
        <v>0.48499999999999999</v>
      </c>
      <c r="K345" s="49">
        <v>3</v>
      </c>
      <c r="L345" s="49">
        <v>1464</v>
      </c>
      <c r="M345" s="49">
        <v>0.33358907178971414</v>
      </c>
      <c r="N345" s="49">
        <v>0.38600000000000001</v>
      </c>
      <c r="O345" s="49">
        <v>2</v>
      </c>
      <c r="P345" s="49">
        <v>0.50900000000000001</v>
      </c>
      <c r="Q345" s="49">
        <v>3</v>
      </c>
      <c r="R345" s="49">
        <v>3</v>
      </c>
      <c r="S345" s="49">
        <v>1</v>
      </c>
      <c r="T345" s="49">
        <v>1</v>
      </c>
      <c r="U345" s="49">
        <v>4485</v>
      </c>
      <c r="V345" s="49">
        <v>3.8170165267175</v>
      </c>
      <c r="W345" s="49">
        <v>1175.0014622000001</v>
      </c>
      <c r="X345" s="49">
        <v>1</v>
      </c>
      <c r="Y345" s="49">
        <v>620</v>
      </c>
      <c r="Z345" s="49">
        <v>13.623379477038014</v>
      </c>
      <c r="AA345" s="49">
        <v>0.63800000000000001</v>
      </c>
      <c r="AB345" s="49">
        <v>4</v>
      </c>
      <c r="AC345" s="49">
        <v>3.5</v>
      </c>
      <c r="AD345" s="49">
        <v>4</v>
      </c>
      <c r="AE345" s="107" t="s">
        <v>239</v>
      </c>
      <c r="AF345" s="107" t="s">
        <v>239</v>
      </c>
      <c r="AG345" s="49">
        <v>0.1389</v>
      </c>
      <c r="AH345" s="49">
        <v>0</v>
      </c>
      <c r="AI345" s="49">
        <v>0</v>
      </c>
      <c r="AJ345" s="49"/>
      <c r="AK345" s="49"/>
      <c r="AL345" s="49"/>
      <c r="AM345" s="49">
        <v>0</v>
      </c>
      <c r="AN345" s="49">
        <v>0</v>
      </c>
      <c r="AO345" s="49"/>
      <c r="AP345" s="49"/>
      <c r="AQ345" s="49"/>
      <c r="AR345" s="49">
        <v>0</v>
      </c>
    </row>
    <row r="346" spans="1:44" x14ac:dyDescent="0.25">
      <c r="A346" s="107" t="s">
        <v>740</v>
      </c>
      <c r="B346" s="49">
        <v>9009167202</v>
      </c>
      <c r="C346" s="107" t="s">
        <v>739</v>
      </c>
      <c r="D346" s="49">
        <v>85406</v>
      </c>
      <c r="E346" s="49">
        <v>2.63</v>
      </c>
      <c r="F346" s="49">
        <v>52663.595679999999</v>
      </c>
      <c r="G346" s="49">
        <v>52.664000000000001</v>
      </c>
      <c r="H346" s="49">
        <v>0.51500000000000001</v>
      </c>
      <c r="I346" s="49">
        <v>3</v>
      </c>
      <c r="J346" s="49">
        <v>0.48499999999999999</v>
      </c>
      <c r="K346" s="49">
        <v>3</v>
      </c>
      <c r="L346" s="49">
        <v>1464</v>
      </c>
      <c r="M346" s="49">
        <v>0.33358907178971414</v>
      </c>
      <c r="N346" s="49">
        <v>0.38600000000000001</v>
      </c>
      <c r="O346" s="49">
        <v>2</v>
      </c>
      <c r="P346" s="49">
        <v>0.50900000000000001</v>
      </c>
      <c r="Q346" s="49">
        <v>3</v>
      </c>
      <c r="R346" s="49">
        <v>3</v>
      </c>
      <c r="S346" s="49">
        <v>1</v>
      </c>
      <c r="T346" s="49">
        <v>1</v>
      </c>
      <c r="U346" s="49">
        <v>4485</v>
      </c>
      <c r="V346" s="49">
        <v>3.8170165267175</v>
      </c>
      <c r="W346" s="49">
        <v>1175.0014622000001</v>
      </c>
      <c r="X346" s="49">
        <v>1</v>
      </c>
      <c r="Y346" s="49">
        <v>620</v>
      </c>
      <c r="Z346" s="49">
        <v>13.623379477038014</v>
      </c>
      <c r="AA346" s="49">
        <v>0.63800000000000001</v>
      </c>
      <c r="AB346" s="49">
        <v>4</v>
      </c>
      <c r="AC346" s="49">
        <v>3.5</v>
      </c>
      <c r="AD346" s="49">
        <v>4</v>
      </c>
      <c r="AE346" s="107" t="s">
        <v>239</v>
      </c>
      <c r="AF346" s="107" t="s">
        <v>239</v>
      </c>
      <c r="AG346" s="49">
        <v>87141.807000000001</v>
      </c>
      <c r="AH346" s="49">
        <v>38271.480000000003</v>
      </c>
      <c r="AI346" s="49">
        <v>23</v>
      </c>
      <c r="AJ346" s="49">
        <v>23</v>
      </c>
      <c r="AK346" s="49">
        <v>0</v>
      </c>
      <c r="AL346" s="49">
        <v>0</v>
      </c>
      <c r="AM346" s="49">
        <v>33866.21</v>
      </c>
      <c r="AN346" s="49">
        <v>6</v>
      </c>
      <c r="AO346" s="49">
        <v>5</v>
      </c>
      <c r="AP346" s="49">
        <v>1</v>
      </c>
      <c r="AQ346" s="49">
        <v>0</v>
      </c>
      <c r="AR346" s="49">
        <v>4405.2700000000004</v>
      </c>
    </row>
    <row r="347" spans="1:44" x14ac:dyDescent="0.25">
      <c r="A347" s="107" t="s">
        <v>740</v>
      </c>
      <c r="B347" s="49">
        <v>9009167202</v>
      </c>
      <c r="C347" s="107" t="s">
        <v>739</v>
      </c>
      <c r="D347" s="49">
        <v>85406</v>
      </c>
      <c r="E347" s="49">
        <v>2.63</v>
      </c>
      <c r="F347" s="49">
        <v>52663.595679999999</v>
      </c>
      <c r="G347" s="49">
        <v>52.664000000000001</v>
      </c>
      <c r="H347" s="49">
        <v>0.51500000000000001</v>
      </c>
      <c r="I347" s="49">
        <v>3</v>
      </c>
      <c r="J347" s="49">
        <v>0.48499999999999999</v>
      </c>
      <c r="K347" s="49">
        <v>3</v>
      </c>
      <c r="L347" s="49">
        <v>1464</v>
      </c>
      <c r="M347" s="49">
        <v>0.33358907178971414</v>
      </c>
      <c r="N347" s="49">
        <v>0.38600000000000001</v>
      </c>
      <c r="O347" s="49">
        <v>2</v>
      </c>
      <c r="P347" s="49">
        <v>0.50900000000000001</v>
      </c>
      <c r="Q347" s="49">
        <v>3</v>
      </c>
      <c r="R347" s="49">
        <v>3</v>
      </c>
      <c r="S347" s="49">
        <v>1</v>
      </c>
      <c r="T347" s="49">
        <v>1</v>
      </c>
      <c r="U347" s="49">
        <v>4485</v>
      </c>
      <c r="V347" s="49">
        <v>3.8170165267175</v>
      </c>
      <c r="W347" s="49">
        <v>1175.0014622000001</v>
      </c>
      <c r="X347" s="49">
        <v>1</v>
      </c>
      <c r="Y347" s="49">
        <v>620</v>
      </c>
      <c r="Z347" s="49">
        <v>13.623379477038014</v>
      </c>
      <c r="AA347" s="49">
        <v>0.63800000000000001</v>
      </c>
      <c r="AB347" s="49">
        <v>4</v>
      </c>
      <c r="AC347" s="49">
        <v>3.5</v>
      </c>
      <c r="AD347" s="49">
        <v>4</v>
      </c>
      <c r="AE347" s="107" t="s">
        <v>239</v>
      </c>
      <c r="AF347" s="107" t="s">
        <v>239</v>
      </c>
      <c r="AG347" s="49">
        <v>764.91129999999998</v>
      </c>
      <c r="AH347" s="49">
        <v>0</v>
      </c>
      <c r="AI347" s="49">
        <v>0</v>
      </c>
      <c r="AJ347" s="49"/>
      <c r="AK347" s="49"/>
      <c r="AL347" s="49"/>
      <c r="AM347" s="49">
        <v>0</v>
      </c>
      <c r="AN347" s="49">
        <v>0</v>
      </c>
      <c r="AO347" s="49"/>
      <c r="AP347" s="49"/>
      <c r="AQ347" s="49"/>
      <c r="AR347" s="49">
        <v>0</v>
      </c>
    </row>
    <row r="348" spans="1:44" x14ac:dyDescent="0.25">
      <c r="A348" s="107" t="s">
        <v>738</v>
      </c>
      <c r="B348" s="49">
        <v>9009167300</v>
      </c>
      <c r="C348" s="107" t="s">
        <v>737</v>
      </c>
      <c r="D348" s="49">
        <v>106250</v>
      </c>
      <c r="E348" s="49">
        <v>2.64</v>
      </c>
      <c r="F348" s="49">
        <v>65392.354579999999</v>
      </c>
      <c r="G348" s="49">
        <v>65.391999999999996</v>
      </c>
      <c r="H348" s="49">
        <v>0.74099999999999999</v>
      </c>
      <c r="I348" s="49">
        <v>4</v>
      </c>
      <c r="J348" s="49">
        <v>0.25900000000000001</v>
      </c>
      <c r="K348" s="49">
        <v>2</v>
      </c>
      <c r="L348" s="49">
        <v>1724</v>
      </c>
      <c r="M348" s="49">
        <v>0.31636725933596133</v>
      </c>
      <c r="N348" s="49">
        <v>0.26</v>
      </c>
      <c r="O348" s="49">
        <v>2</v>
      </c>
      <c r="P348" s="49">
        <v>0.29600000000000004</v>
      </c>
      <c r="Q348" s="49">
        <v>2</v>
      </c>
      <c r="R348" s="49">
        <v>2</v>
      </c>
      <c r="S348" s="49">
        <v>1</v>
      </c>
      <c r="T348" s="49">
        <v>1</v>
      </c>
      <c r="U348" s="49">
        <v>7689</v>
      </c>
      <c r="V348" s="49">
        <v>7.0147649332738196</v>
      </c>
      <c r="W348" s="49">
        <v>1096.1165589</v>
      </c>
      <c r="X348" s="49">
        <v>1</v>
      </c>
      <c r="Y348" s="49">
        <v>509</v>
      </c>
      <c r="Z348" s="49">
        <v>7.5306998076638552</v>
      </c>
      <c r="AA348" s="49">
        <v>0.34</v>
      </c>
      <c r="AB348" s="49">
        <v>2</v>
      </c>
      <c r="AC348" s="49">
        <v>2</v>
      </c>
      <c r="AD348" s="49">
        <v>2</v>
      </c>
      <c r="AE348" s="107" t="s">
        <v>239</v>
      </c>
      <c r="AF348" s="107" t="s">
        <v>239</v>
      </c>
      <c r="AG348" s="49">
        <v>442.22449999999998</v>
      </c>
      <c r="AH348" s="49">
        <v>0</v>
      </c>
      <c r="AI348" s="49">
        <v>0</v>
      </c>
      <c r="AJ348" s="49"/>
      <c r="AK348" s="49"/>
      <c r="AL348" s="49"/>
      <c r="AM348" s="49">
        <v>0</v>
      </c>
      <c r="AN348" s="49">
        <v>0</v>
      </c>
      <c r="AO348" s="49"/>
      <c r="AP348" s="49"/>
      <c r="AQ348" s="49"/>
      <c r="AR348" s="49">
        <v>0</v>
      </c>
    </row>
    <row r="349" spans="1:44" x14ac:dyDescent="0.25">
      <c r="A349" s="107" t="s">
        <v>738</v>
      </c>
      <c r="B349" s="49">
        <v>9009167300</v>
      </c>
      <c r="C349" s="107" t="s">
        <v>737</v>
      </c>
      <c r="D349" s="49">
        <v>106250</v>
      </c>
      <c r="E349" s="49">
        <v>2.64</v>
      </c>
      <c r="F349" s="49">
        <v>65392.354579999999</v>
      </c>
      <c r="G349" s="49">
        <v>65.391999999999996</v>
      </c>
      <c r="H349" s="49">
        <v>0.74099999999999999</v>
      </c>
      <c r="I349" s="49">
        <v>4</v>
      </c>
      <c r="J349" s="49">
        <v>0.25900000000000001</v>
      </c>
      <c r="K349" s="49">
        <v>2</v>
      </c>
      <c r="L349" s="49">
        <v>1724</v>
      </c>
      <c r="M349" s="49">
        <v>0.31636725933596133</v>
      </c>
      <c r="N349" s="49">
        <v>0.26</v>
      </c>
      <c r="O349" s="49">
        <v>2</v>
      </c>
      <c r="P349" s="49">
        <v>0.29600000000000004</v>
      </c>
      <c r="Q349" s="49">
        <v>2</v>
      </c>
      <c r="R349" s="49">
        <v>2</v>
      </c>
      <c r="S349" s="49">
        <v>1</v>
      </c>
      <c r="T349" s="49">
        <v>1</v>
      </c>
      <c r="U349" s="49">
        <v>7689</v>
      </c>
      <c r="V349" s="49">
        <v>7.0147649332738196</v>
      </c>
      <c r="W349" s="49">
        <v>1096.1165589</v>
      </c>
      <c r="X349" s="49">
        <v>1</v>
      </c>
      <c r="Y349" s="49">
        <v>509</v>
      </c>
      <c r="Z349" s="49">
        <v>7.5306998076638552</v>
      </c>
      <c r="AA349" s="49">
        <v>0.34</v>
      </c>
      <c r="AB349" s="49">
        <v>2</v>
      </c>
      <c r="AC349" s="49">
        <v>2</v>
      </c>
      <c r="AD349" s="49">
        <v>2</v>
      </c>
      <c r="AE349" s="107" t="s">
        <v>239</v>
      </c>
      <c r="AF349" s="107" t="s">
        <v>239</v>
      </c>
      <c r="AG349" s="49">
        <v>19.053799999999999</v>
      </c>
      <c r="AH349" s="49">
        <v>0</v>
      </c>
      <c r="AI349" s="49">
        <v>0</v>
      </c>
      <c r="AJ349" s="49"/>
      <c r="AK349" s="49"/>
      <c r="AL349" s="49"/>
      <c r="AM349" s="49">
        <v>0</v>
      </c>
      <c r="AN349" s="49">
        <v>0</v>
      </c>
      <c r="AO349" s="49"/>
      <c r="AP349" s="49"/>
      <c r="AQ349" s="49"/>
      <c r="AR349" s="49">
        <v>0</v>
      </c>
    </row>
    <row r="350" spans="1:44" x14ac:dyDescent="0.25">
      <c r="A350" s="107" t="s">
        <v>738</v>
      </c>
      <c r="B350" s="49">
        <v>9009167300</v>
      </c>
      <c r="C350" s="107" t="s">
        <v>737</v>
      </c>
      <c r="D350" s="49">
        <v>106250</v>
      </c>
      <c r="E350" s="49">
        <v>2.64</v>
      </c>
      <c r="F350" s="49">
        <v>65392.354579999999</v>
      </c>
      <c r="G350" s="49">
        <v>65.391999999999996</v>
      </c>
      <c r="H350" s="49">
        <v>0.74099999999999999</v>
      </c>
      <c r="I350" s="49">
        <v>4</v>
      </c>
      <c r="J350" s="49">
        <v>0.25900000000000001</v>
      </c>
      <c r="K350" s="49">
        <v>2</v>
      </c>
      <c r="L350" s="49">
        <v>1724</v>
      </c>
      <c r="M350" s="49">
        <v>0.31636725933596133</v>
      </c>
      <c r="N350" s="49">
        <v>0.26</v>
      </c>
      <c r="O350" s="49">
        <v>2</v>
      </c>
      <c r="P350" s="49">
        <v>0.29600000000000004</v>
      </c>
      <c r="Q350" s="49">
        <v>2</v>
      </c>
      <c r="R350" s="49">
        <v>2</v>
      </c>
      <c r="S350" s="49">
        <v>1</v>
      </c>
      <c r="T350" s="49">
        <v>1</v>
      </c>
      <c r="U350" s="49">
        <v>7689</v>
      </c>
      <c r="V350" s="49">
        <v>7.0147649332738196</v>
      </c>
      <c r="W350" s="49">
        <v>1096.1165589</v>
      </c>
      <c r="X350" s="49">
        <v>1</v>
      </c>
      <c r="Y350" s="49">
        <v>509</v>
      </c>
      <c r="Z350" s="49">
        <v>7.5306998076638552</v>
      </c>
      <c r="AA350" s="49">
        <v>0.34</v>
      </c>
      <c r="AB350" s="49">
        <v>2</v>
      </c>
      <c r="AC350" s="49">
        <v>2</v>
      </c>
      <c r="AD350" s="49">
        <v>2</v>
      </c>
      <c r="AE350" s="107" t="s">
        <v>239</v>
      </c>
      <c r="AF350" s="107" t="s">
        <v>239</v>
      </c>
      <c r="AG350" s="49">
        <v>148627.13149999999</v>
      </c>
      <c r="AH350" s="49">
        <v>68371.47</v>
      </c>
      <c r="AI350" s="49">
        <v>62</v>
      </c>
      <c r="AJ350" s="49">
        <v>62</v>
      </c>
      <c r="AK350" s="49">
        <v>0</v>
      </c>
      <c r="AL350" s="49">
        <v>0</v>
      </c>
      <c r="AM350" s="49">
        <v>61363.07</v>
      </c>
      <c r="AN350" s="49">
        <v>3</v>
      </c>
      <c r="AO350" s="49">
        <v>3</v>
      </c>
      <c r="AP350" s="49">
        <v>0</v>
      </c>
      <c r="AQ350" s="49">
        <v>0</v>
      </c>
      <c r="AR350" s="49">
        <v>7008.4</v>
      </c>
    </row>
    <row r="351" spans="1:44" x14ac:dyDescent="0.25">
      <c r="A351" s="107" t="s">
        <v>682</v>
      </c>
      <c r="B351" s="49">
        <v>9009180100</v>
      </c>
      <c r="C351" s="107" t="s">
        <v>681</v>
      </c>
      <c r="D351" s="49">
        <v>68087</v>
      </c>
      <c r="E351" s="49">
        <v>2.5</v>
      </c>
      <c r="F351" s="49">
        <v>43061.999810000001</v>
      </c>
      <c r="G351" s="49">
        <v>43.061999999999998</v>
      </c>
      <c r="H351" s="49">
        <v>0.34100000000000003</v>
      </c>
      <c r="I351" s="49">
        <v>2</v>
      </c>
      <c r="J351" s="49">
        <v>0.65900000000000003</v>
      </c>
      <c r="K351" s="49">
        <v>4</v>
      </c>
      <c r="L351" s="49">
        <v>1536</v>
      </c>
      <c r="M351" s="49">
        <v>0.42803399938057823</v>
      </c>
      <c r="N351" s="49">
        <v>0.745</v>
      </c>
      <c r="O351" s="49">
        <v>4</v>
      </c>
      <c r="P351" s="49">
        <v>0.43700000000000006</v>
      </c>
      <c r="Q351" s="49">
        <v>3</v>
      </c>
      <c r="R351" s="49">
        <v>4</v>
      </c>
      <c r="S351" s="49">
        <v>1</v>
      </c>
      <c r="T351" s="49">
        <v>1</v>
      </c>
      <c r="U351" s="49">
        <v>6811</v>
      </c>
      <c r="V351" s="49">
        <v>2.2979369016381499</v>
      </c>
      <c r="W351" s="49">
        <v>2963.9630204999999</v>
      </c>
      <c r="X351" s="49">
        <v>1</v>
      </c>
      <c r="Y351" s="49">
        <v>1455</v>
      </c>
      <c r="Z351" s="49">
        <v>20.432523521977249</v>
      </c>
      <c r="AA351" s="49">
        <v>0.80800000000000005</v>
      </c>
      <c r="AB351" s="49">
        <v>5</v>
      </c>
      <c r="AC351" s="49">
        <v>4.5</v>
      </c>
      <c r="AD351" s="49">
        <v>5</v>
      </c>
      <c r="AE351" s="107" t="s">
        <v>239</v>
      </c>
      <c r="AF351" s="107" t="s">
        <v>239</v>
      </c>
      <c r="AG351" s="49">
        <v>115517.04399999999</v>
      </c>
      <c r="AH351" s="49">
        <v>0</v>
      </c>
      <c r="AI351" s="49">
        <v>0</v>
      </c>
      <c r="AJ351" s="49"/>
      <c r="AK351" s="49"/>
      <c r="AL351" s="49"/>
      <c r="AM351" s="49">
        <v>0</v>
      </c>
      <c r="AN351" s="49">
        <v>0</v>
      </c>
      <c r="AO351" s="49"/>
      <c r="AP351" s="49"/>
      <c r="AQ351" s="49"/>
      <c r="AR351" s="49">
        <v>0</v>
      </c>
    </row>
    <row r="352" spans="1:44" x14ac:dyDescent="0.25">
      <c r="A352" s="107" t="s">
        <v>682</v>
      </c>
      <c r="B352" s="49">
        <v>9009180100</v>
      </c>
      <c r="C352" s="107" t="s">
        <v>681</v>
      </c>
      <c r="D352" s="49">
        <v>68087</v>
      </c>
      <c r="E352" s="49">
        <v>2.5</v>
      </c>
      <c r="F352" s="49">
        <v>43061.999810000001</v>
      </c>
      <c r="G352" s="49">
        <v>43.061999999999998</v>
      </c>
      <c r="H352" s="49">
        <v>0.34100000000000003</v>
      </c>
      <c r="I352" s="49">
        <v>2</v>
      </c>
      <c r="J352" s="49">
        <v>0.65900000000000003</v>
      </c>
      <c r="K352" s="49">
        <v>4</v>
      </c>
      <c r="L352" s="49">
        <v>1536</v>
      </c>
      <c r="M352" s="49">
        <v>0.42803399938057823</v>
      </c>
      <c r="N352" s="49">
        <v>0.745</v>
      </c>
      <c r="O352" s="49">
        <v>4</v>
      </c>
      <c r="P352" s="49">
        <v>0.43700000000000006</v>
      </c>
      <c r="Q352" s="49">
        <v>3</v>
      </c>
      <c r="R352" s="49">
        <v>4</v>
      </c>
      <c r="S352" s="49">
        <v>1</v>
      </c>
      <c r="T352" s="49">
        <v>1</v>
      </c>
      <c r="U352" s="49">
        <v>6811</v>
      </c>
      <c r="V352" s="49">
        <v>2.2979369016381499</v>
      </c>
      <c r="W352" s="49">
        <v>2963.9630204999999</v>
      </c>
      <c r="X352" s="49">
        <v>1</v>
      </c>
      <c r="Y352" s="49">
        <v>1455</v>
      </c>
      <c r="Z352" s="49">
        <v>20.432523521977249</v>
      </c>
      <c r="AA352" s="49">
        <v>0.80800000000000005</v>
      </c>
      <c r="AB352" s="49">
        <v>5</v>
      </c>
      <c r="AC352" s="49">
        <v>4.5</v>
      </c>
      <c r="AD352" s="49">
        <v>5</v>
      </c>
      <c r="AE352" s="107" t="s">
        <v>239</v>
      </c>
      <c r="AF352" s="107" t="s">
        <v>239</v>
      </c>
      <c r="AG352" s="49">
        <v>0</v>
      </c>
      <c r="AH352" s="49">
        <v>23509.03</v>
      </c>
      <c r="AI352" s="49">
        <v>26</v>
      </c>
      <c r="AJ352" s="49">
        <v>26</v>
      </c>
      <c r="AK352" s="49">
        <v>0</v>
      </c>
      <c r="AL352" s="49">
        <v>0</v>
      </c>
      <c r="AM352" s="49">
        <v>15074.44</v>
      </c>
      <c r="AN352" s="49">
        <v>7</v>
      </c>
      <c r="AO352" s="49">
        <v>6</v>
      </c>
      <c r="AP352" s="49">
        <v>1</v>
      </c>
      <c r="AQ352" s="49">
        <v>0</v>
      </c>
      <c r="AR352" s="49">
        <v>8434.59</v>
      </c>
    </row>
    <row r="353" spans="1:44" x14ac:dyDescent="0.25">
      <c r="A353" s="107" t="s">
        <v>682</v>
      </c>
      <c r="B353" s="49">
        <v>9009180100</v>
      </c>
      <c r="C353" s="107" t="s">
        <v>681</v>
      </c>
      <c r="D353" s="49">
        <v>68087</v>
      </c>
      <c r="E353" s="49">
        <v>2.5</v>
      </c>
      <c r="F353" s="49">
        <v>43061.999810000001</v>
      </c>
      <c r="G353" s="49">
        <v>43.061999999999998</v>
      </c>
      <c r="H353" s="49">
        <v>0.34100000000000003</v>
      </c>
      <c r="I353" s="49">
        <v>2</v>
      </c>
      <c r="J353" s="49">
        <v>0.65900000000000003</v>
      </c>
      <c r="K353" s="49">
        <v>4</v>
      </c>
      <c r="L353" s="49">
        <v>1536</v>
      </c>
      <c r="M353" s="49">
        <v>0.42803399938057823</v>
      </c>
      <c r="N353" s="49">
        <v>0.745</v>
      </c>
      <c r="O353" s="49">
        <v>4</v>
      </c>
      <c r="P353" s="49">
        <v>0.43700000000000006</v>
      </c>
      <c r="Q353" s="49">
        <v>3</v>
      </c>
      <c r="R353" s="49">
        <v>4</v>
      </c>
      <c r="S353" s="49">
        <v>1</v>
      </c>
      <c r="T353" s="49">
        <v>1</v>
      </c>
      <c r="U353" s="49">
        <v>6811</v>
      </c>
      <c r="V353" s="49">
        <v>2.2979369016381499</v>
      </c>
      <c r="W353" s="49">
        <v>2963.9630204999999</v>
      </c>
      <c r="X353" s="49">
        <v>1</v>
      </c>
      <c r="Y353" s="49">
        <v>1455</v>
      </c>
      <c r="Z353" s="49">
        <v>20.432523521977249</v>
      </c>
      <c r="AA353" s="49">
        <v>0.80800000000000005</v>
      </c>
      <c r="AB353" s="49">
        <v>5</v>
      </c>
      <c r="AC353" s="49">
        <v>4.5</v>
      </c>
      <c r="AD353" s="49">
        <v>5</v>
      </c>
      <c r="AE353" s="107" t="s">
        <v>239</v>
      </c>
      <c r="AF353" s="107" t="s">
        <v>239</v>
      </c>
      <c r="AG353" s="49">
        <v>0</v>
      </c>
      <c r="AH353" s="49">
        <v>0</v>
      </c>
      <c r="AI353" s="49">
        <v>0</v>
      </c>
      <c r="AJ353" s="49"/>
      <c r="AK353" s="49"/>
      <c r="AL353" s="49"/>
      <c r="AM353" s="49">
        <v>0</v>
      </c>
      <c r="AN353" s="49">
        <v>0</v>
      </c>
      <c r="AO353" s="49"/>
      <c r="AP353" s="49"/>
      <c r="AQ353" s="49"/>
      <c r="AR353" s="49">
        <v>0</v>
      </c>
    </row>
    <row r="354" spans="1:44" x14ac:dyDescent="0.25">
      <c r="A354" s="107" t="s">
        <v>682</v>
      </c>
      <c r="B354" s="49">
        <v>9009180100</v>
      </c>
      <c r="C354" s="107" t="s">
        <v>681</v>
      </c>
      <c r="D354" s="49">
        <v>68087</v>
      </c>
      <c r="E354" s="49">
        <v>2.5</v>
      </c>
      <c r="F354" s="49">
        <v>43061.999810000001</v>
      </c>
      <c r="G354" s="49">
        <v>43.061999999999998</v>
      </c>
      <c r="H354" s="49">
        <v>0.34100000000000003</v>
      </c>
      <c r="I354" s="49">
        <v>2</v>
      </c>
      <c r="J354" s="49">
        <v>0.65900000000000003</v>
      </c>
      <c r="K354" s="49">
        <v>4</v>
      </c>
      <c r="L354" s="49">
        <v>1536</v>
      </c>
      <c r="M354" s="49">
        <v>0.42803399938057823</v>
      </c>
      <c r="N354" s="49">
        <v>0.745</v>
      </c>
      <c r="O354" s="49">
        <v>4</v>
      </c>
      <c r="P354" s="49">
        <v>0.43700000000000006</v>
      </c>
      <c r="Q354" s="49">
        <v>3</v>
      </c>
      <c r="R354" s="49">
        <v>4</v>
      </c>
      <c r="S354" s="49">
        <v>1</v>
      </c>
      <c r="T354" s="49">
        <v>1</v>
      </c>
      <c r="U354" s="49">
        <v>6811</v>
      </c>
      <c r="V354" s="49">
        <v>2.2979369016381499</v>
      </c>
      <c r="W354" s="49">
        <v>2963.9630204999999</v>
      </c>
      <c r="X354" s="49">
        <v>1</v>
      </c>
      <c r="Y354" s="49">
        <v>1455</v>
      </c>
      <c r="Z354" s="49">
        <v>20.432523521977249</v>
      </c>
      <c r="AA354" s="49">
        <v>0.80800000000000005</v>
      </c>
      <c r="AB354" s="49">
        <v>5</v>
      </c>
      <c r="AC354" s="49">
        <v>4.5</v>
      </c>
      <c r="AD354" s="49">
        <v>5</v>
      </c>
      <c r="AE354" s="107" t="s">
        <v>239</v>
      </c>
      <c r="AF354" s="107" t="s">
        <v>239</v>
      </c>
      <c r="AG354" s="49">
        <v>54.371499999999997</v>
      </c>
      <c r="AH354" s="49">
        <v>0</v>
      </c>
      <c r="AI354" s="49">
        <v>0</v>
      </c>
      <c r="AJ354" s="49"/>
      <c r="AK354" s="49"/>
      <c r="AL354" s="49"/>
      <c r="AM354" s="49">
        <v>0</v>
      </c>
      <c r="AN354" s="49">
        <v>0</v>
      </c>
      <c r="AO354" s="49"/>
      <c r="AP354" s="49"/>
      <c r="AQ354" s="49"/>
      <c r="AR354" s="49">
        <v>0</v>
      </c>
    </row>
    <row r="355" spans="1:44" x14ac:dyDescent="0.25">
      <c r="A355" s="107" t="s">
        <v>682</v>
      </c>
      <c r="B355" s="49">
        <v>9009180100</v>
      </c>
      <c r="C355" s="107" t="s">
        <v>681</v>
      </c>
      <c r="D355" s="49">
        <v>68087</v>
      </c>
      <c r="E355" s="49">
        <v>2.5</v>
      </c>
      <c r="F355" s="49">
        <v>43061.999810000001</v>
      </c>
      <c r="G355" s="49">
        <v>43.061999999999998</v>
      </c>
      <c r="H355" s="49">
        <v>0.34100000000000003</v>
      </c>
      <c r="I355" s="49">
        <v>2</v>
      </c>
      <c r="J355" s="49">
        <v>0.65900000000000003</v>
      </c>
      <c r="K355" s="49">
        <v>4</v>
      </c>
      <c r="L355" s="49">
        <v>1536</v>
      </c>
      <c r="M355" s="49">
        <v>0.42803399938057823</v>
      </c>
      <c r="N355" s="49">
        <v>0.745</v>
      </c>
      <c r="O355" s="49">
        <v>4</v>
      </c>
      <c r="P355" s="49">
        <v>0.43700000000000006</v>
      </c>
      <c r="Q355" s="49">
        <v>3</v>
      </c>
      <c r="R355" s="49">
        <v>4</v>
      </c>
      <c r="S355" s="49">
        <v>1</v>
      </c>
      <c r="T355" s="49">
        <v>1</v>
      </c>
      <c r="U355" s="49">
        <v>6811</v>
      </c>
      <c r="V355" s="49">
        <v>2.2979369016381499</v>
      </c>
      <c r="W355" s="49">
        <v>2963.9630204999999</v>
      </c>
      <c r="X355" s="49">
        <v>1</v>
      </c>
      <c r="Y355" s="49">
        <v>1455</v>
      </c>
      <c r="Z355" s="49">
        <v>20.432523521977249</v>
      </c>
      <c r="AA355" s="49">
        <v>0.80800000000000005</v>
      </c>
      <c r="AB355" s="49">
        <v>5</v>
      </c>
      <c r="AC355" s="49">
        <v>4.5</v>
      </c>
      <c r="AD355" s="49">
        <v>5</v>
      </c>
      <c r="AE355" s="107" t="s">
        <v>239</v>
      </c>
      <c r="AF355" s="107" t="s">
        <v>239</v>
      </c>
      <c r="AG355" s="49">
        <v>264.08440000000002</v>
      </c>
      <c r="AH355" s="49">
        <v>0</v>
      </c>
      <c r="AI355" s="49">
        <v>0</v>
      </c>
      <c r="AJ355" s="49"/>
      <c r="AK355" s="49"/>
      <c r="AL355" s="49"/>
      <c r="AM355" s="49">
        <v>0</v>
      </c>
      <c r="AN355" s="49">
        <v>0</v>
      </c>
      <c r="AO355" s="49"/>
      <c r="AP355" s="49"/>
      <c r="AQ355" s="49"/>
      <c r="AR355" s="49">
        <v>0</v>
      </c>
    </row>
    <row r="356" spans="1:44" x14ac:dyDescent="0.25">
      <c r="A356" s="107" t="s">
        <v>680</v>
      </c>
      <c r="B356" s="49">
        <v>9009180200</v>
      </c>
      <c r="C356" s="107" t="s">
        <v>679</v>
      </c>
      <c r="D356" s="49">
        <v>62927</v>
      </c>
      <c r="E356" s="49">
        <v>2.66</v>
      </c>
      <c r="F356" s="49">
        <v>38583.019220000002</v>
      </c>
      <c r="G356" s="49">
        <v>38.582999999999998</v>
      </c>
      <c r="H356" s="49">
        <v>0.27200000000000002</v>
      </c>
      <c r="I356" s="49">
        <v>2</v>
      </c>
      <c r="J356" s="49">
        <v>0.72799999999999998</v>
      </c>
      <c r="K356" s="49">
        <v>4</v>
      </c>
      <c r="L356" s="49">
        <v>1377</v>
      </c>
      <c r="M356" s="49">
        <v>0.42827130520243406</v>
      </c>
      <c r="N356" s="49">
        <v>0.748</v>
      </c>
      <c r="O356" s="49">
        <v>4</v>
      </c>
      <c r="P356" s="49">
        <v>0.58200000000000007</v>
      </c>
      <c r="Q356" s="49">
        <v>3</v>
      </c>
      <c r="R356" s="49">
        <v>4</v>
      </c>
      <c r="S356" s="49">
        <v>1</v>
      </c>
      <c r="T356" s="49">
        <v>1</v>
      </c>
      <c r="U356" s="49">
        <v>5545</v>
      </c>
      <c r="V356" s="49">
        <v>1.3991852471903301</v>
      </c>
      <c r="W356" s="49">
        <v>3963.0206300999998</v>
      </c>
      <c r="X356" s="49">
        <v>1</v>
      </c>
      <c r="Y356" s="49">
        <v>1640</v>
      </c>
      <c r="Z356" s="49">
        <v>28.526700295703602</v>
      </c>
      <c r="AA356" s="49">
        <v>0.90800000000000003</v>
      </c>
      <c r="AB356" s="49">
        <v>5</v>
      </c>
      <c r="AC356" s="49">
        <v>4.5</v>
      </c>
      <c r="AD356" s="49">
        <v>5</v>
      </c>
      <c r="AE356" s="107" t="s">
        <v>239</v>
      </c>
      <c r="AF356" s="107" t="s">
        <v>239</v>
      </c>
      <c r="AG356" s="49">
        <v>93038.672900000005</v>
      </c>
      <c r="AH356" s="49">
        <v>0</v>
      </c>
      <c r="AI356" s="49">
        <v>0</v>
      </c>
      <c r="AJ356" s="49"/>
      <c r="AK356" s="49"/>
      <c r="AL356" s="49"/>
      <c r="AM356" s="49">
        <v>0</v>
      </c>
      <c r="AN356" s="49">
        <v>0</v>
      </c>
      <c r="AO356" s="49"/>
      <c r="AP356" s="49"/>
      <c r="AQ356" s="49"/>
      <c r="AR356" s="49">
        <v>0</v>
      </c>
    </row>
    <row r="357" spans="1:44" x14ac:dyDescent="0.25">
      <c r="A357" s="107" t="s">
        <v>680</v>
      </c>
      <c r="B357" s="49">
        <v>9009180200</v>
      </c>
      <c r="C357" s="107" t="s">
        <v>679</v>
      </c>
      <c r="D357" s="49">
        <v>62927</v>
      </c>
      <c r="E357" s="49">
        <v>2.66</v>
      </c>
      <c r="F357" s="49">
        <v>38583.019220000002</v>
      </c>
      <c r="G357" s="49">
        <v>38.582999999999998</v>
      </c>
      <c r="H357" s="49">
        <v>0.27200000000000002</v>
      </c>
      <c r="I357" s="49">
        <v>2</v>
      </c>
      <c r="J357" s="49">
        <v>0.72799999999999998</v>
      </c>
      <c r="K357" s="49">
        <v>4</v>
      </c>
      <c r="L357" s="49">
        <v>1377</v>
      </c>
      <c r="M357" s="49">
        <v>0.42827130520243406</v>
      </c>
      <c r="N357" s="49">
        <v>0.748</v>
      </c>
      <c r="O357" s="49">
        <v>4</v>
      </c>
      <c r="P357" s="49">
        <v>0.58200000000000007</v>
      </c>
      <c r="Q357" s="49">
        <v>3</v>
      </c>
      <c r="R357" s="49">
        <v>4</v>
      </c>
      <c r="S357" s="49">
        <v>1</v>
      </c>
      <c r="T357" s="49">
        <v>1</v>
      </c>
      <c r="U357" s="49">
        <v>5545</v>
      </c>
      <c r="V357" s="49">
        <v>1.3991852471903301</v>
      </c>
      <c r="W357" s="49">
        <v>3963.0206300999998</v>
      </c>
      <c r="X357" s="49">
        <v>1</v>
      </c>
      <c r="Y357" s="49">
        <v>1640</v>
      </c>
      <c r="Z357" s="49">
        <v>28.526700295703602</v>
      </c>
      <c r="AA357" s="49">
        <v>0.90800000000000003</v>
      </c>
      <c r="AB357" s="49">
        <v>5</v>
      </c>
      <c r="AC357" s="49">
        <v>4.5</v>
      </c>
      <c r="AD357" s="49">
        <v>5</v>
      </c>
      <c r="AE357" s="107" t="s">
        <v>239</v>
      </c>
      <c r="AF357" s="107" t="s">
        <v>239</v>
      </c>
      <c r="AG357" s="49">
        <v>0</v>
      </c>
      <c r="AH357" s="49">
        <v>39022.559999999998</v>
      </c>
      <c r="AI357" s="49">
        <v>43</v>
      </c>
      <c r="AJ357" s="49">
        <v>35</v>
      </c>
      <c r="AK357" s="49">
        <v>8</v>
      </c>
      <c r="AL357" s="49">
        <v>0</v>
      </c>
      <c r="AM357" s="49">
        <v>20662.79</v>
      </c>
      <c r="AN357" s="49">
        <v>15</v>
      </c>
      <c r="AO357" s="49">
        <v>14</v>
      </c>
      <c r="AP357" s="49">
        <v>1</v>
      </c>
      <c r="AQ357" s="49">
        <v>0</v>
      </c>
      <c r="AR357" s="49">
        <v>18359.77</v>
      </c>
    </row>
    <row r="358" spans="1:44" x14ac:dyDescent="0.25">
      <c r="A358" s="107" t="s">
        <v>680</v>
      </c>
      <c r="B358" s="49">
        <v>9009180200</v>
      </c>
      <c r="C358" s="107" t="s">
        <v>679</v>
      </c>
      <c r="D358" s="49">
        <v>62927</v>
      </c>
      <c r="E358" s="49">
        <v>2.66</v>
      </c>
      <c r="F358" s="49">
        <v>38583.019220000002</v>
      </c>
      <c r="G358" s="49">
        <v>38.582999999999998</v>
      </c>
      <c r="H358" s="49">
        <v>0.27200000000000002</v>
      </c>
      <c r="I358" s="49">
        <v>2</v>
      </c>
      <c r="J358" s="49">
        <v>0.72799999999999998</v>
      </c>
      <c r="K358" s="49">
        <v>4</v>
      </c>
      <c r="L358" s="49">
        <v>1377</v>
      </c>
      <c r="M358" s="49">
        <v>0.42827130520243406</v>
      </c>
      <c r="N358" s="49">
        <v>0.748</v>
      </c>
      <c r="O358" s="49">
        <v>4</v>
      </c>
      <c r="P358" s="49">
        <v>0.58200000000000007</v>
      </c>
      <c r="Q358" s="49">
        <v>3</v>
      </c>
      <c r="R358" s="49">
        <v>4</v>
      </c>
      <c r="S358" s="49">
        <v>1</v>
      </c>
      <c r="T358" s="49">
        <v>1</v>
      </c>
      <c r="U358" s="49">
        <v>5545</v>
      </c>
      <c r="V358" s="49">
        <v>1.3991852471903301</v>
      </c>
      <c r="W358" s="49">
        <v>3963.0206300999998</v>
      </c>
      <c r="X358" s="49">
        <v>1</v>
      </c>
      <c r="Y358" s="49">
        <v>1640</v>
      </c>
      <c r="Z358" s="49">
        <v>28.526700295703602</v>
      </c>
      <c r="AA358" s="49">
        <v>0.90800000000000003</v>
      </c>
      <c r="AB358" s="49">
        <v>5</v>
      </c>
      <c r="AC358" s="49">
        <v>4.5</v>
      </c>
      <c r="AD358" s="49">
        <v>5</v>
      </c>
      <c r="AE358" s="107" t="s">
        <v>239</v>
      </c>
      <c r="AF358" s="107" t="s">
        <v>239</v>
      </c>
      <c r="AG358" s="49">
        <v>174.75399999999999</v>
      </c>
      <c r="AH358" s="49">
        <v>8.5</v>
      </c>
      <c r="AI358" s="49">
        <v>1</v>
      </c>
      <c r="AJ358" s="49">
        <v>0</v>
      </c>
      <c r="AK358" s="49">
        <v>1</v>
      </c>
      <c r="AL358" s="49">
        <v>0</v>
      </c>
      <c r="AM358" s="49">
        <v>8.5</v>
      </c>
      <c r="AN358" s="49">
        <v>0</v>
      </c>
      <c r="AO358" s="49"/>
      <c r="AP358" s="49"/>
      <c r="AQ358" s="49"/>
      <c r="AR358" s="49">
        <v>0</v>
      </c>
    </row>
    <row r="359" spans="1:44" x14ac:dyDescent="0.25">
      <c r="A359" s="107" t="s">
        <v>680</v>
      </c>
      <c r="B359" s="49">
        <v>9009180200</v>
      </c>
      <c r="C359" s="107" t="s">
        <v>679</v>
      </c>
      <c r="D359" s="49">
        <v>62927</v>
      </c>
      <c r="E359" s="49">
        <v>2.66</v>
      </c>
      <c r="F359" s="49">
        <v>38583.019220000002</v>
      </c>
      <c r="G359" s="49">
        <v>38.582999999999998</v>
      </c>
      <c r="H359" s="49">
        <v>0.27200000000000002</v>
      </c>
      <c r="I359" s="49">
        <v>2</v>
      </c>
      <c r="J359" s="49">
        <v>0.72799999999999998</v>
      </c>
      <c r="K359" s="49">
        <v>4</v>
      </c>
      <c r="L359" s="49">
        <v>1377</v>
      </c>
      <c r="M359" s="49">
        <v>0.42827130520243406</v>
      </c>
      <c r="N359" s="49">
        <v>0.748</v>
      </c>
      <c r="O359" s="49">
        <v>4</v>
      </c>
      <c r="P359" s="49">
        <v>0.58200000000000007</v>
      </c>
      <c r="Q359" s="49">
        <v>3</v>
      </c>
      <c r="R359" s="49">
        <v>4</v>
      </c>
      <c r="S359" s="49">
        <v>1</v>
      </c>
      <c r="T359" s="49">
        <v>1</v>
      </c>
      <c r="U359" s="49">
        <v>5545</v>
      </c>
      <c r="V359" s="49">
        <v>1.3991852471903301</v>
      </c>
      <c r="W359" s="49">
        <v>3963.0206300999998</v>
      </c>
      <c r="X359" s="49">
        <v>1</v>
      </c>
      <c r="Y359" s="49">
        <v>1640</v>
      </c>
      <c r="Z359" s="49">
        <v>28.526700295703602</v>
      </c>
      <c r="AA359" s="49">
        <v>0.90800000000000003</v>
      </c>
      <c r="AB359" s="49">
        <v>5</v>
      </c>
      <c r="AC359" s="49">
        <v>4.5</v>
      </c>
      <c r="AD359" s="49">
        <v>5</v>
      </c>
      <c r="AE359" s="107" t="s">
        <v>239</v>
      </c>
      <c r="AF359" s="107" t="s">
        <v>239</v>
      </c>
      <c r="AG359" s="49">
        <v>137.0864</v>
      </c>
      <c r="AH359" s="49">
        <v>0</v>
      </c>
      <c r="AI359" s="49">
        <v>0</v>
      </c>
      <c r="AJ359" s="49"/>
      <c r="AK359" s="49"/>
      <c r="AL359" s="49"/>
      <c r="AM359" s="49">
        <v>0</v>
      </c>
      <c r="AN359" s="49">
        <v>0</v>
      </c>
      <c r="AO359" s="49"/>
      <c r="AP359" s="49"/>
      <c r="AQ359" s="49"/>
      <c r="AR359" s="49">
        <v>0</v>
      </c>
    </row>
    <row r="360" spans="1:44" x14ac:dyDescent="0.25">
      <c r="A360" s="107" t="s">
        <v>680</v>
      </c>
      <c r="B360" s="49">
        <v>9009180200</v>
      </c>
      <c r="C360" s="107" t="s">
        <v>679</v>
      </c>
      <c r="D360" s="49">
        <v>62927</v>
      </c>
      <c r="E360" s="49">
        <v>2.66</v>
      </c>
      <c r="F360" s="49">
        <v>38583.019220000002</v>
      </c>
      <c r="G360" s="49">
        <v>38.582999999999998</v>
      </c>
      <c r="H360" s="49">
        <v>0.27200000000000002</v>
      </c>
      <c r="I360" s="49">
        <v>2</v>
      </c>
      <c r="J360" s="49">
        <v>0.72799999999999998</v>
      </c>
      <c r="K360" s="49">
        <v>4</v>
      </c>
      <c r="L360" s="49">
        <v>1377</v>
      </c>
      <c r="M360" s="49">
        <v>0.42827130520243406</v>
      </c>
      <c r="N360" s="49">
        <v>0.748</v>
      </c>
      <c r="O360" s="49">
        <v>4</v>
      </c>
      <c r="P360" s="49">
        <v>0.58200000000000007</v>
      </c>
      <c r="Q360" s="49">
        <v>3</v>
      </c>
      <c r="R360" s="49">
        <v>4</v>
      </c>
      <c r="S360" s="49">
        <v>1</v>
      </c>
      <c r="T360" s="49">
        <v>1</v>
      </c>
      <c r="U360" s="49">
        <v>5545</v>
      </c>
      <c r="V360" s="49">
        <v>1.3991852471903301</v>
      </c>
      <c r="W360" s="49">
        <v>3963.0206300999998</v>
      </c>
      <c r="X360" s="49">
        <v>1</v>
      </c>
      <c r="Y360" s="49">
        <v>1640</v>
      </c>
      <c r="Z360" s="49">
        <v>28.526700295703602</v>
      </c>
      <c r="AA360" s="49">
        <v>0.90800000000000003</v>
      </c>
      <c r="AB360" s="49">
        <v>5</v>
      </c>
      <c r="AC360" s="49">
        <v>4.5</v>
      </c>
      <c r="AD360" s="49">
        <v>5</v>
      </c>
      <c r="AE360" s="107" t="s">
        <v>239</v>
      </c>
      <c r="AF360" s="107" t="s">
        <v>239</v>
      </c>
      <c r="AG360" s="49">
        <v>94.562600000000003</v>
      </c>
      <c r="AH360" s="49">
        <v>0</v>
      </c>
      <c r="AI360" s="49">
        <v>0</v>
      </c>
      <c r="AJ360" s="49"/>
      <c r="AK360" s="49"/>
      <c r="AL360" s="49"/>
      <c r="AM360" s="49">
        <v>0</v>
      </c>
      <c r="AN360" s="49">
        <v>0</v>
      </c>
      <c r="AO360" s="49"/>
      <c r="AP360" s="49"/>
      <c r="AQ360" s="49"/>
      <c r="AR360" s="49">
        <v>0</v>
      </c>
    </row>
    <row r="361" spans="1:44" x14ac:dyDescent="0.25">
      <c r="A361" s="107" t="s">
        <v>678</v>
      </c>
      <c r="B361" s="49">
        <v>9009180300</v>
      </c>
      <c r="C361" s="107" t="s">
        <v>677</v>
      </c>
      <c r="D361" s="49">
        <v>48750</v>
      </c>
      <c r="E361" s="49">
        <v>2.1800000000000002</v>
      </c>
      <c r="F361" s="49">
        <v>33017.666250000002</v>
      </c>
      <c r="G361" s="49">
        <v>33.018000000000001</v>
      </c>
      <c r="H361" s="49">
        <v>0.215</v>
      </c>
      <c r="I361" s="49">
        <v>2</v>
      </c>
      <c r="J361" s="49">
        <v>0.78500000000000003</v>
      </c>
      <c r="K361" s="49">
        <v>4</v>
      </c>
      <c r="L361" s="49">
        <v>1284</v>
      </c>
      <c r="M361" s="49">
        <v>0.46665926911172895</v>
      </c>
      <c r="N361" s="49">
        <v>0.80700000000000005</v>
      </c>
      <c r="O361" s="49">
        <v>5</v>
      </c>
      <c r="P361" s="49">
        <v>0.67100000000000004</v>
      </c>
      <c r="Q361" s="49">
        <v>4</v>
      </c>
      <c r="R361" s="49">
        <v>4</v>
      </c>
      <c r="S361" s="49">
        <v>1</v>
      </c>
      <c r="T361" s="49">
        <v>1</v>
      </c>
      <c r="U361" s="49">
        <v>2546</v>
      </c>
      <c r="V361" s="49">
        <v>0.68661978356656495</v>
      </c>
      <c r="W361" s="49">
        <v>3708.0201603999999</v>
      </c>
      <c r="X361" s="49">
        <v>1</v>
      </c>
      <c r="Y361" s="49">
        <v>193</v>
      </c>
      <c r="Z361" s="49">
        <v>8.7449025826914362</v>
      </c>
      <c r="AA361" s="49">
        <v>0.438</v>
      </c>
      <c r="AB361" s="49">
        <v>3</v>
      </c>
      <c r="AC361" s="49">
        <v>3.5</v>
      </c>
      <c r="AD361" s="49">
        <v>4</v>
      </c>
      <c r="AE361" s="107" t="s">
        <v>239</v>
      </c>
      <c r="AF361" s="107" t="s">
        <v>244</v>
      </c>
      <c r="AG361" s="49">
        <v>39263.134100000003</v>
      </c>
      <c r="AH361" s="49">
        <v>0</v>
      </c>
      <c r="AI361" s="49">
        <v>0</v>
      </c>
      <c r="AJ361" s="49"/>
      <c r="AK361" s="49"/>
      <c r="AL361" s="49"/>
      <c r="AM361" s="49">
        <v>0</v>
      </c>
      <c r="AN361" s="49">
        <v>0</v>
      </c>
      <c r="AO361" s="49"/>
      <c r="AP361" s="49"/>
      <c r="AQ361" s="49"/>
      <c r="AR361" s="49">
        <v>0</v>
      </c>
    </row>
    <row r="362" spans="1:44" x14ac:dyDescent="0.25">
      <c r="A362" s="107" t="s">
        <v>678</v>
      </c>
      <c r="B362" s="49">
        <v>9009180300</v>
      </c>
      <c r="C362" s="107" t="s">
        <v>677</v>
      </c>
      <c r="D362" s="49">
        <v>48750</v>
      </c>
      <c r="E362" s="49">
        <v>2.1800000000000002</v>
      </c>
      <c r="F362" s="49">
        <v>33017.666250000002</v>
      </c>
      <c r="G362" s="49">
        <v>33.018000000000001</v>
      </c>
      <c r="H362" s="49">
        <v>0.215</v>
      </c>
      <c r="I362" s="49">
        <v>2</v>
      </c>
      <c r="J362" s="49">
        <v>0.78500000000000003</v>
      </c>
      <c r="K362" s="49">
        <v>4</v>
      </c>
      <c r="L362" s="49">
        <v>1284</v>
      </c>
      <c r="M362" s="49">
        <v>0.46665926911172895</v>
      </c>
      <c r="N362" s="49">
        <v>0.80700000000000005</v>
      </c>
      <c r="O362" s="49">
        <v>5</v>
      </c>
      <c r="P362" s="49">
        <v>0.67100000000000004</v>
      </c>
      <c r="Q362" s="49">
        <v>4</v>
      </c>
      <c r="R362" s="49">
        <v>4</v>
      </c>
      <c r="S362" s="49">
        <v>1</v>
      </c>
      <c r="T362" s="49">
        <v>1</v>
      </c>
      <c r="U362" s="49">
        <v>2546</v>
      </c>
      <c r="V362" s="49">
        <v>0.68661978356656495</v>
      </c>
      <c r="W362" s="49">
        <v>3708.0201603999999</v>
      </c>
      <c r="X362" s="49">
        <v>1</v>
      </c>
      <c r="Y362" s="49">
        <v>193</v>
      </c>
      <c r="Z362" s="49">
        <v>8.7449025826914362</v>
      </c>
      <c r="AA362" s="49">
        <v>0.438</v>
      </c>
      <c r="AB362" s="49">
        <v>3</v>
      </c>
      <c r="AC362" s="49">
        <v>3.5</v>
      </c>
      <c r="AD362" s="49">
        <v>4</v>
      </c>
      <c r="AE362" s="107" t="s">
        <v>239</v>
      </c>
      <c r="AF362" s="107" t="s">
        <v>244</v>
      </c>
      <c r="AG362" s="49">
        <v>0</v>
      </c>
      <c r="AH362" s="49">
        <v>5787.8</v>
      </c>
      <c r="AI362" s="49">
        <v>8</v>
      </c>
      <c r="AJ362" s="49">
        <v>8</v>
      </c>
      <c r="AK362" s="49">
        <v>0</v>
      </c>
      <c r="AL362" s="49">
        <v>0</v>
      </c>
      <c r="AM362" s="49">
        <v>1388.51</v>
      </c>
      <c r="AN362" s="49">
        <v>6</v>
      </c>
      <c r="AO362" s="49">
        <v>3</v>
      </c>
      <c r="AP362" s="49">
        <v>1</v>
      </c>
      <c r="AQ362" s="49">
        <v>2</v>
      </c>
      <c r="AR362" s="49">
        <v>4399.29</v>
      </c>
    </row>
    <row r="363" spans="1:44" x14ac:dyDescent="0.25">
      <c r="A363" s="107" t="s">
        <v>678</v>
      </c>
      <c r="B363" s="49">
        <v>9009180300</v>
      </c>
      <c r="C363" s="107" t="s">
        <v>677</v>
      </c>
      <c r="D363" s="49">
        <v>48750</v>
      </c>
      <c r="E363" s="49">
        <v>2.1800000000000002</v>
      </c>
      <c r="F363" s="49">
        <v>33017.666250000002</v>
      </c>
      <c r="G363" s="49">
        <v>33.018000000000001</v>
      </c>
      <c r="H363" s="49">
        <v>0.215</v>
      </c>
      <c r="I363" s="49">
        <v>2</v>
      </c>
      <c r="J363" s="49">
        <v>0.78500000000000003</v>
      </c>
      <c r="K363" s="49">
        <v>4</v>
      </c>
      <c r="L363" s="49">
        <v>1284</v>
      </c>
      <c r="M363" s="49">
        <v>0.46665926911172895</v>
      </c>
      <c r="N363" s="49">
        <v>0.80700000000000005</v>
      </c>
      <c r="O363" s="49">
        <v>5</v>
      </c>
      <c r="P363" s="49">
        <v>0.67100000000000004</v>
      </c>
      <c r="Q363" s="49">
        <v>4</v>
      </c>
      <c r="R363" s="49">
        <v>4</v>
      </c>
      <c r="S363" s="49">
        <v>1</v>
      </c>
      <c r="T363" s="49">
        <v>1</v>
      </c>
      <c r="U363" s="49">
        <v>2546</v>
      </c>
      <c r="V363" s="49">
        <v>0.68661978356656495</v>
      </c>
      <c r="W363" s="49">
        <v>3708.0201603999999</v>
      </c>
      <c r="X363" s="49">
        <v>1</v>
      </c>
      <c r="Y363" s="49">
        <v>193</v>
      </c>
      <c r="Z363" s="49">
        <v>8.7449025826914362</v>
      </c>
      <c r="AA363" s="49">
        <v>0.438</v>
      </c>
      <c r="AB363" s="49">
        <v>3</v>
      </c>
      <c r="AC363" s="49">
        <v>3.5</v>
      </c>
      <c r="AD363" s="49">
        <v>4</v>
      </c>
      <c r="AE363" s="107" t="s">
        <v>239</v>
      </c>
      <c r="AF363" s="107" t="s">
        <v>244</v>
      </c>
      <c r="AG363" s="49">
        <v>541.58529999999996</v>
      </c>
      <c r="AH363" s="49">
        <v>0</v>
      </c>
      <c r="AI363" s="49">
        <v>0</v>
      </c>
      <c r="AJ363" s="49"/>
      <c r="AK363" s="49"/>
      <c r="AL363" s="49"/>
      <c r="AM363" s="49">
        <v>0</v>
      </c>
      <c r="AN363" s="49">
        <v>0</v>
      </c>
      <c r="AO363" s="49"/>
      <c r="AP363" s="49"/>
      <c r="AQ363" s="49"/>
      <c r="AR363" s="49">
        <v>0</v>
      </c>
    </row>
    <row r="364" spans="1:44" x14ac:dyDescent="0.25">
      <c r="A364" s="107" t="s">
        <v>678</v>
      </c>
      <c r="B364" s="49">
        <v>9009180300</v>
      </c>
      <c r="C364" s="107" t="s">
        <v>677</v>
      </c>
      <c r="D364" s="49">
        <v>48750</v>
      </c>
      <c r="E364" s="49">
        <v>2.1800000000000002</v>
      </c>
      <c r="F364" s="49">
        <v>33017.666250000002</v>
      </c>
      <c r="G364" s="49">
        <v>33.018000000000001</v>
      </c>
      <c r="H364" s="49">
        <v>0.215</v>
      </c>
      <c r="I364" s="49">
        <v>2</v>
      </c>
      <c r="J364" s="49">
        <v>0.78500000000000003</v>
      </c>
      <c r="K364" s="49">
        <v>4</v>
      </c>
      <c r="L364" s="49">
        <v>1284</v>
      </c>
      <c r="M364" s="49">
        <v>0.46665926911172895</v>
      </c>
      <c r="N364" s="49">
        <v>0.80700000000000005</v>
      </c>
      <c r="O364" s="49">
        <v>5</v>
      </c>
      <c r="P364" s="49">
        <v>0.67100000000000004</v>
      </c>
      <c r="Q364" s="49">
        <v>4</v>
      </c>
      <c r="R364" s="49">
        <v>4</v>
      </c>
      <c r="S364" s="49">
        <v>1</v>
      </c>
      <c r="T364" s="49">
        <v>1</v>
      </c>
      <c r="U364" s="49">
        <v>2546</v>
      </c>
      <c r="V364" s="49">
        <v>0.68661978356656495</v>
      </c>
      <c r="W364" s="49">
        <v>3708.0201603999999</v>
      </c>
      <c r="X364" s="49">
        <v>1</v>
      </c>
      <c r="Y364" s="49">
        <v>193</v>
      </c>
      <c r="Z364" s="49">
        <v>8.7449025826914362</v>
      </c>
      <c r="AA364" s="49">
        <v>0.438</v>
      </c>
      <c r="AB364" s="49">
        <v>3</v>
      </c>
      <c r="AC364" s="49">
        <v>3.5</v>
      </c>
      <c r="AD364" s="49">
        <v>4</v>
      </c>
      <c r="AE364" s="107" t="s">
        <v>239</v>
      </c>
      <c r="AF364" s="107" t="s">
        <v>244</v>
      </c>
      <c r="AG364" s="49">
        <v>0</v>
      </c>
      <c r="AH364" s="49">
        <v>0</v>
      </c>
      <c r="AI364" s="49">
        <v>0</v>
      </c>
      <c r="AJ364" s="49"/>
      <c r="AK364" s="49"/>
      <c r="AL364" s="49"/>
      <c r="AM364" s="49">
        <v>0</v>
      </c>
      <c r="AN364" s="49">
        <v>0</v>
      </c>
      <c r="AO364" s="49"/>
      <c r="AP364" s="49"/>
      <c r="AQ364" s="49"/>
      <c r="AR364" s="49">
        <v>0</v>
      </c>
    </row>
    <row r="365" spans="1:44" x14ac:dyDescent="0.25">
      <c r="A365" s="107" t="s">
        <v>678</v>
      </c>
      <c r="B365" s="49">
        <v>9009180300</v>
      </c>
      <c r="C365" s="107" t="s">
        <v>677</v>
      </c>
      <c r="D365" s="49">
        <v>48750</v>
      </c>
      <c r="E365" s="49">
        <v>2.1800000000000002</v>
      </c>
      <c r="F365" s="49">
        <v>33017.666250000002</v>
      </c>
      <c r="G365" s="49">
        <v>33.018000000000001</v>
      </c>
      <c r="H365" s="49">
        <v>0.215</v>
      </c>
      <c r="I365" s="49">
        <v>2</v>
      </c>
      <c r="J365" s="49">
        <v>0.78500000000000003</v>
      </c>
      <c r="K365" s="49">
        <v>4</v>
      </c>
      <c r="L365" s="49">
        <v>1284</v>
      </c>
      <c r="M365" s="49">
        <v>0.46665926911172895</v>
      </c>
      <c r="N365" s="49">
        <v>0.80700000000000005</v>
      </c>
      <c r="O365" s="49">
        <v>5</v>
      </c>
      <c r="P365" s="49">
        <v>0.67100000000000004</v>
      </c>
      <c r="Q365" s="49">
        <v>4</v>
      </c>
      <c r="R365" s="49">
        <v>4</v>
      </c>
      <c r="S365" s="49">
        <v>1</v>
      </c>
      <c r="T365" s="49">
        <v>1</v>
      </c>
      <c r="U365" s="49">
        <v>2546</v>
      </c>
      <c r="V365" s="49">
        <v>0.68661978356656495</v>
      </c>
      <c r="W365" s="49">
        <v>3708.0201603999999</v>
      </c>
      <c r="X365" s="49">
        <v>1</v>
      </c>
      <c r="Y365" s="49">
        <v>193</v>
      </c>
      <c r="Z365" s="49">
        <v>8.7449025826914362</v>
      </c>
      <c r="AA365" s="49">
        <v>0.438</v>
      </c>
      <c r="AB365" s="49">
        <v>3</v>
      </c>
      <c r="AC365" s="49">
        <v>3.5</v>
      </c>
      <c r="AD365" s="49">
        <v>4</v>
      </c>
      <c r="AE365" s="107" t="s">
        <v>239</v>
      </c>
      <c r="AF365" s="107" t="s">
        <v>244</v>
      </c>
      <c r="AG365" s="49">
        <v>18.827999999999999</v>
      </c>
      <c r="AH365" s="49">
        <v>0</v>
      </c>
      <c r="AI365" s="49">
        <v>0</v>
      </c>
      <c r="AJ365" s="49"/>
      <c r="AK365" s="49"/>
      <c r="AL365" s="49"/>
      <c r="AM365" s="49">
        <v>0</v>
      </c>
      <c r="AN365" s="49">
        <v>0</v>
      </c>
      <c r="AO365" s="49"/>
      <c r="AP365" s="49"/>
      <c r="AQ365" s="49"/>
      <c r="AR365" s="49">
        <v>0</v>
      </c>
    </row>
    <row r="366" spans="1:44" x14ac:dyDescent="0.25">
      <c r="A366" s="107" t="s">
        <v>676</v>
      </c>
      <c r="B366" s="49">
        <v>9009180400</v>
      </c>
      <c r="C366" s="107" t="s">
        <v>675</v>
      </c>
      <c r="D366" s="49">
        <v>82000</v>
      </c>
      <c r="E366" s="49">
        <v>2.86</v>
      </c>
      <c r="F366" s="49">
        <v>48487.616470000001</v>
      </c>
      <c r="G366" s="49">
        <v>48.488</v>
      </c>
      <c r="H366" s="49">
        <v>0.441</v>
      </c>
      <c r="I366" s="49">
        <v>3</v>
      </c>
      <c r="J366" s="49">
        <v>0.55899999999999994</v>
      </c>
      <c r="K366" s="49">
        <v>3</v>
      </c>
      <c r="L366" s="49">
        <v>1490</v>
      </c>
      <c r="M366" s="49">
        <v>0.3687539479500424</v>
      </c>
      <c r="N366" s="49">
        <v>0.58799999999999997</v>
      </c>
      <c r="O366" s="49">
        <v>3</v>
      </c>
      <c r="P366" s="49">
        <v>0.48699999999999999</v>
      </c>
      <c r="Q366" s="49">
        <v>3</v>
      </c>
      <c r="R366" s="49">
        <v>3</v>
      </c>
      <c r="S366" s="49">
        <v>1</v>
      </c>
      <c r="T366" s="49">
        <v>1</v>
      </c>
      <c r="U366" s="49">
        <v>2690</v>
      </c>
      <c r="V366" s="49">
        <v>1.9083057527679701</v>
      </c>
      <c r="W366" s="49">
        <v>1409.6273598</v>
      </c>
      <c r="X366" s="49">
        <v>1</v>
      </c>
      <c r="Y366" s="49">
        <v>485</v>
      </c>
      <c r="Z366" s="49">
        <v>18.192048012002999</v>
      </c>
      <c r="AA366" s="49">
        <v>0.75800000000000001</v>
      </c>
      <c r="AB366" s="49">
        <v>4</v>
      </c>
      <c r="AC366" s="49">
        <v>3.5</v>
      </c>
      <c r="AD366" s="49">
        <v>4</v>
      </c>
      <c r="AE366" s="107" t="s">
        <v>239</v>
      </c>
      <c r="AF366" s="107" t="s">
        <v>239</v>
      </c>
      <c r="AG366" s="49">
        <v>44023.715199999999</v>
      </c>
      <c r="AH366" s="49">
        <v>0</v>
      </c>
      <c r="AI366" s="49">
        <v>0</v>
      </c>
      <c r="AJ366" s="49"/>
      <c r="AK366" s="49"/>
      <c r="AL366" s="49"/>
      <c r="AM366" s="49">
        <v>0</v>
      </c>
      <c r="AN366" s="49">
        <v>0</v>
      </c>
      <c r="AO366" s="49"/>
      <c r="AP366" s="49"/>
      <c r="AQ366" s="49"/>
      <c r="AR366" s="49">
        <v>0</v>
      </c>
    </row>
    <row r="367" spans="1:44" x14ac:dyDescent="0.25">
      <c r="A367" s="107" t="s">
        <v>676</v>
      </c>
      <c r="B367" s="49">
        <v>9009180400</v>
      </c>
      <c r="C367" s="107" t="s">
        <v>675</v>
      </c>
      <c r="D367" s="49">
        <v>82000</v>
      </c>
      <c r="E367" s="49">
        <v>2.86</v>
      </c>
      <c r="F367" s="49">
        <v>48487.616470000001</v>
      </c>
      <c r="G367" s="49">
        <v>48.488</v>
      </c>
      <c r="H367" s="49">
        <v>0.441</v>
      </c>
      <c r="I367" s="49">
        <v>3</v>
      </c>
      <c r="J367" s="49">
        <v>0.55899999999999994</v>
      </c>
      <c r="K367" s="49">
        <v>3</v>
      </c>
      <c r="L367" s="49">
        <v>1490</v>
      </c>
      <c r="M367" s="49">
        <v>0.3687539479500424</v>
      </c>
      <c r="N367" s="49">
        <v>0.58799999999999997</v>
      </c>
      <c r="O367" s="49">
        <v>3</v>
      </c>
      <c r="P367" s="49">
        <v>0.48699999999999999</v>
      </c>
      <c r="Q367" s="49">
        <v>3</v>
      </c>
      <c r="R367" s="49">
        <v>3</v>
      </c>
      <c r="S367" s="49">
        <v>1</v>
      </c>
      <c r="T367" s="49">
        <v>1</v>
      </c>
      <c r="U367" s="49">
        <v>2690</v>
      </c>
      <c r="V367" s="49">
        <v>1.9083057527679701</v>
      </c>
      <c r="W367" s="49">
        <v>1409.6273598</v>
      </c>
      <c r="X367" s="49">
        <v>1</v>
      </c>
      <c r="Y367" s="49">
        <v>485</v>
      </c>
      <c r="Z367" s="49">
        <v>18.192048012002999</v>
      </c>
      <c r="AA367" s="49">
        <v>0.75800000000000001</v>
      </c>
      <c r="AB367" s="49">
        <v>4</v>
      </c>
      <c r="AC367" s="49">
        <v>3.5</v>
      </c>
      <c r="AD367" s="49">
        <v>4</v>
      </c>
      <c r="AE367" s="107" t="s">
        <v>239</v>
      </c>
      <c r="AF367" s="107" t="s">
        <v>239</v>
      </c>
      <c r="AG367" s="49">
        <v>0</v>
      </c>
      <c r="AH367" s="49">
        <v>25336.11</v>
      </c>
      <c r="AI367" s="49">
        <v>16</v>
      </c>
      <c r="AJ367" s="49">
        <v>15</v>
      </c>
      <c r="AK367" s="49">
        <v>1</v>
      </c>
      <c r="AL367" s="49">
        <v>0</v>
      </c>
      <c r="AM367" s="49">
        <v>9933.64</v>
      </c>
      <c r="AN367" s="49">
        <v>10</v>
      </c>
      <c r="AO367" s="49">
        <v>10</v>
      </c>
      <c r="AP367" s="49">
        <v>0</v>
      </c>
      <c r="AQ367" s="49">
        <v>0</v>
      </c>
      <c r="AR367" s="49">
        <v>15402.47</v>
      </c>
    </row>
    <row r="368" spans="1:44" x14ac:dyDescent="0.25">
      <c r="A368" s="107" t="s">
        <v>676</v>
      </c>
      <c r="B368" s="49">
        <v>9009180400</v>
      </c>
      <c r="C368" s="107" t="s">
        <v>675</v>
      </c>
      <c r="D368" s="49">
        <v>82000</v>
      </c>
      <c r="E368" s="49">
        <v>2.86</v>
      </c>
      <c r="F368" s="49">
        <v>48487.616470000001</v>
      </c>
      <c r="G368" s="49">
        <v>48.488</v>
      </c>
      <c r="H368" s="49">
        <v>0.441</v>
      </c>
      <c r="I368" s="49">
        <v>3</v>
      </c>
      <c r="J368" s="49">
        <v>0.55899999999999994</v>
      </c>
      <c r="K368" s="49">
        <v>3</v>
      </c>
      <c r="L368" s="49">
        <v>1490</v>
      </c>
      <c r="M368" s="49">
        <v>0.3687539479500424</v>
      </c>
      <c r="N368" s="49">
        <v>0.58799999999999997</v>
      </c>
      <c r="O368" s="49">
        <v>3</v>
      </c>
      <c r="P368" s="49">
        <v>0.48699999999999999</v>
      </c>
      <c r="Q368" s="49">
        <v>3</v>
      </c>
      <c r="R368" s="49">
        <v>3</v>
      </c>
      <c r="S368" s="49">
        <v>1</v>
      </c>
      <c r="T368" s="49">
        <v>1</v>
      </c>
      <c r="U368" s="49">
        <v>2690</v>
      </c>
      <c r="V368" s="49">
        <v>1.9083057527679701</v>
      </c>
      <c r="W368" s="49">
        <v>1409.6273598</v>
      </c>
      <c r="X368" s="49">
        <v>1</v>
      </c>
      <c r="Y368" s="49">
        <v>485</v>
      </c>
      <c r="Z368" s="49">
        <v>18.192048012002999</v>
      </c>
      <c r="AA368" s="49">
        <v>0.75800000000000001</v>
      </c>
      <c r="AB368" s="49">
        <v>4</v>
      </c>
      <c r="AC368" s="49">
        <v>3.5</v>
      </c>
      <c r="AD368" s="49">
        <v>4</v>
      </c>
      <c r="AE368" s="107" t="s">
        <v>239</v>
      </c>
      <c r="AF368" s="107" t="s">
        <v>239</v>
      </c>
      <c r="AG368" s="49">
        <v>0</v>
      </c>
      <c r="AH368" s="49">
        <v>0</v>
      </c>
      <c r="AI368" s="49">
        <v>0</v>
      </c>
      <c r="AJ368" s="49"/>
      <c r="AK368" s="49"/>
      <c r="AL368" s="49"/>
      <c r="AM368" s="49">
        <v>0</v>
      </c>
      <c r="AN368" s="49">
        <v>0</v>
      </c>
      <c r="AO368" s="49"/>
      <c r="AP368" s="49"/>
      <c r="AQ368" s="49"/>
      <c r="AR368" s="49">
        <v>0</v>
      </c>
    </row>
    <row r="369" spans="1:44" x14ac:dyDescent="0.25">
      <c r="A369" s="107" t="s">
        <v>674</v>
      </c>
      <c r="B369" s="49">
        <v>9009180500</v>
      </c>
      <c r="C369" s="107" t="s">
        <v>673</v>
      </c>
      <c r="D369" s="49">
        <v>81154</v>
      </c>
      <c r="E369" s="49">
        <v>2.65</v>
      </c>
      <c r="F369" s="49">
        <v>49852.50591</v>
      </c>
      <c r="G369" s="49">
        <v>49.853000000000002</v>
      </c>
      <c r="H369" s="49">
        <v>0.46899999999999997</v>
      </c>
      <c r="I369" s="49">
        <v>3</v>
      </c>
      <c r="J369" s="49">
        <v>0.53100000000000003</v>
      </c>
      <c r="K369" s="49">
        <v>3</v>
      </c>
      <c r="L369" s="49">
        <v>1520</v>
      </c>
      <c r="M369" s="49">
        <v>0.36587930069010244</v>
      </c>
      <c r="N369" s="49">
        <v>0.56599999999999995</v>
      </c>
      <c r="O369" s="49">
        <v>3</v>
      </c>
      <c r="P369" s="49">
        <v>0.45199999999999996</v>
      </c>
      <c r="Q369" s="49">
        <v>3</v>
      </c>
      <c r="R369" s="49">
        <v>3</v>
      </c>
      <c r="S369" s="49">
        <v>1</v>
      </c>
      <c r="T369" s="49">
        <v>1</v>
      </c>
      <c r="U369" s="49">
        <v>4692</v>
      </c>
      <c r="V369" s="49">
        <v>1.5928425151004599</v>
      </c>
      <c r="W369" s="49">
        <v>2945.6772753999999</v>
      </c>
      <c r="X369" s="49">
        <v>1</v>
      </c>
      <c r="Y369" s="49">
        <v>914</v>
      </c>
      <c r="Z369" s="49">
        <v>19.856615250923312</v>
      </c>
      <c r="AA369" s="49">
        <v>0.80400000000000005</v>
      </c>
      <c r="AB369" s="49">
        <v>5</v>
      </c>
      <c r="AC369" s="49">
        <v>4</v>
      </c>
      <c r="AD369" s="49">
        <v>4</v>
      </c>
      <c r="AE369" s="107" t="s">
        <v>239</v>
      </c>
      <c r="AF369" s="107" t="s">
        <v>239</v>
      </c>
      <c r="AG369" s="49">
        <v>82435.041299999997</v>
      </c>
      <c r="AH369" s="49">
        <v>0</v>
      </c>
      <c r="AI369" s="49">
        <v>0</v>
      </c>
      <c r="AJ369" s="49"/>
      <c r="AK369" s="49"/>
      <c r="AL369" s="49"/>
      <c r="AM369" s="49">
        <v>0</v>
      </c>
      <c r="AN369" s="49">
        <v>0</v>
      </c>
      <c r="AO369" s="49"/>
      <c r="AP369" s="49"/>
      <c r="AQ369" s="49"/>
      <c r="AR369" s="49">
        <v>0</v>
      </c>
    </row>
    <row r="370" spans="1:44" x14ac:dyDescent="0.25">
      <c r="A370" s="107" t="s">
        <v>674</v>
      </c>
      <c r="B370" s="49">
        <v>9009180500</v>
      </c>
      <c r="C370" s="107" t="s">
        <v>673</v>
      </c>
      <c r="D370" s="49">
        <v>81154</v>
      </c>
      <c r="E370" s="49">
        <v>2.65</v>
      </c>
      <c r="F370" s="49">
        <v>49852.50591</v>
      </c>
      <c r="G370" s="49">
        <v>49.853000000000002</v>
      </c>
      <c r="H370" s="49">
        <v>0.46899999999999997</v>
      </c>
      <c r="I370" s="49">
        <v>3</v>
      </c>
      <c r="J370" s="49">
        <v>0.53100000000000003</v>
      </c>
      <c r="K370" s="49">
        <v>3</v>
      </c>
      <c r="L370" s="49">
        <v>1520</v>
      </c>
      <c r="M370" s="49">
        <v>0.36587930069010244</v>
      </c>
      <c r="N370" s="49">
        <v>0.56599999999999995</v>
      </c>
      <c r="O370" s="49">
        <v>3</v>
      </c>
      <c r="P370" s="49">
        <v>0.45199999999999996</v>
      </c>
      <c r="Q370" s="49">
        <v>3</v>
      </c>
      <c r="R370" s="49">
        <v>3</v>
      </c>
      <c r="S370" s="49">
        <v>1</v>
      </c>
      <c r="T370" s="49">
        <v>1</v>
      </c>
      <c r="U370" s="49">
        <v>4692</v>
      </c>
      <c r="V370" s="49">
        <v>1.5928425151004599</v>
      </c>
      <c r="W370" s="49">
        <v>2945.6772753999999</v>
      </c>
      <c r="X370" s="49">
        <v>1</v>
      </c>
      <c r="Y370" s="49">
        <v>914</v>
      </c>
      <c r="Z370" s="49">
        <v>19.856615250923312</v>
      </c>
      <c r="AA370" s="49">
        <v>0.80400000000000005</v>
      </c>
      <c r="AB370" s="49">
        <v>5</v>
      </c>
      <c r="AC370" s="49">
        <v>4</v>
      </c>
      <c r="AD370" s="49">
        <v>4</v>
      </c>
      <c r="AE370" s="107" t="s">
        <v>239</v>
      </c>
      <c r="AF370" s="107" t="s">
        <v>239</v>
      </c>
      <c r="AG370" s="49">
        <v>0</v>
      </c>
      <c r="AH370" s="49">
        <v>36318.230000000003</v>
      </c>
      <c r="AI370" s="49">
        <v>30</v>
      </c>
      <c r="AJ370" s="49">
        <v>30</v>
      </c>
      <c r="AK370" s="49">
        <v>0</v>
      </c>
      <c r="AL370" s="49">
        <v>0</v>
      </c>
      <c r="AM370" s="49">
        <v>24995.01</v>
      </c>
      <c r="AN370" s="49">
        <v>8</v>
      </c>
      <c r="AO370" s="49">
        <v>5</v>
      </c>
      <c r="AP370" s="49">
        <v>3</v>
      </c>
      <c r="AQ370" s="49">
        <v>0</v>
      </c>
      <c r="AR370" s="49">
        <v>11323.22</v>
      </c>
    </row>
    <row r="371" spans="1:44" x14ac:dyDescent="0.25">
      <c r="A371" s="107" t="s">
        <v>674</v>
      </c>
      <c r="B371" s="49">
        <v>9009180500</v>
      </c>
      <c r="C371" s="107" t="s">
        <v>673</v>
      </c>
      <c r="D371" s="49">
        <v>81154</v>
      </c>
      <c r="E371" s="49">
        <v>2.65</v>
      </c>
      <c r="F371" s="49">
        <v>49852.50591</v>
      </c>
      <c r="G371" s="49">
        <v>49.853000000000002</v>
      </c>
      <c r="H371" s="49">
        <v>0.46899999999999997</v>
      </c>
      <c r="I371" s="49">
        <v>3</v>
      </c>
      <c r="J371" s="49">
        <v>0.53100000000000003</v>
      </c>
      <c r="K371" s="49">
        <v>3</v>
      </c>
      <c r="L371" s="49">
        <v>1520</v>
      </c>
      <c r="M371" s="49">
        <v>0.36587930069010244</v>
      </c>
      <c r="N371" s="49">
        <v>0.56599999999999995</v>
      </c>
      <c r="O371" s="49">
        <v>3</v>
      </c>
      <c r="P371" s="49">
        <v>0.45199999999999996</v>
      </c>
      <c r="Q371" s="49">
        <v>3</v>
      </c>
      <c r="R371" s="49">
        <v>3</v>
      </c>
      <c r="S371" s="49">
        <v>1</v>
      </c>
      <c r="T371" s="49">
        <v>1</v>
      </c>
      <c r="U371" s="49">
        <v>4692</v>
      </c>
      <c r="V371" s="49">
        <v>1.5928425151004599</v>
      </c>
      <c r="W371" s="49">
        <v>2945.6772753999999</v>
      </c>
      <c r="X371" s="49">
        <v>1</v>
      </c>
      <c r="Y371" s="49">
        <v>914</v>
      </c>
      <c r="Z371" s="49">
        <v>19.856615250923312</v>
      </c>
      <c r="AA371" s="49">
        <v>0.80400000000000005</v>
      </c>
      <c r="AB371" s="49">
        <v>5</v>
      </c>
      <c r="AC371" s="49">
        <v>4</v>
      </c>
      <c r="AD371" s="49">
        <v>4</v>
      </c>
      <c r="AE371" s="107" t="s">
        <v>239</v>
      </c>
      <c r="AF371" s="107" t="s">
        <v>239</v>
      </c>
      <c r="AG371" s="49">
        <v>433.71039999999999</v>
      </c>
      <c r="AH371" s="49">
        <v>0</v>
      </c>
      <c r="AI371" s="49">
        <v>0</v>
      </c>
      <c r="AJ371" s="49"/>
      <c r="AK371" s="49"/>
      <c r="AL371" s="49"/>
      <c r="AM371" s="49">
        <v>0</v>
      </c>
      <c r="AN371" s="49">
        <v>0</v>
      </c>
      <c r="AO371" s="49"/>
      <c r="AP371" s="49"/>
      <c r="AQ371" s="49"/>
      <c r="AR371" s="49">
        <v>0</v>
      </c>
    </row>
    <row r="372" spans="1:44" x14ac:dyDescent="0.25">
      <c r="A372" s="107" t="s">
        <v>674</v>
      </c>
      <c r="B372" s="49">
        <v>9009180500</v>
      </c>
      <c r="C372" s="107" t="s">
        <v>673</v>
      </c>
      <c r="D372" s="49">
        <v>81154</v>
      </c>
      <c r="E372" s="49">
        <v>2.65</v>
      </c>
      <c r="F372" s="49">
        <v>49852.50591</v>
      </c>
      <c r="G372" s="49">
        <v>49.853000000000002</v>
      </c>
      <c r="H372" s="49">
        <v>0.46899999999999997</v>
      </c>
      <c r="I372" s="49">
        <v>3</v>
      </c>
      <c r="J372" s="49">
        <v>0.53100000000000003</v>
      </c>
      <c r="K372" s="49">
        <v>3</v>
      </c>
      <c r="L372" s="49">
        <v>1520</v>
      </c>
      <c r="M372" s="49">
        <v>0.36587930069010244</v>
      </c>
      <c r="N372" s="49">
        <v>0.56599999999999995</v>
      </c>
      <c r="O372" s="49">
        <v>3</v>
      </c>
      <c r="P372" s="49">
        <v>0.45199999999999996</v>
      </c>
      <c r="Q372" s="49">
        <v>3</v>
      </c>
      <c r="R372" s="49">
        <v>3</v>
      </c>
      <c r="S372" s="49">
        <v>1</v>
      </c>
      <c r="T372" s="49">
        <v>1</v>
      </c>
      <c r="U372" s="49">
        <v>4692</v>
      </c>
      <c r="V372" s="49">
        <v>1.5928425151004599</v>
      </c>
      <c r="W372" s="49">
        <v>2945.6772753999999</v>
      </c>
      <c r="X372" s="49">
        <v>1</v>
      </c>
      <c r="Y372" s="49">
        <v>914</v>
      </c>
      <c r="Z372" s="49">
        <v>19.856615250923312</v>
      </c>
      <c r="AA372" s="49">
        <v>0.80400000000000005</v>
      </c>
      <c r="AB372" s="49">
        <v>5</v>
      </c>
      <c r="AC372" s="49">
        <v>4</v>
      </c>
      <c r="AD372" s="49">
        <v>4</v>
      </c>
      <c r="AE372" s="107" t="s">
        <v>239</v>
      </c>
      <c r="AF372" s="107" t="s">
        <v>239</v>
      </c>
      <c r="AG372" s="49">
        <v>70.126199999999997</v>
      </c>
      <c r="AH372" s="49">
        <v>0</v>
      </c>
      <c r="AI372" s="49">
        <v>0</v>
      </c>
      <c r="AJ372" s="49"/>
      <c r="AK372" s="49"/>
      <c r="AL372" s="49"/>
      <c r="AM372" s="49">
        <v>0</v>
      </c>
      <c r="AN372" s="49">
        <v>0</v>
      </c>
      <c r="AO372" s="49"/>
      <c r="AP372" s="49"/>
      <c r="AQ372" s="49"/>
      <c r="AR372" s="49">
        <v>0</v>
      </c>
    </row>
    <row r="373" spans="1:44" x14ac:dyDescent="0.25">
      <c r="A373" s="107" t="s">
        <v>672</v>
      </c>
      <c r="B373" s="49">
        <v>9009180601</v>
      </c>
      <c r="C373" s="107" t="s">
        <v>671</v>
      </c>
      <c r="D373" s="49">
        <v>63536</v>
      </c>
      <c r="E373" s="49">
        <v>2.4300000000000002</v>
      </c>
      <c r="F373" s="49">
        <v>40758.362999999998</v>
      </c>
      <c r="G373" s="49">
        <v>40.758000000000003</v>
      </c>
      <c r="H373" s="49">
        <v>0.30299999999999999</v>
      </c>
      <c r="I373" s="49">
        <v>2</v>
      </c>
      <c r="J373" s="49">
        <v>0.69700000000000006</v>
      </c>
      <c r="K373" s="49">
        <v>4</v>
      </c>
      <c r="L373" s="49">
        <v>1379</v>
      </c>
      <c r="M373" s="49">
        <v>0.40600256688424902</v>
      </c>
      <c r="N373" s="49">
        <v>0.69399999999999995</v>
      </c>
      <c r="O373" s="49">
        <v>4</v>
      </c>
      <c r="P373" s="49">
        <v>0.58000000000000007</v>
      </c>
      <c r="Q373" s="49">
        <v>3</v>
      </c>
      <c r="R373" s="49">
        <v>4</v>
      </c>
      <c r="S373" s="49">
        <v>1</v>
      </c>
      <c r="T373" s="49">
        <v>1</v>
      </c>
      <c r="U373" s="49">
        <v>3151</v>
      </c>
      <c r="V373" s="49">
        <v>1.5192386991754401</v>
      </c>
      <c r="W373" s="49">
        <v>2074.0651232999999</v>
      </c>
      <c r="X373" s="49">
        <v>1</v>
      </c>
      <c r="Y373" s="49">
        <v>38</v>
      </c>
      <c r="Z373" s="49">
        <v>1.3384994716449454</v>
      </c>
      <c r="AA373" s="49">
        <v>0.01</v>
      </c>
      <c r="AB373" s="49">
        <v>1</v>
      </c>
      <c r="AC373" s="49">
        <v>2.5</v>
      </c>
      <c r="AD373" s="49">
        <v>3</v>
      </c>
      <c r="AE373" s="107" t="s">
        <v>239</v>
      </c>
      <c r="AF373" s="107" t="s">
        <v>239</v>
      </c>
      <c r="AG373" s="49">
        <v>52661.118399999999</v>
      </c>
      <c r="AH373" s="49">
        <v>0</v>
      </c>
      <c r="AI373" s="49">
        <v>0</v>
      </c>
      <c r="AJ373" s="49"/>
      <c r="AK373" s="49"/>
      <c r="AL373" s="49"/>
      <c r="AM373" s="49">
        <v>0</v>
      </c>
      <c r="AN373" s="49">
        <v>0</v>
      </c>
      <c r="AO373" s="49"/>
      <c r="AP373" s="49"/>
      <c r="AQ373" s="49"/>
      <c r="AR373" s="49">
        <v>0</v>
      </c>
    </row>
    <row r="374" spans="1:44" x14ac:dyDescent="0.25">
      <c r="A374" s="107" t="s">
        <v>672</v>
      </c>
      <c r="B374" s="49">
        <v>9009180601</v>
      </c>
      <c r="C374" s="107" t="s">
        <v>671</v>
      </c>
      <c r="D374" s="49">
        <v>63536</v>
      </c>
      <c r="E374" s="49">
        <v>2.4300000000000002</v>
      </c>
      <c r="F374" s="49">
        <v>40758.362999999998</v>
      </c>
      <c r="G374" s="49">
        <v>40.758000000000003</v>
      </c>
      <c r="H374" s="49">
        <v>0.30299999999999999</v>
      </c>
      <c r="I374" s="49">
        <v>2</v>
      </c>
      <c r="J374" s="49">
        <v>0.69700000000000006</v>
      </c>
      <c r="K374" s="49">
        <v>4</v>
      </c>
      <c r="L374" s="49">
        <v>1379</v>
      </c>
      <c r="M374" s="49">
        <v>0.40600256688424902</v>
      </c>
      <c r="N374" s="49">
        <v>0.69399999999999995</v>
      </c>
      <c r="O374" s="49">
        <v>4</v>
      </c>
      <c r="P374" s="49">
        <v>0.58000000000000007</v>
      </c>
      <c r="Q374" s="49">
        <v>3</v>
      </c>
      <c r="R374" s="49">
        <v>4</v>
      </c>
      <c r="S374" s="49">
        <v>1</v>
      </c>
      <c r="T374" s="49">
        <v>1</v>
      </c>
      <c r="U374" s="49">
        <v>3151</v>
      </c>
      <c r="V374" s="49">
        <v>1.5192386991754401</v>
      </c>
      <c r="W374" s="49">
        <v>2074.0651232999999</v>
      </c>
      <c r="X374" s="49">
        <v>1</v>
      </c>
      <c r="Y374" s="49">
        <v>38</v>
      </c>
      <c r="Z374" s="49">
        <v>1.3384994716449454</v>
      </c>
      <c r="AA374" s="49">
        <v>0.01</v>
      </c>
      <c r="AB374" s="49">
        <v>1</v>
      </c>
      <c r="AC374" s="49">
        <v>2.5</v>
      </c>
      <c r="AD374" s="49">
        <v>3</v>
      </c>
      <c r="AE374" s="107" t="s">
        <v>239</v>
      </c>
      <c r="AF374" s="107" t="s">
        <v>239</v>
      </c>
      <c r="AG374" s="49">
        <v>0</v>
      </c>
      <c r="AH374" s="49">
        <v>36834.97</v>
      </c>
      <c r="AI374" s="49">
        <v>23</v>
      </c>
      <c r="AJ374" s="49">
        <v>23</v>
      </c>
      <c r="AK374" s="49">
        <v>0</v>
      </c>
      <c r="AL374" s="49">
        <v>0</v>
      </c>
      <c r="AM374" s="49">
        <v>22070.45</v>
      </c>
      <c r="AN374" s="49">
        <v>5</v>
      </c>
      <c r="AO374" s="49">
        <v>5</v>
      </c>
      <c r="AP374" s="49">
        <v>0</v>
      </c>
      <c r="AQ374" s="49">
        <v>0</v>
      </c>
      <c r="AR374" s="49">
        <v>14764.52</v>
      </c>
    </row>
    <row r="375" spans="1:44" x14ac:dyDescent="0.25">
      <c r="A375" s="107" t="s">
        <v>672</v>
      </c>
      <c r="B375" s="49">
        <v>9009180601</v>
      </c>
      <c r="C375" s="107" t="s">
        <v>671</v>
      </c>
      <c r="D375" s="49">
        <v>63536</v>
      </c>
      <c r="E375" s="49">
        <v>2.4300000000000002</v>
      </c>
      <c r="F375" s="49">
        <v>40758.362999999998</v>
      </c>
      <c r="G375" s="49">
        <v>40.758000000000003</v>
      </c>
      <c r="H375" s="49">
        <v>0.30299999999999999</v>
      </c>
      <c r="I375" s="49">
        <v>2</v>
      </c>
      <c r="J375" s="49">
        <v>0.69700000000000006</v>
      </c>
      <c r="K375" s="49">
        <v>4</v>
      </c>
      <c r="L375" s="49">
        <v>1379</v>
      </c>
      <c r="M375" s="49">
        <v>0.40600256688424902</v>
      </c>
      <c r="N375" s="49">
        <v>0.69399999999999995</v>
      </c>
      <c r="O375" s="49">
        <v>4</v>
      </c>
      <c r="P375" s="49">
        <v>0.58000000000000007</v>
      </c>
      <c r="Q375" s="49">
        <v>3</v>
      </c>
      <c r="R375" s="49">
        <v>4</v>
      </c>
      <c r="S375" s="49">
        <v>1</v>
      </c>
      <c r="T375" s="49">
        <v>1</v>
      </c>
      <c r="U375" s="49">
        <v>3151</v>
      </c>
      <c r="V375" s="49">
        <v>1.5192386991754401</v>
      </c>
      <c r="W375" s="49">
        <v>2074.0651232999999</v>
      </c>
      <c r="X375" s="49">
        <v>1</v>
      </c>
      <c r="Y375" s="49">
        <v>38</v>
      </c>
      <c r="Z375" s="49">
        <v>1.3384994716449454</v>
      </c>
      <c r="AA375" s="49">
        <v>0.01</v>
      </c>
      <c r="AB375" s="49">
        <v>1</v>
      </c>
      <c r="AC375" s="49">
        <v>2.5</v>
      </c>
      <c r="AD375" s="49">
        <v>3</v>
      </c>
      <c r="AE375" s="107" t="s">
        <v>239</v>
      </c>
      <c r="AF375" s="107" t="s">
        <v>239</v>
      </c>
      <c r="AG375" s="49">
        <v>0</v>
      </c>
      <c r="AH375" s="49">
        <v>0</v>
      </c>
      <c r="AI375" s="49">
        <v>0</v>
      </c>
      <c r="AJ375" s="49"/>
      <c r="AK375" s="49"/>
      <c r="AL375" s="49"/>
      <c r="AM375" s="49">
        <v>0</v>
      </c>
      <c r="AN375" s="49">
        <v>0</v>
      </c>
      <c r="AO375" s="49"/>
      <c r="AP375" s="49"/>
      <c r="AQ375" s="49"/>
      <c r="AR375" s="49">
        <v>0</v>
      </c>
    </row>
    <row r="376" spans="1:44" x14ac:dyDescent="0.25">
      <c r="A376" s="107" t="s">
        <v>672</v>
      </c>
      <c r="B376" s="49">
        <v>9009180601</v>
      </c>
      <c r="C376" s="107" t="s">
        <v>671</v>
      </c>
      <c r="D376" s="49">
        <v>63536</v>
      </c>
      <c r="E376" s="49">
        <v>2.4300000000000002</v>
      </c>
      <c r="F376" s="49">
        <v>40758.362999999998</v>
      </c>
      <c r="G376" s="49">
        <v>40.758000000000003</v>
      </c>
      <c r="H376" s="49">
        <v>0.30299999999999999</v>
      </c>
      <c r="I376" s="49">
        <v>2</v>
      </c>
      <c r="J376" s="49">
        <v>0.69700000000000006</v>
      </c>
      <c r="K376" s="49">
        <v>4</v>
      </c>
      <c r="L376" s="49">
        <v>1379</v>
      </c>
      <c r="M376" s="49">
        <v>0.40600256688424902</v>
      </c>
      <c r="N376" s="49">
        <v>0.69399999999999995</v>
      </c>
      <c r="O376" s="49">
        <v>4</v>
      </c>
      <c r="P376" s="49">
        <v>0.58000000000000007</v>
      </c>
      <c r="Q376" s="49">
        <v>3</v>
      </c>
      <c r="R376" s="49">
        <v>4</v>
      </c>
      <c r="S376" s="49">
        <v>1</v>
      </c>
      <c r="T376" s="49">
        <v>1</v>
      </c>
      <c r="U376" s="49">
        <v>3151</v>
      </c>
      <c r="V376" s="49">
        <v>1.5192386991754401</v>
      </c>
      <c r="W376" s="49">
        <v>2074.0651232999999</v>
      </c>
      <c r="X376" s="49">
        <v>1</v>
      </c>
      <c r="Y376" s="49">
        <v>38</v>
      </c>
      <c r="Z376" s="49">
        <v>1.3384994716449454</v>
      </c>
      <c r="AA376" s="49">
        <v>0.01</v>
      </c>
      <c r="AB376" s="49">
        <v>1</v>
      </c>
      <c r="AC376" s="49">
        <v>2.5</v>
      </c>
      <c r="AD376" s="49">
        <v>3</v>
      </c>
      <c r="AE376" s="107" t="s">
        <v>239</v>
      </c>
      <c r="AF376" s="107" t="s">
        <v>239</v>
      </c>
      <c r="AG376" s="49">
        <v>0</v>
      </c>
      <c r="AH376" s="49">
        <v>0</v>
      </c>
      <c r="AI376" s="49">
        <v>0</v>
      </c>
      <c r="AJ376" s="49"/>
      <c r="AK376" s="49"/>
      <c r="AL376" s="49"/>
      <c r="AM376" s="49">
        <v>0</v>
      </c>
      <c r="AN376" s="49">
        <v>0</v>
      </c>
      <c r="AO376" s="49"/>
      <c r="AP376" s="49"/>
      <c r="AQ376" s="49"/>
      <c r="AR376" s="49">
        <v>0</v>
      </c>
    </row>
    <row r="377" spans="1:44" x14ac:dyDescent="0.25">
      <c r="A377" s="107" t="s">
        <v>672</v>
      </c>
      <c r="B377" s="49">
        <v>9009180601</v>
      </c>
      <c r="C377" s="107" t="s">
        <v>671</v>
      </c>
      <c r="D377" s="49">
        <v>63536</v>
      </c>
      <c r="E377" s="49">
        <v>2.4300000000000002</v>
      </c>
      <c r="F377" s="49">
        <v>40758.362999999998</v>
      </c>
      <c r="G377" s="49">
        <v>40.758000000000003</v>
      </c>
      <c r="H377" s="49">
        <v>0.30299999999999999</v>
      </c>
      <c r="I377" s="49">
        <v>2</v>
      </c>
      <c r="J377" s="49">
        <v>0.69700000000000006</v>
      </c>
      <c r="K377" s="49">
        <v>4</v>
      </c>
      <c r="L377" s="49">
        <v>1379</v>
      </c>
      <c r="M377" s="49">
        <v>0.40600256688424902</v>
      </c>
      <c r="N377" s="49">
        <v>0.69399999999999995</v>
      </c>
      <c r="O377" s="49">
        <v>4</v>
      </c>
      <c r="P377" s="49">
        <v>0.58000000000000007</v>
      </c>
      <c r="Q377" s="49">
        <v>3</v>
      </c>
      <c r="R377" s="49">
        <v>4</v>
      </c>
      <c r="S377" s="49">
        <v>1</v>
      </c>
      <c r="T377" s="49">
        <v>1</v>
      </c>
      <c r="U377" s="49">
        <v>3151</v>
      </c>
      <c r="V377" s="49">
        <v>1.5192386991754401</v>
      </c>
      <c r="W377" s="49">
        <v>2074.0651232999999</v>
      </c>
      <c r="X377" s="49">
        <v>1</v>
      </c>
      <c r="Y377" s="49">
        <v>38</v>
      </c>
      <c r="Z377" s="49">
        <v>1.3384994716449454</v>
      </c>
      <c r="AA377" s="49">
        <v>0.01</v>
      </c>
      <c r="AB377" s="49">
        <v>1</v>
      </c>
      <c r="AC377" s="49">
        <v>2.5</v>
      </c>
      <c r="AD377" s="49">
        <v>3</v>
      </c>
      <c r="AE377" s="107" t="s">
        <v>239</v>
      </c>
      <c r="AF377" s="107" t="s">
        <v>239</v>
      </c>
      <c r="AG377" s="49">
        <v>55.563800000000001</v>
      </c>
      <c r="AH377" s="49">
        <v>0</v>
      </c>
      <c r="AI377" s="49">
        <v>0</v>
      </c>
      <c r="AJ377" s="49"/>
      <c r="AK377" s="49"/>
      <c r="AL377" s="49"/>
      <c r="AM377" s="49">
        <v>0</v>
      </c>
      <c r="AN377" s="49">
        <v>0</v>
      </c>
      <c r="AO377" s="49"/>
      <c r="AP377" s="49"/>
      <c r="AQ377" s="49"/>
      <c r="AR377" s="49">
        <v>0</v>
      </c>
    </row>
    <row r="378" spans="1:44" x14ac:dyDescent="0.25">
      <c r="A378" s="107" t="s">
        <v>670</v>
      </c>
      <c r="B378" s="49">
        <v>9009180602</v>
      </c>
      <c r="C378" s="107" t="s">
        <v>669</v>
      </c>
      <c r="D378" s="49">
        <v>75991</v>
      </c>
      <c r="E378" s="49">
        <v>2.56</v>
      </c>
      <c r="F378" s="49">
        <v>47494.375</v>
      </c>
      <c r="G378" s="49">
        <v>47.494</v>
      </c>
      <c r="H378" s="49">
        <v>0.41299999999999998</v>
      </c>
      <c r="I378" s="49">
        <v>3</v>
      </c>
      <c r="J378" s="49">
        <v>0.58699999999999997</v>
      </c>
      <c r="K378" s="49">
        <v>3</v>
      </c>
      <c r="L378" s="49">
        <v>1458</v>
      </c>
      <c r="M378" s="49">
        <v>0.36838046610782854</v>
      </c>
      <c r="N378" s="49">
        <v>0.58499999999999996</v>
      </c>
      <c r="O378" s="49">
        <v>3</v>
      </c>
      <c r="P378" s="49">
        <v>0.51600000000000001</v>
      </c>
      <c r="Q378" s="49">
        <v>3</v>
      </c>
      <c r="R378" s="49">
        <v>3</v>
      </c>
      <c r="S378" s="49">
        <v>1</v>
      </c>
      <c r="T378" s="49">
        <v>1</v>
      </c>
      <c r="U378" s="49">
        <v>3822</v>
      </c>
      <c r="V378" s="49">
        <v>2.9006779181988498</v>
      </c>
      <c r="W378" s="49">
        <v>1317.6230204999999</v>
      </c>
      <c r="X378" s="49">
        <v>1</v>
      </c>
      <c r="Y378" s="49">
        <v>61</v>
      </c>
      <c r="Z378" s="49">
        <v>1.7149283103739106</v>
      </c>
      <c r="AA378" s="49">
        <v>1.4999999999999999E-2</v>
      </c>
      <c r="AB378" s="49">
        <v>1</v>
      </c>
      <c r="AC378" s="49">
        <v>2</v>
      </c>
      <c r="AD378" s="49">
        <v>2</v>
      </c>
      <c r="AE378" s="107" t="s">
        <v>239</v>
      </c>
      <c r="AF378" s="107" t="s">
        <v>239</v>
      </c>
      <c r="AG378" s="49">
        <v>71853.173800000004</v>
      </c>
      <c r="AH378" s="49">
        <v>0</v>
      </c>
      <c r="AI378" s="49">
        <v>0</v>
      </c>
      <c r="AJ378" s="49"/>
      <c r="AK378" s="49"/>
      <c r="AL378" s="49"/>
      <c r="AM378" s="49">
        <v>0</v>
      </c>
      <c r="AN378" s="49">
        <v>0</v>
      </c>
      <c r="AO378" s="49"/>
      <c r="AP378" s="49"/>
      <c r="AQ378" s="49"/>
      <c r="AR378" s="49">
        <v>0</v>
      </c>
    </row>
    <row r="379" spans="1:44" x14ac:dyDescent="0.25">
      <c r="A379" s="107" t="s">
        <v>670</v>
      </c>
      <c r="B379" s="49">
        <v>9009180602</v>
      </c>
      <c r="C379" s="107" t="s">
        <v>669</v>
      </c>
      <c r="D379" s="49">
        <v>75991</v>
      </c>
      <c r="E379" s="49">
        <v>2.56</v>
      </c>
      <c r="F379" s="49">
        <v>47494.375</v>
      </c>
      <c r="G379" s="49">
        <v>47.494</v>
      </c>
      <c r="H379" s="49">
        <v>0.41299999999999998</v>
      </c>
      <c r="I379" s="49">
        <v>3</v>
      </c>
      <c r="J379" s="49">
        <v>0.58699999999999997</v>
      </c>
      <c r="K379" s="49">
        <v>3</v>
      </c>
      <c r="L379" s="49">
        <v>1458</v>
      </c>
      <c r="M379" s="49">
        <v>0.36838046610782854</v>
      </c>
      <c r="N379" s="49">
        <v>0.58499999999999996</v>
      </c>
      <c r="O379" s="49">
        <v>3</v>
      </c>
      <c r="P379" s="49">
        <v>0.51600000000000001</v>
      </c>
      <c r="Q379" s="49">
        <v>3</v>
      </c>
      <c r="R379" s="49">
        <v>3</v>
      </c>
      <c r="S379" s="49">
        <v>1</v>
      </c>
      <c r="T379" s="49">
        <v>1</v>
      </c>
      <c r="U379" s="49">
        <v>3822</v>
      </c>
      <c r="V379" s="49">
        <v>2.9006779181988498</v>
      </c>
      <c r="W379" s="49">
        <v>1317.6230204999999</v>
      </c>
      <c r="X379" s="49">
        <v>1</v>
      </c>
      <c r="Y379" s="49">
        <v>61</v>
      </c>
      <c r="Z379" s="49">
        <v>1.7149283103739106</v>
      </c>
      <c r="AA379" s="49">
        <v>1.4999999999999999E-2</v>
      </c>
      <c r="AB379" s="49">
        <v>1</v>
      </c>
      <c r="AC379" s="49">
        <v>2</v>
      </c>
      <c r="AD379" s="49">
        <v>2</v>
      </c>
      <c r="AE379" s="107" t="s">
        <v>239</v>
      </c>
      <c r="AF379" s="107" t="s">
        <v>239</v>
      </c>
      <c r="AG379" s="49">
        <v>0</v>
      </c>
      <c r="AH379" s="49">
        <v>38316.32</v>
      </c>
      <c r="AI379" s="49">
        <v>26</v>
      </c>
      <c r="AJ379" s="49">
        <v>25</v>
      </c>
      <c r="AK379" s="49">
        <v>1</v>
      </c>
      <c r="AL379" s="49">
        <v>0</v>
      </c>
      <c r="AM379" s="49">
        <v>23207.040000000001</v>
      </c>
      <c r="AN379" s="49">
        <v>3</v>
      </c>
      <c r="AO379" s="49">
        <v>3</v>
      </c>
      <c r="AP379" s="49">
        <v>0</v>
      </c>
      <c r="AQ379" s="49">
        <v>0</v>
      </c>
      <c r="AR379" s="49">
        <v>15109.28</v>
      </c>
    </row>
    <row r="380" spans="1:44" x14ac:dyDescent="0.25">
      <c r="A380" s="107" t="s">
        <v>670</v>
      </c>
      <c r="B380" s="49">
        <v>9009180602</v>
      </c>
      <c r="C380" s="107" t="s">
        <v>669</v>
      </c>
      <c r="D380" s="49">
        <v>75991</v>
      </c>
      <c r="E380" s="49">
        <v>2.56</v>
      </c>
      <c r="F380" s="49">
        <v>47494.375</v>
      </c>
      <c r="G380" s="49">
        <v>47.494</v>
      </c>
      <c r="H380" s="49">
        <v>0.41299999999999998</v>
      </c>
      <c r="I380" s="49">
        <v>3</v>
      </c>
      <c r="J380" s="49">
        <v>0.58699999999999997</v>
      </c>
      <c r="K380" s="49">
        <v>3</v>
      </c>
      <c r="L380" s="49">
        <v>1458</v>
      </c>
      <c r="M380" s="49">
        <v>0.36838046610782854</v>
      </c>
      <c r="N380" s="49">
        <v>0.58499999999999996</v>
      </c>
      <c r="O380" s="49">
        <v>3</v>
      </c>
      <c r="P380" s="49">
        <v>0.51600000000000001</v>
      </c>
      <c r="Q380" s="49">
        <v>3</v>
      </c>
      <c r="R380" s="49">
        <v>3</v>
      </c>
      <c r="S380" s="49">
        <v>1</v>
      </c>
      <c r="T380" s="49">
        <v>1</v>
      </c>
      <c r="U380" s="49">
        <v>3822</v>
      </c>
      <c r="V380" s="49">
        <v>2.9006779181988498</v>
      </c>
      <c r="W380" s="49">
        <v>1317.6230204999999</v>
      </c>
      <c r="X380" s="49">
        <v>1</v>
      </c>
      <c r="Y380" s="49">
        <v>61</v>
      </c>
      <c r="Z380" s="49">
        <v>1.7149283103739106</v>
      </c>
      <c r="AA380" s="49">
        <v>1.4999999999999999E-2</v>
      </c>
      <c r="AB380" s="49">
        <v>1</v>
      </c>
      <c r="AC380" s="49">
        <v>2</v>
      </c>
      <c r="AD380" s="49">
        <v>2</v>
      </c>
      <c r="AE380" s="107" t="s">
        <v>239</v>
      </c>
      <c r="AF380" s="107" t="s">
        <v>239</v>
      </c>
      <c r="AG380" s="49">
        <v>0</v>
      </c>
      <c r="AH380" s="49">
        <v>0</v>
      </c>
      <c r="AI380" s="49">
        <v>0</v>
      </c>
      <c r="AJ380" s="49"/>
      <c r="AK380" s="49"/>
      <c r="AL380" s="49"/>
      <c r="AM380" s="49">
        <v>0</v>
      </c>
      <c r="AN380" s="49">
        <v>0</v>
      </c>
      <c r="AO380" s="49"/>
      <c r="AP380" s="49"/>
      <c r="AQ380" s="49"/>
      <c r="AR380" s="49">
        <v>0</v>
      </c>
    </row>
    <row r="381" spans="1:44" x14ac:dyDescent="0.25">
      <c r="A381" s="107" t="s">
        <v>670</v>
      </c>
      <c r="B381" s="49">
        <v>9009180602</v>
      </c>
      <c r="C381" s="107" t="s">
        <v>669</v>
      </c>
      <c r="D381" s="49">
        <v>75991</v>
      </c>
      <c r="E381" s="49">
        <v>2.56</v>
      </c>
      <c r="F381" s="49">
        <v>47494.375</v>
      </c>
      <c r="G381" s="49">
        <v>47.494</v>
      </c>
      <c r="H381" s="49">
        <v>0.41299999999999998</v>
      </c>
      <c r="I381" s="49">
        <v>3</v>
      </c>
      <c r="J381" s="49">
        <v>0.58699999999999997</v>
      </c>
      <c r="K381" s="49">
        <v>3</v>
      </c>
      <c r="L381" s="49">
        <v>1458</v>
      </c>
      <c r="M381" s="49">
        <v>0.36838046610782854</v>
      </c>
      <c r="N381" s="49">
        <v>0.58499999999999996</v>
      </c>
      <c r="O381" s="49">
        <v>3</v>
      </c>
      <c r="P381" s="49">
        <v>0.51600000000000001</v>
      </c>
      <c r="Q381" s="49">
        <v>3</v>
      </c>
      <c r="R381" s="49">
        <v>3</v>
      </c>
      <c r="S381" s="49">
        <v>1</v>
      </c>
      <c r="T381" s="49">
        <v>1</v>
      </c>
      <c r="U381" s="49">
        <v>3822</v>
      </c>
      <c r="V381" s="49">
        <v>2.9006779181988498</v>
      </c>
      <c r="W381" s="49">
        <v>1317.6230204999999</v>
      </c>
      <c r="X381" s="49">
        <v>1</v>
      </c>
      <c r="Y381" s="49">
        <v>61</v>
      </c>
      <c r="Z381" s="49">
        <v>1.7149283103739106</v>
      </c>
      <c r="AA381" s="49">
        <v>1.4999999999999999E-2</v>
      </c>
      <c r="AB381" s="49">
        <v>1</v>
      </c>
      <c r="AC381" s="49">
        <v>2</v>
      </c>
      <c r="AD381" s="49">
        <v>2</v>
      </c>
      <c r="AE381" s="107" t="s">
        <v>239</v>
      </c>
      <c r="AF381" s="107" t="s">
        <v>239</v>
      </c>
      <c r="AG381" s="49">
        <v>1270.8086000000001</v>
      </c>
      <c r="AH381" s="49">
        <v>0</v>
      </c>
      <c r="AI381" s="49">
        <v>0</v>
      </c>
      <c r="AJ381" s="49"/>
      <c r="AK381" s="49"/>
      <c r="AL381" s="49"/>
      <c r="AM381" s="49">
        <v>0</v>
      </c>
      <c r="AN381" s="49">
        <v>0</v>
      </c>
      <c r="AO381" s="49"/>
      <c r="AP381" s="49"/>
      <c r="AQ381" s="49"/>
      <c r="AR381" s="49">
        <v>0</v>
      </c>
    </row>
    <row r="382" spans="1:44" x14ac:dyDescent="0.25">
      <c r="A382" s="107" t="s">
        <v>656</v>
      </c>
      <c r="B382" s="49">
        <v>9009184700</v>
      </c>
      <c r="C382" s="107" t="s">
        <v>655</v>
      </c>
      <c r="D382" s="49">
        <v>72455</v>
      </c>
      <c r="E382" s="49">
        <v>2.33</v>
      </c>
      <c r="F382" s="49">
        <v>47466.848720000002</v>
      </c>
      <c r="G382" s="49">
        <v>47.466999999999999</v>
      </c>
      <c r="H382" s="49">
        <v>0.41099999999999998</v>
      </c>
      <c r="I382" s="49">
        <v>3</v>
      </c>
      <c r="J382" s="49">
        <v>0.58899999999999997</v>
      </c>
      <c r="K382" s="49">
        <v>3</v>
      </c>
      <c r="L382" s="49">
        <v>1365</v>
      </c>
      <c r="M382" s="49">
        <v>0.34508294613411611</v>
      </c>
      <c r="N382" s="49">
        <v>0.45400000000000001</v>
      </c>
      <c r="O382" s="49">
        <v>3</v>
      </c>
      <c r="P382" s="49">
        <v>0.59399999999999997</v>
      </c>
      <c r="Q382" s="49">
        <v>3</v>
      </c>
      <c r="R382" s="49">
        <v>3</v>
      </c>
      <c r="S382" s="49">
        <v>1</v>
      </c>
      <c r="T382" s="49">
        <v>1</v>
      </c>
      <c r="U382" s="49">
        <v>5908</v>
      </c>
      <c r="V382" s="49">
        <v>7.9670013915122402</v>
      </c>
      <c r="W382" s="49">
        <v>741.55880106999996</v>
      </c>
      <c r="X382" s="49">
        <v>1</v>
      </c>
      <c r="Y382" s="49">
        <v>1027</v>
      </c>
      <c r="Z382" s="49">
        <v>17.682506887052341</v>
      </c>
      <c r="AA382" s="49">
        <v>0.745</v>
      </c>
      <c r="AB382" s="49">
        <v>4</v>
      </c>
      <c r="AC382" s="49">
        <v>3.5</v>
      </c>
      <c r="AD382" s="49">
        <v>4</v>
      </c>
      <c r="AE382" s="107" t="s">
        <v>239</v>
      </c>
      <c r="AF382" s="107" t="s">
        <v>239</v>
      </c>
      <c r="AG382" s="49">
        <v>2754.6410000000001</v>
      </c>
      <c r="AH382" s="49">
        <v>1454.35</v>
      </c>
      <c r="AI382" s="49">
        <v>2</v>
      </c>
      <c r="AJ382" s="49">
        <v>2</v>
      </c>
      <c r="AK382" s="49">
        <v>0</v>
      </c>
      <c r="AL382" s="49">
        <v>0</v>
      </c>
      <c r="AM382" s="49">
        <v>1454.35</v>
      </c>
      <c r="AN382" s="49">
        <v>0</v>
      </c>
      <c r="AO382" s="49"/>
      <c r="AP382" s="49"/>
      <c r="AQ382" s="49"/>
      <c r="AR382" s="49">
        <v>0</v>
      </c>
    </row>
    <row r="383" spans="1:44" x14ac:dyDescent="0.25">
      <c r="A383" s="107" t="s">
        <v>654</v>
      </c>
      <c r="B383" s="49">
        <v>9009186100</v>
      </c>
      <c r="C383" s="107" t="s">
        <v>653</v>
      </c>
      <c r="D383" s="49">
        <v>82281</v>
      </c>
      <c r="E383" s="49">
        <v>2.4500000000000002</v>
      </c>
      <c r="F383" s="49">
        <v>52567.40264</v>
      </c>
      <c r="G383" s="49">
        <v>52.567</v>
      </c>
      <c r="H383" s="49">
        <v>0.51100000000000001</v>
      </c>
      <c r="I383" s="49">
        <v>3</v>
      </c>
      <c r="J383" s="49">
        <v>0.48899999999999999</v>
      </c>
      <c r="K383" s="49">
        <v>3</v>
      </c>
      <c r="L383" s="49">
        <v>1535</v>
      </c>
      <c r="M383" s="49">
        <v>0.35040726904744784</v>
      </c>
      <c r="N383" s="49">
        <v>0.48</v>
      </c>
      <c r="O383" s="49">
        <v>3</v>
      </c>
      <c r="P383" s="49">
        <v>0.43799999999999994</v>
      </c>
      <c r="Q383" s="49">
        <v>3</v>
      </c>
      <c r="R383" s="49">
        <v>3</v>
      </c>
      <c r="S383" s="49">
        <v>1</v>
      </c>
      <c r="T383" s="49">
        <v>1</v>
      </c>
      <c r="U383" s="49">
        <v>7309</v>
      </c>
      <c r="V383" s="49">
        <v>7.62498397675974</v>
      </c>
      <c r="W383" s="49">
        <v>958.55939136999996</v>
      </c>
      <c r="X383" s="49">
        <v>1</v>
      </c>
      <c r="Y383" s="49">
        <v>524</v>
      </c>
      <c r="Z383" s="49">
        <v>7.3194580248638079</v>
      </c>
      <c r="AA383" s="49">
        <v>0.33600000000000002</v>
      </c>
      <c r="AB383" s="49">
        <v>2</v>
      </c>
      <c r="AC383" s="49">
        <v>2.5</v>
      </c>
      <c r="AD383" s="49">
        <v>3</v>
      </c>
      <c r="AE383" s="107" t="s">
        <v>239</v>
      </c>
      <c r="AF383" s="107" t="s">
        <v>239</v>
      </c>
      <c r="AG383" s="49">
        <v>70.791799999999995</v>
      </c>
      <c r="AH383" s="49">
        <v>0</v>
      </c>
      <c r="AI383" s="49">
        <v>0</v>
      </c>
      <c r="AJ383" s="49"/>
      <c r="AK383" s="49"/>
      <c r="AL383" s="49"/>
      <c r="AM383" s="49">
        <v>0</v>
      </c>
      <c r="AN383" s="49">
        <v>0</v>
      </c>
      <c r="AO383" s="49"/>
      <c r="AP383" s="49"/>
      <c r="AQ383" s="49"/>
      <c r="AR383" s="49">
        <v>0</v>
      </c>
    </row>
    <row r="384" spans="1:44" x14ac:dyDescent="0.25">
      <c r="A384" s="107" t="s">
        <v>654</v>
      </c>
      <c r="B384" s="49">
        <v>9009186100</v>
      </c>
      <c r="C384" s="107" t="s">
        <v>653</v>
      </c>
      <c r="D384" s="49">
        <v>82281</v>
      </c>
      <c r="E384" s="49">
        <v>2.4500000000000002</v>
      </c>
      <c r="F384" s="49">
        <v>52567.40264</v>
      </c>
      <c r="G384" s="49">
        <v>52.567</v>
      </c>
      <c r="H384" s="49">
        <v>0.51100000000000001</v>
      </c>
      <c r="I384" s="49">
        <v>3</v>
      </c>
      <c r="J384" s="49">
        <v>0.48899999999999999</v>
      </c>
      <c r="K384" s="49">
        <v>3</v>
      </c>
      <c r="L384" s="49">
        <v>1535</v>
      </c>
      <c r="M384" s="49">
        <v>0.35040726904744784</v>
      </c>
      <c r="N384" s="49">
        <v>0.48</v>
      </c>
      <c r="O384" s="49">
        <v>3</v>
      </c>
      <c r="P384" s="49">
        <v>0.43799999999999994</v>
      </c>
      <c r="Q384" s="49">
        <v>3</v>
      </c>
      <c r="R384" s="49">
        <v>3</v>
      </c>
      <c r="S384" s="49">
        <v>1</v>
      </c>
      <c r="T384" s="49">
        <v>1</v>
      </c>
      <c r="U384" s="49">
        <v>7309</v>
      </c>
      <c r="V384" s="49">
        <v>7.62498397675974</v>
      </c>
      <c r="W384" s="49">
        <v>958.55939136999996</v>
      </c>
      <c r="X384" s="49">
        <v>1</v>
      </c>
      <c r="Y384" s="49">
        <v>524</v>
      </c>
      <c r="Z384" s="49">
        <v>7.3194580248638079</v>
      </c>
      <c r="AA384" s="49">
        <v>0.33600000000000002</v>
      </c>
      <c r="AB384" s="49">
        <v>2</v>
      </c>
      <c r="AC384" s="49">
        <v>2.5</v>
      </c>
      <c r="AD384" s="49">
        <v>3</v>
      </c>
      <c r="AE384" s="107" t="s">
        <v>239</v>
      </c>
      <c r="AF384" s="107" t="s">
        <v>239</v>
      </c>
      <c r="AG384" s="49">
        <v>137173.78909999999</v>
      </c>
      <c r="AH384" s="49">
        <v>50849.24</v>
      </c>
      <c r="AI384" s="49">
        <v>46</v>
      </c>
      <c r="AJ384" s="49">
        <v>45</v>
      </c>
      <c r="AK384" s="49">
        <v>1</v>
      </c>
      <c r="AL384" s="49">
        <v>0</v>
      </c>
      <c r="AM384" s="49">
        <v>48984.59</v>
      </c>
      <c r="AN384" s="49">
        <v>3</v>
      </c>
      <c r="AO384" s="49">
        <v>1</v>
      </c>
      <c r="AP384" s="49">
        <v>2</v>
      </c>
      <c r="AQ384" s="49">
        <v>0</v>
      </c>
      <c r="AR384" s="49">
        <v>1864.65</v>
      </c>
    </row>
    <row r="385" spans="1:44" x14ac:dyDescent="0.25">
      <c r="A385" s="107" t="s">
        <v>652</v>
      </c>
      <c r="B385" s="49">
        <v>9009186200</v>
      </c>
      <c r="C385" s="107" t="s">
        <v>651</v>
      </c>
      <c r="D385" s="49">
        <v>100286</v>
      </c>
      <c r="E385" s="49">
        <v>2.87</v>
      </c>
      <c r="F385" s="49">
        <v>59196.95407</v>
      </c>
      <c r="G385" s="49">
        <v>59.197000000000003</v>
      </c>
      <c r="H385" s="49">
        <v>0.63600000000000001</v>
      </c>
      <c r="I385" s="49">
        <v>4</v>
      </c>
      <c r="J385" s="49">
        <v>0.36399999999999999</v>
      </c>
      <c r="K385" s="49">
        <v>2</v>
      </c>
      <c r="L385" s="49">
        <v>1782</v>
      </c>
      <c r="M385" s="49">
        <v>0.36123480229596888</v>
      </c>
      <c r="N385" s="49">
        <v>0.54600000000000004</v>
      </c>
      <c r="O385" s="49">
        <v>3</v>
      </c>
      <c r="P385" s="49">
        <v>0.26100000000000001</v>
      </c>
      <c r="Q385" s="49">
        <v>2</v>
      </c>
      <c r="R385" s="49">
        <v>2</v>
      </c>
      <c r="S385" s="49">
        <v>1</v>
      </c>
      <c r="T385" s="49">
        <v>1</v>
      </c>
      <c r="U385" s="49">
        <v>7098</v>
      </c>
      <c r="V385" s="49">
        <v>17.132348103543301</v>
      </c>
      <c r="W385" s="49">
        <v>414.30397964999997</v>
      </c>
      <c r="X385" s="49">
        <v>1</v>
      </c>
      <c r="Y385" s="49">
        <v>137</v>
      </c>
      <c r="Z385" s="49">
        <v>1.9482366325369738</v>
      </c>
      <c r="AA385" s="49">
        <v>2.1000000000000001E-2</v>
      </c>
      <c r="AB385" s="49">
        <v>1</v>
      </c>
      <c r="AC385" s="49">
        <v>1.5</v>
      </c>
      <c r="AD385" s="49">
        <v>2</v>
      </c>
      <c r="AE385" s="107" t="s">
        <v>239</v>
      </c>
      <c r="AF385" s="107" t="s">
        <v>239</v>
      </c>
      <c r="AG385" s="49">
        <v>10810.026099999999</v>
      </c>
      <c r="AH385" s="49">
        <v>4833.62</v>
      </c>
      <c r="AI385" s="49">
        <v>4</v>
      </c>
      <c r="AJ385" s="49">
        <v>4</v>
      </c>
      <c r="AK385" s="49">
        <v>0</v>
      </c>
      <c r="AL385" s="49">
        <v>0</v>
      </c>
      <c r="AM385" s="49">
        <v>4833.62</v>
      </c>
      <c r="AN385" s="49">
        <v>0</v>
      </c>
      <c r="AO385" s="49"/>
      <c r="AP385" s="49"/>
      <c r="AQ385" s="49"/>
      <c r="AR385" s="49">
        <v>0</v>
      </c>
    </row>
    <row r="386" spans="1:44" x14ac:dyDescent="0.25">
      <c r="A386" s="107" t="s">
        <v>652</v>
      </c>
      <c r="B386" s="49">
        <v>9009186200</v>
      </c>
      <c r="C386" s="107" t="s">
        <v>651</v>
      </c>
      <c r="D386" s="49">
        <v>100286</v>
      </c>
      <c r="E386" s="49">
        <v>2.87</v>
      </c>
      <c r="F386" s="49">
        <v>59196.95407</v>
      </c>
      <c r="G386" s="49">
        <v>59.197000000000003</v>
      </c>
      <c r="H386" s="49">
        <v>0.63600000000000001</v>
      </c>
      <c r="I386" s="49">
        <v>4</v>
      </c>
      <c r="J386" s="49">
        <v>0.36399999999999999</v>
      </c>
      <c r="K386" s="49">
        <v>2</v>
      </c>
      <c r="L386" s="49">
        <v>1782</v>
      </c>
      <c r="M386" s="49">
        <v>0.36123480229596888</v>
      </c>
      <c r="N386" s="49">
        <v>0.54600000000000004</v>
      </c>
      <c r="O386" s="49">
        <v>3</v>
      </c>
      <c r="P386" s="49">
        <v>0.26100000000000001</v>
      </c>
      <c r="Q386" s="49">
        <v>2</v>
      </c>
      <c r="R386" s="49">
        <v>2</v>
      </c>
      <c r="S386" s="49">
        <v>1</v>
      </c>
      <c r="T386" s="49">
        <v>1</v>
      </c>
      <c r="U386" s="49">
        <v>7098</v>
      </c>
      <c r="V386" s="49">
        <v>17.132348103543301</v>
      </c>
      <c r="W386" s="49">
        <v>414.30397964999997</v>
      </c>
      <c r="X386" s="49">
        <v>1</v>
      </c>
      <c r="Y386" s="49">
        <v>137</v>
      </c>
      <c r="Z386" s="49">
        <v>1.9482366325369738</v>
      </c>
      <c r="AA386" s="49">
        <v>2.1000000000000001E-2</v>
      </c>
      <c r="AB386" s="49">
        <v>1</v>
      </c>
      <c r="AC386" s="49">
        <v>1.5</v>
      </c>
      <c r="AD386" s="49">
        <v>2</v>
      </c>
      <c r="AE386" s="107" t="s">
        <v>239</v>
      </c>
      <c r="AF386" s="107" t="s">
        <v>239</v>
      </c>
      <c r="AG386" s="49">
        <v>75.867800000000003</v>
      </c>
      <c r="AH386" s="49">
        <v>0</v>
      </c>
      <c r="AI386" s="49">
        <v>0</v>
      </c>
      <c r="AJ386" s="49"/>
      <c r="AK386" s="49"/>
      <c r="AL386" s="49"/>
      <c r="AM386" s="49">
        <v>0</v>
      </c>
      <c r="AN386" s="49">
        <v>0</v>
      </c>
      <c r="AO386" s="49"/>
      <c r="AP386" s="49"/>
      <c r="AQ386" s="49"/>
      <c r="AR386" s="49">
        <v>0</v>
      </c>
    </row>
    <row r="387" spans="1:44" x14ac:dyDescent="0.25">
      <c r="A387" s="107" t="s">
        <v>644</v>
      </c>
      <c r="B387" s="49">
        <v>9009190302</v>
      </c>
      <c r="C387" s="107" t="s">
        <v>643</v>
      </c>
      <c r="D387" s="49">
        <v>105769</v>
      </c>
      <c r="E387" s="49">
        <v>2.5299999999999998</v>
      </c>
      <c r="F387" s="49">
        <v>66496.400569999998</v>
      </c>
      <c r="G387" s="49">
        <v>66.495999999999995</v>
      </c>
      <c r="H387" s="49">
        <v>0.75900000000000001</v>
      </c>
      <c r="I387" s="49">
        <v>4</v>
      </c>
      <c r="J387" s="49">
        <v>0.24099999999999999</v>
      </c>
      <c r="K387" s="49">
        <v>2</v>
      </c>
      <c r="L387" s="49">
        <v>1827</v>
      </c>
      <c r="M387" s="49">
        <v>0.32970205623266563</v>
      </c>
      <c r="N387" s="49">
        <v>0.35099999999999998</v>
      </c>
      <c r="O387" s="49">
        <v>2</v>
      </c>
      <c r="P387" s="49">
        <v>0.24399999999999999</v>
      </c>
      <c r="Q387" s="49">
        <v>2</v>
      </c>
      <c r="R387" s="49">
        <v>2</v>
      </c>
      <c r="S387" s="49">
        <v>1</v>
      </c>
      <c r="T387" s="49">
        <v>1</v>
      </c>
      <c r="U387" s="49">
        <v>5448</v>
      </c>
      <c r="V387" s="49">
        <v>7.74220575539346</v>
      </c>
      <c r="W387" s="49">
        <v>703.67543464000005</v>
      </c>
      <c r="X387" s="49">
        <v>1</v>
      </c>
      <c r="Y387" s="49">
        <v>329</v>
      </c>
      <c r="Z387" s="49">
        <v>6.2846227316141352</v>
      </c>
      <c r="AA387" s="49">
        <v>0.28399999999999997</v>
      </c>
      <c r="AB387" s="49">
        <v>2</v>
      </c>
      <c r="AC387" s="49">
        <v>2</v>
      </c>
      <c r="AD387" s="49">
        <v>2</v>
      </c>
      <c r="AE387" s="107" t="s">
        <v>239</v>
      </c>
      <c r="AF387" s="107" t="s">
        <v>239</v>
      </c>
      <c r="AG387" s="49">
        <v>283.57240000000002</v>
      </c>
      <c r="AH387" s="49">
        <v>0</v>
      </c>
      <c r="AI387" s="49">
        <v>0</v>
      </c>
      <c r="AJ387" s="49"/>
      <c r="AK387" s="49"/>
      <c r="AL387" s="49"/>
      <c r="AM387" s="49">
        <v>0</v>
      </c>
      <c r="AN387" s="49">
        <v>0</v>
      </c>
      <c r="AO387" s="49"/>
      <c r="AP387" s="49"/>
      <c r="AQ387" s="49"/>
      <c r="AR387" s="49">
        <v>0</v>
      </c>
    </row>
    <row r="388" spans="1:44" x14ac:dyDescent="0.25">
      <c r="A388" s="107" t="s">
        <v>528</v>
      </c>
      <c r="B388" s="49">
        <v>9009361401</v>
      </c>
      <c r="C388" s="107" t="s">
        <v>527</v>
      </c>
      <c r="D388" s="49">
        <v>31838</v>
      </c>
      <c r="E388" s="49">
        <v>1.55</v>
      </c>
      <c r="F388" s="49">
        <v>25572.896990000001</v>
      </c>
      <c r="G388" s="49">
        <v>25.573</v>
      </c>
      <c r="H388" s="49">
        <v>0.11899999999999999</v>
      </c>
      <c r="I388" s="49">
        <v>1</v>
      </c>
      <c r="J388" s="49">
        <v>0.88100000000000001</v>
      </c>
      <c r="K388" s="49">
        <v>5</v>
      </c>
      <c r="L388" s="49">
        <v>1313</v>
      </c>
      <c r="M388" s="49">
        <v>0.61612104432912751</v>
      </c>
      <c r="N388" s="49">
        <v>0.93</v>
      </c>
      <c r="O388" s="49">
        <v>5</v>
      </c>
      <c r="P388" s="49">
        <v>0.64300000000000002</v>
      </c>
      <c r="Q388" s="49">
        <v>4</v>
      </c>
      <c r="R388" s="49">
        <v>5</v>
      </c>
      <c r="S388" s="49">
        <v>1</v>
      </c>
      <c r="T388" s="49">
        <v>1</v>
      </c>
      <c r="U388" s="49">
        <v>4933</v>
      </c>
      <c r="V388" s="49">
        <v>0.16399921544037999</v>
      </c>
      <c r="W388" s="49">
        <v>30079.412189999999</v>
      </c>
      <c r="X388" s="49">
        <v>1</v>
      </c>
      <c r="Y388" s="49">
        <v>1163</v>
      </c>
      <c r="Z388" s="49">
        <v>30.710324795352523</v>
      </c>
      <c r="AA388" s="49">
        <v>0.95</v>
      </c>
      <c r="AB388" s="49">
        <v>5</v>
      </c>
      <c r="AC388" s="49">
        <v>5</v>
      </c>
      <c r="AD388" s="49">
        <v>5</v>
      </c>
      <c r="AE388" s="107" t="s">
        <v>244</v>
      </c>
      <c r="AF388" s="107" t="s">
        <v>244</v>
      </c>
      <c r="AG388" s="49">
        <v>0</v>
      </c>
      <c r="AH388" s="49">
        <v>0</v>
      </c>
      <c r="AI388" s="49">
        <v>0</v>
      </c>
      <c r="AJ388" s="49"/>
      <c r="AK388" s="49"/>
      <c r="AL388" s="49"/>
      <c r="AM388" s="49">
        <v>0</v>
      </c>
      <c r="AN388" s="49">
        <v>0</v>
      </c>
      <c r="AO388" s="49"/>
      <c r="AP388" s="49"/>
      <c r="AQ388" s="49"/>
      <c r="AR388" s="49">
        <v>0</v>
      </c>
    </row>
    <row r="389" spans="1:44" x14ac:dyDescent="0.25">
      <c r="A389" s="107" t="s">
        <v>528</v>
      </c>
      <c r="B389" s="49">
        <v>9009361401</v>
      </c>
      <c r="C389" s="107" t="s">
        <v>527</v>
      </c>
      <c r="D389" s="49">
        <v>31838</v>
      </c>
      <c r="E389" s="49">
        <v>1.55</v>
      </c>
      <c r="F389" s="49">
        <v>25572.896990000001</v>
      </c>
      <c r="G389" s="49">
        <v>25.573</v>
      </c>
      <c r="H389" s="49">
        <v>0.11899999999999999</v>
      </c>
      <c r="I389" s="49">
        <v>1</v>
      </c>
      <c r="J389" s="49">
        <v>0.88100000000000001</v>
      </c>
      <c r="K389" s="49">
        <v>5</v>
      </c>
      <c r="L389" s="49">
        <v>1313</v>
      </c>
      <c r="M389" s="49">
        <v>0.61612104432912751</v>
      </c>
      <c r="N389" s="49">
        <v>0.93</v>
      </c>
      <c r="O389" s="49">
        <v>5</v>
      </c>
      <c r="P389" s="49">
        <v>0.64300000000000002</v>
      </c>
      <c r="Q389" s="49">
        <v>4</v>
      </c>
      <c r="R389" s="49">
        <v>5</v>
      </c>
      <c r="S389" s="49">
        <v>1</v>
      </c>
      <c r="T389" s="49">
        <v>1</v>
      </c>
      <c r="U389" s="49">
        <v>4933</v>
      </c>
      <c r="V389" s="49">
        <v>0.16399921544037999</v>
      </c>
      <c r="W389" s="49">
        <v>30079.412189999999</v>
      </c>
      <c r="X389" s="49">
        <v>1</v>
      </c>
      <c r="Y389" s="49">
        <v>1163</v>
      </c>
      <c r="Z389" s="49">
        <v>30.710324795352523</v>
      </c>
      <c r="AA389" s="49">
        <v>0.95</v>
      </c>
      <c r="AB389" s="49">
        <v>5</v>
      </c>
      <c r="AC389" s="49">
        <v>5</v>
      </c>
      <c r="AD389" s="49">
        <v>5</v>
      </c>
      <c r="AE389" s="107" t="s">
        <v>244</v>
      </c>
      <c r="AF389" s="107" t="s">
        <v>244</v>
      </c>
      <c r="AG389" s="49">
        <v>22608.335299999999</v>
      </c>
      <c r="AH389" s="49">
        <v>0</v>
      </c>
      <c r="AI389" s="49">
        <v>0</v>
      </c>
      <c r="AJ389" s="49"/>
      <c r="AK389" s="49"/>
      <c r="AL389" s="49"/>
      <c r="AM389" s="49">
        <v>0</v>
      </c>
      <c r="AN389" s="49">
        <v>0</v>
      </c>
      <c r="AO389" s="49"/>
      <c r="AP389" s="49"/>
      <c r="AQ389" s="49"/>
      <c r="AR389" s="49">
        <v>0</v>
      </c>
    </row>
    <row r="390" spans="1:44" x14ac:dyDescent="0.25">
      <c r="A390" s="107" t="s">
        <v>526</v>
      </c>
      <c r="B390" s="49">
        <v>9009361402</v>
      </c>
      <c r="C390" s="107" t="s">
        <v>525</v>
      </c>
      <c r="D390" s="49">
        <v>49375</v>
      </c>
      <c r="E390" s="49">
        <v>1.97</v>
      </c>
      <c r="F390" s="49">
        <v>35178.230929999998</v>
      </c>
      <c r="G390" s="49">
        <v>35.177999999999997</v>
      </c>
      <c r="H390" s="49">
        <v>0.23599999999999999</v>
      </c>
      <c r="I390" s="49">
        <v>2</v>
      </c>
      <c r="J390" s="49">
        <v>0.76400000000000001</v>
      </c>
      <c r="K390" s="49">
        <v>4</v>
      </c>
      <c r="L390" s="49">
        <v>1510</v>
      </c>
      <c r="M390" s="49">
        <v>0.51509128006056903</v>
      </c>
      <c r="N390" s="49">
        <v>0.86199999999999999</v>
      </c>
      <c r="O390" s="49">
        <v>5</v>
      </c>
      <c r="P390" s="49">
        <v>0.45999999999999996</v>
      </c>
      <c r="Q390" s="49">
        <v>3</v>
      </c>
      <c r="R390" s="49">
        <v>4</v>
      </c>
      <c r="S390" s="49">
        <v>1</v>
      </c>
      <c r="T390" s="49">
        <v>1</v>
      </c>
      <c r="U390" s="49">
        <v>3367</v>
      </c>
      <c r="V390" s="49">
        <v>0.297824545905232</v>
      </c>
      <c r="W390" s="49">
        <v>11305.313972</v>
      </c>
      <c r="X390" s="49">
        <v>1</v>
      </c>
      <c r="Y390" s="49">
        <v>806</v>
      </c>
      <c r="Z390" s="49">
        <v>29.319752637322662</v>
      </c>
      <c r="AA390" s="49">
        <v>0.92500000000000004</v>
      </c>
      <c r="AB390" s="49">
        <v>5</v>
      </c>
      <c r="AC390" s="49">
        <v>4.5</v>
      </c>
      <c r="AD390" s="49">
        <v>5</v>
      </c>
      <c r="AE390" s="107" t="s">
        <v>239</v>
      </c>
      <c r="AF390" s="107" t="s">
        <v>244</v>
      </c>
      <c r="AG390" s="49">
        <v>0</v>
      </c>
      <c r="AH390" s="49">
        <v>2918.62</v>
      </c>
      <c r="AI390" s="49">
        <v>0</v>
      </c>
      <c r="AJ390" s="49"/>
      <c r="AK390" s="49"/>
      <c r="AL390" s="49"/>
      <c r="AM390" s="49">
        <v>0</v>
      </c>
      <c r="AN390" s="49">
        <v>1</v>
      </c>
      <c r="AO390" s="49">
        <v>0</v>
      </c>
      <c r="AP390" s="49">
        <v>1</v>
      </c>
      <c r="AQ390" s="49">
        <v>0</v>
      </c>
      <c r="AR390" s="49">
        <v>2918.62</v>
      </c>
    </row>
    <row r="391" spans="1:44" x14ac:dyDescent="0.25">
      <c r="A391" s="107" t="s">
        <v>526</v>
      </c>
      <c r="B391" s="49">
        <v>9009361402</v>
      </c>
      <c r="C391" s="107" t="s">
        <v>525</v>
      </c>
      <c r="D391" s="49">
        <v>49375</v>
      </c>
      <c r="E391" s="49">
        <v>1.97</v>
      </c>
      <c r="F391" s="49">
        <v>35178.230929999998</v>
      </c>
      <c r="G391" s="49">
        <v>35.177999999999997</v>
      </c>
      <c r="H391" s="49">
        <v>0.23599999999999999</v>
      </c>
      <c r="I391" s="49">
        <v>2</v>
      </c>
      <c r="J391" s="49">
        <v>0.76400000000000001</v>
      </c>
      <c r="K391" s="49">
        <v>4</v>
      </c>
      <c r="L391" s="49">
        <v>1510</v>
      </c>
      <c r="M391" s="49">
        <v>0.51509128006056903</v>
      </c>
      <c r="N391" s="49">
        <v>0.86199999999999999</v>
      </c>
      <c r="O391" s="49">
        <v>5</v>
      </c>
      <c r="P391" s="49">
        <v>0.45999999999999996</v>
      </c>
      <c r="Q391" s="49">
        <v>3</v>
      </c>
      <c r="R391" s="49">
        <v>4</v>
      </c>
      <c r="S391" s="49">
        <v>1</v>
      </c>
      <c r="T391" s="49">
        <v>1</v>
      </c>
      <c r="U391" s="49">
        <v>3367</v>
      </c>
      <c r="V391" s="49">
        <v>0.297824545905232</v>
      </c>
      <c r="W391" s="49">
        <v>11305.313972</v>
      </c>
      <c r="X391" s="49">
        <v>1</v>
      </c>
      <c r="Y391" s="49">
        <v>806</v>
      </c>
      <c r="Z391" s="49">
        <v>29.319752637322662</v>
      </c>
      <c r="AA391" s="49">
        <v>0.92500000000000004</v>
      </c>
      <c r="AB391" s="49">
        <v>5</v>
      </c>
      <c r="AC391" s="49">
        <v>4.5</v>
      </c>
      <c r="AD391" s="49">
        <v>5</v>
      </c>
      <c r="AE391" s="107" t="s">
        <v>239</v>
      </c>
      <c r="AF391" s="107" t="s">
        <v>244</v>
      </c>
      <c r="AG391" s="49">
        <v>4781.3608999999997</v>
      </c>
      <c r="AH391" s="49">
        <v>0</v>
      </c>
      <c r="AI391" s="49">
        <v>0</v>
      </c>
      <c r="AJ391" s="49"/>
      <c r="AK391" s="49"/>
      <c r="AL391" s="49"/>
      <c r="AM391" s="49">
        <v>0</v>
      </c>
      <c r="AN391" s="49">
        <v>0</v>
      </c>
      <c r="AO391" s="49"/>
      <c r="AP391" s="49"/>
      <c r="AQ391" s="49"/>
      <c r="AR391" s="49">
        <v>0</v>
      </c>
    </row>
    <row r="392" spans="1:44" x14ac:dyDescent="0.25">
      <c r="A392" s="107" t="s">
        <v>524</v>
      </c>
      <c r="B392" s="49">
        <v>9009361500</v>
      </c>
      <c r="C392" s="107" t="s">
        <v>523</v>
      </c>
      <c r="D392" s="49">
        <v>57955</v>
      </c>
      <c r="E392" s="49">
        <v>2.87</v>
      </c>
      <c r="F392" s="49">
        <v>34209.754829999998</v>
      </c>
      <c r="G392" s="49">
        <v>34.21</v>
      </c>
      <c r="H392" s="49">
        <v>0.22800000000000001</v>
      </c>
      <c r="I392" s="49">
        <v>2</v>
      </c>
      <c r="J392" s="49">
        <v>0.77200000000000002</v>
      </c>
      <c r="K392" s="49">
        <v>4</v>
      </c>
      <c r="L392" s="49">
        <v>1260</v>
      </c>
      <c r="M392" s="49">
        <v>0.44197919789652002</v>
      </c>
      <c r="N392" s="49">
        <v>0.77200000000000002</v>
      </c>
      <c r="O392" s="49">
        <v>4</v>
      </c>
      <c r="P392" s="49">
        <v>0.70199999999999996</v>
      </c>
      <c r="Q392" s="49">
        <v>4</v>
      </c>
      <c r="R392" s="49">
        <v>4</v>
      </c>
      <c r="S392" s="49">
        <v>1</v>
      </c>
      <c r="T392" s="49">
        <v>1</v>
      </c>
      <c r="U392" s="49">
        <v>7607</v>
      </c>
      <c r="V392" s="49">
        <v>1.1734293749623601</v>
      </c>
      <c r="W392" s="49">
        <v>6482.7080029999997</v>
      </c>
      <c r="X392" s="49">
        <v>1</v>
      </c>
      <c r="Y392" s="49">
        <v>1699</v>
      </c>
      <c r="Z392" s="49">
        <v>22.258613913271322</v>
      </c>
      <c r="AA392" s="49">
        <v>0.84</v>
      </c>
      <c r="AB392" s="49">
        <v>5</v>
      </c>
      <c r="AC392" s="49">
        <v>4.5</v>
      </c>
      <c r="AD392" s="49">
        <v>5</v>
      </c>
      <c r="AE392" s="107" t="s">
        <v>239</v>
      </c>
      <c r="AF392" s="107" t="s">
        <v>244</v>
      </c>
      <c r="AG392" s="49">
        <v>192.12350000000001</v>
      </c>
      <c r="AH392" s="49">
        <v>0</v>
      </c>
      <c r="AI392" s="49">
        <v>0</v>
      </c>
      <c r="AJ392" s="49"/>
      <c r="AK392" s="49"/>
      <c r="AL392" s="49"/>
      <c r="AM392" s="49">
        <v>0</v>
      </c>
      <c r="AN392" s="49">
        <v>0</v>
      </c>
      <c r="AO392" s="49"/>
      <c r="AP392" s="49"/>
      <c r="AQ392" s="49"/>
      <c r="AR392" s="49">
        <v>0</v>
      </c>
    </row>
    <row r="393" spans="1:44" x14ac:dyDescent="0.25">
      <c r="A393" s="107" t="s">
        <v>524</v>
      </c>
      <c r="B393" s="49">
        <v>9009361500</v>
      </c>
      <c r="C393" s="107" t="s">
        <v>523</v>
      </c>
      <c r="D393" s="49">
        <v>57955</v>
      </c>
      <c r="E393" s="49">
        <v>2.87</v>
      </c>
      <c r="F393" s="49">
        <v>34209.754829999998</v>
      </c>
      <c r="G393" s="49">
        <v>34.21</v>
      </c>
      <c r="H393" s="49">
        <v>0.22800000000000001</v>
      </c>
      <c r="I393" s="49">
        <v>2</v>
      </c>
      <c r="J393" s="49">
        <v>0.77200000000000002</v>
      </c>
      <c r="K393" s="49">
        <v>4</v>
      </c>
      <c r="L393" s="49">
        <v>1260</v>
      </c>
      <c r="M393" s="49">
        <v>0.44197919789652002</v>
      </c>
      <c r="N393" s="49">
        <v>0.77200000000000002</v>
      </c>
      <c r="O393" s="49">
        <v>4</v>
      </c>
      <c r="P393" s="49">
        <v>0.70199999999999996</v>
      </c>
      <c r="Q393" s="49">
        <v>4</v>
      </c>
      <c r="R393" s="49">
        <v>4</v>
      </c>
      <c r="S393" s="49">
        <v>1</v>
      </c>
      <c r="T393" s="49">
        <v>1</v>
      </c>
      <c r="U393" s="49">
        <v>7607</v>
      </c>
      <c r="V393" s="49">
        <v>1.1734293749623601</v>
      </c>
      <c r="W393" s="49">
        <v>6482.7080029999997</v>
      </c>
      <c r="X393" s="49">
        <v>1</v>
      </c>
      <c r="Y393" s="49">
        <v>1699</v>
      </c>
      <c r="Z393" s="49">
        <v>22.258613913271322</v>
      </c>
      <c r="AA393" s="49">
        <v>0.84</v>
      </c>
      <c r="AB393" s="49">
        <v>5</v>
      </c>
      <c r="AC393" s="49">
        <v>4.5</v>
      </c>
      <c r="AD393" s="49">
        <v>5</v>
      </c>
      <c r="AE393" s="107" t="s">
        <v>239</v>
      </c>
      <c r="AF393" s="107" t="s">
        <v>244</v>
      </c>
      <c r="AG393" s="49">
        <v>88395.970499999996</v>
      </c>
      <c r="AH393" s="49">
        <v>17211.07</v>
      </c>
      <c r="AI393" s="49">
        <v>9</v>
      </c>
      <c r="AJ393" s="49">
        <v>8</v>
      </c>
      <c r="AK393" s="49">
        <v>1</v>
      </c>
      <c r="AL393" s="49">
        <v>0</v>
      </c>
      <c r="AM393" s="49">
        <v>7639.43</v>
      </c>
      <c r="AN393" s="49">
        <v>11</v>
      </c>
      <c r="AO393" s="49">
        <v>6</v>
      </c>
      <c r="AP393" s="49">
        <v>5</v>
      </c>
      <c r="AQ393" s="49">
        <v>0</v>
      </c>
      <c r="AR393" s="49">
        <v>9571.64</v>
      </c>
    </row>
    <row r="404" spans="1:3" x14ac:dyDescent="0.25">
      <c r="A404" s="156" t="s">
        <v>281</v>
      </c>
      <c r="B404" s="156" t="s">
        <v>1974</v>
      </c>
      <c r="C404" s="156" t="s">
        <v>1975</v>
      </c>
    </row>
    <row r="405" spans="1:3" x14ac:dyDescent="0.25">
      <c r="A405" s="106">
        <v>9001070300</v>
      </c>
      <c r="B405" s="107">
        <v>16956.723999999998</v>
      </c>
      <c r="C405" s="107">
        <v>202635.3</v>
      </c>
    </row>
    <row r="406" spans="1:3" x14ac:dyDescent="0.25">
      <c r="A406" s="106">
        <v>9001070400</v>
      </c>
      <c r="B406" s="107">
        <v>17917.035599999999</v>
      </c>
      <c r="C406" s="107">
        <v>1029.53</v>
      </c>
    </row>
    <row r="407" spans="1:3" x14ac:dyDescent="0.25">
      <c r="A407" s="106">
        <v>9001070500</v>
      </c>
      <c r="B407" s="107">
        <v>23101.568599999999</v>
      </c>
      <c r="C407" s="107">
        <v>359.75</v>
      </c>
    </row>
    <row r="408" spans="1:3" x14ac:dyDescent="0.25">
      <c r="A408" s="106">
        <v>9001070900</v>
      </c>
      <c r="B408" s="107">
        <v>29174.958600000002</v>
      </c>
      <c r="C408" s="107">
        <v>4170.01</v>
      </c>
    </row>
    <row r="409" spans="1:3" x14ac:dyDescent="0.25">
      <c r="A409" s="106">
        <v>9001071000</v>
      </c>
      <c r="B409" s="107">
        <v>37249.348899999997</v>
      </c>
      <c r="C409" s="107">
        <v>14379.5</v>
      </c>
    </row>
    <row r="410" spans="1:3" x14ac:dyDescent="0.25">
      <c r="A410" s="106">
        <v>9001071100</v>
      </c>
      <c r="B410" s="107">
        <v>51783.790099999998</v>
      </c>
      <c r="C410" s="107">
        <v>21423.83</v>
      </c>
    </row>
    <row r="411" spans="1:3" x14ac:dyDescent="0.25">
      <c r="A411" s="106">
        <v>9001071200</v>
      </c>
      <c r="B411" s="107">
        <v>45169.658199999998</v>
      </c>
      <c r="C411" s="107">
        <v>4593.8599999999997</v>
      </c>
    </row>
    <row r="412" spans="1:3" x14ac:dyDescent="0.25">
      <c r="A412" s="106">
        <v>9001071300</v>
      </c>
      <c r="B412" s="107">
        <v>34389.4211</v>
      </c>
      <c r="C412" s="107">
        <v>1572.32</v>
      </c>
    </row>
    <row r="413" spans="1:3" x14ac:dyDescent="0.25">
      <c r="A413" s="106">
        <v>9001071400</v>
      </c>
      <c r="B413" s="107">
        <v>38432.275500000003</v>
      </c>
      <c r="C413" s="107">
        <v>3327.16</v>
      </c>
    </row>
    <row r="414" spans="1:3" x14ac:dyDescent="0.25">
      <c r="A414" s="106">
        <v>9001071600</v>
      </c>
      <c r="B414" s="107">
        <v>24529.813099999999</v>
      </c>
      <c r="C414" s="107">
        <v>1330.85</v>
      </c>
    </row>
    <row r="415" spans="1:3" x14ac:dyDescent="0.25">
      <c r="A415" s="106">
        <v>9001071900</v>
      </c>
      <c r="B415" s="107">
        <v>46534.635900000103</v>
      </c>
      <c r="C415" s="107">
        <v>3620.23</v>
      </c>
    </row>
    <row r="416" spans="1:3" x14ac:dyDescent="0.25">
      <c r="A416" s="106">
        <v>9001073300</v>
      </c>
      <c r="B416" s="107">
        <v>49786.050399999898</v>
      </c>
      <c r="C416" s="107">
        <v>21408.65</v>
      </c>
    </row>
    <row r="417" spans="1:3" x14ac:dyDescent="0.25">
      <c r="A417" s="106">
        <v>9001073400</v>
      </c>
      <c r="B417" s="107">
        <v>53978.008699999998</v>
      </c>
      <c r="C417" s="107">
        <v>48424.62</v>
      </c>
    </row>
    <row r="418" spans="1:3" x14ac:dyDescent="0.25">
      <c r="A418" s="106">
        <v>9001073500</v>
      </c>
      <c r="B418" s="107">
        <v>38030.339099999997</v>
      </c>
      <c r="C418" s="107">
        <v>7178.22</v>
      </c>
    </row>
    <row r="419" spans="1:3" x14ac:dyDescent="0.25">
      <c r="A419" s="106">
        <v>9001073600</v>
      </c>
      <c r="B419" s="107">
        <v>24351.613000000001</v>
      </c>
      <c r="C419" s="107">
        <v>846.37</v>
      </c>
    </row>
    <row r="420" spans="1:3" x14ac:dyDescent="0.25">
      <c r="A420" s="106">
        <v>9001073700</v>
      </c>
      <c r="B420" s="107">
        <v>64008.1363000001</v>
      </c>
      <c r="C420" s="107">
        <v>24518.83</v>
      </c>
    </row>
    <row r="421" spans="1:3" x14ac:dyDescent="0.25">
      <c r="A421" s="106">
        <v>9001073800</v>
      </c>
      <c r="B421" s="107">
        <v>25510.301599999999</v>
      </c>
      <c r="C421" s="107">
        <v>2512.29</v>
      </c>
    </row>
    <row r="422" spans="1:3" x14ac:dyDescent="0.25">
      <c r="A422" s="106">
        <v>9001073900</v>
      </c>
      <c r="B422" s="107">
        <v>35070.078800000003</v>
      </c>
      <c r="C422" s="107">
        <v>106775.64</v>
      </c>
    </row>
    <row r="423" spans="1:3" x14ac:dyDescent="0.25">
      <c r="A423" s="106">
        <v>9001074000</v>
      </c>
      <c r="B423" s="107">
        <v>26942.261399999999</v>
      </c>
      <c r="C423" s="107">
        <v>13413.06</v>
      </c>
    </row>
    <row r="424" spans="1:3" x14ac:dyDescent="0.25">
      <c r="A424" s="106">
        <v>9001074300</v>
      </c>
      <c r="B424" s="107">
        <v>51618.490199999906</v>
      </c>
      <c r="C424" s="107">
        <v>8289.77</v>
      </c>
    </row>
    <row r="425" spans="1:3" x14ac:dyDescent="0.25">
      <c r="A425" s="106">
        <v>9001074400</v>
      </c>
      <c r="B425" s="107">
        <v>54299.358399999903</v>
      </c>
      <c r="C425" s="107">
        <v>20133.349999999999</v>
      </c>
    </row>
    <row r="426" spans="1:3" x14ac:dyDescent="0.25">
      <c r="A426" s="106">
        <v>9001257200</v>
      </c>
      <c r="B426" s="107">
        <v>46248.605099999899</v>
      </c>
      <c r="C426" s="107">
        <v>7200.74</v>
      </c>
    </row>
    <row r="427" spans="1:3" x14ac:dyDescent="0.25">
      <c r="A427" s="106">
        <v>9009120200</v>
      </c>
      <c r="B427" s="107">
        <v>98996.496400000105</v>
      </c>
      <c r="C427" s="107">
        <v>18704.38</v>
      </c>
    </row>
    <row r="428" spans="1:3" x14ac:dyDescent="0.25">
      <c r="A428" s="106">
        <v>9009140200</v>
      </c>
      <c r="B428" s="107">
        <v>5569.7996999999996</v>
      </c>
      <c r="C428" s="107">
        <v>0</v>
      </c>
    </row>
    <row r="429" spans="1:3" x14ac:dyDescent="0.25">
      <c r="A429" s="106">
        <v>9009140300</v>
      </c>
      <c r="B429" s="107">
        <v>27566.794900000001</v>
      </c>
      <c r="C429" s="107">
        <v>2174.4499999999998</v>
      </c>
    </row>
    <row r="430" spans="1:3" x14ac:dyDescent="0.25">
      <c r="A430" s="106">
        <v>9009140500</v>
      </c>
      <c r="B430" s="107">
        <v>40619.569599999901</v>
      </c>
      <c r="C430" s="107">
        <v>2256.9499999999998</v>
      </c>
    </row>
    <row r="431" spans="1:3" x14ac:dyDescent="0.25">
      <c r="A431" s="106">
        <v>9009140600</v>
      </c>
      <c r="B431" s="107">
        <v>52288.773399999904</v>
      </c>
      <c r="C431" s="107">
        <v>3999.65</v>
      </c>
    </row>
    <row r="432" spans="1:3" x14ac:dyDescent="0.25">
      <c r="A432" s="106">
        <v>9009141500</v>
      </c>
      <c r="B432" s="107">
        <v>89595.167099999991</v>
      </c>
      <c r="C432" s="107">
        <v>47450.57</v>
      </c>
    </row>
    <row r="433" spans="1:3" x14ac:dyDescent="0.25">
      <c r="A433" s="106">
        <v>9009141600</v>
      </c>
      <c r="B433" s="107">
        <v>59212.536800000104</v>
      </c>
      <c r="C433" s="107">
        <v>10815.87</v>
      </c>
    </row>
    <row r="434" spans="1:3" x14ac:dyDescent="0.25">
      <c r="A434" s="106">
        <v>9009142300</v>
      </c>
      <c r="B434" s="107">
        <v>53392.115599999903</v>
      </c>
      <c r="C434" s="107">
        <v>10400.34</v>
      </c>
    </row>
    <row r="435" spans="1:3" x14ac:dyDescent="0.25">
      <c r="A435" s="106">
        <v>9009142400</v>
      </c>
      <c r="B435" s="107">
        <v>54491.1928999999</v>
      </c>
      <c r="C435" s="107">
        <v>6815.37</v>
      </c>
    </row>
    <row r="436" spans="1:3" x14ac:dyDescent="0.25">
      <c r="A436" s="106">
        <v>9009142500</v>
      </c>
      <c r="B436" s="107">
        <v>65008.414500000094</v>
      </c>
      <c r="C436" s="107">
        <v>7352.41</v>
      </c>
    </row>
    <row r="437" spans="1:3" x14ac:dyDescent="0.25">
      <c r="A437" s="106">
        <v>9009142700</v>
      </c>
      <c r="B437" s="107">
        <v>84074.735200000097</v>
      </c>
      <c r="C437" s="107">
        <v>29975.46</v>
      </c>
    </row>
    <row r="438" spans="1:3" x14ac:dyDescent="0.25">
      <c r="A438" s="106">
        <v>9009165500</v>
      </c>
      <c r="B438" s="107">
        <v>68231.695399999997</v>
      </c>
      <c r="C438" s="107">
        <v>42137.05</v>
      </c>
    </row>
  </sheetData>
  <pageMargins left="0.7" right="0.7" top="0.75" bottom="0.75" header="0.3" footer="0.3"/>
  <pageSetup orientation="portrait"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2FEAC-1D05-403F-AF99-3968B7BA5BAE}">
  <dimension ref="A1:E823"/>
  <sheetViews>
    <sheetView workbookViewId="0">
      <selection sqref="A1:E823"/>
    </sheetView>
  </sheetViews>
  <sheetFormatPr defaultRowHeight="15" x14ac:dyDescent="0.25"/>
  <sheetData>
    <row r="1" spans="1:5" x14ac:dyDescent="0.25">
      <c r="A1" s="165" t="s">
        <v>1964</v>
      </c>
      <c r="B1" s="115" t="s">
        <v>1963</v>
      </c>
      <c r="C1" s="115" t="s">
        <v>1962</v>
      </c>
      <c r="D1" s="170" t="s">
        <v>2841</v>
      </c>
      <c r="E1" s="170" t="s">
        <v>2842</v>
      </c>
    </row>
    <row r="2" spans="1:5" x14ac:dyDescent="0.25">
      <c r="A2" s="166" t="s">
        <v>1934</v>
      </c>
      <c r="B2" s="167">
        <v>9001010101</v>
      </c>
      <c r="C2" s="167" t="s">
        <v>1933</v>
      </c>
      <c r="D2" s="171" t="s">
        <v>239</v>
      </c>
      <c r="E2" s="172" t="s">
        <v>239</v>
      </c>
    </row>
    <row r="3" spans="1:5" x14ac:dyDescent="0.25">
      <c r="A3" s="168" t="s">
        <v>1932</v>
      </c>
      <c r="B3" s="169">
        <v>9001010102</v>
      </c>
      <c r="C3" s="169" t="s">
        <v>1931</v>
      </c>
      <c r="D3" s="169" t="s">
        <v>239</v>
      </c>
      <c r="E3" s="173" t="s">
        <v>239</v>
      </c>
    </row>
    <row r="4" spans="1:5" x14ac:dyDescent="0.25">
      <c r="A4" s="166" t="s">
        <v>1930</v>
      </c>
      <c r="B4" s="167">
        <v>9001010201</v>
      </c>
      <c r="C4" s="167" t="s">
        <v>1929</v>
      </c>
      <c r="D4" s="174" t="s">
        <v>239</v>
      </c>
      <c r="E4" s="175" t="s">
        <v>239</v>
      </c>
    </row>
    <row r="5" spans="1:5" x14ac:dyDescent="0.25">
      <c r="A5" s="168" t="s">
        <v>1928</v>
      </c>
      <c r="B5" s="169">
        <v>9001010202</v>
      </c>
      <c r="C5" s="169" t="s">
        <v>1927</v>
      </c>
      <c r="D5" s="169" t="s">
        <v>239</v>
      </c>
      <c r="E5" s="173" t="s">
        <v>239</v>
      </c>
    </row>
    <row r="6" spans="1:5" x14ac:dyDescent="0.25">
      <c r="A6" s="166" t="s">
        <v>1926</v>
      </c>
      <c r="B6" s="167">
        <v>9001010300</v>
      </c>
      <c r="C6" s="167" t="s">
        <v>1925</v>
      </c>
      <c r="D6" s="174" t="s">
        <v>239</v>
      </c>
      <c r="E6" s="175" t="s">
        <v>239</v>
      </c>
    </row>
    <row r="7" spans="1:5" x14ac:dyDescent="0.25">
      <c r="A7" s="168" t="s">
        <v>1924</v>
      </c>
      <c r="B7" s="169">
        <v>9001010400</v>
      </c>
      <c r="C7" s="169" t="s">
        <v>1923</v>
      </c>
      <c r="D7" s="169" t="s">
        <v>239</v>
      </c>
      <c r="E7" s="173" t="s">
        <v>239</v>
      </c>
    </row>
    <row r="8" spans="1:5" x14ac:dyDescent="0.25">
      <c r="A8" s="166" t="s">
        <v>1922</v>
      </c>
      <c r="B8" s="167">
        <v>9001010500</v>
      </c>
      <c r="C8" s="167" t="s">
        <v>1921</v>
      </c>
      <c r="D8" s="174" t="s">
        <v>239</v>
      </c>
      <c r="E8" s="175" t="s">
        <v>239</v>
      </c>
    </row>
    <row r="9" spans="1:5" x14ac:dyDescent="0.25">
      <c r="A9" s="168" t="s">
        <v>1920</v>
      </c>
      <c r="B9" s="169">
        <v>9001010600</v>
      </c>
      <c r="C9" s="169" t="s">
        <v>1919</v>
      </c>
      <c r="D9" s="169" t="s">
        <v>239</v>
      </c>
      <c r="E9" s="173" t="s">
        <v>239</v>
      </c>
    </row>
    <row r="10" spans="1:5" x14ac:dyDescent="0.25">
      <c r="A10" s="166" t="s">
        <v>1918</v>
      </c>
      <c r="B10" s="167">
        <v>9001010700</v>
      </c>
      <c r="C10" s="167" t="s">
        <v>1917</v>
      </c>
      <c r="D10" s="174" t="s">
        <v>239</v>
      </c>
      <c r="E10" s="175" t="s">
        <v>244</v>
      </c>
    </row>
    <row r="11" spans="1:5" x14ac:dyDescent="0.25">
      <c r="A11" s="168" t="s">
        <v>1916</v>
      </c>
      <c r="B11" s="169">
        <v>9001010800</v>
      </c>
      <c r="C11" s="169" t="s">
        <v>1915</v>
      </c>
      <c r="D11" s="169" t="s">
        <v>239</v>
      </c>
      <c r="E11" s="173" t="s">
        <v>239</v>
      </c>
    </row>
    <row r="12" spans="1:5" x14ac:dyDescent="0.25">
      <c r="A12" s="166" t="s">
        <v>1914</v>
      </c>
      <c r="B12" s="167">
        <v>9001010900</v>
      </c>
      <c r="C12" s="167" t="s">
        <v>1913</v>
      </c>
      <c r="D12" s="174" t="s">
        <v>239</v>
      </c>
      <c r="E12" s="175" t="s">
        <v>239</v>
      </c>
    </row>
    <row r="13" spans="1:5" x14ac:dyDescent="0.25">
      <c r="A13" s="168" t="s">
        <v>1912</v>
      </c>
      <c r="B13" s="169">
        <v>9001011000</v>
      </c>
      <c r="C13" s="169" t="s">
        <v>1911</v>
      </c>
      <c r="D13" s="169" t="s">
        <v>239</v>
      </c>
      <c r="E13" s="173" t="s">
        <v>239</v>
      </c>
    </row>
    <row r="14" spans="1:5" x14ac:dyDescent="0.25">
      <c r="A14" s="166" t="s">
        <v>1910</v>
      </c>
      <c r="B14" s="167">
        <v>9001011100</v>
      </c>
      <c r="C14" s="167" t="s">
        <v>1909</v>
      </c>
      <c r="D14" s="174" t="s">
        <v>239</v>
      </c>
      <c r="E14" s="175" t="s">
        <v>239</v>
      </c>
    </row>
    <row r="15" spans="1:5" x14ac:dyDescent="0.25">
      <c r="A15" s="168" t="s">
        <v>1908</v>
      </c>
      <c r="B15" s="169">
        <v>9001011200</v>
      </c>
      <c r="C15" s="169" t="s">
        <v>1907</v>
      </c>
      <c r="D15" s="169" t="s">
        <v>239</v>
      </c>
      <c r="E15" s="173" t="s">
        <v>239</v>
      </c>
    </row>
    <row r="16" spans="1:5" x14ac:dyDescent="0.25">
      <c r="A16" s="166" t="s">
        <v>1906</v>
      </c>
      <c r="B16" s="167">
        <v>9001011300</v>
      </c>
      <c r="C16" s="167" t="s">
        <v>1905</v>
      </c>
      <c r="D16" s="174" t="s">
        <v>239</v>
      </c>
      <c r="E16" s="175" t="s">
        <v>239</v>
      </c>
    </row>
    <row r="17" spans="1:5" x14ac:dyDescent="0.25">
      <c r="A17" s="168" t="s">
        <v>1904</v>
      </c>
      <c r="B17" s="169">
        <v>9001020100</v>
      </c>
      <c r="C17" s="169" t="s">
        <v>1903</v>
      </c>
      <c r="D17" s="169" t="s">
        <v>239</v>
      </c>
      <c r="E17" s="173" t="s">
        <v>239</v>
      </c>
    </row>
    <row r="18" spans="1:5" x14ac:dyDescent="0.25">
      <c r="A18" s="166" t="s">
        <v>1902</v>
      </c>
      <c r="B18" s="167">
        <v>9001020200</v>
      </c>
      <c r="C18" s="167" t="s">
        <v>1901</v>
      </c>
      <c r="D18" s="174" t="s">
        <v>239</v>
      </c>
      <c r="E18" s="175" t="s">
        <v>239</v>
      </c>
    </row>
    <row r="19" spans="1:5" x14ac:dyDescent="0.25">
      <c r="A19" s="168" t="s">
        <v>1900</v>
      </c>
      <c r="B19" s="169">
        <v>9001020300</v>
      </c>
      <c r="C19" s="169" t="s">
        <v>1899</v>
      </c>
      <c r="D19" s="169" t="s">
        <v>239</v>
      </c>
      <c r="E19" s="173" t="s">
        <v>239</v>
      </c>
    </row>
    <row r="20" spans="1:5" x14ac:dyDescent="0.25">
      <c r="A20" s="166" t="s">
        <v>1898</v>
      </c>
      <c r="B20" s="167">
        <v>9001020400</v>
      </c>
      <c r="C20" s="167" t="s">
        <v>1897</v>
      </c>
      <c r="D20" s="174" t="s">
        <v>239</v>
      </c>
      <c r="E20" s="175" t="s">
        <v>239</v>
      </c>
    </row>
    <row r="21" spans="1:5" x14ac:dyDescent="0.25">
      <c r="A21" s="168" t="s">
        <v>1896</v>
      </c>
      <c r="B21" s="169">
        <v>9001020500</v>
      </c>
      <c r="C21" s="169" t="s">
        <v>1895</v>
      </c>
      <c r="D21" s="169" t="s">
        <v>239</v>
      </c>
      <c r="E21" s="173" t="s">
        <v>239</v>
      </c>
    </row>
    <row r="22" spans="1:5" x14ac:dyDescent="0.25">
      <c r="A22" s="166" t="s">
        <v>1894</v>
      </c>
      <c r="B22" s="167">
        <v>9001020600</v>
      </c>
      <c r="C22" s="167" t="s">
        <v>1893</v>
      </c>
      <c r="D22" s="174" t="s">
        <v>239</v>
      </c>
      <c r="E22" s="175" t="s">
        <v>239</v>
      </c>
    </row>
    <row r="23" spans="1:5" x14ac:dyDescent="0.25">
      <c r="A23" s="168" t="s">
        <v>1892</v>
      </c>
      <c r="B23" s="169">
        <v>9001020700</v>
      </c>
      <c r="C23" s="169" t="s">
        <v>1891</v>
      </c>
      <c r="D23" s="169" t="s">
        <v>239</v>
      </c>
      <c r="E23" s="173" t="s">
        <v>239</v>
      </c>
    </row>
    <row r="24" spans="1:5" x14ac:dyDescent="0.25">
      <c r="A24" s="166" t="s">
        <v>1890</v>
      </c>
      <c r="B24" s="167">
        <v>9001020800</v>
      </c>
      <c r="C24" s="167" t="s">
        <v>1889</v>
      </c>
      <c r="D24" s="174" t="s">
        <v>239</v>
      </c>
      <c r="E24" s="175" t="s">
        <v>239</v>
      </c>
    </row>
    <row r="25" spans="1:5" x14ac:dyDescent="0.25">
      <c r="A25" s="168" t="s">
        <v>1888</v>
      </c>
      <c r="B25" s="169">
        <v>9001020900</v>
      </c>
      <c r="C25" s="169" t="s">
        <v>1887</v>
      </c>
      <c r="D25" s="169" t="s">
        <v>239</v>
      </c>
      <c r="E25" s="173" t="s">
        <v>239</v>
      </c>
    </row>
    <row r="26" spans="1:5" x14ac:dyDescent="0.25">
      <c r="A26" s="166" t="s">
        <v>1886</v>
      </c>
      <c r="B26" s="167">
        <v>9001021000</v>
      </c>
      <c r="C26" s="167" t="s">
        <v>1885</v>
      </c>
      <c r="D26" s="174" t="s">
        <v>239</v>
      </c>
      <c r="E26" s="175" t="s">
        <v>239</v>
      </c>
    </row>
    <row r="27" spans="1:5" x14ac:dyDescent="0.25">
      <c r="A27" s="168" t="s">
        <v>1884</v>
      </c>
      <c r="B27" s="169">
        <v>9001021100</v>
      </c>
      <c r="C27" s="169" t="s">
        <v>1883</v>
      </c>
      <c r="D27" s="169" t="s">
        <v>239</v>
      </c>
      <c r="E27" s="173" t="s">
        <v>239</v>
      </c>
    </row>
    <row r="28" spans="1:5" x14ac:dyDescent="0.25">
      <c r="A28" s="166" t="s">
        <v>1882</v>
      </c>
      <c r="B28" s="167">
        <v>9001021200</v>
      </c>
      <c r="C28" s="167" t="s">
        <v>1881</v>
      </c>
      <c r="D28" s="174" t="s">
        <v>239</v>
      </c>
      <c r="E28" s="175" t="s">
        <v>239</v>
      </c>
    </row>
    <row r="29" spans="1:5" x14ac:dyDescent="0.25">
      <c r="A29" s="168" t="s">
        <v>1880</v>
      </c>
      <c r="B29" s="169">
        <v>9001021300</v>
      </c>
      <c r="C29" s="169" t="s">
        <v>1879</v>
      </c>
      <c r="D29" s="169" t="s">
        <v>239</v>
      </c>
      <c r="E29" s="173" t="s">
        <v>239</v>
      </c>
    </row>
    <row r="30" spans="1:5" x14ac:dyDescent="0.25">
      <c r="A30" s="166" t="s">
        <v>1878</v>
      </c>
      <c r="B30" s="167">
        <v>9001021400</v>
      </c>
      <c r="C30" s="167" t="s">
        <v>1877</v>
      </c>
      <c r="D30" s="174" t="s">
        <v>244</v>
      </c>
      <c r="E30" s="175" t="s">
        <v>244</v>
      </c>
    </row>
    <row r="31" spans="1:5" x14ac:dyDescent="0.25">
      <c r="A31" s="168" t="s">
        <v>1876</v>
      </c>
      <c r="B31" s="169">
        <v>9001021500</v>
      </c>
      <c r="C31" s="169" t="s">
        <v>1875</v>
      </c>
      <c r="D31" s="169" t="s">
        <v>244</v>
      </c>
      <c r="E31" s="173" t="s">
        <v>244</v>
      </c>
    </row>
    <row r="32" spans="1:5" x14ac:dyDescent="0.25">
      <c r="A32" s="166" t="s">
        <v>1874</v>
      </c>
      <c r="B32" s="167">
        <v>9001021600</v>
      </c>
      <c r="C32" s="167" t="s">
        <v>1873</v>
      </c>
      <c r="D32" s="174" t="s">
        <v>239</v>
      </c>
      <c r="E32" s="175" t="s">
        <v>239</v>
      </c>
    </row>
    <row r="33" spans="1:5" x14ac:dyDescent="0.25">
      <c r="A33" s="168" t="s">
        <v>1872</v>
      </c>
      <c r="B33" s="169">
        <v>9001021700</v>
      </c>
      <c r="C33" s="169" t="s">
        <v>1871</v>
      </c>
      <c r="D33" s="169" t="s">
        <v>239</v>
      </c>
      <c r="E33" s="173" t="s">
        <v>239</v>
      </c>
    </row>
    <row r="34" spans="1:5" x14ac:dyDescent="0.25">
      <c r="A34" s="166" t="s">
        <v>1870</v>
      </c>
      <c r="B34" s="167">
        <v>9001021801</v>
      </c>
      <c r="C34" s="167" t="s">
        <v>1869</v>
      </c>
      <c r="D34" s="174" t="s">
        <v>239</v>
      </c>
      <c r="E34" s="175" t="s">
        <v>239</v>
      </c>
    </row>
    <row r="35" spans="1:5" x14ac:dyDescent="0.25">
      <c r="A35" s="168" t="s">
        <v>1868</v>
      </c>
      <c r="B35" s="169">
        <v>9001021802</v>
      </c>
      <c r="C35" s="169" t="s">
        <v>1867</v>
      </c>
      <c r="D35" s="169" t="s">
        <v>239</v>
      </c>
      <c r="E35" s="173" t="s">
        <v>239</v>
      </c>
    </row>
    <row r="36" spans="1:5" x14ac:dyDescent="0.25">
      <c r="A36" s="166" t="s">
        <v>1866</v>
      </c>
      <c r="B36" s="167">
        <v>9001021900</v>
      </c>
      <c r="C36" s="167" t="s">
        <v>1865</v>
      </c>
      <c r="D36" s="174" t="s">
        <v>239</v>
      </c>
      <c r="E36" s="175" t="s">
        <v>239</v>
      </c>
    </row>
    <row r="37" spans="1:5" x14ac:dyDescent="0.25">
      <c r="A37" s="168" t="s">
        <v>1864</v>
      </c>
      <c r="B37" s="169">
        <v>9001022000</v>
      </c>
      <c r="C37" s="169" t="s">
        <v>1863</v>
      </c>
      <c r="D37" s="169" t="s">
        <v>239</v>
      </c>
      <c r="E37" s="173" t="s">
        <v>239</v>
      </c>
    </row>
    <row r="38" spans="1:5" x14ac:dyDescent="0.25">
      <c r="A38" s="166" t="s">
        <v>1862</v>
      </c>
      <c r="B38" s="167">
        <v>9001022100</v>
      </c>
      <c r="C38" s="167" t="s">
        <v>1861</v>
      </c>
      <c r="D38" s="174" t="s">
        <v>239</v>
      </c>
      <c r="E38" s="175" t="s">
        <v>244</v>
      </c>
    </row>
    <row r="39" spans="1:5" x14ac:dyDescent="0.25">
      <c r="A39" s="168" t="s">
        <v>1860</v>
      </c>
      <c r="B39" s="169">
        <v>9001022200</v>
      </c>
      <c r="C39" s="169" t="s">
        <v>1859</v>
      </c>
      <c r="D39" s="169" t="s">
        <v>239</v>
      </c>
      <c r="E39" s="173" t="s">
        <v>239</v>
      </c>
    </row>
    <row r="40" spans="1:5" x14ac:dyDescent="0.25">
      <c r="A40" s="166" t="s">
        <v>1858</v>
      </c>
      <c r="B40" s="167">
        <v>9001022300</v>
      </c>
      <c r="C40" s="167" t="s">
        <v>1857</v>
      </c>
      <c r="D40" s="174" t="s">
        <v>239</v>
      </c>
      <c r="E40" s="175" t="s">
        <v>239</v>
      </c>
    </row>
    <row r="41" spans="1:5" x14ac:dyDescent="0.25">
      <c r="A41" s="168" t="s">
        <v>1856</v>
      </c>
      <c r="B41" s="169">
        <v>9001022400</v>
      </c>
      <c r="C41" s="169" t="s">
        <v>1855</v>
      </c>
      <c r="D41" s="169" t="s">
        <v>239</v>
      </c>
      <c r="E41" s="173" t="s">
        <v>239</v>
      </c>
    </row>
    <row r="42" spans="1:5" x14ac:dyDescent="0.25">
      <c r="A42" s="166" t="s">
        <v>1854</v>
      </c>
      <c r="B42" s="167">
        <v>9001030100</v>
      </c>
      <c r="C42" s="167" t="s">
        <v>1853</v>
      </c>
      <c r="D42" s="174" t="s">
        <v>239</v>
      </c>
      <c r="E42" s="175" t="s">
        <v>239</v>
      </c>
    </row>
    <row r="43" spans="1:5" x14ac:dyDescent="0.25">
      <c r="A43" s="168" t="s">
        <v>1852</v>
      </c>
      <c r="B43" s="169">
        <v>9001030200</v>
      </c>
      <c r="C43" s="169" t="s">
        <v>1851</v>
      </c>
      <c r="D43" s="169" t="s">
        <v>239</v>
      </c>
      <c r="E43" s="173" t="s">
        <v>239</v>
      </c>
    </row>
    <row r="44" spans="1:5" x14ac:dyDescent="0.25">
      <c r="A44" s="166" t="s">
        <v>1850</v>
      </c>
      <c r="B44" s="167">
        <v>9001030300</v>
      </c>
      <c r="C44" s="167" t="s">
        <v>1849</v>
      </c>
      <c r="D44" s="174" t="s">
        <v>239</v>
      </c>
      <c r="E44" s="175" t="s">
        <v>239</v>
      </c>
    </row>
    <row r="45" spans="1:5" x14ac:dyDescent="0.25">
      <c r="A45" s="168" t="s">
        <v>1848</v>
      </c>
      <c r="B45" s="169">
        <v>9001030400</v>
      </c>
      <c r="C45" s="169" t="s">
        <v>1847</v>
      </c>
      <c r="D45" s="169" t="s">
        <v>239</v>
      </c>
      <c r="E45" s="173" t="s">
        <v>239</v>
      </c>
    </row>
    <row r="46" spans="1:5" x14ac:dyDescent="0.25">
      <c r="A46" s="166" t="s">
        <v>1846</v>
      </c>
      <c r="B46" s="167">
        <v>9001030500</v>
      </c>
      <c r="C46" s="167" t="s">
        <v>1845</v>
      </c>
      <c r="D46" s="174" t="s">
        <v>239</v>
      </c>
      <c r="E46" s="175" t="s">
        <v>239</v>
      </c>
    </row>
    <row r="47" spans="1:5" x14ac:dyDescent="0.25">
      <c r="A47" s="168" t="s">
        <v>1844</v>
      </c>
      <c r="B47" s="169">
        <v>9001035100</v>
      </c>
      <c r="C47" s="169" t="s">
        <v>1843</v>
      </c>
      <c r="D47" s="169" t="s">
        <v>239</v>
      </c>
      <c r="E47" s="173" t="s">
        <v>239</v>
      </c>
    </row>
    <row r="48" spans="1:5" x14ac:dyDescent="0.25">
      <c r="A48" s="166" t="s">
        <v>1842</v>
      </c>
      <c r="B48" s="167">
        <v>9001035200</v>
      </c>
      <c r="C48" s="167" t="s">
        <v>1841</v>
      </c>
      <c r="D48" s="174" t="s">
        <v>239</v>
      </c>
      <c r="E48" s="175" t="s">
        <v>239</v>
      </c>
    </row>
    <row r="49" spans="1:5" x14ac:dyDescent="0.25">
      <c r="A49" s="168" t="s">
        <v>1840</v>
      </c>
      <c r="B49" s="169">
        <v>9001035300</v>
      </c>
      <c r="C49" s="169" t="s">
        <v>1839</v>
      </c>
      <c r="D49" s="169" t="s">
        <v>239</v>
      </c>
      <c r="E49" s="173" t="s">
        <v>239</v>
      </c>
    </row>
    <row r="50" spans="1:5" x14ac:dyDescent="0.25">
      <c r="A50" s="166" t="s">
        <v>1838</v>
      </c>
      <c r="B50" s="167">
        <v>9001035400</v>
      </c>
      <c r="C50" s="167" t="s">
        <v>1837</v>
      </c>
      <c r="D50" s="174" t="s">
        <v>239</v>
      </c>
      <c r="E50" s="175" t="s">
        <v>239</v>
      </c>
    </row>
    <row r="51" spans="1:5" x14ac:dyDescent="0.25">
      <c r="A51" s="168" t="s">
        <v>1836</v>
      </c>
      <c r="B51" s="169">
        <v>9001042500</v>
      </c>
      <c r="C51" s="169" t="s">
        <v>1835</v>
      </c>
      <c r="D51" s="169" t="s">
        <v>239</v>
      </c>
      <c r="E51" s="173" t="s">
        <v>239</v>
      </c>
    </row>
    <row r="52" spans="1:5" x14ac:dyDescent="0.25">
      <c r="A52" s="166" t="s">
        <v>1834</v>
      </c>
      <c r="B52" s="167">
        <v>9001042600</v>
      </c>
      <c r="C52" s="167" t="s">
        <v>1833</v>
      </c>
      <c r="D52" s="174" t="s">
        <v>239</v>
      </c>
      <c r="E52" s="175" t="s">
        <v>239</v>
      </c>
    </row>
    <row r="53" spans="1:5" x14ac:dyDescent="0.25">
      <c r="A53" s="168" t="s">
        <v>1832</v>
      </c>
      <c r="B53" s="169">
        <v>9001042700</v>
      </c>
      <c r="C53" s="169" t="s">
        <v>1831</v>
      </c>
      <c r="D53" s="169" t="s">
        <v>239</v>
      </c>
      <c r="E53" s="173" t="s">
        <v>239</v>
      </c>
    </row>
    <row r="54" spans="1:5" x14ac:dyDescent="0.25">
      <c r="A54" s="166" t="s">
        <v>1830</v>
      </c>
      <c r="B54" s="167">
        <v>9001042800</v>
      </c>
      <c r="C54" s="167" t="s">
        <v>1829</v>
      </c>
      <c r="D54" s="174" t="s">
        <v>239</v>
      </c>
      <c r="E54" s="175" t="s">
        <v>239</v>
      </c>
    </row>
    <row r="55" spans="1:5" x14ac:dyDescent="0.25">
      <c r="A55" s="168" t="s">
        <v>1828</v>
      </c>
      <c r="B55" s="169">
        <v>9001042900</v>
      </c>
      <c r="C55" s="169" t="s">
        <v>1827</v>
      </c>
      <c r="D55" s="169" t="s">
        <v>239</v>
      </c>
      <c r="E55" s="173" t="s">
        <v>239</v>
      </c>
    </row>
    <row r="56" spans="1:5" x14ac:dyDescent="0.25">
      <c r="A56" s="166" t="s">
        <v>1826</v>
      </c>
      <c r="B56" s="167">
        <v>9001043000</v>
      </c>
      <c r="C56" s="167" t="s">
        <v>1825</v>
      </c>
      <c r="D56" s="174" t="s">
        <v>239</v>
      </c>
      <c r="E56" s="175" t="s">
        <v>239</v>
      </c>
    </row>
    <row r="57" spans="1:5" x14ac:dyDescent="0.25">
      <c r="A57" s="168" t="s">
        <v>1824</v>
      </c>
      <c r="B57" s="169">
        <v>9001043100</v>
      </c>
      <c r="C57" s="169" t="s">
        <v>1823</v>
      </c>
      <c r="D57" s="169" t="s">
        <v>239</v>
      </c>
      <c r="E57" s="173" t="s">
        <v>239</v>
      </c>
    </row>
    <row r="58" spans="1:5" x14ac:dyDescent="0.25">
      <c r="A58" s="166" t="s">
        <v>1822</v>
      </c>
      <c r="B58" s="167">
        <v>9001043200</v>
      </c>
      <c r="C58" s="167" t="s">
        <v>1821</v>
      </c>
      <c r="D58" s="174" t="s">
        <v>239</v>
      </c>
      <c r="E58" s="175" t="s">
        <v>239</v>
      </c>
    </row>
    <row r="59" spans="1:5" x14ac:dyDescent="0.25">
      <c r="A59" s="168" t="s">
        <v>1820</v>
      </c>
      <c r="B59" s="169">
        <v>9001043300</v>
      </c>
      <c r="C59" s="169" t="s">
        <v>1819</v>
      </c>
      <c r="D59" s="169" t="s">
        <v>239</v>
      </c>
      <c r="E59" s="173" t="s">
        <v>239</v>
      </c>
    </row>
    <row r="60" spans="1:5" x14ac:dyDescent="0.25">
      <c r="A60" s="166" t="s">
        <v>1818</v>
      </c>
      <c r="B60" s="167">
        <v>9001043400</v>
      </c>
      <c r="C60" s="167" t="s">
        <v>1817</v>
      </c>
      <c r="D60" s="174" t="s">
        <v>239</v>
      </c>
      <c r="E60" s="175" t="s">
        <v>239</v>
      </c>
    </row>
    <row r="61" spans="1:5" x14ac:dyDescent="0.25">
      <c r="A61" s="168" t="s">
        <v>1816</v>
      </c>
      <c r="B61" s="169">
        <v>9001043500</v>
      </c>
      <c r="C61" s="169" t="s">
        <v>1815</v>
      </c>
      <c r="D61" s="169" t="s">
        <v>239</v>
      </c>
      <c r="E61" s="173" t="s">
        <v>239</v>
      </c>
    </row>
    <row r="62" spans="1:5" x14ac:dyDescent="0.25">
      <c r="A62" s="166" t="s">
        <v>1814</v>
      </c>
      <c r="B62" s="167">
        <v>9001043600</v>
      </c>
      <c r="C62" s="167" t="s">
        <v>1813</v>
      </c>
      <c r="D62" s="174" t="s">
        <v>239</v>
      </c>
      <c r="E62" s="175" t="s">
        <v>239</v>
      </c>
    </row>
    <row r="63" spans="1:5" x14ac:dyDescent="0.25">
      <c r="A63" s="168" t="s">
        <v>1812</v>
      </c>
      <c r="B63" s="169">
        <v>9001043700</v>
      </c>
      <c r="C63" s="169" t="s">
        <v>1811</v>
      </c>
      <c r="D63" s="169" t="s">
        <v>239</v>
      </c>
      <c r="E63" s="173" t="s">
        <v>239</v>
      </c>
    </row>
    <row r="64" spans="1:5" x14ac:dyDescent="0.25">
      <c r="A64" s="166" t="s">
        <v>1810</v>
      </c>
      <c r="B64" s="167">
        <v>9001043800</v>
      </c>
      <c r="C64" s="167" t="s">
        <v>1809</v>
      </c>
      <c r="D64" s="174" t="s">
        <v>239</v>
      </c>
      <c r="E64" s="175" t="s">
        <v>239</v>
      </c>
    </row>
    <row r="65" spans="1:5" x14ac:dyDescent="0.25">
      <c r="A65" s="168" t="s">
        <v>1808</v>
      </c>
      <c r="B65" s="169">
        <v>9001043900</v>
      </c>
      <c r="C65" s="169" t="s">
        <v>1807</v>
      </c>
      <c r="D65" s="169" t="s">
        <v>239</v>
      </c>
      <c r="E65" s="173" t="s">
        <v>239</v>
      </c>
    </row>
    <row r="66" spans="1:5" x14ac:dyDescent="0.25">
      <c r="A66" s="166" t="s">
        <v>1806</v>
      </c>
      <c r="B66" s="167">
        <v>9001044000</v>
      </c>
      <c r="C66" s="167" t="s">
        <v>1805</v>
      </c>
      <c r="D66" s="174" t="s">
        <v>239</v>
      </c>
      <c r="E66" s="175" t="s">
        <v>244</v>
      </c>
    </row>
    <row r="67" spans="1:5" x14ac:dyDescent="0.25">
      <c r="A67" s="168" t="s">
        <v>1804</v>
      </c>
      <c r="B67" s="169">
        <v>9001044100</v>
      </c>
      <c r="C67" s="169" t="s">
        <v>1803</v>
      </c>
      <c r="D67" s="169" t="s">
        <v>239</v>
      </c>
      <c r="E67" s="173" t="s">
        <v>239</v>
      </c>
    </row>
    <row r="68" spans="1:5" x14ac:dyDescent="0.25">
      <c r="A68" s="166" t="s">
        <v>1802</v>
      </c>
      <c r="B68" s="167">
        <v>9001044200</v>
      </c>
      <c r="C68" s="167" t="s">
        <v>1801</v>
      </c>
      <c r="D68" s="174" t="s">
        <v>239</v>
      </c>
      <c r="E68" s="175" t="s">
        <v>244</v>
      </c>
    </row>
    <row r="69" spans="1:5" x14ac:dyDescent="0.25">
      <c r="A69" s="168" t="s">
        <v>1800</v>
      </c>
      <c r="B69" s="169">
        <v>9001044300</v>
      </c>
      <c r="C69" s="169" t="s">
        <v>1799</v>
      </c>
      <c r="D69" s="169" t="s">
        <v>239</v>
      </c>
      <c r="E69" s="173" t="s">
        <v>239</v>
      </c>
    </row>
    <row r="70" spans="1:5" x14ac:dyDescent="0.25">
      <c r="A70" s="166" t="s">
        <v>1798</v>
      </c>
      <c r="B70" s="167">
        <v>9001044400</v>
      </c>
      <c r="C70" s="167" t="s">
        <v>1797</v>
      </c>
      <c r="D70" s="174" t="s">
        <v>239</v>
      </c>
      <c r="E70" s="175" t="s">
        <v>239</v>
      </c>
    </row>
    <row r="71" spans="1:5" x14ac:dyDescent="0.25">
      <c r="A71" s="168" t="s">
        <v>1796</v>
      </c>
      <c r="B71" s="169">
        <v>9001044500</v>
      </c>
      <c r="C71" s="169" t="s">
        <v>1795</v>
      </c>
      <c r="D71" s="169" t="s">
        <v>239</v>
      </c>
      <c r="E71" s="173" t="s">
        <v>244</v>
      </c>
    </row>
    <row r="72" spans="1:5" x14ac:dyDescent="0.25">
      <c r="A72" s="166" t="s">
        <v>1794</v>
      </c>
      <c r="B72" s="167">
        <v>9001044600</v>
      </c>
      <c r="C72" s="167" t="s">
        <v>1793</v>
      </c>
      <c r="D72" s="174" t="s">
        <v>239</v>
      </c>
      <c r="E72" s="175" t="s">
        <v>239</v>
      </c>
    </row>
    <row r="73" spans="1:5" x14ac:dyDescent="0.25">
      <c r="A73" s="168" t="s">
        <v>1792</v>
      </c>
      <c r="B73" s="169">
        <v>9001045101</v>
      </c>
      <c r="C73" s="169" t="s">
        <v>1791</v>
      </c>
      <c r="D73" s="169" t="s">
        <v>239</v>
      </c>
      <c r="E73" s="173" t="s">
        <v>239</v>
      </c>
    </row>
    <row r="74" spans="1:5" x14ac:dyDescent="0.25">
      <c r="A74" s="166" t="s">
        <v>1790</v>
      </c>
      <c r="B74" s="167">
        <v>9001045102</v>
      </c>
      <c r="C74" s="167" t="s">
        <v>1789</v>
      </c>
      <c r="D74" s="174" t="s">
        <v>239</v>
      </c>
      <c r="E74" s="175" t="s">
        <v>239</v>
      </c>
    </row>
    <row r="75" spans="1:5" x14ac:dyDescent="0.25">
      <c r="A75" s="168" t="s">
        <v>1788</v>
      </c>
      <c r="B75" s="169">
        <v>9001045200</v>
      </c>
      <c r="C75" s="169" t="s">
        <v>1787</v>
      </c>
      <c r="D75" s="169" t="s">
        <v>239</v>
      </c>
      <c r="E75" s="173" t="s">
        <v>239</v>
      </c>
    </row>
    <row r="76" spans="1:5" x14ac:dyDescent="0.25">
      <c r="A76" s="166" t="s">
        <v>1786</v>
      </c>
      <c r="B76" s="167">
        <v>9001045300</v>
      </c>
      <c r="C76" s="167" t="s">
        <v>1785</v>
      </c>
      <c r="D76" s="174" t="s">
        <v>239</v>
      </c>
      <c r="E76" s="175" t="s">
        <v>239</v>
      </c>
    </row>
    <row r="77" spans="1:5" x14ac:dyDescent="0.25">
      <c r="A77" s="168" t="s">
        <v>1784</v>
      </c>
      <c r="B77" s="169">
        <v>9001045400</v>
      </c>
      <c r="C77" s="169" t="s">
        <v>1783</v>
      </c>
      <c r="D77" s="169" t="s">
        <v>239</v>
      </c>
      <c r="E77" s="173" t="s">
        <v>239</v>
      </c>
    </row>
    <row r="78" spans="1:5" x14ac:dyDescent="0.25">
      <c r="A78" s="166" t="s">
        <v>1782</v>
      </c>
      <c r="B78" s="167">
        <v>9001050100</v>
      </c>
      <c r="C78" s="167" t="s">
        <v>1781</v>
      </c>
      <c r="D78" s="174" t="s">
        <v>239</v>
      </c>
      <c r="E78" s="175" t="s">
        <v>239</v>
      </c>
    </row>
    <row r="79" spans="1:5" x14ac:dyDescent="0.25">
      <c r="A79" s="168" t="s">
        <v>1780</v>
      </c>
      <c r="B79" s="169">
        <v>9001050200</v>
      </c>
      <c r="C79" s="169" t="s">
        <v>1779</v>
      </c>
      <c r="D79" s="169" t="s">
        <v>239</v>
      </c>
      <c r="E79" s="173" t="s">
        <v>239</v>
      </c>
    </row>
    <row r="80" spans="1:5" x14ac:dyDescent="0.25">
      <c r="A80" s="166" t="s">
        <v>1778</v>
      </c>
      <c r="B80" s="167">
        <v>9001050300</v>
      </c>
      <c r="C80" s="167" t="s">
        <v>1777</v>
      </c>
      <c r="D80" s="174" t="s">
        <v>239</v>
      </c>
      <c r="E80" s="175" t="s">
        <v>239</v>
      </c>
    </row>
    <row r="81" spans="1:5" x14ac:dyDescent="0.25">
      <c r="A81" s="168" t="s">
        <v>1776</v>
      </c>
      <c r="B81" s="169">
        <v>9001050400</v>
      </c>
      <c r="C81" s="169" t="s">
        <v>1775</v>
      </c>
      <c r="D81" s="169" t="s">
        <v>239</v>
      </c>
      <c r="E81" s="173" t="s">
        <v>239</v>
      </c>
    </row>
    <row r="82" spans="1:5" x14ac:dyDescent="0.25">
      <c r="A82" s="166" t="s">
        <v>1774</v>
      </c>
      <c r="B82" s="167">
        <v>9001050500</v>
      </c>
      <c r="C82" s="167" t="s">
        <v>1773</v>
      </c>
      <c r="D82" s="174" t="s">
        <v>239</v>
      </c>
      <c r="E82" s="175" t="s">
        <v>239</v>
      </c>
    </row>
    <row r="83" spans="1:5" x14ac:dyDescent="0.25">
      <c r="A83" s="168" t="s">
        <v>1772</v>
      </c>
      <c r="B83" s="169">
        <v>9001050600</v>
      </c>
      <c r="C83" s="169" t="s">
        <v>1771</v>
      </c>
      <c r="D83" s="169" t="s">
        <v>239</v>
      </c>
      <c r="E83" s="173" t="s">
        <v>239</v>
      </c>
    </row>
    <row r="84" spans="1:5" x14ac:dyDescent="0.25">
      <c r="A84" s="166" t="s">
        <v>1770</v>
      </c>
      <c r="B84" s="167">
        <v>9001055100</v>
      </c>
      <c r="C84" s="167" t="s">
        <v>1769</v>
      </c>
      <c r="D84" s="174" t="s">
        <v>239</v>
      </c>
      <c r="E84" s="175" t="s">
        <v>239</v>
      </c>
    </row>
    <row r="85" spans="1:5" x14ac:dyDescent="0.25">
      <c r="A85" s="168" t="s">
        <v>1768</v>
      </c>
      <c r="B85" s="169">
        <v>9001055200</v>
      </c>
      <c r="C85" s="169" t="s">
        <v>1767</v>
      </c>
      <c r="D85" s="169" t="s">
        <v>239</v>
      </c>
      <c r="E85" s="173" t="s">
        <v>239</v>
      </c>
    </row>
    <row r="86" spans="1:5" x14ac:dyDescent="0.25">
      <c r="A86" s="166" t="s">
        <v>1766</v>
      </c>
      <c r="B86" s="167">
        <v>9001060100</v>
      </c>
      <c r="C86" s="167" t="s">
        <v>1765</v>
      </c>
      <c r="D86" s="174" t="s">
        <v>239</v>
      </c>
      <c r="E86" s="175" t="s">
        <v>239</v>
      </c>
    </row>
    <row r="87" spans="1:5" x14ac:dyDescent="0.25">
      <c r="A87" s="168" t="s">
        <v>1764</v>
      </c>
      <c r="B87" s="169">
        <v>9001060200</v>
      </c>
      <c r="C87" s="169" t="s">
        <v>1763</v>
      </c>
      <c r="D87" s="169" t="s">
        <v>239</v>
      </c>
      <c r="E87" s="173" t="s">
        <v>239</v>
      </c>
    </row>
    <row r="88" spans="1:5" x14ac:dyDescent="0.25">
      <c r="A88" s="166" t="s">
        <v>1762</v>
      </c>
      <c r="B88" s="167">
        <v>9001060300</v>
      </c>
      <c r="C88" s="167" t="s">
        <v>1761</v>
      </c>
      <c r="D88" s="174" t="s">
        <v>239</v>
      </c>
      <c r="E88" s="175" t="s">
        <v>239</v>
      </c>
    </row>
    <row r="89" spans="1:5" x14ac:dyDescent="0.25">
      <c r="A89" s="168" t="s">
        <v>1760</v>
      </c>
      <c r="B89" s="169">
        <v>9001060400</v>
      </c>
      <c r="C89" s="169" t="s">
        <v>1759</v>
      </c>
      <c r="D89" s="169" t="s">
        <v>239</v>
      </c>
      <c r="E89" s="173" t="s">
        <v>239</v>
      </c>
    </row>
    <row r="90" spans="1:5" x14ac:dyDescent="0.25">
      <c r="A90" s="166" t="s">
        <v>1758</v>
      </c>
      <c r="B90" s="167">
        <v>9001060500</v>
      </c>
      <c r="C90" s="167" t="s">
        <v>1757</v>
      </c>
      <c r="D90" s="174" t="s">
        <v>239</v>
      </c>
      <c r="E90" s="175" t="s">
        <v>239</v>
      </c>
    </row>
    <row r="91" spans="1:5" x14ac:dyDescent="0.25">
      <c r="A91" s="168" t="s">
        <v>1756</v>
      </c>
      <c r="B91" s="169">
        <v>9001060600</v>
      </c>
      <c r="C91" s="169" t="s">
        <v>1755</v>
      </c>
      <c r="D91" s="169" t="s">
        <v>239</v>
      </c>
      <c r="E91" s="173" t="s">
        <v>239</v>
      </c>
    </row>
    <row r="92" spans="1:5" x14ac:dyDescent="0.25">
      <c r="A92" s="166" t="s">
        <v>1754</v>
      </c>
      <c r="B92" s="167">
        <v>9001060700</v>
      </c>
      <c r="C92" s="167" t="s">
        <v>1753</v>
      </c>
      <c r="D92" s="174" t="s">
        <v>239</v>
      </c>
      <c r="E92" s="175" t="s">
        <v>239</v>
      </c>
    </row>
    <row r="93" spans="1:5" x14ac:dyDescent="0.25">
      <c r="A93" s="168" t="s">
        <v>1752</v>
      </c>
      <c r="B93" s="169">
        <v>9001060800</v>
      </c>
      <c r="C93" s="169" t="s">
        <v>1751</v>
      </c>
      <c r="D93" s="169" t="s">
        <v>239</v>
      </c>
      <c r="E93" s="173" t="s">
        <v>239</v>
      </c>
    </row>
    <row r="94" spans="1:5" x14ac:dyDescent="0.25">
      <c r="A94" s="166" t="s">
        <v>1750</v>
      </c>
      <c r="B94" s="167">
        <v>9001060900</v>
      </c>
      <c r="C94" s="167" t="s">
        <v>1749</v>
      </c>
      <c r="D94" s="174" t="s">
        <v>239</v>
      </c>
      <c r="E94" s="175" t="s">
        <v>239</v>
      </c>
    </row>
    <row r="95" spans="1:5" x14ac:dyDescent="0.25">
      <c r="A95" s="168" t="s">
        <v>1748</v>
      </c>
      <c r="B95" s="169">
        <v>9001061000</v>
      </c>
      <c r="C95" s="169" t="s">
        <v>1747</v>
      </c>
      <c r="D95" s="169" t="s">
        <v>239</v>
      </c>
      <c r="E95" s="173" t="s">
        <v>239</v>
      </c>
    </row>
    <row r="96" spans="1:5" x14ac:dyDescent="0.25">
      <c r="A96" s="166" t="s">
        <v>1746</v>
      </c>
      <c r="B96" s="167">
        <v>9001061100</v>
      </c>
      <c r="C96" s="167" t="s">
        <v>1745</v>
      </c>
      <c r="D96" s="174" t="s">
        <v>239</v>
      </c>
      <c r="E96" s="175" t="s">
        <v>239</v>
      </c>
    </row>
    <row r="97" spans="1:5" x14ac:dyDescent="0.25">
      <c r="A97" s="168" t="s">
        <v>1744</v>
      </c>
      <c r="B97" s="169">
        <v>9001061200</v>
      </c>
      <c r="C97" s="169" t="s">
        <v>1743</v>
      </c>
      <c r="D97" s="169" t="s">
        <v>239</v>
      </c>
      <c r="E97" s="173" t="s">
        <v>239</v>
      </c>
    </row>
    <row r="98" spans="1:5" x14ac:dyDescent="0.25">
      <c r="A98" s="166" t="s">
        <v>1742</v>
      </c>
      <c r="B98" s="167">
        <v>9001061300</v>
      </c>
      <c r="C98" s="167" t="s">
        <v>1741</v>
      </c>
      <c r="D98" s="174" t="s">
        <v>239</v>
      </c>
      <c r="E98" s="175" t="s">
        <v>239</v>
      </c>
    </row>
    <row r="99" spans="1:5" x14ac:dyDescent="0.25">
      <c r="A99" s="168" t="s">
        <v>1740</v>
      </c>
      <c r="B99" s="169">
        <v>9001061400</v>
      </c>
      <c r="C99" s="169" t="s">
        <v>1739</v>
      </c>
      <c r="D99" s="169" t="s">
        <v>239</v>
      </c>
      <c r="E99" s="173" t="s">
        <v>239</v>
      </c>
    </row>
    <row r="100" spans="1:5" x14ac:dyDescent="0.25">
      <c r="A100" s="166" t="s">
        <v>1738</v>
      </c>
      <c r="B100" s="167">
        <v>9001061500</v>
      </c>
      <c r="C100" s="167" t="s">
        <v>1737</v>
      </c>
      <c r="D100" s="174" t="s">
        <v>239</v>
      </c>
      <c r="E100" s="175" t="s">
        <v>239</v>
      </c>
    </row>
    <row r="101" spans="1:5" x14ac:dyDescent="0.25">
      <c r="A101" s="168" t="s">
        <v>1736</v>
      </c>
      <c r="B101" s="169">
        <v>9001061600</v>
      </c>
      <c r="C101" s="169" t="s">
        <v>1735</v>
      </c>
      <c r="D101" s="169" t="s">
        <v>239</v>
      </c>
      <c r="E101" s="173" t="s">
        <v>239</v>
      </c>
    </row>
    <row r="102" spans="1:5" x14ac:dyDescent="0.25">
      <c r="A102" s="166" t="s">
        <v>1734</v>
      </c>
      <c r="B102" s="167">
        <v>9001070100</v>
      </c>
      <c r="C102" s="167" t="s">
        <v>1733</v>
      </c>
      <c r="D102" s="174" t="s">
        <v>239</v>
      </c>
      <c r="E102" s="175" t="s">
        <v>239</v>
      </c>
    </row>
    <row r="103" spans="1:5" x14ac:dyDescent="0.25">
      <c r="A103" s="168" t="s">
        <v>1732</v>
      </c>
      <c r="B103" s="169">
        <v>9001070200</v>
      </c>
      <c r="C103" s="169" t="s">
        <v>1731</v>
      </c>
      <c r="D103" s="169" t="s">
        <v>244</v>
      </c>
      <c r="E103" s="173" t="s">
        <v>244</v>
      </c>
    </row>
    <row r="104" spans="1:5" x14ac:dyDescent="0.25">
      <c r="A104" s="166" t="s">
        <v>1730</v>
      </c>
      <c r="B104" s="167">
        <v>9001070300</v>
      </c>
      <c r="C104" s="167" t="s">
        <v>1729</v>
      </c>
      <c r="D104" s="174" t="s">
        <v>244</v>
      </c>
      <c r="E104" s="175" t="s">
        <v>244</v>
      </c>
    </row>
    <row r="105" spans="1:5" x14ac:dyDescent="0.25">
      <c r="A105" s="168" t="s">
        <v>1728</v>
      </c>
      <c r="B105" s="169">
        <v>9001070400</v>
      </c>
      <c r="C105" s="169" t="s">
        <v>1727</v>
      </c>
      <c r="D105" s="169" t="s">
        <v>244</v>
      </c>
      <c r="E105" s="173" t="s">
        <v>244</v>
      </c>
    </row>
    <row r="106" spans="1:5" x14ac:dyDescent="0.25">
      <c r="A106" s="166" t="s">
        <v>1726</v>
      </c>
      <c r="B106" s="167">
        <v>9001070500</v>
      </c>
      <c r="C106" s="167" t="s">
        <v>1725</v>
      </c>
      <c r="D106" s="174" t="s">
        <v>244</v>
      </c>
      <c r="E106" s="175" t="s">
        <v>244</v>
      </c>
    </row>
    <row r="107" spans="1:5" x14ac:dyDescent="0.25">
      <c r="A107" s="168" t="s">
        <v>1724</v>
      </c>
      <c r="B107" s="169">
        <v>9001070600</v>
      </c>
      <c r="C107" s="169" t="s">
        <v>1723</v>
      </c>
      <c r="D107" s="169" t="s">
        <v>244</v>
      </c>
      <c r="E107" s="173" t="s">
        <v>244</v>
      </c>
    </row>
    <row r="108" spans="1:5" x14ac:dyDescent="0.25">
      <c r="A108" s="166" t="s">
        <v>1722</v>
      </c>
      <c r="B108" s="167">
        <v>9001070900</v>
      </c>
      <c r="C108" s="167" t="s">
        <v>1721</v>
      </c>
      <c r="D108" s="174" t="s">
        <v>244</v>
      </c>
      <c r="E108" s="175" t="s">
        <v>244</v>
      </c>
    </row>
    <row r="109" spans="1:5" x14ac:dyDescent="0.25">
      <c r="A109" s="168" t="s">
        <v>1720</v>
      </c>
      <c r="B109" s="169">
        <v>9001071000</v>
      </c>
      <c r="C109" s="169" t="s">
        <v>1719</v>
      </c>
      <c r="D109" s="169" t="s">
        <v>239</v>
      </c>
      <c r="E109" s="173" t="s">
        <v>244</v>
      </c>
    </row>
    <row r="110" spans="1:5" x14ac:dyDescent="0.25">
      <c r="A110" s="166" t="s">
        <v>1718</v>
      </c>
      <c r="B110" s="167">
        <v>9001071100</v>
      </c>
      <c r="C110" s="167" t="s">
        <v>1717</v>
      </c>
      <c r="D110" s="174" t="s">
        <v>239</v>
      </c>
      <c r="E110" s="175" t="s">
        <v>244</v>
      </c>
    </row>
    <row r="111" spans="1:5" x14ac:dyDescent="0.25">
      <c r="A111" s="168" t="s">
        <v>1716</v>
      </c>
      <c r="B111" s="169">
        <v>9001071200</v>
      </c>
      <c r="C111" s="169" t="s">
        <v>1715</v>
      </c>
      <c r="D111" s="169" t="s">
        <v>244</v>
      </c>
      <c r="E111" s="173" t="s">
        <v>244</v>
      </c>
    </row>
    <row r="112" spans="1:5" x14ac:dyDescent="0.25">
      <c r="A112" s="166" t="s">
        <v>1714</v>
      </c>
      <c r="B112" s="167">
        <v>9001071300</v>
      </c>
      <c r="C112" s="167" t="s">
        <v>1713</v>
      </c>
      <c r="D112" s="174" t="s">
        <v>244</v>
      </c>
      <c r="E112" s="175" t="s">
        <v>244</v>
      </c>
    </row>
    <row r="113" spans="1:5" x14ac:dyDescent="0.25">
      <c r="A113" s="168" t="s">
        <v>1712</v>
      </c>
      <c r="B113" s="169">
        <v>9001071400</v>
      </c>
      <c r="C113" s="169" t="s">
        <v>1711</v>
      </c>
      <c r="D113" s="169" t="s">
        <v>244</v>
      </c>
      <c r="E113" s="173" t="s">
        <v>244</v>
      </c>
    </row>
    <row r="114" spans="1:5" x14ac:dyDescent="0.25">
      <c r="A114" s="166" t="s">
        <v>1710</v>
      </c>
      <c r="B114" s="167">
        <v>9001071600</v>
      </c>
      <c r="C114" s="167" t="s">
        <v>1709</v>
      </c>
      <c r="D114" s="174" t="s">
        <v>244</v>
      </c>
      <c r="E114" s="175" t="s">
        <v>244</v>
      </c>
    </row>
    <row r="115" spans="1:5" x14ac:dyDescent="0.25">
      <c r="A115" s="168" t="s">
        <v>1708</v>
      </c>
      <c r="B115" s="169">
        <v>9001071900</v>
      </c>
      <c r="C115" s="169" t="s">
        <v>1707</v>
      </c>
      <c r="D115" s="169" t="s">
        <v>244</v>
      </c>
      <c r="E115" s="173" t="s">
        <v>244</v>
      </c>
    </row>
    <row r="116" spans="1:5" x14ac:dyDescent="0.25">
      <c r="A116" s="166" t="s">
        <v>1706</v>
      </c>
      <c r="B116" s="167">
        <v>9001072000</v>
      </c>
      <c r="C116" s="167" t="s">
        <v>1705</v>
      </c>
      <c r="D116" s="174" t="s">
        <v>239</v>
      </c>
      <c r="E116" s="175" t="s">
        <v>244</v>
      </c>
    </row>
    <row r="117" spans="1:5" x14ac:dyDescent="0.25">
      <c r="A117" s="168" t="s">
        <v>1704</v>
      </c>
      <c r="B117" s="169">
        <v>9001072100</v>
      </c>
      <c r="C117" s="169" t="s">
        <v>1703</v>
      </c>
      <c r="D117" s="169" t="s">
        <v>239</v>
      </c>
      <c r="E117" s="173" t="s">
        <v>244</v>
      </c>
    </row>
    <row r="118" spans="1:5" x14ac:dyDescent="0.25">
      <c r="A118" s="166" t="s">
        <v>1702</v>
      </c>
      <c r="B118" s="167">
        <v>9001072200</v>
      </c>
      <c r="C118" s="167" t="s">
        <v>1701</v>
      </c>
      <c r="D118" s="174" t="s">
        <v>239</v>
      </c>
      <c r="E118" s="175" t="s">
        <v>244</v>
      </c>
    </row>
    <row r="119" spans="1:5" x14ac:dyDescent="0.25">
      <c r="A119" s="168" t="s">
        <v>1700</v>
      </c>
      <c r="B119" s="169">
        <v>9001072300</v>
      </c>
      <c r="C119" s="169" t="s">
        <v>1699</v>
      </c>
      <c r="D119" s="169" t="s">
        <v>239</v>
      </c>
      <c r="E119" s="173" t="s">
        <v>239</v>
      </c>
    </row>
    <row r="120" spans="1:5" x14ac:dyDescent="0.25">
      <c r="A120" s="166" t="s">
        <v>1698</v>
      </c>
      <c r="B120" s="167">
        <v>9001072400</v>
      </c>
      <c r="C120" s="167" t="s">
        <v>1697</v>
      </c>
      <c r="D120" s="174" t="s">
        <v>239</v>
      </c>
      <c r="E120" s="175" t="s">
        <v>244</v>
      </c>
    </row>
    <row r="121" spans="1:5" x14ac:dyDescent="0.25">
      <c r="A121" s="168" t="s">
        <v>1696</v>
      </c>
      <c r="B121" s="169">
        <v>9001072500</v>
      </c>
      <c r="C121" s="169" t="s">
        <v>1695</v>
      </c>
      <c r="D121" s="169" t="s">
        <v>239</v>
      </c>
      <c r="E121" s="173" t="s">
        <v>239</v>
      </c>
    </row>
    <row r="122" spans="1:5" x14ac:dyDescent="0.25">
      <c r="A122" s="166" t="s">
        <v>1694</v>
      </c>
      <c r="B122" s="167">
        <v>9001072600</v>
      </c>
      <c r="C122" s="167" t="s">
        <v>1693</v>
      </c>
      <c r="D122" s="174" t="s">
        <v>239</v>
      </c>
      <c r="E122" s="175" t="s">
        <v>239</v>
      </c>
    </row>
    <row r="123" spans="1:5" x14ac:dyDescent="0.25">
      <c r="A123" s="168" t="s">
        <v>1692</v>
      </c>
      <c r="B123" s="169">
        <v>9001072700</v>
      </c>
      <c r="C123" s="169" t="s">
        <v>1691</v>
      </c>
      <c r="D123" s="169" t="s">
        <v>239</v>
      </c>
      <c r="E123" s="173" t="s">
        <v>239</v>
      </c>
    </row>
    <row r="124" spans="1:5" x14ac:dyDescent="0.25">
      <c r="A124" s="166" t="s">
        <v>1690</v>
      </c>
      <c r="B124" s="167">
        <v>9001072800</v>
      </c>
      <c r="C124" s="167" t="s">
        <v>1689</v>
      </c>
      <c r="D124" s="174" t="s">
        <v>239</v>
      </c>
      <c r="E124" s="175" t="s">
        <v>244</v>
      </c>
    </row>
    <row r="125" spans="1:5" x14ac:dyDescent="0.25">
      <c r="A125" s="168" t="s">
        <v>1688</v>
      </c>
      <c r="B125" s="169">
        <v>9001072900</v>
      </c>
      <c r="C125" s="169" t="s">
        <v>1687</v>
      </c>
      <c r="D125" s="169" t="s">
        <v>239</v>
      </c>
      <c r="E125" s="173" t="s">
        <v>239</v>
      </c>
    </row>
    <row r="126" spans="1:5" x14ac:dyDescent="0.25">
      <c r="A126" s="166" t="s">
        <v>1686</v>
      </c>
      <c r="B126" s="167">
        <v>9001073000</v>
      </c>
      <c r="C126" s="167" t="s">
        <v>1685</v>
      </c>
      <c r="D126" s="174" t="s">
        <v>239</v>
      </c>
      <c r="E126" s="175" t="s">
        <v>239</v>
      </c>
    </row>
    <row r="127" spans="1:5" x14ac:dyDescent="0.25">
      <c r="A127" s="168" t="s">
        <v>1684</v>
      </c>
      <c r="B127" s="169">
        <v>9001073100</v>
      </c>
      <c r="C127" s="169" t="s">
        <v>1683</v>
      </c>
      <c r="D127" s="169" t="s">
        <v>244</v>
      </c>
      <c r="E127" s="173" t="s">
        <v>244</v>
      </c>
    </row>
    <row r="128" spans="1:5" x14ac:dyDescent="0.25">
      <c r="A128" s="166" t="s">
        <v>1682</v>
      </c>
      <c r="B128" s="167">
        <v>9001073200</v>
      </c>
      <c r="C128" s="167" t="s">
        <v>1681</v>
      </c>
      <c r="D128" s="174" t="s">
        <v>239</v>
      </c>
      <c r="E128" s="175" t="s">
        <v>244</v>
      </c>
    </row>
    <row r="129" spans="1:5" x14ac:dyDescent="0.25">
      <c r="A129" s="168" t="s">
        <v>1680</v>
      </c>
      <c r="B129" s="169">
        <v>9001073300</v>
      </c>
      <c r="C129" s="169" t="s">
        <v>1679</v>
      </c>
      <c r="D129" s="169" t="s">
        <v>244</v>
      </c>
      <c r="E129" s="173" t="s">
        <v>244</v>
      </c>
    </row>
    <row r="130" spans="1:5" x14ac:dyDescent="0.25">
      <c r="A130" s="166" t="s">
        <v>1678</v>
      </c>
      <c r="B130" s="167">
        <v>9001073400</v>
      </c>
      <c r="C130" s="167" t="s">
        <v>1677</v>
      </c>
      <c r="D130" s="174" t="s">
        <v>239</v>
      </c>
      <c r="E130" s="175" t="s">
        <v>244</v>
      </c>
    </row>
    <row r="131" spans="1:5" x14ac:dyDescent="0.25">
      <c r="A131" s="168" t="s">
        <v>1676</v>
      </c>
      <c r="B131" s="169">
        <v>9001073500</v>
      </c>
      <c r="C131" s="169" t="s">
        <v>1675</v>
      </c>
      <c r="D131" s="169" t="s">
        <v>244</v>
      </c>
      <c r="E131" s="173" t="s">
        <v>244</v>
      </c>
    </row>
    <row r="132" spans="1:5" x14ac:dyDescent="0.25">
      <c r="A132" s="166" t="s">
        <v>1674</v>
      </c>
      <c r="B132" s="167">
        <v>9001073600</v>
      </c>
      <c r="C132" s="167" t="s">
        <v>1673</v>
      </c>
      <c r="D132" s="174" t="s">
        <v>244</v>
      </c>
      <c r="E132" s="175" t="s">
        <v>244</v>
      </c>
    </row>
    <row r="133" spans="1:5" x14ac:dyDescent="0.25">
      <c r="A133" s="168" t="s">
        <v>1672</v>
      </c>
      <c r="B133" s="169">
        <v>9001073700</v>
      </c>
      <c r="C133" s="169" t="s">
        <v>1671</v>
      </c>
      <c r="D133" s="169" t="s">
        <v>244</v>
      </c>
      <c r="E133" s="173" t="s">
        <v>244</v>
      </c>
    </row>
    <row r="134" spans="1:5" x14ac:dyDescent="0.25">
      <c r="A134" s="166" t="s">
        <v>1670</v>
      </c>
      <c r="B134" s="167">
        <v>9001073800</v>
      </c>
      <c r="C134" s="167" t="s">
        <v>1669</v>
      </c>
      <c r="D134" s="174" t="s">
        <v>244</v>
      </c>
      <c r="E134" s="175" t="s">
        <v>244</v>
      </c>
    </row>
    <row r="135" spans="1:5" x14ac:dyDescent="0.25">
      <c r="A135" s="168" t="s">
        <v>1668</v>
      </c>
      <c r="B135" s="169">
        <v>9001073900</v>
      </c>
      <c r="C135" s="169" t="s">
        <v>1667</v>
      </c>
      <c r="D135" s="169" t="s">
        <v>244</v>
      </c>
      <c r="E135" s="173" t="s">
        <v>244</v>
      </c>
    </row>
    <row r="136" spans="1:5" x14ac:dyDescent="0.25">
      <c r="A136" s="166" t="s">
        <v>1666</v>
      </c>
      <c r="B136" s="167">
        <v>9001074000</v>
      </c>
      <c r="C136" s="167" t="s">
        <v>1665</v>
      </c>
      <c r="D136" s="174" t="s">
        <v>244</v>
      </c>
      <c r="E136" s="175" t="s">
        <v>244</v>
      </c>
    </row>
    <row r="137" spans="1:5" x14ac:dyDescent="0.25">
      <c r="A137" s="168" t="s">
        <v>1664</v>
      </c>
      <c r="B137" s="169">
        <v>9001074300</v>
      </c>
      <c r="C137" s="169" t="s">
        <v>1663</v>
      </c>
      <c r="D137" s="169" t="s">
        <v>244</v>
      </c>
      <c r="E137" s="173" t="s">
        <v>244</v>
      </c>
    </row>
    <row r="138" spans="1:5" x14ac:dyDescent="0.25">
      <c r="A138" s="166" t="s">
        <v>1662</v>
      </c>
      <c r="B138" s="167">
        <v>9001074400</v>
      </c>
      <c r="C138" s="167" t="s">
        <v>1661</v>
      </c>
      <c r="D138" s="174" t="s">
        <v>244</v>
      </c>
      <c r="E138" s="175" t="s">
        <v>244</v>
      </c>
    </row>
    <row r="139" spans="1:5" x14ac:dyDescent="0.25">
      <c r="A139" s="168" t="s">
        <v>1660</v>
      </c>
      <c r="B139" s="169">
        <v>9001080100</v>
      </c>
      <c r="C139" s="169" t="s">
        <v>1659</v>
      </c>
      <c r="D139" s="169" t="s">
        <v>239</v>
      </c>
      <c r="E139" s="173" t="s">
        <v>239</v>
      </c>
    </row>
    <row r="140" spans="1:5" x14ac:dyDescent="0.25">
      <c r="A140" s="166" t="s">
        <v>1658</v>
      </c>
      <c r="B140" s="167">
        <v>9001080200</v>
      </c>
      <c r="C140" s="167" t="s">
        <v>1657</v>
      </c>
      <c r="D140" s="174" t="s">
        <v>239</v>
      </c>
      <c r="E140" s="175" t="s">
        <v>239</v>
      </c>
    </row>
    <row r="141" spans="1:5" x14ac:dyDescent="0.25">
      <c r="A141" s="168" t="s">
        <v>1656</v>
      </c>
      <c r="B141" s="169">
        <v>9001080400</v>
      </c>
      <c r="C141" s="169" t="s">
        <v>1655</v>
      </c>
      <c r="D141" s="169" t="s">
        <v>239</v>
      </c>
      <c r="E141" s="173" t="s">
        <v>244</v>
      </c>
    </row>
    <row r="142" spans="1:5" x14ac:dyDescent="0.25">
      <c r="A142" s="166" t="s">
        <v>1654</v>
      </c>
      <c r="B142" s="167">
        <v>9001080500</v>
      </c>
      <c r="C142" s="167" t="s">
        <v>1653</v>
      </c>
      <c r="D142" s="174" t="s">
        <v>239</v>
      </c>
      <c r="E142" s="175" t="s">
        <v>239</v>
      </c>
    </row>
    <row r="143" spans="1:5" x14ac:dyDescent="0.25">
      <c r="A143" s="168" t="s">
        <v>1652</v>
      </c>
      <c r="B143" s="169">
        <v>9001080600</v>
      </c>
      <c r="C143" s="169" t="s">
        <v>1651</v>
      </c>
      <c r="D143" s="169" t="s">
        <v>239</v>
      </c>
      <c r="E143" s="173" t="s">
        <v>239</v>
      </c>
    </row>
    <row r="144" spans="1:5" x14ac:dyDescent="0.25">
      <c r="A144" s="166" t="s">
        <v>1650</v>
      </c>
      <c r="B144" s="167">
        <v>9001080700</v>
      </c>
      <c r="C144" s="167" t="s">
        <v>1649</v>
      </c>
      <c r="D144" s="174" t="s">
        <v>239</v>
      </c>
      <c r="E144" s="175" t="s">
        <v>239</v>
      </c>
    </row>
    <row r="145" spans="1:5" x14ac:dyDescent="0.25">
      <c r="A145" s="168" t="s">
        <v>1648</v>
      </c>
      <c r="B145" s="169">
        <v>9001080800</v>
      </c>
      <c r="C145" s="169" t="s">
        <v>1647</v>
      </c>
      <c r="D145" s="169" t="s">
        <v>239</v>
      </c>
      <c r="E145" s="173" t="s">
        <v>239</v>
      </c>
    </row>
    <row r="146" spans="1:5" x14ac:dyDescent="0.25">
      <c r="A146" s="166" t="s">
        <v>1646</v>
      </c>
      <c r="B146" s="167">
        <v>9001080900</v>
      </c>
      <c r="C146" s="167" t="s">
        <v>1645</v>
      </c>
      <c r="D146" s="174" t="s">
        <v>239</v>
      </c>
      <c r="E146" s="175" t="s">
        <v>239</v>
      </c>
    </row>
    <row r="147" spans="1:5" x14ac:dyDescent="0.25">
      <c r="A147" s="168" t="s">
        <v>1644</v>
      </c>
      <c r="B147" s="169">
        <v>9001081000</v>
      </c>
      <c r="C147" s="169" t="s">
        <v>1643</v>
      </c>
      <c r="D147" s="169" t="s">
        <v>239</v>
      </c>
      <c r="E147" s="173" t="s">
        <v>239</v>
      </c>
    </row>
    <row r="148" spans="1:5" x14ac:dyDescent="0.25">
      <c r="A148" s="166" t="s">
        <v>1642</v>
      </c>
      <c r="B148" s="167">
        <v>9001081100</v>
      </c>
      <c r="C148" s="167" t="s">
        <v>1641</v>
      </c>
      <c r="D148" s="174" t="s">
        <v>239</v>
      </c>
      <c r="E148" s="175" t="s">
        <v>239</v>
      </c>
    </row>
    <row r="149" spans="1:5" x14ac:dyDescent="0.25">
      <c r="A149" s="168" t="s">
        <v>1640</v>
      </c>
      <c r="B149" s="169">
        <v>9001081200</v>
      </c>
      <c r="C149" s="169" t="s">
        <v>1639</v>
      </c>
      <c r="D149" s="169" t="s">
        <v>239</v>
      </c>
      <c r="E149" s="173" t="s">
        <v>239</v>
      </c>
    </row>
    <row r="150" spans="1:5" x14ac:dyDescent="0.25">
      <c r="A150" s="166" t="s">
        <v>1638</v>
      </c>
      <c r="B150" s="167">
        <v>9001081300</v>
      </c>
      <c r="C150" s="167" t="s">
        <v>1637</v>
      </c>
      <c r="D150" s="174" t="s">
        <v>239</v>
      </c>
      <c r="E150" s="175" t="s">
        <v>239</v>
      </c>
    </row>
    <row r="151" spans="1:5" x14ac:dyDescent="0.25">
      <c r="A151" s="168" t="s">
        <v>1636</v>
      </c>
      <c r="B151" s="169">
        <v>9001090100</v>
      </c>
      <c r="C151" s="169" t="s">
        <v>1635</v>
      </c>
      <c r="D151" s="169" t="s">
        <v>239</v>
      </c>
      <c r="E151" s="173" t="s">
        <v>239</v>
      </c>
    </row>
    <row r="152" spans="1:5" x14ac:dyDescent="0.25">
      <c r="A152" s="166" t="s">
        <v>1634</v>
      </c>
      <c r="B152" s="167">
        <v>9001090200</v>
      </c>
      <c r="C152" s="167" t="s">
        <v>1633</v>
      </c>
      <c r="D152" s="174" t="s">
        <v>239</v>
      </c>
      <c r="E152" s="175" t="s">
        <v>239</v>
      </c>
    </row>
    <row r="153" spans="1:5" x14ac:dyDescent="0.25">
      <c r="A153" s="168" t="s">
        <v>1632</v>
      </c>
      <c r="B153" s="169">
        <v>9001090300</v>
      </c>
      <c r="C153" s="169" t="s">
        <v>1631</v>
      </c>
      <c r="D153" s="169" t="s">
        <v>239</v>
      </c>
      <c r="E153" s="173" t="s">
        <v>239</v>
      </c>
    </row>
    <row r="154" spans="1:5" x14ac:dyDescent="0.25">
      <c r="A154" s="166" t="s">
        <v>1630</v>
      </c>
      <c r="B154" s="167">
        <v>9001090400</v>
      </c>
      <c r="C154" s="167" t="s">
        <v>1629</v>
      </c>
      <c r="D154" s="174" t="s">
        <v>239</v>
      </c>
      <c r="E154" s="175" t="s">
        <v>239</v>
      </c>
    </row>
    <row r="155" spans="1:5" x14ac:dyDescent="0.25">
      <c r="A155" s="168" t="s">
        <v>1628</v>
      </c>
      <c r="B155" s="169">
        <v>9001090500</v>
      </c>
      <c r="C155" s="169" t="s">
        <v>1627</v>
      </c>
      <c r="D155" s="169" t="s">
        <v>239</v>
      </c>
      <c r="E155" s="173" t="s">
        <v>239</v>
      </c>
    </row>
    <row r="156" spans="1:5" x14ac:dyDescent="0.25">
      <c r="A156" s="166" t="s">
        <v>1626</v>
      </c>
      <c r="B156" s="167">
        <v>9001090600</v>
      </c>
      <c r="C156" s="167" t="s">
        <v>1625</v>
      </c>
      <c r="D156" s="174" t="s">
        <v>239</v>
      </c>
      <c r="E156" s="175" t="s">
        <v>239</v>
      </c>
    </row>
    <row r="157" spans="1:5" x14ac:dyDescent="0.25">
      <c r="A157" s="168" t="s">
        <v>1624</v>
      </c>
      <c r="B157" s="169">
        <v>9001090700</v>
      </c>
      <c r="C157" s="169" t="s">
        <v>1623</v>
      </c>
      <c r="D157" s="169" t="s">
        <v>239</v>
      </c>
      <c r="E157" s="173" t="s">
        <v>239</v>
      </c>
    </row>
    <row r="158" spans="1:5" x14ac:dyDescent="0.25">
      <c r="A158" s="166" t="s">
        <v>1622</v>
      </c>
      <c r="B158" s="167">
        <v>9001100100</v>
      </c>
      <c r="C158" s="167" t="s">
        <v>1621</v>
      </c>
      <c r="D158" s="174" t="s">
        <v>239</v>
      </c>
      <c r="E158" s="175" t="s">
        <v>239</v>
      </c>
    </row>
    <row r="159" spans="1:5" x14ac:dyDescent="0.25">
      <c r="A159" s="168" t="s">
        <v>1620</v>
      </c>
      <c r="B159" s="169">
        <v>9001100200</v>
      </c>
      <c r="C159" s="169" t="s">
        <v>1619</v>
      </c>
      <c r="D159" s="169" t="s">
        <v>239</v>
      </c>
      <c r="E159" s="173" t="s">
        <v>239</v>
      </c>
    </row>
    <row r="160" spans="1:5" x14ac:dyDescent="0.25">
      <c r="A160" s="166" t="s">
        <v>1618</v>
      </c>
      <c r="B160" s="167">
        <v>9001100300</v>
      </c>
      <c r="C160" s="167" t="s">
        <v>1617</v>
      </c>
      <c r="D160" s="174" t="s">
        <v>239</v>
      </c>
      <c r="E160" s="175" t="s">
        <v>239</v>
      </c>
    </row>
    <row r="161" spans="1:5" x14ac:dyDescent="0.25">
      <c r="A161" s="168" t="s">
        <v>1616</v>
      </c>
      <c r="B161" s="169">
        <v>9001105100</v>
      </c>
      <c r="C161" s="169" t="s">
        <v>1615</v>
      </c>
      <c r="D161" s="169" t="s">
        <v>239</v>
      </c>
      <c r="E161" s="173" t="s">
        <v>239</v>
      </c>
    </row>
    <row r="162" spans="1:5" x14ac:dyDescent="0.25">
      <c r="A162" s="166" t="s">
        <v>1614</v>
      </c>
      <c r="B162" s="167">
        <v>9001105200</v>
      </c>
      <c r="C162" s="167" t="s">
        <v>1613</v>
      </c>
      <c r="D162" s="174" t="s">
        <v>239</v>
      </c>
      <c r="E162" s="175" t="s">
        <v>239</v>
      </c>
    </row>
    <row r="163" spans="1:5" x14ac:dyDescent="0.25">
      <c r="A163" s="168" t="s">
        <v>1612</v>
      </c>
      <c r="B163" s="169">
        <v>9001110100</v>
      </c>
      <c r="C163" s="169" t="s">
        <v>1611</v>
      </c>
      <c r="D163" s="169" t="s">
        <v>239</v>
      </c>
      <c r="E163" s="173" t="s">
        <v>244</v>
      </c>
    </row>
    <row r="164" spans="1:5" x14ac:dyDescent="0.25">
      <c r="A164" s="166" t="s">
        <v>1610</v>
      </c>
      <c r="B164" s="167">
        <v>9001110201</v>
      </c>
      <c r="C164" s="167" t="s">
        <v>1609</v>
      </c>
      <c r="D164" s="174" t="s">
        <v>239</v>
      </c>
      <c r="E164" s="175" t="s">
        <v>239</v>
      </c>
    </row>
    <row r="165" spans="1:5" x14ac:dyDescent="0.25">
      <c r="A165" s="168" t="s">
        <v>1608</v>
      </c>
      <c r="B165" s="169">
        <v>9001110202</v>
      </c>
      <c r="C165" s="169" t="s">
        <v>1607</v>
      </c>
      <c r="D165" s="169" t="s">
        <v>239</v>
      </c>
      <c r="E165" s="173" t="s">
        <v>239</v>
      </c>
    </row>
    <row r="166" spans="1:5" x14ac:dyDescent="0.25">
      <c r="A166" s="166" t="s">
        <v>1606</v>
      </c>
      <c r="B166" s="167">
        <v>9001110301</v>
      </c>
      <c r="C166" s="167" t="s">
        <v>1605</v>
      </c>
      <c r="D166" s="174" t="s">
        <v>239</v>
      </c>
      <c r="E166" s="175" t="s">
        <v>239</v>
      </c>
    </row>
    <row r="167" spans="1:5" x14ac:dyDescent="0.25">
      <c r="A167" s="168" t="s">
        <v>1604</v>
      </c>
      <c r="B167" s="169">
        <v>9001110302</v>
      </c>
      <c r="C167" s="169" t="s">
        <v>1603</v>
      </c>
      <c r="D167" s="169" t="s">
        <v>239</v>
      </c>
      <c r="E167" s="173" t="s">
        <v>239</v>
      </c>
    </row>
    <row r="168" spans="1:5" x14ac:dyDescent="0.25">
      <c r="A168" s="166" t="s">
        <v>1602</v>
      </c>
      <c r="B168" s="167">
        <v>9001110400</v>
      </c>
      <c r="C168" s="167" t="s">
        <v>1601</v>
      </c>
      <c r="D168" s="174" t="s">
        <v>239</v>
      </c>
      <c r="E168" s="175" t="s">
        <v>239</v>
      </c>
    </row>
    <row r="169" spans="1:5" x14ac:dyDescent="0.25">
      <c r="A169" s="168" t="s">
        <v>1600</v>
      </c>
      <c r="B169" s="169">
        <v>9001110500</v>
      </c>
      <c r="C169" s="169" t="s">
        <v>1599</v>
      </c>
      <c r="D169" s="169" t="s">
        <v>239</v>
      </c>
      <c r="E169" s="173" t="s">
        <v>239</v>
      </c>
    </row>
    <row r="170" spans="1:5" x14ac:dyDescent="0.25">
      <c r="A170" s="166" t="s">
        <v>1598</v>
      </c>
      <c r="B170" s="167">
        <v>9001110600</v>
      </c>
      <c r="C170" s="167" t="s">
        <v>1597</v>
      </c>
      <c r="D170" s="174" t="s">
        <v>239</v>
      </c>
      <c r="E170" s="175" t="s">
        <v>239</v>
      </c>
    </row>
    <row r="171" spans="1:5" x14ac:dyDescent="0.25">
      <c r="A171" s="168" t="s">
        <v>1596</v>
      </c>
      <c r="B171" s="169">
        <v>9001200100</v>
      </c>
      <c r="C171" s="169" t="s">
        <v>1595</v>
      </c>
      <c r="D171" s="169" t="s">
        <v>239</v>
      </c>
      <c r="E171" s="173" t="s">
        <v>239</v>
      </c>
    </row>
    <row r="172" spans="1:5" x14ac:dyDescent="0.25">
      <c r="A172" s="166" t="s">
        <v>1594</v>
      </c>
      <c r="B172" s="167">
        <v>9001200200</v>
      </c>
      <c r="C172" s="167" t="s">
        <v>1593</v>
      </c>
      <c r="D172" s="174" t="s">
        <v>239</v>
      </c>
      <c r="E172" s="175" t="s">
        <v>244</v>
      </c>
    </row>
    <row r="173" spans="1:5" x14ac:dyDescent="0.25">
      <c r="A173" s="168" t="s">
        <v>1592</v>
      </c>
      <c r="B173" s="169">
        <v>9001200301</v>
      </c>
      <c r="C173" s="169" t="s">
        <v>1591</v>
      </c>
      <c r="D173" s="169" t="s">
        <v>239</v>
      </c>
      <c r="E173" s="173" t="s">
        <v>239</v>
      </c>
    </row>
    <row r="174" spans="1:5" x14ac:dyDescent="0.25">
      <c r="A174" s="166" t="s">
        <v>1590</v>
      </c>
      <c r="B174" s="167">
        <v>9001200302</v>
      </c>
      <c r="C174" s="167" t="s">
        <v>1589</v>
      </c>
      <c r="D174" s="174" t="s">
        <v>239</v>
      </c>
      <c r="E174" s="175" t="s">
        <v>239</v>
      </c>
    </row>
    <row r="175" spans="1:5" x14ac:dyDescent="0.25">
      <c r="A175" s="168" t="s">
        <v>1588</v>
      </c>
      <c r="B175" s="169">
        <v>9001205100</v>
      </c>
      <c r="C175" s="169" t="s">
        <v>1587</v>
      </c>
      <c r="D175" s="169" t="s">
        <v>239</v>
      </c>
      <c r="E175" s="173" t="s">
        <v>239</v>
      </c>
    </row>
    <row r="176" spans="1:5" x14ac:dyDescent="0.25">
      <c r="A176" s="166" t="s">
        <v>1586</v>
      </c>
      <c r="B176" s="167">
        <v>9001205200</v>
      </c>
      <c r="C176" s="167" t="s">
        <v>1585</v>
      </c>
      <c r="D176" s="174" t="s">
        <v>239</v>
      </c>
      <c r="E176" s="175" t="s">
        <v>239</v>
      </c>
    </row>
    <row r="177" spans="1:5" x14ac:dyDescent="0.25">
      <c r="A177" s="168" t="s">
        <v>1584</v>
      </c>
      <c r="B177" s="169">
        <v>9001205300</v>
      </c>
      <c r="C177" s="169" t="s">
        <v>1583</v>
      </c>
      <c r="D177" s="169" t="s">
        <v>239</v>
      </c>
      <c r="E177" s="173" t="s">
        <v>239</v>
      </c>
    </row>
    <row r="178" spans="1:5" x14ac:dyDescent="0.25">
      <c r="A178" s="166" t="s">
        <v>1582</v>
      </c>
      <c r="B178" s="167">
        <v>9001210100</v>
      </c>
      <c r="C178" s="167" t="s">
        <v>1581</v>
      </c>
      <c r="D178" s="174" t="s">
        <v>244</v>
      </c>
      <c r="E178" s="175" t="s">
        <v>244</v>
      </c>
    </row>
    <row r="179" spans="1:5" x14ac:dyDescent="0.25">
      <c r="A179" s="168" t="s">
        <v>1580</v>
      </c>
      <c r="B179" s="169">
        <v>9001210200</v>
      </c>
      <c r="C179" s="169" t="s">
        <v>1579</v>
      </c>
      <c r="D179" s="169" t="s">
        <v>239</v>
      </c>
      <c r="E179" s="173" t="s">
        <v>244</v>
      </c>
    </row>
    <row r="180" spans="1:5" x14ac:dyDescent="0.25">
      <c r="A180" s="166" t="s">
        <v>1578</v>
      </c>
      <c r="B180" s="167">
        <v>9001210300</v>
      </c>
      <c r="C180" s="167" t="s">
        <v>1577</v>
      </c>
      <c r="D180" s="174" t="s">
        <v>239</v>
      </c>
      <c r="E180" s="175" t="s">
        <v>244</v>
      </c>
    </row>
    <row r="181" spans="1:5" x14ac:dyDescent="0.25">
      <c r="A181" s="168" t="s">
        <v>1576</v>
      </c>
      <c r="B181" s="169">
        <v>9001210400</v>
      </c>
      <c r="C181" s="169" t="s">
        <v>1575</v>
      </c>
      <c r="D181" s="169" t="s">
        <v>239</v>
      </c>
      <c r="E181" s="173" t="s">
        <v>239</v>
      </c>
    </row>
    <row r="182" spans="1:5" x14ac:dyDescent="0.25">
      <c r="A182" s="166" t="s">
        <v>1574</v>
      </c>
      <c r="B182" s="167">
        <v>9001210500</v>
      </c>
      <c r="C182" s="167" t="s">
        <v>1573</v>
      </c>
      <c r="D182" s="174" t="s">
        <v>239</v>
      </c>
      <c r="E182" s="175" t="s">
        <v>239</v>
      </c>
    </row>
    <row r="183" spans="1:5" x14ac:dyDescent="0.25">
      <c r="A183" s="168" t="s">
        <v>1572</v>
      </c>
      <c r="B183" s="169">
        <v>9001210600</v>
      </c>
      <c r="C183" s="169" t="s">
        <v>1571</v>
      </c>
      <c r="D183" s="169" t="s">
        <v>239</v>
      </c>
      <c r="E183" s="173" t="s">
        <v>244</v>
      </c>
    </row>
    <row r="184" spans="1:5" x14ac:dyDescent="0.25">
      <c r="A184" s="166" t="s">
        <v>1570</v>
      </c>
      <c r="B184" s="167">
        <v>9001210701</v>
      </c>
      <c r="C184" s="167" t="s">
        <v>1569</v>
      </c>
      <c r="D184" s="174" t="s">
        <v>244</v>
      </c>
      <c r="E184" s="175" t="s">
        <v>244</v>
      </c>
    </row>
    <row r="185" spans="1:5" x14ac:dyDescent="0.25">
      <c r="A185" s="168" t="s">
        <v>1568</v>
      </c>
      <c r="B185" s="169">
        <v>9001210702</v>
      </c>
      <c r="C185" s="169" t="s">
        <v>1567</v>
      </c>
      <c r="D185" s="169" t="s">
        <v>239</v>
      </c>
      <c r="E185" s="173" t="s">
        <v>244</v>
      </c>
    </row>
    <row r="186" spans="1:5" x14ac:dyDescent="0.25">
      <c r="A186" s="166" t="s">
        <v>1566</v>
      </c>
      <c r="B186" s="167">
        <v>9001210800</v>
      </c>
      <c r="C186" s="167" t="s">
        <v>1565</v>
      </c>
      <c r="D186" s="174" t="s">
        <v>239</v>
      </c>
      <c r="E186" s="175" t="s">
        <v>239</v>
      </c>
    </row>
    <row r="187" spans="1:5" x14ac:dyDescent="0.25">
      <c r="A187" s="168" t="s">
        <v>1564</v>
      </c>
      <c r="B187" s="169">
        <v>9001210900</v>
      </c>
      <c r="C187" s="169" t="s">
        <v>1563</v>
      </c>
      <c r="D187" s="169" t="s">
        <v>239</v>
      </c>
      <c r="E187" s="173" t="s">
        <v>239</v>
      </c>
    </row>
    <row r="188" spans="1:5" x14ac:dyDescent="0.25">
      <c r="A188" s="166" t="s">
        <v>1562</v>
      </c>
      <c r="B188" s="167">
        <v>9001211000</v>
      </c>
      <c r="C188" s="167" t="s">
        <v>1561</v>
      </c>
      <c r="D188" s="174" t="s">
        <v>239</v>
      </c>
      <c r="E188" s="175" t="s">
        <v>239</v>
      </c>
    </row>
    <row r="189" spans="1:5" x14ac:dyDescent="0.25">
      <c r="A189" s="168" t="s">
        <v>1560</v>
      </c>
      <c r="B189" s="169">
        <v>9001211200</v>
      </c>
      <c r="C189" s="169" t="s">
        <v>1559</v>
      </c>
      <c r="D189" s="169" t="s">
        <v>239</v>
      </c>
      <c r="E189" s="173" t="s">
        <v>239</v>
      </c>
    </row>
    <row r="190" spans="1:5" x14ac:dyDescent="0.25">
      <c r="A190" s="166" t="s">
        <v>1558</v>
      </c>
      <c r="B190" s="167">
        <v>9001211300</v>
      </c>
      <c r="C190" s="167" t="s">
        <v>1557</v>
      </c>
      <c r="D190" s="174" t="s">
        <v>239</v>
      </c>
      <c r="E190" s="175" t="s">
        <v>239</v>
      </c>
    </row>
    <row r="191" spans="1:5" x14ac:dyDescent="0.25">
      <c r="A191" s="168" t="s">
        <v>1556</v>
      </c>
      <c r="B191" s="169">
        <v>9001211400</v>
      </c>
      <c r="C191" s="169" t="s">
        <v>1555</v>
      </c>
      <c r="D191" s="169" t="s">
        <v>239</v>
      </c>
      <c r="E191" s="173" t="s">
        <v>239</v>
      </c>
    </row>
    <row r="192" spans="1:5" x14ac:dyDescent="0.25">
      <c r="A192" s="166" t="s">
        <v>1554</v>
      </c>
      <c r="B192" s="167">
        <v>9001220100</v>
      </c>
      <c r="C192" s="167" t="s">
        <v>1553</v>
      </c>
      <c r="D192" s="174" t="s">
        <v>239</v>
      </c>
      <c r="E192" s="175" t="s">
        <v>239</v>
      </c>
    </row>
    <row r="193" spans="1:5" x14ac:dyDescent="0.25">
      <c r="A193" s="168" t="s">
        <v>1552</v>
      </c>
      <c r="B193" s="169">
        <v>9001220200</v>
      </c>
      <c r="C193" s="169" t="s">
        <v>1551</v>
      </c>
      <c r="D193" s="169" t="s">
        <v>239</v>
      </c>
      <c r="E193" s="173" t="s">
        <v>239</v>
      </c>
    </row>
    <row r="194" spans="1:5" x14ac:dyDescent="0.25">
      <c r="A194" s="166" t="s">
        <v>1550</v>
      </c>
      <c r="B194" s="167">
        <v>9001220300</v>
      </c>
      <c r="C194" s="167" t="s">
        <v>1549</v>
      </c>
      <c r="D194" s="174" t="s">
        <v>239</v>
      </c>
      <c r="E194" s="175" t="s">
        <v>239</v>
      </c>
    </row>
    <row r="195" spans="1:5" x14ac:dyDescent="0.25">
      <c r="A195" s="168" t="s">
        <v>1548</v>
      </c>
      <c r="B195" s="169">
        <v>9001230100</v>
      </c>
      <c r="C195" s="169" t="s">
        <v>1547</v>
      </c>
      <c r="D195" s="169" t="s">
        <v>239</v>
      </c>
      <c r="E195" s="173" t="s">
        <v>239</v>
      </c>
    </row>
    <row r="196" spans="1:5" x14ac:dyDescent="0.25">
      <c r="A196" s="166" t="s">
        <v>1546</v>
      </c>
      <c r="B196" s="167">
        <v>9001230200</v>
      </c>
      <c r="C196" s="167" t="s">
        <v>1545</v>
      </c>
      <c r="D196" s="174" t="s">
        <v>239</v>
      </c>
      <c r="E196" s="175" t="s">
        <v>239</v>
      </c>
    </row>
    <row r="197" spans="1:5" x14ac:dyDescent="0.25">
      <c r="A197" s="168" t="s">
        <v>1544</v>
      </c>
      <c r="B197" s="169">
        <v>9001230300</v>
      </c>
      <c r="C197" s="169" t="s">
        <v>1543</v>
      </c>
      <c r="D197" s="169" t="s">
        <v>239</v>
      </c>
      <c r="E197" s="173" t="s">
        <v>239</v>
      </c>
    </row>
    <row r="198" spans="1:5" x14ac:dyDescent="0.25">
      <c r="A198" s="166" t="s">
        <v>1542</v>
      </c>
      <c r="B198" s="167">
        <v>9001230400</v>
      </c>
      <c r="C198" s="167" t="s">
        <v>1541</v>
      </c>
      <c r="D198" s="174" t="s">
        <v>239</v>
      </c>
      <c r="E198" s="175" t="s">
        <v>239</v>
      </c>
    </row>
    <row r="199" spans="1:5" x14ac:dyDescent="0.25">
      <c r="A199" s="168" t="s">
        <v>1540</v>
      </c>
      <c r="B199" s="169">
        <v>9001230501</v>
      </c>
      <c r="C199" s="169" t="s">
        <v>1539</v>
      </c>
      <c r="D199" s="169" t="s">
        <v>239</v>
      </c>
      <c r="E199" s="173" t="s">
        <v>239</v>
      </c>
    </row>
    <row r="200" spans="1:5" x14ac:dyDescent="0.25">
      <c r="A200" s="166" t="s">
        <v>1538</v>
      </c>
      <c r="B200" s="167">
        <v>9001230502</v>
      </c>
      <c r="C200" s="167" t="s">
        <v>1537</v>
      </c>
      <c r="D200" s="174" t="s">
        <v>239</v>
      </c>
      <c r="E200" s="175" t="s">
        <v>239</v>
      </c>
    </row>
    <row r="201" spans="1:5" x14ac:dyDescent="0.25">
      <c r="A201" s="168" t="s">
        <v>1536</v>
      </c>
      <c r="B201" s="169">
        <v>9001240100</v>
      </c>
      <c r="C201" s="169" t="s">
        <v>1535</v>
      </c>
      <c r="D201" s="169" t="s">
        <v>239</v>
      </c>
      <c r="E201" s="173" t="s">
        <v>239</v>
      </c>
    </row>
    <row r="202" spans="1:5" x14ac:dyDescent="0.25">
      <c r="A202" s="166" t="s">
        <v>1534</v>
      </c>
      <c r="B202" s="167">
        <v>9001240200</v>
      </c>
      <c r="C202" s="167" t="s">
        <v>1533</v>
      </c>
      <c r="D202" s="174" t="s">
        <v>239</v>
      </c>
      <c r="E202" s="175" t="s">
        <v>239</v>
      </c>
    </row>
    <row r="203" spans="1:5" x14ac:dyDescent="0.25">
      <c r="A203" s="168" t="s">
        <v>1532</v>
      </c>
      <c r="B203" s="169">
        <v>9001245100</v>
      </c>
      <c r="C203" s="169" t="s">
        <v>1531</v>
      </c>
      <c r="D203" s="169" t="s">
        <v>239</v>
      </c>
      <c r="E203" s="173" t="s">
        <v>239</v>
      </c>
    </row>
    <row r="204" spans="1:5" x14ac:dyDescent="0.25">
      <c r="A204" s="166" t="s">
        <v>1530</v>
      </c>
      <c r="B204" s="167">
        <v>9001245200</v>
      </c>
      <c r="C204" s="167" t="s">
        <v>1529</v>
      </c>
      <c r="D204" s="174" t="s">
        <v>239</v>
      </c>
      <c r="E204" s="175" t="s">
        <v>239</v>
      </c>
    </row>
    <row r="205" spans="1:5" x14ac:dyDescent="0.25">
      <c r="A205" s="168" t="s">
        <v>1528</v>
      </c>
      <c r="B205" s="169">
        <v>9001245300</v>
      </c>
      <c r="C205" s="169" t="s">
        <v>1527</v>
      </c>
      <c r="D205" s="169" t="s">
        <v>239</v>
      </c>
      <c r="E205" s="173" t="s">
        <v>239</v>
      </c>
    </row>
    <row r="206" spans="1:5" x14ac:dyDescent="0.25">
      <c r="A206" s="166" t="s">
        <v>1526</v>
      </c>
      <c r="B206" s="167">
        <v>9001245400</v>
      </c>
      <c r="C206" s="167" t="s">
        <v>1525</v>
      </c>
      <c r="D206" s="174" t="s">
        <v>239</v>
      </c>
      <c r="E206" s="175" t="s">
        <v>239</v>
      </c>
    </row>
    <row r="207" spans="1:5" x14ac:dyDescent="0.25">
      <c r="A207" s="168" t="s">
        <v>1524</v>
      </c>
      <c r="B207" s="169">
        <v>9001245500</v>
      </c>
      <c r="C207" s="169" t="s">
        <v>1523</v>
      </c>
      <c r="D207" s="169" t="s">
        <v>239</v>
      </c>
      <c r="E207" s="173" t="s">
        <v>239</v>
      </c>
    </row>
    <row r="208" spans="1:5" x14ac:dyDescent="0.25">
      <c r="A208" s="166" t="s">
        <v>1522</v>
      </c>
      <c r="B208" s="167">
        <v>9001245600</v>
      </c>
      <c r="C208" s="167" t="s">
        <v>1521</v>
      </c>
      <c r="D208" s="174" t="s">
        <v>239</v>
      </c>
      <c r="E208" s="175" t="s">
        <v>239</v>
      </c>
    </row>
    <row r="209" spans="1:5" x14ac:dyDescent="0.25">
      <c r="A209" s="168" t="s">
        <v>1520</v>
      </c>
      <c r="B209" s="169">
        <v>9001257100</v>
      </c>
      <c r="C209" s="169" t="s">
        <v>1519</v>
      </c>
      <c r="D209" s="169" t="s">
        <v>239</v>
      </c>
      <c r="E209" s="173" t="s">
        <v>239</v>
      </c>
    </row>
    <row r="210" spans="1:5" x14ac:dyDescent="0.25">
      <c r="A210" s="166" t="s">
        <v>1518</v>
      </c>
      <c r="B210" s="167">
        <v>9001257200</v>
      </c>
      <c r="C210" s="167" t="s">
        <v>1517</v>
      </c>
      <c r="D210" s="174" t="s">
        <v>239</v>
      </c>
      <c r="E210" s="175" t="s">
        <v>244</v>
      </c>
    </row>
    <row r="211" spans="1:5" x14ac:dyDescent="0.25">
      <c r="A211" s="168" t="s">
        <v>1516</v>
      </c>
      <c r="B211" s="169">
        <v>9003330100</v>
      </c>
      <c r="C211" s="169" t="s">
        <v>1515</v>
      </c>
      <c r="D211" s="169" t="s">
        <v>239</v>
      </c>
      <c r="E211" s="173" t="s">
        <v>239</v>
      </c>
    </row>
    <row r="212" spans="1:5" x14ac:dyDescent="0.25">
      <c r="A212" s="166" t="s">
        <v>1514</v>
      </c>
      <c r="B212" s="167">
        <v>9003400100</v>
      </c>
      <c r="C212" s="167" t="s">
        <v>1513</v>
      </c>
      <c r="D212" s="174" t="s">
        <v>239</v>
      </c>
      <c r="E212" s="175" t="s">
        <v>239</v>
      </c>
    </row>
    <row r="213" spans="1:5" x14ac:dyDescent="0.25">
      <c r="A213" s="168" t="s">
        <v>1512</v>
      </c>
      <c r="B213" s="169">
        <v>9003400200</v>
      </c>
      <c r="C213" s="169" t="s">
        <v>1511</v>
      </c>
      <c r="D213" s="169" t="s">
        <v>239</v>
      </c>
      <c r="E213" s="173" t="s">
        <v>239</v>
      </c>
    </row>
    <row r="214" spans="1:5" x14ac:dyDescent="0.25">
      <c r="A214" s="166" t="s">
        <v>1510</v>
      </c>
      <c r="B214" s="167">
        <v>9003400300</v>
      </c>
      <c r="C214" s="167" t="s">
        <v>1509</v>
      </c>
      <c r="D214" s="174" t="s">
        <v>239</v>
      </c>
      <c r="E214" s="175" t="s">
        <v>239</v>
      </c>
    </row>
    <row r="215" spans="1:5" x14ac:dyDescent="0.25">
      <c r="A215" s="168" t="s">
        <v>1508</v>
      </c>
      <c r="B215" s="169">
        <v>9003405100</v>
      </c>
      <c r="C215" s="169" t="s">
        <v>1507</v>
      </c>
      <c r="D215" s="169" t="s">
        <v>239</v>
      </c>
      <c r="E215" s="173" t="s">
        <v>239</v>
      </c>
    </row>
    <row r="216" spans="1:5" x14ac:dyDescent="0.25">
      <c r="A216" s="166" t="s">
        <v>1506</v>
      </c>
      <c r="B216" s="167">
        <v>9003405200</v>
      </c>
      <c r="C216" s="167" t="s">
        <v>1505</v>
      </c>
      <c r="D216" s="174" t="s">
        <v>239</v>
      </c>
      <c r="E216" s="175" t="s">
        <v>239</v>
      </c>
    </row>
    <row r="217" spans="1:5" x14ac:dyDescent="0.25">
      <c r="A217" s="168" t="s">
        <v>1504</v>
      </c>
      <c r="B217" s="169">
        <v>9003405300</v>
      </c>
      <c r="C217" s="169" t="s">
        <v>1503</v>
      </c>
      <c r="D217" s="169" t="s">
        <v>239</v>
      </c>
      <c r="E217" s="173" t="s">
        <v>244</v>
      </c>
    </row>
    <row r="218" spans="1:5" x14ac:dyDescent="0.25">
      <c r="A218" s="166" t="s">
        <v>1502</v>
      </c>
      <c r="B218" s="167">
        <v>9003405401</v>
      </c>
      <c r="C218" s="167" t="s">
        <v>1501</v>
      </c>
      <c r="D218" s="174" t="s">
        <v>239</v>
      </c>
      <c r="E218" s="175" t="s">
        <v>239</v>
      </c>
    </row>
    <row r="219" spans="1:5" x14ac:dyDescent="0.25">
      <c r="A219" s="168" t="s">
        <v>1500</v>
      </c>
      <c r="B219" s="169">
        <v>9003405402</v>
      </c>
      <c r="C219" s="169" t="s">
        <v>1499</v>
      </c>
      <c r="D219" s="169" t="s">
        <v>239</v>
      </c>
      <c r="E219" s="173" t="s">
        <v>244</v>
      </c>
    </row>
    <row r="220" spans="1:5" x14ac:dyDescent="0.25">
      <c r="A220" s="166" t="s">
        <v>1498</v>
      </c>
      <c r="B220" s="167">
        <v>9003405500</v>
      </c>
      <c r="C220" s="167" t="s">
        <v>1497</v>
      </c>
      <c r="D220" s="174" t="s">
        <v>239</v>
      </c>
      <c r="E220" s="175" t="s">
        <v>239</v>
      </c>
    </row>
    <row r="221" spans="1:5" x14ac:dyDescent="0.25">
      <c r="A221" s="168" t="s">
        <v>1496</v>
      </c>
      <c r="B221" s="169">
        <v>9003405600</v>
      </c>
      <c r="C221" s="169" t="s">
        <v>1495</v>
      </c>
      <c r="D221" s="169" t="s">
        <v>239</v>
      </c>
      <c r="E221" s="173" t="s">
        <v>239</v>
      </c>
    </row>
    <row r="222" spans="1:5" x14ac:dyDescent="0.25">
      <c r="A222" s="166" t="s">
        <v>1494</v>
      </c>
      <c r="B222" s="167">
        <v>9003405700</v>
      </c>
      <c r="C222" s="167" t="s">
        <v>1493</v>
      </c>
      <c r="D222" s="174" t="s">
        <v>244</v>
      </c>
      <c r="E222" s="175" t="s">
        <v>244</v>
      </c>
    </row>
    <row r="223" spans="1:5" x14ac:dyDescent="0.25">
      <c r="A223" s="168" t="s">
        <v>1492</v>
      </c>
      <c r="B223" s="169">
        <v>9003405800</v>
      </c>
      <c r="C223" s="169" t="s">
        <v>1491</v>
      </c>
      <c r="D223" s="169" t="s">
        <v>239</v>
      </c>
      <c r="E223" s="173" t="s">
        <v>239</v>
      </c>
    </row>
    <row r="224" spans="1:5" x14ac:dyDescent="0.25">
      <c r="A224" s="166" t="s">
        <v>1490</v>
      </c>
      <c r="B224" s="167">
        <v>9003405900</v>
      </c>
      <c r="C224" s="167" t="s">
        <v>1489</v>
      </c>
      <c r="D224" s="174" t="s">
        <v>239</v>
      </c>
      <c r="E224" s="175" t="s">
        <v>239</v>
      </c>
    </row>
    <row r="225" spans="1:5" x14ac:dyDescent="0.25">
      <c r="A225" s="168" t="s">
        <v>1488</v>
      </c>
      <c r="B225" s="169">
        <v>9003406001</v>
      </c>
      <c r="C225" s="169" t="s">
        <v>1487</v>
      </c>
      <c r="D225" s="169" t="s">
        <v>239</v>
      </c>
      <c r="E225" s="173" t="s">
        <v>244</v>
      </c>
    </row>
    <row r="226" spans="1:5" x14ac:dyDescent="0.25">
      <c r="A226" s="166" t="s">
        <v>1486</v>
      </c>
      <c r="B226" s="167">
        <v>9003406002</v>
      </c>
      <c r="C226" s="167" t="s">
        <v>1485</v>
      </c>
      <c r="D226" s="174" t="s">
        <v>239</v>
      </c>
      <c r="E226" s="175" t="s">
        <v>239</v>
      </c>
    </row>
    <row r="227" spans="1:5" x14ac:dyDescent="0.25">
      <c r="A227" s="168" t="s">
        <v>1484</v>
      </c>
      <c r="B227" s="169">
        <v>9003406100</v>
      </c>
      <c r="C227" s="169" t="s">
        <v>1483</v>
      </c>
      <c r="D227" s="169" t="s">
        <v>244</v>
      </c>
      <c r="E227" s="173" t="s">
        <v>244</v>
      </c>
    </row>
    <row r="228" spans="1:5" x14ac:dyDescent="0.25">
      <c r="A228" s="166" t="s">
        <v>1482</v>
      </c>
      <c r="B228" s="167">
        <v>9003410101</v>
      </c>
      <c r="C228" s="167" t="s">
        <v>1481</v>
      </c>
      <c r="D228" s="174" t="s">
        <v>239</v>
      </c>
      <c r="E228" s="175" t="s">
        <v>239</v>
      </c>
    </row>
    <row r="229" spans="1:5" x14ac:dyDescent="0.25">
      <c r="A229" s="168" t="s">
        <v>1480</v>
      </c>
      <c r="B229" s="169">
        <v>9003410102</v>
      </c>
      <c r="C229" s="169" t="s">
        <v>1479</v>
      </c>
      <c r="D229" s="169" t="s">
        <v>239</v>
      </c>
      <c r="E229" s="173" t="s">
        <v>239</v>
      </c>
    </row>
    <row r="230" spans="1:5" x14ac:dyDescent="0.25">
      <c r="A230" s="166" t="s">
        <v>1478</v>
      </c>
      <c r="B230" s="167">
        <v>9003415300</v>
      </c>
      <c r="C230" s="167" t="s">
        <v>1477</v>
      </c>
      <c r="D230" s="174" t="s">
        <v>244</v>
      </c>
      <c r="E230" s="175" t="s">
        <v>244</v>
      </c>
    </row>
    <row r="231" spans="1:5" x14ac:dyDescent="0.25">
      <c r="A231" s="168" t="s">
        <v>1476</v>
      </c>
      <c r="B231" s="169">
        <v>9003415400</v>
      </c>
      <c r="C231" s="169" t="s">
        <v>1475</v>
      </c>
      <c r="D231" s="169" t="s">
        <v>244</v>
      </c>
      <c r="E231" s="173" t="s">
        <v>244</v>
      </c>
    </row>
    <row r="232" spans="1:5" x14ac:dyDescent="0.25">
      <c r="A232" s="166" t="s">
        <v>1474</v>
      </c>
      <c r="B232" s="167">
        <v>9003415500</v>
      </c>
      <c r="C232" s="167" t="s">
        <v>1473</v>
      </c>
      <c r="D232" s="174" t="s">
        <v>244</v>
      </c>
      <c r="E232" s="175" t="s">
        <v>244</v>
      </c>
    </row>
    <row r="233" spans="1:5" x14ac:dyDescent="0.25">
      <c r="A233" s="168" t="s">
        <v>1472</v>
      </c>
      <c r="B233" s="169">
        <v>9003415600</v>
      </c>
      <c r="C233" s="169" t="s">
        <v>1471</v>
      </c>
      <c r="D233" s="169" t="s">
        <v>239</v>
      </c>
      <c r="E233" s="173" t="s">
        <v>244</v>
      </c>
    </row>
    <row r="234" spans="1:5" x14ac:dyDescent="0.25">
      <c r="A234" s="166" t="s">
        <v>1470</v>
      </c>
      <c r="B234" s="167">
        <v>9003415700</v>
      </c>
      <c r="C234" s="167" t="s">
        <v>1469</v>
      </c>
      <c r="D234" s="174" t="s">
        <v>239</v>
      </c>
      <c r="E234" s="175" t="s">
        <v>244</v>
      </c>
    </row>
    <row r="235" spans="1:5" x14ac:dyDescent="0.25">
      <c r="A235" s="168" t="s">
        <v>1468</v>
      </c>
      <c r="B235" s="169">
        <v>9003415800</v>
      </c>
      <c r="C235" s="169" t="s">
        <v>1467</v>
      </c>
      <c r="D235" s="169" t="s">
        <v>239</v>
      </c>
      <c r="E235" s="173" t="s">
        <v>244</v>
      </c>
    </row>
    <row r="236" spans="1:5" x14ac:dyDescent="0.25">
      <c r="A236" s="166" t="s">
        <v>1466</v>
      </c>
      <c r="B236" s="167">
        <v>9003415900</v>
      </c>
      <c r="C236" s="167" t="s">
        <v>1465</v>
      </c>
      <c r="D236" s="174" t="s">
        <v>244</v>
      </c>
      <c r="E236" s="175" t="s">
        <v>244</v>
      </c>
    </row>
    <row r="237" spans="1:5" x14ac:dyDescent="0.25">
      <c r="A237" s="168" t="s">
        <v>1464</v>
      </c>
      <c r="B237" s="169">
        <v>9003416000</v>
      </c>
      <c r="C237" s="169" t="s">
        <v>1463</v>
      </c>
      <c r="D237" s="169" t="s">
        <v>244</v>
      </c>
      <c r="E237" s="173" t="s">
        <v>244</v>
      </c>
    </row>
    <row r="238" spans="1:5" x14ac:dyDescent="0.25">
      <c r="A238" s="166" t="s">
        <v>1462</v>
      </c>
      <c r="B238" s="167">
        <v>9003416100</v>
      </c>
      <c r="C238" s="167" t="s">
        <v>1461</v>
      </c>
      <c r="D238" s="174" t="s">
        <v>244</v>
      </c>
      <c r="E238" s="175" t="s">
        <v>244</v>
      </c>
    </row>
    <row r="239" spans="1:5" x14ac:dyDescent="0.25">
      <c r="A239" s="168" t="s">
        <v>1460</v>
      </c>
      <c r="B239" s="169">
        <v>9003416200</v>
      </c>
      <c r="C239" s="169" t="s">
        <v>1459</v>
      </c>
      <c r="D239" s="169" t="s">
        <v>244</v>
      </c>
      <c r="E239" s="173" t="s">
        <v>244</v>
      </c>
    </row>
    <row r="240" spans="1:5" x14ac:dyDescent="0.25">
      <c r="A240" s="166" t="s">
        <v>1458</v>
      </c>
      <c r="B240" s="167">
        <v>9003416300</v>
      </c>
      <c r="C240" s="167" t="s">
        <v>1457</v>
      </c>
      <c r="D240" s="174" t="s">
        <v>244</v>
      </c>
      <c r="E240" s="175" t="s">
        <v>244</v>
      </c>
    </row>
    <row r="241" spans="1:5" x14ac:dyDescent="0.25">
      <c r="A241" s="168" t="s">
        <v>1456</v>
      </c>
      <c r="B241" s="169">
        <v>9003416400</v>
      </c>
      <c r="C241" s="169" t="s">
        <v>1455</v>
      </c>
      <c r="D241" s="169" t="s">
        <v>239</v>
      </c>
      <c r="E241" s="173" t="s">
        <v>239</v>
      </c>
    </row>
    <row r="242" spans="1:5" x14ac:dyDescent="0.25">
      <c r="A242" s="166" t="s">
        <v>1454</v>
      </c>
      <c r="B242" s="167">
        <v>9003416500</v>
      </c>
      <c r="C242" s="167" t="s">
        <v>1453</v>
      </c>
      <c r="D242" s="174" t="s">
        <v>239</v>
      </c>
      <c r="E242" s="175" t="s">
        <v>244</v>
      </c>
    </row>
    <row r="243" spans="1:5" x14ac:dyDescent="0.25">
      <c r="A243" s="168" t="s">
        <v>1452</v>
      </c>
      <c r="B243" s="169">
        <v>9003416600</v>
      </c>
      <c r="C243" s="169" t="s">
        <v>1451</v>
      </c>
      <c r="D243" s="169" t="s">
        <v>244</v>
      </c>
      <c r="E243" s="173" t="s">
        <v>244</v>
      </c>
    </row>
    <row r="244" spans="1:5" x14ac:dyDescent="0.25">
      <c r="A244" s="166" t="s">
        <v>1450</v>
      </c>
      <c r="B244" s="167">
        <v>9003416700</v>
      </c>
      <c r="C244" s="167" t="s">
        <v>1449</v>
      </c>
      <c r="D244" s="174" t="s">
        <v>244</v>
      </c>
      <c r="E244" s="175" t="s">
        <v>244</v>
      </c>
    </row>
    <row r="245" spans="1:5" x14ac:dyDescent="0.25">
      <c r="A245" s="168" t="s">
        <v>1448</v>
      </c>
      <c r="B245" s="169">
        <v>9003416800</v>
      </c>
      <c r="C245" s="169" t="s">
        <v>1447</v>
      </c>
      <c r="D245" s="169" t="s">
        <v>239</v>
      </c>
      <c r="E245" s="173" t="s">
        <v>239</v>
      </c>
    </row>
    <row r="246" spans="1:5" x14ac:dyDescent="0.25">
      <c r="A246" s="166" t="s">
        <v>1446</v>
      </c>
      <c r="B246" s="167">
        <v>9003417100</v>
      </c>
      <c r="C246" s="167" t="s">
        <v>1445</v>
      </c>
      <c r="D246" s="174" t="s">
        <v>244</v>
      </c>
      <c r="E246" s="175" t="s">
        <v>244</v>
      </c>
    </row>
    <row r="247" spans="1:5" x14ac:dyDescent="0.25">
      <c r="A247" s="168" t="s">
        <v>1444</v>
      </c>
      <c r="B247" s="169">
        <v>9003417200</v>
      </c>
      <c r="C247" s="169" t="s">
        <v>1443</v>
      </c>
      <c r="D247" s="169" t="s">
        <v>244</v>
      </c>
      <c r="E247" s="173" t="s">
        <v>244</v>
      </c>
    </row>
    <row r="248" spans="1:5" x14ac:dyDescent="0.25">
      <c r="A248" s="166" t="s">
        <v>1442</v>
      </c>
      <c r="B248" s="167">
        <v>9003417400</v>
      </c>
      <c r="C248" s="167" t="s">
        <v>1441</v>
      </c>
      <c r="D248" s="174" t="s">
        <v>239</v>
      </c>
      <c r="E248" s="175" t="s">
        <v>239</v>
      </c>
    </row>
    <row r="249" spans="1:5" x14ac:dyDescent="0.25">
      <c r="A249" s="168" t="s">
        <v>1440</v>
      </c>
      <c r="B249" s="169">
        <v>9003417500</v>
      </c>
      <c r="C249" s="169" t="s">
        <v>1439</v>
      </c>
      <c r="D249" s="169" t="s">
        <v>239</v>
      </c>
      <c r="E249" s="173" t="s">
        <v>244</v>
      </c>
    </row>
    <row r="250" spans="1:5" x14ac:dyDescent="0.25">
      <c r="A250" s="166" t="s">
        <v>1438</v>
      </c>
      <c r="B250" s="167">
        <v>9003420400</v>
      </c>
      <c r="C250" s="167" t="s">
        <v>1437</v>
      </c>
      <c r="D250" s="174" t="s">
        <v>239</v>
      </c>
      <c r="E250" s="175" t="s">
        <v>239</v>
      </c>
    </row>
    <row r="251" spans="1:5" x14ac:dyDescent="0.25">
      <c r="A251" s="168" t="s">
        <v>1436</v>
      </c>
      <c r="B251" s="169">
        <v>9003420500</v>
      </c>
      <c r="C251" s="169" t="s">
        <v>1435</v>
      </c>
      <c r="D251" s="169" t="s">
        <v>239</v>
      </c>
      <c r="E251" s="173" t="s">
        <v>244</v>
      </c>
    </row>
    <row r="252" spans="1:5" x14ac:dyDescent="0.25">
      <c r="A252" s="166" t="s">
        <v>1434</v>
      </c>
      <c r="B252" s="167">
        <v>9003420600</v>
      </c>
      <c r="C252" s="167" t="s">
        <v>1433</v>
      </c>
      <c r="D252" s="174" t="s">
        <v>239</v>
      </c>
      <c r="E252" s="175" t="s">
        <v>239</v>
      </c>
    </row>
    <row r="253" spans="1:5" x14ac:dyDescent="0.25">
      <c r="A253" s="168" t="s">
        <v>1432</v>
      </c>
      <c r="B253" s="169">
        <v>9003420700</v>
      </c>
      <c r="C253" s="169" t="s">
        <v>1431</v>
      </c>
      <c r="D253" s="169" t="s">
        <v>239</v>
      </c>
      <c r="E253" s="173" t="s">
        <v>239</v>
      </c>
    </row>
    <row r="254" spans="1:5" x14ac:dyDescent="0.25">
      <c r="A254" s="166" t="s">
        <v>1430</v>
      </c>
      <c r="B254" s="167">
        <v>9003430100</v>
      </c>
      <c r="C254" s="167" t="s">
        <v>1429</v>
      </c>
      <c r="D254" s="174" t="s">
        <v>239</v>
      </c>
      <c r="E254" s="175" t="s">
        <v>239</v>
      </c>
    </row>
    <row r="255" spans="1:5" x14ac:dyDescent="0.25">
      <c r="A255" s="168" t="s">
        <v>1428</v>
      </c>
      <c r="B255" s="169">
        <v>9003430201</v>
      </c>
      <c r="C255" s="169" t="s">
        <v>1427</v>
      </c>
      <c r="D255" s="169" t="s">
        <v>239</v>
      </c>
      <c r="E255" s="173" t="s">
        <v>239</v>
      </c>
    </row>
    <row r="256" spans="1:5" x14ac:dyDescent="0.25">
      <c r="A256" s="166" t="s">
        <v>1426</v>
      </c>
      <c r="B256" s="167">
        <v>9003430202</v>
      </c>
      <c r="C256" s="167" t="s">
        <v>1425</v>
      </c>
      <c r="D256" s="174" t="s">
        <v>239</v>
      </c>
      <c r="E256" s="175" t="s">
        <v>239</v>
      </c>
    </row>
    <row r="257" spans="1:5" x14ac:dyDescent="0.25">
      <c r="A257" s="168" t="s">
        <v>1424</v>
      </c>
      <c r="B257" s="169">
        <v>9003430203</v>
      </c>
      <c r="C257" s="169" t="s">
        <v>1423</v>
      </c>
      <c r="D257" s="169" t="s">
        <v>239</v>
      </c>
      <c r="E257" s="173" t="s">
        <v>239</v>
      </c>
    </row>
    <row r="258" spans="1:5" x14ac:dyDescent="0.25">
      <c r="A258" s="166" t="s">
        <v>1422</v>
      </c>
      <c r="B258" s="167">
        <v>9003430301</v>
      </c>
      <c r="C258" s="167" t="s">
        <v>1421</v>
      </c>
      <c r="D258" s="174" t="s">
        <v>239</v>
      </c>
      <c r="E258" s="175" t="s">
        <v>239</v>
      </c>
    </row>
    <row r="259" spans="1:5" x14ac:dyDescent="0.25">
      <c r="A259" s="168" t="s">
        <v>1420</v>
      </c>
      <c r="B259" s="169">
        <v>9003430302</v>
      </c>
      <c r="C259" s="169" t="s">
        <v>1419</v>
      </c>
      <c r="D259" s="169" t="s">
        <v>239</v>
      </c>
      <c r="E259" s="173" t="s">
        <v>239</v>
      </c>
    </row>
    <row r="260" spans="1:5" x14ac:dyDescent="0.25">
      <c r="A260" s="166" t="s">
        <v>1418</v>
      </c>
      <c r="B260" s="167">
        <v>9003430400</v>
      </c>
      <c r="C260" s="167" t="s">
        <v>1417</v>
      </c>
      <c r="D260" s="174" t="s">
        <v>239</v>
      </c>
      <c r="E260" s="175" t="s">
        <v>239</v>
      </c>
    </row>
    <row r="261" spans="1:5" x14ac:dyDescent="0.25">
      <c r="A261" s="168" t="s">
        <v>1416</v>
      </c>
      <c r="B261" s="169">
        <v>9003430500</v>
      </c>
      <c r="C261" s="169" t="s">
        <v>1415</v>
      </c>
      <c r="D261" s="169" t="s">
        <v>239</v>
      </c>
      <c r="E261" s="173" t="s">
        <v>239</v>
      </c>
    </row>
    <row r="262" spans="1:5" x14ac:dyDescent="0.25">
      <c r="A262" s="166" t="s">
        <v>1414</v>
      </c>
      <c r="B262" s="167">
        <v>9003430601</v>
      </c>
      <c r="C262" s="167" t="s">
        <v>1413</v>
      </c>
      <c r="D262" s="174" t="s">
        <v>239</v>
      </c>
      <c r="E262" s="175" t="s">
        <v>244</v>
      </c>
    </row>
    <row r="263" spans="1:5" x14ac:dyDescent="0.25">
      <c r="A263" s="168" t="s">
        <v>1412</v>
      </c>
      <c r="B263" s="169">
        <v>9003430602</v>
      </c>
      <c r="C263" s="169" t="s">
        <v>1411</v>
      </c>
      <c r="D263" s="169" t="s">
        <v>239</v>
      </c>
      <c r="E263" s="173" t="s">
        <v>239</v>
      </c>
    </row>
    <row r="264" spans="1:5" x14ac:dyDescent="0.25">
      <c r="A264" s="166" t="s">
        <v>1410</v>
      </c>
      <c r="B264" s="167">
        <v>9003460100</v>
      </c>
      <c r="C264" s="167" t="s">
        <v>1409</v>
      </c>
      <c r="D264" s="174" t="s">
        <v>239</v>
      </c>
      <c r="E264" s="175" t="s">
        <v>239</v>
      </c>
    </row>
    <row r="265" spans="1:5" x14ac:dyDescent="0.25">
      <c r="A265" s="168" t="s">
        <v>1408</v>
      </c>
      <c r="B265" s="169">
        <v>9003460202</v>
      </c>
      <c r="C265" s="169" t="s">
        <v>1407</v>
      </c>
      <c r="D265" s="169" t="s">
        <v>239</v>
      </c>
      <c r="E265" s="173" t="s">
        <v>239</v>
      </c>
    </row>
    <row r="266" spans="1:5" x14ac:dyDescent="0.25">
      <c r="A266" s="166" t="s">
        <v>1406</v>
      </c>
      <c r="B266" s="167">
        <v>9003460203</v>
      </c>
      <c r="C266" s="167" t="s">
        <v>1405</v>
      </c>
      <c r="D266" s="174" t="s">
        <v>239</v>
      </c>
      <c r="E266" s="175" t="s">
        <v>239</v>
      </c>
    </row>
    <row r="267" spans="1:5" x14ac:dyDescent="0.25">
      <c r="A267" s="168" t="s">
        <v>1404</v>
      </c>
      <c r="B267" s="169">
        <v>9003460204</v>
      </c>
      <c r="C267" s="169" t="s">
        <v>1403</v>
      </c>
      <c r="D267" s="169" t="s">
        <v>239</v>
      </c>
      <c r="E267" s="173" t="s">
        <v>239</v>
      </c>
    </row>
    <row r="268" spans="1:5" x14ac:dyDescent="0.25">
      <c r="A268" s="166" t="s">
        <v>1402</v>
      </c>
      <c r="B268" s="167">
        <v>9003460301</v>
      </c>
      <c r="C268" s="167" t="s">
        <v>1401</v>
      </c>
      <c r="D268" s="174" t="s">
        <v>239</v>
      </c>
      <c r="E268" s="175" t="s">
        <v>239</v>
      </c>
    </row>
    <row r="269" spans="1:5" x14ac:dyDescent="0.25">
      <c r="A269" s="168" t="s">
        <v>1400</v>
      </c>
      <c r="B269" s="169">
        <v>9003460302</v>
      </c>
      <c r="C269" s="169" t="s">
        <v>1399</v>
      </c>
      <c r="D269" s="169" t="s">
        <v>239</v>
      </c>
      <c r="E269" s="173" t="s">
        <v>239</v>
      </c>
    </row>
    <row r="270" spans="1:5" x14ac:dyDescent="0.25">
      <c r="A270" s="166" t="s">
        <v>1398</v>
      </c>
      <c r="B270" s="167">
        <v>9003462101</v>
      </c>
      <c r="C270" s="167" t="s">
        <v>1397</v>
      </c>
      <c r="D270" s="174" t="s">
        <v>239</v>
      </c>
      <c r="E270" s="175" t="s">
        <v>239</v>
      </c>
    </row>
    <row r="271" spans="1:5" x14ac:dyDescent="0.25">
      <c r="A271" s="168" t="s">
        <v>1396</v>
      </c>
      <c r="B271" s="169">
        <v>9003462102</v>
      </c>
      <c r="C271" s="169" t="s">
        <v>1395</v>
      </c>
      <c r="D271" s="169" t="s">
        <v>239</v>
      </c>
      <c r="E271" s="173" t="s">
        <v>239</v>
      </c>
    </row>
    <row r="272" spans="1:5" x14ac:dyDescent="0.25">
      <c r="A272" s="166" t="s">
        <v>1394</v>
      </c>
      <c r="B272" s="167">
        <v>9003462201</v>
      </c>
      <c r="C272" s="167" t="s">
        <v>1393</v>
      </c>
      <c r="D272" s="174" t="s">
        <v>239</v>
      </c>
      <c r="E272" s="175" t="s">
        <v>239</v>
      </c>
    </row>
    <row r="273" spans="1:5" x14ac:dyDescent="0.25">
      <c r="A273" s="168" t="s">
        <v>1392</v>
      </c>
      <c r="B273" s="169">
        <v>9003462202</v>
      </c>
      <c r="C273" s="169" t="s">
        <v>1391</v>
      </c>
      <c r="D273" s="169" t="s">
        <v>239</v>
      </c>
      <c r="E273" s="173" t="s">
        <v>239</v>
      </c>
    </row>
    <row r="274" spans="1:5" x14ac:dyDescent="0.25">
      <c r="A274" s="166" t="s">
        <v>1390</v>
      </c>
      <c r="B274" s="167">
        <v>9003464101</v>
      </c>
      <c r="C274" s="167" t="s">
        <v>1389</v>
      </c>
      <c r="D274" s="174" t="s">
        <v>239</v>
      </c>
      <c r="E274" s="175" t="s">
        <v>239</v>
      </c>
    </row>
    <row r="275" spans="1:5" x14ac:dyDescent="0.25">
      <c r="A275" s="168" t="s">
        <v>1388</v>
      </c>
      <c r="B275" s="169">
        <v>9003464102</v>
      </c>
      <c r="C275" s="169" t="s">
        <v>1387</v>
      </c>
      <c r="D275" s="169" t="s">
        <v>239</v>
      </c>
      <c r="E275" s="173" t="s">
        <v>239</v>
      </c>
    </row>
    <row r="276" spans="1:5" x14ac:dyDescent="0.25">
      <c r="A276" s="166" t="s">
        <v>1386</v>
      </c>
      <c r="B276" s="167">
        <v>9003466101</v>
      </c>
      <c r="C276" s="167" t="s">
        <v>1385</v>
      </c>
      <c r="D276" s="174" t="s">
        <v>239</v>
      </c>
      <c r="E276" s="175" t="s">
        <v>239</v>
      </c>
    </row>
    <row r="277" spans="1:5" x14ac:dyDescent="0.25">
      <c r="A277" s="168" t="s">
        <v>1384</v>
      </c>
      <c r="B277" s="169">
        <v>9003466102</v>
      </c>
      <c r="C277" s="169" t="s">
        <v>1383</v>
      </c>
      <c r="D277" s="169" t="s">
        <v>239</v>
      </c>
      <c r="E277" s="173" t="s">
        <v>239</v>
      </c>
    </row>
    <row r="278" spans="1:5" x14ac:dyDescent="0.25">
      <c r="A278" s="166" t="s">
        <v>1382</v>
      </c>
      <c r="B278" s="167">
        <v>9003466201</v>
      </c>
      <c r="C278" s="167" t="s">
        <v>1381</v>
      </c>
      <c r="D278" s="174" t="s">
        <v>239</v>
      </c>
      <c r="E278" s="175" t="s">
        <v>239</v>
      </c>
    </row>
    <row r="279" spans="1:5" x14ac:dyDescent="0.25">
      <c r="A279" s="168" t="s">
        <v>1380</v>
      </c>
      <c r="B279" s="169">
        <v>9003466202</v>
      </c>
      <c r="C279" s="169" t="s">
        <v>1379</v>
      </c>
      <c r="D279" s="169" t="s">
        <v>239</v>
      </c>
      <c r="E279" s="173" t="s">
        <v>239</v>
      </c>
    </row>
    <row r="280" spans="1:5" x14ac:dyDescent="0.25">
      <c r="A280" s="166" t="s">
        <v>1378</v>
      </c>
      <c r="B280" s="167">
        <v>9003466300</v>
      </c>
      <c r="C280" s="167" t="s">
        <v>1377</v>
      </c>
      <c r="D280" s="174" t="s">
        <v>239</v>
      </c>
      <c r="E280" s="175" t="s">
        <v>239</v>
      </c>
    </row>
    <row r="281" spans="1:5" x14ac:dyDescent="0.25">
      <c r="A281" s="168" t="s">
        <v>1376</v>
      </c>
      <c r="B281" s="169">
        <v>9003466400</v>
      </c>
      <c r="C281" s="169" t="s">
        <v>1375</v>
      </c>
      <c r="D281" s="169" t="s">
        <v>239</v>
      </c>
      <c r="E281" s="173" t="s">
        <v>239</v>
      </c>
    </row>
    <row r="282" spans="1:5" x14ac:dyDescent="0.25">
      <c r="A282" s="166" t="s">
        <v>1374</v>
      </c>
      <c r="B282" s="167">
        <v>9003468101</v>
      </c>
      <c r="C282" s="167" t="s">
        <v>1373</v>
      </c>
      <c r="D282" s="174" t="s">
        <v>239</v>
      </c>
      <c r="E282" s="175" t="s">
        <v>239</v>
      </c>
    </row>
    <row r="283" spans="1:5" x14ac:dyDescent="0.25">
      <c r="A283" s="168" t="s">
        <v>1372</v>
      </c>
      <c r="B283" s="169">
        <v>9003468102</v>
      </c>
      <c r="C283" s="169" t="s">
        <v>1371</v>
      </c>
      <c r="D283" s="169" t="s">
        <v>239</v>
      </c>
      <c r="E283" s="173" t="s">
        <v>239</v>
      </c>
    </row>
    <row r="284" spans="1:5" x14ac:dyDescent="0.25">
      <c r="A284" s="166" t="s">
        <v>1370</v>
      </c>
      <c r="B284" s="167">
        <v>9003470100</v>
      </c>
      <c r="C284" s="167" t="s">
        <v>1369</v>
      </c>
      <c r="D284" s="174" t="s">
        <v>239</v>
      </c>
      <c r="E284" s="175" t="s">
        <v>239</v>
      </c>
    </row>
    <row r="285" spans="1:5" x14ac:dyDescent="0.25">
      <c r="A285" s="168" t="s">
        <v>1368</v>
      </c>
      <c r="B285" s="169">
        <v>9003471100</v>
      </c>
      <c r="C285" s="169" t="s">
        <v>1367</v>
      </c>
      <c r="D285" s="169" t="s">
        <v>239</v>
      </c>
      <c r="E285" s="173" t="s">
        <v>239</v>
      </c>
    </row>
    <row r="286" spans="1:5" x14ac:dyDescent="0.25">
      <c r="A286" s="166" t="s">
        <v>1366</v>
      </c>
      <c r="B286" s="167">
        <v>9003471200</v>
      </c>
      <c r="C286" s="167" t="s">
        <v>1365</v>
      </c>
      <c r="D286" s="174" t="s">
        <v>239</v>
      </c>
      <c r="E286" s="175" t="s">
        <v>239</v>
      </c>
    </row>
    <row r="287" spans="1:5" x14ac:dyDescent="0.25">
      <c r="A287" s="168" t="s">
        <v>1364</v>
      </c>
      <c r="B287" s="169">
        <v>9003471300</v>
      </c>
      <c r="C287" s="169" t="s">
        <v>1363</v>
      </c>
      <c r="D287" s="169" t="s">
        <v>239</v>
      </c>
      <c r="E287" s="173" t="s">
        <v>239</v>
      </c>
    </row>
    <row r="288" spans="1:5" x14ac:dyDescent="0.25">
      <c r="A288" s="166" t="s">
        <v>1362</v>
      </c>
      <c r="B288" s="167">
        <v>9003471400</v>
      </c>
      <c r="C288" s="167" t="s">
        <v>1361</v>
      </c>
      <c r="D288" s="174" t="s">
        <v>239</v>
      </c>
      <c r="E288" s="175" t="s">
        <v>239</v>
      </c>
    </row>
    <row r="289" spans="1:5" x14ac:dyDescent="0.25">
      <c r="A289" s="168" t="s">
        <v>1360</v>
      </c>
      <c r="B289" s="169">
        <v>9003471500</v>
      </c>
      <c r="C289" s="169" t="s">
        <v>1359</v>
      </c>
      <c r="D289" s="169" t="s">
        <v>239</v>
      </c>
      <c r="E289" s="173" t="s">
        <v>239</v>
      </c>
    </row>
    <row r="290" spans="1:5" x14ac:dyDescent="0.25">
      <c r="A290" s="166" t="s">
        <v>1358</v>
      </c>
      <c r="B290" s="167">
        <v>9003473100</v>
      </c>
      <c r="C290" s="167" t="s">
        <v>1357</v>
      </c>
      <c r="D290" s="174" t="s">
        <v>239</v>
      </c>
      <c r="E290" s="175" t="s">
        <v>239</v>
      </c>
    </row>
    <row r="291" spans="1:5" x14ac:dyDescent="0.25">
      <c r="A291" s="168" t="s">
        <v>1356</v>
      </c>
      <c r="B291" s="169">
        <v>9003473400</v>
      </c>
      <c r="C291" s="169" t="s">
        <v>1355</v>
      </c>
      <c r="D291" s="169" t="s">
        <v>239</v>
      </c>
      <c r="E291" s="173" t="s">
        <v>239</v>
      </c>
    </row>
    <row r="292" spans="1:5" x14ac:dyDescent="0.25">
      <c r="A292" s="166" t="s">
        <v>1354</v>
      </c>
      <c r="B292" s="167">
        <v>9003473501</v>
      </c>
      <c r="C292" s="167" t="s">
        <v>1353</v>
      </c>
      <c r="D292" s="174" t="s">
        <v>239</v>
      </c>
      <c r="E292" s="175" t="s">
        <v>239</v>
      </c>
    </row>
    <row r="293" spans="1:5" x14ac:dyDescent="0.25">
      <c r="A293" s="168" t="s">
        <v>1352</v>
      </c>
      <c r="B293" s="169">
        <v>9003473502</v>
      </c>
      <c r="C293" s="169" t="s">
        <v>1351</v>
      </c>
      <c r="D293" s="169" t="s">
        <v>239</v>
      </c>
      <c r="E293" s="173" t="s">
        <v>239</v>
      </c>
    </row>
    <row r="294" spans="1:5" x14ac:dyDescent="0.25">
      <c r="A294" s="166" t="s">
        <v>1350</v>
      </c>
      <c r="B294" s="167">
        <v>9003473601</v>
      </c>
      <c r="C294" s="167" t="s">
        <v>1349</v>
      </c>
      <c r="D294" s="174" t="s">
        <v>239</v>
      </c>
      <c r="E294" s="175" t="s">
        <v>239</v>
      </c>
    </row>
    <row r="295" spans="1:5" x14ac:dyDescent="0.25">
      <c r="A295" s="168" t="s">
        <v>1348</v>
      </c>
      <c r="B295" s="169">
        <v>9003473602</v>
      </c>
      <c r="C295" s="169" t="s">
        <v>1347</v>
      </c>
      <c r="D295" s="169" t="s">
        <v>239</v>
      </c>
      <c r="E295" s="173" t="s">
        <v>239</v>
      </c>
    </row>
    <row r="296" spans="1:5" x14ac:dyDescent="0.25">
      <c r="A296" s="166" t="s">
        <v>1346</v>
      </c>
      <c r="B296" s="167">
        <v>9003473700</v>
      </c>
      <c r="C296" s="167" t="s">
        <v>1345</v>
      </c>
      <c r="D296" s="174" t="s">
        <v>239</v>
      </c>
      <c r="E296" s="175" t="s">
        <v>239</v>
      </c>
    </row>
    <row r="297" spans="1:5" x14ac:dyDescent="0.25">
      <c r="A297" s="168" t="s">
        <v>1344</v>
      </c>
      <c r="B297" s="169">
        <v>9003473800</v>
      </c>
      <c r="C297" s="169" t="s">
        <v>1343</v>
      </c>
      <c r="D297" s="169" t="s">
        <v>239</v>
      </c>
      <c r="E297" s="173" t="s">
        <v>239</v>
      </c>
    </row>
    <row r="298" spans="1:5" x14ac:dyDescent="0.25">
      <c r="A298" s="166" t="s">
        <v>1342</v>
      </c>
      <c r="B298" s="167">
        <v>9003476100</v>
      </c>
      <c r="C298" s="167" t="s">
        <v>1341</v>
      </c>
      <c r="D298" s="174" t="s">
        <v>239</v>
      </c>
      <c r="E298" s="175" t="s">
        <v>244</v>
      </c>
    </row>
    <row r="299" spans="1:5" x14ac:dyDescent="0.25">
      <c r="A299" s="168" t="s">
        <v>1340</v>
      </c>
      <c r="B299" s="169">
        <v>9003476200</v>
      </c>
      <c r="C299" s="169" t="s">
        <v>1339</v>
      </c>
      <c r="D299" s="169" t="s">
        <v>239</v>
      </c>
      <c r="E299" s="173" t="s">
        <v>239</v>
      </c>
    </row>
    <row r="300" spans="1:5" x14ac:dyDescent="0.25">
      <c r="A300" s="166" t="s">
        <v>1338</v>
      </c>
      <c r="B300" s="167">
        <v>9003476300</v>
      </c>
      <c r="C300" s="167" t="s">
        <v>1337</v>
      </c>
      <c r="D300" s="174" t="s">
        <v>239</v>
      </c>
      <c r="E300" s="175" t="s">
        <v>239</v>
      </c>
    </row>
    <row r="301" spans="1:5" x14ac:dyDescent="0.25">
      <c r="A301" s="168" t="s">
        <v>1336</v>
      </c>
      <c r="B301" s="169">
        <v>9003477101</v>
      </c>
      <c r="C301" s="169" t="s">
        <v>1335</v>
      </c>
      <c r="D301" s="169" t="s">
        <v>239</v>
      </c>
      <c r="E301" s="173" t="s">
        <v>239</v>
      </c>
    </row>
    <row r="302" spans="1:5" x14ac:dyDescent="0.25">
      <c r="A302" s="166" t="s">
        <v>1334</v>
      </c>
      <c r="B302" s="167">
        <v>9003477102</v>
      </c>
      <c r="C302" s="167" t="s">
        <v>1333</v>
      </c>
      <c r="D302" s="174" t="s">
        <v>239</v>
      </c>
      <c r="E302" s="175" t="s">
        <v>239</v>
      </c>
    </row>
    <row r="303" spans="1:5" x14ac:dyDescent="0.25">
      <c r="A303" s="168" t="s">
        <v>1332</v>
      </c>
      <c r="B303" s="169">
        <v>9003477200</v>
      </c>
      <c r="C303" s="169" t="s">
        <v>1331</v>
      </c>
      <c r="D303" s="169" t="s">
        <v>239</v>
      </c>
      <c r="E303" s="173" t="s">
        <v>239</v>
      </c>
    </row>
    <row r="304" spans="1:5" x14ac:dyDescent="0.25">
      <c r="A304" s="166" t="s">
        <v>1330</v>
      </c>
      <c r="B304" s="167">
        <v>9003480300</v>
      </c>
      <c r="C304" s="167" t="s">
        <v>1329</v>
      </c>
      <c r="D304" s="174" t="s">
        <v>239</v>
      </c>
      <c r="E304" s="175" t="s">
        <v>239</v>
      </c>
    </row>
    <row r="305" spans="1:5" x14ac:dyDescent="0.25">
      <c r="A305" s="168" t="s">
        <v>1328</v>
      </c>
      <c r="B305" s="169">
        <v>9003480400</v>
      </c>
      <c r="C305" s="169" t="s">
        <v>1327</v>
      </c>
      <c r="D305" s="169" t="s">
        <v>239</v>
      </c>
      <c r="E305" s="173" t="s">
        <v>239</v>
      </c>
    </row>
    <row r="306" spans="1:5" x14ac:dyDescent="0.25">
      <c r="A306" s="166" t="s">
        <v>1326</v>
      </c>
      <c r="B306" s="167">
        <v>9003480500</v>
      </c>
      <c r="C306" s="167" t="s">
        <v>1325</v>
      </c>
      <c r="D306" s="174" t="s">
        <v>239</v>
      </c>
      <c r="E306" s="175" t="s">
        <v>239</v>
      </c>
    </row>
    <row r="307" spans="1:5" x14ac:dyDescent="0.25">
      <c r="A307" s="168" t="s">
        <v>1324</v>
      </c>
      <c r="B307" s="169">
        <v>9003480600</v>
      </c>
      <c r="C307" s="169" t="s">
        <v>1323</v>
      </c>
      <c r="D307" s="169" t="s">
        <v>244</v>
      </c>
      <c r="E307" s="173" t="s">
        <v>244</v>
      </c>
    </row>
    <row r="308" spans="1:5" x14ac:dyDescent="0.25">
      <c r="A308" s="166" t="s">
        <v>1322</v>
      </c>
      <c r="B308" s="167">
        <v>9003480700</v>
      </c>
      <c r="C308" s="167" t="s">
        <v>1321</v>
      </c>
      <c r="D308" s="174" t="s">
        <v>239</v>
      </c>
      <c r="E308" s="175" t="s">
        <v>244</v>
      </c>
    </row>
    <row r="309" spans="1:5" x14ac:dyDescent="0.25">
      <c r="A309" s="168" t="s">
        <v>1320</v>
      </c>
      <c r="B309" s="169">
        <v>9003480800</v>
      </c>
      <c r="C309" s="169" t="s">
        <v>1319</v>
      </c>
      <c r="D309" s="169" t="s">
        <v>239</v>
      </c>
      <c r="E309" s="173" t="s">
        <v>239</v>
      </c>
    </row>
    <row r="310" spans="1:5" x14ac:dyDescent="0.25">
      <c r="A310" s="166" t="s">
        <v>1318</v>
      </c>
      <c r="B310" s="167">
        <v>9003480900</v>
      </c>
      <c r="C310" s="167" t="s">
        <v>1317</v>
      </c>
      <c r="D310" s="174" t="s">
        <v>239</v>
      </c>
      <c r="E310" s="175" t="s">
        <v>239</v>
      </c>
    </row>
    <row r="311" spans="1:5" x14ac:dyDescent="0.25">
      <c r="A311" s="168" t="s">
        <v>1316</v>
      </c>
      <c r="B311" s="169">
        <v>9003481000</v>
      </c>
      <c r="C311" s="169" t="s">
        <v>1315</v>
      </c>
      <c r="D311" s="169" t="s">
        <v>239</v>
      </c>
      <c r="E311" s="173" t="s">
        <v>239</v>
      </c>
    </row>
    <row r="312" spans="1:5" x14ac:dyDescent="0.25">
      <c r="A312" s="166" t="s">
        <v>1314</v>
      </c>
      <c r="B312" s="167">
        <v>9003481100</v>
      </c>
      <c r="C312" s="167" t="s">
        <v>1313</v>
      </c>
      <c r="D312" s="174" t="s">
        <v>239</v>
      </c>
      <c r="E312" s="175" t="s">
        <v>239</v>
      </c>
    </row>
    <row r="313" spans="1:5" x14ac:dyDescent="0.25">
      <c r="A313" s="168" t="s">
        <v>1312</v>
      </c>
      <c r="B313" s="169">
        <v>9003481200</v>
      </c>
      <c r="C313" s="169" t="s">
        <v>1311</v>
      </c>
      <c r="D313" s="169" t="s">
        <v>239</v>
      </c>
      <c r="E313" s="173" t="s">
        <v>239</v>
      </c>
    </row>
    <row r="314" spans="1:5" x14ac:dyDescent="0.25">
      <c r="A314" s="166" t="s">
        <v>1310</v>
      </c>
      <c r="B314" s="167">
        <v>9003481300</v>
      </c>
      <c r="C314" s="167" t="s">
        <v>1309</v>
      </c>
      <c r="D314" s="174" t="s">
        <v>239</v>
      </c>
      <c r="E314" s="175" t="s">
        <v>239</v>
      </c>
    </row>
    <row r="315" spans="1:5" x14ac:dyDescent="0.25">
      <c r="A315" s="168" t="s">
        <v>1308</v>
      </c>
      <c r="B315" s="169">
        <v>9003484100</v>
      </c>
      <c r="C315" s="169" t="s">
        <v>1307</v>
      </c>
      <c r="D315" s="169" t="s">
        <v>239</v>
      </c>
      <c r="E315" s="173" t="s">
        <v>239</v>
      </c>
    </row>
    <row r="316" spans="1:5" x14ac:dyDescent="0.25">
      <c r="A316" s="166" t="s">
        <v>1306</v>
      </c>
      <c r="B316" s="167">
        <v>9003484200</v>
      </c>
      <c r="C316" s="167" t="s">
        <v>1305</v>
      </c>
      <c r="D316" s="174" t="s">
        <v>239</v>
      </c>
      <c r="E316" s="175" t="s">
        <v>239</v>
      </c>
    </row>
    <row r="317" spans="1:5" x14ac:dyDescent="0.25">
      <c r="A317" s="168" t="s">
        <v>1304</v>
      </c>
      <c r="B317" s="169">
        <v>9003487100</v>
      </c>
      <c r="C317" s="169" t="s">
        <v>1303</v>
      </c>
      <c r="D317" s="169" t="s">
        <v>239</v>
      </c>
      <c r="E317" s="173" t="s">
        <v>239</v>
      </c>
    </row>
    <row r="318" spans="1:5" x14ac:dyDescent="0.25">
      <c r="A318" s="166" t="s">
        <v>1302</v>
      </c>
      <c r="B318" s="167">
        <v>9003487201</v>
      </c>
      <c r="C318" s="167" t="s">
        <v>1301</v>
      </c>
      <c r="D318" s="174" t="s">
        <v>239</v>
      </c>
      <c r="E318" s="175" t="s">
        <v>239</v>
      </c>
    </row>
    <row r="319" spans="1:5" x14ac:dyDescent="0.25">
      <c r="A319" s="168" t="s">
        <v>1300</v>
      </c>
      <c r="B319" s="169">
        <v>9003487202</v>
      </c>
      <c r="C319" s="169" t="s">
        <v>1299</v>
      </c>
      <c r="D319" s="169" t="s">
        <v>239</v>
      </c>
      <c r="E319" s="173" t="s">
        <v>239</v>
      </c>
    </row>
    <row r="320" spans="1:5" x14ac:dyDescent="0.25">
      <c r="A320" s="166" t="s">
        <v>1298</v>
      </c>
      <c r="B320" s="167">
        <v>9003487300</v>
      </c>
      <c r="C320" s="167" t="s">
        <v>1297</v>
      </c>
      <c r="D320" s="174" t="s">
        <v>239</v>
      </c>
      <c r="E320" s="175" t="s">
        <v>239</v>
      </c>
    </row>
    <row r="321" spans="1:5" x14ac:dyDescent="0.25">
      <c r="A321" s="168" t="s">
        <v>1296</v>
      </c>
      <c r="B321" s="169">
        <v>9003487400</v>
      </c>
      <c r="C321" s="169" t="s">
        <v>1295</v>
      </c>
      <c r="D321" s="169" t="s">
        <v>239</v>
      </c>
      <c r="E321" s="173" t="s">
        <v>239</v>
      </c>
    </row>
    <row r="322" spans="1:5" x14ac:dyDescent="0.25">
      <c r="A322" s="166" t="s">
        <v>1294</v>
      </c>
      <c r="B322" s="167">
        <v>9003487500</v>
      </c>
      <c r="C322" s="167" t="s">
        <v>1293</v>
      </c>
      <c r="D322" s="174" t="s">
        <v>239</v>
      </c>
      <c r="E322" s="175" t="s">
        <v>239</v>
      </c>
    </row>
    <row r="323" spans="1:5" x14ac:dyDescent="0.25">
      <c r="A323" s="168" t="s">
        <v>1292</v>
      </c>
      <c r="B323" s="169">
        <v>9003490100</v>
      </c>
      <c r="C323" s="169" t="s">
        <v>1291</v>
      </c>
      <c r="D323" s="169" t="s">
        <v>239</v>
      </c>
      <c r="E323" s="173" t="s">
        <v>239</v>
      </c>
    </row>
    <row r="324" spans="1:5" x14ac:dyDescent="0.25">
      <c r="A324" s="166" t="s">
        <v>1290</v>
      </c>
      <c r="B324" s="167">
        <v>9003490302</v>
      </c>
      <c r="C324" s="167" t="s">
        <v>1289</v>
      </c>
      <c r="D324" s="174" t="s">
        <v>239</v>
      </c>
      <c r="E324" s="175" t="s">
        <v>239</v>
      </c>
    </row>
    <row r="325" spans="1:5" x14ac:dyDescent="0.25">
      <c r="A325" s="168" t="s">
        <v>1288</v>
      </c>
      <c r="B325" s="169">
        <v>9003492100</v>
      </c>
      <c r="C325" s="169" t="s">
        <v>1287</v>
      </c>
      <c r="D325" s="169" t="s">
        <v>239</v>
      </c>
      <c r="E325" s="173" t="s">
        <v>239</v>
      </c>
    </row>
    <row r="326" spans="1:5" x14ac:dyDescent="0.25">
      <c r="A326" s="166" t="s">
        <v>1286</v>
      </c>
      <c r="B326" s="167">
        <v>9003492200</v>
      </c>
      <c r="C326" s="167" t="s">
        <v>1285</v>
      </c>
      <c r="D326" s="174" t="s">
        <v>239</v>
      </c>
      <c r="E326" s="175" t="s">
        <v>239</v>
      </c>
    </row>
    <row r="327" spans="1:5" x14ac:dyDescent="0.25">
      <c r="A327" s="168" t="s">
        <v>1284</v>
      </c>
      <c r="B327" s="169">
        <v>9003492300</v>
      </c>
      <c r="C327" s="169" t="s">
        <v>1283</v>
      </c>
      <c r="D327" s="169" t="s">
        <v>239</v>
      </c>
      <c r="E327" s="173" t="s">
        <v>239</v>
      </c>
    </row>
    <row r="328" spans="1:5" x14ac:dyDescent="0.25">
      <c r="A328" s="166" t="s">
        <v>1282</v>
      </c>
      <c r="B328" s="167">
        <v>9003492400</v>
      </c>
      <c r="C328" s="167" t="s">
        <v>1281</v>
      </c>
      <c r="D328" s="174" t="s">
        <v>239</v>
      </c>
      <c r="E328" s="175" t="s">
        <v>239</v>
      </c>
    </row>
    <row r="329" spans="1:5" x14ac:dyDescent="0.25">
      <c r="A329" s="168" t="s">
        <v>1280</v>
      </c>
      <c r="B329" s="169">
        <v>9003492500</v>
      </c>
      <c r="C329" s="169" t="s">
        <v>1279</v>
      </c>
      <c r="D329" s="169" t="s">
        <v>239</v>
      </c>
      <c r="E329" s="173" t="s">
        <v>239</v>
      </c>
    </row>
    <row r="330" spans="1:5" x14ac:dyDescent="0.25">
      <c r="A330" s="166" t="s">
        <v>1278</v>
      </c>
      <c r="B330" s="167">
        <v>9003492600</v>
      </c>
      <c r="C330" s="167" t="s">
        <v>1277</v>
      </c>
      <c r="D330" s="174" t="s">
        <v>239</v>
      </c>
      <c r="E330" s="175" t="s">
        <v>239</v>
      </c>
    </row>
    <row r="331" spans="1:5" x14ac:dyDescent="0.25">
      <c r="A331" s="168" t="s">
        <v>1276</v>
      </c>
      <c r="B331" s="169">
        <v>9003494100</v>
      </c>
      <c r="C331" s="169" t="s">
        <v>1275</v>
      </c>
      <c r="D331" s="169" t="s">
        <v>239</v>
      </c>
      <c r="E331" s="173" t="s">
        <v>239</v>
      </c>
    </row>
    <row r="332" spans="1:5" x14ac:dyDescent="0.25">
      <c r="A332" s="166" t="s">
        <v>1274</v>
      </c>
      <c r="B332" s="167">
        <v>9003494201</v>
      </c>
      <c r="C332" s="167" t="s">
        <v>1273</v>
      </c>
      <c r="D332" s="174" t="s">
        <v>239</v>
      </c>
      <c r="E332" s="175" t="s">
        <v>239</v>
      </c>
    </row>
    <row r="333" spans="1:5" x14ac:dyDescent="0.25">
      <c r="A333" s="168" t="s">
        <v>1272</v>
      </c>
      <c r="B333" s="169">
        <v>9003494202</v>
      </c>
      <c r="C333" s="169" t="s">
        <v>1271</v>
      </c>
      <c r="D333" s="169" t="s">
        <v>239</v>
      </c>
      <c r="E333" s="173" t="s">
        <v>239</v>
      </c>
    </row>
    <row r="334" spans="1:5" x14ac:dyDescent="0.25">
      <c r="A334" s="166" t="s">
        <v>1270</v>
      </c>
      <c r="B334" s="167">
        <v>9003494300</v>
      </c>
      <c r="C334" s="167" t="s">
        <v>1269</v>
      </c>
      <c r="D334" s="174" t="s">
        <v>239</v>
      </c>
      <c r="E334" s="175" t="s">
        <v>239</v>
      </c>
    </row>
    <row r="335" spans="1:5" x14ac:dyDescent="0.25">
      <c r="A335" s="168" t="s">
        <v>1268</v>
      </c>
      <c r="B335" s="169">
        <v>9003494400</v>
      </c>
      <c r="C335" s="169" t="s">
        <v>1267</v>
      </c>
      <c r="D335" s="169" t="s">
        <v>239</v>
      </c>
      <c r="E335" s="173" t="s">
        <v>239</v>
      </c>
    </row>
    <row r="336" spans="1:5" x14ac:dyDescent="0.25">
      <c r="A336" s="166" t="s">
        <v>1266</v>
      </c>
      <c r="B336" s="167">
        <v>9003494500</v>
      </c>
      <c r="C336" s="167" t="s">
        <v>1265</v>
      </c>
      <c r="D336" s="174" t="s">
        <v>239</v>
      </c>
      <c r="E336" s="175" t="s">
        <v>239</v>
      </c>
    </row>
    <row r="337" spans="1:5" x14ac:dyDescent="0.25">
      <c r="A337" s="168" t="s">
        <v>1264</v>
      </c>
      <c r="B337" s="169">
        <v>9003494600</v>
      </c>
      <c r="C337" s="169" t="s">
        <v>1263</v>
      </c>
      <c r="D337" s="169" t="s">
        <v>239</v>
      </c>
      <c r="E337" s="173" t="s">
        <v>239</v>
      </c>
    </row>
    <row r="338" spans="1:5" x14ac:dyDescent="0.25">
      <c r="A338" s="166" t="s">
        <v>1262</v>
      </c>
      <c r="B338" s="167">
        <v>9003496100</v>
      </c>
      <c r="C338" s="167" t="s">
        <v>1261</v>
      </c>
      <c r="D338" s="174" t="s">
        <v>239</v>
      </c>
      <c r="E338" s="175" t="s">
        <v>244</v>
      </c>
    </row>
    <row r="339" spans="1:5" x14ac:dyDescent="0.25">
      <c r="A339" s="168" t="s">
        <v>1260</v>
      </c>
      <c r="B339" s="169">
        <v>9003496200</v>
      </c>
      <c r="C339" s="169" t="s">
        <v>1259</v>
      </c>
      <c r="D339" s="169" t="s">
        <v>239</v>
      </c>
      <c r="E339" s="173" t="s">
        <v>239</v>
      </c>
    </row>
    <row r="340" spans="1:5" x14ac:dyDescent="0.25">
      <c r="A340" s="166" t="s">
        <v>1258</v>
      </c>
      <c r="B340" s="167">
        <v>9003496300</v>
      </c>
      <c r="C340" s="167" t="s">
        <v>1257</v>
      </c>
      <c r="D340" s="174" t="s">
        <v>239</v>
      </c>
      <c r="E340" s="175" t="s">
        <v>239</v>
      </c>
    </row>
    <row r="341" spans="1:5" x14ac:dyDescent="0.25">
      <c r="A341" s="168" t="s">
        <v>1256</v>
      </c>
      <c r="B341" s="169">
        <v>9003496400</v>
      </c>
      <c r="C341" s="169" t="s">
        <v>1255</v>
      </c>
      <c r="D341" s="169" t="s">
        <v>239</v>
      </c>
      <c r="E341" s="173" t="s">
        <v>239</v>
      </c>
    </row>
    <row r="342" spans="1:5" x14ac:dyDescent="0.25">
      <c r="A342" s="166" t="s">
        <v>1254</v>
      </c>
      <c r="B342" s="167">
        <v>9003496500</v>
      </c>
      <c r="C342" s="167" t="s">
        <v>1253</v>
      </c>
      <c r="D342" s="174" t="s">
        <v>239</v>
      </c>
      <c r="E342" s="175" t="s">
        <v>239</v>
      </c>
    </row>
    <row r="343" spans="1:5" x14ac:dyDescent="0.25">
      <c r="A343" s="168" t="s">
        <v>1252</v>
      </c>
      <c r="B343" s="169">
        <v>9003496600</v>
      </c>
      <c r="C343" s="169" t="s">
        <v>1251</v>
      </c>
      <c r="D343" s="169" t="s">
        <v>239</v>
      </c>
      <c r="E343" s="173" t="s">
        <v>239</v>
      </c>
    </row>
    <row r="344" spans="1:5" x14ac:dyDescent="0.25">
      <c r="A344" s="166" t="s">
        <v>1250</v>
      </c>
      <c r="B344" s="167">
        <v>9003496700</v>
      </c>
      <c r="C344" s="167" t="s">
        <v>1249</v>
      </c>
      <c r="D344" s="174" t="s">
        <v>239</v>
      </c>
      <c r="E344" s="175" t="s">
        <v>244</v>
      </c>
    </row>
    <row r="345" spans="1:5" x14ac:dyDescent="0.25">
      <c r="A345" s="168" t="s">
        <v>1248</v>
      </c>
      <c r="B345" s="169">
        <v>9003496800</v>
      </c>
      <c r="C345" s="169" t="s">
        <v>1247</v>
      </c>
      <c r="D345" s="169" t="s">
        <v>239</v>
      </c>
      <c r="E345" s="173" t="s">
        <v>239</v>
      </c>
    </row>
    <row r="346" spans="1:5" x14ac:dyDescent="0.25">
      <c r="A346" s="166" t="s">
        <v>1246</v>
      </c>
      <c r="B346" s="167">
        <v>9003496900</v>
      </c>
      <c r="C346" s="167" t="s">
        <v>1245</v>
      </c>
      <c r="D346" s="174" t="s">
        <v>239</v>
      </c>
      <c r="E346" s="175" t="s">
        <v>239</v>
      </c>
    </row>
    <row r="347" spans="1:5" x14ac:dyDescent="0.25">
      <c r="A347" s="168" t="s">
        <v>1244</v>
      </c>
      <c r="B347" s="169">
        <v>9003497000</v>
      </c>
      <c r="C347" s="169" t="s">
        <v>1243</v>
      </c>
      <c r="D347" s="169" t="s">
        <v>239</v>
      </c>
      <c r="E347" s="173" t="s">
        <v>239</v>
      </c>
    </row>
    <row r="348" spans="1:5" x14ac:dyDescent="0.25">
      <c r="A348" s="166" t="s">
        <v>1242</v>
      </c>
      <c r="B348" s="167">
        <v>9003497100</v>
      </c>
      <c r="C348" s="167" t="s">
        <v>1241</v>
      </c>
      <c r="D348" s="174" t="s">
        <v>239</v>
      </c>
      <c r="E348" s="175" t="s">
        <v>239</v>
      </c>
    </row>
    <row r="349" spans="1:5" x14ac:dyDescent="0.25">
      <c r="A349" s="168" t="s">
        <v>1240</v>
      </c>
      <c r="B349" s="169">
        <v>9003497200</v>
      </c>
      <c r="C349" s="169" t="s">
        <v>1239</v>
      </c>
      <c r="D349" s="169" t="s">
        <v>239</v>
      </c>
      <c r="E349" s="173" t="s">
        <v>239</v>
      </c>
    </row>
    <row r="350" spans="1:5" x14ac:dyDescent="0.25">
      <c r="A350" s="166" t="s">
        <v>1238</v>
      </c>
      <c r="B350" s="167">
        <v>9003497300</v>
      </c>
      <c r="C350" s="167" t="s">
        <v>1237</v>
      </c>
      <c r="D350" s="174" t="s">
        <v>239</v>
      </c>
      <c r="E350" s="175" t="s">
        <v>239</v>
      </c>
    </row>
    <row r="351" spans="1:5" x14ac:dyDescent="0.25">
      <c r="A351" s="168" t="s">
        <v>1236</v>
      </c>
      <c r="B351" s="169">
        <v>9003497400</v>
      </c>
      <c r="C351" s="169" t="s">
        <v>1235</v>
      </c>
      <c r="D351" s="169" t="s">
        <v>239</v>
      </c>
      <c r="E351" s="173" t="s">
        <v>239</v>
      </c>
    </row>
    <row r="352" spans="1:5" x14ac:dyDescent="0.25">
      <c r="A352" s="166" t="s">
        <v>1234</v>
      </c>
      <c r="B352" s="167">
        <v>9003497500</v>
      </c>
      <c r="C352" s="167" t="s">
        <v>1233</v>
      </c>
      <c r="D352" s="174" t="s">
        <v>239</v>
      </c>
      <c r="E352" s="175" t="s">
        <v>239</v>
      </c>
    </row>
    <row r="353" spans="1:5" x14ac:dyDescent="0.25">
      <c r="A353" s="168" t="s">
        <v>1232</v>
      </c>
      <c r="B353" s="169">
        <v>9003497600</v>
      </c>
      <c r="C353" s="169" t="s">
        <v>1231</v>
      </c>
      <c r="D353" s="169" t="s">
        <v>239</v>
      </c>
      <c r="E353" s="173" t="s">
        <v>239</v>
      </c>
    </row>
    <row r="354" spans="1:5" x14ac:dyDescent="0.25">
      <c r="A354" s="166" t="s">
        <v>1230</v>
      </c>
      <c r="B354" s="167">
        <v>9003497700</v>
      </c>
      <c r="C354" s="167" t="s">
        <v>1229</v>
      </c>
      <c r="D354" s="174" t="s">
        <v>239</v>
      </c>
      <c r="E354" s="175" t="s">
        <v>239</v>
      </c>
    </row>
    <row r="355" spans="1:5" x14ac:dyDescent="0.25">
      <c r="A355" s="168" t="s">
        <v>1228</v>
      </c>
      <c r="B355" s="169">
        <v>9003500100</v>
      </c>
      <c r="C355" s="169" t="s">
        <v>1227</v>
      </c>
      <c r="D355" s="169" t="s">
        <v>244</v>
      </c>
      <c r="E355" s="173" t="s">
        <v>244</v>
      </c>
    </row>
    <row r="356" spans="1:5" x14ac:dyDescent="0.25">
      <c r="A356" s="166" t="s">
        <v>1226</v>
      </c>
      <c r="B356" s="167">
        <v>9003500200</v>
      </c>
      <c r="C356" s="167" t="s">
        <v>1225</v>
      </c>
      <c r="D356" s="174" t="s">
        <v>244</v>
      </c>
      <c r="E356" s="175" t="s">
        <v>244</v>
      </c>
    </row>
    <row r="357" spans="1:5" x14ac:dyDescent="0.25">
      <c r="A357" s="168" t="s">
        <v>1224</v>
      </c>
      <c r="B357" s="169">
        <v>9003500300</v>
      </c>
      <c r="C357" s="169" t="s">
        <v>1223</v>
      </c>
      <c r="D357" s="169" t="s">
        <v>244</v>
      </c>
      <c r="E357" s="173" t="s">
        <v>244</v>
      </c>
    </row>
    <row r="358" spans="1:5" x14ac:dyDescent="0.25">
      <c r="A358" s="166" t="s">
        <v>1222</v>
      </c>
      <c r="B358" s="167">
        <v>9003500400</v>
      </c>
      <c r="C358" s="167" t="s">
        <v>1221</v>
      </c>
      <c r="D358" s="174" t="s">
        <v>244</v>
      </c>
      <c r="E358" s="175" t="s">
        <v>244</v>
      </c>
    </row>
    <row r="359" spans="1:5" x14ac:dyDescent="0.25">
      <c r="A359" s="168" t="s">
        <v>1220</v>
      </c>
      <c r="B359" s="169">
        <v>9003500500</v>
      </c>
      <c r="C359" s="169" t="s">
        <v>1219</v>
      </c>
      <c r="D359" s="169" t="s">
        <v>244</v>
      </c>
      <c r="E359" s="173" t="s">
        <v>244</v>
      </c>
    </row>
    <row r="360" spans="1:5" x14ac:dyDescent="0.25">
      <c r="A360" s="166" t="s">
        <v>1218</v>
      </c>
      <c r="B360" s="167">
        <v>9003500900</v>
      </c>
      <c r="C360" s="167" t="s">
        <v>1217</v>
      </c>
      <c r="D360" s="174" t="s">
        <v>244</v>
      </c>
      <c r="E360" s="175" t="s">
        <v>244</v>
      </c>
    </row>
    <row r="361" spans="1:5" x14ac:dyDescent="0.25">
      <c r="A361" s="168" t="s">
        <v>1216</v>
      </c>
      <c r="B361" s="169">
        <v>9003501200</v>
      </c>
      <c r="C361" s="169" t="s">
        <v>1215</v>
      </c>
      <c r="D361" s="169" t="s">
        <v>244</v>
      </c>
      <c r="E361" s="173" t="s">
        <v>244</v>
      </c>
    </row>
    <row r="362" spans="1:5" x14ac:dyDescent="0.25">
      <c r="A362" s="166" t="s">
        <v>1214</v>
      </c>
      <c r="B362" s="167">
        <v>9003501300</v>
      </c>
      <c r="C362" s="167" t="s">
        <v>1213</v>
      </c>
      <c r="D362" s="174" t="s">
        <v>244</v>
      </c>
      <c r="E362" s="175" t="s">
        <v>244</v>
      </c>
    </row>
    <row r="363" spans="1:5" x14ac:dyDescent="0.25">
      <c r="A363" s="168" t="s">
        <v>1212</v>
      </c>
      <c r="B363" s="169">
        <v>9003501400</v>
      </c>
      <c r="C363" s="169" t="s">
        <v>1211</v>
      </c>
      <c r="D363" s="169" t="s">
        <v>244</v>
      </c>
      <c r="E363" s="173" t="s">
        <v>244</v>
      </c>
    </row>
    <row r="364" spans="1:5" x14ac:dyDescent="0.25">
      <c r="A364" s="166" t="s">
        <v>1210</v>
      </c>
      <c r="B364" s="167">
        <v>9003501500</v>
      </c>
      <c r="C364" s="167" t="s">
        <v>1209</v>
      </c>
      <c r="D364" s="174" t="s">
        <v>244</v>
      </c>
      <c r="E364" s="175" t="s">
        <v>244</v>
      </c>
    </row>
    <row r="365" spans="1:5" x14ac:dyDescent="0.25">
      <c r="A365" s="168" t="s">
        <v>1208</v>
      </c>
      <c r="B365" s="169">
        <v>9003501700</v>
      </c>
      <c r="C365" s="169" t="s">
        <v>1207</v>
      </c>
      <c r="D365" s="169" t="s">
        <v>244</v>
      </c>
      <c r="E365" s="173" t="s">
        <v>244</v>
      </c>
    </row>
    <row r="366" spans="1:5" x14ac:dyDescent="0.25">
      <c r="A366" s="166" t="s">
        <v>1206</v>
      </c>
      <c r="B366" s="167">
        <v>9003501800</v>
      </c>
      <c r="C366" s="167" t="s">
        <v>1205</v>
      </c>
      <c r="D366" s="174" t="s">
        <v>244</v>
      </c>
      <c r="E366" s="175" t="s">
        <v>244</v>
      </c>
    </row>
    <row r="367" spans="1:5" x14ac:dyDescent="0.25">
      <c r="A367" s="168" t="s">
        <v>1204</v>
      </c>
      <c r="B367" s="169">
        <v>9003502100</v>
      </c>
      <c r="C367" s="169" t="s">
        <v>1203</v>
      </c>
      <c r="D367" s="169" t="s">
        <v>239</v>
      </c>
      <c r="E367" s="173" t="s">
        <v>239</v>
      </c>
    </row>
    <row r="368" spans="1:5" x14ac:dyDescent="0.25">
      <c r="A368" s="166" t="s">
        <v>1202</v>
      </c>
      <c r="B368" s="167">
        <v>9003502300</v>
      </c>
      <c r="C368" s="167" t="s">
        <v>1201</v>
      </c>
      <c r="D368" s="174" t="s">
        <v>239</v>
      </c>
      <c r="E368" s="175" t="s">
        <v>244</v>
      </c>
    </row>
    <row r="369" spans="1:5" x14ac:dyDescent="0.25">
      <c r="A369" s="168" t="s">
        <v>1200</v>
      </c>
      <c r="B369" s="169">
        <v>9003502400</v>
      </c>
      <c r="C369" s="169" t="s">
        <v>1199</v>
      </c>
      <c r="D369" s="169" t="s">
        <v>244</v>
      </c>
      <c r="E369" s="173" t="s">
        <v>244</v>
      </c>
    </row>
    <row r="370" spans="1:5" x14ac:dyDescent="0.25">
      <c r="A370" s="166" t="s">
        <v>1198</v>
      </c>
      <c r="B370" s="167">
        <v>9003502500</v>
      </c>
      <c r="C370" s="167" t="s">
        <v>1197</v>
      </c>
      <c r="D370" s="174" t="s">
        <v>244</v>
      </c>
      <c r="E370" s="175" t="s">
        <v>244</v>
      </c>
    </row>
    <row r="371" spans="1:5" x14ac:dyDescent="0.25">
      <c r="A371" s="168" t="s">
        <v>1196</v>
      </c>
      <c r="B371" s="169">
        <v>9003502600</v>
      </c>
      <c r="C371" s="169" t="s">
        <v>1195</v>
      </c>
      <c r="D371" s="169" t="s">
        <v>244</v>
      </c>
      <c r="E371" s="173" t="s">
        <v>244</v>
      </c>
    </row>
    <row r="372" spans="1:5" x14ac:dyDescent="0.25">
      <c r="A372" s="166" t="s">
        <v>1194</v>
      </c>
      <c r="B372" s="167">
        <v>9003502700</v>
      </c>
      <c r="C372" s="167" t="s">
        <v>1193</v>
      </c>
      <c r="D372" s="174" t="s">
        <v>244</v>
      </c>
      <c r="E372" s="175" t="s">
        <v>244</v>
      </c>
    </row>
    <row r="373" spans="1:5" x14ac:dyDescent="0.25">
      <c r="A373" s="168" t="s">
        <v>1192</v>
      </c>
      <c r="B373" s="169">
        <v>9003502800</v>
      </c>
      <c r="C373" s="169" t="s">
        <v>1191</v>
      </c>
      <c r="D373" s="169" t="s">
        <v>244</v>
      </c>
      <c r="E373" s="173" t="s">
        <v>244</v>
      </c>
    </row>
    <row r="374" spans="1:5" x14ac:dyDescent="0.25">
      <c r="A374" s="166" t="s">
        <v>1190</v>
      </c>
      <c r="B374" s="167">
        <v>9003502900</v>
      </c>
      <c r="C374" s="167" t="s">
        <v>1189</v>
      </c>
      <c r="D374" s="174" t="s">
        <v>244</v>
      </c>
      <c r="E374" s="175" t="s">
        <v>244</v>
      </c>
    </row>
    <row r="375" spans="1:5" x14ac:dyDescent="0.25">
      <c r="A375" s="168" t="s">
        <v>1188</v>
      </c>
      <c r="B375" s="169">
        <v>9003503000</v>
      </c>
      <c r="C375" s="169" t="s">
        <v>1187</v>
      </c>
      <c r="D375" s="169" t="s">
        <v>244</v>
      </c>
      <c r="E375" s="173" t="s">
        <v>244</v>
      </c>
    </row>
    <row r="376" spans="1:5" x14ac:dyDescent="0.25">
      <c r="A376" s="166" t="s">
        <v>1186</v>
      </c>
      <c r="B376" s="167">
        <v>9003503100</v>
      </c>
      <c r="C376" s="167" t="s">
        <v>1185</v>
      </c>
      <c r="D376" s="174" t="s">
        <v>244</v>
      </c>
      <c r="E376" s="175" t="s">
        <v>244</v>
      </c>
    </row>
    <row r="377" spans="1:5" x14ac:dyDescent="0.25">
      <c r="A377" s="168" t="s">
        <v>1184</v>
      </c>
      <c r="B377" s="169">
        <v>9003503300</v>
      </c>
      <c r="C377" s="169" t="s">
        <v>1183</v>
      </c>
      <c r="D377" s="169" t="s">
        <v>244</v>
      </c>
      <c r="E377" s="173" t="s">
        <v>244</v>
      </c>
    </row>
    <row r="378" spans="1:5" x14ac:dyDescent="0.25">
      <c r="A378" s="166" t="s">
        <v>1182</v>
      </c>
      <c r="B378" s="167">
        <v>9003503500</v>
      </c>
      <c r="C378" s="167" t="s">
        <v>1181</v>
      </c>
      <c r="D378" s="174" t="s">
        <v>244</v>
      </c>
      <c r="E378" s="175" t="s">
        <v>244</v>
      </c>
    </row>
    <row r="379" spans="1:5" x14ac:dyDescent="0.25">
      <c r="A379" s="168" t="s">
        <v>1180</v>
      </c>
      <c r="B379" s="169">
        <v>9003503700</v>
      </c>
      <c r="C379" s="169" t="s">
        <v>1179</v>
      </c>
      <c r="D379" s="169" t="s">
        <v>244</v>
      </c>
      <c r="E379" s="173" t="s">
        <v>244</v>
      </c>
    </row>
    <row r="380" spans="1:5" x14ac:dyDescent="0.25">
      <c r="A380" s="166" t="s">
        <v>1178</v>
      </c>
      <c r="B380" s="167">
        <v>9003503800</v>
      </c>
      <c r="C380" s="167" t="s">
        <v>1177</v>
      </c>
      <c r="D380" s="174" t="s">
        <v>244</v>
      </c>
      <c r="E380" s="175" t="s">
        <v>244</v>
      </c>
    </row>
    <row r="381" spans="1:5" x14ac:dyDescent="0.25">
      <c r="A381" s="168" t="s">
        <v>1176</v>
      </c>
      <c r="B381" s="169">
        <v>9003503900</v>
      </c>
      <c r="C381" s="169" t="s">
        <v>1175</v>
      </c>
      <c r="D381" s="169" t="s">
        <v>239</v>
      </c>
      <c r="E381" s="173" t="s">
        <v>244</v>
      </c>
    </row>
    <row r="382" spans="1:5" x14ac:dyDescent="0.25">
      <c r="A382" s="166" t="s">
        <v>1174</v>
      </c>
      <c r="B382" s="167">
        <v>9003504000</v>
      </c>
      <c r="C382" s="167" t="s">
        <v>1173</v>
      </c>
      <c r="D382" s="174" t="s">
        <v>239</v>
      </c>
      <c r="E382" s="175" t="s">
        <v>244</v>
      </c>
    </row>
    <row r="383" spans="1:5" x14ac:dyDescent="0.25">
      <c r="A383" s="168" t="s">
        <v>1172</v>
      </c>
      <c r="B383" s="169">
        <v>9003504100</v>
      </c>
      <c r="C383" s="169" t="s">
        <v>1171</v>
      </c>
      <c r="D383" s="169" t="s">
        <v>244</v>
      </c>
      <c r="E383" s="173" t="s">
        <v>244</v>
      </c>
    </row>
    <row r="384" spans="1:5" x14ac:dyDescent="0.25">
      <c r="A384" s="166" t="s">
        <v>1170</v>
      </c>
      <c r="B384" s="167">
        <v>9003504200</v>
      </c>
      <c r="C384" s="167" t="s">
        <v>1169</v>
      </c>
      <c r="D384" s="174" t="s">
        <v>244</v>
      </c>
      <c r="E384" s="175" t="s">
        <v>244</v>
      </c>
    </row>
    <row r="385" spans="1:5" x14ac:dyDescent="0.25">
      <c r="A385" s="168" t="s">
        <v>1168</v>
      </c>
      <c r="B385" s="169">
        <v>9003504300</v>
      </c>
      <c r="C385" s="169" t="s">
        <v>1167</v>
      </c>
      <c r="D385" s="169" t="s">
        <v>244</v>
      </c>
      <c r="E385" s="173" t="s">
        <v>244</v>
      </c>
    </row>
    <row r="386" spans="1:5" x14ac:dyDescent="0.25">
      <c r="A386" s="166" t="s">
        <v>1166</v>
      </c>
      <c r="B386" s="167">
        <v>9003504500</v>
      </c>
      <c r="C386" s="167" t="s">
        <v>1165</v>
      </c>
      <c r="D386" s="174" t="s">
        <v>244</v>
      </c>
      <c r="E386" s="175" t="s">
        <v>244</v>
      </c>
    </row>
    <row r="387" spans="1:5" x14ac:dyDescent="0.25">
      <c r="A387" s="168" t="s">
        <v>1164</v>
      </c>
      <c r="B387" s="169">
        <v>9003504800</v>
      </c>
      <c r="C387" s="169" t="s">
        <v>1163</v>
      </c>
      <c r="D387" s="169" t="s">
        <v>239</v>
      </c>
      <c r="E387" s="173" t="s">
        <v>244</v>
      </c>
    </row>
    <row r="388" spans="1:5" x14ac:dyDescent="0.25">
      <c r="A388" s="166" t="s">
        <v>1162</v>
      </c>
      <c r="B388" s="167">
        <v>9003504900</v>
      </c>
      <c r="C388" s="167" t="s">
        <v>1161</v>
      </c>
      <c r="D388" s="174" t="s">
        <v>244</v>
      </c>
      <c r="E388" s="175" t="s">
        <v>244</v>
      </c>
    </row>
    <row r="389" spans="1:5" x14ac:dyDescent="0.25">
      <c r="A389" s="168" t="s">
        <v>1160</v>
      </c>
      <c r="B389" s="169">
        <v>9003510100</v>
      </c>
      <c r="C389" s="169" t="s">
        <v>1159</v>
      </c>
      <c r="D389" s="169" t="s">
        <v>239</v>
      </c>
      <c r="E389" s="173" t="s">
        <v>239</v>
      </c>
    </row>
    <row r="390" spans="1:5" x14ac:dyDescent="0.25">
      <c r="A390" s="166" t="s">
        <v>1158</v>
      </c>
      <c r="B390" s="167">
        <v>9003510200</v>
      </c>
      <c r="C390" s="167" t="s">
        <v>1157</v>
      </c>
      <c r="D390" s="174" t="s">
        <v>244</v>
      </c>
      <c r="E390" s="175" t="s">
        <v>244</v>
      </c>
    </row>
    <row r="391" spans="1:5" x14ac:dyDescent="0.25">
      <c r="A391" s="168" t="s">
        <v>1156</v>
      </c>
      <c r="B391" s="169">
        <v>9003510300</v>
      </c>
      <c r="C391" s="169" t="s">
        <v>1155</v>
      </c>
      <c r="D391" s="169" t="s">
        <v>239</v>
      </c>
      <c r="E391" s="173" t="s">
        <v>244</v>
      </c>
    </row>
    <row r="392" spans="1:5" x14ac:dyDescent="0.25">
      <c r="A392" s="166" t="s">
        <v>1154</v>
      </c>
      <c r="B392" s="167">
        <v>9003510400</v>
      </c>
      <c r="C392" s="167" t="s">
        <v>1153</v>
      </c>
      <c r="D392" s="174" t="s">
        <v>244</v>
      </c>
      <c r="E392" s="175" t="s">
        <v>244</v>
      </c>
    </row>
    <row r="393" spans="1:5" x14ac:dyDescent="0.25">
      <c r="A393" s="168" t="s">
        <v>1152</v>
      </c>
      <c r="B393" s="169">
        <v>9003510500</v>
      </c>
      <c r="C393" s="169" t="s">
        <v>1151</v>
      </c>
      <c r="D393" s="169" t="s">
        <v>239</v>
      </c>
      <c r="E393" s="173" t="s">
        <v>244</v>
      </c>
    </row>
    <row r="394" spans="1:5" x14ac:dyDescent="0.25">
      <c r="A394" s="166" t="s">
        <v>1150</v>
      </c>
      <c r="B394" s="167">
        <v>9003510600</v>
      </c>
      <c r="C394" s="167" t="s">
        <v>1149</v>
      </c>
      <c r="D394" s="174" t="s">
        <v>244</v>
      </c>
      <c r="E394" s="175" t="s">
        <v>244</v>
      </c>
    </row>
    <row r="395" spans="1:5" x14ac:dyDescent="0.25">
      <c r="A395" s="168" t="s">
        <v>1148</v>
      </c>
      <c r="B395" s="169">
        <v>9003510700</v>
      </c>
      <c r="C395" s="169" t="s">
        <v>1147</v>
      </c>
      <c r="D395" s="169" t="s">
        <v>239</v>
      </c>
      <c r="E395" s="173" t="s">
        <v>244</v>
      </c>
    </row>
    <row r="396" spans="1:5" x14ac:dyDescent="0.25">
      <c r="A396" s="166" t="s">
        <v>1146</v>
      </c>
      <c r="B396" s="167">
        <v>9003510800</v>
      </c>
      <c r="C396" s="167" t="s">
        <v>1145</v>
      </c>
      <c r="D396" s="174" t="s">
        <v>239</v>
      </c>
      <c r="E396" s="175" t="s">
        <v>244</v>
      </c>
    </row>
    <row r="397" spans="1:5" x14ac:dyDescent="0.25">
      <c r="A397" s="168" t="s">
        <v>1144</v>
      </c>
      <c r="B397" s="169">
        <v>9003510900</v>
      </c>
      <c r="C397" s="169" t="s">
        <v>1143</v>
      </c>
      <c r="D397" s="169" t="s">
        <v>239</v>
      </c>
      <c r="E397" s="173" t="s">
        <v>239</v>
      </c>
    </row>
    <row r="398" spans="1:5" x14ac:dyDescent="0.25">
      <c r="A398" s="166" t="s">
        <v>1142</v>
      </c>
      <c r="B398" s="167">
        <v>9003511000</v>
      </c>
      <c r="C398" s="167" t="s">
        <v>1141</v>
      </c>
      <c r="D398" s="174" t="s">
        <v>239</v>
      </c>
      <c r="E398" s="175" t="s">
        <v>239</v>
      </c>
    </row>
    <row r="399" spans="1:5" x14ac:dyDescent="0.25">
      <c r="A399" s="168" t="s">
        <v>1140</v>
      </c>
      <c r="B399" s="169">
        <v>9003511100</v>
      </c>
      <c r="C399" s="169" t="s">
        <v>1139</v>
      </c>
      <c r="D399" s="169" t="s">
        <v>239</v>
      </c>
      <c r="E399" s="173" t="s">
        <v>239</v>
      </c>
    </row>
    <row r="400" spans="1:5" x14ac:dyDescent="0.25">
      <c r="A400" s="166" t="s">
        <v>1138</v>
      </c>
      <c r="B400" s="167">
        <v>9003511200</v>
      </c>
      <c r="C400" s="167" t="s">
        <v>1137</v>
      </c>
      <c r="D400" s="174" t="s">
        <v>239</v>
      </c>
      <c r="E400" s="175" t="s">
        <v>244</v>
      </c>
    </row>
    <row r="401" spans="1:5" x14ac:dyDescent="0.25">
      <c r="A401" s="168" t="s">
        <v>1136</v>
      </c>
      <c r="B401" s="169">
        <v>9003511300</v>
      </c>
      <c r="C401" s="169" t="s">
        <v>1135</v>
      </c>
      <c r="D401" s="169" t="s">
        <v>244</v>
      </c>
      <c r="E401" s="173" t="s">
        <v>244</v>
      </c>
    </row>
    <row r="402" spans="1:5" x14ac:dyDescent="0.25">
      <c r="A402" s="166" t="s">
        <v>1134</v>
      </c>
      <c r="B402" s="167">
        <v>9003511400</v>
      </c>
      <c r="C402" s="167" t="s">
        <v>1133</v>
      </c>
      <c r="D402" s="174" t="s">
        <v>239</v>
      </c>
      <c r="E402" s="175" t="s">
        <v>239</v>
      </c>
    </row>
    <row r="403" spans="1:5" x14ac:dyDescent="0.25">
      <c r="A403" s="168" t="s">
        <v>1132</v>
      </c>
      <c r="B403" s="169">
        <v>9003514101</v>
      </c>
      <c r="C403" s="169" t="s">
        <v>1131</v>
      </c>
      <c r="D403" s="169" t="s">
        <v>239</v>
      </c>
      <c r="E403" s="173" t="s">
        <v>239</v>
      </c>
    </row>
    <row r="404" spans="1:5" x14ac:dyDescent="0.25">
      <c r="A404" s="166" t="s">
        <v>1130</v>
      </c>
      <c r="B404" s="167">
        <v>9003514102</v>
      </c>
      <c r="C404" s="167" t="s">
        <v>1129</v>
      </c>
      <c r="D404" s="174" t="s">
        <v>239</v>
      </c>
      <c r="E404" s="175" t="s">
        <v>239</v>
      </c>
    </row>
    <row r="405" spans="1:5" x14ac:dyDescent="0.25">
      <c r="A405" s="168" t="s">
        <v>1128</v>
      </c>
      <c r="B405" s="169">
        <v>9003514200</v>
      </c>
      <c r="C405" s="169" t="s">
        <v>1127</v>
      </c>
      <c r="D405" s="169" t="s">
        <v>239</v>
      </c>
      <c r="E405" s="173" t="s">
        <v>239</v>
      </c>
    </row>
    <row r="406" spans="1:5" x14ac:dyDescent="0.25">
      <c r="A406" s="166" t="s">
        <v>1126</v>
      </c>
      <c r="B406" s="167">
        <v>9003514300</v>
      </c>
      <c r="C406" s="167" t="s">
        <v>1125</v>
      </c>
      <c r="D406" s="174" t="s">
        <v>239</v>
      </c>
      <c r="E406" s="175" t="s">
        <v>239</v>
      </c>
    </row>
    <row r="407" spans="1:5" x14ac:dyDescent="0.25">
      <c r="A407" s="168" t="s">
        <v>1124</v>
      </c>
      <c r="B407" s="169">
        <v>9003514400</v>
      </c>
      <c r="C407" s="169" t="s">
        <v>1123</v>
      </c>
      <c r="D407" s="169" t="s">
        <v>239</v>
      </c>
      <c r="E407" s="173" t="s">
        <v>244</v>
      </c>
    </row>
    <row r="408" spans="1:5" x14ac:dyDescent="0.25">
      <c r="A408" s="166" t="s">
        <v>1122</v>
      </c>
      <c r="B408" s="167">
        <v>9003514500</v>
      </c>
      <c r="C408" s="167" t="s">
        <v>1121</v>
      </c>
      <c r="D408" s="174" t="s">
        <v>239</v>
      </c>
      <c r="E408" s="175" t="s">
        <v>239</v>
      </c>
    </row>
    <row r="409" spans="1:5" x14ac:dyDescent="0.25">
      <c r="A409" s="168" t="s">
        <v>1120</v>
      </c>
      <c r="B409" s="169">
        <v>9003514600</v>
      </c>
      <c r="C409" s="169" t="s">
        <v>1119</v>
      </c>
      <c r="D409" s="169" t="s">
        <v>239</v>
      </c>
      <c r="E409" s="173" t="s">
        <v>244</v>
      </c>
    </row>
    <row r="410" spans="1:5" x14ac:dyDescent="0.25">
      <c r="A410" s="166" t="s">
        <v>1118</v>
      </c>
      <c r="B410" s="167">
        <v>9003514700</v>
      </c>
      <c r="C410" s="167" t="s">
        <v>1117</v>
      </c>
      <c r="D410" s="174" t="s">
        <v>244</v>
      </c>
      <c r="E410" s="175" t="s">
        <v>244</v>
      </c>
    </row>
    <row r="411" spans="1:5" x14ac:dyDescent="0.25">
      <c r="A411" s="168" t="s">
        <v>1116</v>
      </c>
      <c r="B411" s="169">
        <v>9003514800</v>
      </c>
      <c r="C411" s="169" t="s">
        <v>1115</v>
      </c>
      <c r="D411" s="169" t="s">
        <v>239</v>
      </c>
      <c r="E411" s="173" t="s">
        <v>244</v>
      </c>
    </row>
    <row r="412" spans="1:5" x14ac:dyDescent="0.25">
      <c r="A412" s="166" t="s">
        <v>1114</v>
      </c>
      <c r="B412" s="167">
        <v>9003514900</v>
      </c>
      <c r="C412" s="167" t="s">
        <v>1113</v>
      </c>
      <c r="D412" s="174" t="s">
        <v>239</v>
      </c>
      <c r="E412" s="175" t="s">
        <v>239</v>
      </c>
    </row>
    <row r="413" spans="1:5" x14ac:dyDescent="0.25">
      <c r="A413" s="168" t="s">
        <v>1112</v>
      </c>
      <c r="B413" s="169">
        <v>9003515000</v>
      </c>
      <c r="C413" s="169" t="s">
        <v>1111</v>
      </c>
      <c r="D413" s="169" t="s">
        <v>239</v>
      </c>
      <c r="E413" s="173" t="s">
        <v>239</v>
      </c>
    </row>
    <row r="414" spans="1:5" x14ac:dyDescent="0.25">
      <c r="A414" s="166" t="s">
        <v>1110</v>
      </c>
      <c r="B414" s="167">
        <v>9003515101</v>
      </c>
      <c r="C414" s="167" t="s">
        <v>1109</v>
      </c>
      <c r="D414" s="174" t="s">
        <v>239</v>
      </c>
      <c r="E414" s="175" t="s">
        <v>239</v>
      </c>
    </row>
    <row r="415" spans="1:5" x14ac:dyDescent="0.25">
      <c r="A415" s="168" t="s">
        <v>1108</v>
      </c>
      <c r="B415" s="169">
        <v>9003515102</v>
      </c>
      <c r="C415" s="169" t="s">
        <v>1107</v>
      </c>
      <c r="D415" s="169" t="s">
        <v>239</v>
      </c>
      <c r="E415" s="173" t="s">
        <v>239</v>
      </c>
    </row>
    <row r="416" spans="1:5" x14ac:dyDescent="0.25">
      <c r="A416" s="166" t="s">
        <v>1106</v>
      </c>
      <c r="B416" s="167">
        <v>9003515200</v>
      </c>
      <c r="C416" s="167" t="s">
        <v>1105</v>
      </c>
      <c r="D416" s="174" t="s">
        <v>239</v>
      </c>
      <c r="E416" s="175" t="s">
        <v>239</v>
      </c>
    </row>
    <row r="417" spans="1:5" x14ac:dyDescent="0.25">
      <c r="A417" s="168" t="s">
        <v>1104</v>
      </c>
      <c r="B417" s="169">
        <v>9003520100</v>
      </c>
      <c r="C417" s="169" t="s">
        <v>1103</v>
      </c>
      <c r="D417" s="169" t="s">
        <v>239</v>
      </c>
      <c r="E417" s="173" t="s">
        <v>239</v>
      </c>
    </row>
    <row r="418" spans="1:5" x14ac:dyDescent="0.25">
      <c r="A418" s="166" t="s">
        <v>1102</v>
      </c>
      <c r="B418" s="167">
        <v>9003520201</v>
      </c>
      <c r="C418" s="167" t="s">
        <v>1101</v>
      </c>
      <c r="D418" s="174" t="s">
        <v>239</v>
      </c>
      <c r="E418" s="175" t="s">
        <v>239</v>
      </c>
    </row>
    <row r="419" spans="1:5" x14ac:dyDescent="0.25">
      <c r="A419" s="168" t="s">
        <v>1100</v>
      </c>
      <c r="B419" s="169">
        <v>9003520202</v>
      </c>
      <c r="C419" s="169" t="s">
        <v>1099</v>
      </c>
      <c r="D419" s="169" t="s">
        <v>239</v>
      </c>
      <c r="E419" s="173" t="s">
        <v>239</v>
      </c>
    </row>
    <row r="420" spans="1:5" x14ac:dyDescent="0.25">
      <c r="A420" s="166" t="s">
        <v>1098</v>
      </c>
      <c r="B420" s="167">
        <v>9003520301</v>
      </c>
      <c r="C420" s="167" t="s">
        <v>1097</v>
      </c>
      <c r="D420" s="174" t="s">
        <v>239</v>
      </c>
      <c r="E420" s="175" t="s">
        <v>239</v>
      </c>
    </row>
    <row r="421" spans="1:5" x14ac:dyDescent="0.25">
      <c r="A421" s="168" t="s">
        <v>1096</v>
      </c>
      <c r="B421" s="169">
        <v>9003520302</v>
      </c>
      <c r="C421" s="169" t="s">
        <v>1095</v>
      </c>
      <c r="D421" s="169" t="s">
        <v>239</v>
      </c>
      <c r="E421" s="173" t="s">
        <v>239</v>
      </c>
    </row>
    <row r="422" spans="1:5" x14ac:dyDescent="0.25">
      <c r="A422" s="166" t="s">
        <v>1094</v>
      </c>
      <c r="B422" s="167">
        <v>9003520400</v>
      </c>
      <c r="C422" s="167" t="s">
        <v>1093</v>
      </c>
      <c r="D422" s="174" t="s">
        <v>239</v>
      </c>
      <c r="E422" s="175" t="s">
        <v>239</v>
      </c>
    </row>
    <row r="423" spans="1:5" x14ac:dyDescent="0.25">
      <c r="A423" s="168" t="s">
        <v>1092</v>
      </c>
      <c r="B423" s="169">
        <v>9003520501</v>
      </c>
      <c r="C423" s="169" t="s">
        <v>1091</v>
      </c>
      <c r="D423" s="169" t="s">
        <v>239</v>
      </c>
      <c r="E423" s="173" t="s">
        <v>239</v>
      </c>
    </row>
    <row r="424" spans="1:5" x14ac:dyDescent="0.25">
      <c r="A424" s="166" t="s">
        <v>1090</v>
      </c>
      <c r="B424" s="167">
        <v>9003524100</v>
      </c>
      <c r="C424" s="167" t="s">
        <v>1089</v>
      </c>
      <c r="D424" s="174" t="s">
        <v>239</v>
      </c>
      <c r="E424" s="175" t="s">
        <v>239</v>
      </c>
    </row>
    <row r="425" spans="1:5" x14ac:dyDescent="0.25">
      <c r="A425" s="168" t="s">
        <v>1088</v>
      </c>
      <c r="B425" s="169">
        <v>9003524200</v>
      </c>
      <c r="C425" s="169" t="s">
        <v>1087</v>
      </c>
      <c r="D425" s="169" t="s">
        <v>239</v>
      </c>
      <c r="E425" s="173" t="s">
        <v>239</v>
      </c>
    </row>
    <row r="426" spans="1:5" x14ac:dyDescent="0.25">
      <c r="A426" s="166" t="s">
        <v>1086</v>
      </c>
      <c r="B426" s="167">
        <v>9003524300</v>
      </c>
      <c r="C426" s="167" t="s">
        <v>1085</v>
      </c>
      <c r="D426" s="174" t="s">
        <v>239</v>
      </c>
      <c r="E426" s="175" t="s">
        <v>239</v>
      </c>
    </row>
    <row r="427" spans="1:5" x14ac:dyDescent="0.25">
      <c r="A427" s="168" t="s">
        <v>1084</v>
      </c>
      <c r="B427" s="169">
        <v>9003524400</v>
      </c>
      <c r="C427" s="169" t="s">
        <v>1083</v>
      </c>
      <c r="D427" s="169" t="s">
        <v>244</v>
      </c>
      <c r="E427" s="173" t="s">
        <v>244</v>
      </c>
    </row>
    <row r="428" spans="1:5" x14ac:dyDescent="0.25">
      <c r="A428" s="166" t="s">
        <v>1082</v>
      </c>
      <c r="B428" s="167">
        <v>9003524501</v>
      </c>
      <c r="C428" s="167" t="s">
        <v>1081</v>
      </c>
      <c r="D428" s="174" t="s">
        <v>244</v>
      </c>
      <c r="E428" s="175" t="s">
        <v>244</v>
      </c>
    </row>
    <row r="429" spans="1:5" x14ac:dyDescent="0.25">
      <c r="A429" s="168" t="s">
        <v>1080</v>
      </c>
      <c r="B429" s="169">
        <v>9003524502</v>
      </c>
      <c r="C429" s="169" t="s">
        <v>1079</v>
      </c>
      <c r="D429" s="169" t="s">
        <v>239</v>
      </c>
      <c r="E429" s="173" t="s">
        <v>244</v>
      </c>
    </row>
    <row r="430" spans="1:5" x14ac:dyDescent="0.25">
      <c r="A430" s="166" t="s">
        <v>1078</v>
      </c>
      <c r="B430" s="167">
        <v>9003524600</v>
      </c>
      <c r="C430" s="167" t="s">
        <v>1077</v>
      </c>
      <c r="D430" s="174" t="s">
        <v>244</v>
      </c>
      <c r="E430" s="175" t="s">
        <v>244</v>
      </c>
    </row>
    <row r="431" spans="1:5" x14ac:dyDescent="0.25">
      <c r="A431" s="168" t="s">
        <v>1076</v>
      </c>
      <c r="B431" s="169">
        <v>9003524700</v>
      </c>
      <c r="C431" s="169" t="s">
        <v>1075</v>
      </c>
      <c r="D431" s="169" t="s">
        <v>239</v>
      </c>
      <c r="E431" s="173" t="s">
        <v>239</v>
      </c>
    </row>
    <row r="432" spans="1:5" x14ac:dyDescent="0.25">
      <c r="A432" s="166" t="s">
        <v>1074</v>
      </c>
      <c r="B432" s="167">
        <v>9005250100</v>
      </c>
      <c r="C432" s="167" t="s">
        <v>1073</v>
      </c>
      <c r="D432" s="174" t="s">
        <v>239</v>
      </c>
      <c r="E432" s="175" t="s">
        <v>239</v>
      </c>
    </row>
    <row r="433" spans="1:5" x14ac:dyDescent="0.25">
      <c r="A433" s="168" t="s">
        <v>1072</v>
      </c>
      <c r="B433" s="169">
        <v>9005253100</v>
      </c>
      <c r="C433" s="169" t="s">
        <v>1071</v>
      </c>
      <c r="D433" s="169" t="s">
        <v>239</v>
      </c>
      <c r="E433" s="173" t="s">
        <v>244</v>
      </c>
    </row>
    <row r="434" spans="1:5" x14ac:dyDescent="0.25">
      <c r="A434" s="166" t="s">
        <v>1070</v>
      </c>
      <c r="B434" s="167">
        <v>9005253200</v>
      </c>
      <c r="C434" s="167" t="s">
        <v>1069</v>
      </c>
      <c r="D434" s="174" t="s">
        <v>239</v>
      </c>
      <c r="E434" s="175" t="s">
        <v>239</v>
      </c>
    </row>
    <row r="435" spans="1:5" x14ac:dyDescent="0.25">
      <c r="A435" s="168" t="s">
        <v>1068</v>
      </c>
      <c r="B435" s="169">
        <v>9005253300</v>
      </c>
      <c r="C435" s="169" t="s">
        <v>1067</v>
      </c>
      <c r="D435" s="169" t="s">
        <v>239</v>
      </c>
      <c r="E435" s="173" t="s">
        <v>239</v>
      </c>
    </row>
    <row r="436" spans="1:5" x14ac:dyDescent="0.25">
      <c r="A436" s="166" t="s">
        <v>1066</v>
      </c>
      <c r="B436" s="167">
        <v>9005253400</v>
      </c>
      <c r="C436" s="167" t="s">
        <v>1065</v>
      </c>
      <c r="D436" s="174" t="s">
        <v>239</v>
      </c>
      <c r="E436" s="175" t="s">
        <v>239</v>
      </c>
    </row>
    <row r="437" spans="1:5" x14ac:dyDescent="0.25">
      <c r="A437" s="168" t="s">
        <v>1064</v>
      </c>
      <c r="B437" s="169">
        <v>9005253500</v>
      </c>
      <c r="C437" s="169" t="s">
        <v>1063</v>
      </c>
      <c r="D437" s="169" t="s">
        <v>239</v>
      </c>
      <c r="E437" s="173" t="s">
        <v>239</v>
      </c>
    </row>
    <row r="438" spans="1:5" x14ac:dyDescent="0.25">
      <c r="A438" s="166" t="s">
        <v>1062</v>
      </c>
      <c r="B438" s="167">
        <v>9005253600</v>
      </c>
      <c r="C438" s="167" t="s">
        <v>1061</v>
      </c>
      <c r="D438" s="174" t="s">
        <v>239</v>
      </c>
      <c r="E438" s="175" t="s">
        <v>244</v>
      </c>
    </row>
    <row r="439" spans="1:5" x14ac:dyDescent="0.25">
      <c r="A439" s="168" t="s">
        <v>1060</v>
      </c>
      <c r="B439" s="169">
        <v>9005260200</v>
      </c>
      <c r="C439" s="169" t="s">
        <v>1059</v>
      </c>
      <c r="D439" s="169" t="s">
        <v>239</v>
      </c>
      <c r="E439" s="173" t="s">
        <v>244</v>
      </c>
    </row>
    <row r="440" spans="1:5" x14ac:dyDescent="0.25">
      <c r="A440" s="166" t="s">
        <v>1058</v>
      </c>
      <c r="B440" s="167">
        <v>9005261100</v>
      </c>
      <c r="C440" s="167" t="s">
        <v>1057</v>
      </c>
      <c r="D440" s="174" t="s">
        <v>239</v>
      </c>
      <c r="E440" s="175" t="s">
        <v>239</v>
      </c>
    </row>
    <row r="441" spans="1:5" x14ac:dyDescent="0.25">
      <c r="A441" s="168" t="s">
        <v>1056</v>
      </c>
      <c r="B441" s="169">
        <v>9005262100</v>
      </c>
      <c r="C441" s="169" t="s">
        <v>1055</v>
      </c>
      <c r="D441" s="169" t="s">
        <v>239</v>
      </c>
      <c r="E441" s="173" t="s">
        <v>239</v>
      </c>
    </row>
    <row r="442" spans="1:5" x14ac:dyDescent="0.25">
      <c r="A442" s="166" t="s">
        <v>1054</v>
      </c>
      <c r="B442" s="167">
        <v>9005263200</v>
      </c>
      <c r="C442" s="167" t="s">
        <v>1053</v>
      </c>
      <c r="D442" s="174" t="s">
        <v>239</v>
      </c>
      <c r="E442" s="175" t="s">
        <v>239</v>
      </c>
    </row>
    <row r="443" spans="1:5" x14ac:dyDescent="0.25">
      <c r="A443" s="168" t="s">
        <v>1052</v>
      </c>
      <c r="B443" s="169">
        <v>9005265100</v>
      </c>
      <c r="C443" s="169" t="s">
        <v>1051</v>
      </c>
      <c r="D443" s="169" t="s">
        <v>239</v>
      </c>
      <c r="E443" s="173" t="s">
        <v>239</v>
      </c>
    </row>
    <row r="444" spans="1:5" x14ac:dyDescent="0.25">
      <c r="A444" s="166" t="s">
        <v>1050</v>
      </c>
      <c r="B444" s="167">
        <v>9005266100</v>
      </c>
      <c r="C444" s="167" t="s">
        <v>1049</v>
      </c>
      <c r="D444" s="174" t="s">
        <v>239</v>
      </c>
      <c r="E444" s="175" t="s">
        <v>239</v>
      </c>
    </row>
    <row r="445" spans="1:5" x14ac:dyDescent="0.25">
      <c r="A445" s="168" t="s">
        <v>1048</v>
      </c>
      <c r="B445" s="169">
        <v>9005267100</v>
      </c>
      <c r="C445" s="169" t="s">
        <v>1047</v>
      </c>
      <c r="D445" s="169" t="s">
        <v>239</v>
      </c>
      <c r="E445" s="173" t="s">
        <v>239</v>
      </c>
    </row>
    <row r="446" spans="1:5" x14ac:dyDescent="0.25">
      <c r="A446" s="166" t="s">
        <v>1046</v>
      </c>
      <c r="B446" s="167">
        <v>9005268100</v>
      </c>
      <c r="C446" s="167" t="s">
        <v>1045</v>
      </c>
      <c r="D446" s="174" t="s">
        <v>239</v>
      </c>
      <c r="E446" s="175" t="s">
        <v>239</v>
      </c>
    </row>
    <row r="447" spans="1:5" x14ac:dyDescent="0.25">
      <c r="A447" s="168" t="s">
        <v>1044</v>
      </c>
      <c r="B447" s="169">
        <v>9005290100</v>
      </c>
      <c r="C447" s="169" t="s">
        <v>1043</v>
      </c>
      <c r="D447" s="169" t="s">
        <v>239</v>
      </c>
      <c r="E447" s="173" t="s">
        <v>239</v>
      </c>
    </row>
    <row r="448" spans="1:5" x14ac:dyDescent="0.25">
      <c r="A448" s="166" t="s">
        <v>1042</v>
      </c>
      <c r="B448" s="167">
        <v>9005293100</v>
      </c>
      <c r="C448" s="167" t="s">
        <v>1041</v>
      </c>
      <c r="D448" s="174" t="s">
        <v>239</v>
      </c>
      <c r="E448" s="175" t="s">
        <v>239</v>
      </c>
    </row>
    <row r="449" spans="1:5" x14ac:dyDescent="0.25">
      <c r="A449" s="168" t="s">
        <v>1040</v>
      </c>
      <c r="B449" s="169">
        <v>9005296100</v>
      </c>
      <c r="C449" s="169" t="s">
        <v>1039</v>
      </c>
      <c r="D449" s="169" t="s">
        <v>239</v>
      </c>
      <c r="E449" s="173" t="s">
        <v>239</v>
      </c>
    </row>
    <row r="450" spans="1:5" x14ac:dyDescent="0.25">
      <c r="A450" s="166" t="s">
        <v>1038</v>
      </c>
      <c r="B450" s="167">
        <v>9005298300</v>
      </c>
      <c r="C450" s="167" t="s">
        <v>1037</v>
      </c>
      <c r="D450" s="174" t="s">
        <v>239</v>
      </c>
      <c r="E450" s="175" t="s">
        <v>239</v>
      </c>
    </row>
    <row r="451" spans="1:5" x14ac:dyDescent="0.25">
      <c r="A451" s="168" t="s">
        <v>1036</v>
      </c>
      <c r="B451" s="169">
        <v>9005298400</v>
      </c>
      <c r="C451" s="169" t="s">
        <v>1035</v>
      </c>
      <c r="D451" s="169" t="s">
        <v>239</v>
      </c>
      <c r="E451" s="173" t="s">
        <v>239</v>
      </c>
    </row>
    <row r="452" spans="1:5" x14ac:dyDescent="0.25">
      <c r="A452" s="166" t="s">
        <v>1034</v>
      </c>
      <c r="B452" s="167">
        <v>9005300100</v>
      </c>
      <c r="C452" s="167" t="s">
        <v>1033</v>
      </c>
      <c r="D452" s="174" t="s">
        <v>239</v>
      </c>
      <c r="E452" s="175" t="s">
        <v>239</v>
      </c>
    </row>
    <row r="453" spans="1:5" x14ac:dyDescent="0.25">
      <c r="A453" s="168" t="s">
        <v>1032</v>
      </c>
      <c r="B453" s="169">
        <v>9005300400</v>
      </c>
      <c r="C453" s="169" t="s">
        <v>1031</v>
      </c>
      <c r="D453" s="169" t="s">
        <v>239</v>
      </c>
      <c r="E453" s="173" t="s">
        <v>239</v>
      </c>
    </row>
    <row r="454" spans="1:5" x14ac:dyDescent="0.25">
      <c r="A454" s="166" t="s">
        <v>1030</v>
      </c>
      <c r="B454" s="167">
        <v>9005300500</v>
      </c>
      <c r="C454" s="167" t="s">
        <v>1029</v>
      </c>
      <c r="D454" s="174" t="s">
        <v>239</v>
      </c>
      <c r="E454" s="175" t="s">
        <v>239</v>
      </c>
    </row>
    <row r="455" spans="1:5" x14ac:dyDescent="0.25">
      <c r="A455" s="168" t="s">
        <v>1028</v>
      </c>
      <c r="B455" s="169">
        <v>9005303100</v>
      </c>
      <c r="C455" s="169" t="s">
        <v>1027</v>
      </c>
      <c r="D455" s="169" t="s">
        <v>239</v>
      </c>
      <c r="E455" s="173" t="s">
        <v>239</v>
      </c>
    </row>
    <row r="456" spans="1:5" x14ac:dyDescent="0.25">
      <c r="A456" s="166" t="s">
        <v>1026</v>
      </c>
      <c r="B456" s="167">
        <v>9005306100</v>
      </c>
      <c r="C456" s="167" t="s">
        <v>1025</v>
      </c>
      <c r="D456" s="174" t="s">
        <v>239</v>
      </c>
      <c r="E456" s="175" t="s">
        <v>239</v>
      </c>
    </row>
    <row r="457" spans="1:5" x14ac:dyDescent="0.25">
      <c r="A457" s="168" t="s">
        <v>1024</v>
      </c>
      <c r="B457" s="169">
        <v>9005310100</v>
      </c>
      <c r="C457" s="169" t="s">
        <v>1023</v>
      </c>
      <c r="D457" s="169" t="s">
        <v>239</v>
      </c>
      <c r="E457" s="173" t="s">
        <v>244</v>
      </c>
    </row>
    <row r="458" spans="1:5" x14ac:dyDescent="0.25">
      <c r="A458" s="166" t="s">
        <v>1022</v>
      </c>
      <c r="B458" s="167">
        <v>9005310200</v>
      </c>
      <c r="C458" s="167" t="s">
        <v>1021</v>
      </c>
      <c r="D458" s="174" t="s">
        <v>244</v>
      </c>
      <c r="E458" s="175" t="s">
        <v>244</v>
      </c>
    </row>
    <row r="459" spans="1:5" x14ac:dyDescent="0.25">
      <c r="A459" s="168" t="s">
        <v>1020</v>
      </c>
      <c r="B459" s="169">
        <v>9005310300</v>
      </c>
      <c r="C459" s="169" t="s">
        <v>1019</v>
      </c>
      <c r="D459" s="169" t="s">
        <v>244</v>
      </c>
      <c r="E459" s="173" t="s">
        <v>244</v>
      </c>
    </row>
    <row r="460" spans="1:5" x14ac:dyDescent="0.25">
      <c r="A460" s="166" t="s">
        <v>1018</v>
      </c>
      <c r="B460" s="167">
        <v>9005310400</v>
      </c>
      <c r="C460" s="167" t="s">
        <v>1017</v>
      </c>
      <c r="D460" s="174" t="s">
        <v>239</v>
      </c>
      <c r="E460" s="175" t="s">
        <v>239</v>
      </c>
    </row>
    <row r="461" spans="1:5" x14ac:dyDescent="0.25">
      <c r="A461" s="168" t="s">
        <v>1016</v>
      </c>
      <c r="B461" s="169">
        <v>9005310500</v>
      </c>
      <c r="C461" s="169" t="s">
        <v>1015</v>
      </c>
      <c r="D461" s="169" t="s">
        <v>239</v>
      </c>
      <c r="E461" s="173" t="s">
        <v>244</v>
      </c>
    </row>
    <row r="462" spans="1:5" x14ac:dyDescent="0.25">
      <c r="A462" s="166" t="s">
        <v>1014</v>
      </c>
      <c r="B462" s="167">
        <v>9005310601</v>
      </c>
      <c r="C462" s="167" t="s">
        <v>1013</v>
      </c>
      <c r="D462" s="174" t="s">
        <v>239</v>
      </c>
      <c r="E462" s="175" t="s">
        <v>239</v>
      </c>
    </row>
    <row r="463" spans="1:5" x14ac:dyDescent="0.25">
      <c r="A463" s="168" t="s">
        <v>1012</v>
      </c>
      <c r="B463" s="169">
        <v>9005310602</v>
      </c>
      <c r="C463" s="169" t="s">
        <v>1011</v>
      </c>
      <c r="D463" s="169" t="s">
        <v>239</v>
      </c>
      <c r="E463" s="173" t="s">
        <v>239</v>
      </c>
    </row>
    <row r="464" spans="1:5" x14ac:dyDescent="0.25">
      <c r="A464" s="166" t="s">
        <v>1010</v>
      </c>
      <c r="B464" s="167">
        <v>9005310700</v>
      </c>
      <c r="C464" s="167" t="s">
        <v>1009</v>
      </c>
      <c r="D464" s="174" t="s">
        <v>239</v>
      </c>
      <c r="E464" s="175" t="s">
        <v>239</v>
      </c>
    </row>
    <row r="465" spans="1:5" x14ac:dyDescent="0.25">
      <c r="A465" s="168" t="s">
        <v>1008</v>
      </c>
      <c r="B465" s="169">
        <v>9005310801</v>
      </c>
      <c r="C465" s="169" t="s">
        <v>1007</v>
      </c>
      <c r="D465" s="169" t="s">
        <v>239</v>
      </c>
      <c r="E465" s="173" t="s">
        <v>244</v>
      </c>
    </row>
    <row r="466" spans="1:5" x14ac:dyDescent="0.25">
      <c r="A466" s="166" t="s">
        <v>1006</v>
      </c>
      <c r="B466" s="167">
        <v>9005310803</v>
      </c>
      <c r="C466" s="167" t="s">
        <v>1005</v>
      </c>
      <c r="D466" s="174" t="s">
        <v>239</v>
      </c>
      <c r="E466" s="175" t="s">
        <v>244</v>
      </c>
    </row>
    <row r="467" spans="1:5" x14ac:dyDescent="0.25">
      <c r="A467" s="168" t="s">
        <v>1004</v>
      </c>
      <c r="B467" s="169">
        <v>9005310804</v>
      </c>
      <c r="C467" s="169" t="s">
        <v>1003</v>
      </c>
      <c r="D467" s="169" t="s">
        <v>239</v>
      </c>
      <c r="E467" s="173" t="s">
        <v>239</v>
      </c>
    </row>
    <row r="468" spans="1:5" x14ac:dyDescent="0.25">
      <c r="A468" s="166" t="s">
        <v>1002</v>
      </c>
      <c r="B468" s="167">
        <v>9005320100</v>
      </c>
      <c r="C468" s="167" t="s">
        <v>1001</v>
      </c>
      <c r="D468" s="174" t="s">
        <v>239</v>
      </c>
      <c r="E468" s="175" t="s">
        <v>244</v>
      </c>
    </row>
    <row r="469" spans="1:5" x14ac:dyDescent="0.25">
      <c r="A469" s="168" t="s">
        <v>1000</v>
      </c>
      <c r="B469" s="169">
        <v>9005320200</v>
      </c>
      <c r="C469" s="169" t="s">
        <v>999</v>
      </c>
      <c r="D469" s="169" t="s">
        <v>239</v>
      </c>
      <c r="E469" s="173" t="s">
        <v>239</v>
      </c>
    </row>
    <row r="470" spans="1:5" x14ac:dyDescent="0.25">
      <c r="A470" s="166" t="s">
        <v>998</v>
      </c>
      <c r="B470" s="167">
        <v>9005342100</v>
      </c>
      <c r="C470" s="167" t="s">
        <v>997</v>
      </c>
      <c r="D470" s="174" t="s">
        <v>239</v>
      </c>
      <c r="E470" s="175" t="s">
        <v>239</v>
      </c>
    </row>
    <row r="471" spans="1:5" x14ac:dyDescent="0.25">
      <c r="A471" s="168" t="s">
        <v>996</v>
      </c>
      <c r="B471" s="169">
        <v>9005349100</v>
      </c>
      <c r="C471" s="169" t="s">
        <v>995</v>
      </c>
      <c r="D471" s="169" t="s">
        <v>239</v>
      </c>
      <c r="E471" s="173" t="s">
        <v>239</v>
      </c>
    </row>
    <row r="472" spans="1:5" x14ac:dyDescent="0.25">
      <c r="A472" s="166" t="s">
        <v>994</v>
      </c>
      <c r="B472" s="167">
        <v>9005349200</v>
      </c>
      <c r="C472" s="167" t="s">
        <v>993</v>
      </c>
      <c r="D472" s="174" t="s">
        <v>239</v>
      </c>
      <c r="E472" s="175" t="s">
        <v>239</v>
      </c>
    </row>
    <row r="473" spans="1:5" x14ac:dyDescent="0.25">
      <c r="A473" s="168" t="s">
        <v>992</v>
      </c>
      <c r="B473" s="169">
        <v>9005360100</v>
      </c>
      <c r="C473" s="169" t="s">
        <v>991</v>
      </c>
      <c r="D473" s="169" t="s">
        <v>239</v>
      </c>
      <c r="E473" s="173" t="s">
        <v>239</v>
      </c>
    </row>
    <row r="474" spans="1:5" x14ac:dyDescent="0.25">
      <c r="A474" s="166" t="s">
        <v>990</v>
      </c>
      <c r="B474" s="167">
        <v>9005360200</v>
      </c>
      <c r="C474" s="167" t="s">
        <v>989</v>
      </c>
      <c r="D474" s="174" t="s">
        <v>239</v>
      </c>
      <c r="E474" s="175" t="s">
        <v>239</v>
      </c>
    </row>
    <row r="475" spans="1:5" x14ac:dyDescent="0.25">
      <c r="A475" s="168" t="s">
        <v>988</v>
      </c>
      <c r="B475" s="169">
        <v>9005360300</v>
      </c>
      <c r="C475" s="169" t="s">
        <v>987</v>
      </c>
      <c r="D475" s="169" t="s">
        <v>239</v>
      </c>
      <c r="E475" s="173" t="s">
        <v>239</v>
      </c>
    </row>
    <row r="476" spans="1:5" x14ac:dyDescent="0.25">
      <c r="A476" s="166" t="s">
        <v>986</v>
      </c>
      <c r="B476" s="167">
        <v>9005360400</v>
      </c>
      <c r="C476" s="167" t="s">
        <v>985</v>
      </c>
      <c r="D476" s="174" t="s">
        <v>239</v>
      </c>
      <c r="E476" s="175" t="s">
        <v>239</v>
      </c>
    </row>
    <row r="477" spans="1:5" x14ac:dyDescent="0.25">
      <c r="A477" s="168" t="s">
        <v>984</v>
      </c>
      <c r="B477" s="169">
        <v>9005362101</v>
      </c>
      <c r="C477" s="169" t="s">
        <v>983</v>
      </c>
      <c r="D477" s="169" t="s">
        <v>239</v>
      </c>
      <c r="E477" s="173" t="s">
        <v>239</v>
      </c>
    </row>
    <row r="478" spans="1:5" x14ac:dyDescent="0.25">
      <c r="A478" s="166" t="s">
        <v>982</v>
      </c>
      <c r="B478" s="167">
        <v>9005362102</v>
      </c>
      <c r="C478" s="167" t="s">
        <v>981</v>
      </c>
      <c r="D478" s="174" t="s">
        <v>239</v>
      </c>
      <c r="E478" s="175" t="s">
        <v>239</v>
      </c>
    </row>
    <row r="479" spans="1:5" x14ac:dyDescent="0.25">
      <c r="A479" s="168" t="s">
        <v>980</v>
      </c>
      <c r="B479" s="169">
        <v>9005425300</v>
      </c>
      <c r="C479" s="169" t="s">
        <v>979</v>
      </c>
      <c r="D479" s="169" t="s">
        <v>239</v>
      </c>
      <c r="E479" s="173" t="s">
        <v>239</v>
      </c>
    </row>
    <row r="480" spans="1:5" x14ac:dyDescent="0.25">
      <c r="A480" s="166" t="s">
        <v>978</v>
      </c>
      <c r="B480" s="167">
        <v>9005425400</v>
      </c>
      <c r="C480" s="167" t="s">
        <v>977</v>
      </c>
      <c r="D480" s="174" t="s">
        <v>239</v>
      </c>
      <c r="E480" s="175" t="s">
        <v>239</v>
      </c>
    </row>
    <row r="481" spans="1:5" x14ac:dyDescent="0.25">
      <c r="A481" s="168" t="s">
        <v>976</v>
      </c>
      <c r="B481" s="169">
        <v>9005425500</v>
      </c>
      <c r="C481" s="169" t="s">
        <v>975</v>
      </c>
      <c r="D481" s="169" t="s">
        <v>239</v>
      </c>
      <c r="E481" s="173" t="s">
        <v>239</v>
      </c>
    </row>
    <row r="482" spans="1:5" x14ac:dyDescent="0.25">
      <c r="A482" s="166" t="s">
        <v>974</v>
      </c>
      <c r="B482" s="167">
        <v>9005425600</v>
      </c>
      <c r="C482" s="167" t="s">
        <v>973</v>
      </c>
      <c r="D482" s="174" t="s">
        <v>239</v>
      </c>
      <c r="E482" s="175" t="s">
        <v>239</v>
      </c>
    </row>
    <row r="483" spans="1:5" x14ac:dyDescent="0.25">
      <c r="A483" s="168" t="s">
        <v>972</v>
      </c>
      <c r="B483" s="169">
        <v>9007541100</v>
      </c>
      <c r="C483" s="169" t="s">
        <v>971</v>
      </c>
      <c r="D483" s="169" t="s">
        <v>244</v>
      </c>
      <c r="E483" s="173" t="s">
        <v>244</v>
      </c>
    </row>
    <row r="484" spans="1:5" x14ac:dyDescent="0.25">
      <c r="A484" s="166" t="s">
        <v>970</v>
      </c>
      <c r="B484" s="167">
        <v>9007541200</v>
      </c>
      <c r="C484" s="167" t="s">
        <v>969</v>
      </c>
      <c r="D484" s="174" t="s">
        <v>239</v>
      </c>
      <c r="E484" s="175" t="s">
        <v>239</v>
      </c>
    </row>
    <row r="485" spans="1:5" x14ac:dyDescent="0.25">
      <c r="A485" s="168" t="s">
        <v>968</v>
      </c>
      <c r="B485" s="169">
        <v>9007541300</v>
      </c>
      <c r="C485" s="169" t="s">
        <v>967</v>
      </c>
      <c r="D485" s="169" t="s">
        <v>239</v>
      </c>
      <c r="E485" s="173" t="s">
        <v>239</v>
      </c>
    </row>
    <row r="486" spans="1:5" x14ac:dyDescent="0.25">
      <c r="A486" s="166" t="s">
        <v>966</v>
      </c>
      <c r="B486" s="167">
        <v>9007541401</v>
      </c>
      <c r="C486" s="167" t="s">
        <v>965</v>
      </c>
      <c r="D486" s="174" t="s">
        <v>239</v>
      </c>
      <c r="E486" s="175" t="s">
        <v>239</v>
      </c>
    </row>
    <row r="487" spans="1:5" x14ac:dyDescent="0.25">
      <c r="A487" s="168" t="s">
        <v>964</v>
      </c>
      <c r="B487" s="169">
        <v>9007541402</v>
      </c>
      <c r="C487" s="169" t="s">
        <v>963</v>
      </c>
      <c r="D487" s="169" t="s">
        <v>239</v>
      </c>
      <c r="E487" s="173" t="s">
        <v>239</v>
      </c>
    </row>
    <row r="488" spans="1:5" x14ac:dyDescent="0.25">
      <c r="A488" s="166" t="s">
        <v>962</v>
      </c>
      <c r="B488" s="167">
        <v>9007541500</v>
      </c>
      <c r="C488" s="167" t="s">
        <v>961</v>
      </c>
      <c r="D488" s="174" t="s">
        <v>239</v>
      </c>
      <c r="E488" s="175" t="s">
        <v>244</v>
      </c>
    </row>
    <row r="489" spans="1:5" x14ac:dyDescent="0.25">
      <c r="A489" s="168" t="s">
        <v>960</v>
      </c>
      <c r="B489" s="169">
        <v>9007541600</v>
      </c>
      <c r="C489" s="169" t="s">
        <v>959</v>
      </c>
      <c r="D489" s="169" t="s">
        <v>244</v>
      </c>
      <c r="E489" s="173" t="s">
        <v>244</v>
      </c>
    </row>
    <row r="490" spans="1:5" x14ac:dyDescent="0.25">
      <c r="A490" s="166" t="s">
        <v>958</v>
      </c>
      <c r="B490" s="167">
        <v>9007541700</v>
      </c>
      <c r="C490" s="167" t="s">
        <v>957</v>
      </c>
      <c r="D490" s="174" t="s">
        <v>244</v>
      </c>
      <c r="E490" s="175" t="s">
        <v>244</v>
      </c>
    </row>
    <row r="491" spans="1:5" x14ac:dyDescent="0.25">
      <c r="A491" s="168" t="s">
        <v>956</v>
      </c>
      <c r="B491" s="169">
        <v>9007542000</v>
      </c>
      <c r="C491" s="169" t="s">
        <v>955</v>
      </c>
      <c r="D491" s="169" t="s">
        <v>239</v>
      </c>
      <c r="E491" s="173" t="s">
        <v>239</v>
      </c>
    </row>
    <row r="492" spans="1:5" x14ac:dyDescent="0.25">
      <c r="A492" s="166" t="s">
        <v>954</v>
      </c>
      <c r="B492" s="167">
        <v>9007542100</v>
      </c>
      <c r="C492" s="167" t="s">
        <v>953</v>
      </c>
      <c r="D492" s="174" t="s">
        <v>239</v>
      </c>
      <c r="E492" s="175" t="s">
        <v>239</v>
      </c>
    </row>
    <row r="493" spans="1:5" x14ac:dyDescent="0.25">
      <c r="A493" s="168" t="s">
        <v>952</v>
      </c>
      <c r="B493" s="169">
        <v>9007542200</v>
      </c>
      <c r="C493" s="169" t="s">
        <v>951</v>
      </c>
      <c r="D493" s="169" t="s">
        <v>239</v>
      </c>
      <c r="E493" s="173" t="s">
        <v>239</v>
      </c>
    </row>
    <row r="494" spans="1:5" x14ac:dyDescent="0.25">
      <c r="A494" s="166" t="s">
        <v>950</v>
      </c>
      <c r="B494" s="167">
        <v>9007550100</v>
      </c>
      <c r="C494" s="167" t="s">
        <v>949</v>
      </c>
      <c r="D494" s="174" t="s">
        <v>239</v>
      </c>
      <c r="E494" s="175" t="s">
        <v>239</v>
      </c>
    </row>
    <row r="495" spans="1:5" x14ac:dyDescent="0.25">
      <c r="A495" s="168" t="s">
        <v>948</v>
      </c>
      <c r="B495" s="169">
        <v>9007550201</v>
      </c>
      <c r="C495" s="169" t="s">
        <v>947</v>
      </c>
      <c r="D495" s="169" t="s">
        <v>239</v>
      </c>
      <c r="E495" s="173" t="s">
        <v>239</v>
      </c>
    </row>
    <row r="496" spans="1:5" x14ac:dyDescent="0.25">
      <c r="A496" s="166" t="s">
        <v>946</v>
      </c>
      <c r="B496" s="167">
        <v>9007550202</v>
      </c>
      <c r="C496" s="167" t="s">
        <v>945</v>
      </c>
      <c r="D496" s="174" t="s">
        <v>239</v>
      </c>
      <c r="E496" s="175" t="s">
        <v>239</v>
      </c>
    </row>
    <row r="497" spans="1:5" x14ac:dyDescent="0.25">
      <c r="A497" s="168" t="s">
        <v>944</v>
      </c>
      <c r="B497" s="169">
        <v>9007560100</v>
      </c>
      <c r="C497" s="169" t="s">
        <v>943</v>
      </c>
      <c r="D497" s="169" t="s">
        <v>239</v>
      </c>
      <c r="E497" s="173" t="s">
        <v>239</v>
      </c>
    </row>
    <row r="498" spans="1:5" x14ac:dyDescent="0.25">
      <c r="A498" s="166" t="s">
        <v>942</v>
      </c>
      <c r="B498" s="167">
        <v>9007560200</v>
      </c>
      <c r="C498" s="167" t="s">
        <v>941</v>
      </c>
      <c r="D498" s="174" t="s">
        <v>239</v>
      </c>
      <c r="E498" s="175" t="s">
        <v>239</v>
      </c>
    </row>
    <row r="499" spans="1:5" x14ac:dyDescent="0.25">
      <c r="A499" s="168" t="s">
        <v>940</v>
      </c>
      <c r="B499" s="169">
        <v>9007570100</v>
      </c>
      <c r="C499" s="169" t="s">
        <v>939</v>
      </c>
      <c r="D499" s="169" t="s">
        <v>239</v>
      </c>
      <c r="E499" s="173" t="s">
        <v>239</v>
      </c>
    </row>
    <row r="500" spans="1:5" x14ac:dyDescent="0.25">
      <c r="A500" s="166" t="s">
        <v>938</v>
      </c>
      <c r="B500" s="167">
        <v>9007570200</v>
      </c>
      <c r="C500" s="167" t="s">
        <v>937</v>
      </c>
      <c r="D500" s="174" t="s">
        <v>239</v>
      </c>
      <c r="E500" s="175" t="s">
        <v>239</v>
      </c>
    </row>
    <row r="501" spans="1:5" x14ac:dyDescent="0.25">
      <c r="A501" s="168" t="s">
        <v>936</v>
      </c>
      <c r="B501" s="169">
        <v>9007570300</v>
      </c>
      <c r="C501" s="169" t="s">
        <v>935</v>
      </c>
      <c r="D501" s="169" t="s">
        <v>239</v>
      </c>
      <c r="E501" s="173" t="s">
        <v>239</v>
      </c>
    </row>
    <row r="502" spans="1:5" x14ac:dyDescent="0.25">
      <c r="A502" s="166" t="s">
        <v>934</v>
      </c>
      <c r="B502" s="167">
        <v>9007580100</v>
      </c>
      <c r="C502" s="167" t="s">
        <v>933</v>
      </c>
      <c r="D502" s="174" t="s">
        <v>239</v>
      </c>
      <c r="E502" s="175" t="s">
        <v>239</v>
      </c>
    </row>
    <row r="503" spans="1:5" x14ac:dyDescent="0.25">
      <c r="A503" s="168" t="s">
        <v>932</v>
      </c>
      <c r="B503" s="169">
        <v>9007585100</v>
      </c>
      <c r="C503" s="169" t="s">
        <v>931</v>
      </c>
      <c r="D503" s="169" t="s">
        <v>239</v>
      </c>
      <c r="E503" s="173" t="s">
        <v>239</v>
      </c>
    </row>
    <row r="504" spans="1:5" x14ac:dyDescent="0.25">
      <c r="A504" s="166" t="s">
        <v>930</v>
      </c>
      <c r="B504" s="167">
        <v>9007590100</v>
      </c>
      <c r="C504" s="167" t="s">
        <v>929</v>
      </c>
      <c r="D504" s="174" t="s">
        <v>239</v>
      </c>
      <c r="E504" s="175" t="s">
        <v>239</v>
      </c>
    </row>
    <row r="505" spans="1:5" x14ac:dyDescent="0.25">
      <c r="A505" s="168" t="s">
        <v>928</v>
      </c>
      <c r="B505" s="169">
        <v>9007595101</v>
      </c>
      <c r="C505" s="169" t="s">
        <v>927</v>
      </c>
      <c r="D505" s="169" t="s">
        <v>239</v>
      </c>
      <c r="E505" s="173" t="s">
        <v>239</v>
      </c>
    </row>
    <row r="506" spans="1:5" x14ac:dyDescent="0.25">
      <c r="A506" s="166" t="s">
        <v>926</v>
      </c>
      <c r="B506" s="167">
        <v>9007595102</v>
      </c>
      <c r="C506" s="167" t="s">
        <v>925</v>
      </c>
      <c r="D506" s="174" t="s">
        <v>239</v>
      </c>
      <c r="E506" s="175" t="s">
        <v>239</v>
      </c>
    </row>
    <row r="507" spans="1:5" x14ac:dyDescent="0.25">
      <c r="A507" s="168" t="s">
        <v>924</v>
      </c>
      <c r="B507" s="169">
        <v>9007600100</v>
      </c>
      <c r="C507" s="169" t="s">
        <v>923</v>
      </c>
      <c r="D507" s="169" t="s">
        <v>239</v>
      </c>
      <c r="E507" s="173" t="s">
        <v>239</v>
      </c>
    </row>
    <row r="508" spans="1:5" x14ac:dyDescent="0.25">
      <c r="A508" s="166" t="s">
        <v>922</v>
      </c>
      <c r="B508" s="167">
        <v>9007610100</v>
      </c>
      <c r="C508" s="167" t="s">
        <v>921</v>
      </c>
      <c r="D508" s="174" t="s">
        <v>239</v>
      </c>
      <c r="E508" s="175" t="s">
        <v>239</v>
      </c>
    </row>
    <row r="509" spans="1:5" x14ac:dyDescent="0.25">
      <c r="A509" s="168" t="s">
        <v>920</v>
      </c>
      <c r="B509" s="169">
        <v>9007610200</v>
      </c>
      <c r="C509" s="169" t="s">
        <v>919</v>
      </c>
      <c r="D509" s="169" t="s">
        <v>239</v>
      </c>
      <c r="E509" s="173" t="s">
        <v>239</v>
      </c>
    </row>
    <row r="510" spans="1:5" x14ac:dyDescent="0.25">
      <c r="A510" s="166" t="s">
        <v>918</v>
      </c>
      <c r="B510" s="167">
        <v>9007610300</v>
      </c>
      <c r="C510" s="167" t="s">
        <v>917</v>
      </c>
      <c r="D510" s="174" t="s">
        <v>239</v>
      </c>
      <c r="E510" s="175" t="s">
        <v>239</v>
      </c>
    </row>
    <row r="511" spans="1:5" x14ac:dyDescent="0.25">
      <c r="A511" s="168" t="s">
        <v>916</v>
      </c>
      <c r="B511" s="169">
        <v>9007610400</v>
      </c>
      <c r="C511" s="169" t="s">
        <v>915</v>
      </c>
      <c r="D511" s="169" t="s">
        <v>239</v>
      </c>
      <c r="E511" s="173" t="s">
        <v>239</v>
      </c>
    </row>
    <row r="512" spans="1:5" x14ac:dyDescent="0.25">
      <c r="A512" s="166" t="s">
        <v>914</v>
      </c>
      <c r="B512" s="167">
        <v>9007620100</v>
      </c>
      <c r="C512" s="167" t="s">
        <v>913</v>
      </c>
      <c r="D512" s="174" t="s">
        <v>239</v>
      </c>
      <c r="E512" s="175" t="s">
        <v>239</v>
      </c>
    </row>
    <row r="513" spans="1:5" x14ac:dyDescent="0.25">
      <c r="A513" s="168" t="s">
        <v>912</v>
      </c>
      <c r="B513" s="169">
        <v>9007630100</v>
      </c>
      <c r="C513" s="169" t="s">
        <v>911</v>
      </c>
      <c r="D513" s="169" t="s">
        <v>239</v>
      </c>
      <c r="E513" s="173" t="s">
        <v>239</v>
      </c>
    </row>
    <row r="514" spans="1:5" x14ac:dyDescent="0.25">
      <c r="A514" s="166" t="s">
        <v>910</v>
      </c>
      <c r="B514" s="167">
        <v>9007640100</v>
      </c>
      <c r="C514" s="167" t="s">
        <v>909</v>
      </c>
      <c r="D514" s="174" t="s">
        <v>239</v>
      </c>
      <c r="E514" s="175" t="s">
        <v>239</v>
      </c>
    </row>
    <row r="515" spans="1:5" x14ac:dyDescent="0.25">
      <c r="A515" s="168" t="s">
        <v>908</v>
      </c>
      <c r="B515" s="169">
        <v>9007670100</v>
      </c>
      <c r="C515" s="169" t="s">
        <v>907</v>
      </c>
      <c r="D515" s="169" t="s">
        <v>239</v>
      </c>
      <c r="E515" s="173" t="s">
        <v>239</v>
      </c>
    </row>
    <row r="516" spans="1:5" x14ac:dyDescent="0.25">
      <c r="A516" s="166" t="s">
        <v>906</v>
      </c>
      <c r="B516" s="167">
        <v>9007670200</v>
      </c>
      <c r="C516" s="167" t="s">
        <v>905</v>
      </c>
      <c r="D516" s="174" t="s">
        <v>239</v>
      </c>
      <c r="E516" s="175" t="s">
        <v>239</v>
      </c>
    </row>
    <row r="517" spans="1:5" x14ac:dyDescent="0.25">
      <c r="A517" s="168" t="s">
        <v>904</v>
      </c>
      <c r="B517" s="169">
        <v>9007680100</v>
      </c>
      <c r="C517" s="169" t="s">
        <v>903</v>
      </c>
      <c r="D517" s="169" t="s">
        <v>239</v>
      </c>
      <c r="E517" s="173" t="s">
        <v>239</v>
      </c>
    </row>
    <row r="518" spans="1:5" x14ac:dyDescent="0.25">
      <c r="A518" s="166" t="s">
        <v>902</v>
      </c>
      <c r="B518" s="167">
        <v>9007680200</v>
      </c>
      <c r="C518" s="167" t="s">
        <v>901</v>
      </c>
      <c r="D518" s="174" t="s">
        <v>239</v>
      </c>
      <c r="E518" s="175" t="s">
        <v>239</v>
      </c>
    </row>
    <row r="519" spans="1:5" x14ac:dyDescent="0.25">
      <c r="A519" s="168" t="s">
        <v>900</v>
      </c>
      <c r="B519" s="169">
        <v>9009120100</v>
      </c>
      <c r="C519" s="169" t="s">
        <v>899</v>
      </c>
      <c r="D519" s="169" t="s">
        <v>239</v>
      </c>
      <c r="E519" s="173" t="s">
        <v>239</v>
      </c>
    </row>
    <row r="520" spans="1:5" x14ac:dyDescent="0.25">
      <c r="A520" s="166" t="s">
        <v>898</v>
      </c>
      <c r="B520" s="167">
        <v>9009120200</v>
      </c>
      <c r="C520" s="167" t="s">
        <v>897</v>
      </c>
      <c r="D520" s="174" t="s">
        <v>244</v>
      </c>
      <c r="E520" s="175" t="s">
        <v>244</v>
      </c>
    </row>
    <row r="521" spans="1:5" x14ac:dyDescent="0.25">
      <c r="A521" s="168" t="s">
        <v>896</v>
      </c>
      <c r="B521" s="169">
        <v>9009125100</v>
      </c>
      <c r="C521" s="169" t="s">
        <v>895</v>
      </c>
      <c r="D521" s="169" t="s">
        <v>239</v>
      </c>
      <c r="E521" s="173" t="s">
        <v>239</v>
      </c>
    </row>
    <row r="522" spans="1:5" x14ac:dyDescent="0.25">
      <c r="A522" s="166" t="s">
        <v>894</v>
      </c>
      <c r="B522" s="167">
        <v>9009125200</v>
      </c>
      <c r="C522" s="167" t="s">
        <v>893</v>
      </c>
      <c r="D522" s="174" t="s">
        <v>244</v>
      </c>
      <c r="E522" s="175" t="s">
        <v>244</v>
      </c>
    </row>
    <row r="523" spans="1:5" x14ac:dyDescent="0.25">
      <c r="A523" s="168" t="s">
        <v>892</v>
      </c>
      <c r="B523" s="169">
        <v>9009125300</v>
      </c>
      <c r="C523" s="169" t="s">
        <v>891</v>
      </c>
      <c r="D523" s="169" t="s">
        <v>239</v>
      </c>
      <c r="E523" s="173" t="s">
        <v>244</v>
      </c>
    </row>
    <row r="524" spans="1:5" x14ac:dyDescent="0.25">
      <c r="A524" s="166" t="s">
        <v>890</v>
      </c>
      <c r="B524" s="167">
        <v>9009125400</v>
      </c>
      <c r="C524" s="167" t="s">
        <v>889</v>
      </c>
      <c r="D524" s="174" t="s">
        <v>244</v>
      </c>
      <c r="E524" s="175" t="s">
        <v>244</v>
      </c>
    </row>
    <row r="525" spans="1:5" x14ac:dyDescent="0.25">
      <c r="A525" s="168" t="s">
        <v>888</v>
      </c>
      <c r="B525" s="169">
        <v>9009130101</v>
      </c>
      <c r="C525" s="169" t="s">
        <v>887</v>
      </c>
      <c r="D525" s="169" t="s">
        <v>239</v>
      </c>
      <c r="E525" s="173" t="s">
        <v>239</v>
      </c>
    </row>
    <row r="526" spans="1:5" x14ac:dyDescent="0.25">
      <c r="A526" s="166" t="s">
        <v>886</v>
      </c>
      <c r="B526" s="167">
        <v>9009130102</v>
      </c>
      <c r="C526" s="167" t="s">
        <v>885</v>
      </c>
      <c r="D526" s="174" t="s">
        <v>239</v>
      </c>
      <c r="E526" s="175" t="s">
        <v>239</v>
      </c>
    </row>
    <row r="527" spans="1:5" x14ac:dyDescent="0.25">
      <c r="A527" s="168" t="s">
        <v>884</v>
      </c>
      <c r="B527" s="169">
        <v>9009130200</v>
      </c>
      <c r="C527" s="169" t="s">
        <v>883</v>
      </c>
      <c r="D527" s="169" t="s">
        <v>239</v>
      </c>
      <c r="E527" s="173" t="s">
        <v>239</v>
      </c>
    </row>
    <row r="528" spans="1:5" x14ac:dyDescent="0.25">
      <c r="A528" s="166" t="s">
        <v>882</v>
      </c>
      <c r="B528" s="167">
        <v>9009140100</v>
      </c>
      <c r="C528" s="167" t="s">
        <v>881</v>
      </c>
      <c r="D528" s="174" t="s">
        <v>239</v>
      </c>
      <c r="E528" s="175" t="s">
        <v>239</v>
      </c>
    </row>
    <row r="529" spans="1:5" x14ac:dyDescent="0.25">
      <c r="A529" s="168" t="s">
        <v>880</v>
      </c>
      <c r="B529" s="169">
        <v>9009140200</v>
      </c>
      <c r="C529" s="169" t="s">
        <v>879</v>
      </c>
      <c r="D529" s="169" t="s">
        <v>244</v>
      </c>
      <c r="E529" s="173" t="s">
        <v>244</v>
      </c>
    </row>
    <row r="530" spans="1:5" x14ac:dyDescent="0.25">
      <c r="A530" s="166" t="s">
        <v>878</v>
      </c>
      <c r="B530" s="167">
        <v>9009140300</v>
      </c>
      <c r="C530" s="167" t="s">
        <v>877</v>
      </c>
      <c r="D530" s="174" t="s">
        <v>244</v>
      </c>
      <c r="E530" s="175" t="s">
        <v>244</v>
      </c>
    </row>
    <row r="531" spans="1:5" x14ac:dyDescent="0.25">
      <c r="A531" s="168" t="s">
        <v>876</v>
      </c>
      <c r="B531" s="169">
        <v>9009140400</v>
      </c>
      <c r="C531" s="169" t="s">
        <v>875</v>
      </c>
      <c r="D531" s="169" t="s">
        <v>244</v>
      </c>
      <c r="E531" s="173" t="s">
        <v>244</v>
      </c>
    </row>
    <row r="532" spans="1:5" x14ac:dyDescent="0.25">
      <c r="A532" s="166" t="s">
        <v>874</v>
      </c>
      <c r="B532" s="167">
        <v>9009140500</v>
      </c>
      <c r="C532" s="167" t="s">
        <v>873</v>
      </c>
      <c r="D532" s="174" t="s">
        <v>244</v>
      </c>
      <c r="E532" s="175" t="s">
        <v>244</v>
      </c>
    </row>
    <row r="533" spans="1:5" x14ac:dyDescent="0.25">
      <c r="A533" s="168" t="s">
        <v>872</v>
      </c>
      <c r="B533" s="169">
        <v>9009140600</v>
      </c>
      <c r="C533" s="169" t="s">
        <v>871</v>
      </c>
      <c r="D533" s="169" t="s">
        <v>244</v>
      </c>
      <c r="E533" s="173" t="s">
        <v>244</v>
      </c>
    </row>
    <row r="534" spans="1:5" x14ac:dyDescent="0.25">
      <c r="A534" s="166" t="s">
        <v>870</v>
      </c>
      <c r="B534" s="167">
        <v>9009140700</v>
      </c>
      <c r="C534" s="167" t="s">
        <v>869</v>
      </c>
      <c r="D534" s="174" t="s">
        <v>244</v>
      </c>
      <c r="E534" s="175" t="s">
        <v>244</v>
      </c>
    </row>
    <row r="535" spans="1:5" x14ac:dyDescent="0.25">
      <c r="A535" s="168" t="s">
        <v>868</v>
      </c>
      <c r="B535" s="169">
        <v>9009140800</v>
      </c>
      <c r="C535" s="169" t="s">
        <v>867</v>
      </c>
      <c r="D535" s="169" t="s">
        <v>244</v>
      </c>
      <c r="E535" s="173" t="s">
        <v>244</v>
      </c>
    </row>
    <row r="536" spans="1:5" x14ac:dyDescent="0.25">
      <c r="A536" s="166" t="s">
        <v>866</v>
      </c>
      <c r="B536" s="167">
        <v>9009140900</v>
      </c>
      <c r="C536" s="167" t="s">
        <v>865</v>
      </c>
      <c r="D536" s="174" t="s">
        <v>244</v>
      </c>
      <c r="E536" s="175" t="s">
        <v>244</v>
      </c>
    </row>
    <row r="537" spans="1:5" x14ac:dyDescent="0.25">
      <c r="A537" s="168" t="s">
        <v>864</v>
      </c>
      <c r="B537" s="169">
        <v>9009141000</v>
      </c>
      <c r="C537" s="169" t="s">
        <v>863</v>
      </c>
      <c r="D537" s="169" t="s">
        <v>239</v>
      </c>
      <c r="E537" s="173" t="s">
        <v>239</v>
      </c>
    </row>
    <row r="538" spans="1:5" x14ac:dyDescent="0.25">
      <c r="A538" s="166" t="s">
        <v>862</v>
      </c>
      <c r="B538" s="167">
        <v>9009141100</v>
      </c>
      <c r="C538" s="167" t="s">
        <v>861</v>
      </c>
      <c r="D538" s="174" t="s">
        <v>239</v>
      </c>
      <c r="E538" s="175" t="s">
        <v>239</v>
      </c>
    </row>
    <row r="539" spans="1:5" x14ac:dyDescent="0.25">
      <c r="A539" s="168" t="s">
        <v>860</v>
      </c>
      <c r="B539" s="169">
        <v>9009141200</v>
      </c>
      <c r="C539" s="169" t="s">
        <v>859</v>
      </c>
      <c r="D539" s="169" t="s">
        <v>244</v>
      </c>
      <c r="E539" s="173" t="s">
        <v>244</v>
      </c>
    </row>
    <row r="540" spans="1:5" x14ac:dyDescent="0.25">
      <c r="A540" s="166" t="s">
        <v>858</v>
      </c>
      <c r="B540" s="167">
        <v>9009141300</v>
      </c>
      <c r="C540" s="167" t="s">
        <v>857</v>
      </c>
      <c r="D540" s="174" t="s">
        <v>244</v>
      </c>
      <c r="E540" s="175" t="s">
        <v>244</v>
      </c>
    </row>
    <row r="541" spans="1:5" x14ac:dyDescent="0.25">
      <c r="A541" s="168" t="s">
        <v>856</v>
      </c>
      <c r="B541" s="169">
        <v>9009141400</v>
      </c>
      <c r="C541" s="169" t="s">
        <v>855</v>
      </c>
      <c r="D541" s="169" t="s">
        <v>239</v>
      </c>
      <c r="E541" s="173" t="s">
        <v>244</v>
      </c>
    </row>
    <row r="542" spans="1:5" x14ac:dyDescent="0.25">
      <c r="A542" s="166" t="s">
        <v>854</v>
      </c>
      <c r="B542" s="167">
        <v>9009141500</v>
      </c>
      <c r="C542" s="167" t="s">
        <v>853</v>
      </c>
      <c r="D542" s="174" t="s">
        <v>244</v>
      </c>
      <c r="E542" s="175" t="s">
        <v>244</v>
      </c>
    </row>
    <row r="543" spans="1:5" x14ac:dyDescent="0.25">
      <c r="A543" s="168" t="s">
        <v>852</v>
      </c>
      <c r="B543" s="169">
        <v>9009141600</v>
      </c>
      <c r="C543" s="169" t="s">
        <v>851</v>
      </c>
      <c r="D543" s="169" t="s">
        <v>244</v>
      </c>
      <c r="E543" s="173" t="s">
        <v>244</v>
      </c>
    </row>
    <row r="544" spans="1:5" x14ac:dyDescent="0.25">
      <c r="A544" s="166" t="s">
        <v>850</v>
      </c>
      <c r="B544" s="167">
        <v>9009141800</v>
      </c>
      <c r="C544" s="167" t="s">
        <v>849</v>
      </c>
      <c r="D544" s="174" t="s">
        <v>239</v>
      </c>
      <c r="E544" s="175" t="s">
        <v>244</v>
      </c>
    </row>
    <row r="545" spans="1:5" x14ac:dyDescent="0.25">
      <c r="A545" s="168" t="s">
        <v>848</v>
      </c>
      <c r="B545" s="169">
        <v>9009141900</v>
      </c>
      <c r="C545" s="169" t="s">
        <v>847</v>
      </c>
      <c r="D545" s="169" t="s">
        <v>239</v>
      </c>
      <c r="E545" s="173" t="s">
        <v>239</v>
      </c>
    </row>
    <row r="546" spans="1:5" x14ac:dyDescent="0.25">
      <c r="A546" s="166" t="s">
        <v>846</v>
      </c>
      <c r="B546" s="167">
        <v>9009142000</v>
      </c>
      <c r="C546" s="167" t="s">
        <v>845</v>
      </c>
      <c r="D546" s="174" t="s">
        <v>239</v>
      </c>
      <c r="E546" s="175" t="s">
        <v>244</v>
      </c>
    </row>
    <row r="547" spans="1:5" x14ac:dyDescent="0.25">
      <c r="A547" s="168" t="s">
        <v>844</v>
      </c>
      <c r="B547" s="169">
        <v>9009142100</v>
      </c>
      <c r="C547" s="169" t="s">
        <v>843</v>
      </c>
      <c r="D547" s="169" t="s">
        <v>244</v>
      </c>
      <c r="E547" s="173" t="s">
        <v>244</v>
      </c>
    </row>
    <row r="548" spans="1:5" x14ac:dyDescent="0.25">
      <c r="A548" s="166" t="s">
        <v>842</v>
      </c>
      <c r="B548" s="167">
        <v>9009142200</v>
      </c>
      <c r="C548" s="167" t="s">
        <v>841</v>
      </c>
      <c r="D548" s="174" t="s">
        <v>239</v>
      </c>
      <c r="E548" s="175" t="s">
        <v>239</v>
      </c>
    </row>
    <row r="549" spans="1:5" x14ac:dyDescent="0.25">
      <c r="A549" s="168" t="s">
        <v>840</v>
      </c>
      <c r="B549" s="169">
        <v>9009142300</v>
      </c>
      <c r="C549" s="169" t="s">
        <v>839</v>
      </c>
      <c r="D549" s="169" t="s">
        <v>244</v>
      </c>
      <c r="E549" s="173" t="s">
        <v>244</v>
      </c>
    </row>
    <row r="550" spans="1:5" x14ac:dyDescent="0.25">
      <c r="A550" s="166" t="s">
        <v>838</v>
      </c>
      <c r="B550" s="167">
        <v>9009142400</v>
      </c>
      <c r="C550" s="167" t="s">
        <v>837</v>
      </c>
      <c r="D550" s="174" t="s">
        <v>244</v>
      </c>
      <c r="E550" s="175" t="s">
        <v>244</v>
      </c>
    </row>
    <row r="551" spans="1:5" x14ac:dyDescent="0.25">
      <c r="A551" s="168" t="s">
        <v>836</v>
      </c>
      <c r="B551" s="169">
        <v>9009142500</v>
      </c>
      <c r="C551" s="169" t="s">
        <v>835</v>
      </c>
      <c r="D551" s="169" t="s">
        <v>244</v>
      </c>
      <c r="E551" s="173" t="s">
        <v>244</v>
      </c>
    </row>
    <row r="552" spans="1:5" x14ac:dyDescent="0.25">
      <c r="A552" s="166" t="s">
        <v>834</v>
      </c>
      <c r="B552" s="167">
        <v>9009142601</v>
      </c>
      <c r="C552" s="167" t="s">
        <v>833</v>
      </c>
      <c r="D552" s="174" t="s">
        <v>239</v>
      </c>
      <c r="E552" s="175" t="s">
        <v>244</v>
      </c>
    </row>
    <row r="553" spans="1:5" x14ac:dyDescent="0.25">
      <c r="A553" s="168" t="s">
        <v>832</v>
      </c>
      <c r="B553" s="169">
        <v>9009142603</v>
      </c>
      <c r="C553" s="169" t="s">
        <v>831</v>
      </c>
      <c r="D553" s="169" t="s">
        <v>244</v>
      </c>
      <c r="E553" s="173" t="s">
        <v>244</v>
      </c>
    </row>
    <row r="554" spans="1:5" x14ac:dyDescent="0.25">
      <c r="A554" s="166" t="s">
        <v>830</v>
      </c>
      <c r="B554" s="167">
        <v>9009142604</v>
      </c>
      <c r="C554" s="167" t="s">
        <v>829</v>
      </c>
      <c r="D554" s="174" t="s">
        <v>239</v>
      </c>
      <c r="E554" s="175" t="s">
        <v>239</v>
      </c>
    </row>
    <row r="555" spans="1:5" x14ac:dyDescent="0.25">
      <c r="A555" s="168" t="s">
        <v>828</v>
      </c>
      <c r="B555" s="169">
        <v>9009142700</v>
      </c>
      <c r="C555" s="169" t="s">
        <v>827</v>
      </c>
      <c r="D555" s="169" t="s">
        <v>244</v>
      </c>
      <c r="E555" s="173" t="s">
        <v>244</v>
      </c>
    </row>
    <row r="556" spans="1:5" x14ac:dyDescent="0.25">
      <c r="A556" s="166" t="s">
        <v>826</v>
      </c>
      <c r="B556" s="167">
        <v>9009142800</v>
      </c>
      <c r="C556" s="167" t="s">
        <v>825</v>
      </c>
      <c r="D556" s="174" t="s">
        <v>239</v>
      </c>
      <c r="E556" s="175" t="s">
        <v>239</v>
      </c>
    </row>
    <row r="557" spans="1:5" x14ac:dyDescent="0.25">
      <c r="A557" s="168" t="s">
        <v>824</v>
      </c>
      <c r="B557" s="169">
        <v>9009150100</v>
      </c>
      <c r="C557" s="169" t="s">
        <v>823</v>
      </c>
      <c r="D557" s="169" t="s">
        <v>239</v>
      </c>
      <c r="E557" s="173" t="s">
        <v>239</v>
      </c>
    </row>
    <row r="558" spans="1:5" x14ac:dyDescent="0.25">
      <c r="A558" s="166" t="s">
        <v>822</v>
      </c>
      <c r="B558" s="167">
        <v>9009150200</v>
      </c>
      <c r="C558" s="167" t="s">
        <v>821</v>
      </c>
      <c r="D558" s="174" t="s">
        <v>239</v>
      </c>
      <c r="E558" s="175" t="s">
        <v>239</v>
      </c>
    </row>
    <row r="559" spans="1:5" x14ac:dyDescent="0.25">
      <c r="A559" s="168" t="s">
        <v>820</v>
      </c>
      <c r="B559" s="169">
        <v>9009150300</v>
      </c>
      <c r="C559" s="169" t="s">
        <v>819</v>
      </c>
      <c r="D559" s="169" t="s">
        <v>239</v>
      </c>
      <c r="E559" s="173" t="s">
        <v>239</v>
      </c>
    </row>
    <row r="560" spans="1:5" x14ac:dyDescent="0.25">
      <c r="A560" s="166" t="s">
        <v>818</v>
      </c>
      <c r="B560" s="167">
        <v>9009150400</v>
      </c>
      <c r="C560" s="167" t="s">
        <v>817</v>
      </c>
      <c r="D560" s="174" t="s">
        <v>239</v>
      </c>
      <c r="E560" s="175" t="s">
        <v>239</v>
      </c>
    </row>
    <row r="561" spans="1:5" x14ac:dyDescent="0.25">
      <c r="A561" s="168" t="s">
        <v>816</v>
      </c>
      <c r="B561" s="169">
        <v>9009150500</v>
      </c>
      <c r="C561" s="169" t="s">
        <v>815</v>
      </c>
      <c r="D561" s="169" t="s">
        <v>239</v>
      </c>
      <c r="E561" s="173" t="s">
        <v>239</v>
      </c>
    </row>
    <row r="562" spans="1:5" x14ac:dyDescent="0.25">
      <c r="A562" s="166" t="s">
        <v>814</v>
      </c>
      <c r="B562" s="167">
        <v>9009150600</v>
      </c>
      <c r="C562" s="167" t="s">
        <v>813</v>
      </c>
      <c r="D562" s="174" t="s">
        <v>239</v>
      </c>
      <c r="E562" s="175" t="s">
        <v>239</v>
      </c>
    </row>
    <row r="563" spans="1:5" x14ac:dyDescent="0.25">
      <c r="A563" s="168" t="s">
        <v>812</v>
      </c>
      <c r="B563" s="169">
        <v>9009150700</v>
      </c>
      <c r="C563" s="169" t="s">
        <v>811</v>
      </c>
      <c r="D563" s="169" t="s">
        <v>239</v>
      </c>
      <c r="E563" s="173" t="s">
        <v>239</v>
      </c>
    </row>
    <row r="564" spans="1:5" x14ac:dyDescent="0.25">
      <c r="A564" s="166" t="s">
        <v>810</v>
      </c>
      <c r="B564" s="167">
        <v>9009150800</v>
      </c>
      <c r="C564" s="167" t="s">
        <v>809</v>
      </c>
      <c r="D564" s="174" t="s">
        <v>239</v>
      </c>
      <c r="E564" s="175" t="s">
        <v>239</v>
      </c>
    </row>
    <row r="565" spans="1:5" x14ac:dyDescent="0.25">
      <c r="A565" s="168" t="s">
        <v>808</v>
      </c>
      <c r="B565" s="169">
        <v>9009150900</v>
      </c>
      <c r="C565" s="169" t="s">
        <v>807</v>
      </c>
      <c r="D565" s="169" t="s">
        <v>239</v>
      </c>
      <c r="E565" s="173" t="s">
        <v>239</v>
      </c>
    </row>
    <row r="566" spans="1:5" x14ac:dyDescent="0.25">
      <c r="A566" s="166" t="s">
        <v>806</v>
      </c>
      <c r="B566" s="167">
        <v>9009151000</v>
      </c>
      <c r="C566" s="167" t="s">
        <v>805</v>
      </c>
      <c r="D566" s="174" t="s">
        <v>239</v>
      </c>
      <c r="E566" s="175" t="s">
        <v>239</v>
      </c>
    </row>
    <row r="567" spans="1:5" x14ac:dyDescent="0.25">
      <c r="A567" s="168" t="s">
        <v>804</v>
      </c>
      <c r="B567" s="169">
        <v>9009151100</v>
      </c>
      <c r="C567" s="169" t="s">
        <v>803</v>
      </c>
      <c r="D567" s="169" t="s">
        <v>239</v>
      </c>
      <c r="E567" s="173" t="s">
        <v>239</v>
      </c>
    </row>
    <row r="568" spans="1:5" x14ac:dyDescent="0.25">
      <c r="A568" s="166" t="s">
        <v>802</v>
      </c>
      <c r="B568" s="167">
        <v>9009151200</v>
      </c>
      <c r="C568" s="167" t="s">
        <v>801</v>
      </c>
      <c r="D568" s="174" t="s">
        <v>239</v>
      </c>
      <c r="E568" s="175" t="s">
        <v>239</v>
      </c>
    </row>
    <row r="569" spans="1:5" x14ac:dyDescent="0.25">
      <c r="A569" s="168" t="s">
        <v>800</v>
      </c>
      <c r="B569" s="169">
        <v>9009154100</v>
      </c>
      <c r="C569" s="169" t="s">
        <v>799</v>
      </c>
      <c r="D569" s="169" t="s">
        <v>239</v>
      </c>
      <c r="E569" s="173" t="s">
        <v>239</v>
      </c>
    </row>
    <row r="570" spans="1:5" x14ac:dyDescent="0.25">
      <c r="A570" s="166" t="s">
        <v>798</v>
      </c>
      <c r="B570" s="167">
        <v>9009154200</v>
      </c>
      <c r="C570" s="167" t="s">
        <v>797</v>
      </c>
      <c r="D570" s="174" t="s">
        <v>239</v>
      </c>
      <c r="E570" s="175" t="s">
        <v>244</v>
      </c>
    </row>
    <row r="571" spans="1:5" x14ac:dyDescent="0.25">
      <c r="A571" s="168" t="s">
        <v>796</v>
      </c>
      <c r="B571" s="169">
        <v>9009154500</v>
      </c>
      <c r="C571" s="169" t="s">
        <v>795</v>
      </c>
      <c r="D571" s="169" t="s">
        <v>244</v>
      </c>
      <c r="E571" s="173" t="s">
        <v>244</v>
      </c>
    </row>
    <row r="572" spans="1:5" x14ac:dyDescent="0.25">
      <c r="A572" s="166" t="s">
        <v>794</v>
      </c>
      <c r="B572" s="167">
        <v>9009154600</v>
      </c>
      <c r="C572" s="167" t="s">
        <v>793</v>
      </c>
      <c r="D572" s="174" t="s">
        <v>239</v>
      </c>
      <c r="E572" s="175" t="s">
        <v>244</v>
      </c>
    </row>
    <row r="573" spans="1:5" x14ac:dyDescent="0.25">
      <c r="A573" s="168" t="s">
        <v>792</v>
      </c>
      <c r="B573" s="169">
        <v>9009154700</v>
      </c>
      <c r="C573" s="169" t="s">
        <v>791</v>
      </c>
      <c r="D573" s="169" t="s">
        <v>239</v>
      </c>
      <c r="E573" s="173" t="s">
        <v>239</v>
      </c>
    </row>
    <row r="574" spans="1:5" x14ac:dyDescent="0.25">
      <c r="A574" s="166" t="s">
        <v>790</v>
      </c>
      <c r="B574" s="167">
        <v>9009154800</v>
      </c>
      <c r="C574" s="167" t="s">
        <v>789</v>
      </c>
      <c r="D574" s="174" t="s">
        <v>239</v>
      </c>
      <c r="E574" s="175" t="s">
        <v>239</v>
      </c>
    </row>
    <row r="575" spans="1:5" x14ac:dyDescent="0.25">
      <c r="A575" s="168" t="s">
        <v>788</v>
      </c>
      <c r="B575" s="169">
        <v>9009154900</v>
      </c>
      <c r="C575" s="169" t="s">
        <v>787</v>
      </c>
      <c r="D575" s="169" t="s">
        <v>239</v>
      </c>
      <c r="E575" s="173" t="s">
        <v>239</v>
      </c>
    </row>
    <row r="576" spans="1:5" x14ac:dyDescent="0.25">
      <c r="A576" s="166" t="s">
        <v>786</v>
      </c>
      <c r="B576" s="167">
        <v>9009155000</v>
      </c>
      <c r="C576" s="167" t="s">
        <v>785</v>
      </c>
      <c r="D576" s="174" t="s">
        <v>239</v>
      </c>
      <c r="E576" s="175" t="s">
        <v>239</v>
      </c>
    </row>
    <row r="577" spans="1:5" x14ac:dyDescent="0.25">
      <c r="A577" s="168" t="s">
        <v>784</v>
      </c>
      <c r="B577" s="169">
        <v>9009155100</v>
      </c>
      <c r="C577" s="169" t="s">
        <v>783</v>
      </c>
      <c r="D577" s="169" t="s">
        <v>244</v>
      </c>
      <c r="E577" s="173" t="s">
        <v>244</v>
      </c>
    </row>
    <row r="578" spans="1:5" x14ac:dyDescent="0.25">
      <c r="A578" s="166" t="s">
        <v>782</v>
      </c>
      <c r="B578" s="167">
        <v>9009157100</v>
      </c>
      <c r="C578" s="167" t="s">
        <v>781</v>
      </c>
      <c r="D578" s="174" t="s">
        <v>239</v>
      </c>
      <c r="E578" s="175" t="s">
        <v>239</v>
      </c>
    </row>
    <row r="579" spans="1:5" x14ac:dyDescent="0.25">
      <c r="A579" s="168" t="s">
        <v>780</v>
      </c>
      <c r="B579" s="169">
        <v>9009157200</v>
      </c>
      <c r="C579" s="169" t="s">
        <v>779</v>
      </c>
      <c r="D579" s="169" t="s">
        <v>239</v>
      </c>
      <c r="E579" s="173" t="s">
        <v>239</v>
      </c>
    </row>
    <row r="580" spans="1:5" x14ac:dyDescent="0.25">
      <c r="A580" s="166" t="s">
        <v>778</v>
      </c>
      <c r="B580" s="167">
        <v>9009157300</v>
      </c>
      <c r="C580" s="167" t="s">
        <v>777</v>
      </c>
      <c r="D580" s="174" t="s">
        <v>239</v>
      </c>
      <c r="E580" s="175" t="s">
        <v>239</v>
      </c>
    </row>
    <row r="581" spans="1:5" x14ac:dyDescent="0.25">
      <c r="A581" s="168" t="s">
        <v>776</v>
      </c>
      <c r="B581" s="169">
        <v>9009157400</v>
      </c>
      <c r="C581" s="169" t="s">
        <v>775</v>
      </c>
      <c r="D581" s="169" t="s">
        <v>239</v>
      </c>
      <c r="E581" s="173" t="s">
        <v>239</v>
      </c>
    </row>
    <row r="582" spans="1:5" x14ac:dyDescent="0.25">
      <c r="A582" s="166" t="s">
        <v>774</v>
      </c>
      <c r="B582" s="167">
        <v>9009160100</v>
      </c>
      <c r="C582" s="167" t="s">
        <v>773</v>
      </c>
      <c r="D582" s="174" t="s">
        <v>239</v>
      </c>
      <c r="E582" s="175" t="s">
        <v>239</v>
      </c>
    </row>
    <row r="583" spans="1:5" x14ac:dyDescent="0.25">
      <c r="A583" s="168" t="s">
        <v>772</v>
      </c>
      <c r="B583" s="169">
        <v>9009160200</v>
      </c>
      <c r="C583" s="169" t="s">
        <v>771</v>
      </c>
      <c r="D583" s="169" t="s">
        <v>239</v>
      </c>
      <c r="E583" s="173" t="s">
        <v>239</v>
      </c>
    </row>
    <row r="584" spans="1:5" x14ac:dyDescent="0.25">
      <c r="A584" s="166" t="s">
        <v>770</v>
      </c>
      <c r="B584" s="167">
        <v>9009161100</v>
      </c>
      <c r="C584" s="167" t="s">
        <v>769</v>
      </c>
      <c r="D584" s="174" t="s">
        <v>239</v>
      </c>
      <c r="E584" s="175" t="s">
        <v>239</v>
      </c>
    </row>
    <row r="585" spans="1:5" x14ac:dyDescent="0.25">
      <c r="A585" s="168" t="s">
        <v>768</v>
      </c>
      <c r="B585" s="169">
        <v>9009165100</v>
      </c>
      <c r="C585" s="169" t="s">
        <v>767</v>
      </c>
      <c r="D585" s="169" t="s">
        <v>239</v>
      </c>
      <c r="E585" s="173" t="s">
        <v>239</v>
      </c>
    </row>
    <row r="586" spans="1:5" x14ac:dyDescent="0.25">
      <c r="A586" s="166" t="s">
        <v>766</v>
      </c>
      <c r="B586" s="167">
        <v>9009165200</v>
      </c>
      <c r="C586" s="167" t="s">
        <v>765</v>
      </c>
      <c r="D586" s="174" t="s">
        <v>239</v>
      </c>
      <c r="E586" s="175" t="s">
        <v>239</v>
      </c>
    </row>
    <row r="587" spans="1:5" x14ac:dyDescent="0.25">
      <c r="A587" s="168" t="s">
        <v>764</v>
      </c>
      <c r="B587" s="169">
        <v>9009165300</v>
      </c>
      <c r="C587" s="169" t="s">
        <v>763</v>
      </c>
      <c r="D587" s="169" t="s">
        <v>239</v>
      </c>
      <c r="E587" s="173" t="s">
        <v>239</v>
      </c>
    </row>
    <row r="588" spans="1:5" x14ac:dyDescent="0.25">
      <c r="A588" s="166" t="s">
        <v>762</v>
      </c>
      <c r="B588" s="167">
        <v>9009165400</v>
      </c>
      <c r="C588" s="167" t="s">
        <v>761</v>
      </c>
      <c r="D588" s="174" t="s">
        <v>239</v>
      </c>
      <c r="E588" s="175" t="s">
        <v>239</v>
      </c>
    </row>
    <row r="589" spans="1:5" x14ac:dyDescent="0.25">
      <c r="A589" s="168" t="s">
        <v>760</v>
      </c>
      <c r="B589" s="169">
        <v>9009165500</v>
      </c>
      <c r="C589" s="169" t="s">
        <v>759</v>
      </c>
      <c r="D589" s="169" t="s">
        <v>239</v>
      </c>
      <c r="E589" s="173" t="s">
        <v>244</v>
      </c>
    </row>
    <row r="590" spans="1:5" x14ac:dyDescent="0.25">
      <c r="A590" s="166" t="s">
        <v>758</v>
      </c>
      <c r="B590" s="167">
        <v>9009165600</v>
      </c>
      <c r="C590" s="167" t="s">
        <v>757</v>
      </c>
      <c r="D590" s="174" t="s">
        <v>239</v>
      </c>
      <c r="E590" s="175" t="s">
        <v>244</v>
      </c>
    </row>
    <row r="591" spans="1:5" x14ac:dyDescent="0.25">
      <c r="A591" s="168" t="s">
        <v>756</v>
      </c>
      <c r="B591" s="169">
        <v>9009165700</v>
      </c>
      <c r="C591" s="169" t="s">
        <v>755</v>
      </c>
      <c r="D591" s="169" t="s">
        <v>239</v>
      </c>
      <c r="E591" s="173" t="s">
        <v>239</v>
      </c>
    </row>
    <row r="592" spans="1:5" x14ac:dyDescent="0.25">
      <c r="A592" s="166" t="s">
        <v>754</v>
      </c>
      <c r="B592" s="167">
        <v>9009165801</v>
      </c>
      <c r="C592" s="167" t="s">
        <v>753</v>
      </c>
      <c r="D592" s="174" t="s">
        <v>239</v>
      </c>
      <c r="E592" s="175" t="s">
        <v>239</v>
      </c>
    </row>
    <row r="593" spans="1:5" x14ac:dyDescent="0.25">
      <c r="A593" s="168" t="s">
        <v>752</v>
      </c>
      <c r="B593" s="169">
        <v>9009165802</v>
      </c>
      <c r="C593" s="169" t="s">
        <v>751</v>
      </c>
      <c r="D593" s="169" t="s">
        <v>239</v>
      </c>
      <c r="E593" s="173" t="s">
        <v>239</v>
      </c>
    </row>
    <row r="594" spans="1:5" x14ac:dyDescent="0.25">
      <c r="A594" s="166" t="s">
        <v>750</v>
      </c>
      <c r="B594" s="167">
        <v>9009165900</v>
      </c>
      <c r="C594" s="167" t="s">
        <v>749</v>
      </c>
      <c r="D594" s="174" t="s">
        <v>239</v>
      </c>
      <c r="E594" s="175" t="s">
        <v>239</v>
      </c>
    </row>
    <row r="595" spans="1:5" x14ac:dyDescent="0.25">
      <c r="A595" s="168" t="s">
        <v>748</v>
      </c>
      <c r="B595" s="169">
        <v>9009166001</v>
      </c>
      <c r="C595" s="169" t="s">
        <v>747</v>
      </c>
      <c r="D595" s="169" t="s">
        <v>239</v>
      </c>
      <c r="E595" s="173" t="s">
        <v>239</v>
      </c>
    </row>
    <row r="596" spans="1:5" x14ac:dyDescent="0.25">
      <c r="A596" s="166" t="s">
        <v>746</v>
      </c>
      <c r="B596" s="167">
        <v>9009166002</v>
      </c>
      <c r="C596" s="167" t="s">
        <v>745</v>
      </c>
      <c r="D596" s="174" t="s">
        <v>239</v>
      </c>
      <c r="E596" s="175" t="s">
        <v>239</v>
      </c>
    </row>
    <row r="597" spans="1:5" x14ac:dyDescent="0.25">
      <c r="A597" s="168" t="s">
        <v>744</v>
      </c>
      <c r="B597" s="169">
        <v>9009167100</v>
      </c>
      <c r="C597" s="169" t="s">
        <v>743</v>
      </c>
      <c r="D597" s="169" t="s">
        <v>239</v>
      </c>
      <c r="E597" s="173" t="s">
        <v>239</v>
      </c>
    </row>
    <row r="598" spans="1:5" x14ac:dyDescent="0.25">
      <c r="A598" s="166" t="s">
        <v>742</v>
      </c>
      <c r="B598" s="167">
        <v>9009167201</v>
      </c>
      <c r="C598" s="167" t="s">
        <v>741</v>
      </c>
      <c r="D598" s="174" t="s">
        <v>239</v>
      </c>
      <c r="E598" s="175" t="s">
        <v>239</v>
      </c>
    </row>
    <row r="599" spans="1:5" x14ac:dyDescent="0.25">
      <c r="A599" s="168" t="s">
        <v>740</v>
      </c>
      <c r="B599" s="169">
        <v>9009167202</v>
      </c>
      <c r="C599" s="169" t="s">
        <v>739</v>
      </c>
      <c r="D599" s="169" t="s">
        <v>239</v>
      </c>
      <c r="E599" s="173" t="s">
        <v>239</v>
      </c>
    </row>
    <row r="600" spans="1:5" x14ac:dyDescent="0.25">
      <c r="A600" s="166" t="s">
        <v>738</v>
      </c>
      <c r="B600" s="167">
        <v>9009167300</v>
      </c>
      <c r="C600" s="167" t="s">
        <v>737</v>
      </c>
      <c r="D600" s="174" t="s">
        <v>239</v>
      </c>
      <c r="E600" s="175" t="s">
        <v>239</v>
      </c>
    </row>
    <row r="601" spans="1:5" x14ac:dyDescent="0.25">
      <c r="A601" s="168" t="s">
        <v>736</v>
      </c>
      <c r="B601" s="169">
        <v>9009170100</v>
      </c>
      <c r="C601" s="169" t="s">
        <v>735</v>
      </c>
      <c r="D601" s="169" t="s">
        <v>244</v>
      </c>
      <c r="E601" s="173" t="s">
        <v>244</v>
      </c>
    </row>
    <row r="602" spans="1:5" x14ac:dyDescent="0.25">
      <c r="A602" s="166" t="s">
        <v>734</v>
      </c>
      <c r="B602" s="167">
        <v>9009170200</v>
      </c>
      <c r="C602" s="167" t="s">
        <v>733</v>
      </c>
      <c r="D602" s="174" t="s">
        <v>244</v>
      </c>
      <c r="E602" s="175" t="s">
        <v>244</v>
      </c>
    </row>
    <row r="603" spans="1:5" x14ac:dyDescent="0.25">
      <c r="A603" s="168" t="s">
        <v>732</v>
      </c>
      <c r="B603" s="169">
        <v>9009170300</v>
      </c>
      <c r="C603" s="169" t="s">
        <v>731</v>
      </c>
      <c r="D603" s="169" t="s">
        <v>244</v>
      </c>
      <c r="E603" s="173" t="s">
        <v>244</v>
      </c>
    </row>
    <row r="604" spans="1:5" x14ac:dyDescent="0.25">
      <c r="A604" s="166" t="s">
        <v>730</v>
      </c>
      <c r="B604" s="167">
        <v>9009170400</v>
      </c>
      <c r="C604" s="167" t="s">
        <v>729</v>
      </c>
      <c r="D604" s="174" t="s">
        <v>239</v>
      </c>
      <c r="E604" s="175" t="s">
        <v>244</v>
      </c>
    </row>
    <row r="605" spans="1:5" x14ac:dyDescent="0.25">
      <c r="A605" s="168" t="s">
        <v>728</v>
      </c>
      <c r="B605" s="169">
        <v>9009170500</v>
      </c>
      <c r="C605" s="169" t="s">
        <v>727</v>
      </c>
      <c r="D605" s="169" t="s">
        <v>239</v>
      </c>
      <c r="E605" s="173" t="s">
        <v>239</v>
      </c>
    </row>
    <row r="606" spans="1:5" x14ac:dyDescent="0.25">
      <c r="A606" s="166" t="s">
        <v>726</v>
      </c>
      <c r="B606" s="167">
        <v>9009170600</v>
      </c>
      <c r="C606" s="167" t="s">
        <v>725</v>
      </c>
      <c r="D606" s="174" t="s">
        <v>239</v>
      </c>
      <c r="E606" s="175" t="s">
        <v>244</v>
      </c>
    </row>
    <row r="607" spans="1:5" x14ac:dyDescent="0.25">
      <c r="A607" s="168" t="s">
        <v>724</v>
      </c>
      <c r="B607" s="169">
        <v>9009170700</v>
      </c>
      <c r="C607" s="169" t="s">
        <v>723</v>
      </c>
      <c r="D607" s="169" t="s">
        <v>239</v>
      </c>
      <c r="E607" s="173" t="s">
        <v>239</v>
      </c>
    </row>
    <row r="608" spans="1:5" x14ac:dyDescent="0.25">
      <c r="A608" s="166" t="s">
        <v>722</v>
      </c>
      <c r="B608" s="167">
        <v>9009170800</v>
      </c>
      <c r="C608" s="167" t="s">
        <v>721</v>
      </c>
      <c r="D608" s="174" t="s">
        <v>239</v>
      </c>
      <c r="E608" s="175" t="s">
        <v>244</v>
      </c>
    </row>
    <row r="609" spans="1:5" x14ac:dyDescent="0.25">
      <c r="A609" s="168" t="s">
        <v>720</v>
      </c>
      <c r="B609" s="169">
        <v>9009170900</v>
      </c>
      <c r="C609" s="169" t="s">
        <v>719</v>
      </c>
      <c r="D609" s="169" t="s">
        <v>244</v>
      </c>
      <c r="E609" s="173" t="s">
        <v>244</v>
      </c>
    </row>
    <row r="610" spans="1:5" x14ac:dyDescent="0.25">
      <c r="A610" s="166" t="s">
        <v>718</v>
      </c>
      <c r="B610" s="167">
        <v>9009171000</v>
      </c>
      <c r="C610" s="167" t="s">
        <v>717</v>
      </c>
      <c r="D610" s="174" t="s">
        <v>244</v>
      </c>
      <c r="E610" s="175" t="s">
        <v>244</v>
      </c>
    </row>
    <row r="611" spans="1:5" x14ac:dyDescent="0.25">
      <c r="A611" s="168" t="s">
        <v>716</v>
      </c>
      <c r="B611" s="169">
        <v>9009171100</v>
      </c>
      <c r="C611" s="169" t="s">
        <v>715</v>
      </c>
      <c r="D611" s="169" t="s">
        <v>239</v>
      </c>
      <c r="E611" s="173" t="s">
        <v>239</v>
      </c>
    </row>
    <row r="612" spans="1:5" x14ac:dyDescent="0.25">
      <c r="A612" s="166" t="s">
        <v>714</v>
      </c>
      <c r="B612" s="167">
        <v>9009171200</v>
      </c>
      <c r="C612" s="167" t="s">
        <v>713</v>
      </c>
      <c r="D612" s="174" t="s">
        <v>239</v>
      </c>
      <c r="E612" s="175" t="s">
        <v>239</v>
      </c>
    </row>
    <row r="613" spans="1:5" x14ac:dyDescent="0.25">
      <c r="A613" s="168" t="s">
        <v>712</v>
      </c>
      <c r="B613" s="169">
        <v>9009171300</v>
      </c>
      <c r="C613" s="169" t="s">
        <v>711</v>
      </c>
      <c r="D613" s="169" t="s">
        <v>239</v>
      </c>
      <c r="E613" s="173" t="s">
        <v>239</v>
      </c>
    </row>
    <row r="614" spans="1:5" x14ac:dyDescent="0.25">
      <c r="A614" s="166" t="s">
        <v>710</v>
      </c>
      <c r="B614" s="167">
        <v>9009171400</v>
      </c>
      <c r="C614" s="167" t="s">
        <v>709</v>
      </c>
      <c r="D614" s="174" t="s">
        <v>239</v>
      </c>
      <c r="E614" s="175" t="s">
        <v>244</v>
      </c>
    </row>
    <row r="615" spans="1:5" x14ac:dyDescent="0.25">
      <c r="A615" s="168" t="s">
        <v>708</v>
      </c>
      <c r="B615" s="169">
        <v>9009171500</v>
      </c>
      <c r="C615" s="169" t="s">
        <v>707</v>
      </c>
      <c r="D615" s="169" t="s">
        <v>244</v>
      </c>
      <c r="E615" s="173" t="s">
        <v>244</v>
      </c>
    </row>
    <row r="616" spans="1:5" x14ac:dyDescent="0.25">
      <c r="A616" s="166" t="s">
        <v>706</v>
      </c>
      <c r="B616" s="167">
        <v>9009171600</v>
      </c>
      <c r="C616" s="167" t="s">
        <v>705</v>
      </c>
      <c r="D616" s="174" t="s">
        <v>239</v>
      </c>
      <c r="E616" s="175" t="s">
        <v>239</v>
      </c>
    </row>
    <row r="617" spans="1:5" x14ac:dyDescent="0.25">
      <c r="A617" s="168" t="s">
        <v>704</v>
      </c>
      <c r="B617" s="169">
        <v>9009171700</v>
      </c>
      <c r="C617" s="169" t="s">
        <v>703</v>
      </c>
      <c r="D617" s="169" t="s">
        <v>239</v>
      </c>
      <c r="E617" s="173" t="s">
        <v>239</v>
      </c>
    </row>
    <row r="618" spans="1:5" x14ac:dyDescent="0.25">
      <c r="A618" s="166" t="s">
        <v>702</v>
      </c>
      <c r="B618" s="167">
        <v>9009175100</v>
      </c>
      <c r="C618" s="167" t="s">
        <v>701</v>
      </c>
      <c r="D618" s="174" t="s">
        <v>239</v>
      </c>
      <c r="E618" s="175" t="s">
        <v>239</v>
      </c>
    </row>
    <row r="619" spans="1:5" x14ac:dyDescent="0.25">
      <c r="A619" s="168" t="s">
        <v>700</v>
      </c>
      <c r="B619" s="169">
        <v>9009175200</v>
      </c>
      <c r="C619" s="169" t="s">
        <v>699</v>
      </c>
      <c r="D619" s="169" t="s">
        <v>239</v>
      </c>
      <c r="E619" s="173" t="s">
        <v>244</v>
      </c>
    </row>
    <row r="620" spans="1:5" x14ac:dyDescent="0.25">
      <c r="A620" s="166" t="s">
        <v>698</v>
      </c>
      <c r="B620" s="167">
        <v>9009175300</v>
      </c>
      <c r="C620" s="167" t="s">
        <v>697</v>
      </c>
      <c r="D620" s="174" t="s">
        <v>239</v>
      </c>
      <c r="E620" s="175" t="s">
        <v>239</v>
      </c>
    </row>
    <row r="621" spans="1:5" x14ac:dyDescent="0.25">
      <c r="A621" s="168" t="s">
        <v>696</v>
      </c>
      <c r="B621" s="169">
        <v>9009175400</v>
      </c>
      <c r="C621" s="169" t="s">
        <v>695</v>
      </c>
      <c r="D621" s="169" t="s">
        <v>239</v>
      </c>
      <c r="E621" s="173" t="s">
        <v>239</v>
      </c>
    </row>
    <row r="622" spans="1:5" x14ac:dyDescent="0.25">
      <c r="A622" s="166" t="s">
        <v>694</v>
      </c>
      <c r="B622" s="167">
        <v>9009175500</v>
      </c>
      <c r="C622" s="167" t="s">
        <v>693</v>
      </c>
      <c r="D622" s="174" t="s">
        <v>239</v>
      </c>
      <c r="E622" s="175" t="s">
        <v>239</v>
      </c>
    </row>
    <row r="623" spans="1:5" x14ac:dyDescent="0.25">
      <c r="A623" s="168" t="s">
        <v>692</v>
      </c>
      <c r="B623" s="169">
        <v>9009175600</v>
      </c>
      <c r="C623" s="169" t="s">
        <v>691</v>
      </c>
      <c r="D623" s="169" t="s">
        <v>239</v>
      </c>
      <c r="E623" s="173" t="s">
        <v>239</v>
      </c>
    </row>
    <row r="624" spans="1:5" x14ac:dyDescent="0.25">
      <c r="A624" s="166" t="s">
        <v>690</v>
      </c>
      <c r="B624" s="167">
        <v>9009175700</v>
      </c>
      <c r="C624" s="167" t="s">
        <v>689</v>
      </c>
      <c r="D624" s="174" t="s">
        <v>239</v>
      </c>
      <c r="E624" s="175" t="s">
        <v>239</v>
      </c>
    </row>
    <row r="625" spans="1:5" x14ac:dyDescent="0.25">
      <c r="A625" s="168" t="s">
        <v>688</v>
      </c>
      <c r="B625" s="169">
        <v>9009175800</v>
      </c>
      <c r="C625" s="169" t="s">
        <v>687</v>
      </c>
      <c r="D625" s="169" t="s">
        <v>239</v>
      </c>
      <c r="E625" s="173" t="s">
        <v>239</v>
      </c>
    </row>
    <row r="626" spans="1:5" x14ac:dyDescent="0.25">
      <c r="A626" s="166" t="s">
        <v>686</v>
      </c>
      <c r="B626" s="167">
        <v>9009175900</v>
      </c>
      <c r="C626" s="167" t="s">
        <v>685</v>
      </c>
      <c r="D626" s="174" t="s">
        <v>239</v>
      </c>
      <c r="E626" s="175" t="s">
        <v>239</v>
      </c>
    </row>
    <row r="627" spans="1:5" x14ac:dyDescent="0.25">
      <c r="A627" s="168" t="s">
        <v>684</v>
      </c>
      <c r="B627" s="169">
        <v>9009176000</v>
      </c>
      <c r="C627" s="169" t="s">
        <v>683</v>
      </c>
      <c r="D627" s="169" t="s">
        <v>239</v>
      </c>
      <c r="E627" s="173" t="s">
        <v>239</v>
      </c>
    </row>
    <row r="628" spans="1:5" x14ac:dyDescent="0.25">
      <c r="A628" s="166" t="s">
        <v>682</v>
      </c>
      <c r="B628" s="167">
        <v>9009180100</v>
      </c>
      <c r="C628" s="167" t="s">
        <v>681</v>
      </c>
      <c r="D628" s="174" t="s">
        <v>239</v>
      </c>
      <c r="E628" s="175" t="s">
        <v>239</v>
      </c>
    </row>
    <row r="629" spans="1:5" x14ac:dyDescent="0.25">
      <c r="A629" s="168" t="s">
        <v>680</v>
      </c>
      <c r="B629" s="169">
        <v>9009180200</v>
      </c>
      <c r="C629" s="169" t="s">
        <v>679</v>
      </c>
      <c r="D629" s="169" t="s">
        <v>239</v>
      </c>
      <c r="E629" s="173" t="s">
        <v>239</v>
      </c>
    </row>
    <row r="630" spans="1:5" x14ac:dyDescent="0.25">
      <c r="A630" s="166" t="s">
        <v>678</v>
      </c>
      <c r="B630" s="167">
        <v>9009180300</v>
      </c>
      <c r="C630" s="167" t="s">
        <v>677</v>
      </c>
      <c r="D630" s="174" t="s">
        <v>239</v>
      </c>
      <c r="E630" s="175" t="s">
        <v>244</v>
      </c>
    </row>
    <row r="631" spans="1:5" x14ac:dyDescent="0.25">
      <c r="A631" s="168" t="s">
        <v>676</v>
      </c>
      <c r="B631" s="169">
        <v>9009180400</v>
      </c>
      <c r="C631" s="169" t="s">
        <v>675</v>
      </c>
      <c r="D631" s="169" t="s">
        <v>239</v>
      </c>
      <c r="E631" s="173" t="s">
        <v>239</v>
      </c>
    </row>
    <row r="632" spans="1:5" x14ac:dyDescent="0.25">
      <c r="A632" s="166" t="s">
        <v>674</v>
      </c>
      <c r="B632" s="167">
        <v>9009180500</v>
      </c>
      <c r="C632" s="167" t="s">
        <v>673</v>
      </c>
      <c r="D632" s="174" t="s">
        <v>239</v>
      </c>
      <c r="E632" s="175" t="s">
        <v>239</v>
      </c>
    </row>
    <row r="633" spans="1:5" x14ac:dyDescent="0.25">
      <c r="A633" s="168" t="s">
        <v>672</v>
      </c>
      <c r="B633" s="169">
        <v>9009180601</v>
      </c>
      <c r="C633" s="169" t="s">
        <v>671</v>
      </c>
      <c r="D633" s="169" t="s">
        <v>239</v>
      </c>
      <c r="E633" s="173" t="s">
        <v>239</v>
      </c>
    </row>
    <row r="634" spans="1:5" x14ac:dyDescent="0.25">
      <c r="A634" s="166" t="s">
        <v>670</v>
      </c>
      <c r="B634" s="167">
        <v>9009180602</v>
      </c>
      <c r="C634" s="167" t="s">
        <v>669</v>
      </c>
      <c r="D634" s="174" t="s">
        <v>239</v>
      </c>
      <c r="E634" s="175" t="s">
        <v>239</v>
      </c>
    </row>
    <row r="635" spans="1:5" x14ac:dyDescent="0.25">
      <c r="A635" s="168" t="s">
        <v>668</v>
      </c>
      <c r="B635" s="169">
        <v>9009184100</v>
      </c>
      <c r="C635" s="169" t="s">
        <v>667</v>
      </c>
      <c r="D635" s="169" t="s">
        <v>239</v>
      </c>
      <c r="E635" s="173" t="s">
        <v>244</v>
      </c>
    </row>
    <row r="636" spans="1:5" x14ac:dyDescent="0.25">
      <c r="A636" s="166" t="s">
        <v>666</v>
      </c>
      <c r="B636" s="167">
        <v>9009184200</v>
      </c>
      <c r="C636" s="167" t="s">
        <v>665</v>
      </c>
      <c r="D636" s="174" t="s">
        <v>239</v>
      </c>
      <c r="E636" s="175" t="s">
        <v>239</v>
      </c>
    </row>
    <row r="637" spans="1:5" x14ac:dyDescent="0.25">
      <c r="A637" s="168" t="s">
        <v>664</v>
      </c>
      <c r="B637" s="169">
        <v>9009184300</v>
      </c>
      <c r="C637" s="169" t="s">
        <v>663</v>
      </c>
      <c r="D637" s="169" t="s">
        <v>239</v>
      </c>
      <c r="E637" s="173" t="s">
        <v>239</v>
      </c>
    </row>
    <row r="638" spans="1:5" x14ac:dyDescent="0.25">
      <c r="A638" s="166" t="s">
        <v>662</v>
      </c>
      <c r="B638" s="167">
        <v>9009184400</v>
      </c>
      <c r="C638" s="167" t="s">
        <v>661</v>
      </c>
      <c r="D638" s="174" t="s">
        <v>239</v>
      </c>
      <c r="E638" s="175" t="s">
        <v>239</v>
      </c>
    </row>
    <row r="639" spans="1:5" x14ac:dyDescent="0.25">
      <c r="A639" s="168" t="s">
        <v>660</v>
      </c>
      <c r="B639" s="169">
        <v>9009184500</v>
      </c>
      <c r="C639" s="169" t="s">
        <v>659</v>
      </c>
      <c r="D639" s="169" t="s">
        <v>239</v>
      </c>
      <c r="E639" s="173" t="s">
        <v>239</v>
      </c>
    </row>
    <row r="640" spans="1:5" x14ac:dyDescent="0.25">
      <c r="A640" s="166" t="s">
        <v>658</v>
      </c>
      <c r="B640" s="167">
        <v>9009184600</v>
      </c>
      <c r="C640" s="167" t="s">
        <v>657</v>
      </c>
      <c r="D640" s="174" t="s">
        <v>239</v>
      </c>
      <c r="E640" s="175" t="s">
        <v>239</v>
      </c>
    </row>
    <row r="641" spans="1:5" x14ac:dyDescent="0.25">
      <c r="A641" s="168" t="s">
        <v>656</v>
      </c>
      <c r="B641" s="169">
        <v>9009184700</v>
      </c>
      <c r="C641" s="169" t="s">
        <v>655</v>
      </c>
      <c r="D641" s="169" t="s">
        <v>239</v>
      </c>
      <c r="E641" s="173" t="s">
        <v>239</v>
      </c>
    </row>
    <row r="642" spans="1:5" x14ac:dyDescent="0.25">
      <c r="A642" s="166" t="s">
        <v>654</v>
      </c>
      <c r="B642" s="167">
        <v>9009186100</v>
      </c>
      <c r="C642" s="167" t="s">
        <v>653</v>
      </c>
      <c r="D642" s="174" t="s">
        <v>239</v>
      </c>
      <c r="E642" s="175" t="s">
        <v>239</v>
      </c>
    </row>
    <row r="643" spans="1:5" x14ac:dyDescent="0.25">
      <c r="A643" s="168" t="s">
        <v>652</v>
      </c>
      <c r="B643" s="169">
        <v>9009186200</v>
      </c>
      <c r="C643" s="169" t="s">
        <v>651</v>
      </c>
      <c r="D643" s="169" t="s">
        <v>239</v>
      </c>
      <c r="E643" s="173" t="s">
        <v>239</v>
      </c>
    </row>
    <row r="644" spans="1:5" x14ac:dyDescent="0.25">
      <c r="A644" s="166" t="s">
        <v>650</v>
      </c>
      <c r="B644" s="167">
        <v>9009190100</v>
      </c>
      <c r="C644" s="167" t="s">
        <v>649</v>
      </c>
      <c r="D644" s="174" t="s">
        <v>239</v>
      </c>
      <c r="E644" s="175" t="s">
        <v>239</v>
      </c>
    </row>
    <row r="645" spans="1:5" x14ac:dyDescent="0.25">
      <c r="A645" s="168" t="s">
        <v>648</v>
      </c>
      <c r="B645" s="169">
        <v>9009190200</v>
      </c>
      <c r="C645" s="169" t="s">
        <v>647</v>
      </c>
      <c r="D645" s="169" t="s">
        <v>239</v>
      </c>
      <c r="E645" s="173" t="s">
        <v>239</v>
      </c>
    </row>
    <row r="646" spans="1:5" x14ac:dyDescent="0.25">
      <c r="A646" s="166" t="s">
        <v>646</v>
      </c>
      <c r="B646" s="167">
        <v>9009190301</v>
      </c>
      <c r="C646" s="167" t="s">
        <v>645</v>
      </c>
      <c r="D646" s="174" t="s">
        <v>239</v>
      </c>
      <c r="E646" s="175" t="s">
        <v>239</v>
      </c>
    </row>
    <row r="647" spans="1:5" x14ac:dyDescent="0.25">
      <c r="A647" s="168" t="s">
        <v>644</v>
      </c>
      <c r="B647" s="169">
        <v>9009190302</v>
      </c>
      <c r="C647" s="169" t="s">
        <v>643</v>
      </c>
      <c r="D647" s="169" t="s">
        <v>239</v>
      </c>
      <c r="E647" s="173" t="s">
        <v>239</v>
      </c>
    </row>
    <row r="648" spans="1:5" x14ac:dyDescent="0.25">
      <c r="A648" s="166" t="s">
        <v>642</v>
      </c>
      <c r="B648" s="167">
        <v>9009190303</v>
      </c>
      <c r="C648" s="167" t="s">
        <v>641</v>
      </c>
      <c r="D648" s="174" t="s">
        <v>239</v>
      </c>
      <c r="E648" s="175" t="s">
        <v>239</v>
      </c>
    </row>
    <row r="649" spans="1:5" x14ac:dyDescent="0.25">
      <c r="A649" s="168" t="s">
        <v>640</v>
      </c>
      <c r="B649" s="169">
        <v>9009194100</v>
      </c>
      <c r="C649" s="169" t="s">
        <v>639</v>
      </c>
      <c r="D649" s="169" t="s">
        <v>239</v>
      </c>
      <c r="E649" s="173" t="s">
        <v>239</v>
      </c>
    </row>
    <row r="650" spans="1:5" x14ac:dyDescent="0.25">
      <c r="A650" s="166" t="s">
        <v>638</v>
      </c>
      <c r="B650" s="167">
        <v>9009194201</v>
      </c>
      <c r="C650" s="167" t="s">
        <v>637</v>
      </c>
      <c r="D650" s="174" t="s">
        <v>239</v>
      </c>
      <c r="E650" s="175" t="s">
        <v>239</v>
      </c>
    </row>
    <row r="651" spans="1:5" x14ac:dyDescent="0.25">
      <c r="A651" s="168" t="s">
        <v>636</v>
      </c>
      <c r="B651" s="169">
        <v>9009194202</v>
      </c>
      <c r="C651" s="169" t="s">
        <v>635</v>
      </c>
      <c r="D651" s="169" t="s">
        <v>239</v>
      </c>
      <c r="E651" s="173" t="s">
        <v>239</v>
      </c>
    </row>
    <row r="652" spans="1:5" x14ac:dyDescent="0.25">
      <c r="A652" s="166" t="s">
        <v>634</v>
      </c>
      <c r="B652" s="167">
        <v>9009341100</v>
      </c>
      <c r="C652" s="167" t="s">
        <v>633</v>
      </c>
      <c r="D652" s="174" t="s">
        <v>239</v>
      </c>
      <c r="E652" s="175" t="s">
        <v>239</v>
      </c>
    </row>
    <row r="653" spans="1:5" x14ac:dyDescent="0.25">
      <c r="A653" s="168" t="s">
        <v>632</v>
      </c>
      <c r="B653" s="169">
        <v>9009343101</v>
      </c>
      <c r="C653" s="169" t="s">
        <v>631</v>
      </c>
      <c r="D653" s="169" t="s">
        <v>239</v>
      </c>
      <c r="E653" s="173" t="s">
        <v>239</v>
      </c>
    </row>
    <row r="654" spans="1:5" x14ac:dyDescent="0.25">
      <c r="A654" s="166" t="s">
        <v>630</v>
      </c>
      <c r="B654" s="167">
        <v>9009343102</v>
      </c>
      <c r="C654" s="167" t="s">
        <v>629</v>
      </c>
      <c r="D654" s="174" t="s">
        <v>239</v>
      </c>
      <c r="E654" s="175" t="s">
        <v>239</v>
      </c>
    </row>
    <row r="655" spans="1:5" x14ac:dyDescent="0.25">
      <c r="A655" s="168" t="s">
        <v>628</v>
      </c>
      <c r="B655" s="169">
        <v>9009343200</v>
      </c>
      <c r="C655" s="169" t="s">
        <v>627</v>
      </c>
      <c r="D655" s="169" t="s">
        <v>239</v>
      </c>
      <c r="E655" s="173" t="s">
        <v>239</v>
      </c>
    </row>
    <row r="656" spans="1:5" x14ac:dyDescent="0.25">
      <c r="A656" s="166" t="s">
        <v>626</v>
      </c>
      <c r="B656" s="167">
        <v>9009343300</v>
      </c>
      <c r="C656" s="167" t="s">
        <v>625</v>
      </c>
      <c r="D656" s="174" t="s">
        <v>239</v>
      </c>
      <c r="E656" s="175" t="s">
        <v>239</v>
      </c>
    </row>
    <row r="657" spans="1:5" x14ac:dyDescent="0.25">
      <c r="A657" s="168" t="s">
        <v>624</v>
      </c>
      <c r="B657" s="169">
        <v>9009343400</v>
      </c>
      <c r="C657" s="169" t="s">
        <v>623</v>
      </c>
      <c r="D657" s="169" t="s">
        <v>239</v>
      </c>
      <c r="E657" s="173" t="s">
        <v>239</v>
      </c>
    </row>
    <row r="658" spans="1:5" x14ac:dyDescent="0.25">
      <c r="A658" s="166" t="s">
        <v>622</v>
      </c>
      <c r="B658" s="167">
        <v>9009344100</v>
      </c>
      <c r="C658" s="167" t="s">
        <v>621</v>
      </c>
      <c r="D658" s="174" t="s">
        <v>239</v>
      </c>
      <c r="E658" s="175" t="s">
        <v>239</v>
      </c>
    </row>
    <row r="659" spans="1:5" x14ac:dyDescent="0.25">
      <c r="A659" s="168" t="s">
        <v>620</v>
      </c>
      <c r="B659" s="169">
        <v>9009344200</v>
      </c>
      <c r="C659" s="169" t="s">
        <v>619</v>
      </c>
      <c r="D659" s="169" t="s">
        <v>239</v>
      </c>
      <c r="E659" s="173" t="s">
        <v>239</v>
      </c>
    </row>
    <row r="660" spans="1:5" x14ac:dyDescent="0.25">
      <c r="A660" s="166" t="s">
        <v>618</v>
      </c>
      <c r="B660" s="167">
        <v>9009345100</v>
      </c>
      <c r="C660" s="167" t="s">
        <v>617</v>
      </c>
      <c r="D660" s="174" t="s">
        <v>239</v>
      </c>
      <c r="E660" s="175" t="s">
        <v>239</v>
      </c>
    </row>
    <row r="661" spans="1:5" x14ac:dyDescent="0.25">
      <c r="A661" s="168" t="s">
        <v>616</v>
      </c>
      <c r="B661" s="169">
        <v>9009345201</v>
      </c>
      <c r="C661" s="169" t="s">
        <v>615</v>
      </c>
      <c r="D661" s="169" t="s">
        <v>239</v>
      </c>
      <c r="E661" s="173" t="s">
        <v>239</v>
      </c>
    </row>
    <row r="662" spans="1:5" x14ac:dyDescent="0.25">
      <c r="A662" s="166" t="s">
        <v>614</v>
      </c>
      <c r="B662" s="167">
        <v>9009345202</v>
      </c>
      <c r="C662" s="167" t="s">
        <v>613</v>
      </c>
      <c r="D662" s="174" t="s">
        <v>239</v>
      </c>
      <c r="E662" s="175" t="s">
        <v>239</v>
      </c>
    </row>
    <row r="663" spans="1:5" x14ac:dyDescent="0.25">
      <c r="A663" s="168" t="s">
        <v>612</v>
      </c>
      <c r="B663" s="169">
        <v>9009345300</v>
      </c>
      <c r="C663" s="169" t="s">
        <v>611</v>
      </c>
      <c r="D663" s="169" t="s">
        <v>239</v>
      </c>
      <c r="E663" s="173" t="s">
        <v>239</v>
      </c>
    </row>
    <row r="664" spans="1:5" x14ac:dyDescent="0.25">
      <c r="A664" s="166" t="s">
        <v>610</v>
      </c>
      <c r="B664" s="167">
        <v>9009345400</v>
      </c>
      <c r="C664" s="167" t="s">
        <v>609</v>
      </c>
      <c r="D664" s="174" t="s">
        <v>239</v>
      </c>
      <c r="E664" s="175" t="s">
        <v>239</v>
      </c>
    </row>
    <row r="665" spans="1:5" x14ac:dyDescent="0.25">
      <c r="A665" s="168" t="s">
        <v>608</v>
      </c>
      <c r="B665" s="169">
        <v>9009346101</v>
      </c>
      <c r="C665" s="169" t="s">
        <v>607</v>
      </c>
      <c r="D665" s="169" t="s">
        <v>239</v>
      </c>
      <c r="E665" s="173" t="s">
        <v>239</v>
      </c>
    </row>
    <row r="666" spans="1:5" x14ac:dyDescent="0.25">
      <c r="A666" s="166" t="s">
        <v>606</v>
      </c>
      <c r="B666" s="167">
        <v>9009346102</v>
      </c>
      <c r="C666" s="167" t="s">
        <v>605</v>
      </c>
      <c r="D666" s="174" t="s">
        <v>239</v>
      </c>
      <c r="E666" s="175" t="s">
        <v>239</v>
      </c>
    </row>
    <row r="667" spans="1:5" x14ac:dyDescent="0.25">
      <c r="A667" s="168" t="s">
        <v>604</v>
      </c>
      <c r="B667" s="169">
        <v>9009347100</v>
      </c>
      <c r="C667" s="169" t="s">
        <v>603</v>
      </c>
      <c r="D667" s="169" t="s">
        <v>239</v>
      </c>
      <c r="E667" s="173" t="s">
        <v>239</v>
      </c>
    </row>
    <row r="668" spans="1:5" x14ac:dyDescent="0.25">
      <c r="A668" s="166" t="s">
        <v>602</v>
      </c>
      <c r="B668" s="167">
        <v>9009347200</v>
      </c>
      <c r="C668" s="167" t="s">
        <v>601</v>
      </c>
      <c r="D668" s="174" t="s">
        <v>239</v>
      </c>
      <c r="E668" s="175" t="s">
        <v>239</v>
      </c>
    </row>
    <row r="669" spans="1:5" x14ac:dyDescent="0.25">
      <c r="A669" s="168" t="s">
        <v>600</v>
      </c>
      <c r="B669" s="169">
        <v>9009348111</v>
      </c>
      <c r="C669" s="169" t="s">
        <v>599</v>
      </c>
      <c r="D669" s="169" t="s">
        <v>239</v>
      </c>
      <c r="E669" s="173" t="s">
        <v>239</v>
      </c>
    </row>
    <row r="670" spans="1:5" x14ac:dyDescent="0.25">
      <c r="A670" s="166" t="s">
        <v>598</v>
      </c>
      <c r="B670" s="167">
        <v>9009348122</v>
      </c>
      <c r="C670" s="167" t="s">
        <v>597</v>
      </c>
      <c r="D670" s="174" t="s">
        <v>239</v>
      </c>
      <c r="E670" s="175" t="s">
        <v>239</v>
      </c>
    </row>
    <row r="671" spans="1:5" x14ac:dyDescent="0.25">
      <c r="A671" s="168" t="s">
        <v>596</v>
      </c>
      <c r="B671" s="169">
        <v>9009348123</v>
      </c>
      <c r="C671" s="169" t="s">
        <v>595</v>
      </c>
      <c r="D671" s="169" t="s">
        <v>239</v>
      </c>
      <c r="E671" s="173" t="s">
        <v>239</v>
      </c>
    </row>
    <row r="672" spans="1:5" x14ac:dyDescent="0.25">
      <c r="A672" s="166" t="s">
        <v>594</v>
      </c>
      <c r="B672" s="167">
        <v>9009348124</v>
      </c>
      <c r="C672" s="167" t="s">
        <v>593</v>
      </c>
      <c r="D672" s="174" t="s">
        <v>239</v>
      </c>
      <c r="E672" s="175" t="s">
        <v>244</v>
      </c>
    </row>
    <row r="673" spans="1:5" x14ac:dyDescent="0.25">
      <c r="A673" s="168" t="s">
        <v>592</v>
      </c>
      <c r="B673" s="169">
        <v>9009348125</v>
      </c>
      <c r="C673" s="169" t="s">
        <v>591</v>
      </c>
      <c r="D673" s="169" t="s">
        <v>239</v>
      </c>
      <c r="E673" s="173" t="s">
        <v>239</v>
      </c>
    </row>
    <row r="674" spans="1:5" x14ac:dyDescent="0.25">
      <c r="A674" s="166" t="s">
        <v>590</v>
      </c>
      <c r="B674" s="167">
        <v>9009350100</v>
      </c>
      <c r="C674" s="167" t="s">
        <v>589</v>
      </c>
      <c r="D674" s="174" t="s">
        <v>244</v>
      </c>
      <c r="E674" s="175" t="s">
        <v>244</v>
      </c>
    </row>
    <row r="675" spans="1:5" x14ac:dyDescent="0.25">
      <c r="A675" s="168" t="s">
        <v>588</v>
      </c>
      <c r="B675" s="169">
        <v>9009350200</v>
      </c>
      <c r="C675" s="169" t="s">
        <v>587</v>
      </c>
      <c r="D675" s="169" t="s">
        <v>244</v>
      </c>
      <c r="E675" s="173" t="s">
        <v>244</v>
      </c>
    </row>
    <row r="676" spans="1:5" x14ac:dyDescent="0.25">
      <c r="A676" s="166" t="s">
        <v>586</v>
      </c>
      <c r="B676" s="167">
        <v>9009350300</v>
      </c>
      <c r="C676" s="167" t="s">
        <v>585</v>
      </c>
      <c r="D676" s="174" t="s">
        <v>244</v>
      </c>
      <c r="E676" s="175" t="s">
        <v>244</v>
      </c>
    </row>
    <row r="677" spans="1:5" x14ac:dyDescent="0.25">
      <c r="A677" s="168" t="s">
        <v>584</v>
      </c>
      <c r="B677" s="169">
        <v>9009350400</v>
      </c>
      <c r="C677" s="169" t="s">
        <v>583</v>
      </c>
      <c r="D677" s="169" t="s">
        <v>244</v>
      </c>
      <c r="E677" s="173" t="s">
        <v>244</v>
      </c>
    </row>
    <row r="678" spans="1:5" x14ac:dyDescent="0.25">
      <c r="A678" s="166" t="s">
        <v>582</v>
      </c>
      <c r="B678" s="167">
        <v>9009350500</v>
      </c>
      <c r="C678" s="167" t="s">
        <v>581</v>
      </c>
      <c r="D678" s="174" t="s">
        <v>244</v>
      </c>
      <c r="E678" s="175" t="s">
        <v>244</v>
      </c>
    </row>
    <row r="679" spans="1:5" x14ac:dyDescent="0.25">
      <c r="A679" s="168" t="s">
        <v>580</v>
      </c>
      <c r="B679" s="169">
        <v>9009350800</v>
      </c>
      <c r="C679" s="169" t="s">
        <v>579</v>
      </c>
      <c r="D679" s="169" t="s">
        <v>244</v>
      </c>
      <c r="E679" s="173" t="s">
        <v>244</v>
      </c>
    </row>
    <row r="680" spans="1:5" x14ac:dyDescent="0.25">
      <c r="A680" s="166" t="s">
        <v>578</v>
      </c>
      <c r="B680" s="167">
        <v>9009350900</v>
      </c>
      <c r="C680" s="167" t="s">
        <v>577</v>
      </c>
      <c r="D680" s="174" t="s">
        <v>239</v>
      </c>
      <c r="E680" s="175" t="s">
        <v>239</v>
      </c>
    </row>
    <row r="681" spans="1:5" x14ac:dyDescent="0.25">
      <c r="A681" s="168" t="s">
        <v>576</v>
      </c>
      <c r="B681" s="169">
        <v>9009351000</v>
      </c>
      <c r="C681" s="169" t="s">
        <v>575</v>
      </c>
      <c r="D681" s="169" t="s">
        <v>239</v>
      </c>
      <c r="E681" s="173" t="s">
        <v>244</v>
      </c>
    </row>
    <row r="682" spans="1:5" x14ac:dyDescent="0.25">
      <c r="A682" s="166" t="s">
        <v>574</v>
      </c>
      <c r="B682" s="167">
        <v>9009351100</v>
      </c>
      <c r="C682" s="167" t="s">
        <v>573</v>
      </c>
      <c r="D682" s="174" t="s">
        <v>244</v>
      </c>
      <c r="E682" s="175" t="s">
        <v>244</v>
      </c>
    </row>
    <row r="683" spans="1:5" x14ac:dyDescent="0.25">
      <c r="A683" s="168" t="s">
        <v>572</v>
      </c>
      <c r="B683" s="169">
        <v>9009351200</v>
      </c>
      <c r="C683" s="169" t="s">
        <v>571</v>
      </c>
      <c r="D683" s="169" t="s">
        <v>244</v>
      </c>
      <c r="E683" s="173" t="s">
        <v>244</v>
      </c>
    </row>
    <row r="684" spans="1:5" x14ac:dyDescent="0.25">
      <c r="A684" s="166" t="s">
        <v>570</v>
      </c>
      <c r="B684" s="167">
        <v>9009351300</v>
      </c>
      <c r="C684" s="167" t="s">
        <v>569</v>
      </c>
      <c r="D684" s="174" t="s">
        <v>244</v>
      </c>
      <c r="E684" s="175" t="s">
        <v>244</v>
      </c>
    </row>
    <row r="685" spans="1:5" x14ac:dyDescent="0.25">
      <c r="A685" s="168" t="s">
        <v>568</v>
      </c>
      <c r="B685" s="169">
        <v>9009351400</v>
      </c>
      <c r="C685" s="169" t="s">
        <v>567</v>
      </c>
      <c r="D685" s="169" t="s">
        <v>244</v>
      </c>
      <c r="E685" s="173" t="s">
        <v>244</v>
      </c>
    </row>
    <row r="686" spans="1:5" x14ac:dyDescent="0.25">
      <c r="A686" s="166" t="s">
        <v>566</v>
      </c>
      <c r="B686" s="167">
        <v>9009351500</v>
      </c>
      <c r="C686" s="167" t="s">
        <v>565</v>
      </c>
      <c r="D686" s="174" t="s">
        <v>239</v>
      </c>
      <c r="E686" s="175" t="s">
        <v>244</v>
      </c>
    </row>
    <row r="687" spans="1:5" x14ac:dyDescent="0.25">
      <c r="A687" s="168" t="s">
        <v>564</v>
      </c>
      <c r="B687" s="169">
        <v>9009351601</v>
      </c>
      <c r="C687" s="169" t="s">
        <v>563</v>
      </c>
      <c r="D687" s="169" t="s">
        <v>239</v>
      </c>
      <c r="E687" s="173" t="s">
        <v>244</v>
      </c>
    </row>
    <row r="688" spans="1:5" x14ac:dyDescent="0.25">
      <c r="A688" s="166" t="s">
        <v>562</v>
      </c>
      <c r="B688" s="167">
        <v>9009351602</v>
      </c>
      <c r="C688" s="167" t="s">
        <v>561</v>
      </c>
      <c r="D688" s="174" t="s">
        <v>239</v>
      </c>
      <c r="E688" s="175" t="s">
        <v>244</v>
      </c>
    </row>
    <row r="689" spans="1:5" x14ac:dyDescent="0.25">
      <c r="A689" s="168" t="s">
        <v>560</v>
      </c>
      <c r="B689" s="169">
        <v>9009351700</v>
      </c>
      <c r="C689" s="169" t="s">
        <v>559</v>
      </c>
      <c r="D689" s="169" t="s">
        <v>244</v>
      </c>
      <c r="E689" s="173" t="s">
        <v>244</v>
      </c>
    </row>
    <row r="690" spans="1:5" x14ac:dyDescent="0.25">
      <c r="A690" s="166" t="s">
        <v>558</v>
      </c>
      <c r="B690" s="167">
        <v>9009351800</v>
      </c>
      <c r="C690" s="167" t="s">
        <v>557</v>
      </c>
      <c r="D690" s="174" t="s">
        <v>239</v>
      </c>
      <c r="E690" s="175" t="s">
        <v>244</v>
      </c>
    </row>
    <row r="691" spans="1:5" x14ac:dyDescent="0.25">
      <c r="A691" s="168" t="s">
        <v>556</v>
      </c>
      <c r="B691" s="169">
        <v>9009351900</v>
      </c>
      <c r="C691" s="169" t="s">
        <v>555</v>
      </c>
      <c r="D691" s="169" t="s">
        <v>239</v>
      </c>
      <c r="E691" s="173" t="s">
        <v>239</v>
      </c>
    </row>
    <row r="692" spans="1:5" x14ac:dyDescent="0.25">
      <c r="A692" s="166" t="s">
        <v>554</v>
      </c>
      <c r="B692" s="167">
        <v>9009352000</v>
      </c>
      <c r="C692" s="167" t="s">
        <v>553</v>
      </c>
      <c r="D692" s="174" t="s">
        <v>239</v>
      </c>
      <c r="E692" s="175" t="s">
        <v>239</v>
      </c>
    </row>
    <row r="693" spans="1:5" x14ac:dyDescent="0.25">
      <c r="A693" s="168" t="s">
        <v>552</v>
      </c>
      <c r="B693" s="169">
        <v>9009352100</v>
      </c>
      <c r="C693" s="169" t="s">
        <v>551</v>
      </c>
      <c r="D693" s="169" t="s">
        <v>239</v>
      </c>
      <c r="E693" s="173" t="s">
        <v>244</v>
      </c>
    </row>
    <row r="694" spans="1:5" x14ac:dyDescent="0.25">
      <c r="A694" s="166" t="s">
        <v>550</v>
      </c>
      <c r="B694" s="167">
        <v>9009352200</v>
      </c>
      <c r="C694" s="167" t="s">
        <v>549</v>
      </c>
      <c r="D694" s="174" t="s">
        <v>244</v>
      </c>
      <c r="E694" s="175" t="s">
        <v>244</v>
      </c>
    </row>
    <row r="695" spans="1:5" x14ac:dyDescent="0.25">
      <c r="A695" s="168" t="s">
        <v>548</v>
      </c>
      <c r="B695" s="169">
        <v>9009352300</v>
      </c>
      <c r="C695" s="169" t="s">
        <v>547</v>
      </c>
      <c r="D695" s="169" t="s">
        <v>244</v>
      </c>
      <c r="E695" s="173" t="s">
        <v>244</v>
      </c>
    </row>
    <row r="696" spans="1:5" x14ac:dyDescent="0.25">
      <c r="A696" s="166" t="s">
        <v>546</v>
      </c>
      <c r="B696" s="167">
        <v>9009352400</v>
      </c>
      <c r="C696" s="167" t="s">
        <v>545</v>
      </c>
      <c r="D696" s="174" t="s">
        <v>239</v>
      </c>
      <c r="E696" s="175" t="s">
        <v>244</v>
      </c>
    </row>
    <row r="697" spans="1:5" x14ac:dyDescent="0.25">
      <c r="A697" s="168" t="s">
        <v>544</v>
      </c>
      <c r="B697" s="169">
        <v>9009352500</v>
      </c>
      <c r="C697" s="169" t="s">
        <v>543</v>
      </c>
      <c r="D697" s="169" t="s">
        <v>239</v>
      </c>
      <c r="E697" s="173" t="s">
        <v>244</v>
      </c>
    </row>
    <row r="698" spans="1:5" x14ac:dyDescent="0.25">
      <c r="A698" s="166" t="s">
        <v>542</v>
      </c>
      <c r="B698" s="167">
        <v>9009352600</v>
      </c>
      <c r="C698" s="167" t="s">
        <v>541</v>
      </c>
      <c r="D698" s="174" t="s">
        <v>244</v>
      </c>
      <c r="E698" s="175" t="s">
        <v>244</v>
      </c>
    </row>
    <row r="699" spans="1:5" x14ac:dyDescent="0.25">
      <c r="A699" s="168" t="s">
        <v>540</v>
      </c>
      <c r="B699" s="169">
        <v>9009352701</v>
      </c>
      <c r="C699" s="169" t="s">
        <v>539</v>
      </c>
      <c r="D699" s="169" t="s">
        <v>239</v>
      </c>
      <c r="E699" s="173" t="s">
        <v>244</v>
      </c>
    </row>
    <row r="700" spans="1:5" x14ac:dyDescent="0.25">
      <c r="A700" s="166" t="s">
        <v>538</v>
      </c>
      <c r="B700" s="167">
        <v>9009352702</v>
      </c>
      <c r="C700" s="167" t="s">
        <v>537</v>
      </c>
      <c r="D700" s="174" t="s">
        <v>239</v>
      </c>
      <c r="E700" s="175" t="s">
        <v>239</v>
      </c>
    </row>
    <row r="701" spans="1:5" x14ac:dyDescent="0.25">
      <c r="A701" s="168" t="s">
        <v>536</v>
      </c>
      <c r="B701" s="169">
        <v>9009352800</v>
      </c>
      <c r="C701" s="169" t="s">
        <v>535</v>
      </c>
      <c r="D701" s="169" t="s">
        <v>239</v>
      </c>
      <c r="E701" s="173" t="s">
        <v>244</v>
      </c>
    </row>
    <row r="702" spans="1:5" x14ac:dyDescent="0.25">
      <c r="A702" s="166" t="s">
        <v>534</v>
      </c>
      <c r="B702" s="167">
        <v>9009361100</v>
      </c>
      <c r="C702" s="167" t="s">
        <v>533</v>
      </c>
      <c r="D702" s="174" t="s">
        <v>239</v>
      </c>
      <c r="E702" s="175" t="s">
        <v>239</v>
      </c>
    </row>
    <row r="703" spans="1:5" x14ac:dyDescent="0.25">
      <c r="A703" s="168" t="s">
        <v>532</v>
      </c>
      <c r="B703" s="169">
        <v>9009361200</v>
      </c>
      <c r="C703" s="169" t="s">
        <v>531</v>
      </c>
      <c r="D703" s="169" t="s">
        <v>239</v>
      </c>
      <c r="E703" s="173" t="s">
        <v>239</v>
      </c>
    </row>
    <row r="704" spans="1:5" x14ac:dyDescent="0.25">
      <c r="A704" s="166" t="s">
        <v>530</v>
      </c>
      <c r="B704" s="167">
        <v>9009361300</v>
      </c>
      <c r="C704" s="167" t="s">
        <v>529</v>
      </c>
      <c r="D704" s="174" t="s">
        <v>239</v>
      </c>
      <c r="E704" s="175" t="s">
        <v>239</v>
      </c>
    </row>
    <row r="705" spans="1:5" x14ac:dyDescent="0.25">
      <c r="A705" s="168" t="s">
        <v>528</v>
      </c>
      <c r="B705" s="169">
        <v>9009361401</v>
      </c>
      <c r="C705" s="169" t="s">
        <v>527</v>
      </c>
      <c r="D705" s="169" t="s">
        <v>244</v>
      </c>
      <c r="E705" s="173" t="s">
        <v>244</v>
      </c>
    </row>
    <row r="706" spans="1:5" x14ac:dyDescent="0.25">
      <c r="A706" s="166" t="s">
        <v>526</v>
      </c>
      <c r="B706" s="167">
        <v>9009361402</v>
      </c>
      <c r="C706" s="167" t="s">
        <v>525</v>
      </c>
      <c r="D706" s="174" t="s">
        <v>239</v>
      </c>
      <c r="E706" s="175" t="s">
        <v>244</v>
      </c>
    </row>
    <row r="707" spans="1:5" x14ac:dyDescent="0.25">
      <c r="A707" s="168" t="s">
        <v>524</v>
      </c>
      <c r="B707" s="169">
        <v>9009361500</v>
      </c>
      <c r="C707" s="169" t="s">
        <v>523</v>
      </c>
      <c r="D707" s="169" t="s">
        <v>239</v>
      </c>
      <c r="E707" s="173" t="s">
        <v>244</v>
      </c>
    </row>
    <row r="708" spans="1:5" x14ac:dyDescent="0.25">
      <c r="A708" s="166" t="s">
        <v>522</v>
      </c>
      <c r="B708" s="167">
        <v>9011650100</v>
      </c>
      <c r="C708" s="167" t="s">
        <v>521</v>
      </c>
      <c r="D708" s="174" t="s">
        <v>239</v>
      </c>
      <c r="E708" s="175" t="s">
        <v>239</v>
      </c>
    </row>
    <row r="709" spans="1:5" x14ac:dyDescent="0.25">
      <c r="A709" s="168" t="s">
        <v>520</v>
      </c>
      <c r="B709" s="169">
        <v>9011660101</v>
      </c>
      <c r="C709" s="169" t="s">
        <v>519</v>
      </c>
      <c r="D709" s="169" t="s">
        <v>239</v>
      </c>
      <c r="E709" s="173" t="s">
        <v>239</v>
      </c>
    </row>
    <row r="710" spans="1:5" x14ac:dyDescent="0.25">
      <c r="A710" s="166" t="s">
        <v>518</v>
      </c>
      <c r="B710" s="167">
        <v>9011660102</v>
      </c>
      <c r="C710" s="167" t="s">
        <v>517</v>
      </c>
      <c r="D710" s="174" t="s">
        <v>239</v>
      </c>
      <c r="E710" s="175" t="s">
        <v>239</v>
      </c>
    </row>
    <row r="711" spans="1:5" x14ac:dyDescent="0.25">
      <c r="A711" s="168" t="s">
        <v>516</v>
      </c>
      <c r="B711" s="169">
        <v>9011690300</v>
      </c>
      <c r="C711" s="169" t="s">
        <v>515</v>
      </c>
      <c r="D711" s="169" t="s">
        <v>244</v>
      </c>
      <c r="E711" s="173" t="s">
        <v>244</v>
      </c>
    </row>
    <row r="712" spans="1:5" x14ac:dyDescent="0.25">
      <c r="A712" s="166" t="s">
        <v>514</v>
      </c>
      <c r="B712" s="167">
        <v>9011690400</v>
      </c>
      <c r="C712" s="167" t="s">
        <v>513</v>
      </c>
      <c r="D712" s="174" t="s">
        <v>239</v>
      </c>
      <c r="E712" s="175" t="s">
        <v>244</v>
      </c>
    </row>
    <row r="713" spans="1:5" x14ac:dyDescent="0.25">
      <c r="A713" s="168" t="s">
        <v>512</v>
      </c>
      <c r="B713" s="169">
        <v>9011690500</v>
      </c>
      <c r="C713" s="169" t="s">
        <v>511</v>
      </c>
      <c r="D713" s="169" t="s">
        <v>244</v>
      </c>
      <c r="E713" s="173" t="s">
        <v>244</v>
      </c>
    </row>
    <row r="714" spans="1:5" x14ac:dyDescent="0.25">
      <c r="A714" s="166" t="s">
        <v>510</v>
      </c>
      <c r="B714" s="167">
        <v>9011690700</v>
      </c>
      <c r="C714" s="167" t="s">
        <v>509</v>
      </c>
      <c r="D714" s="174" t="s">
        <v>239</v>
      </c>
      <c r="E714" s="175" t="s">
        <v>244</v>
      </c>
    </row>
    <row r="715" spans="1:5" x14ac:dyDescent="0.25">
      <c r="A715" s="168" t="s">
        <v>508</v>
      </c>
      <c r="B715" s="169">
        <v>9011690800</v>
      </c>
      <c r="C715" s="169" t="s">
        <v>507</v>
      </c>
      <c r="D715" s="169" t="s">
        <v>239</v>
      </c>
      <c r="E715" s="173" t="s">
        <v>244</v>
      </c>
    </row>
    <row r="716" spans="1:5" x14ac:dyDescent="0.25">
      <c r="A716" s="166" t="s">
        <v>506</v>
      </c>
      <c r="B716" s="167">
        <v>9011690900</v>
      </c>
      <c r="C716" s="167" t="s">
        <v>505</v>
      </c>
      <c r="D716" s="174" t="s">
        <v>239</v>
      </c>
      <c r="E716" s="175" t="s">
        <v>239</v>
      </c>
    </row>
    <row r="717" spans="1:5" x14ac:dyDescent="0.25">
      <c r="A717" s="168" t="s">
        <v>504</v>
      </c>
      <c r="B717" s="169">
        <v>9011693300</v>
      </c>
      <c r="C717" s="169" t="s">
        <v>503</v>
      </c>
      <c r="D717" s="169" t="s">
        <v>239</v>
      </c>
      <c r="E717" s="173" t="s">
        <v>239</v>
      </c>
    </row>
    <row r="718" spans="1:5" x14ac:dyDescent="0.25">
      <c r="A718" s="166" t="s">
        <v>502</v>
      </c>
      <c r="B718" s="167">
        <v>9011693400</v>
      </c>
      <c r="C718" s="167" t="s">
        <v>501</v>
      </c>
      <c r="D718" s="174" t="s">
        <v>239</v>
      </c>
      <c r="E718" s="175" t="s">
        <v>239</v>
      </c>
    </row>
    <row r="719" spans="1:5" x14ac:dyDescent="0.25">
      <c r="A719" s="168" t="s">
        <v>500</v>
      </c>
      <c r="B719" s="169">
        <v>9011693500</v>
      </c>
      <c r="C719" s="169" t="s">
        <v>499</v>
      </c>
      <c r="D719" s="169" t="s">
        <v>239</v>
      </c>
      <c r="E719" s="173" t="s">
        <v>239</v>
      </c>
    </row>
    <row r="720" spans="1:5" x14ac:dyDescent="0.25">
      <c r="A720" s="166" t="s">
        <v>498</v>
      </c>
      <c r="B720" s="167">
        <v>9011693600</v>
      </c>
      <c r="C720" s="167" t="s">
        <v>497</v>
      </c>
      <c r="D720" s="174" t="s">
        <v>239</v>
      </c>
      <c r="E720" s="175" t="s">
        <v>239</v>
      </c>
    </row>
    <row r="721" spans="1:5" x14ac:dyDescent="0.25">
      <c r="A721" s="168" t="s">
        <v>496</v>
      </c>
      <c r="B721" s="169">
        <v>9011693700</v>
      </c>
      <c r="C721" s="169" t="s">
        <v>495</v>
      </c>
      <c r="D721" s="169" t="s">
        <v>239</v>
      </c>
      <c r="E721" s="173" t="s">
        <v>239</v>
      </c>
    </row>
    <row r="722" spans="1:5" x14ac:dyDescent="0.25">
      <c r="A722" s="166" t="s">
        <v>494</v>
      </c>
      <c r="B722" s="167">
        <v>9011695201</v>
      </c>
      <c r="C722" s="167" t="s">
        <v>493</v>
      </c>
      <c r="D722" s="174" t="s">
        <v>239</v>
      </c>
      <c r="E722" s="175" t="s">
        <v>239</v>
      </c>
    </row>
    <row r="723" spans="1:5" x14ac:dyDescent="0.25">
      <c r="A723" s="168" t="s">
        <v>492</v>
      </c>
      <c r="B723" s="169">
        <v>9011695202</v>
      </c>
      <c r="C723" s="169" t="s">
        <v>491</v>
      </c>
      <c r="D723" s="169" t="s">
        <v>239</v>
      </c>
      <c r="E723" s="173" t="s">
        <v>239</v>
      </c>
    </row>
    <row r="724" spans="1:5" x14ac:dyDescent="0.25">
      <c r="A724" s="166" t="s">
        <v>490</v>
      </c>
      <c r="B724" s="167">
        <v>9011696100</v>
      </c>
      <c r="C724" s="167" t="s">
        <v>489</v>
      </c>
      <c r="D724" s="174" t="s">
        <v>244</v>
      </c>
      <c r="E724" s="175" t="s">
        <v>244</v>
      </c>
    </row>
    <row r="725" spans="1:5" x14ac:dyDescent="0.25">
      <c r="A725" s="168" t="s">
        <v>488</v>
      </c>
      <c r="B725" s="169">
        <v>9011696200</v>
      </c>
      <c r="C725" s="169" t="s">
        <v>487</v>
      </c>
      <c r="D725" s="169" t="s">
        <v>239</v>
      </c>
      <c r="E725" s="173" t="s">
        <v>239</v>
      </c>
    </row>
    <row r="726" spans="1:5" x14ac:dyDescent="0.25">
      <c r="A726" s="166" t="s">
        <v>486</v>
      </c>
      <c r="B726" s="167">
        <v>9011696300</v>
      </c>
      <c r="C726" s="167" t="s">
        <v>485</v>
      </c>
      <c r="D726" s="174" t="s">
        <v>239</v>
      </c>
      <c r="E726" s="175" t="s">
        <v>239</v>
      </c>
    </row>
    <row r="727" spans="1:5" x14ac:dyDescent="0.25">
      <c r="A727" s="168" t="s">
        <v>484</v>
      </c>
      <c r="B727" s="169">
        <v>9011696400</v>
      </c>
      <c r="C727" s="169" t="s">
        <v>483</v>
      </c>
      <c r="D727" s="169" t="s">
        <v>244</v>
      </c>
      <c r="E727" s="173" t="s">
        <v>244</v>
      </c>
    </row>
    <row r="728" spans="1:5" x14ac:dyDescent="0.25">
      <c r="A728" s="166" t="s">
        <v>482</v>
      </c>
      <c r="B728" s="167">
        <v>9011696500</v>
      </c>
      <c r="C728" s="167" t="s">
        <v>481</v>
      </c>
      <c r="D728" s="174" t="s">
        <v>239</v>
      </c>
      <c r="E728" s="175" t="s">
        <v>244</v>
      </c>
    </row>
    <row r="729" spans="1:5" x14ac:dyDescent="0.25">
      <c r="A729" s="168" t="s">
        <v>480</v>
      </c>
      <c r="B729" s="169">
        <v>9011696600</v>
      </c>
      <c r="C729" s="169" t="s">
        <v>479</v>
      </c>
      <c r="D729" s="169" t="s">
        <v>239</v>
      </c>
      <c r="E729" s="173" t="s">
        <v>239</v>
      </c>
    </row>
    <row r="730" spans="1:5" x14ac:dyDescent="0.25">
      <c r="A730" s="166" t="s">
        <v>478</v>
      </c>
      <c r="B730" s="167">
        <v>9011696700</v>
      </c>
      <c r="C730" s="167" t="s">
        <v>477</v>
      </c>
      <c r="D730" s="174" t="s">
        <v>239</v>
      </c>
      <c r="E730" s="175" t="s">
        <v>244</v>
      </c>
    </row>
    <row r="731" spans="1:5" x14ac:dyDescent="0.25">
      <c r="A731" s="168" t="s">
        <v>476</v>
      </c>
      <c r="B731" s="169">
        <v>9011696800</v>
      </c>
      <c r="C731" s="169" t="s">
        <v>475</v>
      </c>
      <c r="D731" s="169" t="s">
        <v>239</v>
      </c>
      <c r="E731" s="173" t="s">
        <v>244</v>
      </c>
    </row>
    <row r="732" spans="1:5" x14ac:dyDescent="0.25">
      <c r="A732" s="166" t="s">
        <v>474</v>
      </c>
      <c r="B732" s="167">
        <v>9011697000</v>
      </c>
      <c r="C732" s="167" t="s">
        <v>473</v>
      </c>
      <c r="D732" s="174" t="s">
        <v>244</v>
      </c>
      <c r="E732" s="175" t="s">
        <v>244</v>
      </c>
    </row>
    <row r="733" spans="1:5" x14ac:dyDescent="0.25">
      <c r="A733" s="168" t="s">
        <v>472</v>
      </c>
      <c r="B733" s="169">
        <v>9011700100</v>
      </c>
      <c r="C733" s="169" t="s">
        <v>471</v>
      </c>
      <c r="D733" s="169" t="s">
        <v>239</v>
      </c>
      <c r="E733" s="173" t="s">
        <v>239</v>
      </c>
    </row>
    <row r="734" spans="1:5" x14ac:dyDescent="0.25">
      <c r="A734" s="166" t="s">
        <v>470</v>
      </c>
      <c r="B734" s="167">
        <v>9011701100</v>
      </c>
      <c r="C734" s="167" t="s">
        <v>469</v>
      </c>
      <c r="D734" s="174" t="s">
        <v>239</v>
      </c>
      <c r="E734" s="175" t="s">
        <v>239</v>
      </c>
    </row>
    <row r="735" spans="1:5" x14ac:dyDescent="0.25">
      <c r="A735" s="168" t="s">
        <v>468</v>
      </c>
      <c r="B735" s="169">
        <v>9011701200</v>
      </c>
      <c r="C735" s="169" t="s">
        <v>467</v>
      </c>
      <c r="D735" s="169" t="s">
        <v>239</v>
      </c>
      <c r="E735" s="173" t="s">
        <v>239</v>
      </c>
    </row>
    <row r="736" spans="1:5" x14ac:dyDescent="0.25">
      <c r="A736" s="166" t="s">
        <v>466</v>
      </c>
      <c r="B736" s="167">
        <v>9011702100</v>
      </c>
      <c r="C736" s="167" t="s">
        <v>465</v>
      </c>
      <c r="D736" s="174" t="s">
        <v>239</v>
      </c>
      <c r="E736" s="175" t="s">
        <v>239</v>
      </c>
    </row>
    <row r="737" spans="1:5" x14ac:dyDescent="0.25">
      <c r="A737" s="168" t="s">
        <v>464</v>
      </c>
      <c r="B737" s="169">
        <v>9011702300</v>
      </c>
      <c r="C737" s="169" t="s">
        <v>463</v>
      </c>
      <c r="D737" s="169" t="s">
        <v>239</v>
      </c>
      <c r="E737" s="173" t="s">
        <v>239</v>
      </c>
    </row>
    <row r="738" spans="1:5" x14ac:dyDescent="0.25">
      <c r="A738" s="166" t="s">
        <v>462</v>
      </c>
      <c r="B738" s="167">
        <v>9011702400</v>
      </c>
      <c r="C738" s="167" t="s">
        <v>461</v>
      </c>
      <c r="D738" s="174" t="s">
        <v>239</v>
      </c>
      <c r="E738" s="175" t="s">
        <v>239</v>
      </c>
    </row>
    <row r="739" spans="1:5" x14ac:dyDescent="0.25">
      <c r="A739" s="168" t="s">
        <v>460</v>
      </c>
      <c r="B739" s="169">
        <v>9011702500</v>
      </c>
      <c r="C739" s="169" t="s">
        <v>459</v>
      </c>
      <c r="D739" s="169" t="s">
        <v>244</v>
      </c>
      <c r="E739" s="173" t="s">
        <v>244</v>
      </c>
    </row>
    <row r="740" spans="1:5" x14ac:dyDescent="0.25">
      <c r="A740" s="166" t="s">
        <v>458</v>
      </c>
      <c r="B740" s="167">
        <v>9011702600</v>
      </c>
      <c r="C740" s="167" t="s">
        <v>457</v>
      </c>
      <c r="D740" s="174" t="s">
        <v>239</v>
      </c>
      <c r="E740" s="175" t="s">
        <v>239</v>
      </c>
    </row>
    <row r="741" spans="1:5" x14ac:dyDescent="0.25">
      <c r="A741" s="168" t="s">
        <v>456</v>
      </c>
      <c r="B741" s="169">
        <v>9011702700</v>
      </c>
      <c r="C741" s="169" t="s">
        <v>455</v>
      </c>
      <c r="D741" s="169" t="s">
        <v>239</v>
      </c>
      <c r="E741" s="173" t="s">
        <v>244</v>
      </c>
    </row>
    <row r="742" spans="1:5" x14ac:dyDescent="0.25">
      <c r="A742" s="166" t="s">
        <v>454</v>
      </c>
      <c r="B742" s="167">
        <v>9011702800</v>
      </c>
      <c r="C742" s="167" t="s">
        <v>453</v>
      </c>
      <c r="D742" s="174" t="s">
        <v>239</v>
      </c>
      <c r="E742" s="175" t="s">
        <v>239</v>
      </c>
    </row>
    <row r="743" spans="1:5" x14ac:dyDescent="0.25">
      <c r="A743" s="168" t="s">
        <v>452</v>
      </c>
      <c r="B743" s="169">
        <v>9011702900</v>
      </c>
      <c r="C743" s="169" t="s">
        <v>451</v>
      </c>
      <c r="D743" s="169" t="s">
        <v>239</v>
      </c>
      <c r="E743" s="173" t="s">
        <v>239</v>
      </c>
    </row>
    <row r="744" spans="1:5" x14ac:dyDescent="0.25">
      <c r="A744" s="166" t="s">
        <v>450</v>
      </c>
      <c r="B744" s="167">
        <v>9011703000</v>
      </c>
      <c r="C744" s="167" t="s">
        <v>449</v>
      </c>
      <c r="D744" s="174" t="s">
        <v>239</v>
      </c>
      <c r="E744" s="175" t="s">
        <v>239</v>
      </c>
    </row>
    <row r="745" spans="1:5" x14ac:dyDescent="0.25">
      <c r="A745" s="168" t="s">
        <v>448</v>
      </c>
      <c r="B745" s="169">
        <v>9011705101</v>
      </c>
      <c r="C745" s="169" t="s">
        <v>447</v>
      </c>
      <c r="D745" s="169" t="s">
        <v>239</v>
      </c>
      <c r="E745" s="173" t="s">
        <v>239</v>
      </c>
    </row>
    <row r="746" spans="1:5" x14ac:dyDescent="0.25">
      <c r="A746" s="166" t="s">
        <v>446</v>
      </c>
      <c r="B746" s="167">
        <v>9011705102</v>
      </c>
      <c r="C746" s="167" t="s">
        <v>445</v>
      </c>
      <c r="D746" s="174" t="s">
        <v>239</v>
      </c>
      <c r="E746" s="175" t="s">
        <v>244</v>
      </c>
    </row>
    <row r="747" spans="1:5" x14ac:dyDescent="0.25">
      <c r="A747" s="168" t="s">
        <v>444</v>
      </c>
      <c r="B747" s="169">
        <v>9011705200</v>
      </c>
      <c r="C747" s="169" t="s">
        <v>443</v>
      </c>
      <c r="D747" s="169" t="s">
        <v>239</v>
      </c>
      <c r="E747" s="173" t="s">
        <v>239</v>
      </c>
    </row>
    <row r="748" spans="1:5" x14ac:dyDescent="0.25">
      <c r="A748" s="166" t="s">
        <v>442</v>
      </c>
      <c r="B748" s="167">
        <v>9011705300</v>
      </c>
      <c r="C748" s="167" t="s">
        <v>441</v>
      </c>
      <c r="D748" s="174" t="s">
        <v>239</v>
      </c>
      <c r="E748" s="175" t="s">
        <v>239</v>
      </c>
    </row>
    <row r="749" spans="1:5" x14ac:dyDescent="0.25">
      <c r="A749" s="168" t="s">
        <v>440</v>
      </c>
      <c r="B749" s="169">
        <v>9011705400</v>
      </c>
      <c r="C749" s="169" t="s">
        <v>439</v>
      </c>
      <c r="D749" s="169" t="s">
        <v>239</v>
      </c>
      <c r="E749" s="173" t="s">
        <v>239</v>
      </c>
    </row>
    <row r="750" spans="1:5" x14ac:dyDescent="0.25">
      <c r="A750" s="166" t="s">
        <v>438</v>
      </c>
      <c r="B750" s="167">
        <v>9011707100</v>
      </c>
      <c r="C750" s="167" t="s">
        <v>437</v>
      </c>
      <c r="D750" s="174" t="s">
        <v>239</v>
      </c>
      <c r="E750" s="175" t="s">
        <v>239</v>
      </c>
    </row>
    <row r="751" spans="1:5" x14ac:dyDescent="0.25">
      <c r="A751" s="168" t="s">
        <v>436</v>
      </c>
      <c r="B751" s="169">
        <v>9011708100</v>
      </c>
      <c r="C751" s="169" t="s">
        <v>435</v>
      </c>
      <c r="D751" s="169" t="s">
        <v>239</v>
      </c>
      <c r="E751" s="173" t="s">
        <v>239</v>
      </c>
    </row>
    <row r="752" spans="1:5" x14ac:dyDescent="0.25">
      <c r="A752" s="166" t="s">
        <v>434</v>
      </c>
      <c r="B752" s="167">
        <v>9011709100</v>
      </c>
      <c r="C752" s="167" t="s">
        <v>433</v>
      </c>
      <c r="D752" s="174" t="s">
        <v>239</v>
      </c>
      <c r="E752" s="175" t="s">
        <v>239</v>
      </c>
    </row>
    <row r="753" spans="1:5" x14ac:dyDescent="0.25">
      <c r="A753" s="168" t="s">
        <v>432</v>
      </c>
      <c r="B753" s="169">
        <v>9011709200</v>
      </c>
      <c r="C753" s="169" t="s">
        <v>431</v>
      </c>
      <c r="D753" s="169" t="s">
        <v>239</v>
      </c>
      <c r="E753" s="173" t="s">
        <v>244</v>
      </c>
    </row>
    <row r="754" spans="1:5" x14ac:dyDescent="0.25">
      <c r="A754" s="166" t="s">
        <v>430</v>
      </c>
      <c r="B754" s="167">
        <v>9011710100</v>
      </c>
      <c r="C754" s="167" t="s">
        <v>429</v>
      </c>
      <c r="D754" s="174" t="s">
        <v>239</v>
      </c>
      <c r="E754" s="175" t="s">
        <v>239</v>
      </c>
    </row>
    <row r="755" spans="1:5" x14ac:dyDescent="0.25">
      <c r="A755" s="168" t="s">
        <v>428</v>
      </c>
      <c r="B755" s="169">
        <v>9011711100</v>
      </c>
      <c r="C755" s="169" t="s">
        <v>427</v>
      </c>
      <c r="D755" s="169" t="s">
        <v>239</v>
      </c>
      <c r="E755" s="173" t="s">
        <v>239</v>
      </c>
    </row>
    <row r="756" spans="1:5" x14ac:dyDescent="0.25">
      <c r="A756" s="166" t="s">
        <v>426</v>
      </c>
      <c r="B756" s="167">
        <v>9011712100</v>
      </c>
      <c r="C756" s="167" t="s">
        <v>425</v>
      </c>
      <c r="D756" s="174" t="s">
        <v>239</v>
      </c>
      <c r="E756" s="175" t="s">
        <v>239</v>
      </c>
    </row>
    <row r="757" spans="1:5" x14ac:dyDescent="0.25">
      <c r="A757" s="168" t="s">
        <v>424</v>
      </c>
      <c r="B757" s="169">
        <v>9011713100</v>
      </c>
      <c r="C757" s="169" t="s">
        <v>423</v>
      </c>
      <c r="D757" s="169" t="s">
        <v>239</v>
      </c>
      <c r="E757" s="173" t="s">
        <v>239</v>
      </c>
    </row>
    <row r="758" spans="1:5" x14ac:dyDescent="0.25">
      <c r="A758" s="166" t="s">
        <v>422</v>
      </c>
      <c r="B758" s="167">
        <v>9011714101</v>
      </c>
      <c r="C758" s="167" t="s">
        <v>421</v>
      </c>
      <c r="D758" s="174" t="s">
        <v>239</v>
      </c>
      <c r="E758" s="175" t="s">
        <v>239</v>
      </c>
    </row>
    <row r="759" spans="1:5" x14ac:dyDescent="0.25">
      <c r="A759" s="168" t="s">
        <v>420</v>
      </c>
      <c r="B759" s="169">
        <v>9011714103</v>
      </c>
      <c r="C759" s="169" t="s">
        <v>419</v>
      </c>
      <c r="D759" s="169" t="s">
        <v>239</v>
      </c>
      <c r="E759" s="173" t="s">
        <v>239</v>
      </c>
    </row>
    <row r="760" spans="1:5" x14ac:dyDescent="0.25">
      <c r="A760" s="166" t="s">
        <v>418</v>
      </c>
      <c r="B760" s="167">
        <v>9011714104</v>
      </c>
      <c r="C760" s="167" t="s">
        <v>417</v>
      </c>
      <c r="D760" s="174" t="s">
        <v>239</v>
      </c>
      <c r="E760" s="175" t="s">
        <v>239</v>
      </c>
    </row>
    <row r="761" spans="1:5" x14ac:dyDescent="0.25">
      <c r="A761" s="168" t="s">
        <v>416</v>
      </c>
      <c r="B761" s="169">
        <v>9011715100</v>
      </c>
      <c r="C761" s="169" t="s">
        <v>415</v>
      </c>
      <c r="D761" s="169" t="s">
        <v>239</v>
      </c>
      <c r="E761" s="173" t="s">
        <v>239</v>
      </c>
    </row>
    <row r="762" spans="1:5" x14ac:dyDescent="0.25">
      <c r="A762" s="166" t="s">
        <v>414</v>
      </c>
      <c r="B762" s="167">
        <v>9011716101</v>
      </c>
      <c r="C762" s="167" t="s">
        <v>413</v>
      </c>
      <c r="D762" s="174" t="s">
        <v>239</v>
      </c>
      <c r="E762" s="175" t="s">
        <v>239</v>
      </c>
    </row>
    <row r="763" spans="1:5" x14ac:dyDescent="0.25">
      <c r="A763" s="168" t="s">
        <v>412</v>
      </c>
      <c r="B763" s="169">
        <v>9011716102</v>
      </c>
      <c r="C763" s="169" t="s">
        <v>411</v>
      </c>
      <c r="D763" s="169" t="s">
        <v>239</v>
      </c>
      <c r="E763" s="173" t="s">
        <v>239</v>
      </c>
    </row>
    <row r="764" spans="1:5" x14ac:dyDescent="0.25">
      <c r="A764" s="166" t="s">
        <v>410</v>
      </c>
      <c r="B764" s="167">
        <v>9011870100</v>
      </c>
      <c r="C764" s="167" t="s">
        <v>409</v>
      </c>
      <c r="D764" s="174" t="s">
        <v>239</v>
      </c>
      <c r="E764" s="175" t="s">
        <v>239</v>
      </c>
    </row>
    <row r="765" spans="1:5" x14ac:dyDescent="0.25">
      <c r="A765" s="168" t="s">
        <v>408</v>
      </c>
      <c r="B765" s="169">
        <v>9011870200</v>
      </c>
      <c r="C765" s="169" t="s">
        <v>407</v>
      </c>
      <c r="D765" s="169" t="s">
        <v>239</v>
      </c>
      <c r="E765" s="173" t="s">
        <v>244</v>
      </c>
    </row>
    <row r="766" spans="1:5" x14ac:dyDescent="0.25">
      <c r="A766" s="166" t="s">
        <v>406</v>
      </c>
      <c r="B766" s="167">
        <v>9011870300</v>
      </c>
      <c r="C766" s="167" t="s">
        <v>405</v>
      </c>
      <c r="D766" s="174" t="s">
        <v>244</v>
      </c>
      <c r="E766" s="175" t="s">
        <v>244</v>
      </c>
    </row>
    <row r="767" spans="1:5" x14ac:dyDescent="0.25">
      <c r="A767" s="168" t="s">
        <v>404</v>
      </c>
      <c r="B767" s="169">
        <v>9011870501</v>
      </c>
      <c r="C767" s="169" t="s">
        <v>403</v>
      </c>
      <c r="D767" s="169" t="s">
        <v>239</v>
      </c>
      <c r="E767" s="173" t="s">
        <v>239</v>
      </c>
    </row>
    <row r="768" spans="1:5" x14ac:dyDescent="0.25">
      <c r="A768" s="166" t="s">
        <v>402</v>
      </c>
      <c r="B768" s="167">
        <v>9011870502</v>
      </c>
      <c r="C768" s="167" t="s">
        <v>401</v>
      </c>
      <c r="D768" s="174" t="s">
        <v>239</v>
      </c>
      <c r="E768" s="175" t="s">
        <v>239</v>
      </c>
    </row>
    <row r="769" spans="1:5" x14ac:dyDescent="0.25">
      <c r="A769" s="168" t="s">
        <v>400</v>
      </c>
      <c r="B769" s="169">
        <v>9011870701</v>
      </c>
      <c r="C769" s="169" t="s">
        <v>399</v>
      </c>
      <c r="D769" s="169" t="s">
        <v>239</v>
      </c>
      <c r="E769" s="173" t="s">
        <v>239</v>
      </c>
    </row>
    <row r="770" spans="1:5" x14ac:dyDescent="0.25">
      <c r="A770" s="166" t="s">
        <v>398</v>
      </c>
      <c r="B770" s="167">
        <v>9011870703</v>
      </c>
      <c r="C770" s="167" t="s">
        <v>397</v>
      </c>
      <c r="D770" s="174" t="s">
        <v>239</v>
      </c>
      <c r="E770" s="175" t="s">
        <v>239</v>
      </c>
    </row>
    <row r="771" spans="1:5" x14ac:dyDescent="0.25">
      <c r="A771" s="168" t="s">
        <v>396</v>
      </c>
      <c r="B771" s="169">
        <v>9011870704</v>
      </c>
      <c r="C771" s="169" t="s">
        <v>395</v>
      </c>
      <c r="D771" s="169" t="s">
        <v>239</v>
      </c>
      <c r="E771" s="173" t="s">
        <v>239</v>
      </c>
    </row>
    <row r="772" spans="1:5" x14ac:dyDescent="0.25">
      <c r="A772" s="166" t="s">
        <v>394</v>
      </c>
      <c r="B772" s="167">
        <v>9013526101</v>
      </c>
      <c r="C772" s="167" t="s">
        <v>393</v>
      </c>
      <c r="D772" s="174" t="s">
        <v>239</v>
      </c>
      <c r="E772" s="175" t="s">
        <v>239</v>
      </c>
    </row>
    <row r="773" spans="1:5" x14ac:dyDescent="0.25">
      <c r="A773" s="168" t="s">
        <v>392</v>
      </c>
      <c r="B773" s="169">
        <v>9013526102</v>
      </c>
      <c r="C773" s="169" t="s">
        <v>391</v>
      </c>
      <c r="D773" s="169" t="s">
        <v>239</v>
      </c>
      <c r="E773" s="173" t="s">
        <v>239</v>
      </c>
    </row>
    <row r="774" spans="1:5" x14ac:dyDescent="0.25">
      <c r="A774" s="166" t="s">
        <v>390</v>
      </c>
      <c r="B774" s="167">
        <v>9013528100</v>
      </c>
      <c r="C774" s="167" t="s">
        <v>389</v>
      </c>
      <c r="D774" s="174" t="s">
        <v>239</v>
      </c>
      <c r="E774" s="175" t="s">
        <v>239</v>
      </c>
    </row>
    <row r="775" spans="1:5" x14ac:dyDescent="0.25">
      <c r="A775" s="168" t="s">
        <v>388</v>
      </c>
      <c r="B775" s="169">
        <v>9013529100</v>
      </c>
      <c r="C775" s="169" t="s">
        <v>387</v>
      </c>
      <c r="D775" s="169" t="s">
        <v>239</v>
      </c>
      <c r="E775" s="173" t="s">
        <v>239</v>
      </c>
    </row>
    <row r="776" spans="1:5" x14ac:dyDescent="0.25">
      <c r="A776" s="166" t="s">
        <v>386</v>
      </c>
      <c r="B776" s="167">
        <v>9013530100</v>
      </c>
      <c r="C776" s="167" t="s">
        <v>385</v>
      </c>
      <c r="D776" s="174" t="s">
        <v>239</v>
      </c>
      <c r="E776" s="175" t="s">
        <v>244</v>
      </c>
    </row>
    <row r="777" spans="1:5" x14ac:dyDescent="0.25">
      <c r="A777" s="168" t="s">
        <v>384</v>
      </c>
      <c r="B777" s="169">
        <v>9013530200</v>
      </c>
      <c r="C777" s="169" t="s">
        <v>383</v>
      </c>
      <c r="D777" s="169" t="s">
        <v>239</v>
      </c>
      <c r="E777" s="173" t="s">
        <v>244</v>
      </c>
    </row>
    <row r="778" spans="1:5" x14ac:dyDescent="0.25">
      <c r="A778" s="166" t="s">
        <v>382</v>
      </c>
      <c r="B778" s="167">
        <v>9013530301</v>
      </c>
      <c r="C778" s="167" t="s">
        <v>381</v>
      </c>
      <c r="D778" s="174" t="s">
        <v>239</v>
      </c>
      <c r="E778" s="175" t="s">
        <v>244</v>
      </c>
    </row>
    <row r="779" spans="1:5" x14ac:dyDescent="0.25">
      <c r="A779" s="168" t="s">
        <v>380</v>
      </c>
      <c r="B779" s="169">
        <v>9013530302</v>
      </c>
      <c r="C779" s="169" t="s">
        <v>379</v>
      </c>
      <c r="D779" s="169" t="s">
        <v>239</v>
      </c>
      <c r="E779" s="173" t="s">
        <v>239</v>
      </c>
    </row>
    <row r="780" spans="1:5" x14ac:dyDescent="0.25">
      <c r="A780" s="166" t="s">
        <v>378</v>
      </c>
      <c r="B780" s="167">
        <v>9013530400</v>
      </c>
      <c r="C780" s="167" t="s">
        <v>377</v>
      </c>
      <c r="D780" s="174" t="s">
        <v>239</v>
      </c>
      <c r="E780" s="175" t="s">
        <v>239</v>
      </c>
    </row>
    <row r="781" spans="1:5" x14ac:dyDescent="0.25">
      <c r="A781" s="168" t="s">
        <v>376</v>
      </c>
      <c r="B781" s="169">
        <v>9013530500</v>
      </c>
      <c r="C781" s="169" t="s">
        <v>375</v>
      </c>
      <c r="D781" s="169" t="s">
        <v>239</v>
      </c>
      <c r="E781" s="173" t="s">
        <v>239</v>
      </c>
    </row>
    <row r="782" spans="1:5" x14ac:dyDescent="0.25">
      <c r="A782" s="166" t="s">
        <v>374</v>
      </c>
      <c r="B782" s="167">
        <v>9013530600</v>
      </c>
      <c r="C782" s="167" t="s">
        <v>373</v>
      </c>
      <c r="D782" s="174" t="s">
        <v>239</v>
      </c>
      <c r="E782" s="175" t="s">
        <v>239</v>
      </c>
    </row>
    <row r="783" spans="1:5" x14ac:dyDescent="0.25">
      <c r="A783" s="168" t="s">
        <v>372</v>
      </c>
      <c r="B783" s="169">
        <v>9013533101</v>
      </c>
      <c r="C783" s="169" t="s">
        <v>371</v>
      </c>
      <c r="D783" s="169" t="s">
        <v>239</v>
      </c>
      <c r="E783" s="173" t="s">
        <v>239</v>
      </c>
    </row>
    <row r="784" spans="1:5" x14ac:dyDescent="0.25">
      <c r="A784" s="166" t="s">
        <v>370</v>
      </c>
      <c r="B784" s="167">
        <v>9013533102</v>
      </c>
      <c r="C784" s="167" t="s">
        <v>369</v>
      </c>
      <c r="D784" s="174" t="s">
        <v>239</v>
      </c>
      <c r="E784" s="175" t="s">
        <v>239</v>
      </c>
    </row>
    <row r="785" spans="1:5" x14ac:dyDescent="0.25">
      <c r="A785" s="168" t="s">
        <v>368</v>
      </c>
      <c r="B785" s="169">
        <v>9013535100</v>
      </c>
      <c r="C785" s="169" t="s">
        <v>367</v>
      </c>
      <c r="D785" s="169" t="s">
        <v>239</v>
      </c>
      <c r="E785" s="173" t="s">
        <v>239</v>
      </c>
    </row>
    <row r="786" spans="1:5" x14ac:dyDescent="0.25">
      <c r="A786" s="166" t="s">
        <v>366</v>
      </c>
      <c r="B786" s="167">
        <v>9013535200</v>
      </c>
      <c r="C786" s="167" t="s">
        <v>365</v>
      </c>
      <c r="D786" s="174" t="s">
        <v>239</v>
      </c>
      <c r="E786" s="175" t="s">
        <v>239</v>
      </c>
    </row>
    <row r="787" spans="1:5" x14ac:dyDescent="0.25">
      <c r="A787" s="168" t="s">
        <v>364</v>
      </c>
      <c r="B787" s="169">
        <v>9013538201</v>
      </c>
      <c r="C787" s="169" t="s">
        <v>363</v>
      </c>
      <c r="D787" s="169" t="s">
        <v>239</v>
      </c>
      <c r="E787" s="173" t="s">
        <v>239</v>
      </c>
    </row>
    <row r="788" spans="1:5" x14ac:dyDescent="0.25">
      <c r="A788" s="166" t="s">
        <v>362</v>
      </c>
      <c r="B788" s="167">
        <v>9013538202</v>
      </c>
      <c r="C788" s="167" t="s">
        <v>361</v>
      </c>
      <c r="D788" s="174" t="s">
        <v>239</v>
      </c>
      <c r="E788" s="175" t="s">
        <v>239</v>
      </c>
    </row>
    <row r="789" spans="1:5" x14ac:dyDescent="0.25">
      <c r="A789" s="168" t="s">
        <v>360</v>
      </c>
      <c r="B789" s="169">
        <v>9013840100</v>
      </c>
      <c r="C789" s="169" t="s">
        <v>359</v>
      </c>
      <c r="D789" s="169" t="s">
        <v>239</v>
      </c>
      <c r="E789" s="173" t="s">
        <v>239</v>
      </c>
    </row>
    <row r="790" spans="1:5" x14ac:dyDescent="0.25">
      <c r="A790" s="166" t="s">
        <v>358</v>
      </c>
      <c r="B790" s="167">
        <v>9013850100</v>
      </c>
      <c r="C790" s="167" t="s">
        <v>357</v>
      </c>
      <c r="D790" s="174" t="s">
        <v>239</v>
      </c>
      <c r="E790" s="175" t="s">
        <v>239</v>
      </c>
    </row>
    <row r="791" spans="1:5" x14ac:dyDescent="0.25">
      <c r="A791" s="168" t="s">
        <v>356</v>
      </c>
      <c r="B791" s="169">
        <v>9013850200</v>
      </c>
      <c r="C791" s="169" t="s">
        <v>355</v>
      </c>
      <c r="D791" s="169" t="s">
        <v>239</v>
      </c>
      <c r="E791" s="173" t="s">
        <v>239</v>
      </c>
    </row>
    <row r="792" spans="1:5" x14ac:dyDescent="0.25">
      <c r="A792" s="166" t="s">
        <v>354</v>
      </c>
      <c r="B792" s="167">
        <v>9013860100</v>
      </c>
      <c r="C792" s="167" t="s">
        <v>353</v>
      </c>
      <c r="D792" s="174" t="s">
        <v>239</v>
      </c>
      <c r="E792" s="175" t="s">
        <v>239</v>
      </c>
    </row>
    <row r="793" spans="1:5" x14ac:dyDescent="0.25">
      <c r="A793" s="168" t="s">
        <v>352</v>
      </c>
      <c r="B793" s="169">
        <v>9013881100</v>
      </c>
      <c r="C793" s="169" t="s">
        <v>351</v>
      </c>
      <c r="D793" s="169" t="s">
        <v>239</v>
      </c>
      <c r="E793" s="173" t="s">
        <v>239</v>
      </c>
    </row>
    <row r="794" spans="1:5" x14ac:dyDescent="0.25">
      <c r="A794" s="166" t="s">
        <v>350</v>
      </c>
      <c r="B794" s="167">
        <v>9013881200</v>
      </c>
      <c r="C794" s="167" t="s">
        <v>349</v>
      </c>
      <c r="D794" s="174" t="s">
        <v>244</v>
      </c>
      <c r="E794" s="175" t="s">
        <v>244</v>
      </c>
    </row>
    <row r="795" spans="1:5" x14ac:dyDescent="0.25">
      <c r="A795" s="168" t="s">
        <v>348</v>
      </c>
      <c r="B795" s="169">
        <v>9013881300</v>
      </c>
      <c r="C795" s="169" t="s">
        <v>347</v>
      </c>
      <c r="D795" s="169" t="s">
        <v>244</v>
      </c>
      <c r="E795" s="173" t="s">
        <v>244</v>
      </c>
    </row>
    <row r="796" spans="1:5" x14ac:dyDescent="0.25">
      <c r="A796" s="166" t="s">
        <v>346</v>
      </c>
      <c r="B796" s="167">
        <v>9013881500</v>
      </c>
      <c r="C796" s="167" t="s">
        <v>345</v>
      </c>
      <c r="D796" s="174" t="s">
        <v>239</v>
      </c>
      <c r="E796" s="175" t="s">
        <v>244</v>
      </c>
    </row>
    <row r="797" spans="1:5" x14ac:dyDescent="0.25">
      <c r="A797" s="168" t="s">
        <v>344</v>
      </c>
      <c r="B797" s="169">
        <v>9013890100</v>
      </c>
      <c r="C797" s="169" t="s">
        <v>343</v>
      </c>
      <c r="D797" s="169" t="s">
        <v>239</v>
      </c>
      <c r="E797" s="173" t="s">
        <v>244</v>
      </c>
    </row>
    <row r="798" spans="1:5" x14ac:dyDescent="0.25">
      <c r="A798" s="166" t="s">
        <v>342</v>
      </c>
      <c r="B798" s="167">
        <v>9013890201</v>
      </c>
      <c r="C798" s="167" t="s">
        <v>341</v>
      </c>
      <c r="D798" s="174" t="s">
        <v>239</v>
      </c>
      <c r="E798" s="175" t="s">
        <v>239</v>
      </c>
    </row>
    <row r="799" spans="1:5" x14ac:dyDescent="0.25">
      <c r="A799" s="168" t="s">
        <v>340</v>
      </c>
      <c r="B799" s="169">
        <v>9013890202</v>
      </c>
      <c r="C799" s="169" t="s">
        <v>339</v>
      </c>
      <c r="D799" s="169" t="s">
        <v>239</v>
      </c>
      <c r="E799" s="173" t="s">
        <v>239</v>
      </c>
    </row>
    <row r="800" spans="1:5" x14ac:dyDescent="0.25">
      <c r="A800" s="166" t="s">
        <v>338</v>
      </c>
      <c r="B800" s="167">
        <v>9015800300</v>
      </c>
      <c r="C800" s="167" t="s">
        <v>337</v>
      </c>
      <c r="D800" s="174" t="s">
        <v>244</v>
      </c>
      <c r="E800" s="175" t="s">
        <v>244</v>
      </c>
    </row>
    <row r="801" spans="1:5" x14ac:dyDescent="0.25">
      <c r="A801" s="168" t="s">
        <v>336</v>
      </c>
      <c r="B801" s="169">
        <v>9015800400</v>
      </c>
      <c r="C801" s="169" t="s">
        <v>335</v>
      </c>
      <c r="D801" s="169" t="s">
        <v>239</v>
      </c>
      <c r="E801" s="173" t="s">
        <v>244</v>
      </c>
    </row>
    <row r="802" spans="1:5" x14ac:dyDescent="0.25">
      <c r="A802" s="166" t="s">
        <v>334</v>
      </c>
      <c r="B802" s="167">
        <v>9015800500</v>
      </c>
      <c r="C802" s="167" t="s">
        <v>333</v>
      </c>
      <c r="D802" s="174" t="s">
        <v>239</v>
      </c>
      <c r="E802" s="175" t="s">
        <v>244</v>
      </c>
    </row>
    <row r="803" spans="1:5" x14ac:dyDescent="0.25">
      <c r="A803" s="168" t="s">
        <v>332</v>
      </c>
      <c r="B803" s="169">
        <v>9015800600</v>
      </c>
      <c r="C803" s="169" t="s">
        <v>331</v>
      </c>
      <c r="D803" s="169" t="s">
        <v>244</v>
      </c>
      <c r="E803" s="173" t="s">
        <v>244</v>
      </c>
    </row>
    <row r="804" spans="1:5" x14ac:dyDescent="0.25">
      <c r="A804" s="166" t="s">
        <v>330</v>
      </c>
      <c r="B804" s="167">
        <v>9015800700</v>
      </c>
      <c r="C804" s="167" t="s">
        <v>329</v>
      </c>
      <c r="D804" s="174" t="s">
        <v>244</v>
      </c>
      <c r="E804" s="175" t="s">
        <v>244</v>
      </c>
    </row>
    <row r="805" spans="1:5" x14ac:dyDescent="0.25">
      <c r="A805" s="168" t="s">
        <v>328</v>
      </c>
      <c r="B805" s="169">
        <v>9015815000</v>
      </c>
      <c r="C805" s="169" t="s">
        <v>327</v>
      </c>
      <c r="D805" s="169" t="s">
        <v>239</v>
      </c>
      <c r="E805" s="173" t="s">
        <v>239</v>
      </c>
    </row>
    <row r="806" spans="1:5" x14ac:dyDescent="0.25">
      <c r="A806" s="166" t="s">
        <v>326</v>
      </c>
      <c r="B806" s="167">
        <v>9015820000</v>
      </c>
      <c r="C806" s="167" t="s">
        <v>325</v>
      </c>
      <c r="D806" s="174" t="s">
        <v>239</v>
      </c>
      <c r="E806" s="175" t="s">
        <v>239</v>
      </c>
    </row>
    <row r="807" spans="1:5" x14ac:dyDescent="0.25">
      <c r="A807" s="168" t="s">
        <v>324</v>
      </c>
      <c r="B807" s="169">
        <v>9015825000</v>
      </c>
      <c r="C807" s="169" t="s">
        <v>323</v>
      </c>
      <c r="D807" s="169" t="s">
        <v>239</v>
      </c>
      <c r="E807" s="173" t="s">
        <v>239</v>
      </c>
    </row>
    <row r="808" spans="1:5" x14ac:dyDescent="0.25">
      <c r="A808" s="166" t="s">
        <v>322</v>
      </c>
      <c r="B808" s="167">
        <v>9015830100</v>
      </c>
      <c r="C808" s="167" t="s">
        <v>321</v>
      </c>
      <c r="D808" s="174" t="s">
        <v>239</v>
      </c>
      <c r="E808" s="175" t="s">
        <v>239</v>
      </c>
    </row>
    <row r="809" spans="1:5" x14ac:dyDescent="0.25">
      <c r="A809" s="168" t="s">
        <v>320</v>
      </c>
      <c r="B809" s="169">
        <v>9015900100</v>
      </c>
      <c r="C809" s="169" t="s">
        <v>319</v>
      </c>
      <c r="D809" s="169" t="s">
        <v>239</v>
      </c>
      <c r="E809" s="173" t="s">
        <v>239</v>
      </c>
    </row>
    <row r="810" spans="1:5" x14ac:dyDescent="0.25">
      <c r="A810" s="166" t="s">
        <v>318</v>
      </c>
      <c r="B810" s="167">
        <v>9015900200</v>
      </c>
      <c r="C810" s="167" t="s">
        <v>317</v>
      </c>
      <c r="D810" s="174" t="s">
        <v>239</v>
      </c>
      <c r="E810" s="175" t="s">
        <v>239</v>
      </c>
    </row>
    <row r="811" spans="1:5" x14ac:dyDescent="0.25">
      <c r="A811" s="168" t="s">
        <v>316</v>
      </c>
      <c r="B811" s="169">
        <v>9015901100</v>
      </c>
      <c r="C811" s="169" t="s">
        <v>315</v>
      </c>
      <c r="D811" s="169" t="s">
        <v>239</v>
      </c>
      <c r="E811" s="173" t="s">
        <v>239</v>
      </c>
    </row>
    <row r="812" spans="1:5" x14ac:dyDescent="0.25">
      <c r="A812" s="166" t="s">
        <v>314</v>
      </c>
      <c r="B812" s="167">
        <v>9015902200</v>
      </c>
      <c r="C812" s="167" t="s">
        <v>313</v>
      </c>
      <c r="D812" s="174" t="s">
        <v>239</v>
      </c>
      <c r="E812" s="175" t="s">
        <v>239</v>
      </c>
    </row>
    <row r="813" spans="1:5" x14ac:dyDescent="0.25">
      <c r="A813" s="168" t="s">
        <v>312</v>
      </c>
      <c r="B813" s="169">
        <v>9015902500</v>
      </c>
      <c r="C813" s="169" t="s">
        <v>311</v>
      </c>
      <c r="D813" s="169" t="s">
        <v>239</v>
      </c>
      <c r="E813" s="173" t="s">
        <v>239</v>
      </c>
    </row>
    <row r="814" spans="1:5" x14ac:dyDescent="0.25">
      <c r="A814" s="166" t="s">
        <v>310</v>
      </c>
      <c r="B814" s="167">
        <v>9015903100</v>
      </c>
      <c r="C814" s="167" t="s">
        <v>309</v>
      </c>
      <c r="D814" s="174" t="s">
        <v>239</v>
      </c>
      <c r="E814" s="175" t="s">
        <v>244</v>
      </c>
    </row>
    <row r="815" spans="1:5" x14ac:dyDescent="0.25">
      <c r="A815" s="168" t="s">
        <v>308</v>
      </c>
      <c r="B815" s="169">
        <v>9015903200</v>
      </c>
      <c r="C815" s="169" t="s">
        <v>307</v>
      </c>
      <c r="D815" s="169" t="s">
        <v>239</v>
      </c>
      <c r="E815" s="173" t="s">
        <v>239</v>
      </c>
    </row>
    <row r="816" spans="1:5" x14ac:dyDescent="0.25">
      <c r="A816" s="166" t="s">
        <v>306</v>
      </c>
      <c r="B816" s="167">
        <v>9015904100</v>
      </c>
      <c r="C816" s="167" t="s">
        <v>305</v>
      </c>
      <c r="D816" s="174" t="s">
        <v>239</v>
      </c>
      <c r="E816" s="175" t="s">
        <v>239</v>
      </c>
    </row>
    <row r="817" spans="1:5" x14ac:dyDescent="0.25">
      <c r="A817" s="168" t="s">
        <v>304</v>
      </c>
      <c r="B817" s="169">
        <v>9015904400</v>
      </c>
      <c r="C817" s="169" t="s">
        <v>303</v>
      </c>
      <c r="D817" s="169" t="s">
        <v>239</v>
      </c>
      <c r="E817" s="173" t="s">
        <v>244</v>
      </c>
    </row>
    <row r="818" spans="1:5" x14ac:dyDescent="0.25">
      <c r="A818" s="166" t="s">
        <v>302</v>
      </c>
      <c r="B818" s="167">
        <v>9015904500</v>
      </c>
      <c r="C818" s="167" t="s">
        <v>301</v>
      </c>
      <c r="D818" s="174" t="s">
        <v>239</v>
      </c>
      <c r="E818" s="175" t="s">
        <v>244</v>
      </c>
    </row>
    <row r="819" spans="1:5" x14ac:dyDescent="0.25">
      <c r="A819" s="168" t="s">
        <v>300</v>
      </c>
      <c r="B819" s="169">
        <v>9015905100</v>
      </c>
      <c r="C819" s="169" t="s">
        <v>299</v>
      </c>
      <c r="D819" s="169" t="s">
        <v>239</v>
      </c>
      <c r="E819" s="173" t="s">
        <v>239</v>
      </c>
    </row>
    <row r="820" spans="1:5" x14ac:dyDescent="0.25">
      <c r="A820" s="166" t="s">
        <v>298</v>
      </c>
      <c r="B820" s="167">
        <v>9015906100</v>
      </c>
      <c r="C820" s="167" t="s">
        <v>297</v>
      </c>
      <c r="D820" s="174" t="s">
        <v>239</v>
      </c>
      <c r="E820" s="175" t="s">
        <v>239</v>
      </c>
    </row>
    <row r="821" spans="1:5" x14ac:dyDescent="0.25">
      <c r="A821" s="168" t="s">
        <v>296</v>
      </c>
      <c r="B821" s="169">
        <v>9015907100</v>
      </c>
      <c r="C821" s="169" t="s">
        <v>295</v>
      </c>
      <c r="D821" s="169" t="s">
        <v>239</v>
      </c>
      <c r="E821" s="173" t="s">
        <v>239</v>
      </c>
    </row>
    <row r="822" spans="1:5" x14ac:dyDescent="0.25">
      <c r="A822" s="166" t="s">
        <v>294</v>
      </c>
      <c r="B822" s="167">
        <v>9015907200</v>
      </c>
      <c r="C822" s="167" t="s">
        <v>293</v>
      </c>
      <c r="D822" s="174" t="s">
        <v>239</v>
      </c>
      <c r="E822" s="175" t="s">
        <v>239</v>
      </c>
    </row>
    <row r="823" spans="1:5" x14ac:dyDescent="0.25">
      <c r="A823" s="168" t="s">
        <v>292</v>
      </c>
      <c r="B823" s="169">
        <v>9015907300</v>
      </c>
      <c r="C823" s="169" t="s">
        <v>291</v>
      </c>
      <c r="D823" s="176" t="s">
        <v>239</v>
      </c>
      <c r="E823" s="177" t="s">
        <v>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BE9F-F450-4FF7-AE6B-8807BA15A70E}">
  <dimension ref="A1:AF823"/>
  <sheetViews>
    <sheetView topLeftCell="AF1" workbookViewId="0">
      <selection activeCell="D16" sqref="D16"/>
    </sheetView>
  </sheetViews>
  <sheetFormatPr defaultRowHeight="15" x14ac:dyDescent="0.25"/>
  <cols>
    <col min="1" max="1" width="23.42578125" style="49" customWidth="1"/>
    <col min="2" max="2" width="22" style="49" customWidth="1"/>
    <col min="3" max="3" width="23.5703125" style="49" customWidth="1"/>
    <col min="4" max="4" width="73.42578125" style="49" customWidth="1"/>
    <col min="5" max="5" width="70.7109375" style="49" customWidth="1"/>
    <col min="6" max="6" width="9.140625" style="49"/>
    <col min="7" max="7" width="32.5703125" style="49" customWidth="1"/>
    <col min="8" max="8" width="20.42578125" style="49" customWidth="1"/>
    <col min="9" max="9" width="14.42578125" style="49" customWidth="1"/>
    <col min="10" max="10" width="26.42578125" style="49" customWidth="1"/>
    <col min="11" max="11" width="22.42578125" style="49" customWidth="1"/>
    <col min="12" max="12" width="27.7109375" style="49" customWidth="1"/>
    <col min="13" max="13" width="36.140625" style="49" customWidth="1"/>
    <col min="14" max="14" width="54.140625" style="49" customWidth="1"/>
    <col min="15" max="15" width="18.42578125" style="49" customWidth="1"/>
    <col min="16" max="16" width="24.28515625" style="49" customWidth="1"/>
    <col min="17" max="17" width="40.85546875" style="49" customWidth="1"/>
    <col min="18" max="18" width="25.42578125" style="49" customWidth="1"/>
    <col min="19" max="19" width="32.5703125" style="49" customWidth="1"/>
    <col min="20" max="20" width="46.140625" style="49" customWidth="1"/>
    <col min="21" max="21" width="30.28515625" style="49" customWidth="1"/>
    <col min="22" max="22" width="37.7109375" style="49" customWidth="1"/>
    <col min="23" max="23" width="48.42578125" style="49" customWidth="1"/>
    <col min="24" max="24" width="11.5703125" style="49" customWidth="1"/>
    <col min="25" max="25" width="34.5703125" style="49" customWidth="1"/>
    <col min="26" max="26" width="38.85546875" style="49" customWidth="1"/>
    <col min="27" max="27" width="34.140625" style="49" customWidth="1"/>
    <col min="28" max="28" width="21.42578125" style="49" customWidth="1"/>
    <col min="29" max="29" width="16.7109375" style="49" customWidth="1"/>
    <col min="30" max="30" width="20.42578125" style="49" customWidth="1"/>
    <col min="31" max="16384" width="9.140625" style="49"/>
  </cols>
  <sheetData>
    <row r="1" spans="1:32" x14ac:dyDescent="0.25">
      <c r="A1" s="115" t="s">
        <v>1964</v>
      </c>
      <c r="B1" s="115" t="s">
        <v>1963</v>
      </c>
      <c r="C1" s="115" t="s">
        <v>1962</v>
      </c>
      <c r="D1" s="115" t="s">
        <v>1961</v>
      </c>
      <c r="E1" s="115" t="s">
        <v>1960</v>
      </c>
      <c r="F1" s="115" t="s">
        <v>1959</v>
      </c>
      <c r="G1" s="115" t="s">
        <v>1958</v>
      </c>
      <c r="H1" s="115" t="s">
        <v>1957</v>
      </c>
      <c r="I1" s="115" t="s">
        <v>1956</v>
      </c>
      <c r="J1" s="115" t="s">
        <v>1955</v>
      </c>
      <c r="K1" s="115" t="s">
        <v>1954</v>
      </c>
      <c r="L1" s="115" t="s">
        <v>1953</v>
      </c>
      <c r="M1" s="115" t="s">
        <v>1952</v>
      </c>
      <c r="N1" s="115" t="s">
        <v>1951</v>
      </c>
      <c r="O1" s="115" t="s">
        <v>1950</v>
      </c>
      <c r="P1" s="115" t="s">
        <v>1949</v>
      </c>
      <c r="Q1" s="115" t="s">
        <v>1948</v>
      </c>
      <c r="R1" s="115" t="s">
        <v>1947</v>
      </c>
      <c r="S1" s="115" t="s">
        <v>1946</v>
      </c>
      <c r="T1" s="115" t="s">
        <v>1945</v>
      </c>
      <c r="U1" s="115" t="s">
        <v>1944</v>
      </c>
      <c r="V1" s="115" t="s">
        <v>1943</v>
      </c>
      <c r="W1" s="115" t="s">
        <v>1942</v>
      </c>
      <c r="X1" s="115" t="s">
        <v>1941</v>
      </c>
      <c r="Y1" s="115" t="s">
        <v>1940</v>
      </c>
      <c r="Z1" s="115" t="s">
        <v>1939</v>
      </c>
      <c r="AA1" s="115" t="s">
        <v>1938</v>
      </c>
      <c r="AB1" s="115" t="s">
        <v>1937</v>
      </c>
      <c r="AC1" s="114" t="s">
        <v>1936</v>
      </c>
      <c r="AD1" s="113" t="s">
        <v>1935</v>
      </c>
      <c r="AE1" s="121" t="s">
        <v>2841</v>
      </c>
      <c r="AF1" s="121" t="s">
        <v>2842</v>
      </c>
    </row>
    <row r="2" spans="1:32" x14ac:dyDescent="0.25">
      <c r="A2" s="112" t="s">
        <v>1934</v>
      </c>
      <c r="B2" s="112">
        <v>9001010101</v>
      </c>
      <c r="C2" s="112" t="s">
        <v>1933</v>
      </c>
      <c r="D2" s="112">
        <v>176875</v>
      </c>
      <c r="E2" s="112">
        <v>2.93</v>
      </c>
      <c r="F2" s="112">
        <v>103331.4783</v>
      </c>
      <c r="G2" s="112">
        <v>103.331</v>
      </c>
      <c r="H2" s="112">
        <v>0.95</v>
      </c>
      <c r="I2" s="112">
        <v>5</v>
      </c>
      <c r="J2" s="112">
        <v>5.0000000000000044E-2</v>
      </c>
      <c r="K2" s="112">
        <v>1</v>
      </c>
      <c r="L2" s="112">
        <v>3267</v>
      </c>
      <c r="M2" s="112">
        <v>0.37940035935787053</v>
      </c>
      <c r="N2" s="112">
        <v>0.63</v>
      </c>
      <c r="O2" s="112">
        <v>4</v>
      </c>
      <c r="P2" s="112">
        <v>3.6000000000000032E-2</v>
      </c>
      <c r="Q2" s="112">
        <v>1</v>
      </c>
      <c r="R2" s="112">
        <v>1</v>
      </c>
      <c r="S2" s="112">
        <v>1</v>
      </c>
      <c r="T2" s="112">
        <v>1</v>
      </c>
      <c r="U2" s="112">
        <v>4476</v>
      </c>
      <c r="V2" s="112">
        <v>12.6438574232776</v>
      </c>
      <c r="W2" s="112">
        <v>354.00588999000001</v>
      </c>
      <c r="X2" s="112">
        <v>1</v>
      </c>
      <c r="Y2" s="112">
        <v>281</v>
      </c>
      <c r="Z2" s="112">
        <v>6.7629362214199755</v>
      </c>
      <c r="AA2" s="112">
        <v>0.218</v>
      </c>
      <c r="AB2" s="112">
        <v>2</v>
      </c>
      <c r="AC2" s="111">
        <v>1.5</v>
      </c>
      <c r="AD2" s="49">
        <f t="shared" ref="AD2:AD65" si="0">ROUNDUP(AC2,0)</f>
        <v>2</v>
      </c>
      <c r="AE2" s="119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" s="119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" spans="1:32" x14ac:dyDescent="0.25">
      <c r="A3" s="110" t="s">
        <v>1932</v>
      </c>
      <c r="B3" s="110">
        <v>9001010102</v>
      </c>
      <c r="C3" s="110" t="s">
        <v>1931</v>
      </c>
      <c r="D3" s="110">
        <v>250000</v>
      </c>
      <c r="E3" s="110">
        <v>3.16</v>
      </c>
      <c r="F3" s="110">
        <v>140635.98759999999</v>
      </c>
      <c r="G3" s="110">
        <v>140.636</v>
      </c>
      <c r="H3" s="110">
        <v>0.98699999999999999</v>
      </c>
      <c r="I3" s="110">
        <v>5</v>
      </c>
      <c r="J3" s="110">
        <v>1.3000000000000012E-2</v>
      </c>
      <c r="K3" s="110">
        <v>1</v>
      </c>
      <c r="L3" s="110">
        <v>4000</v>
      </c>
      <c r="M3" s="110">
        <v>0.34130666566314927</v>
      </c>
      <c r="N3" s="110">
        <v>0.42699999999999999</v>
      </c>
      <c r="O3" s="110">
        <v>3</v>
      </c>
      <c r="P3" s="110">
        <v>1.100000000000001E-2</v>
      </c>
      <c r="Q3" s="110">
        <v>1</v>
      </c>
      <c r="R3" s="110">
        <v>1</v>
      </c>
      <c r="S3" s="110">
        <v>1</v>
      </c>
      <c r="T3" s="110">
        <v>1</v>
      </c>
      <c r="U3" s="110">
        <v>4330</v>
      </c>
      <c r="V3" s="110">
        <v>12.57991195326</v>
      </c>
      <c r="W3" s="110">
        <v>344.19954734999999</v>
      </c>
      <c r="X3" s="110">
        <v>1</v>
      </c>
      <c r="Y3" s="110">
        <v>523</v>
      </c>
      <c r="Z3" s="110">
        <v>12.020225235578028</v>
      </c>
      <c r="AA3" s="110">
        <v>0.48499999999999999</v>
      </c>
      <c r="AB3" s="110">
        <v>3</v>
      </c>
      <c r="AC3" s="109">
        <v>2</v>
      </c>
      <c r="AD3" s="49">
        <f t="shared" si="0"/>
        <v>2</v>
      </c>
      <c r="AE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" spans="1:32" x14ac:dyDescent="0.25">
      <c r="A4" s="112" t="s">
        <v>1930</v>
      </c>
      <c r="B4" s="112">
        <v>9001010201</v>
      </c>
      <c r="C4" s="112" t="s">
        <v>1929</v>
      </c>
      <c r="D4" s="112">
        <v>250000</v>
      </c>
      <c r="E4" s="112">
        <v>3.16</v>
      </c>
      <c r="F4" s="112">
        <v>140635.98759999999</v>
      </c>
      <c r="G4" s="112">
        <v>140.636</v>
      </c>
      <c r="H4" s="112">
        <v>0.98699999999999999</v>
      </c>
      <c r="I4" s="112">
        <v>5</v>
      </c>
      <c r="J4" s="112">
        <v>1.3000000000000012E-2</v>
      </c>
      <c r="K4" s="112">
        <v>1</v>
      </c>
      <c r="L4" s="112">
        <v>3523</v>
      </c>
      <c r="M4" s="112">
        <v>0.30060584578281868</v>
      </c>
      <c r="N4" s="112">
        <v>0.17299999999999999</v>
      </c>
      <c r="O4" s="112">
        <v>1</v>
      </c>
      <c r="P4" s="112">
        <v>2.5000000000000022E-2</v>
      </c>
      <c r="Q4" s="112">
        <v>1</v>
      </c>
      <c r="R4" s="112">
        <v>1</v>
      </c>
      <c r="S4" s="112">
        <v>1</v>
      </c>
      <c r="T4" s="112">
        <v>1</v>
      </c>
      <c r="U4" s="112">
        <v>3421</v>
      </c>
      <c r="V4" s="112">
        <v>4.3448548796365101</v>
      </c>
      <c r="W4" s="112">
        <v>787.36806977000003</v>
      </c>
      <c r="X4" s="112">
        <v>1</v>
      </c>
      <c r="Y4" s="112">
        <v>364</v>
      </c>
      <c r="Z4" s="112">
        <v>10.441767068273093</v>
      </c>
      <c r="AA4" s="112">
        <v>0.40400000000000003</v>
      </c>
      <c r="AB4" s="112">
        <v>3</v>
      </c>
      <c r="AC4" s="111">
        <v>2</v>
      </c>
      <c r="AD4" s="49">
        <f t="shared" si="0"/>
        <v>2</v>
      </c>
      <c r="AE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" spans="1:32" x14ac:dyDescent="0.25">
      <c r="A5" s="110" t="s">
        <v>1928</v>
      </c>
      <c r="B5" s="110">
        <v>9001010202</v>
      </c>
      <c r="C5" s="110" t="s">
        <v>1927</v>
      </c>
      <c r="D5" s="110">
        <v>222839</v>
      </c>
      <c r="E5" s="110">
        <v>2.91</v>
      </c>
      <c r="F5" s="110">
        <v>130630.5353</v>
      </c>
      <c r="G5" s="110">
        <v>130.631</v>
      </c>
      <c r="H5" s="110">
        <v>0.97599999999999998</v>
      </c>
      <c r="I5" s="110">
        <v>5</v>
      </c>
      <c r="J5" s="110">
        <v>2.4000000000000021E-2</v>
      </c>
      <c r="K5" s="110">
        <v>1</v>
      </c>
      <c r="L5" s="110">
        <v>3250</v>
      </c>
      <c r="M5" s="110">
        <v>0.29855194201290236</v>
      </c>
      <c r="N5" s="110">
        <v>0.16400000000000001</v>
      </c>
      <c r="O5" s="110">
        <v>1</v>
      </c>
      <c r="P5" s="110">
        <v>3.7000000000000033E-2</v>
      </c>
      <c r="Q5" s="110">
        <v>1</v>
      </c>
      <c r="R5" s="110">
        <v>1</v>
      </c>
      <c r="S5" s="110">
        <v>1</v>
      </c>
      <c r="T5" s="110">
        <v>1</v>
      </c>
      <c r="U5" s="110">
        <v>5359</v>
      </c>
      <c r="V5" s="110">
        <v>3.76112012874191</v>
      </c>
      <c r="W5" s="110">
        <v>1424.8414878000001</v>
      </c>
      <c r="X5" s="110">
        <v>1</v>
      </c>
      <c r="Y5" s="110">
        <v>1002</v>
      </c>
      <c r="Z5" s="110">
        <v>18.771075309104532</v>
      </c>
      <c r="AA5" s="110">
        <v>0.71199999999999997</v>
      </c>
      <c r="AB5" s="110">
        <v>4</v>
      </c>
      <c r="AC5" s="109">
        <v>2.5</v>
      </c>
      <c r="AD5" s="49">
        <f t="shared" si="0"/>
        <v>3</v>
      </c>
      <c r="AE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" spans="1:32" x14ac:dyDescent="0.25">
      <c r="A6" s="112" t="s">
        <v>1926</v>
      </c>
      <c r="B6" s="112">
        <v>9001010300</v>
      </c>
      <c r="C6" s="112" t="s">
        <v>1925</v>
      </c>
      <c r="D6" s="112">
        <v>238750</v>
      </c>
      <c r="E6" s="112">
        <v>2.72</v>
      </c>
      <c r="F6" s="112">
        <v>144763.45120000001</v>
      </c>
      <c r="G6" s="112">
        <v>144.76300000000001</v>
      </c>
      <c r="H6" s="112">
        <v>0.998</v>
      </c>
      <c r="I6" s="112">
        <v>5</v>
      </c>
      <c r="J6" s="112">
        <v>2.0000000000000018E-3</v>
      </c>
      <c r="K6" s="112">
        <v>1</v>
      </c>
      <c r="L6" s="112">
        <v>3541</v>
      </c>
      <c r="M6" s="112">
        <v>0.29352712751573307</v>
      </c>
      <c r="N6" s="112">
        <v>0.13800000000000001</v>
      </c>
      <c r="O6" s="112">
        <v>1</v>
      </c>
      <c r="P6" s="112">
        <v>2.4000000000000021E-2</v>
      </c>
      <c r="Q6" s="112">
        <v>1</v>
      </c>
      <c r="R6" s="112">
        <v>1</v>
      </c>
      <c r="S6" s="112">
        <v>1</v>
      </c>
      <c r="T6" s="112">
        <v>1</v>
      </c>
      <c r="U6" s="112">
        <v>4010</v>
      </c>
      <c r="V6" s="112">
        <v>3.7096654501874098</v>
      </c>
      <c r="W6" s="112">
        <v>1080.9600094</v>
      </c>
      <c r="X6" s="112">
        <v>1</v>
      </c>
      <c r="Y6" s="112">
        <v>382</v>
      </c>
      <c r="Z6" s="112">
        <v>10.105820105820106</v>
      </c>
      <c r="AA6" s="112">
        <v>0.38700000000000001</v>
      </c>
      <c r="AB6" s="112">
        <v>2</v>
      </c>
      <c r="AC6" s="111">
        <v>1.5</v>
      </c>
      <c r="AD6" s="49">
        <f t="shared" si="0"/>
        <v>2</v>
      </c>
      <c r="AE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" spans="1:32" x14ac:dyDescent="0.25">
      <c r="A7" s="110" t="s">
        <v>1924</v>
      </c>
      <c r="B7" s="110">
        <v>9001010400</v>
      </c>
      <c r="C7" s="110" t="s">
        <v>1923</v>
      </c>
      <c r="D7" s="110">
        <v>116222</v>
      </c>
      <c r="E7" s="110">
        <v>2.77</v>
      </c>
      <c r="F7" s="110">
        <v>69831.03198</v>
      </c>
      <c r="G7" s="110">
        <v>69.831000000000003</v>
      </c>
      <c r="H7" s="110">
        <v>0.80100000000000005</v>
      </c>
      <c r="I7" s="110">
        <v>5</v>
      </c>
      <c r="J7" s="110">
        <v>0.19899999999999995</v>
      </c>
      <c r="K7" s="110">
        <v>1</v>
      </c>
      <c r="L7" s="110">
        <v>1923</v>
      </c>
      <c r="M7" s="110">
        <v>0.33045480419950113</v>
      </c>
      <c r="N7" s="110">
        <v>0.36199999999999999</v>
      </c>
      <c r="O7" s="110">
        <v>2</v>
      </c>
      <c r="P7" s="110">
        <v>0.19799999999999995</v>
      </c>
      <c r="Q7" s="110">
        <v>1</v>
      </c>
      <c r="R7" s="110">
        <v>1</v>
      </c>
      <c r="S7" s="110">
        <v>1</v>
      </c>
      <c r="T7" s="110">
        <v>1</v>
      </c>
      <c r="U7" s="110">
        <v>5290</v>
      </c>
      <c r="V7" s="110">
        <v>1.04173996172955</v>
      </c>
      <c r="W7" s="110">
        <v>5078.0426924000003</v>
      </c>
      <c r="X7" s="110">
        <v>1</v>
      </c>
      <c r="Y7" s="110">
        <v>622</v>
      </c>
      <c r="Z7" s="110">
        <v>10.725987239179169</v>
      </c>
      <c r="AA7" s="110">
        <v>0.41299999999999998</v>
      </c>
      <c r="AB7" s="110">
        <v>3</v>
      </c>
      <c r="AC7" s="109">
        <v>2</v>
      </c>
      <c r="AD7" s="49">
        <f t="shared" si="0"/>
        <v>2</v>
      </c>
      <c r="AE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" spans="1:32" x14ac:dyDescent="0.25">
      <c r="A8" s="112" t="s">
        <v>1922</v>
      </c>
      <c r="B8" s="112">
        <v>9001010500</v>
      </c>
      <c r="C8" s="112" t="s">
        <v>1921</v>
      </c>
      <c r="D8" s="112">
        <v>91556</v>
      </c>
      <c r="E8" s="112">
        <v>2.5499999999999998</v>
      </c>
      <c r="F8" s="112">
        <v>57334.591189999999</v>
      </c>
      <c r="G8" s="112">
        <v>57.335000000000001</v>
      </c>
      <c r="H8" s="112">
        <v>0.6</v>
      </c>
      <c r="I8" s="112">
        <v>3</v>
      </c>
      <c r="J8" s="112">
        <v>0.4</v>
      </c>
      <c r="K8" s="112">
        <v>2</v>
      </c>
      <c r="L8" s="112">
        <v>1979</v>
      </c>
      <c r="M8" s="112">
        <v>0.414200215037759</v>
      </c>
      <c r="N8" s="112">
        <v>0.71</v>
      </c>
      <c r="O8" s="112">
        <v>4</v>
      </c>
      <c r="P8" s="112">
        <v>0.17100000000000004</v>
      </c>
      <c r="Q8" s="112">
        <v>1</v>
      </c>
      <c r="R8" s="112">
        <v>2</v>
      </c>
      <c r="S8" s="112">
        <v>1</v>
      </c>
      <c r="T8" s="112">
        <v>1</v>
      </c>
      <c r="U8" s="112">
        <v>5494</v>
      </c>
      <c r="V8" s="112">
        <v>0.70141483281003603</v>
      </c>
      <c r="W8" s="112">
        <v>7832.7399750000004</v>
      </c>
      <c r="X8" s="112">
        <v>1</v>
      </c>
      <c r="Y8" s="112">
        <v>876</v>
      </c>
      <c r="Z8" s="112">
        <v>14.897959183673469</v>
      </c>
      <c r="AA8" s="112">
        <v>0.59</v>
      </c>
      <c r="AB8" s="112">
        <v>3</v>
      </c>
      <c r="AC8" s="111">
        <v>2.5</v>
      </c>
      <c r="AD8" s="49">
        <f t="shared" si="0"/>
        <v>3</v>
      </c>
      <c r="AE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9" spans="1:32" x14ac:dyDescent="0.25">
      <c r="A9" s="110" t="s">
        <v>1920</v>
      </c>
      <c r="B9" s="110">
        <v>9001010600</v>
      </c>
      <c r="C9" s="110" t="s">
        <v>1919</v>
      </c>
      <c r="D9" s="110">
        <v>104868</v>
      </c>
      <c r="E9" s="110">
        <v>1.94</v>
      </c>
      <c r="F9" s="110">
        <v>75290.836179999998</v>
      </c>
      <c r="G9" s="110">
        <v>75.290999999999997</v>
      </c>
      <c r="H9" s="110">
        <v>0.85199999999999998</v>
      </c>
      <c r="I9" s="110">
        <v>5</v>
      </c>
      <c r="J9" s="110">
        <v>0.14800000000000002</v>
      </c>
      <c r="K9" s="110">
        <v>1</v>
      </c>
      <c r="L9" s="110">
        <v>2018</v>
      </c>
      <c r="M9" s="110">
        <v>0.32163276739424307</v>
      </c>
      <c r="N9" s="110">
        <v>0.311</v>
      </c>
      <c r="O9" s="110">
        <v>2</v>
      </c>
      <c r="P9" s="110">
        <v>0.16000000000000003</v>
      </c>
      <c r="Q9" s="110">
        <v>1</v>
      </c>
      <c r="R9" s="110">
        <v>1</v>
      </c>
      <c r="S9" s="110">
        <v>1</v>
      </c>
      <c r="T9" s="110">
        <v>1</v>
      </c>
      <c r="U9" s="110">
        <v>1845</v>
      </c>
      <c r="V9" s="110">
        <v>0.34099849111269998</v>
      </c>
      <c r="W9" s="110">
        <v>5410.581126</v>
      </c>
      <c r="X9" s="110">
        <v>1</v>
      </c>
      <c r="Y9" s="110">
        <v>284</v>
      </c>
      <c r="Z9" s="110">
        <v>13.773035887487875</v>
      </c>
      <c r="AA9" s="110">
        <v>0.56000000000000005</v>
      </c>
      <c r="AB9" s="110">
        <v>3</v>
      </c>
      <c r="AC9" s="109">
        <v>2</v>
      </c>
      <c r="AD9" s="49">
        <f t="shared" si="0"/>
        <v>2</v>
      </c>
      <c r="AE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0" spans="1:32" x14ac:dyDescent="0.25">
      <c r="A10" s="112" t="s">
        <v>1918</v>
      </c>
      <c r="B10" s="112">
        <v>9001010700</v>
      </c>
      <c r="C10" s="112" t="s">
        <v>1917</v>
      </c>
      <c r="D10" s="112">
        <v>61667</v>
      </c>
      <c r="E10" s="112">
        <v>2.13</v>
      </c>
      <c r="F10" s="112">
        <v>42253.532169999999</v>
      </c>
      <c r="G10" s="112">
        <v>42.253999999999998</v>
      </c>
      <c r="H10" s="112">
        <v>0.32500000000000001</v>
      </c>
      <c r="I10" s="112">
        <v>2</v>
      </c>
      <c r="J10" s="112">
        <v>0.67500000000000004</v>
      </c>
      <c r="K10" s="112">
        <v>4</v>
      </c>
      <c r="L10" s="112">
        <v>1586</v>
      </c>
      <c r="M10" s="112">
        <v>0.45042388227871555</v>
      </c>
      <c r="N10" s="112">
        <v>0.78500000000000003</v>
      </c>
      <c r="O10" s="112">
        <v>4</v>
      </c>
      <c r="P10" s="112">
        <v>0.40100000000000002</v>
      </c>
      <c r="Q10" s="112">
        <v>3</v>
      </c>
      <c r="R10" s="112">
        <v>4</v>
      </c>
      <c r="S10" s="112">
        <v>1</v>
      </c>
      <c r="T10" s="112">
        <v>1</v>
      </c>
      <c r="U10" s="112">
        <v>3579</v>
      </c>
      <c r="V10" s="112">
        <v>0.71631142692552996</v>
      </c>
      <c r="W10" s="112">
        <v>4996.4301355999996</v>
      </c>
      <c r="X10" s="112">
        <v>1</v>
      </c>
      <c r="Y10" s="112">
        <v>526</v>
      </c>
      <c r="Z10" s="112">
        <v>14.590846047156727</v>
      </c>
      <c r="AA10" s="112">
        <v>0.58299999999999996</v>
      </c>
      <c r="AB10" s="112">
        <v>3</v>
      </c>
      <c r="AC10" s="111">
        <v>3.5</v>
      </c>
      <c r="AD10" s="49">
        <f t="shared" si="0"/>
        <v>4</v>
      </c>
      <c r="AE1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1" spans="1:32" x14ac:dyDescent="0.25">
      <c r="A11" s="110" t="s">
        <v>1916</v>
      </c>
      <c r="B11" s="110">
        <v>9001010800</v>
      </c>
      <c r="C11" s="110" t="s">
        <v>1915</v>
      </c>
      <c r="D11" s="110">
        <v>136495</v>
      </c>
      <c r="E11" s="110">
        <v>2.6</v>
      </c>
      <c r="F11" s="110">
        <v>84650.605490000002</v>
      </c>
      <c r="G11" s="110">
        <v>84.650999999999996</v>
      </c>
      <c r="H11" s="110">
        <v>0.90500000000000003</v>
      </c>
      <c r="I11" s="110">
        <v>5</v>
      </c>
      <c r="J11" s="110">
        <v>9.4999999999999973E-2</v>
      </c>
      <c r="K11" s="110">
        <v>1</v>
      </c>
      <c r="L11" s="110">
        <v>2403</v>
      </c>
      <c r="M11" s="110">
        <v>0.3406472975956028</v>
      </c>
      <c r="N11" s="110">
        <v>0.41899999999999998</v>
      </c>
      <c r="O11" s="110">
        <v>3</v>
      </c>
      <c r="P11" s="110">
        <v>8.8999999999999968E-2</v>
      </c>
      <c r="Q11" s="110">
        <v>1</v>
      </c>
      <c r="R11" s="110">
        <v>1</v>
      </c>
      <c r="S11" s="110">
        <v>1</v>
      </c>
      <c r="T11" s="110">
        <v>1</v>
      </c>
      <c r="U11" s="110">
        <v>3388</v>
      </c>
      <c r="V11" s="110">
        <v>0.75104402028117501</v>
      </c>
      <c r="W11" s="110">
        <v>4511.0538243999999</v>
      </c>
      <c r="X11" s="110">
        <v>1</v>
      </c>
      <c r="Y11" s="110">
        <v>421</v>
      </c>
      <c r="Z11" s="110">
        <v>11.855815263306111</v>
      </c>
      <c r="AA11" s="110">
        <v>0.47299999999999998</v>
      </c>
      <c r="AB11" s="110">
        <v>3</v>
      </c>
      <c r="AC11" s="109">
        <v>2</v>
      </c>
      <c r="AD11" s="49">
        <f t="shared" si="0"/>
        <v>2</v>
      </c>
      <c r="AE1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2" spans="1:32" x14ac:dyDescent="0.25">
      <c r="A12" s="112" t="s">
        <v>1914</v>
      </c>
      <c r="B12" s="112">
        <v>9001010900</v>
      </c>
      <c r="C12" s="112" t="s">
        <v>1913</v>
      </c>
      <c r="D12" s="112">
        <v>164063</v>
      </c>
      <c r="E12" s="112">
        <v>2.89</v>
      </c>
      <c r="F12" s="112">
        <v>96507.647060000003</v>
      </c>
      <c r="G12" s="112">
        <v>96.507999999999996</v>
      </c>
      <c r="H12" s="112">
        <v>0.93899999999999995</v>
      </c>
      <c r="I12" s="112">
        <v>5</v>
      </c>
      <c r="J12" s="112">
        <v>6.1000000000000054E-2</v>
      </c>
      <c r="K12" s="112">
        <v>1</v>
      </c>
      <c r="L12" s="112">
        <v>2436</v>
      </c>
      <c r="M12" s="112">
        <v>0.30289827687774945</v>
      </c>
      <c r="N12" s="112">
        <v>0.19</v>
      </c>
      <c r="O12" s="112">
        <v>1</v>
      </c>
      <c r="P12" s="112">
        <v>8.3999999999999964E-2</v>
      </c>
      <c r="Q12" s="112">
        <v>1</v>
      </c>
      <c r="R12" s="112">
        <v>1</v>
      </c>
      <c r="S12" s="112">
        <v>1</v>
      </c>
      <c r="T12" s="112">
        <v>1</v>
      </c>
      <c r="U12" s="112">
        <v>4870</v>
      </c>
      <c r="V12" s="112">
        <v>0.99412352489664002</v>
      </c>
      <c r="W12" s="112">
        <v>4898.7876034000001</v>
      </c>
      <c r="X12" s="112">
        <v>1</v>
      </c>
      <c r="Y12" s="112">
        <v>1291</v>
      </c>
      <c r="Z12" s="112">
        <v>24.427625354777671</v>
      </c>
      <c r="AA12" s="112">
        <v>0.81499999999999995</v>
      </c>
      <c r="AB12" s="112">
        <v>5</v>
      </c>
      <c r="AC12" s="111">
        <v>3</v>
      </c>
      <c r="AD12" s="49">
        <f t="shared" si="0"/>
        <v>3</v>
      </c>
      <c r="AE1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3" spans="1:32" x14ac:dyDescent="0.25">
      <c r="A13" s="110" t="s">
        <v>1912</v>
      </c>
      <c r="B13" s="110">
        <v>9001011000</v>
      </c>
      <c r="C13" s="110" t="s">
        <v>1911</v>
      </c>
      <c r="D13" s="110">
        <v>236000</v>
      </c>
      <c r="E13" s="110">
        <v>3.19</v>
      </c>
      <c r="F13" s="110">
        <v>132134.63260000001</v>
      </c>
      <c r="G13" s="110">
        <v>132.13499999999999</v>
      </c>
      <c r="H13" s="110">
        <v>0.97799999999999998</v>
      </c>
      <c r="I13" s="110">
        <v>5</v>
      </c>
      <c r="J13" s="110">
        <v>2.200000000000002E-2</v>
      </c>
      <c r="K13" s="110">
        <v>1</v>
      </c>
      <c r="L13" s="110">
        <v>3348</v>
      </c>
      <c r="M13" s="110">
        <v>0.30405351881986459</v>
      </c>
      <c r="N13" s="110">
        <v>0.19500000000000001</v>
      </c>
      <c r="O13" s="110">
        <v>1</v>
      </c>
      <c r="P13" s="110">
        <v>2.8000000000000025E-2</v>
      </c>
      <c r="Q13" s="110">
        <v>1</v>
      </c>
      <c r="R13" s="110">
        <v>1</v>
      </c>
      <c r="S13" s="110">
        <v>1</v>
      </c>
      <c r="T13" s="110">
        <v>1</v>
      </c>
      <c r="U13" s="110">
        <v>5263</v>
      </c>
      <c r="V13" s="110">
        <v>1.7178944458429899</v>
      </c>
      <c r="W13" s="110">
        <v>3063.6340974</v>
      </c>
      <c r="X13" s="110">
        <v>1</v>
      </c>
      <c r="Y13" s="110">
        <v>543</v>
      </c>
      <c r="Z13" s="110">
        <v>9.7767374864962182</v>
      </c>
      <c r="AA13" s="110">
        <v>0.373</v>
      </c>
      <c r="AB13" s="110">
        <v>2</v>
      </c>
      <c r="AC13" s="109">
        <v>1.5</v>
      </c>
      <c r="AD13" s="49">
        <f t="shared" si="0"/>
        <v>2</v>
      </c>
      <c r="AE1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4" spans="1:32" x14ac:dyDescent="0.25">
      <c r="A14" s="112" t="s">
        <v>1910</v>
      </c>
      <c r="B14" s="112">
        <v>9001011100</v>
      </c>
      <c r="C14" s="112" t="s">
        <v>1909</v>
      </c>
      <c r="D14" s="112">
        <v>250000</v>
      </c>
      <c r="E14" s="112">
        <v>3.2</v>
      </c>
      <c r="F14" s="112">
        <v>139754.24859999999</v>
      </c>
      <c r="G14" s="112">
        <v>139.75399999999999</v>
      </c>
      <c r="H14" s="112">
        <v>0.98599999999999999</v>
      </c>
      <c r="I14" s="112">
        <v>5</v>
      </c>
      <c r="J14" s="112">
        <v>1.4000000000000012E-2</v>
      </c>
      <c r="K14" s="112">
        <v>1</v>
      </c>
      <c r="L14" s="112">
        <v>4000</v>
      </c>
      <c r="M14" s="112">
        <v>0.34346004132857544</v>
      </c>
      <c r="N14" s="112">
        <v>0.439</v>
      </c>
      <c r="O14" s="112">
        <v>3</v>
      </c>
      <c r="P14" s="112">
        <v>1.100000000000001E-2</v>
      </c>
      <c r="Q14" s="112">
        <v>1</v>
      </c>
      <c r="R14" s="112">
        <v>1</v>
      </c>
      <c r="S14" s="112">
        <v>1</v>
      </c>
      <c r="T14" s="112">
        <v>1</v>
      </c>
      <c r="U14" s="112">
        <v>4894</v>
      </c>
      <c r="V14" s="112">
        <v>1.69091517026334</v>
      </c>
      <c r="W14" s="112">
        <v>2894.2906693999998</v>
      </c>
      <c r="X14" s="112">
        <v>1</v>
      </c>
      <c r="Y14" s="112">
        <v>514</v>
      </c>
      <c r="Z14" s="112">
        <v>11.152093729659363</v>
      </c>
      <c r="AA14" s="112">
        <v>0.433</v>
      </c>
      <c r="AB14" s="112">
        <v>3</v>
      </c>
      <c r="AC14" s="111">
        <v>2</v>
      </c>
      <c r="AD14" s="49">
        <f t="shared" si="0"/>
        <v>2</v>
      </c>
      <c r="AE1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5" spans="1:32" x14ac:dyDescent="0.25">
      <c r="A15" s="110" t="s">
        <v>1908</v>
      </c>
      <c r="B15" s="110">
        <v>9001011200</v>
      </c>
      <c r="C15" s="110" t="s">
        <v>1907</v>
      </c>
      <c r="D15" s="110">
        <v>238068</v>
      </c>
      <c r="E15" s="110">
        <v>2.76</v>
      </c>
      <c r="F15" s="110">
        <v>143300.09640000001</v>
      </c>
      <c r="G15" s="110">
        <v>143.30000000000001</v>
      </c>
      <c r="H15" s="110">
        <v>0.997</v>
      </c>
      <c r="I15" s="110">
        <v>5</v>
      </c>
      <c r="J15" s="110">
        <v>3.0000000000000027E-3</v>
      </c>
      <c r="K15" s="110">
        <v>1</v>
      </c>
      <c r="L15" s="110">
        <v>3293</v>
      </c>
      <c r="M15" s="110">
        <v>0.27575696732050486</v>
      </c>
      <c r="N15" s="110">
        <v>7.3999999999999996E-2</v>
      </c>
      <c r="O15" s="110">
        <v>1</v>
      </c>
      <c r="P15" s="110">
        <v>3.3000000000000029E-2</v>
      </c>
      <c r="Q15" s="110">
        <v>1</v>
      </c>
      <c r="R15" s="110">
        <v>1</v>
      </c>
      <c r="S15" s="110">
        <v>1</v>
      </c>
      <c r="T15" s="110">
        <v>1</v>
      </c>
      <c r="U15" s="110">
        <v>1733</v>
      </c>
      <c r="V15" s="110">
        <v>1.88531336824727</v>
      </c>
      <c r="W15" s="110">
        <v>919.21058281000001</v>
      </c>
      <c r="X15" s="110">
        <v>1</v>
      </c>
      <c r="Y15" s="110">
        <v>373</v>
      </c>
      <c r="Z15" s="110">
        <v>21.736596736596738</v>
      </c>
      <c r="AA15" s="110">
        <v>0.77800000000000002</v>
      </c>
      <c r="AB15" s="110">
        <v>4</v>
      </c>
      <c r="AC15" s="109">
        <v>2.5</v>
      </c>
      <c r="AD15" s="49">
        <f t="shared" si="0"/>
        <v>3</v>
      </c>
      <c r="AE1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6" spans="1:32" x14ac:dyDescent="0.25">
      <c r="A16" s="112" t="s">
        <v>1906</v>
      </c>
      <c r="B16" s="112">
        <v>9001011300</v>
      </c>
      <c r="C16" s="112" t="s">
        <v>1905</v>
      </c>
      <c r="D16" s="112">
        <v>80882</v>
      </c>
      <c r="E16" s="112">
        <v>2.72</v>
      </c>
      <c r="F16" s="112">
        <v>49041.916060000003</v>
      </c>
      <c r="G16" s="112">
        <v>49.042000000000002</v>
      </c>
      <c r="H16" s="112">
        <v>0.45200000000000001</v>
      </c>
      <c r="I16" s="112">
        <v>3</v>
      </c>
      <c r="J16" s="112">
        <v>0.54800000000000004</v>
      </c>
      <c r="K16" s="112">
        <v>3</v>
      </c>
      <c r="L16" s="112">
        <v>1944</v>
      </c>
      <c r="M16" s="112">
        <v>0.47567472631900259</v>
      </c>
      <c r="N16" s="112">
        <v>0.81799999999999995</v>
      </c>
      <c r="O16" s="112">
        <v>5</v>
      </c>
      <c r="P16" s="112">
        <v>0.18799999999999994</v>
      </c>
      <c r="Q16" s="112">
        <v>1</v>
      </c>
      <c r="R16" s="112">
        <v>2</v>
      </c>
      <c r="S16" s="112">
        <v>1</v>
      </c>
      <c r="T16" s="112">
        <v>1</v>
      </c>
      <c r="U16" s="112">
        <v>3219</v>
      </c>
      <c r="V16" s="112">
        <v>0.74289340336711995</v>
      </c>
      <c r="W16" s="112">
        <v>4333.0577246000003</v>
      </c>
      <c r="X16" s="112">
        <v>1</v>
      </c>
      <c r="Y16" s="112">
        <v>902</v>
      </c>
      <c r="Z16" s="112">
        <v>26.405152224824356</v>
      </c>
      <c r="AA16" s="112">
        <v>0.85099999999999998</v>
      </c>
      <c r="AB16" s="112">
        <v>5</v>
      </c>
      <c r="AC16" s="111">
        <v>3.5</v>
      </c>
      <c r="AD16" s="49">
        <f t="shared" si="0"/>
        <v>4</v>
      </c>
      <c r="AE1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7" spans="1:32" x14ac:dyDescent="0.25">
      <c r="A17" s="110" t="s">
        <v>1904</v>
      </c>
      <c r="B17" s="110">
        <v>9001020100</v>
      </c>
      <c r="C17" s="110" t="s">
        <v>1903</v>
      </c>
      <c r="D17" s="110">
        <v>63514</v>
      </c>
      <c r="E17" s="110">
        <v>1.77</v>
      </c>
      <c r="F17" s="110">
        <v>47740.045819999999</v>
      </c>
      <c r="G17" s="110">
        <v>47.74</v>
      </c>
      <c r="H17" s="110">
        <v>0.41899999999999998</v>
      </c>
      <c r="I17" s="110">
        <v>3</v>
      </c>
      <c r="J17" s="110">
        <v>0.58099999999999996</v>
      </c>
      <c r="K17" s="110">
        <v>3</v>
      </c>
      <c r="L17" s="110">
        <v>1542</v>
      </c>
      <c r="M17" s="110">
        <v>0.38759912526619356</v>
      </c>
      <c r="N17" s="110">
        <v>0.65300000000000002</v>
      </c>
      <c r="O17" s="110">
        <v>4</v>
      </c>
      <c r="P17" s="110">
        <v>0.43200000000000005</v>
      </c>
      <c r="Q17" s="110">
        <v>3</v>
      </c>
      <c r="R17" s="110">
        <v>3</v>
      </c>
      <c r="S17" s="110">
        <v>1</v>
      </c>
      <c r="T17" s="110">
        <v>1</v>
      </c>
      <c r="U17" s="110">
        <v>3523</v>
      </c>
      <c r="V17" s="110">
        <v>0.362542220272835</v>
      </c>
      <c r="W17" s="110">
        <v>9717.4888964999991</v>
      </c>
      <c r="X17" s="110">
        <v>1</v>
      </c>
      <c r="Y17" s="110">
        <v>1141</v>
      </c>
      <c r="Z17" s="110">
        <v>20.989698307579101</v>
      </c>
      <c r="AA17" s="110">
        <v>0.76100000000000001</v>
      </c>
      <c r="AB17" s="110">
        <v>4</v>
      </c>
      <c r="AC17" s="109">
        <v>3.5</v>
      </c>
      <c r="AD17" s="49">
        <f t="shared" si="0"/>
        <v>4</v>
      </c>
      <c r="AE1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8" spans="1:32" x14ac:dyDescent="0.25">
      <c r="A18" s="112" t="s">
        <v>1902</v>
      </c>
      <c r="B18" s="112">
        <v>9001020200</v>
      </c>
      <c r="C18" s="112" t="s">
        <v>1901</v>
      </c>
      <c r="D18" s="112">
        <v>233750</v>
      </c>
      <c r="E18" s="112">
        <v>2.88</v>
      </c>
      <c r="F18" s="112">
        <v>137738.50839999999</v>
      </c>
      <c r="G18" s="112">
        <v>137.739</v>
      </c>
      <c r="H18" s="112">
        <v>0.98499999999999999</v>
      </c>
      <c r="I18" s="112">
        <v>5</v>
      </c>
      <c r="J18" s="112">
        <v>1.5000000000000013E-2</v>
      </c>
      <c r="K18" s="112">
        <v>1</v>
      </c>
      <c r="L18" s="112">
        <v>3644</v>
      </c>
      <c r="M18" s="112">
        <v>0.31747113068054689</v>
      </c>
      <c r="N18" s="112">
        <v>0.26800000000000002</v>
      </c>
      <c r="O18" s="112">
        <v>2</v>
      </c>
      <c r="P18" s="112">
        <v>2.0000000000000018E-2</v>
      </c>
      <c r="Q18" s="112">
        <v>1</v>
      </c>
      <c r="R18" s="112">
        <v>1</v>
      </c>
      <c r="S18" s="112">
        <v>1</v>
      </c>
      <c r="T18" s="112">
        <v>1</v>
      </c>
      <c r="U18" s="112">
        <v>3687</v>
      </c>
      <c r="V18" s="112">
        <v>7.2670525886606399</v>
      </c>
      <c r="W18" s="112">
        <v>507.35837604</v>
      </c>
      <c r="X18" s="112">
        <v>1</v>
      </c>
      <c r="Y18" s="112">
        <v>551</v>
      </c>
      <c r="Z18" s="112">
        <v>15.547404063205418</v>
      </c>
      <c r="AA18" s="112">
        <v>0.61199999999999999</v>
      </c>
      <c r="AB18" s="112">
        <v>4</v>
      </c>
      <c r="AC18" s="111">
        <v>2.5</v>
      </c>
      <c r="AD18" s="49">
        <f t="shared" si="0"/>
        <v>3</v>
      </c>
      <c r="AE1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9" spans="1:32" x14ac:dyDescent="0.25">
      <c r="A19" s="110" t="s">
        <v>1900</v>
      </c>
      <c r="B19" s="110">
        <v>9001020300</v>
      </c>
      <c r="C19" s="110" t="s">
        <v>1899</v>
      </c>
      <c r="D19" s="110">
        <v>196250</v>
      </c>
      <c r="E19" s="110">
        <v>2.86</v>
      </c>
      <c r="F19" s="110">
        <v>116045.0577</v>
      </c>
      <c r="G19" s="110">
        <v>116.045</v>
      </c>
      <c r="H19" s="110">
        <v>0.96799999999999997</v>
      </c>
      <c r="I19" s="110">
        <v>5</v>
      </c>
      <c r="J19" s="110">
        <v>3.2000000000000028E-2</v>
      </c>
      <c r="K19" s="110">
        <v>1</v>
      </c>
      <c r="L19" s="110">
        <v>3331</v>
      </c>
      <c r="M19" s="110">
        <v>0.34445241178073882</v>
      </c>
      <c r="N19" s="110">
        <v>0.44700000000000001</v>
      </c>
      <c r="O19" s="110">
        <v>3</v>
      </c>
      <c r="P19" s="110">
        <v>3.1000000000000028E-2</v>
      </c>
      <c r="Q19" s="110">
        <v>1</v>
      </c>
      <c r="R19" s="110">
        <v>1</v>
      </c>
      <c r="S19" s="110">
        <v>1</v>
      </c>
      <c r="T19" s="110">
        <v>1</v>
      </c>
      <c r="U19" s="110">
        <v>7263</v>
      </c>
      <c r="V19" s="110">
        <v>7.6017132125708704</v>
      </c>
      <c r="W19" s="110">
        <v>955.44251629999997</v>
      </c>
      <c r="X19" s="110">
        <v>1</v>
      </c>
      <c r="Y19" s="110">
        <v>793</v>
      </c>
      <c r="Z19" s="110">
        <v>11.3447782546495</v>
      </c>
      <c r="AA19" s="110">
        <v>0.443</v>
      </c>
      <c r="AB19" s="110">
        <v>3</v>
      </c>
      <c r="AC19" s="109">
        <v>2</v>
      </c>
      <c r="AD19" s="49">
        <f t="shared" si="0"/>
        <v>2</v>
      </c>
      <c r="AE1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0" spans="1:32" x14ac:dyDescent="0.25">
      <c r="A20" s="112" t="s">
        <v>1898</v>
      </c>
      <c r="B20" s="112">
        <v>9001020400</v>
      </c>
      <c r="C20" s="112" t="s">
        <v>1897</v>
      </c>
      <c r="D20" s="112">
        <v>170972</v>
      </c>
      <c r="E20" s="112">
        <v>2.98</v>
      </c>
      <c r="F20" s="112">
        <v>99041.420360000004</v>
      </c>
      <c r="G20" s="112">
        <v>99.040999999999997</v>
      </c>
      <c r="H20" s="112">
        <v>0.94399999999999995</v>
      </c>
      <c r="I20" s="112">
        <v>5</v>
      </c>
      <c r="J20" s="112">
        <v>5.600000000000005E-2</v>
      </c>
      <c r="K20" s="112">
        <v>1</v>
      </c>
      <c r="L20" s="112">
        <v>3328</v>
      </c>
      <c r="M20" s="112">
        <v>0.40322523500611074</v>
      </c>
      <c r="N20" s="112">
        <v>0.68400000000000005</v>
      </c>
      <c r="O20" s="112">
        <v>4</v>
      </c>
      <c r="P20" s="112">
        <v>3.2000000000000028E-2</v>
      </c>
      <c r="Q20" s="112">
        <v>1</v>
      </c>
      <c r="R20" s="112">
        <v>1</v>
      </c>
      <c r="S20" s="112">
        <v>1</v>
      </c>
      <c r="T20" s="112">
        <v>1</v>
      </c>
      <c r="U20" s="112">
        <v>3586</v>
      </c>
      <c r="V20" s="112">
        <v>3.6117715603315501</v>
      </c>
      <c r="W20" s="112">
        <v>992.86456524000005</v>
      </c>
      <c r="X20" s="112">
        <v>1</v>
      </c>
      <c r="Y20" s="112">
        <v>694</v>
      </c>
      <c r="Z20" s="112">
        <v>19.527293190770962</v>
      </c>
      <c r="AA20" s="112">
        <v>0.72599999999999998</v>
      </c>
      <c r="AB20" s="112">
        <v>4</v>
      </c>
      <c r="AC20" s="111">
        <v>2.5</v>
      </c>
      <c r="AD20" s="49">
        <f t="shared" si="0"/>
        <v>3</v>
      </c>
      <c r="AE2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1" spans="1:32" x14ac:dyDescent="0.25">
      <c r="A21" s="110" t="s">
        <v>1896</v>
      </c>
      <c r="B21" s="110">
        <v>9001020500</v>
      </c>
      <c r="C21" s="110" t="s">
        <v>1895</v>
      </c>
      <c r="D21" s="110">
        <v>186324</v>
      </c>
      <c r="E21" s="110">
        <v>2.77</v>
      </c>
      <c r="F21" s="110">
        <v>111951.24159999999</v>
      </c>
      <c r="G21" s="110">
        <v>111.95099999999999</v>
      </c>
      <c r="H21" s="110">
        <v>0.96399999999999997</v>
      </c>
      <c r="I21" s="110">
        <v>5</v>
      </c>
      <c r="J21" s="110">
        <v>3.6000000000000032E-2</v>
      </c>
      <c r="K21" s="110">
        <v>1</v>
      </c>
      <c r="L21" s="110">
        <v>2959</v>
      </c>
      <c r="M21" s="110">
        <v>0.31717379363124454</v>
      </c>
      <c r="N21" s="110">
        <v>0.26600000000000001</v>
      </c>
      <c r="O21" s="110">
        <v>2</v>
      </c>
      <c r="P21" s="110">
        <v>4.6000000000000041E-2</v>
      </c>
      <c r="Q21" s="110">
        <v>1</v>
      </c>
      <c r="R21" s="110">
        <v>1</v>
      </c>
      <c r="S21" s="110">
        <v>1</v>
      </c>
      <c r="T21" s="110">
        <v>1</v>
      </c>
      <c r="U21" s="110">
        <v>4896</v>
      </c>
      <c r="V21" s="110">
        <v>3.7827040125282401</v>
      </c>
      <c r="W21" s="110">
        <v>1294.3122126000001</v>
      </c>
      <c r="X21" s="110">
        <v>1</v>
      </c>
      <c r="Y21" s="110">
        <v>561</v>
      </c>
      <c r="Z21" s="110">
        <v>11.481784690953745</v>
      </c>
      <c r="AA21" s="110">
        <v>0.45500000000000002</v>
      </c>
      <c r="AB21" s="110">
        <v>3</v>
      </c>
      <c r="AC21" s="109">
        <v>2</v>
      </c>
      <c r="AD21" s="49">
        <f t="shared" si="0"/>
        <v>2</v>
      </c>
      <c r="AE2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2" spans="1:32" x14ac:dyDescent="0.25">
      <c r="A22" s="112" t="s">
        <v>1894</v>
      </c>
      <c r="B22" s="112">
        <v>9001020600</v>
      </c>
      <c r="C22" s="112" t="s">
        <v>1893</v>
      </c>
      <c r="D22" s="112">
        <v>144519</v>
      </c>
      <c r="E22" s="112">
        <v>3.07</v>
      </c>
      <c r="F22" s="112">
        <v>82481.349900000001</v>
      </c>
      <c r="G22" s="112">
        <v>82.480999999999995</v>
      </c>
      <c r="H22" s="112">
        <v>0.89400000000000002</v>
      </c>
      <c r="I22" s="112">
        <v>5</v>
      </c>
      <c r="J22" s="112">
        <v>0.10599999999999998</v>
      </c>
      <c r="K22" s="112">
        <v>1</v>
      </c>
      <c r="L22" s="112">
        <v>2570</v>
      </c>
      <c r="M22" s="112">
        <v>0.37390270694393668</v>
      </c>
      <c r="N22" s="112">
        <v>0.60899999999999999</v>
      </c>
      <c r="O22" s="112">
        <v>4</v>
      </c>
      <c r="P22" s="112">
        <v>6.9999999999999951E-2</v>
      </c>
      <c r="Q22" s="112">
        <v>1</v>
      </c>
      <c r="R22" s="112">
        <v>1</v>
      </c>
      <c r="S22" s="112">
        <v>1</v>
      </c>
      <c r="T22" s="112">
        <v>1</v>
      </c>
      <c r="U22" s="112">
        <v>4952</v>
      </c>
      <c r="V22" s="112">
        <v>1.37993612325617</v>
      </c>
      <c r="W22" s="112">
        <v>3588.5719030999999</v>
      </c>
      <c r="X22" s="112">
        <v>1</v>
      </c>
      <c r="Y22" s="112">
        <v>1015</v>
      </c>
      <c r="Z22" s="112">
        <v>19.522985189459511</v>
      </c>
      <c r="AA22" s="112">
        <v>0.72599999999999998</v>
      </c>
      <c r="AB22" s="112">
        <v>4</v>
      </c>
      <c r="AC22" s="111">
        <v>2.5</v>
      </c>
      <c r="AD22" s="49">
        <f t="shared" si="0"/>
        <v>3</v>
      </c>
      <c r="AE2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3" spans="1:32" x14ac:dyDescent="0.25">
      <c r="A23" s="110" t="s">
        <v>1892</v>
      </c>
      <c r="B23" s="110">
        <v>9001020700</v>
      </c>
      <c r="C23" s="110" t="s">
        <v>1891</v>
      </c>
      <c r="D23" s="110">
        <v>131897</v>
      </c>
      <c r="E23" s="110">
        <v>2.65</v>
      </c>
      <c r="F23" s="110">
        <v>81023.68303</v>
      </c>
      <c r="G23" s="110">
        <v>81.024000000000001</v>
      </c>
      <c r="H23" s="110">
        <v>0.88800000000000001</v>
      </c>
      <c r="I23" s="110">
        <v>5</v>
      </c>
      <c r="J23" s="110">
        <v>0.11199999999999999</v>
      </c>
      <c r="K23" s="110">
        <v>1</v>
      </c>
      <c r="L23" s="110">
        <v>2349</v>
      </c>
      <c r="M23" s="110">
        <v>0.3478982804270086</v>
      </c>
      <c r="N23" s="110">
        <v>0.46899999999999997</v>
      </c>
      <c r="O23" s="110">
        <v>3</v>
      </c>
      <c r="P23" s="110">
        <v>9.9999999999999978E-2</v>
      </c>
      <c r="Q23" s="110">
        <v>1</v>
      </c>
      <c r="R23" s="110">
        <v>1</v>
      </c>
      <c r="S23" s="110">
        <v>1</v>
      </c>
      <c r="T23" s="110">
        <v>1</v>
      </c>
      <c r="U23" s="110">
        <v>4352</v>
      </c>
      <c r="V23" s="110">
        <v>2.24114976594486</v>
      </c>
      <c r="W23" s="110">
        <v>1941.8604084999999</v>
      </c>
      <c r="X23" s="110">
        <v>1</v>
      </c>
      <c r="Y23" s="110">
        <v>419</v>
      </c>
      <c r="Z23" s="110">
        <v>10.272125520961019</v>
      </c>
      <c r="AA23" s="110">
        <v>0.4</v>
      </c>
      <c r="AB23" s="110">
        <v>2</v>
      </c>
      <c r="AC23" s="109">
        <v>1.5</v>
      </c>
      <c r="AD23" s="49">
        <f t="shared" si="0"/>
        <v>2</v>
      </c>
      <c r="AE2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4" spans="1:32" x14ac:dyDescent="0.25">
      <c r="A24" s="112" t="s">
        <v>1890</v>
      </c>
      <c r="B24" s="112">
        <v>9001020800</v>
      </c>
      <c r="C24" s="112" t="s">
        <v>1889</v>
      </c>
      <c r="D24" s="112">
        <v>168846</v>
      </c>
      <c r="E24" s="112">
        <v>2.8</v>
      </c>
      <c r="F24" s="112">
        <v>100904.7849</v>
      </c>
      <c r="G24" s="112">
        <v>100.905</v>
      </c>
      <c r="H24" s="112">
        <v>0.94499999999999995</v>
      </c>
      <c r="I24" s="112">
        <v>5</v>
      </c>
      <c r="J24" s="112">
        <v>5.5000000000000049E-2</v>
      </c>
      <c r="K24" s="112">
        <v>1</v>
      </c>
      <c r="L24" s="112">
        <v>2638</v>
      </c>
      <c r="M24" s="112">
        <v>0.31372149528262855</v>
      </c>
      <c r="N24" s="112">
        <v>0.246</v>
      </c>
      <c r="O24" s="112">
        <v>2</v>
      </c>
      <c r="P24" s="112">
        <v>6.4999999999999947E-2</v>
      </c>
      <c r="Q24" s="112">
        <v>1</v>
      </c>
      <c r="R24" s="112">
        <v>1</v>
      </c>
      <c r="S24" s="112">
        <v>1</v>
      </c>
      <c r="T24" s="112">
        <v>1</v>
      </c>
      <c r="U24" s="112">
        <v>2939</v>
      </c>
      <c r="V24" s="112">
        <v>0.89402537772375801</v>
      </c>
      <c r="W24" s="112">
        <v>3287.3787179000001</v>
      </c>
      <c r="X24" s="112">
        <v>1</v>
      </c>
      <c r="Y24" s="112">
        <v>438</v>
      </c>
      <c r="Z24" s="112">
        <v>16.472358029334337</v>
      </c>
      <c r="AA24" s="112">
        <v>0.64500000000000002</v>
      </c>
      <c r="AB24" s="112">
        <v>4</v>
      </c>
      <c r="AC24" s="111">
        <v>2.5</v>
      </c>
      <c r="AD24" s="49">
        <f t="shared" si="0"/>
        <v>3</v>
      </c>
      <c r="AE2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5" spans="1:32" x14ac:dyDescent="0.25">
      <c r="A25" s="110" t="s">
        <v>1888</v>
      </c>
      <c r="B25" s="110">
        <v>9001020900</v>
      </c>
      <c r="C25" s="110" t="s">
        <v>1887</v>
      </c>
      <c r="D25" s="110">
        <v>64044</v>
      </c>
      <c r="E25" s="110">
        <v>2.38</v>
      </c>
      <c r="F25" s="110">
        <v>41513.559269999998</v>
      </c>
      <c r="G25" s="110">
        <v>41.514000000000003</v>
      </c>
      <c r="H25" s="110">
        <v>0.309</v>
      </c>
      <c r="I25" s="110">
        <v>2</v>
      </c>
      <c r="J25" s="110">
        <v>0.69100000000000006</v>
      </c>
      <c r="K25" s="110">
        <v>4</v>
      </c>
      <c r="L25" s="110">
        <v>1852</v>
      </c>
      <c r="M25" s="110">
        <v>0.53534315994100501</v>
      </c>
      <c r="N25" s="110">
        <v>0.878</v>
      </c>
      <c r="O25" s="110">
        <v>5</v>
      </c>
      <c r="P25" s="110">
        <v>0.23199999999999998</v>
      </c>
      <c r="Q25" s="110">
        <v>2</v>
      </c>
      <c r="R25" s="110">
        <v>3</v>
      </c>
      <c r="S25" s="110">
        <v>1</v>
      </c>
      <c r="T25" s="110">
        <v>1</v>
      </c>
      <c r="U25" s="110">
        <v>4906</v>
      </c>
      <c r="V25" s="110">
        <v>0.65956135704103602</v>
      </c>
      <c r="W25" s="110">
        <v>7438.2768906000001</v>
      </c>
      <c r="X25" s="110">
        <v>1</v>
      </c>
      <c r="Y25" s="110">
        <v>963</v>
      </c>
      <c r="Z25" s="110">
        <v>20.515551768214742</v>
      </c>
      <c r="AA25" s="110">
        <v>0.753</v>
      </c>
      <c r="AB25" s="110">
        <v>4</v>
      </c>
      <c r="AC25" s="109">
        <v>3.5</v>
      </c>
      <c r="AD25" s="49">
        <f t="shared" si="0"/>
        <v>4</v>
      </c>
      <c r="AE2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6" spans="1:32" x14ac:dyDescent="0.25">
      <c r="A26" s="112" t="s">
        <v>1886</v>
      </c>
      <c r="B26" s="112">
        <v>9001021000</v>
      </c>
      <c r="C26" s="112" t="s">
        <v>1885</v>
      </c>
      <c r="D26" s="112">
        <v>133988</v>
      </c>
      <c r="E26" s="112">
        <v>2.82</v>
      </c>
      <c r="F26" s="112">
        <v>79788.692880000002</v>
      </c>
      <c r="G26" s="112">
        <v>79.789000000000001</v>
      </c>
      <c r="H26" s="112">
        <v>0.874</v>
      </c>
      <c r="I26" s="112">
        <v>5</v>
      </c>
      <c r="J26" s="112">
        <v>0.126</v>
      </c>
      <c r="K26" s="112">
        <v>1</v>
      </c>
      <c r="L26" s="112">
        <v>2313</v>
      </c>
      <c r="M26" s="112">
        <v>0.34786883953274256</v>
      </c>
      <c r="N26" s="112">
        <v>0.46700000000000003</v>
      </c>
      <c r="O26" s="112">
        <v>3</v>
      </c>
      <c r="P26" s="112">
        <v>0.11099999999999999</v>
      </c>
      <c r="Q26" s="112">
        <v>1</v>
      </c>
      <c r="R26" s="112">
        <v>1</v>
      </c>
      <c r="S26" s="112">
        <v>1</v>
      </c>
      <c r="T26" s="112">
        <v>1</v>
      </c>
      <c r="U26" s="112">
        <v>3499</v>
      </c>
      <c r="V26" s="112">
        <v>0.73690341422431305</v>
      </c>
      <c r="W26" s="112">
        <v>4748.2477791000001</v>
      </c>
      <c r="X26" s="112">
        <v>1</v>
      </c>
      <c r="Y26" s="112">
        <v>521</v>
      </c>
      <c r="Z26" s="112">
        <v>15.659753531710249</v>
      </c>
      <c r="AA26" s="112">
        <v>0.61599999999999999</v>
      </c>
      <c r="AB26" s="112">
        <v>4</v>
      </c>
      <c r="AC26" s="111">
        <v>2.5</v>
      </c>
      <c r="AD26" s="49">
        <f t="shared" si="0"/>
        <v>3</v>
      </c>
      <c r="AE2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7" spans="1:32" x14ac:dyDescent="0.25">
      <c r="A27" s="110" t="s">
        <v>1884</v>
      </c>
      <c r="B27" s="110">
        <v>9001021100</v>
      </c>
      <c r="C27" s="110" t="s">
        <v>1883</v>
      </c>
      <c r="D27" s="110">
        <v>103810</v>
      </c>
      <c r="E27" s="110">
        <v>2.74</v>
      </c>
      <c r="F27" s="110">
        <v>62713.914510000002</v>
      </c>
      <c r="G27" s="110">
        <v>62.713999999999999</v>
      </c>
      <c r="H27" s="110">
        <v>0.70399999999999996</v>
      </c>
      <c r="I27" s="110">
        <v>4</v>
      </c>
      <c r="J27" s="110">
        <v>0.29600000000000004</v>
      </c>
      <c r="K27" s="110">
        <v>2</v>
      </c>
      <c r="L27" s="110">
        <v>1898</v>
      </c>
      <c r="M27" s="110">
        <v>0.36317299243644358</v>
      </c>
      <c r="N27" s="110">
        <v>0.55400000000000005</v>
      </c>
      <c r="O27" s="110">
        <v>3</v>
      </c>
      <c r="P27" s="110">
        <v>0.21099999999999997</v>
      </c>
      <c r="Q27" s="110">
        <v>2</v>
      </c>
      <c r="R27" s="110">
        <v>2</v>
      </c>
      <c r="S27" s="110">
        <v>1</v>
      </c>
      <c r="T27" s="110">
        <v>1</v>
      </c>
      <c r="U27" s="110">
        <v>5976</v>
      </c>
      <c r="V27" s="110">
        <v>0.71774579650562098</v>
      </c>
      <c r="W27" s="110">
        <v>8326.0675702999997</v>
      </c>
      <c r="X27" s="110">
        <v>1</v>
      </c>
      <c r="Y27" s="110">
        <v>989</v>
      </c>
      <c r="Z27" s="110">
        <v>15.178023327194598</v>
      </c>
      <c r="AA27" s="110">
        <v>0.60399999999999998</v>
      </c>
      <c r="AB27" s="110">
        <v>4</v>
      </c>
      <c r="AC27" s="109">
        <v>3</v>
      </c>
      <c r="AD27" s="49">
        <f t="shared" si="0"/>
        <v>3</v>
      </c>
      <c r="AE2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8" spans="1:32" x14ac:dyDescent="0.25">
      <c r="A28" s="112" t="s">
        <v>1882</v>
      </c>
      <c r="B28" s="112">
        <v>9001021200</v>
      </c>
      <c r="C28" s="112" t="s">
        <v>1881</v>
      </c>
      <c r="D28" s="112">
        <v>138686</v>
      </c>
      <c r="E28" s="112">
        <v>2.61</v>
      </c>
      <c r="F28" s="112">
        <v>85844.478900000002</v>
      </c>
      <c r="G28" s="112">
        <v>85.843999999999994</v>
      </c>
      <c r="H28" s="112">
        <v>0.91100000000000003</v>
      </c>
      <c r="I28" s="112">
        <v>5</v>
      </c>
      <c r="J28" s="112">
        <v>8.8999999999999968E-2</v>
      </c>
      <c r="K28" s="112">
        <v>1</v>
      </c>
      <c r="L28" s="112">
        <v>2581</v>
      </c>
      <c r="M28" s="112">
        <v>0.36079198565675025</v>
      </c>
      <c r="N28" s="112">
        <v>0.54300000000000004</v>
      </c>
      <c r="O28" s="112">
        <v>3</v>
      </c>
      <c r="P28" s="112">
        <v>6.899999999999995E-2</v>
      </c>
      <c r="Q28" s="112">
        <v>1</v>
      </c>
      <c r="R28" s="112">
        <v>1</v>
      </c>
      <c r="S28" s="112">
        <v>1</v>
      </c>
      <c r="T28" s="112">
        <v>1</v>
      </c>
      <c r="U28" s="112">
        <v>4177</v>
      </c>
      <c r="V28" s="112">
        <v>0.92392821897244304</v>
      </c>
      <c r="W28" s="112">
        <v>4520.9139782000002</v>
      </c>
      <c r="X28" s="112">
        <v>1</v>
      </c>
      <c r="Y28" s="112">
        <v>732</v>
      </c>
      <c r="Z28" s="112">
        <v>17.34186211798152</v>
      </c>
      <c r="AA28" s="112">
        <v>0.66700000000000004</v>
      </c>
      <c r="AB28" s="112">
        <v>4</v>
      </c>
      <c r="AC28" s="111">
        <v>2.5</v>
      </c>
      <c r="AD28" s="49">
        <f t="shared" si="0"/>
        <v>3</v>
      </c>
      <c r="AE2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9" spans="1:32" x14ac:dyDescent="0.25">
      <c r="A29" s="110" t="s">
        <v>1880</v>
      </c>
      <c r="B29" s="110">
        <v>9001021300</v>
      </c>
      <c r="C29" s="110" t="s">
        <v>1879</v>
      </c>
      <c r="D29" s="110">
        <v>112188</v>
      </c>
      <c r="E29" s="110">
        <v>2.7</v>
      </c>
      <c r="F29" s="110">
        <v>68275.44253</v>
      </c>
      <c r="G29" s="110">
        <v>68.275000000000006</v>
      </c>
      <c r="H29" s="110">
        <v>0.77800000000000002</v>
      </c>
      <c r="I29" s="110">
        <v>4</v>
      </c>
      <c r="J29" s="110">
        <v>0.22199999999999998</v>
      </c>
      <c r="K29" s="110">
        <v>2</v>
      </c>
      <c r="L29" s="110">
        <v>2357</v>
      </c>
      <c r="M29" s="110">
        <v>0.41426315160933747</v>
      </c>
      <c r="N29" s="110">
        <v>0.71099999999999997</v>
      </c>
      <c r="O29" s="110">
        <v>4</v>
      </c>
      <c r="P29" s="110">
        <v>9.8999999999999977E-2</v>
      </c>
      <c r="Q29" s="110">
        <v>1</v>
      </c>
      <c r="R29" s="110">
        <v>2</v>
      </c>
      <c r="S29" s="110">
        <v>1</v>
      </c>
      <c r="T29" s="110">
        <v>1</v>
      </c>
      <c r="U29" s="110">
        <v>4422</v>
      </c>
      <c r="V29" s="110">
        <v>0.81323040878953901</v>
      </c>
      <c r="W29" s="110">
        <v>5437.5733522</v>
      </c>
      <c r="X29" s="110">
        <v>1</v>
      </c>
      <c r="Y29" s="110">
        <v>812</v>
      </c>
      <c r="Z29" s="110">
        <v>18.670958841112899</v>
      </c>
      <c r="AA29" s="110">
        <v>0.71</v>
      </c>
      <c r="AB29" s="110">
        <v>4</v>
      </c>
      <c r="AC29" s="109">
        <v>3</v>
      </c>
      <c r="AD29" s="49">
        <f t="shared" si="0"/>
        <v>3</v>
      </c>
      <c r="AE2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0" spans="1:32" x14ac:dyDescent="0.25">
      <c r="A30" s="112" t="s">
        <v>1878</v>
      </c>
      <c r="B30" s="112">
        <v>9001021400</v>
      </c>
      <c r="C30" s="112" t="s">
        <v>1877</v>
      </c>
      <c r="D30" s="112">
        <v>46566</v>
      </c>
      <c r="E30" s="112">
        <v>2.98</v>
      </c>
      <c r="F30" s="112">
        <v>26974.95953</v>
      </c>
      <c r="G30" s="112">
        <v>26.975000000000001</v>
      </c>
      <c r="H30" s="112">
        <v>0.13400000000000001</v>
      </c>
      <c r="I30" s="112">
        <v>1</v>
      </c>
      <c r="J30" s="112">
        <v>0.86599999999999999</v>
      </c>
      <c r="K30" s="112">
        <v>5</v>
      </c>
      <c r="L30" s="112">
        <v>1793</v>
      </c>
      <c r="M30" s="112">
        <v>0.79762862947286872</v>
      </c>
      <c r="N30" s="112">
        <v>0.98399999999999999</v>
      </c>
      <c r="O30" s="112">
        <v>5</v>
      </c>
      <c r="P30" s="112">
        <v>0.25600000000000001</v>
      </c>
      <c r="Q30" s="112">
        <v>2</v>
      </c>
      <c r="R30" s="112">
        <v>4</v>
      </c>
      <c r="S30" s="112">
        <v>1</v>
      </c>
      <c r="T30" s="112">
        <v>1</v>
      </c>
      <c r="U30" s="112">
        <v>6690</v>
      </c>
      <c r="V30" s="112">
        <v>0.63447745703841096</v>
      </c>
      <c r="W30" s="112">
        <v>10544.109843</v>
      </c>
      <c r="X30" s="112">
        <v>1</v>
      </c>
      <c r="Y30" s="112">
        <v>1633</v>
      </c>
      <c r="Z30" s="112">
        <v>22.499311104987601</v>
      </c>
      <c r="AA30" s="112">
        <v>0.79200000000000004</v>
      </c>
      <c r="AB30" s="112">
        <v>4</v>
      </c>
      <c r="AC30" s="111">
        <v>4</v>
      </c>
      <c r="AD30" s="49">
        <f t="shared" si="0"/>
        <v>4</v>
      </c>
      <c r="AE3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1" spans="1:32" x14ac:dyDescent="0.25">
      <c r="A31" s="110" t="s">
        <v>1876</v>
      </c>
      <c r="B31" s="110">
        <v>9001021500</v>
      </c>
      <c r="C31" s="110" t="s">
        <v>1875</v>
      </c>
      <c r="D31" s="110">
        <v>43357</v>
      </c>
      <c r="E31" s="110">
        <v>3.08</v>
      </c>
      <c r="F31" s="110">
        <v>24704.943569999999</v>
      </c>
      <c r="G31" s="110">
        <v>24.704999999999998</v>
      </c>
      <c r="H31" s="110">
        <v>0.109</v>
      </c>
      <c r="I31" s="110">
        <v>1</v>
      </c>
      <c r="J31" s="110">
        <v>0.89100000000000001</v>
      </c>
      <c r="K31" s="110">
        <v>5</v>
      </c>
      <c r="L31" s="110">
        <v>1564</v>
      </c>
      <c r="M31" s="110">
        <v>0.75968600967745492</v>
      </c>
      <c r="N31" s="110">
        <v>0.97899999999999998</v>
      </c>
      <c r="O31" s="110">
        <v>5</v>
      </c>
      <c r="P31" s="110">
        <v>0.41900000000000004</v>
      </c>
      <c r="Q31" s="110">
        <v>3</v>
      </c>
      <c r="R31" s="110">
        <v>4</v>
      </c>
      <c r="S31" s="110">
        <v>1</v>
      </c>
      <c r="T31" s="110">
        <v>1</v>
      </c>
      <c r="U31" s="110">
        <v>6303</v>
      </c>
      <c r="V31" s="110">
        <v>0.29565851270353399</v>
      </c>
      <c r="W31" s="110">
        <v>21318.513519</v>
      </c>
      <c r="X31" s="110">
        <v>1</v>
      </c>
      <c r="Y31" s="110">
        <v>2321</v>
      </c>
      <c r="Z31" s="110">
        <v>35.873261205564141</v>
      </c>
      <c r="AA31" s="110">
        <v>0.94099999999999995</v>
      </c>
      <c r="AB31" s="110">
        <v>5</v>
      </c>
      <c r="AC31" s="109">
        <v>4.5</v>
      </c>
      <c r="AD31" s="49">
        <f t="shared" si="0"/>
        <v>5</v>
      </c>
      <c r="AE3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2" spans="1:32" x14ac:dyDescent="0.25">
      <c r="A32" s="112" t="s">
        <v>1874</v>
      </c>
      <c r="B32" s="112">
        <v>9001021600</v>
      </c>
      <c r="C32" s="112" t="s">
        <v>1873</v>
      </c>
      <c r="D32" s="112">
        <v>85420</v>
      </c>
      <c r="E32" s="112">
        <v>2.29</v>
      </c>
      <c r="F32" s="112">
        <v>56447.12485</v>
      </c>
      <c r="G32" s="112">
        <v>56.447000000000003</v>
      </c>
      <c r="H32" s="112">
        <v>0.58599999999999997</v>
      </c>
      <c r="I32" s="112">
        <v>3</v>
      </c>
      <c r="J32" s="112">
        <v>0.41400000000000003</v>
      </c>
      <c r="K32" s="112">
        <v>3</v>
      </c>
      <c r="L32" s="112">
        <v>2014</v>
      </c>
      <c r="M32" s="112">
        <v>0.42815289643578719</v>
      </c>
      <c r="N32" s="112">
        <v>0.746</v>
      </c>
      <c r="O32" s="112">
        <v>4</v>
      </c>
      <c r="P32" s="112">
        <v>0.16100000000000003</v>
      </c>
      <c r="Q32" s="112">
        <v>1</v>
      </c>
      <c r="R32" s="112">
        <v>2</v>
      </c>
      <c r="S32" s="112">
        <v>1</v>
      </c>
      <c r="T32" s="112">
        <v>1</v>
      </c>
      <c r="U32" s="112">
        <v>7151</v>
      </c>
      <c r="V32" s="112">
        <v>0.31206708293629198</v>
      </c>
      <c r="W32" s="112">
        <v>22914.944866000002</v>
      </c>
      <c r="X32" s="112">
        <v>1</v>
      </c>
      <c r="Y32" s="112">
        <v>3855</v>
      </c>
      <c r="Z32" s="112">
        <v>50.683670786221406</v>
      </c>
      <c r="AA32" s="112">
        <v>0.99199999999999999</v>
      </c>
      <c r="AB32" s="112">
        <v>5</v>
      </c>
      <c r="AC32" s="111">
        <v>3.5</v>
      </c>
      <c r="AD32" s="49">
        <f t="shared" si="0"/>
        <v>4</v>
      </c>
      <c r="AE3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3" spans="1:32" x14ac:dyDescent="0.25">
      <c r="A33" s="110" t="s">
        <v>1872</v>
      </c>
      <c r="B33" s="110">
        <v>9001021700</v>
      </c>
      <c r="C33" s="110" t="s">
        <v>1871</v>
      </c>
      <c r="D33" s="110">
        <v>86705</v>
      </c>
      <c r="E33" s="110">
        <v>2.06</v>
      </c>
      <c r="F33" s="110">
        <v>60410.235999999997</v>
      </c>
      <c r="G33" s="110">
        <v>60.41</v>
      </c>
      <c r="H33" s="110">
        <v>0.66</v>
      </c>
      <c r="I33" s="110">
        <v>4</v>
      </c>
      <c r="J33" s="110">
        <v>0.33999999999999997</v>
      </c>
      <c r="K33" s="110">
        <v>2</v>
      </c>
      <c r="L33" s="110">
        <v>1908</v>
      </c>
      <c r="M33" s="110">
        <v>0.37900861701649369</v>
      </c>
      <c r="N33" s="110">
        <v>0.628</v>
      </c>
      <c r="O33" s="110">
        <v>4</v>
      </c>
      <c r="P33" s="110">
        <v>0.20699999999999996</v>
      </c>
      <c r="Q33" s="110">
        <v>2</v>
      </c>
      <c r="R33" s="110">
        <v>2</v>
      </c>
      <c r="S33" s="110">
        <v>1</v>
      </c>
      <c r="T33" s="110">
        <v>1</v>
      </c>
      <c r="U33" s="110">
        <v>7354</v>
      </c>
      <c r="V33" s="110">
        <v>0.29783883168570702</v>
      </c>
      <c r="W33" s="110">
        <v>24691.206174999999</v>
      </c>
      <c r="X33" s="110">
        <v>1</v>
      </c>
      <c r="Y33" s="110">
        <v>1989</v>
      </c>
      <c r="Z33" s="110">
        <v>26.769851951547778</v>
      </c>
      <c r="AA33" s="110">
        <v>0.85499999999999998</v>
      </c>
      <c r="AB33" s="110">
        <v>5</v>
      </c>
      <c r="AC33" s="109">
        <v>3.5</v>
      </c>
      <c r="AD33" s="49">
        <f t="shared" si="0"/>
        <v>4</v>
      </c>
      <c r="AE3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4" spans="1:32" x14ac:dyDescent="0.25">
      <c r="A34" s="112" t="s">
        <v>1870</v>
      </c>
      <c r="B34" s="112">
        <v>9001021801</v>
      </c>
      <c r="C34" s="112" t="s">
        <v>1869</v>
      </c>
      <c r="D34" s="112">
        <v>99112</v>
      </c>
      <c r="E34" s="112">
        <v>2.4900000000000002</v>
      </c>
      <c r="F34" s="112">
        <v>62809.677920000002</v>
      </c>
      <c r="G34" s="112">
        <v>62.81</v>
      </c>
      <c r="H34" s="112">
        <v>0.70499999999999996</v>
      </c>
      <c r="I34" s="112">
        <v>4</v>
      </c>
      <c r="J34" s="112">
        <v>0.29500000000000004</v>
      </c>
      <c r="K34" s="112">
        <v>2</v>
      </c>
      <c r="L34" s="112">
        <v>1969</v>
      </c>
      <c r="M34" s="112">
        <v>0.37618406561636453</v>
      </c>
      <c r="N34" s="112">
        <v>0.61899999999999999</v>
      </c>
      <c r="O34" s="112">
        <v>4</v>
      </c>
      <c r="P34" s="112">
        <v>0.17400000000000004</v>
      </c>
      <c r="Q34" s="112">
        <v>1</v>
      </c>
      <c r="R34" s="112">
        <v>2</v>
      </c>
      <c r="S34" s="112">
        <v>1</v>
      </c>
      <c r="T34" s="112">
        <v>1</v>
      </c>
      <c r="U34" s="112">
        <v>4334</v>
      </c>
      <c r="V34" s="112">
        <v>0.37981681768409697</v>
      </c>
      <c r="W34" s="112">
        <v>11410.763816000001</v>
      </c>
      <c r="X34" s="112">
        <v>1</v>
      </c>
      <c r="Y34" s="112">
        <v>1454</v>
      </c>
      <c r="Z34" s="112">
        <v>31.608695652173914</v>
      </c>
      <c r="AA34" s="112">
        <v>0.90600000000000003</v>
      </c>
      <c r="AB34" s="112">
        <v>5</v>
      </c>
      <c r="AC34" s="111">
        <v>3.5</v>
      </c>
      <c r="AD34" s="49">
        <f t="shared" si="0"/>
        <v>4</v>
      </c>
      <c r="AE3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5" spans="1:32" x14ac:dyDescent="0.25">
      <c r="A35" s="110" t="s">
        <v>1868</v>
      </c>
      <c r="B35" s="110">
        <v>9001021802</v>
      </c>
      <c r="C35" s="110" t="s">
        <v>1867</v>
      </c>
      <c r="D35" s="110">
        <v>68599</v>
      </c>
      <c r="E35" s="110">
        <v>2.77</v>
      </c>
      <c r="F35" s="110">
        <v>41217.14445</v>
      </c>
      <c r="G35" s="110">
        <v>41.216999999999999</v>
      </c>
      <c r="H35" s="110">
        <v>0.30599999999999999</v>
      </c>
      <c r="I35" s="110">
        <v>2</v>
      </c>
      <c r="J35" s="110">
        <v>0.69399999999999995</v>
      </c>
      <c r="K35" s="110">
        <v>4</v>
      </c>
      <c r="L35" s="110">
        <v>1630</v>
      </c>
      <c r="M35" s="110">
        <v>0.47455980420302984</v>
      </c>
      <c r="N35" s="110">
        <v>0.81599999999999995</v>
      </c>
      <c r="O35" s="110">
        <v>5</v>
      </c>
      <c r="P35" s="110">
        <v>0.36099999999999999</v>
      </c>
      <c r="Q35" s="110">
        <v>2</v>
      </c>
      <c r="R35" s="110">
        <v>3</v>
      </c>
      <c r="S35" s="110">
        <v>1</v>
      </c>
      <c r="T35" s="110">
        <v>1</v>
      </c>
      <c r="U35" s="110">
        <v>5408</v>
      </c>
      <c r="V35" s="110">
        <v>0.55309136567428097</v>
      </c>
      <c r="W35" s="110">
        <v>9777.7697060999999</v>
      </c>
      <c r="X35" s="110">
        <v>1</v>
      </c>
      <c r="Y35" s="110">
        <v>2075</v>
      </c>
      <c r="Z35" s="110">
        <v>39.396240744256694</v>
      </c>
      <c r="AA35" s="110">
        <v>0.96299999999999997</v>
      </c>
      <c r="AB35" s="110">
        <v>5</v>
      </c>
      <c r="AC35" s="109">
        <v>4</v>
      </c>
      <c r="AD35" s="49">
        <f t="shared" si="0"/>
        <v>4</v>
      </c>
      <c r="AE3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6" spans="1:32" x14ac:dyDescent="0.25">
      <c r="A36" s="112" t="s">
        <v>1866</v>
      </c>
      <c r="B36" s="112">
        <v>9001021900</v>
      </c>
      <c r="C36" s="112" t="s">
        <v>1865</v>
      </c>
      <c r="D36" s="112">
        <v>66250</v>
      </c>
      <c r="E36" s="112">
        <v>2.81</v>
      </c>
      <c r="F36" s="112">
        <v>39521.436589999998</v>
      </c>
      <c r="G36" s="112">
        <v>39.521000000000001</v>
      </c>
      <c r="H36" s="112">
        <v>0.28699999999999998</v>
      </c>
      <c r="I36" s="112">
        <v>2</v>
      </c>
      <c r="J36" s="112">
        <v>0.71300000000000008</v>
      </c>
      <c r="K36" s="112">
        <v>4</v>
      </c>
      <c r="L36" s="112">
        <v>2096</v>
      </c>
      <c r="M36" s="112">
        <v>0.63641411269862957</v>
      </c>
      <c r="N36" s="112">
        <v>0.94199999999999995</v>
      </c>
      <c r="O36" s="112">
        <v>5</v>
      </c>
      <c r="P36" s="112">
        <v>0.14400000000000002</v>
      </c>
      <c r="Q36" s="112">
        <v>1</v>
      </c>
      <c r="R36" s="112">
        <v>3</v>
      </c>
      <c r="S36" s="112">
        <v>1</v>
      </c>
      <c r="T36" s="112">
        <v>1</v>
      </c>
      <c r="U36" s="112">
        <v>5713</v>
      </c>
      <c r="V36" s="112">
        <v>0.83050307568992598</v>
      </c>
      <c r="W36" s="112">
        <v>6878.9630853999997</v>
      </c>
      <c r="X36" s="112">
        <v>1</v>
      </c>
      <c r="Y36" s="112">
        <v>1352</v>
      </c>
      <c r="Z36" s="112">
        <v>21.859337105901375</v>
      </c>
      <c r="AA36" s="112">
        <v>0.78600000000000003</v>
      </c>
      <c r="AB36" s="112">
        <v>4</v>
      </c>
      <c r="AC36" s="111">
        <v>3.5</v>
      </c>
      <c r="AD36" s="49">
        <f t="shared" si="0"/>
        <v>4</v>
      </c>
      <c r="AE3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7" spans="1:32" x14ac:dyDescent="0.25">
      <c r="A37" s="110" t="s">
        <v>1864</v>
      </c>
      <c r="B37" s="110">
        <v>9001022000</v>
      </c>
      <c r="C37" s="110" t="s">
        <v>1863</v>
      </c>
      <c r="D37" s="110">
        <v>82753</v>
      </c>
      <c r="E37" s="110">
        <v>2.86</v>
      </c>
      <c r="F37" s="110">
        <v>48932.874709999996</v>
      </c>
      <c r="G37" s="110">
        <v>48.933</v>
      </c>
      <c r="H37" s="110">
        <v>0.44800000000000001</v>
      </c>
      <c r="I37" s="110">
        <v>3</v>
      </c>
      <c r="J37" s="110">
        <v>0.55200000000000005</v>
      </c>
      <c r="K37" s="110">
        <v>3</v>
      </c>
      <c r="L37" s="110">
        <v>1441</v>
      </c>
      <c r="M37" s="110">
        <v>0.35338205863605598</v>
      </c>
      <c r="N37" s="110">
        <v>0.497</v>
      </c>
      <c r="O37" s="110">
        <v>3</v>
      </c>
      <c r="P37" s="110">
        <v>0.53800000000000003</v>
      </c>
      <c r="Q37" s="110">
        <v>3</v>
      </c>
      <c r="R37" s="110">
        <v>3</v>
      </c>
      <c r="S37" s="110">
        <v>1</v>
      </c>
      <c r="T37" s="110">
        <v>1</v>
      </c>
      <c r="U37" s="110">
        <v>2959</v>
      </c>
      <c r="V37" s="110">
        <v>0.28449398221150102</v>
      </c>
      <c r="W37" s="110">
        <v>10400.922989999999</v>
      </c>
      <c r="X37" s="110">
        <v>1</v>
      </c>
      <c r="Y37" s="110">
        <v>560</v>
      </c>
      <c r="Z37" s="110">
        <v>19.217570350034318</v>
      </c>
      <c r="AA37" s="110">
        <v>0.72399999999999998</v>
      </c>
      <c r="AB37" s="110">
        <v>4</v>
      </c>
      <c r="AC37" s="109">
        <v>3.5</v>
      </c>
      <c r="AD37" s="49">
        <f t="shared" si="0"/>
        <v>4</v>
      </c>
      <c r="AE3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8" spans="1:32" x14ac:dyDescent="0.25">
      <c r="A38" s="112" t="s">
        <v>1862</v>
      </c>
      <c r="B38" s="112">
        <v>9001022100</v>
      </c>
      <c r="C38" s="112" t="s">
        <v>1861</v>
      </c>
      <c r="D38" s="112">
        <v>58273</v>
      </c>
      <c r="E38" s="112">
        <v>3.07</v>
      </c>
      <c r="F38" s="112">
        <v>33258.157769999998</v>
      </c>
      <c r="G38" s="112">
        <v>33.258000000000003</v>
      </c>
      <c r="H38" s="112">
        <v>0.216</v>
      </c>
      <c r="I38" s="112">
        <v>2</v>
      </c>
      <c r="J38" s="112">
        <v>0.78400000000000003</v>
      </c>
      <c r="K38" s="112">
        <v>4</v>
      </c>
      <c r="L38" s="112">
        <v>1834</v>
      </c>
      <c r="M38" s="112">
        <v>0.66173238314035465</v>
      </c>
      <c r="N38" s="112">
        <v>0.95</v>
      </c>
      <c r="O38" s="112">
        <v>5</v>
      </c>
      <c r="P38" s="112">
        <v>0.24</v>
      </c>
      <c r="Q38" s="112">
        <v>2</v>
      </c>
      <c r="R38" s="112">
        <v>3</v>
      </c>
      <c r="S38" s="112">
        <v>1</v>
      </c>
      <c r="T38" s="112">
        <v>1</v>
      </c>
      <c r="U38" s="112">
        <v>7213</v>
      </c>
      <c r="V38" s="112">
        <v>0.77745070633531899</v>
      </c>
      <c r="W38" s="112">
        <v>9277.7586298999995</v>
      </c>
      <c r="X38" s="112">
        <v>1</v>
      </c>
      <c r="Y38" s="112">
        <v>2424</v>
      </c>
      <c r="Z38" s="112">
        <v>29.745981101975701</v>
      </c>
      <c r="AA38" s="112">
        <v>0.89100000000000001</v>
      </c>
      <c r="AB38" s="112">
        <v>5</v>
      </c>
      <c r="AC38" s="111">
        <v>4</v>
      </c>
      <c r="AD38" s="49">
        <f t="shared" si="0"/>
        <v>4</v>
      </c>
      <c r="AE3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9" spans="1:32" x14ac:dyDescent="0.25">
      <c r="A39" s="110" t="s">
        <v>1860</v>
      </c>
      <c r="B39" s="110">
        <v>9001022200</v>
      </c>
      <c r="C39" s="110" t="s">
        <v>1859</v>
      </c>
      <c r="D39" s="110">
        <v>91996</v>
      </c>
      <c r="E39" s="110">
        <v>2.16</v>
      </c>
      <c r="F39" s="110">
        <v>62595.349549999999</v>
      </c>
      <c r="G39" s="110">
        <v>62.594999999999999</v>
      </c>
      <c r="H39" s="110">
        <v>0.70199999999999996</v>
      </c>
      <c r="I39" s="110">
        <v>4</v>
      </c>
      <c r="J39" s="110">
        <v>0.29800000000000004</v>
      </c>
      <c r="K39" s="110">
        <v>2</v>
      </c>
      <c r="L39" s="110">
        <v>2280</v>
      </c>
      <c r="M39" s="110">
        <v>0.43709317380111989</v>
      </c>
      <c r="N39" s="110">
        <v>0.76300000000000001</v>
      </c>
      <c r="O39" s="110">
        <v>4</v>
      </c>
      <c r="P39" s="110">
        <v>0.11599999999999999</v>
      </c>
      <c r="Q39" s="110">
        <v>1</v>
      </c>
      <c r="R39" s="110">
        <v>2</v>
      </c>
      <c r="S39" s="110">
        <v>1</v>
      </c>
      <c r="T39" s="110">
        <v>1</v>
      </c>
      <c r="U39" s="110">
        <v>3186</v>
      </c>
      <c r="V39" s="110">
        <v>0.55810142749696101</v>
      </c>
      <c r="W39" s="110">
        <v>5708.6397616000004</v>
      </c>
      <c r="X39" s="110">
        <v>1</v>
      </c>
      <c r="Y39" s="110">
        <v>1696</v>
      </c>
      <c r="Z39" s="110">
        <v>25.822168087697928</v>
      </c>
      <c r="AA39" s="110">
        <v>0.84799999999999998</v>
      </c>
      <c r="AB39" s="110">
        <v>5</v>
      </c>
      <c r="AC39" s="109">
        <v>3.5</v>
      </c>
      <c r="AD39" s="49">
        <f t="shared" si="0"/>
        <v>4</v>
      </c>
      <c r="AE3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0" spans="1:32" x14ac:dyDescent="0.25">
      <c r="A40" s="112" t="s">
        <v>1858</v>
      </c>
      <c r="B40" s="112">
        <v>9001022300</v>
      </c>
      <c r="C40" s="112" t="s">
        <v>1857</v>
      </c>
      <c r="D40" s="112">
        <v>80816</v>
      </c>
      <c r="E40" s="112">
        <v>2.58</v>
      </c>
      <c r="F40" s="112">
        <v>50313.843919999999</v>
      </c>
      <c r="G40" s="112">
        <v>50.314</v>
      </c>
      <c r="H40" s="112">
        <v>0.47499999999999998</v>
      </c>
      <c r="I40" s="112">
        <v>3</v>
      </c>
      <c r="J40" s="112">
        <v>0.52500000000000002</v>
      </c>
      <c r="K40" s="112">
        <v>3</v>
      </c>
      <c r="L40" s="112">
        <v>2170</v>
      </c>
      <c r="M40" s="112">
        <v>0.51755139284138396</v>
      </c>
      <c r="N40" s="112">
        <v>0.86399999999999999</v>
      </c>
      <c r="O40" s="112">
        <v>5</v>
      </c>
      <c r="P40" s="112">
        <v>0.13400000000000001</v>
      </c>
      <c r="Q40" s="112">
        <v>1</v>
      </c>
      <c r="R40" s="112">
        <v>2</v>
      </c>
      <c r="S40" s="112">
        <v>1</v>
      </c>
      <c r="T40" s="112">
        <v>1</v>
      </c>
      <c r="U40" s="112">
        <v>5763</v>
      </c>
      <c r="V40" s="112">
        <v>1.05292418343251</v>
      </c>
      <c r="W40" s="112">
        <v>5473.3285555000002</v>
      </c>
      <c r="X40" s="112">
        <v>1</v>
      </c>
      <c r="Y40" s="112">
        <v>1350</v>
      </c>
      <c r="Z40" s="112">
        <v>25.645896656534955</v>
      </c>
      <c r="AA40" s="112">
        <v>0.84599999999999997</v>
      </c>
      <c r="AB40" s="112">
        <v>5</v>
      </c>
      <c r="AC40" s="111">
        <v>3.5</v>
      </c>
      <c r="AD40" s="49">
        <f t="shared" si="0"/>
        <v>4</v>
      </c>
      <c r="AE4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1" spans="1:32" x14ac:dyDescent="0.25">
      <c r="A41" s="110" t="s">
        <v>1856</v>
      </c>
      <c r="B41" s="110">
        <v>9001022400</v>
      </c>
      <c r="C41" s="110" t="s">
        <v>1855</v>
      </c>
      <c r="D41" s="110">
        <v>189712</v>
      </c>
      <c r="E41" s="110">
        <v>2.71</v>
      </c>
      <c r="F41" s="110">
        <v>115241.83289999999</v>
      </c>
      <c r="G41" s="110">
        <v>115.242</v>
      </c>
      <c r="H41" s="110">
        <v>0.96699999999999997</v>
      </c>
      <c r="I41" s="110">
        <v>5</v>
      </c>
      <c r="J41" s="110">
        <v>3.3000000000000029E-2</v>
      </c>
      <c r="K41" s="110">
        <v>1</v>
      </c>
      <c r="L41" s="110">
        <v>4000</v>
      </c>
      <c r="M41" s="110">
        <v>0.41651541625211347</v>
      </c>
      <c r="N41" s="110">
        <v>0.71499999999999997</v>
      </c>
      <c r="O41" s="110">
        <v>4</v>
      </c>
      <c r="P41" s="110">
        <v>1.100000000000001E-2</v>
      </c>
      <c r="Q41" s="110">
        <v>1</v>
      </c>
      <c r="R41" s="110">
        <v>1</v>
      </c>
      <c r="S41" s="110">
        <v>1</v>
      </c>
      <c r="T41" s="110">
        <v>1</v>
      </c>
      <c r="U41" s="110">
        <v>2391</v>
      </c>
      <c r="V41" s="110">
        <v>0.66985406882194098</v>
      </c>
      <c r="W41" s="110">
        <v>3569.4341668000002</v>
      </c>
      <c r="X41" s="110">
        <v>1</v>
      </c>
      <c r="Y41" s="110">
        <v>145</v>
      </c>
      <c r="Z41" s="110">
        <v>6.7630597014925371</v>
      </c>
      <c r="AA41" s="110">
        <v>0.22900000000000001</v>
      </c>
      <c r="AB41" s="110">
        <v>2</v>
      </c>
      <c r="AC41" s="109">
        <v>1.5</v>
      </c>
      <c r="AD41" s="49">
        <f t="shared" si="0"/>
        <v>2</v>
      </c>
      <c r="AE4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2" spans="1:32" x14ac:dyDescent="0.25">
      <c r="A42" s="112" t="s">
        <v>1854</v>
      </c>
      <c r="B42" s="112">
        <v>9001030100</v>
      </c>
      <c r="C42" s="112" t="s">
        <v>1853</v>
      </c>
      <c r="D42" s="112">
        <v>250000</v>
      </c>
      <c r="E42" s="112">
        <v>3.39</v>
      </c>
      <c r="F42" s="112">
        <v>135781.3616</v>
      </c>
      <c r="G42" s="112">
        <v>135.78100000000001</v>
      </c>
      <c r="H42" s="112">
        <v>0.97899999999999998</v>
      </c>
      <c r="I42" s="112">
        <v>5</v>
      </c>
      <c r="J42" s="112">
        <v>2.1000000000000019E-2</v>
      </c>
      <c r="K42" s="112">
        <v>1</v>
      </c>
      <c r="L42" s="112">
        <v>4000</v>
      </c>
      <c r="M42" s="112">
        <v>0.35350949080481159</v>
      </c>
      <c r="N42" s="112">
        <v>0.498</v>
      </c>
      <c r="O42" s="112">
        <v>3</v>
      </c>
      <c r="P42" s="112">
        <v>1.100000000000001E-2</v>
      </c>
      <c r="Q42" s="112">
        <v>1</v>
      </c>
      <c r="R42" s="112">
        <v>1</v>
      </c>
      <c r="S42" s="112">
        <v>1</v>
      </c>
      <c r="T42" s="112">
        <v>1</v>
      </c>
      <c r="U42" s="112">
        <v>3502</v>
      </c>
      <c r="V42" s="112">
        <v>4.2567085252904704</v>
      </c>
      <c r="W42" s="112">
        <v>822.70138515999997</v>
      </c>
      <c r="X42" s="112">
        <v>1</v>
      </c>
      <c r="Y42" s="112">
        <v>99</v>
      </c>
      <c r="Z42" s="112">
        <v>2.733296521258973</v>
      </c>
      <c r="AA42" s="112">
        <v>3.3000000000000002E-2</v>
      </c>
      <c r="AB42" s="112">
        <v>1</v>
      </c>
      <c r="AC42" s="111">
        <v>1</v>
      </c>
      <c r="AD42" s="49">
        <f t="shared" si="0"/>
        <v>1</v>
      </c>
      <c r="AE4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3" spans="1:32" x14ac:dyDescent="0.25">
      <c r="A43" s="110" t="s">
        <v>1852</v>
      </c>
      <c r="B43" s="110">
        <v>9001030200</v>
      </c>
      <c r="C43" s="110" t="s">
        <v>1851</v>
      </c>
      <c r="D43" s="110">
        <v>250000</v>
      </c>
      <c r="E43" s="110">
        <v>3.16</v>
      </c>
      <c r="F43" s="110">
        <v>140635.98759999999</v>
      </c>
      <c r="G43" s="110">
        <v>140.636</v>
      </c>
      <c r="H43" s="110">
        <v>0.98699999999999999</v>
      </c>
      <c r="I43" s="110">
        <v>5</v>
      </c>
      <c r="J43" s="110">
        <v>1.3000000000000012E-2</v>
      </c>
      <c r="K43" s="110">
        <v>1</v>
      </c>
      <c r="L43" s="110">
        <v>3565</v>
      </c>
      <c r="M43" s="110">
        <v>0.30418956577228179</v>
      </c>
      <c r="N43" s="110">
        <v>0.19700000000000001</v>
      </c>
      <c r="O43" s="110">
        <v>1</v>
      </c>
      <c r="P43" s="110">
        <v>2.200000000000002E-2</v>
      </c>
      <c r="Q43" s="110">
        <v>1</v>
      </c>
      <c r="R43" s="110">
        <v>1</v>
      </c>
      <c r="S43" s="110">
        <v>1</v>
      </c>
      <c r="T43" s="110">
        <v>1</v>
      </c>
      <c r="U43" s="110">
        <v>3442</v>
      </c>
      <c r="V43" s="110">
        <v>1.7681356052614901</v>
      </c>
      <c r="W43" s="110">
        <v>1946.6832690000001</v>
      </c>
      <c r="X43" s="110">
        <v>1</v>
      </c>
      <c r="Y43" s="110">
        <v>433</v>
      </c>
      <c r="Z43" s="110">
        <v>12.047857540345019</v>
      </c>
      <c r="AA43" s="110">
        <v>0.498</v>
      </c>
      <c r="AB43" s="110">
        <v>3</v>
      </c>
      <c r="AC43" s="109">
        <v>2</v>
      </c>
      <c r="AD43" s="49">
        <f t="shared" si="0"/>
        <v>2</v>
      </c>
      <c r="AE4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4" spans="1:32" x14ac:dyDescent="0.25">
      <c r="A44" s="112" t="s">
        <v>1850</v>
      </c>
      <c r="B44" s="112">
        <v>9001030300</v>
      </c>
      <c r="C44" s="112" t="s">
        <v>1849</v>
      </c>
      <c r="D44" s="112">
        <v>250000</v>
      </c>
      <c r="E44" s="112">
        <v>3.1</v>
      </c>
      <c r="F44" s="112">
        <v>141990.45860000001</v>
      </c>
      <c r="G44" s="112">
        <v>141.99</v>
      </c>
      <c r="H44" s="112">
        <v>0.995</v>
      </c>
      <c r="I44" s="112">
        <v>5</v>
      </c>
      <c r="J44" s="112">
        <v>5.0000000000000044E-3</v>
      </c>
      <c r="K44" s="112">
        <v>1</v>
      </c>
      <c r="L44" s="112">
        <v>4000</v>
      </c>
      <c r="M44" s="112">
        <v>0.33805088365282593</v>
      </c>
      <c r="N44" s="112">
        <v>0.41099999999999998</v>
      </c>
      <c r="O44" s="112">
        <v>3</v>
      </c>
      <c r="P44" s="112">
        <v>1.100000000000001E-2</v>
      </c>
      <c r="Q44" s="112">
        <v>1</v>
      </c>
      <c r="R44" s="112">
        <v>1</v>
      </c>
      <c r="S44" s="112">
        <v>1</v>
      </c>
      <c r="T44" s="112">
        <v>1</v>
      </c>
      <c r="U44" s="112">
        <v>4156</v>
      </c>
      <c r="V44" s="112">
        <v>3.1926580354812502</v>
      </c>
      <c r="W44" s="112">
        <v>1301.7366575999999</v>
      </c>
      <c r="X44" s="112">
        <v>1</v>
      </c>
      <c r="Y44" s="112">
        <v>262</v>
      </c>
      <c r="Z44" s="112">
        <v>6.1072261072261069</v>
      </c>
      <c r="AA44" s="112">
        <v>0.19400000000000001</v>
      </c>
      <c r="AB44" s="112">
        <v>1</v>
      </c>
      <c r="AC44" s="111">
        <v>1</v>
      </c>
      <c r="AD44" s="49">
        <f t="shared" si="0"/>
        <v>1</v>
      </c>
      <c r="AE4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5" spans="1:32" x14ac:dyDescent="0.25">
      <c r="A45" s="110" t="s">
        <v>1848</v>
      </c>
      <c r="B45" s="110">
        <v>9001030400</v>
      </c>
      <c r="C45" s="110" t="s">
        <v>1847</v>
      </c>
      <c r="D45" s="110">
        <v>145625</v>
      </c>
      <c r="E45" s="110">
        <v>2.95</v>
      </c>
      <c r="F45" s="110">
        <v>84786.152979999999</v>
      </c>
      <c r="G45" s="110">
        <v>84.786000000000001</v>
      </c>
      <c r="H45" s="110">
        <v>0.90700000000000003</v>
      </c>
      <c r="I45" s="110">
        <v>5</v>
      </c>
      <c r="J45" s="110">
        <v>9.2999999999999972E-2</v>
      </c>
      <c r="K45" s="110">
        <v>1</v>
      </c>
      <c r="L45" s="110">
        <v>3144</v>
      </c>
      <c r="M45" s="110">
        <v>0.444978321034327</v>
      </c>
      <c r="N45" s="110">
        <v>0.77900000000000003</v>
      </c>
      <c r="O45" s="110">
        <v>4</v>
      </c>
      <c r="P45" s="110">
        <v>4.1000000000000036E-2</v>
      </c>
      <c r="Q45" s="110">
        <v>1</v>
      </c>
      <c r="R45" s="110">
        <v>1</v>
      </c>
      <c r="S45" s="110">
        <v>1</v>
      </c>
      <c r="T45" s="110">
        <v>1</v>
      </c>
      <c r="U45" s="110">
        <v>3958</v>
      </c>
      <c r="V45" s="110">
        <v>1.37177546768556</v>
      </c>
      <c r="W45" s="110">
        <v>2885.3118408999999</v>
      </c>
      <c r="X45" s="110">
        <v>1</v>
      </c>
      <c r="Y45" s="110">
        <v>564</v>
      </c>
      <c r="Z45" s="110">
        <v>13.233223838573439</v>
      </c>
      <c r="AA45" s="110">
        <v>0.54300000000000004</v>
      </c>
      <c r="AB45" s="110">
        <v>3</v>
      </c>
      <c r="AC45" s="109">
        <v>2</v>
      </c>
      <c r="AD45" s="49">
        <f t="shared" si="0"/>
        <v>2</v>
      </c>
      <c r="AE4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6" spans="1:32" x14ac:dyDescent="0.25">
      <c r="A46" s="112" t="s">
        <v>1846</v>
      </c>
      <c r="B46" s="112">
        <v>9001030500</v>
      </c>
      <c r="C46" s="112" t="s">
        <v>1845</v>
      </c>
      <c r="D46" s="112">
        <v>192222</v>
      </c>
      <c r="E46" s="112">
        <v>3.19</v>
      </c>
      <c r="F46" s="112">
        <v>107623.65820000001</v>
      </c>
      <c r="G46" s="112">
        <v>107.624</v>
      </c>
      <c r="H46" s="112">
        <v>0.95799999999999996</v>
      </c>
      <c r="I46" s="112">
        <v>5</v>
      </c>
      <c r="J46" s="112">
        <v>4.2000000000000037E-2</v>
      </c>
      <c r="K46" s="112">
        <v>1</v>
      </c>
      <c r="L46" s="112">
        <v>3654</v>
      </c>
      <c r="M46" s="112">
        <v>0.40741971359602042</v>
      </c>
      <c r="N46" s="112">
        <v>0.69799999999999995</v>
      </c>
      <c r="O46" s="112">
        <v>4</v>
      </c>
      <c r="P46" s="112">
        <v>1.9000000000000017E-2</v>
      </c>
      <c r="Q46" s="112">
        <v>1</v>
      </c>
      <c r="R46" s="112">
        <v>1</v>
      </c>
      <c r="S46" s="112">
        <v>1</v>
      </c>
      <c r="T46" s="112">
        <v>1</v>
      </c>
      <c r="U46" s="112">
        <v>5674</v>
      </c>
      <c r="V46" s="112">
        <v>2.0661180669562902</v>
      </c>
      <c r="W46" s="112">
        <v>2746.2128572000001</v>
      </c>
      <c r="X46" s="112">
        <v>1</v>
      </c>
      <c r="Y46" s="112">
        <v>847</v>
      </c>
      <c r="Z46" s="112">
        <v>14.178105122196184</v>
      </c>
      <c r="AA46" s="112">
        <v>0.58799999999999997</v>
      </c>
      <c r="AB46" s="112">
        <v>3</v>
      </c>
      <c r="AC46" s="111">
        <v>2</v>
      </c>
      <c r="AD46" s="49">
        <f t="shared" si="0"/>
        <v>2</v>
      </c>
      <c r="AE4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7" spans="1:32" x14ac:dyDescent="0.25">
      <c r="A47" s="110" t="s">
        <v>1844</v>
      </c>
      <c r="B47" s="110">
        <v>9001035100</v>
      </c>
      <c r="C47" s="110" t="s">
        <v>1843</v>
      </c>
      <c r="D47" s="110">
        <v>128623</v>
      </c>
      <c r="E47" s="110">
        <v>2.35</v>
      </c>
      <c r="F47" s="110">
        <v>83904.39374</v>
      </c>
      <c r="G47" s="110">
        <v>83.903999999999996</v>
      </c>
      <c r="H47" s="110">
        <v>0.9</v>
      </c>
      <c r="I47" s="110">
        <v>5</v>
      </c>
      <c r="J47" s="110">
        <v>9.9999999999999978E-2</v>
      </c>
      <c r="K47" s="110">
        <v>1</v>
      </c>
      <c r="L47" s="110">
        <v>2425</v>
      </c>
      <c r="M47" s="110">
        <v>0.34682331523869969</v>
      </c>
      <c r="N47" s="110">
        <v>0.46300000000000002</v>
      </c>
      <c r="O47" s="110">
        <v>3</v>
      </c>
      <c r="P47" s="110">
        <v>8.6999999999999966E-2</v>
      </c>
      <c r="Q47" s="110">
        <v>1</v>
      </c>
      <c r="R47" s="110">
        <v>1</v>
      </c>
      <c r="S47" s="110">
        <v>1</v>
      </c>
      <c r="T47" s="110">
        <v>1</v>
      </c>
      <c r="U47" s="110">
        <v>7406</v>
      </c>
      <c r="V47" s="110">
        <v>2.5365326016954501</v>
      </c>
      <c r="W47" s="110">
        <v>2919.7338110000001</v>
      </c>
      <c r="X47" s="110">
        <v>1</v>
      </c>
      <c r="Y47" s="110">
        <v>698</v>
      </c>
      <c r="Z47" s="110">
        <v>9.067290205248117</v>
      </c>
      <c r="AA47" s="110">
        <v>0.35199999999999998</v>
      </c>
      <c r="AB47" s="110">
        <v>2</v>
      </c>
      <c r="AC47" s="109">
        <v>1.5</v>
      </c>
      <c r="AD47" s="49">
        <f t="shared" si="0"/>
        <v>2</v>
      </c>
      <c r="AE4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8" spans="1:32" x14ac:dyDescent="0.25">
      <c r="A48" s="112" t="s">
        <v>1842</v>
      </c>
      <c r="B48" s="112">
        <v>9001035200</v>
      </c>
      <c r="C48" s="112" t="s">
        <v>1841</v>
      </c>
      <c r="D48" s="112">
        <v>250000</v>
      </c>
      <c r="E48" s="112">
        <v>3.05</v>
      </c>
      <c r="F48" s="112">
        <v>143149.58360000001</v>
      </c>
      <c r="G48" s="112">
        <v>143.15</v>
      </c>
      <c r="H48" s="112">
        <v>0.996</v>
      </c>
      <c r="I48" s="112">
        <v>5</v>
      </c>
      <c r="J48" s="112">
        <v>4.0000000000000036E-3</v>
      </c>
      <c r="K48" s="112">
        <v>1</v>
      </c>
      <c r="L48" s="112">
        <v>4000</v>
      </c>
      <c r="M48" s="112">
        <v>0.33531358452376242</v>
      </c>
      <c r="N48" s="112">
        <v>0.4</v>
      </c>
      <c r="O48" s="112">
        <v>2</v>
      </c>
      <c r="P48" s="112">
        <v>1.100000000000001E-2</v>
      </c>
      <c r="Q48" s="112">
        <v>1</v>
      </c>
      <c r="R48" s="112">
        <v>1</v>
      </c>
      <c r="S48" s="112">
        <v>1</v>
      </c>
      <c r="T48" s="112">
        <v>1</v>
      </c>
      <c r="U48" s="112">
        <v>3316</v>
      </c>
      <c r="V48" s="112">
        <v>6.7184581550184799</v>
      </c>
      <c r="W48" s="112">
        <v>493.56562524999998</v>
      </c>
      <c r="X48" s="112">
        <v>1</v>
      </c>
      <c r="Y48" s="112">
        <v>232</v>
      </c>
      <c r="Z48" s="112">
        <v>7.5324675324675328</v>
      </c>
      <c r="AA48" s="112">
        <v>0.26300000000000001</v>
      </c>
      <c r="AB48" s="112">
        <v>2</v>
      </c>
      <c r="AC48" s="111">
        <v>1.5</v>
      </c>
      <c r="AD48" s="49">
        <f t="shared" si="0"/>
        <v>2</v>
      </c>
      <c r="AE4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9" spans="1:32" x14ac:dyDescent="0.25">
      <c r="A49" s="110" t="s">
        <v>1840</v>
      </c>
      <c r="B49" s="110">
        <v>9001035300</v>
      </c>
      <c r="C49" s="110" t="s">
        <v>1839</v>
      </c>
      <c r="D49" s="110">
        <v>250000</v>
      </c>
      <c r="E49" s="110">
        <v>3.3</v>
      </c>
      <c r="F49" s="110">
        <v>137620.4706</v>
      </c>
      <c r="G49" s="110">
        <v>137.62</v>
      </c>
      <c r="H49" s="110">
        <v>0.98399999999999999</v>
      </c>
      <c r="I49" s="110">
        <v>5</v>
      </c>
      <c r="J49" s="110">
        <v>1.6000000000000014E-2</v>
      </c>
      <c r="K49" s="110">
        <v>1</v>
      </c>
      <c r="L49" s="110">
        <v>4000</v>
      </c>
      <c r="M49" s="110">
        <v>0.34878532089542208</v>
      </c>
      <c r="N49" s="110">
        <v>0.47199999999999998</v>
      </c>
      <c r="O49" s="110">
        <v>3</v>
      </c>
      <c r="P49" s="110">
        <v>1.100000000000001E-2</v>
      </c>
      <c r="Q49" s="110">
        <v>1</v>
      </c>
      <c r="R49" s="110">
        <v>1</v>
      </c>
      <c r="S49" s="110">
        <v>1</v>
      </c>
      <c r="T49" s="110">
        <v>1</v>
      </c>
      <c r="U49" s="110">
        <v>3937</v>
      </c>
      <c r="V49" s="110">
        <v>5.1902715379376296</v>
      </c>
      <c r="W49" s="110">
        <v>758.53449501</v>
      </c>
      <c r="X49" s="110">
        <v>1</v>
      </c>
      <c r="Y49" s="110">
        <v>496</v>
      </c>
      <c r="Z49" s="110">
        <v>12.027158098933075</v>
      </c>
      <c r="AA49" s="110">
        <v>0.496</v>
      </c>
      <c r="AB49" s="110">
        <v>3</v>
      </c>
      <c r="AC49" s="109">
        <v>2</v>
      </c>
      <c r="AD49" s="49">
        <f t="shared" si="0"/>
        <v>2</v>
      </c>
      <c r="AE4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0" spans="1:32" x14ac:dyDescent="0.25">
      <c r="A50" s="112" t="s">
        <v>1838</v>
      </c>
      <c r="B50" s="112">
        <v>9001035400</v>
      </c>
      <c r="C50" s="112" t="s">
        <v>1837</v>
      </c>
      <c r="D50" s="112">
        <v>250000</v>
      </c>
      <c r="E50" s="112">
        <v>3.32</v>
      </c>
      <c r="F50" s="112">
        <v>137205.32500000001</v>
      </c>
      <c r="G50" s="112">
        <v>137.20500000000001</v>
      </c>
      <c r="H50" s="112">
        <v>0.98099999999999998</v>
      </c>
      <c r="I50" s="112">
        <v>5</v>
      </c>
      <c r="J50" s="112">
        <v>1.9000000000000017E-2</v>
      </c>
      <c r="K50" s="112">
        <v>1</v>
      </c>
      <c r="L50" s="112">
        <v>4000</v>
      </c>
      <c r="M50" s="112">
        <v>0.34984064940628212</v>
      </c>
      <c r="N50" s="112">
        <v>0.47799999999999998</v>
      </c>
      <c r="O50" s="112">
        <v>3</v>
      </c>
      <c r="P50" s="112">
        <v>1.100000000000001E-2</v>
      </c>
      <c r="Q50" s="112">
        <v>1</v>
      </c>
      <c r="R50" s="112">
        <v>1</v>
      </c>
      <c r="S50" s="112">
        <v>1</v>
      </c>
      <c r="T50" s="112">
        <v>1</v>
      </c>
      <c r="U50" s="112">
        <v>5079</v>
      </c>
      <c r="V50" s="112">
        <v>7.7494640901811103</v>
      </c>
      <c r="W50" s="112">
        <v>655.40015940000001</v>
      </c>
      <c r="X50" s="112">
        <v>1</v>
      </c>
      <c r="Y50" s="112">
        <v>444</v>
      </c>
      <c r="Z50" s="112">
        <v>8.2620022329735772</v>
      </c>
      <c r="AA50" s="112">
        <v>0.30499999999999999</v>
      </c>
      <c r="AB50" s="112">
        <v>2</v>
      </c>
      <c r="AC50" s="111">
        <v>1.5</v>
      </c>
      <c r="AD50" s="49">
        <f t="shared" si="0"/>
        <v>2</v>
      </c>
      <c r="AE5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1" spans="1:32" x14ac:dyDescent="0.25">
      <c r="A51" s="110" t="s">
        <v>1836</v>
      </c>
      <c r="B51" s="110">
        <v>9001042500</v>
      </c>
      <c r="C51" s="110" t="s">
        <v>1835</v>
      </c>
      <c r="D51" s="110">
        <v>129821</v>
      </c>
      <c r="E51" s="110">
        <v>2.72</v>
      </c>
      <c r="F51" s="110">
        <v>78715.543439999994</v>
      </c>
      <c r="G51" s="110">
        <v>78.715999999999994</v>
      </c>
      <c r="H51" s="110">
        <v>0.86699999999999999</v>
      </c>
      <c r="I51" s="110">
        <v>5</v>
      </c>
      <c r="J51" s="110">
        <v>0.13300000000000001</v>
      </c>
      <c r="K51" s="110">
        <v>1</v>
      </c>
      <c r="L51" s="110">
        <v>2593</v>
      </c>
      <c r="M51" s="110">
        <v>0.39529676910276063</v>
      </c>
      <c r="N51" s="110">
        <v>0.67500000000000004</v>
      </c>
      <c r="O51" s="110">
        <v>4</v>
      </c>
      <c r="P51" s="110">
        <v>6.5999999999999948E-2</v>
      </c>
      <c r="Q51" s="110">
        <v>1</v>
      </c>
      <c r="R51" s="110">
        <v>1</v>
      </c>
      <c r="S51" s="110">
        <v>1</v>
      </c>
      <c r="T51" s="110">
        <v>1</v>
      </c>
      <c r="U51" s="110">
        <v>3719</v>
      </c>
      <c r="V51" s="110">
        <v>2.39584816609189</v>
      </c>
      <c r="W51" s="110">
        <v>1552.2686507000001</v>
      </c>
      <c r="X51" s="110">
        <v>1</v>
      </c>
      <c r="Y51" s="110">
        <v>209</v>
      </c>
      <c r="Z51" s="110">
        <v>5.2433517310587057</v>
      </c>
      <c r="AA51" s="110">
        <v>0.151</v>
      </c>
      <c r="AB51" s="110">
        <v>1</v>
      </c>
      <c r="AC51" s="109">
        <v>1</v>
      </c>
      <c r="AD51" s="49">
        <f t="shared" si="0"/>
        <v>1</v>
      </c>
      <c r="AE5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2" spans="1:32" x14ac:dyDescent="0.25">
      <c r="A52" s="112" t="s">
        <v>1834</v>
      </c>
      <c r="B52" s="112">
        <v>9001042600</v>
      </c>
      <c r="C52" s="112" t="s">
        <v>1833</v>
      </c>
      <c r="D52" s="112">
        <v>113594</v>
      </c>
      <c r="E52" s="112">
        <v>2.42</v>
      </c>
      <c r="F52" s="112">
        <v>73020.988819999999</v>
      </c>
      <c r="G52" s="112">
        <v>73.021000000000001</v>
      </c>
      <c r="H52" s="112">
        <v>0.83699999999999997</v>
      </c>
      <c r="I52" s="112">
        <v>5</v>
      </c>
      <c r="J52" s="112">
        <v>0.16300000000000003</v>
      </c>
      <c r="K52" s="112">
        <v>1</v>
      </c>
      <c r="L52" s="112">
        <v>2278</v>
      </c>
      <c r="M52" s="112">
        <v>0.37435811869631708</v>
      </c>
      <c r="N52" s="112">
        <v>0.61</v>
      </c>
      <c r="O52" s="112">
        <v>4</v>
      </c>
      <c r="P52" s="112">
        <v>0.11699999999999999</v>
      </c>
      <c r="Q52" s="112">
        <v>1</v>
      </c>
      <c r="R52" s="112">
        <v>1</v>
      </c>
      <c r="S52" s="112">
        <v>1</v>
      </c>
      <c r="T52" s="112">
        <v>1</v>
      </c>
      <c r="U52" s="112">
        <v>3911</v>
      </c>
      <c r="V52" s="112">
        <v>1.13521336778394</v>
      </c>
      <c r="W52" s="112">
        <v>3445.1673236000001</v>
      </c>
      <c r="X52" s="112">
        <v>1</v>
      </c>
      <c r="Y52" s="112">
        <v>436</v>
      </c>
      <c r="Z52" s="112">
        <v>10.845771144278608</v>
      </c>
      <c r="AA52" s="112">
        <v>0.42699999999999999</v>
      </c>
      <c r="AB52" s="112">
        <v>3</v>
      </c>
      <c r="AC52" s="111">
        <v>2</v>
      </c>
      <c r="AD52" s="49">
        <f t="shared" si="0"/>
        <v>2</v>
      </c>
      <c r="AE5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3" spans="1:32" x14ac:dyDescent="0.25">
      <c r="A53" s="110" t="s">
        <v>1832</v>
      </c>
      <c r="B53" s="110">
        <v>9001042700</v>
      </c>
      <c r="C53" s="110" t="s">
        <v>1831</v>
      </c>
      <c r="D53" s="110">
        <v>95948</v>
      </c>
      <c r="E53" s="110">
        <v>2.31</v>
      </c>
      <c r="F53" s="110">
        <v>63129.149230000003</v>
      </c>
      <c r="G53" s="110">
        <v>63.128999999999998</v>
      </c>
      <c r="H53" s="110">
        <v>0.70899999999999996</v>
      </c>
      <c r="I53" s="110">
        <v>4</v>
      </c>
      <c r="J53" s="110">
        <v>0.29100000000000004</v>
      </c>
      <c r="K53" s="110">
        <v>2</v>
      </c>
      <c r="L53" s="110">
        <v>1955</v>
      </c>
      <c r="M53" s="110">
        <v>0.37161913769069815</v>
      </c>
      <c r="N53" s="110">
        <v>0.60199999999999998</v>
      </c>
      <c r="O53" s="110">
        <v>4</v>
      </c>
      <c r="P53" s="110">
        <v>0.18300000000000005</v>
      </c>
      <c r="Q53" s="110">
        <v>1</v>
      </c>
      <c r="R53" s="110">
        <v>2</v>
      </c>
      <c r="S53" s="110">
        <v>1</v>
      </c>
      <c r="T53" s="110">
        <v>1</v>
      </c>
      <c r="U53" s="110">
        <v>4578</v>
      </c>
      <c r="V53" s="110">
        <v>1.6313843925145599</v>
      </c>
      <c r="W53" s="110">
        <v>2806.2055888999998</v>
      </c>
      <c r="X53" s="110">
        <v>1</v>
      </c>
      <c r="Y53" s="110">
        <v>787</v>
      </c>
      <c r="Z53" s="110">
        <v>15.105566218809981</v>
      </c>
      <c r="AA53" s="110">
        <v>0.60599999999999998</v>
      </c>
      <c r="AB53" s="110">
        <v>4</v>
      </c>
      <c r="AC53" s="109">
        <v>3</v>
      </c>
      <c r="AD53" s="49">
        <f t="shared" si="0"/>
        <v>3</v>
      </c>
      <c r="AE5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4" spans="1:32" x14ac:dyDescent="0.25">
      <c r="A54" s="112" t="s">
        <v>1830</v>
      </c>
      <c r="B54" s="112">
        <v>9001042800</v>
      </c>
      <c r="C54" s="112" t="s">
        <v>1829</v>
      </c>
      <c r="D54" s="112">
        <v>100813</v>
      </c>
      <c r="E54" s="112">
        <v>2.65</v>
      </c>
      <c r="F54" s="112">
        <v>61928.93361</v>
      </c>
      <c r="G54" s="112">
        <v>61.929000000000002</v>
      </c>
      <c r="H54" s="112">
        <v>0.69499999999999995</v>
      </c>
      <c r="I54" s="112">
        <v>4</v>
      </c>
      <c r="J54" s="112">
        <v>0.30500000000000005</v>
      </c>
      <c r="K54" s="112">
        <v>2</v>
      </c>
      <c r="L54" s="112">
        <v>2347</v>
      </c>
      <c r="M54" s="112">
        <v>0.45477934720084068</v>
      </c>
      <c r="N54" s="112">
        <v>0.79100000000000004</v>
      </c>
      <c r="O54" s="112">
        <v>4</v>
      </c>
      <c r="P54" s="112">
        <v>0.10399999999999998</v>
      </c>
      <c r="Q54" s="112">
        <v>1</v>
      </c>
      <c r="R54" s="112">
        <v>2</v>
      </c>
      <c r="S54" s="112">
        <v>1</v>
      </c>
      <c r="T54" s="112">
        <v>1</v>
      </c>
      <c r="U54" s="112">
        <v>4606</v>
      </c>
      <c r="V54" s="112">
        <v>0.94225301429968</v>
      </c>
      <c r="W54" s="112">
        <v>4888.2836458000002</v>
      </c>
      <c r="X54" s="112">
        <v>1</v>
      </c>
      <c r="Y54" s="112">
        <v>500</v>
      </c>
      <c r="Z54" s="112">
        <v>10.546298249314491</v>
      </c>
      <c r="AA54" s="112">
        <v>0.42099999999999999</v>
      </c>
      <c r="AB54" s="112">
        <v>3</v>
      </c>
      <c r="AC54" s="111">
        <v>2.5</v>
      </c>
      <c r="AD54" s="49">
        <f t="shared" si="0"/>
        <v>3</v>
      </c>
      <c r="AE5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5" spans="1:32" x14ac:dyDescent="0.25">
      <c r="A55" s="110" t="s">
        <v>1828</v>
      </c>
      <c r="B55" s="110">
        <v>9001042900</v>
      </c>
      <c r="C55" s="110" t="s">
        <v>1827</v>
      </c>
      <c r="D55" s="110">
        <v>138542</v>
      </c>
      <c r="E55" s="110">
        <v>2.5099999999999998</v>
      </c>
      <c r="F55" s="110">
        <v>87446.934989999994</v>
      </c>
      <c r="G55" s="110">
        <v>87.447000000000003</v>
      </c>
      <c r="H55" s="110">
        <v>0.91700000000000004</v>
      </c>
      <c r="I55" s="110">
        <v>5</v>
      </c>
      <c r="J55" s="110">
        <v>8.2999999999999963E-2</v>
      </c>
      <c r="K55" s="110">
        <v>1</v>
      </c>
      <c r="L55" s="110">
        <v>3132</v>
      </c>
      <c r="M55" s="110">
        <v>0.4297920790968594</v>
      </c>
      <c r="N55" s="110">
        <v>0.751</v>
      </c>
      <c r="O55" s="110">
        <v>4</v>
      </c>
      <c r="P55" s="110">
        <v>4.2000000000000037E-2</v>
      </c>
      <c r="Q55" s="110">
        <v>1</v>
      </c>
      <c r="R55" s="110">
        <v>1</v>
      </c>
      <c r="S55" s="110">
        <v>1</v>
      </c>
      <c r="T55" s="110">
        <v>1</v>
      </c>
      <c r="U55" s="110">
        <v>1651</v>
      </c>
      <c r="V55" s="110">
        <v>1.47573811152793</v>
      </c>
      <c r="W55" s="110">
        <v>1118.762189</v>
      </c>
      <c r="X55" s="110">
        <v>1</v>
      </c>
      <c r="Y55" s="110">
        <v>53</v>
      </c>
      <c r="Z55" s="110">
        <v>3.4171502256608641</v>
      </c>
      <c r="AA55" s="110">
        <v>6.5000000000000002E-2</v>
      </c>
      <c r="AB55" s="110">
        <v>1</v>
      </c>
      <c r="AC55" s="109">
        <v>1</v>
      </c>
      <c r="AD55" s="49">
        <f t="shared" si="0"/>
        <v>1</v>
      </c>
      <c r="AE5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6" spans="1:32" x14ac:dyDescent="0.25">
      <c r="A56" s="112" t="s">
        <v>1826</v>
      </c>
      <c r="B56" s="112">
        <v>9001043000</v>
      </c>
      <c r="C56" s="112" t="s">
        <v>1825</v>
      </c>
      <c r="D56" s="112">
        <v>122633</v>
      </c>
      <c r="E56" s="112">
        <v>2.4300000000000002</v>
      </c>
      <c r="F56" s="112">
        <v>78669.106180000002</v>
      </c>
      <c r="G56" s="112">
        <v>78.668999999999997</v>
      </c>
      <c r="H56" s="112">
        <v>0.86599999999999999</v>
      </c>
      <c r="I56" s="112">
        <v>5</v>
      </c>
      <c r="J56" s="112">
        <v>0.13400000000000001</v>
      </c>
      <c r="K56" s="112">
        <v>1</v>
      </c>
      <c r="L56" s="112">
        <v>2513</v>
      </c>
      <c r="M56" s="112">
        <v>0.38332709578523899</v>
      </c>
      <c r="N56" s="112">
        <v>0.64300000000000002</v>
      </c>
      <c r="O56" s="112">
        <v>4</v>
      </c>
      <c r="P56" s="112">
        <v>7.6999999999999957E-2</v>
      </c>
      <c r="Q56" s="112">
        <v>1</v>
      </c>
      <c r="R56" s="112">
        <v>1</v>
      </c>
      <c r="S56" s="112">
        <v>1</v>
      </c>
      <c r="T56" s="112">
        <v>1</v>
      </c>
      <c r="U56" s="112">
        <v>3090</v>
      </c>
      <c r="V56" s="112">
        <v>1.16058723051999</v>
      </c>
      <c r="W56" s="112">
        <v>2662.4452851999999</v>
      </c>
      <c r="X56" s="112">
        <v>1</v>
      </c>
      <c r="Y56" s="112">
        <v>339</v>
      </c>
      <c r="Z56" s="112">
        <v>11.669535283993115</v>
      </c>
      <c r="AA56" s="112">
        <v>0.46899999999999997</v>
      </c>
      <c r="AB56" s="112">
        <v>3</v>
      </c>
      <c r="AC56" s="111">
        <v>2</v>
      </c>
      <c r="AD56" s="49">
        <f t="shared" si="0"/>
        <v>2</v>
      </c>
      <c r="AE5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7" spans="1:32" x14ac:dyDescent="0.25">
      <c r="A57" s="110" t="s">
        <v>1824</v>
      </c>
      <c r="B57" s="110">
        <v>9001043100</v>
      </c>
      <c r="C57" s="110" t="s">
        <v>1823</v>
      </c>
      <c r="D57" s="110">
        <v>143141</v>
      </c>
      <c r="E57" s="110">
        <v>2.73</v>
      </c>
      <c r="F57" s="110">
        <v>86632.874249999993</v>
      </c>
      <c r="G57" s="110">
        <v>86.632999999999996</v>
      </c>
      <c r="H57" s="110">
        <v>0.91600000000000004</v>
      </c>
      <c r="I57" s="110">
        <v>5</v>
      </c>
      <c r="J57" s="110">
        <v>8.3999999999999964E-2</v>
      </c>
      <c r="K57" s="110">
        <v>1</v>
      </c>
      <c r="L57" s="110">
        <v>2407</v>
      </c>
      <c r="M57" s="110">
        <v>0.33340692260363275</v>
      </c>
      <c r="N57" s="110">
        <v>0.38500000000000001</v>
      </c>
      <c r="O57" s="110">
        <v>2</v>
      </c>
      <c r="P57" s="110">
        <v>8.7999999999999967E-2</v>
      </c>
      <c r="Q57" s="110">
        <v>1</v>
      </c>
      <c r="R57" s="110">
        <v>1</v>
      </c>
      <c r="S57" s="110">
        <v>1</v>
      </c>
      <c r="T57" s="110">
        <v>1</v>
      </c>
      <c r="U57" s="110">
        <v>4341</v>
      </c>
      <c r="V57" s="110">
        <v>2.5629107161886502</v>
      </c>
      <c r="W57" s="110">
        <v>1693.7773027000001</v>
      </c>
      <c r="X57" s="110">
        <v>1</v>
      </c>
      <c r="Y57" s="110">
        <v>1343</v>
      </c>
      <c r="Z57" s="110">
        <v>29.069264069264069</v>
      </c>
      <c r="AA57" s="110">
        <v>0.876</v>
      </c>
      <c r="AB57" s="110">
        <v>5</v>
      </c>
      <c r="AC57" s="109">
        <v>3</v>
      </c>
      <c r="AD57" s="49">
        <f t="shared" si="0"/>
        <v>3</v>
      </c>
      <c r="AE5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8" spans="1:32" x14ac:dyDescent="0.25">
      <c r="A58" s="112" t="s">
        <v>1822</v>
      </c>
      <c r="B58" s="112">
        <v>9001043200</v>
      </c>
      <c r="C58" s="112" t="s">
        <v>1821</v>
      </c>
      <c r="D58" s="112">
        <v>69837</v>
      </c>
      <c r="E58" s="112">
        <v>2.74</v>
      </c>
      <c r="F58" s="112">
        <v>42190.074630000003</v>
      </c>
      <c r="G58" s="112">
        <v>42.19</v>
      </c>
      <c r="H58" s="112">
        <v>0.32400000000000001</v>
      </c>
      <c r="I58" s="112">
        <v>2</v>
      </c>
      <c r="J58" s="112">
        <v>0.67599999999999993</v>
      </c>
      <c r="K58" s="112">
        <v>4</v>
      </c>
      <c r="L58" s="112">
        <v>1843</v>
      </c>
      <c r="M58" s="112">
        <v>0.52419912014742032</v>
      </c>
      <c r="N58" s="112">
        <v>0.86899999999999999</v>
      </c>
      <c r="O58" s="112">
        <v>5</v>
      </c>
      <c r="P58" s="112">
        <v>0.23699999999999999</v>
      </c>
      <c r="Q58" s="112">
        <v>2</v>
      </c>
      <c r="R58" s="112">
        <v>3</v>
      </c>
      <c r="S58" s="112">
        <v>1</v>
      </c>
      <c r="T58" s="112">
        <v>1</v>
      </c>
      <c r="U58" s="112">
        <v>3074</v>
      </c>
      <c r="V58" s="112">
        <v>1.0673705824119599</v>
      </c>
      <c r="W58" s="112">
        <v>2879.9744443999998</v>
      </c>
      <c r="X58" s="112">
        <v>1</v>
      </c>
      <c r="Y58" s="112">
        <v>406</v>
      </c>
      <c r="Z58" s="112">
        <v>12.663755458515285</v>
      </c>
      <c r="AA58" s="112">
        <v>0.52200000000000002</v>
      </c>
      <c r="AB58" s="112">
        <v>3</v>
      </c>
      <c r="AC58" s="111">
        <v>3</v>
      </c>
      <c r="AD58" s="49">
        <f t="shared" si="0"/>
        <v>3</v>
      </c>
      <c r="AE5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9" spans="1:32" x14ac:dyDescent="0.25">
      <c r="A59" s="110" t="s">
        <v>1820</v>
      </c>
      <c r="B59" s="110">
        <v>9001043300</v>
      </c>
      <c r="C59" s="110" t="s">
        <v>1819</v>
      </c>
      <c r="D59" s="110">
        <v>83672</v>
      </c>
      <c r="E59" s="110">
        <v>2.58</v>
      </c>
      <c r="F59" s="110">
        <v>52091.911849999997</v>
      </c>
      <c r="G59" s="110">
        <v>52.091999999999999</v>
      </c>
      <c r="H59" s="110">
        <v>0.504</v>
      </c>
      <c r="I59" s="110">
        <v>3</v>
      </c>
      <c r="J59" s="110">
        <v>0.496</v>
      </c>
      <c r="K59" s="110">
        <v>3</v>
      </c>
      <c r="L59" s="110">
        <v>2127</v>
      </c>
      <c r="M59" s="110">
        <v>0.48998009659344077</v>
      </c>
      <c r="N59" s="110">
        <v>0.83299999999999996</v>
      </c>
      <c r="O59" s="110">
        <v>5</v>
      </c>
      <c r="P59" s="110">
        <v>0.14000000000000001</v>
      </c>
      <c r="Q59" s="110">
        <v>1</v>
      </c>
      <c r="R59" s="110">
        <v>2</v>
      </c>
      <c r="S59" s="110">
        <v>1</v>
      </c>
      <c r="T59" s="110">
        <v>1</v>
      </c>
      <c r="U59" s="110">
        <v>3196</v>
      </c>
      <c r="V59" s="110">
        <v>0.47606398176362202</v>
      </c>
      <c r="W59" s="110">
        <v>6713.3833316999999</v>
      </c>
      <c r="X59" s="110">
        <v>1</v>
      </c>
      <c r="Y59" s="110">
        <v>629</v>
      </c>
      <c r="Z59" s="110">
        <v>21.387283236994218</v>
      </c>
      <c r="AA59" s="110">
        <v>0.77100000000000002</v>
      </c>
      <c r="AB59" s="110">
        <v>4</v>
      </c>
      <c r="AC59" s="109">
        <v>3</v>
      </c>
      <c r="AD59" s="49">
        <f t="shared" si="0"/>
        <v>3</v>
      </c>
      <c r="AE5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0" spans="1:32" x14ac:dyDescent="0.25">
      <c r="A60" s="112" t="s">
        <v>1818</v>
      </c>
      <c r="B60" s="112">
        <v>9001043400</v>
      </c>
      <c r="C60" s="112" t="s">
        <v>1817</v>
      </c>
      <c r="D60" s="112">
        <v>77917</v>
      </c>
      <c r="E60" s="112">
        <v>2.5299999999999998</v>
      </c>
      <c r="F60" s="112">
        <v>48985.998200000002</v>
      </c>
      <c r="G60" s="112">
        <v>48.985999999999997</v>
      </c>
      <c r="H60" s="112">
        <v>0.44900000000000001</v>
      </c>
      <c r="I60" s="112">
        <v>3</v>
      </c>
      <c r="J60" s="112">
        <v>0.55099999999999993</v>
      </c>
      <c r="K60" s="112">
        <v>3</v>
      </c>
      <c r="L60" s="112">
        <v>1672</v>
      </c>
      <c r="M60" s="112">
        <v>0.40958642749470398</v>
      </c>
      <c r="N60" s="112">
        <v>0.70299999999999996</v>
      </c>
      <c r="O60" s="112">
        <v>4</v>
      </c>
      <c r="P60" s="112">
        <v>0.32699999999999996</v>
      </c>
      <c r="Q60" s="112">
        <v>2</v>
      </c>
      <c r="R60" s="112">
        <v>3</v>
      </c>
      <c r="S60" s="112">
        <v>1</v>
      </c>
      <c r="T60" s="112">
        <v>1</v>
      </c>
      <c r="U60" s="112">
        <v>4471</v>
      </c>
      <c r="V60" s="112">
        <v>0.52465571269056099</v>
      </c>
      <c r="W60" s="112">
        <v>8521.7789339999999</v>
      </c>
      <c r="X60" s="112">
        <v>1</v>
      </c>
      <c r="Y60" s="112">
        <v>1003</v>
      </c>
      <c r="Z60" s="112">
        <v>23.115925328416687</v>
      </c>
      <c r="AA60" s="112">
        <v>0.80200000000000005</v>
      </c>
      <c r="AB60" s="112">
        <v>5</v>
      </c>
      <c r="AC60" s="111">
        <v>4</v>
      </c>
      <c r="AD60" s="49">
        <f t="shared" si="0"/>
        <v>4</v>
      </c>
      <c r="AE6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1" spans="1:32" x14ac:dyDescent="0.25">
      <c r="A61" s="110" t="s">
        <v>1816</v>
      </c>
      <c r="B61" s="110">
        <v>9001043500</v>
      </c>
      <c r="C61" s="110" t="s">
        <v>1815</v>
      </c>
      <c r="D61" s="110">
        <v>104417</v>
      </c>
      <c r="E61" s="110">
        <v>2.6</v>
      </c>
      <c r="F61" s="110">
        <v>64756.67441</v>
      </c>
      <c r="G61" s="110">
        <v>64.757000000000005</v>
      </c>
      <c r="H61" s="110">
        <v>0.73199999999999998</v>
      </c>
      <c r="I61" s="110">
        <v>4</v>
      </c>
      <c r="J61" s="110">
        <v>0.26800000000000002</v>
      </c>
      <c r="K61" s="110">
        <v>2</v>
      </c>
      <c r="L61" s="110">
        <v>1919</v>
      </c>
      <c r="M61" s="110">
        <v>0.35560813166841559</v>
      </c>
      <c r="N61" s="110">
        <v>0.51200000000000001</v>
      </c>
      <c r="O61" s="110">
        <v>3</v>
      </c>
      <c r="P61" s="110">
        <v>0.19999999999999996</v>
      </c>
      <c r="Q61" s="110">
        <v>1</v>
      </c>
      <c r="R61" s="110">
        <v>2</v>
      </c>
      <c r="S61" s="110">
        <v>1</v>
      </c>
      <c r="T61" s="110">
        <v>1</v>
      </c>
      <c r="U61" s="110">
        <v>2604</v>
      </c>
      <c r="V61" s="110">
        <v>0.70785270047583204</v>
      </c>
      <c r="W61" s="110">
        <v>3678.7314624000001</v>
      </c>
      <c r="X61" s="110">
        <v>1</v>
      </c>
      <c r="Y61" s="110">
        <v>126</v>
      </c>
      <c r="Z61" s="110">
        <v>5.1702913418137051</v>
      </c>
      <c r="AA61" s="110">
        <v>0.14299999999999999</v>
      </c>
      <c r="AB61" s="110">
        <v>1</v>
      </c>
      <c r="AC61" s="109">
        <v>1.5</v>
      </c>
      <c r="AD61" s="49">
        <f t="shared" si="0"/>
        <v>2</v>
      </c>
      <c r="AE6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2" spans="1:32" x14ac:dyDescent="0.25">
      <c r="A62" s="112" t="s">
        <v>1814</v>
      </c>
      <c r="B62" s="112">
        <v>9001043600</v>
      </c>
      <c r="C62" s="112" t="s">
        <v>1813</v>
      </c>
      <c r="D62" s="112">
        <v>98636</v>
      </c>
      <c r="E62" s="112">
        <v>2.4900000000000002</v>
      </c>
      <c r="F62" s="112">
        <v>62508.025170000001</v>
      </c>
      <c r="G62" s="112">
        <v>62.508000000000003</v>
      </c>
      <c r="H62" s="112">
        <v>0.70099999999999996</v>
      </c>
      <c r="I62" s="112">
        <v>4</v>
      </c>
      <c r="J62" s="112">
        <v>0.29900000000000004</v>
      </c>
      <c r="K62" s="112">
        <v>2</v>
      </c>
      <c r="L62" s="112">
        <v>1940</v>
      </c>
      <c r="M62" s="112">
        <v>0.37243217869524003</v>
      </c>
      <c r="N62" s="112">
        <v>0.60299999999999998</v>
      </c>
      <c r="O62" s="112">
        <v>4</v>
      </c>
      <c r="P62" s="112">
        <v>0.18899999999999995</v>
      </c>
      <c r="Q62" s="112">
        <v>1</v>
      </c>
      <c r="R62" s="112">
        <v>2</v>
      </c>
      <c r="S62" s="112">
        <v>1</v>
      </c>
      <c r="T62" s="112">
        <v>1</v>
      </c>
      <c r="U62" s="112">
        <v>3080</v>
      </c>
      <c r="V62" s="112">
        <v>0.55776783521776896</v>
      </c>
      <c r="W62" s="112">
        <v>5522.0107821000001</v>
      </c>
      <c r="X62" s="112">
        <v>1</v>
      </c>
      <c r="Y62" s="112">
        <v>543</v>
      </c>
      <c r="Z62" s="112">
        <v>17.607003891050585</v>
      </c>
      <c r="AA62" s="112">
        <v>0.68400000000000005</v>
      </c>
      <c r="AB62" s="112">
        <v>4</v>
      </c>
      <c r="AC62" s="111">
        <v>3</v>
      </c>
      <c r="AD62" s="49">
        <f t="shared" si="0"/>
        <v>3</v>
      </c>
      <c r="AE6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3" spans="1:32" x14ac:dyDescent="0.25">
      <c r="A63" s="110" t="s">
        <v>1812</v>
      </c>
      <c r="B63" s="110">
        <v>9001043700</v>
      </c>
      <c r="C63" s="110" t="s">
        <v>1811</v>
      </c>
      <c r="D63" s="110">
        <v>71178</v>
      </c>
      <c r="E63" s="110">
        <v>1.82</v>
      </c>
      <c r="F63" s="110">
        <v>52760.643859999996</v>
      </c>
      <c r="G63" s="110">
        <v>52.761000000000003</v>
      </c>
      <c r="H63" s="110">
        <v>0.51700000000000002</v>
      </c>
      <c r="I63" s="110">
        <v>3</v>
      </c>
      <c r="J63" s="110">
        <v>0.48299999999999998</v>
      </c>
      <c r="K63" s="110">
        <v>3</v>
      </c>
      <c r="L63" s="110">
        <v>1867</v>
      </c>
      <c r="M63" s="110">
        <v>0.42463469663957965</v>
      </c>
      <c r="N63" s="110">
        <v>0.74</v>
      </c>
      <c r="O63" s="110">
        <v>4</v>
      </c>
      <c r="P63" s="110">
        <v>0.22299999999999998</v>
      </c>
      <c r="Q63" s="110">
        <v>2</v>
      </c>
      <c r="R63" s="110">
        <v>3</v>
      </c>
      <c r="S63" s="110">
        <v>1</v>
      </c>
      <c r="T63" s="110">
        <v>1</v>
      </c>
      <c r="U63" s="110">
        <v>2039</v>
      </c>
      <c r="V63" s="110">
        <v>0.45569014219370901</v>
      </c>
      <c r="W63" s="110">
        <v>4474.5317293999997</v>
      </c>
      <c r="X63" s="110">
        <v>1</v>
      </c>
      <c r="Y63" s="110">
        <v>468</v>
      </c>
      <c r="Z63" s="110">
        <v>18.048592364057075</v>
      </c>
      <c r="AA63" s="110">
        <v>0.69799999999999995</v>
      </c>
      <c r="AB63" s="110">
        <v>4</v>
      </c>
      <c r="AC63" s="109">
        <v>3.5</v>
      </c>
      <c r="AD63" s="49">
        <f t="shared" si="0"/>
        <v>4</v>
      </c>
      <c r="AE6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4" spans="1:32" x14ac:dyDescent="0.25">
      <c r="A64" s="112" t="s">
        <v>1810</v>
      </c>
      <c r="B64" s="112">
        <v>9001043800</v>
      </c>
      <c r="C64" s="112" t="s">
        <v>1809</v>
      </c>
      <c r="D64" s="112">
        <v>74397</v>
      </c>
      <c r="E64" s="112">
        <v>2.46</v>
      </c>
      <c r="F64" s="112">
        <v>47433.794719999998</v>
      </c>
      <c r="G64" s="112">
        <v>47.433999999999997</v>
      </c>
      <c r="H64" s="112">
        <v>0.40799999999999997</v>
      </c>
      <c r="I64" s="112">
        <v>3</v>
      </c>
      <c r="J64" s="112">
        <v>0.59200000000000008</v>
      </c>
      <c r="K64" s="112">
        <v>3</v>
      </c>
      <c r="L64" s="112">
        <v>1726</v>
      </c>
      <c r="M64" s="112">
        <v>0.43665070699618697</v>
      </c>
      <c r="N64" s="112">
        <v>0.76100000000000001</v>
      </c>
      <c r="O64" s="112">
        <v>4</v>
      </c>
      <c r="P64" s="112">
        <v>0.29500000000000004</v>
      </c>
      <c r="Q64" s="112">
        <v>2</v>
      </c>
      <c r="R64" s="112">
        <v>3</v>
      </c>
      <c r="S64" s="112">
        <v>1</v>
      </c>
      <c r="T64" s="112">
        <v>1</v>
      </c>
      <c r="U64" s="112">
        <v>7650</v>
      </c>
      <c r="V64" s="112">
        <v>0.74788763500062505</v>
      </c>
      <c r="W64" s="112">
        <v>10228.809305000001</v>
      </c>
      <c r="X64" s="112">
        <v>1</v>
      </c>
      <c r="Y64" s="112">
        <v>1380</v>
      </c>
      <c r="Z64" s="112">
        <v>19.714285714285715</v>
      </c>
      <c r="AA64" s="112">
        <v>0.73799999999999999</v>
      </c>
      <c r="AB64" s="112">
        <v>4</v>
      </c>
      <c r="AC64" s="111">
        <v>3.5</v>
      </c>
      <c r="AD64" s="49">
        <f t="shared" si="0"/>
        <v>4</v>
      </c>
      <c r="AE6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5" spans="1:32" x14ac:dyDescent="0.25">
      <c r="A65" s="110" t="s">
        <v>1808</v>
      </c>
      <c r="B65" s="110">
        <v>9001043900</v>
      </c>
      <c r="C65" s="110" t="s">
        <v>1807</v>
      </c>
      <c r="D65" s="110">
        <v>89506</v>
      </c>
      <c r="E65" s="110">
        <v>3.01</v>
      </c>
      <c r="F65" s="110">
        <v>51590.400730000001</v>
      </c>
      <c r="G65" s="110">
        <v>51.59</v>
      </c>
      <c r="H65" s="110">
        <v>0.49199999999999999</v>
      </c>
      <c r="I65" s="110">
        <v>3</v>
      </c>
      <c r="J65" s="110">
        <v>0.50800000000000001</v>
      </c>
      <c r="K65" s="110">
        <v>3</v>
      </c>
      <c r="L65" s="110">
        <v>2194</v>
      </c>
      <c r="M65" s="110">
        <v>0.51032749557012402</v>
      </c>
      <c r="N65" s="110">
        <v>0.85699999999999998</v>
      </c>
      <c r="O65" s="110">
        <v>5</v>
      </c>
      <c r="P65" s="110">
        <v>0.129</v>
      </c>
      <c r="Q65" s="110">
        <v>1</v>
      </c>
      <c r="R65" s="110">
        <v>2</v>
      </c>
      <c r="S65" s="110">
        <v>1</v>
      </c>
      <c r="T65" s="110">
        <v>1</v>
      </c>
      <c r="U65" s="110">
        <v>5456</v>
      </c>
      <c r="V65" s="110">
        <v>1.3373023349915101</v>
      </c>
      <c r="W65" s="110">
        <v>4079.8552857</v>
      </c>
      <c r="X65" s="110">
        <v>1</v>
      </c>
      <c r="Y65" s="110">
        <v>1584</v>
      </c>
      <c r="Z65" s="110">
        <v>25.043478260869566</v>
      </c>
      <c r="AA65" s="110">
        <v>0.82799999999999996</v>
      </c>
      <c r="AB65" s="110">
        <v>5</v>
      </c>
      <c r="AC65" s="109">
        <v>3.5</v>
      </c>
      <c r="AD65" s="49">
        <f t="shared" si="0"/>
        <v>4</v>
      </c>
      <c r="AE6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6" spans="1:32" x14ac:dyDescent="0.25">
      <c r="A66" s="112" t="s">
        <v>1806</v>
      </c>
      <c r="B66" s="112">
        <v>9001044000</v>
      </c>
      <c r="C66" s="112" t="s">
        <v>1805</v>
      </c>
      <c r="D66" s="112">
        <v>51875</v>
      </c>
      <c r="E66" s="112">
        <v>2.57</v>
      </c>
      <c r="F66" s="112">
        <v>32358.735939999999</v>
      </c>
      <c r="G66" s="112">
        <v>32.359000000000002</v>
      </c>
      <c r="H66" s="112">
        <v>0.20200000000000001</v>
      </c>
      <c r="I66" s="112">
        <v>2</v>
      </c>
      <c r="J66" s="112">
        <v>0.79800000000000004</v>
      </c>
      <c r="K66" s="112">
        <v>4</v>
      </c>
      <c r="L66" s="112">
        <v>1494</v>
      </c>
      <c r="M66" s="112">
        <v>0.55403894741878479</v>
      </c>
      <c r="N66" s="112">
        <v>0.89</v>
      </c>
      <c r="O66" s="112">
        <v>5</v>
      </c>
      <c r="P66" s="112">
        <v>0.48099999999999998</v>
      </c>
      <c r="Q66" s="112">
        <v>3</v>
      </c>
      <c r="R66" s="112">
        <v>4</v>
      </c>
      <c r="S66" s="112">
        <v>1</v>
      </c>
      <c r="T66" s="112">
        <v>1</v>
      </c>
      <c r="U66" s="112">
        <v>5974</v>
      </c>
      <c r="V66" s="112">
        <v>0.46937746429713201</v>
      </c>
      <c r="W66" s="112">
        <v>12727.496428</v>
      </c>
      <c r="X66" s="112">
        <v>1</v>
      </c>
      <c r="Y66" s="112">
        <v>1067</v>
      </c>
      <c r="Z66" s="112">
        <v>18.002362071874472</v>
      </c>
      <c r="AA66" s="112">
        <v>0.69799999999999995</v>
      </c>
      <c r="AB66" s="112">
        <v>4</v>
      </c>
      <c r="AC66" s="111">
        <v>4</v>
      </c>
      <c r="AD66" s="49">
        <f t="shared" ref="AD66:AD129" si="1">ROUNDUP(AC66,0)</f>
        <v>4</v>
      </c>
      <c r="AE6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7" spans="1:32" x14ac:dyDescent="0.25">
      <c r="A67" s="110" t="s">
        <v>1804</v>
      </c>
      <c r="B67" s="110">
        <v>9001044100</v>
      </c>
      <c r="C67" s="110" t="s">
        <v>1803</v>
      </c>
      <c r="D67" s="110">
        <v>72344</v>
      </c>
      <c r="E67" s="110">
        <v>2.1</v>
      </c>
      <c r="F67" s="110">
        <v>49922.102830000003</v>
      </c>
      <c r="G67" s="110">
        <v>49.921999999999997</v>
      </c>
      <c r="H67" s="110">
        <v>0.47</v>
      </c>
      <c r="I67" s="110">
        <v>3</v>
      </c>
      <c r="J67" s="110">
        <v>0.53</v>
      </c>
      <c r="K67" s="110">
        <v>3</v>
      </c>
      <c r="L67" s="110">
        <v>1719</v>
      </c>
      <c r="M67" s="110">
        <v>0.41320374805213306</v>
      </c>
      <c r="N67" s="110">
        <v>0.70899999999999996</v>
      </c>
      <c r="O67" s="110">
        <v>4</v>
      </c>
      <c r="P67" s="110">
        <v>0.30000000000000004</v>
      </c>
      <c r="Q67" s="110">
        <v>2</v>
      </c>
      <c r="R67" s="110">
        <v>3</v>
      </c>
      <c r="S67" s="110">
        <v>1</v>
      </c>
      <c r="T67" s="110">
        <v>1</v>
      </c>
      <c r="U67" s="110">
        <v>3509</v>
      </c>
      <c r="V67" s="110">
        <v>0.39489217710661201</v>
      </c>
      <c r="W67" s="110">
        <v>8885.9699012000001</v>
      </c>
      <c r="X67" s="110">
        <v>1</v>
      </c>
      <c r="Y67" s="110">
        <v>487</v>
      </c>
      <c r="Z67" s="110">
        <v>14.545997610513739</v>
      </c>
      <c r="AA67" s="110">
        <v>0.59299999999999997</v>
      </c>
      <c r="AB67" s="110">
        <v>3</v>
      </c>
      <c r="AC67" s="109">
        <v>3</v>
      </c>
      <c r="AD67" s="49">
        <f t="shared" si="1"/>
        <v>3</v>
      </c>
      <c r="AE6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8" spans="1:32" x14ac:dyDescent="0.25">
      <c r="A68" s="112" t="s">
        <v>1802</v>
      </c>
      <c r="B68" s="112">
        <v>9001044200</v>
      </c>
      <c r="C68" s="112" t="s">
        <v>1801</v>
      </c>
      <c r="D68" s="112">
        <v>54038</v>
      </c>
      <c r="E68" s="112">
        <v>2.42</v>
      </c>
      <c r="F68" s="112">
        <v>34736.942040000002</v>
      </c>
      <c r="G68" s="112">
        <v>34.737000000000002</v>
      </c>
      <c r="H68" s="112">
        <v>0.23400000000000001</v>
      </c>
      <c r="I68" s="112">
        <v>2</v>
      </c>
      <c r="J68" s="112">
        <v>0.76600000000000001</v>
      </c>
      <c r="K68" s="112">
        <v>4</v>
      </c>
      <c r="L68" s="112">
        <v>1575</v>
      </c>
      <c r="M68" s="112">
        <v>0.54408934379532958</v>
      </c>
      <c r="N68" s="112">
        <v>0.88300000000000001</v>
      </c>
      <c r="O68" s="112">
        <v>5</v>
      </c>
      <c r="P68" s="112">
        <v>0.40800000000000003</v>
      </c>
      <c r="Q68" s="112">
        <v>3</v>
      </c>
      <c r="R68" s="112">
        <v>4</v>
      </c>
      <c r="S68" s="112">
        <v>1</v>
      </c>
      <c r="T68" s="112">
        <v>1</v>
      </c>
      <c r="U68" s="112">
        <v>3994</v>
      </c>
      <c r="V68" s="112">
        <v>0.55958985138155104</v>
      </c>
      <c r="W68" s="112">
        <v>7137.3703260000002</v>
      </c>
      <c r="X68" s="112">
        <v>1</v>
      </c>
      <c r="Y68" s="112">
        <v>662</v>
      </c>
      <c r="Z68" s="112">
        <v>16.225490196078432</v>
      </c>
      <c r="AA68" s="112">
        <v>0.64200000000000002</v>
      </c>
      <c r="AB68" s="112">
        <v>4</v>
      </c>
      <c r="AC68" s="111">
        <v>4</v>
      </c>
      <c r="AD68" s="49">
        <f t="shared" si="1"/>
        <v>4</v>
      </c>
      <c r="AE6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9" spans="1:32" x14ac:dyDescent="0.25">
      <c r="A69" s="110" t="s">
        <v>1800</v>
      </c>
      <c r="B69" s="110">
        <v>9001044300</v>
      </c>
      <c r="C69" s="110" t="s">
        <v>1799</v>
      </c>
      <c r="D69" s="110">
        <v>95279</v>
      </c>
      <c r="E69" s="110">
        <v>2.5499999999999998</v>
      </c>
      <c r="F69" s="110">
        <v>59666.024230000003</v>
      </c>
      <c r="G69" s="110">
        <v>59.665999999999997</v>
      </c>
      <c r="H69" s="110">
        <v>0.64500000000000002</v>
      </c>
      <c r="I69" s="110">
        <v>4</v>
      </c>
      <c r="J69" s="110">
        <v>0.35499999999999998</v>
      </c>
      <c r="K69" s="110">
        <v>2</v>
      </c>
      <c r="L69" s="110">
        <v>2131</v>
      </c>
      <c r="M69" s="110">
        <v>0.42858562020866864</v>
      </c>
      <c r="N69" s="110">
        <v>0.749</v>
      </c>
      <c r="O69" s="110">
        <v>4</v>
      </c>
      <c r="P69" s="110">
        <v>0.13900000000000001</v>
      </c>
      <c r="Q69" s="110">
        <v>1</v>
      </c>
      <c r="R69" s="110">
        <v>2</v>
      </c>
      <c r="S69" s="110">
        <v>1</v>
      </c>
      <c r="T69" s="110">
        <v>1</v>
      </c>
      <c r="U69" s="110">
        <v>3898</v>
      </c>
      <c r="V69" s="110">
        <v>1.50106641420732</v>
      </c>
      <c r="W69" s="110">
        <v>2596.8204758000002</v>
      </c>
      <c r="X69" s="110">
        <v>1</v>
      </c>
      <c r="Y69" s="110">
        <v>512</v>
      </c>
      <c r="Z69" s="110">
        <v>11.47982062780269</v>
      </c>
      <c r="AA69" s="110">
        <v>0.46700000000000003</v>
      </c>
      <c r="AB69" s="110">
        <v>3</v>
      </c>
      <c r="AC69" s="109">
        <v>2.5</v>
      </c>
      <c r="AD69" s="49">
        <f t="shared" si="1"/>
        <v>3</v>
      </c>
      <c r="AE6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0" spans="1:32" x14ac:dyDescent="0.25">
      <c r="A70" s="112" t="s">
        <v>1798</v>
      </c>
      <c r="B70" s="112">
        <v>9001044400</v>
      </c>
      <c r="C70" s="112" t="s">
        <v>1797</v>
      </c>
      <c r="D70" s="112">
        <v>70469</v>
      </c>
      <c r="E70" s="112">
        <v>3.11</v>
      </c>
      <c r="F70" s="112">
        <v>39959.303899999999</v>
      </c>
      <c r="G70" s="112">
        <v>39.959000000000003</v>
      </c>
      <c r="H70" s="112">
        <v>0.29399999999999998</v>
      </c>
      <c r="I70" s="112">
        <v>2</v>
      </c>
      <c r="J70" s="112">
        <v>0.70599999999999996</v>
      </c>
      <c r="K70" s="112">
        <v>4</v>
      </c>
      <c r="L70" s="112">
        <v>1660</v>
      </c>
      <c r="M70" s="112">
        <v>0.49850718245369635</v>
      </c>
      <c r="N70" s="112">
        <v>0.84399999999999997</v>
      </c>
      <c r="O70" s="112">
        <v>5</v>
      </c>
      <c r="P70" s="112">
        <v>0.34099999999999997</v>
      </c>
      <c r="Q70" s="112">
        <v>2</v>
      </c>
      <c r="R70" s="112">
        <v>3</v>
      </c>
      <c r="S70" s="112">
        <v>1</v>
      </c>
      <c r="T70" s="112">
        <v>1</v>
      </c>
      <c r="U70" s="112">
        <v>3572</v>
      </c>
      <c r="V70" s="112">
        <v>1.0294344993104201</v>
      </c>
      <c r="W70" s="112">
        <v>3469.8662250000002</v>
      </c>
      <c r="X70" s="112">
        <v>1</v>
      </c>
      <c r="Y70" s="112">
        <v>386</v>
      </c>
      <c r="Z70" s="112">
        <v>9.6067695370831263</v>
      </c>
      <c r="AA70" s="112">
        <v>0.38800000000000001</v>
      </c>
      <c r="AB70" s="112">
        <v>2</v>
      </c>
      <c r="AC70" s="111">
        <v>2.5</v>
      </c>
      <c r="AD70" s="49">
        <f t="shared" si="1"/>
        <v>3</v>
      </c>
      <c r="AE7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1" spans="1:32" x14ac:dyDescent="0.25">
      <c r="A71" s="110" t="s">
        <v>1796</v>
      </c>
      <c r="B71" s="110">
        <v>9001044500</v>
      </c>
      <c r="C71" s="110" t="s">
        <v>1795</v>
      </c>
      <c r="D71" s="110">
        <v>58516</v>
      </c>
      <c r="E71" s="110">
        <v>3.62</v>
      </c>
      <c r="F71" s="110">
        <v>30755.326789999999</v>
      </c>
      <c r="G71" s="110">
        <v>30.754999999999999</v>
      </c>
      <c r="H71" s="110">
        <v>0.18099999999999999</v>
      </c>
      <c r="I71" s="110">
        <v>1</v>
      </c>
      <c r="J71" s="110">
        <v>0.81899999999999995</v>
      </c>
      <c r="K71" s="110">
        <v>5</v>
      </c>
      <c r="L71" s="110">
        <v>1264</v>
      </c>
      <c r="M71" s="110">
        <v>0.49318285913748861</v>
      </c>
      <c r="N71" s="110">
        <v>0.83599999999999997</v>
      </c>
      <c r="O71" s="110">
        <v>5</v>
      </c>
      <c r="P71" s="110">
        <v>0.69900000000000007</v>
      </c>
      <c r="Q71" s="110">
        <v>4</v>
      </c>
      <c r="R71" s="110">
        <v>5</v>
      </c>
      <c r="S71" s="110">
        <v>1</v>
      </c>
      <c r="T71" s="110">
        <v>1</v>
      </c>
      <c r="U71" s="110">
        <v>3641</v>
      </c>
      <c r="V71" s="110">
        <v>0.42296721065889098</v>
      </c>
      <c r="W71" s="110">
        <v>8608.2322889999996</v>
      </c>
      <c r="X71" s="110">
        <v>1</v>
      </c>
      <c r="Y71" s="110">
        <v>407</v>
      </c>
      <c r="Z71" s="110">
        <v>10.036991368680642</v>
      </c>
      <c r="AA71" s="110">
        <v>0.40100000000000002</v>
      </c>
      <c r="AB71" s="110">
        <v>3</v>
      </c>
      <c r="AC71" s="109">
        <v>4</v>
      </c>
      <c r="AD71" s="49">
        <f t="shared" si="1"/>
        <v>4</v>
      </c>
      <c r="AE7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2" spans="1:32" x14ac:dyDescent="0.25">
      <c r="A72" s="112" t="s">
        <v>1794</v>
      </c>
      <c r="B72" s="112">
        <v>9001044600</v>
      </c>
      <c r="C72" s="112" t="s">
        <v>1793</v>
      </c>
      <c r="D72" s="112">
        <v>219783</v>
      </c>
      <c r="E72" s="112">
        <v>2.57</v>
      </c>
      <c r="F72" s="112">
        <v>137096.86869999999</v>
      </c>
      <c r="G72" s="112">
        <v>137.09700000000001</v>
      </c>
      <c r="H72" s="112">
        <v>0.98</v>
      </c>
      <c r="I72" s="112">
        <v>5</v>
      </c>
      <c r="J72" s="112">
        <v>2.0000000000000018E-2</v>
      </c>
      <c r="K72" s="112">
        <v>1</v>
      </c>
      <c r="L72" s="112">
        <v>3273</v>
      </c>
      <c r="M72" s="112">
        <v>0.28648356722096308</v>
      </c>
      <c r="N72" s="112">
        <v>0.10299999999999999</v>
      </c>
      <c r="O72" s="112">
        <v>1</v>
      </c>
      <c r="P72" s="112">
        <v>3.5000000000000031E-2</v>
      </c>
      <c r="Q72" s="112">
        <v>1</v>
      </c>
      <c r="R72" s="112">
        <v>1</v>
      </c>
      <c r="S72" s="112">
        <v>1</v>
      </c>
      <c r="T72" s="112">
        <v>1</v>
      </c>
      <c r="U72" s="112">
        <v>3549</v>
      </c>
      <c r="V72" s="112">
        <v>1.3041183974597601</v>
      </c>
      <c r="W72" s="112">
        <v>2721.3786777</v>
      </c>
      <c r="X72" s="112">
        <v>1</v>
      </c>
      <c r="Y72" s="112">
        <v>169</v>
      </c>
      <c r="Z72" s="112">
        <v>4.5030642152944313</v>
      </c>
      <c r="AA72" s="112">
        <v>0.113</v>
      </c>
      <c r="AB72" s="112">
        <v>1</v>
      </c>
      <c r="AC72" s="111">
        <v>1</v>
      </c>
      <c r="AD72" s="49">
        <f t="shared" si="1"/>
        <v>1</v>
      </c>
      <c r="AE7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3" spans="1:32" x14ac:dyDescent="0.25">
      <c r="A73" s="110" t="s">
        <v>1792</v>
      </c>
      <c r="B73" s="110">
        <v>9001045101</v>
      </c>
      <c r="C73" s="110" t="s">
        <v>1791</v>
      </c>
      <c r="D73" s="110">
        <v>219792</v>
      </c>
      <c r="E73" s="110">
        <v>3.15</v>
      </c>
      <c r="F73" s="110">
        <v>123838.7626</v>
      </c>
      <c r="G73" s="110">
        <v>123.839</v>
      </c>
      <c r="H73" s="110">
        <v>0.97399999999999998</v>
      </c>
      <c r="I73" s="110">
        <v>5</v>
      </c>
      <c r="J73" s="110">
        <v>2.6000000000000023E-2</v>
      </c>
      <c r="K73" s="110">
        <v>1</v>
      </c>
      <c r="L73" s="110">
        <v>4000</v>
      </c>
      <c r="M73" s="110">
        <v>0.38760077210267607</v>
      </c>
      <c r="N73" s="110">
        <v>0.65400000000000003</v>
      </c>
      <c r="O73" s="110">
        <v>4</v>
      </c>
      <c r="P73" s="110">
        <v>1.100000000000001E-2</v>
      </c>
      <c r="Q73" s="110">
        <v>1</v>
      </c>
      <c r="R73" s="110">
        <v>1</v>
      </c>
      <c r="S73" s="110">
        <v>1</v>
      </c>
      <c r="T73" s="110">
        <v>1</v>
      </c>
      <c r="U73" s="110">
        <v>4170</v>
      </c>
      <c r="V73" s="110">
        <v>7.5988753615846898</v>
      </c>
      <c r="W73" s="110">
        <v>548.76541613999996</v>
      </c>
      <c r="X73" s="110">
        <v>1</v>
      </c>
      <c r="Y73" s="110">
        <v>464</v>
      </c>
      <c r="Z73" s="110">
        <v>11.476626267623052</v>
      </c>
      <c r="AA73" s="110">
        <v>0.46400000000000002</v>
      </c>
      <c r="AB73" s="110">
        <v>3</v>
      </c>
      <c r="AC73" s="109">
        <v>2</v>
      </c>
      <c r="AD73" s="49">
        <f t="shared" si="1"/>
        <v>2</v>
      </c>
      <c r="AE7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4" spans="1:32" x14ac:dyDescent="0.25">
      <c r="A74" s="112" t="s">
        <v>1790</v>
      </c>
      <c r="B74" s="112">
        <v>9001045102</v>
      </c>
      <c r="C74" s="112" t="s">
        <v>1789</v>
      </c>
      <c r="D74" s="112">
        <v>166677</v>
      </c>
      <c r="E74" s="112">
        <v>3.05</v>
      </c>
      <c r="F74" s="112">
        <v>95438.972569999998</v>
      </c>
      <c r="G74" s="112">
        <v>95.438999999999993</v>
      </c>
      <c r="H74" s="112">
        <v>0.93600000000000005</v>
      </c>
      <c r="I74" s="112">
        <v>5</v>
      </c>
      <c r="J74" s="112">
        <v>6.3999999999999946E-2</v>
      </c>
      <c r="K74" s="112">
        <v>1</v>
      </c>
      <c r="L74" s="112">
        <v>3214</v>
      </c>
      <c r="M74" s="112">
        <v>0.40411164287956036</v>
      </c>
      <c r="N74" s="112">
        <v>0.68700000000000006</v>
      </c>
      <c r="O74" s="112">
        <v>4</v>
      </c>
      <c r="P74" s="112">
        <v>3.8000000000000034E-2</v>
      </c>
      <c r="Q74" s="112">
        <v>1</v>
      </c>
      <c r="R74" s="112">
        <v>1</v>
      </c>
      <c r="S74" s="112">
        <v>1</v>
      </c>
      <c r="T74" s="112">
        <v>1</v>
      </c>
      <c r="U74" s="112">
        <v>6034</v>
      </c>
      <c r="V74" s="112">
        <v>10.384387881333801</v>
      </c>
      <c r="W74" s="112">
        <v>581.06458165000004</v>
      </c>
      <c r="X74" s="112">
        <v>1</v>
      </c>
      <c r="Y74" s="112">
        <v>650</v>
      </c>
      <c r="Z74" s="112">
        <v>10.458567980691875</v>
      </c>
      <c r="AA74" s="112">
        <v>0.42299999999999999</v>
      </c>
      <c r="AB74" s="112">
        <v>3</v>
      </c>
      <c r="AC74" s="111">
        <v>2</v>
      </c>
      <c r="AD74" s="49">
        <f t="shared" si="1"/>
        <v>2</v>
      </c>
      <c r="AE7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5" spans="1:32" x14ac:dyDescent="0.25">
      <c r="A75" s="110" t="s">
        <v>1788</v>
      </c>
      <c r="B75" s="110">
        <v>9001045200</v>
      </c>
      <c r="C75" s="110" t="s">
        <v>1787</v>
      </c>
      <c r="D75" s="110">
        <v>144375</v>
      </c>
      <c r="E75" s="110">
        <v>2.65</v>
      </c>
      <c r="F75" s="110">
        <v>88688.857489999995</v>
      </c>
      <c r="G75" s="110">
        <v>88.688999999999993</v>
      </c>
      <c r="H75" s="110">
        <v>0.92100000000000004</v>
      </c>
      <c r="I75" s="110">
        <v>5</v>
      </c>
      <c r="J75" s="110">
        <v>7.8999999999999959E-2</v>
      </c>
      <c r="K75" s="110">
        <v>1</v>
      </c>
      <c r="L75" s="110">
        <v>2854</v>
      </c>
      <c r="M75" s="110">
        <v>0.3861589941426587</v>
      </c>
      <c r="N75" s="110">
        <v>0.64900000000000002</v>
      </c>
      <c r="O75" s="110">
        <v>4</v>
      </c>
      <c r="P75" s="110">
        <v>5.2000000000000046E-2</v>
      </c>
      <c r="Q75" s="110">
        <v>1</v>
      </c>
      <c r="R75" s="110">
        <v>1</v>
      </c>
      <c r="S75" s="110">
        <v>1</v>
      </c>
      <c r="T75" s="110">
        <v>1</v>
      </c>
      <c r="U75" s="110">
        <v>2367</v>
      </c>
      <c r="V75" s="110">
        <v>3.1288805199097398</v>
      </c>
      <c r="W75" s="110">
        <v>756.50060298999995</v>
      </c>
      <c r="X75" s="110">
        <v>1</v>
      </c>
      <c r="Y75" s="110">
        <v>270</v>
      </c>
      <c r="Z75" s="110">
        <v>10.882708585247883</v>
      </c>
      <c r="AA75" s="110">
        <v>0.432</v>
      </c>
      <c r="AB75" s="110">
        <v>3</v>
      </c>
      <c r="AC75" s="109">
        <v>2</v>
      </c>
      <c r="AD75" s="49">
        <f t="shared" si="1"/>
        <v>2</v>
      </c>
      <c r="AE7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6" spans="1:32" x14ac:dyDescent="0.25">
      <c r="A76" s="112" t="s">
        <v>1786</v>
      </c>
      <c r="B76" s="112">
        <v>9001045300</v>
      </c>
      <c r="C76" s="112" t="s">
        <v>1785</v>
      </c>
      <c r="D76" s="112">
        <v>229531</v>
      </c>
      <c r="E76" s="112">
        <v>3.25</v>
      </c>
      <c r="F76" s="112">
        <v>127320.8907</v>
      </c>
      <c r="G76" s="112">
        <v>127.321</v>
      </c>
      <c r="H76" s="112">
        <v>0.97499999999999998</v>
      </c>
      <c r="I76" s="112">
        <v>5</v>
      </c>
      <c r="J76" s="112">
        <v>2.5000000000000022E-2</v>
      </c>
      <c r="K76" s="112">
        <v>1</v>
      </c>
      <c r="L76" s="112">
        <v>3941</v>
      </c>
      <c r="M76" s="112">
        <v>0.37143943731458673</v>
      </c>
      <c r="N76" s="112">
        <v>0.6</v>
      </c>
      <c r="O76" s="112">
        <v>3</v>
      </c>
      <c r="P76" s="112">
        <v>1.3000000000000012E-2</v>
      </c>
      <c r="Q76" s="112">
        <v>1</v>
      </c>
      <c r="R76" s="112">
        <v>1</v>
      </c>
      <c r="S76" s="112">
        <v>1</v>
      </c>
      <c r="T76" s="112">
        <v>1</v>
      </c>
      <c r="U76" s="112">
        <v>2461</v>
      </c>
      <c r="V76" s="112">
        <v>2.7043117574289899</v>
      </c>
      <c r="W76" s="112">
        <v>910.02821447999997</v>
      </c>
      <c r="X76" s="112">
        <v>1</v>
      </c>
      <c r="Y76" s="112">
        <v>378</v>
      </c>
      <c r="Z76" s="112">
        <v>15.01787842669845</v>
      </c>
      <c r="AA76" s="112">
        <v>0.60399999999999998</v>
      </c>
      <c r="AB76" s="112">
        <v>4</v>
      </c>
      <c r="AC76" s="111">
        <v>2.5</v>
      </c>
      <c r="AD76" s="49">
        <f t="shared" si="1"/>
        <v>3</v>
      </c>
      <c r="AE7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7" spans="1:32" x14ac:dyDescent="0.25">
      <c r="A77" s="110" t="s">
        <v>1784</v>
      </c>
      <c r="B77" s="110">
        <v>9001045400</v>
      </c>
      <c r="C77" s="110" t="s">
        <v>1783</v>
      </c>
      <c r="D77" s="110">
        <v>198281</v>
      </c>
      <c r="E77" s="110">
        <v>2.83</v>
      </c>
      <c r="F77" s="110">
        <v>117865.8202</v>
      </c>
      <c r="G77" s="110">
        <v>117.866</v>
      </c>
      <c r="H77" s="110">
        <v>0.97</v>
      </c>
      <c r="I77" s="110">
        <v>5</v>
      </c>
      <c r="J77" s="110">
        <v>3.0000000000000027E-2</v>
      </c>
      <c r="K77" s="110">
        <v>1</v>
      </c>
      <c r="L77" s="110">
        <v>3417</v>
      </c>
      <c r="M77" s="110">
        <v>0.34788711375717385</v>
      </c>
      <c r="N77" s="110">
        <v>0.46800000000000003</v>
      </c>
      <c r="O77" s="110">
        <v>3</v>
      </c>
      <c r="P77" s="110">
        <v>2.7000000000000024E-2</v>
      </c>
      <c r="Q77" s="110">
        <v>1</v>
      </c>
      <c r="R77" s="110">
        <v>1</v>
      </c>
      <c r="S77" s="110">
        <v>1</v>
      </c>
      <c r="T77" s="110">
        <v>1</v>
      </c>
      <c r="U77" s="110">
        <v>3030</v>
      </c>
      <c r="V77" s="110">
        <v>2.9885142324983698</v>
      </c>
      <c r="W77" s="110">
        <v>1013.8817366</v>
      </c>
      <c r="X77" s="110">
        <v>1</v>
      </c>
      <c r="Y77" s="110">
        <v>501</v>
      </c>
      <c r="Z77" s="110">
        <v>15.622076707202993</v>
      </c>
      <c r="AA77" s="110">
        <v>0.61899999999999999</v>
      </c>
      <c r="AB77" s="110">
        <v>4</v>
      </c>
      <c r="AC77" s="109">
        <v>2.5</v>
      </c>
      <c r="AD77" s="49">
        <f t="shared" si="1"/>
        <v>3</v>
      </c>
      <c r="AE7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8" spans="1:32" x14ac:dyDescent="0.25">
      <c r="A78" s="112" t="s">
        <v>1782</v>
      </c>
      <c r="B78" s="112">
        <v>9001050100</v>
      </c>
      <c r="C78" s="112" t="s">
        <v>1781</v>
      </c>
      <c r="D78" s="112">
        <v>242125</v>
      </c>
      <c r="E78" s="112">
        <v>2.92</v>
      </c>
      <c r="F78" s="112">
        <v>141692.9388</v>
      </c>
      <c r="G78" s="112">
        <v>141.69300000000001</v>
      </c>
      <c r="H78" s="112">
        <v>0.99299999999999999</v>
      </c>
      <c r="I78" s="112">
        <v>5</v>
      </c>
      <c r="J78" s="112">
        <v>7.0000000000000062E-3</v>
      </c>
      <c r="K78" s="112">
        <v>1</v>
      </c>
      <c r="L78" s="112">
        <v>3609</v>
      </c>
      <c r="M78" s="112">
        <v>0.30564684709609541</v>
      </c>
      <c r="N78" s="112">
        <v>0.20300000000000001</v>
      </c>
      <c r="O78" s="112">
        <v>2</v>
      </c>
      <c r="P78" s="112">
        <v>2.1000000000000019E-2</v>
      </c>
      <c r="Q78" s="112">
        <v>1</v>
      </c>
      <c r="R78" s="112">
        <v>1</v>
      </c>
      <c r="S78" s="112">
        <v>1</v>
      </c>
      <c r="T78" s="112">
        <v>1</v>
      </c>
      <c r="U78" s="112">
        <v>3828</v>
      </c>
      <c r="V78" s="112">
        <v>3.3668835531284298</v>
      </c>
      <c r="W78" s="112">
        <v>1136.9564582999999</v>
      </c>
      <c r="X78" s="112">
        <v>1</v>
      </c>
      <c r="Y78" s="112">
        <v>398</v>
      </c>
      <c r="Z78" s="112">
        <v>8.8878963823135333</v>
      </c>
      <c r="AA78" s="112">
        <v>0.34799999999999998</v>
      </c>
      <c r="AB78" s="112">
        <v>2</v>
      </c>
      <c r="AC78" s="111">
        <v>1.5</v>
      </c>
      <c r="AD78" s="49">
        <f t="shared" si="1"/>
        <v>2</v>
      </c>
      <c r="AE7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9" spans="1:32" x14ac:dyDescent="0.25">
      <c r="A79" s="110" t="s">
        <v>1780</v>
      </c>
      <c r="B79" s="110">
        <v>9001050200</v>
      </c>
      <c r="C79" s="110" t="s">
        <v>1779</v>
      </c>
      <c r="D79" s="110">
        <v>175972</v>
      </c>
      <c r="E79" s="110">
        <v>2.66</v>
      </c>
      <c r="F79" s="110">
        <v>107895.3558</v>
      </c>
      <c r="G79" s="110">
        <v>107.895</v>
      </c>
      <c r="H79" s="110">
        <v>0.95899999999999996</v>
      </c>
      <c r="I79" s="110">
        <v>5</v>
      </c>
      <c r="J79" s="110">
        <v>4.1000000000000036E-2</v>
      </c>
      <c r="K79" s="110">
        <v>1</v>
      </c>
      <c r="L79" s="110">
        <v>3048</v>
      </c>
      <c r="M79" s="110">
        <v>0.33899512846316598</v>
      </c>
      <c r="N79" s="110">
        <v>0.41399999999999998</v>
      </c>
      <c r="O79" s="110">
        <v>3</v>
      </c>
      <c r="P79" s="110">
        <v>4.3000000000000038E-2</v>
      </c>
      <c r="Q79" s="110">
        <v>1</v>
      </c>
      <c r="R79" s="110">
        <v>1</v>
      </c>
      <c r="S79" s="110">
        <v>1</v>
      </c>
      <c r="T79" s="110">
        <v>1</v>
      </c>
      <c r="U79" s="110">
        <v>4008</v>
      </c>
      <c r="V79" s="110">
        <v>1.87095036733761</v>
      </c>
      <c r="W79" s="110">
        <v>2142.2267901999999</v>
      </c>
      <c r="X79" s="110">
        <v>1</v>
      </c>
      <c r="Y79" s="110">
        <v>631</v>
      </c>
      <c r="Z79" s="110">
        <v>16.37684920840903</v>
      </c>
      <c r="AA79" s="110">
        <v>0.64500000000000002</v>
      </c>
      <c r="AB79" s="110">
        <v>4</v>
      </c>
      <c r="AC79" s="109">
        <v>2.5</v>
      </c>
      <c r="AD79" s="49">
        <f t="shared" si="1"/>
        <v>3</v>
      </c>
      <c r="AE7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0" spans="1:32" x14ac:dyDescent="0.25">
      <c r="A80" s="112" t="s">
        <v>1778</v>
      </c>
      <c r="B80" s="112">
        <v>9001050300</v>
      </c>
      <c r="C80" s="112" t="s">
        <v>1777</v>
      </c>
      <c r="D80" s="112">
        <v>242500</v>
      </c>
      <c r="E80" s="112">
        <v>3.12</v>
      </c>
      <c r="F80" s="112">
        <v>137288.59039999999</v>
      </c>
      <c r="G80" s="112">
        <v>137.28899999999999</v>
      </c>
      <c r="H80" s="112">
        <v>0.98199999999999998</v>
      </c>
      <c r="I80" s="112">
        <v>5</v>
      </c>
      <c r="J80" s="112">
        <v>1.8000000000000016E-2</v>
      </c>
      <c r="K80" s="112">
        <v>1</v>
      </c>
      <c r="L80" s="112">
        <v>3773</v>
      </c>
      <c r="M80" s="112">
        <v>0.32978705563284744</v>
      </c>
      <c r="N80" s="112">
        <v>0.35399999999999998</v>
      </c>
      <c r="O80" s="112">
        <v>2</v>
      </c>
      <c r="P80" s="112">
        <v>1.5000000000000013E-2</v>
      </c>
      <c r="Q80" s="112">
        <v>1</v>
      </c>
      <c r="R80" s="112">
        <v>1</v>
      </c>
      <c r="S80" s="112">
        <v>1</v>
      </c>
      <c r="T80" s="112">
        <v>1</v>
      </c>
      <c r="U80" s="112">
        <v>8122</v>
      </c>
      <c r="V80" s="112">
        <v>6.7994658662511203</v>
      </c>
      <c r="W80" s="112">
        <v>1194.505592</v>
      </c>
      <c r="X80" s="112">
        <v>1</v>
      </c>
      <c r="Y80" s="112">
        <v>958</v>
      </c>
      <c r="Z80" s="112">
        <v>10.842009959257583</v>
      </c>
      <c r="AA80" s="112">
        <v>0.43099999999999999</v>
      </c>
      <c r="AB80" s="112">
        <v>3</v>
      </c>
      <c r="AC80" s="111">
        <v>2</v>
      </c>
      <c r="AD80" s="49">
        <f t="shared" si="1"/>
        <v>2</v>
      </c>
      <c r="AE8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1" spans="1:32" x14ac:dyDescent="0.25">
      <c r="A81" s="110" t="s">
        <v>1776</v>
      </c>
      <c r="B81" s="110">
        <v>9001050400</v>
      </c>
      <c r="C81" s="110" t="s">
        <v>1775</v>
      </c>
      <c r="D81" s="110">
        <v>152321</v>
      </c>
      <c r="E81" s="110">
        <v>2.2000000000000002</v>
      </c>
      <c r="F81" s="110">
        <v>102694.79730000001</v>
      </c>
      <c r="G81" s="110">
        <v>102.69499999999999</v>
      </c>
      <c r="H81" s="110">
        <v>0.94699999999999995</v>
      </c>
      <c r="I81" s="110">
        <v>5</v>
      </c>
      <c r="J81" s="110">
        <v>5.3000000000000047E-2</v>
      </c>
      <c r="K81" s="110">
        <v>1</v>
      </c>
      <c r="L81" s="110">
        <v>2569</v>
      </c>
      <c r="M81" s="110">
        <v>0.30019047517999242</v>
      </c>
      <c r="N81" s="110">
        <v>0.17</v>
      </c>
      <c r="O81" s="110">
        <v>1</v>
      </c>
      <c r="P81" s="110">
        <v>7.0999999999999952E-2</v>
      </c>
      <c r="Q81" s="110">
        <v>1</v>
      </c>
      <c r="R81" s="110">
        <v>1</v>
      </c>
      <c r="S81" s="110">
        <v>1</v>
      </c>
      <c r="T81" s="110">
        <v>1</v>
      </c>
      <c r="U81" s="110">
        <v>2341</v>
      </c>
      <c r="V81" s="110">
        <v>1.3905149367487399</v>
      </c>
      <c r="W81" s="110">
        <v>1683.5489775000001</v>
      </c>
      <c r="X81" s="110">
        <v>1</v>
      </c>
      <c r="Y81" s="110">
        <v>260</v>
      </c>
      <c r="Z81" s="110">
        <v>11.068539804171989</v>
      </c>
      <c r="AA81" s="110">
        <v>0.441</v>
      </c>
      <c r="AB81" s="110">
        <v>3</v>
      </c>
      <c r="AC81" s="109">
        <v>2</v>
      </c>
      <c r="AD81" s="49">
        <f t="shared" si="1"/>
        <v>2</v>
      </c>
      <c r="AE8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2" spans="1:32" x14ac:dyDescent="0.25">
      <c r="A82" s="112" t="s">
        <v>1774</v>
      </c>
      <c r="B82" s="112">
        <v>9001050500</v>
      </c>
      <c r="C82" s="112" t="s">
        <v>1773</v>
      </c>
      <c r="D82" s="112">
        <v>169810</v>
      </c>
      <c r="E82" s="112">
        <v>2.77</v>
      </c>
      <c r="F82" s="112">
        <v>102028.9406</v>
      </c>
      <c r="G82" s="112">
        <v>102.029</v>
      </c>
      <c r="H82" s="112">
        <v>0.94599999999999995</v>
      </c>
      <c r="I82" s="112">
        <v>5</v>
      </c>
      <c r="J82" s="112">
        <v>5.4000000000000048E-2</v>
      </c>
      <c r="K82" s="112">
        <v>1</v>
      </c>
      <c r="L82" s="112">
        <v>2925</v>
      </c>
      <c r="M82" s="112">
        <v>0.34402003778131945</v>
      </c>
      <c r="N82" s="112">
        <v>0.44400000000000001</v>
      </c>
      <c r="O82" s="112">
        <v>3</v>
      </c>
      <c r="P82" s="112">
        <v>4.9000000000000044E-2</v>
      </c>
      <c r="Q82" s="112">
        <v>1</v>
      </c>
      <c r="R82" s="112">
        <v>1</v>
      </c>
      <c r="S82" s="112">
        <v>1</v>
      </c>
      <c r="T82" s="112">
        <v>1</v>
      </c>
      <c r="U82" s="112">
        <v>4744</v>
      </c>
      <c r="V82" s="112">
        <v>2.6118121010599298</v>
      </c>
      <c r="W82" s="112">
        <v>1816.3634351999999</v>
      </c>
      <c r="X82" s="112">
        <v>1</v>
      </c>
      <c r="Y82" s="112">
        <v>311</v>
      </c>
      <c r="Z82" s="112">
        <v>6.1040235525024533</v>
      </c>
      <c r="AA82" s="112">
        <v>0.19800000000000001</v>
      </c>
      <c r="AB82" s="112">
        <v>1</v>
      </c>
      <c r="AC82" s="111">
        <v>1</v>
      </c>
      <c r="AD82" s="49">
        <f t="shared" si="1"/>
        <v>1</v>
      </c>
      <c r="AE8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3" spans="1:32" x14ac:dyDescent="0.25">
      <c r="A83" s="110" t="s">
        <v>1772</v>
      </c>
      <c r="B83" s="110">
        <v>9001050600</v>
      </c>
      <c r="C83" s="110" t="s">
        <v>1771</v>
      </c>
      <c r="D83" s="110">
        <v>228558</v>
      </c>
      <c r="E83" s="110">
        <v>2.64</v>
      </c>
      <c r="F83" s="110">
        <v>140667.72500000001</v>
      </c>
      <c r="G83" s="110">
        <v>140.66800000000001</v>
      </c>
      <c r="H83" s="110">
        <v>0.99099999999999999</v>
      </c>
      <c r="I83" s="110">
        <v>5</v>
      </c>
      <c r="J83" s="110">
        <v>9.000000000000008E-3</v>
      </c>
      <c r="K83" s="110">
        <v>1</v>
      </c>
      <c r="L83" s="110">
        <v>3756</v>
      </c>
      <c r="M83" s="110">
        <v>0.32041465090872834</v>
      </c>
      <c r="N83" s="110">
        <v>0.29299999999999998</v>
      </c>
      <c r="O83" s="110">
        <v>2</v>
      </c>
      <c r="P83" s="110">
        <v>1.6000000000000014E-2</v>
      </c>
      <c r="Q83" s="110">
        <v>1</v>
      </c>
      <c r="R83" s="110">
        <v>1</v>
      </c>
      <c r="S83" s="110">
        <v>1</v>
      </c>
      <c r="T83" s="110">
        <v>1</v>
      </c>
      <c r="U83" s="110">
        <v>3348</v>
      </c>
      <c r="V83" s="110">
        <v>3.9181231727714598</v>
      </c>
      <c r="W83" s="110">
        <v>854.49074783000003</v>
      </c>
      <c r="X83" s="110">
        <v>1</v>
      </c>
      <c r="Y83" s="110">
        <v>462</v>
      </c>
      <c r="Z83" s="110">
        <v>13.568281938325992</v>
      </c>
      <c r="AA83" s="110">
        <v>0.55800000000000005</v>
      </c>
      <c r="AB83" s="110">
        <v>3</v>
      </c>
      <c r="AC83" s="109">
        <v>2</v>
      </c>
      <c r="AD83" s="49">
        <f t="shared" si="1"/>
        <v>2</v>
      </c>
      <c r="AE8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4" spans="1:32" x14ac:dyDescent="0.25">
      <c r="A84" s="112" t="s">
        <v>1770</v>
      </c>
      <c r="B84" s="112">
        <v>9001055100</v>
      </c>
      <c r="C84" s="112" t="s">
        <v>1769</v>
      </c>
      <c r="D84" s="112">
        <v>202500</v>
      </c>
      <c r="E84" s="112">
        <v>2.93</v>
      </c>
      <c r="F84" s="112">
        <v>118301.7632</v>
      </c>
      <c r="G84" s="112">
        <v>118.30200000000001</v>
      </c>
      <c r="H84" s="112">
        <v>0.97199999999999998</v>
      </c>
      <c r="I84" s="112">
        <v>5</v>
      </c>
      <c r="J84" s="112">
        <v>2.8000000000000025E-2</v>
      </c>
      <c r="K84" s="112">
        <v>1</v>
      </c>
      <c r="L84" s="112">
        <v>4000</v>
      </c>
      <c r="M84" s="112">
        <v>0.40574205068145591</v>
      </c>
      <c r="N84" s="112">
        <v>0.69299999999999995</v>
      </c>
      <c r="O84" s="112">
        <v>4</v>
      </c>
      <c r="P84" s="112">
        <v>1.100000000000001E-2</v>
      </c>
      <c r="Q84" s="112">
        <v>1</v>
      </c>
      <c r="R84" s="112">
        <v>1</v>
      </c>
      <c r="S84" s="112">
        <v>1</v>
      </c>
      <c r="T84" s="112">
        <v>1</v>
      </c>
      <c r="U84" s="112">
        <v>5807</v>
      </c>
      <c r="V84" s="112">
        <v>13.373285127189799</v>
      </c>
      <c r="W84" s="112">
        <v>434.22389822000002</v>
      </c>
      <c r="X84" s="112">
        <v>1</v>
      </c>
      <c r="Y84" s="112">
        <v>942</v>
      </c>
      <c r="Z84" s="112">
        <v>16.875671802221426</v>
      </c>
      <c r="AA84" s="112">
        <v>0.65700000000000003</v>
      </c>
      <c r="AB84" s="112">
        <v>4</v>
      </c>
      <c r="AC84" s="111">
        <v>2.5</v>
      </c>
      <c r="AD84" s="49">
        <f t="shared" si="1"/>
        <v>3</v>
      </c>
      <c r="AE8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5" spans="1:32" x14ac:dyDescent="0.25">
      <c r="A85" s="110" t="s">
        <v>1768</v>
      </c>
      <c r="B85" s="110">
        <v>9001055200</v>
      </c>
      <c r="C85" s="110" t="s">
        <v>1767</v>
      </c>
      <c r="D85" s="110">
        <v>247361</v>
      </c>
      <c r="E85" s="110">
        <v>3.05</v>
      </c>
      <c r="F85" s="110">
        <v>141638.49660000001</v>
      </c>
      <c r="G85" s="110">
        <v>141.63800000000001</v>
      </c>
      <c r="H85" s="110">
        <v>0.99199999999999999</v>
      </c>
      <c r="I85" s="110">
        <v>5</v>
      </c>
      <c r="J85" s="110">
        <v>8.0000000000000071E-3</v>
      </c>
      <c r="K85" s="110">
        <v>1</v>
      </c>
      <c r="L85" s="110">
        <v>3750</v>
      </c>
      <c r="M85" s="110">
        <v>0.31771023471877202</v>
      </c>
      <c r="N85" s="110">
        <v>0.27</v>
      </c>
      <c r="O85" s="110">
        <v>2</v>
      </c>
      <c r="P85" s="110">
        <v>1.8000000000000016E-2</v>
      </c>
      <c r="Q85" s="110">
        <v>1</v>
      </c>
      <c r="R85" s="110">
        <v>1</v>
      </c>
      <c r="S85" s="110">
        <v>1</v>
      </c>
      <c r="T85" s="110">
        <v>1</v>
      </c>
      <c r="U85" s="110">
        <v>4372</v>
      </c>
      <c r="V85" s="110">
        <v>6.4253919323178303</v>
      </c>
      <c r="W85" s="110">
        <v>680.42541933999996</v>
      </c>
      <c r="X85" s="110">
        <v>1</v>
      </c>
      <c r="Y85" s="110">
        <v>241</v>
      </c>
      <c r="Z85" s="110">
        <v>5.1222104144527103</v>
      </c>
      <c r="AA85" s="110">
        <v>0.14299999999999999</v>
      </c>
      <c r="AB85" s="110">
        <v>1</v>
      </c>
      <c r="AC85" s="109">
        <v>1</v>
      </c>
      <c r="AD85" s="49">
        <f t="shared" si="1"/>
        <v>1</v>
      </c>
      <c r="AE8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6" spans="1:32" x14ac:dyDescent="0.25">
      <c r="A86" s="112" t="s">
        <v>1766</v>
      </c>
      <c r="B86" s="112">
        <v>9001060100</v>
      </c>
      <c r="C86" s="112" t="s">
        <v>1765</v>
      </c>
      <c r="D86" s="112">
        <v>139000</v>
      </c>
      <c r="E86" s="112">
        <v>2.65</v>
      </c>
      <c r="F86" s="112">
        <v>85387.021240000002</v>
      </c>
      <c r="G86" s="112">
        <v>85.387</v>
      </c>
      <c r="H86" s="112">
        <v>0.91</v>
      </c>
      <c r="I86" s="112">
        <v>5</v>
      </c>
      <c r="J86" s="112">
        <v>8.9999999999999969E-2</v>
      </c>
      <c r="K86" s="112">
        <v>1</v>
      </c>
      <c r="L86" s="112">
        <v>2313</v>
      </c>
      <c r="M86" s="112">
        <v>0.3250611111258388</v>
      </c>
      <c r="N86" s="112">
        <v>0.33</v>
      </c>
      <c r="O86" s="112">
        <v>2</v>
      </c>
      <c r="P86" s="112">
        <v>0.11099999999999999</v>
      </c>
      <c r="Q86" s="112">
        <v>1</v>
      </c>
      <c r="R86" s="112">
        <v>1</v>
      </c>
      <c r="S86" s="112">
        <v>1</v>
      </c>
      <c r="T86" s="112">
        <v>1</v>
      </c>
      <c r="U86" s="112">
        <v>4152</v>
      </c>
      <c r="V86" s="112">
        <v>1.53898936983492</v>
      </c>
      <c r="W86" s="112">
        <v>2697.8743851999998</v>
      </c>
      <c r="X86" s="112">
        <v>1</v>
      </c>
      <c r="Y86" s="112">
        <v>333</v>
      </c>
      <c r="Z86" s="112">
        <v>7.5441776166742187</v>
      </c>
      <c r="AA86" s="112">
        <v>0.26900000000000002</v>
      </c>
      <c r="AB86" s="112">
        <v>2</v>
      </c>
      <c r="AC86" s="111">
        <v>1.5</v>
      </c>
      <c r="AD86" s="49">
        <f t="shared" si="1"/>
        <v>2</v>
      </c>
      <c r="AE8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7" spans="1:32" x14ac:dyDescent="0.25">
      <c r="A87" s="110" t="s">
        <v>1764</v>
      </c>
      <c r="B87" s="110">
        <v>9001060200</v>
      </c>
      <c r="C87" s="110" t="s">
        <v>1763</v>
      </c>
      <c r="D87" s="110">
        <v>126838</v>
      </c>
      <c r="E87" s="110">
        <v>2.81</v>
      </c>
      <c r="F87" s="110">
        <v>75665.207160000005</v>
      </c>
      <c r="G87" s="110">
        <v>75.665000000000006</v>
      </c>
      <c r="H87" s="110">
        <v>0.85499999999999998</v>
      </c>
      <c r="I87" s="110">
        <v>5</v>
      </c>
      <c r="J87" s="110">
        <v>0.14500000000000002</v>
      </c>
      <c r="K87" s="110">
        <v>1</v>
      </c>
      <c r="L87" s="110">
        <v>2452</v>
      </c>
      <c r="M87" s="110">
        <v>0.38887093691266383</v>
      </c>
      <c r="N87" s="110">
        <v>0.65900000000000003</v>
      </c>
      <c r="O87" s="110">
        <v>4</v>
      </c>
      <c r="P87" s="110">
        <v>8.1999999999999962E-2</v>
      </c>
      <c r="Q87" s="110">
        <v>1</v>
      </c>
      <c r="R87" s="110">
        <v>1</v>
      </c>
      <c r="S87" s="110">
        <v>1</v>
      </c>
      <c r="T87" s="110">
        <v>1</v>
      </c>
      <c r="U87" s="110">
        <v>4164</v>
      </c>
      <c r="V87" s="110">
        <v>1.5648427714723001</v>
      </c>
      <c r="W87" s="110">
        <v>2660.9702111000001</v>
      </c>
      <c r="X87" s="110">
        <v>1</v>
      </c>
      <c r="Y87" s="110">
        <v>523</v>
      </c>
      <c r="Z87" s="110">
        <v>11.992662233432698</v>
      </c>
      <c r="AA87" s="110">
        <v>0.49099999999999999</v>
      </c>
      <c r="AB87" s="110">
        <v>3</v>
      </c>
      <c r="AC87" s="109">
        <v>2</v>
      </c>
      <c r="AD87" s="49">
        <f t="shared" si="1"/>
        <v>2</v>
      </c>
      <c r="AE8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8" spans="1:32" x14ac:dyDescent="0.25">
      <c r="A88" s="112" t="s">
        <v>1762</v>
      </c>
      <c r="B88" s="112">
        <v>9001060300</v>
      </c>
      <c r="C88" s="112" t="s">
        <v>1761</v>
      </c>
      <c r="D88" s="112">
        <v>195250</v>
      </c>
      <c r="E88" s="112">
        <v>2.92</v>
      </c>
      <c r="F88" s="112">
        <v>114261.42</v>
      </c>
      <c r="G88" s="112">
        <v>114.261</v>
      </c>
      <c r="H88" s="112">
        <v>0.96499999999999997</v>
      </c>
      <c r="I88" s="112">
        <v>5</v>
      </c>
      <c r="J88" s="112">
        <v>3.5000000000000031E-2</v>
      </c>
      <c r="K88" s="112">
        <v>1</v>
      </c>
      <c r="L88" s="112">
        <v>3341</v>
      </c>
      <c r="M88" s="112">
        <v>0.35087958822846765</v>
      </c>
      <c r="N88" s="112">
        <v>0.48399999999999999</v>
      </c>
      <c r="O88" s="112">
        <v>3</v>
      </c>
      <c r="P88" s="112">
        <v>3.0000000000000027E-2</v>
      </c>
      <c r="Q88" s="112">
        <v>1</v>
      </c>
      <c r="R88" s="112">
        <v>1</v>
      </c>
      <c r="S88" s="112">
        <v>1</v>
      </c>
      <c r="T88" s="112">
        <v>1</v>
      </c>
      <c r="U88" s="112">
        <v>4088</v>
      </c>
      <c r="V88" s="112">
        <v>4.5106100877687503</v>
      </c>
      <c r="W88" s="112">
        <v>906.30755495000005</v>
      </c>
      <c r="X88" s="112">
        <v>1</v>
      </c>
      <c r="Y88" s="112">
        <v>260</v>
      </c>
      <c r="Z88" s="112">
        <v>6.5689742294087923</v>
      </c>
      <c r="AA88" s="112">
        <v>0.221</v>
      </c>
      <c r="AB88" s="112">
        <v>2</v>
      </c>
      <c r="AC88" s="111">
        <v>1.5</v>
      </c>
      <c r="AD88" s="49">
        <f t="shared" si="1"/>
        <v>2</v>
      </c>
      <c r="AE8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9" spans="1:32" x14ac:dyDescent="0.25">
      <c r="A89" s="110" t="s">
        <v>1760</v>
      </c>
      <c r="B89" s="110">
        <v>9001060400</v>
      </c>
      <c r="C89" s="110" t="s">
        <v>1759</v>
      </c>
      <c r="D89" s="110">
        <v>247169</v>
      </c>
      <c r="E89" s="110">
        <v>2.83</v>
      </c>
      <c r="F89" s="110">
        <v>146926.71969999999</v>
      </c>
      <c r="G89" s="110">
        <v>146.92699999999999</v>
      </c>
      <c r="H89" s="110">
        <v>1</v>
      </c>
      <c r="I89" s="110">
        <v>5</v>
      </c>
      <c r="J89" s="110">
        <v>0</v>
      </c>
      <c r="K89" s="110">
        <v>0</v>
      </c>
      <c r="L89" s="110">
        <v>3810</v>
      </c>
      <c r="M89" s="110">
        <v>0.31117553085887073</v>
      </c>
      <c r="N89" s="110">
        <v>0.22900000000000001</v>
      </c>
      <c r="O89" s="110">
        <v>2</v>
      </c>
      <c r="P89" s="110">
        <v>1.4000000000000012E-2</v>
      </c>
      <c r="Q89" s="110">
        <v>1</v>
      </c>
      <c r="R89" s="110">
        <v>1</v>
      </c>
      <c r="S89" s="110">
        <v>1</v>
      </c>
      <c r="T89" s="110">
        <v>1</v>
      </c>
      <c r="U89" s="110">
        <v>4443</v>
      </c>
      <c r="V89" s="110">
        <v>8.6430863772341802</v>
      </c>
      <c r="W89" s="110">
        <v>514.0524815</v>
      </c>
      <c r="X89" s="110">
        <v>1</v>
      </c>
      <c r="Y89" s="110">
        <v>233</v>
      </c>
      <c r="Z89" s="110">
        <v>5.1548672566371678</v>
      </c>
      <c r="AA89" s="110">
        <v>0.14399999999999999</v>
      </c>
      <c r="AB89" s="110">
        <v>1</v>
      </c>
      <c r="AC89" s="109">
        <v>1</v>
      </c>
      <c r="AD89" s="49">
        <f t="shared" si="1"/>
        <v>1</v>
      </c>
      <c r="AE8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90" spans="1:32" x14ac:dyDescent="0.25">
      <c r="A90" s="112" t="s">
        <v>1758</v>
      </c>
      <c r="B90" s="112">
        <v>9001060500</v>
      </c>
      <c r="C90" s="112" t="s">
        <v>1757</v>
      </c>
      <c r="D90" s="112">
        <v>216500</v>
      </c>
      <c r="E90" s="112">
        <v>3.17</v>
      </c>
      <c r="F90" s="112">
        <v>121598.5145</v>
      </c>
      <c r="G90" s="112">
        <v>121.599</v>
      </c>
      <c r="H90" s="112">
        <v>0.97299999999999998</v>
      </c>
      <c r="I90" s="112">
        <v>5</v>
      </c>
      <c r="J90" s="112">
        <v>2.7000000000000024E-2</v>
      </c>
      <c r="K90" s="112">
        <v>1</v>
      </c>
      <c r="L90" s="112">
        <v>3418</v>
      </c>
      <c r="M90" s="112">
        <v>0.33730675221365469</v>
      </c>
      <c r="N90" s="112">
        <v>0.40699999999999997</v>
      </c>
      <c r="O90" s="112">
        <v>3</v>
      </c>
      <c r="P90" s="112">
        <v>2.6000000000000023E-2</v>
      </c>
      <c r="Q90" s="112">
        <v>1</v>
      </c>
      <c r="R90" s="112">
        <v>1</v>
      </c>
      <c r="S90" s="112">
        <v>1</v>
      </c>
      <c r="T90" s="112">
        <v>1</v>
      </c>
      <c r="U90" s="112">
        <v>2841</v>
      </c>
      <c r="V90" s="112">
        <v>2.1100526334484901</v>
      </c>
      <c r="W90" s="112">
        <v>1346.4119117</v>
      </c>
      <c r="X90" s="112">
        <v>1</v>
      </c>
      <c r="Y90" s="112">
        <v>162</v>
      </c>
      <c r="Z90" s="112">
        <v>5.8653149891383052</v>
      </c>
      <c r="AA90" s="112">
        <v>0.182</v>
      </c>
      <c r="AB90" s="112">
        <v>1</v>
      </c>
      <c r="AC90" s="111">
        <v>1</v>
      </c>
      <c r="AD90" s="49">
        <f t="shared" si="1"/>
        <v>1</v>
      </c>
      <c r="AE9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9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91" spans="1:32" x14ac:dyDescent="0.25">
      <c r="A91" s="110" t="s">
        <v>1756</v>
      </c>
      <c r="B91" s="110">
        <v>9001060600</v>
      </c>
      <c r="C91" s="110" t="s">
        <v>1755</v>
      </c>
      <c r="D91" s="110">
        <v>174712</v>
      </c>
      <c r="E91" s="110">
        <v>2.2400000000000002</v>
      </c>
      <c r="F91" s="110">
        <v>116734.3652</v>
      </c>
      <c r="G91" s="110">
        <v>116.73399999999999</v>
      </c>
      <c r="H91" s="110">
        <v>0.96899999999999997</v>
      </c>
      <c r="I91" s="110">
        <v>5</v>
      </c>
      <c r="J91" s="110">
        <v>3.1000000000000028E-2</v>
      </c>
      <c r="K91" s="110">
        <v>1</v>
      </c>
      <c r="L91" s="110">
        <v>2525</v>
      </c>
      <c r="M91" s="110">
        <v>0.25956366788894825</v>
      </c>
      <c r="N91" s="110">
        <v>3.2000000000000001E-2</v>
      </c>
      <c r="O91" s="110">
        <v>1</v>
      </c>
      <c r="P91" s="110">
        <v>7.4999999999999956E-2</v>
      </c>
      <c r="Q91" s="110">
        <v>1</v>
      </c>
      <c r="R91" s="110">
        <v>1</v>
      </c>
      <c r="S91" s="110">
        <v>1</v>
      </c>
      <c r="T91" s="110">
        <v>1</v>
      </c>
      <c r="U91" s="110">
        <v>2336</v>
      </c>
      <c r="V91" s="110">
        <v>1.1912198048794</v>
      </c>
      <c r="W91" s="110">
        <v>1961.0150791999999</v>
      </c>
      <c r="X91" s="110">
        <v>1</v>
      </c>
      <c r="Y91" s="110">
        <v>212</v>
      </c>
      <c r="Z91" s="110">
        <v>9.193408499566349</v>
      </c>
      <c r="AA91" s="110">
        <v>0.36099999999999999</v>
      </c>
      <c r="AB91" s="110">
        <v>2</v>
      </c>
      <c r="AC91" s="109">
        <v>1.5</v>
      </c>
      <c r="AD91" s="49">
        <f t="shared" si="1"/>
        <v>2</v>
      </c>
      <c r="AE9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9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92" spans="1:32" x14ac:dyDescent="0.25">
      <c r="A92" s="112" t="s">
        <v>1754</v>
      </c>
      <c r="B92" s="112">
        <v>9001060700</v>
      </c>
      <c r="C92" s="112" t="s">
        <v>1753</v>
      </c>
      <c r="D92" s="112">
        <v>180694</v>
      </c>
      <c r="E92" s="112">
        <v>3.01</v>
      </c>
      <c r="F92" s="112">
        <v>104150.2901</v>
      </c>
      <c r="G92" s="112">
        <v>104.15</v>
      </c>
      <c r="H92" s="112">
        <v>0.95299999999999996</v>
      </c>
      <c r="I92" s="112">
        <v>5</v>
      </c>
      <c r="J92" s="112">
        <v>4.7000000000000042E-2</v>
      </c>
      <c r="K92" s="112">
        <v>1</v>
      </c>
      <c r="L92" s="112">
        <v>2864</v>
      </c>
      <c r="M92" s="112">
        <v>0.3299846785544383</v>
      </c>
      <c r="N92" s="112">
        <v>0.35799999999999998</v>
      </c>
      <c r="O92" s="112">
        <v>2</v>
      </c>
      <c r="P92" s="112">
        <v>5.0000000000000044E-2</v>
      </c>
      <c r="Q92" s="112">
        <v>1</v>
      </c>
      <c r="R92" s="112">
        <v>1</v>
      </c>
      <c r="S92" s="112">
        <v>1</v>
      </c>
      <c r="T92" s="112">
        <v>1</v>
      </c>
      <c r="U92" s="112">
        <v>7675</v>
      </c>
      <c r="V92" s="112">
        <v>2.04845157583742</v>
      </c>
      <c r="W92" s="112">
        <v>3746.7324542000001</v>
      </c>
      <c r="X92" s="112">
        <v>1</v>
      </c>
      <c r="Y92" s="112">
        <v>575</v>
      </c>
      <c r="Z92" s="112">
        <v>7.2037083437734903</v>
      </c>
      <c r="AA92" s="112">
        <v>0.251</v>
      </c>
      <c r="AB92" s="112">
        <v>2</v>
      </c>
      <c r="AC92" s="111">
        <v>1.5</v>
      </c>
      <c r="AD92" s="49">
        <f t="shared" si="1"/>
        <v>2</v>
      </c>
      <c r="AE9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9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93" spans="1:32" x14ac:dyDescent="0.25">
      <c r="A93" s="110" t="s">
        <v>1752</v>
      </c>
      <c r="B93" s="110">
        <v>9001060800</v>
      </c>
      <c r="C93" s="110" t="s">
        <v>1751</v>
      </c>
      <c r="D93" s="110">
        <v>171250</v>
      </c>
      <c r="E93" s="110">
        <v>2.73</v>
      </c>
      <c r="F93" s="110">
        <v>103645.215</v>
      </c>
      <c r="G93" s="110">
        <v>103.645</v>
      </c>
      <c r="H93" s="110">
        <v>0.95199999999999996</v>
      </c>
      <c r="I93" s="110">
        <v>5</v>
      </c>
      <c r="J93" s="110">
        <v>4.8000000000000043E-2</v>
      </c>
      <c r="K93" s="110">
        <v>1</v>
      </c>
      <c r="L93" s="110">
        <v>3043</v>
      </c>
      <c r="M93" s="110">
        <v>0.35231727774408111</v>
      </c>
      <c r="N93" s="110">
        <v>0.49199999999999999</v>
      </c>
      <c r="O93" s="110">
        <v>3</v>
      </c>
      <c r="P93" s="110">
        <v>4.4000000000000039E-2</v>
      </c>
      <c r="Q93" s="110">
        <v>1</v>
      </c>
      <c r="R93" s="110">
        <v>1</v>
      </c>
      <c r="S93" s="110">
        <v>1</v>
      </c>
      <c r="T93" s="110">
        <v>1</v>
      </c>
      <c r="U93" s="110">
        <v>2139</v>
      </c>
      <c r="V93" s="110">
        <v>0.54970563570178699</v>
      </c>
      <c r="W93" s="110">
        <v>3891.1734956</v>
      </c>
      <c r="X93" s="110">
        <v>1</v>
      </c>
      <c r="Y93" s="110">
        <v>154</v>
      </c>
      <c r="Z93" s="110">
        <v>7.3020388809862498</v>
      </c>
      <c r="AA93" s="110">
        <v>0.25600000000000001</v>
      </c>
      <c r="AB93" s="110">
        <v>2</v>
      </c>
      <c r="AC93" s="109">
        <v>1.5</v>
      </c>
      <c r="AD93" s="49">
        <f t="shared" si="1"/>
        <v>2</v>
      </c>
      <c r="AE9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9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94" spans="1:32" x14ac:dyDescent="0.25">
      <c r="A94" s="112" t="s">
        <v>1750</v>
      </c>
      <c r="B94" s="112">
        <v>9001060900</v>
      </c>
      <c r="C94" s="112" t="s">
        <v>1749</v>
      </c>
      <c r="D94" s="112">
        <v>140278</v>
      </c>
      <c r="E94" s="112">
        <v>2.88</v>
      </c>
      <c r="F94" s="112">
        <v>82659.604210000005</v>
      </c>
      <c r="G94" s="112">
        <v>82.66</v>
      </c>
      <c r="H94" s="112">
        <v>0.89600000000000002</v>
      </c>
      <c r="I94" s="112">
        <v>5</v>
      </c>
      <c r="J94" s="112">
        <v>0.10399999999999998</v>
      </c>
      <c r="K94" s="112">
        <v>1</v>
      </c>
      <c r="L94" s="112">
        <v>2698</v>
      </c>
      <c r="M94" s="112">
        <v>0.39167862354805721</v>
      </c>
      <c r="N94" s="112">
        <v>0.66700000000000004</v>
      </c>
      <c r="O94" s="112">
        <v>4</v>
      </c>
      <c r="P94" s="112">
        <v>5.9000000000000052E-2</v>
      </c>
      <c r="Q94" s="112">
        <v>1</v>
      </c>
      <c r="R94" s="112">
        <v>1</v>
      </c>
      <c r="S94" s="112">
        <v>1</v>
      </c>
      <c r="T94" s="112">
        <v>1</v>
      </c>
      <c r="U94" s="112">
        <v>2447</v>
      </c>
      <c r="V94" s="112">
        <v>0.57765634435371904</v>
      </c>
      <c r="W94" s="112">
        <v>4236.0826188999999</v>
      </c>
      <c r="X94" s="112">
        <v>1</v>
      </c>
      <c r="Y94" s="112">
        <v>128</v>
      </c>
      <c r="Z94" s="112">
        <v>4.833836858006042</v>
      </c>
      <c r="AA94" s="112">
        <v>0.13300000000000001</v>
      </c>
      <c r="AB94" s="112">
        <v>1</v>
      </c>
      <c r="AC94" s="111">
        <v>1</v>
      </c>
      <c r="AD94" s="49">
        <f t="shared" si="1"/>
        <v>1</v>
      </c>
      <c r="AE9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9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95" spans="1:32" x14ac:dyDescent="0.25">
      <c r="A95" s="110" t="s">
        <v>1748</v>
      </c>
      <c r="B95" s="110">
        <v>9001061000</v>
      </c>
      <c r="C95" s="110" t="s">
        <v>1747</v>
      </c>
      <c r="D95" s="110">
        <v>78844</v>
      </c>
      <c r="E95" s="110">
        <v>2.54</v>
      </c>
      <c r="F95" s="110">
        <v>49471.125500000002</v>
      </c>
      <c r="G95" s="110">
        <v>49.470999999999997</v>
      </c>
      <c r="H95" s="110">
        <v>0.46100000000000002</v>
      </c>
      <c r="I95" s="110">
        <v>3</v>
      </c>
      <c r="J95" s="110">
        <v>0.53899999999999992</v>
      </c>
      <c r="K95" s="110">
        <v>3</v>
      </c>
      <c r="L95" s="110">
        <v>1741</v>
      </c>
      <c r="M95" s="110">
        <v>0.42230694751426257</v>
      </c>
      <c r="N95" s="110">
        <v>0.73399999999999999</v>
      </c>
      <c r="O95" s="110">
        <v>4</v>
      </c>
      <c r="P95" s="110">
        <v>0.28800000000000003</v>
      </c>
      <c r="Q95" s="110">
        <v>2</v>
      </c>
      <c r="R95" s="110">
        <v>3</v>
      </c>
      <c r="S95" s="110">
        <v>1</v>
      </c>
      <c r="T95" s="110">
        <v>1</v>
      </c>
      <c r="U95" s="110">
        <v>3816</v>
      </c>
      <c r="V95" s="110">
        <v>1.2856179256428999</v>
      </c>
      <c r="W95" s="110">
        <v>2968.2224584999999</v>
      </c>
      <c r="X95" s="110">
        <v>1</v>
      </c>
      <c r="Y95" s="110">
        <v>547</v>
      </c>
      <c r="Z95" s="110">
        <v>14.065312419645153</v>
      </c>
      <c r="AA95" s="110">
        <v>0.57199999999999995</v>
      </c>
      <c r="AB95" s="110">
        <v>3</v>
      </c>
      <c r="AC95" s="109">
        <v>3</v>
      </c>
      <c r="AD95" s="49">
        <f t="shared" si="1"/>
        <v>3</v>
      </c>
      <c r="AE9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9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96" spans="1:32" x14ac:dyDescent="0.25">
      <c r="A96" s="112" t="s">
        <v>1746</v>
      </c>
      <c r="B96" s="112">
        <v>9001061100</v>
      </c>
      <c r="C96" s="112" t="s">
        <v>1745</v>
      </c>
      <c r="D96" s="112">
        <v>163438</v>
      </c>
      <c r="E96" s="112">
        <v>2.99</v>
      </c>
      <c r="F96" s="112">
        <v>94518.635850000006</v>
      </c>
      <c r="G96" s="112">
        <v>94.519000000000005</v>
      </c>
      <c r="H96" s="112">
        <v>0.93400000000000005</v>
      </c>
      <c r="I96" s="112">
        <v>5</v>
      </c>
      <c r="J96" s="112">
        <v>6.5999999999999948E-2</v>
      </c>
      <c r="K96" s="112">
        <v>1</v>
      </c>
      <c r="L96" s="112">
        <v>2692</v>
      </c>
      <c r="M96" s="112">
        <v>0.34177387040653107</v>
      </c>
      <c r="N96" s="112">
        <v>0.42899999999999999</v>
      </c>
      <c r="O96" s="112">
        <v>3</v>
      </c>
      <c r="P96" s="112">
        <v>6.0000000000000053E-2</v>
      </c>
      <c r="Q96" s="112">
        <v>1</v>
      </c>
      <c r="R96" s="112">
        <v>1</v>
      </c>
      <c r="S96" s="112">
        <v>1</v>
      </c>
      <c r="T96" s="112">
        <v>1</v>
      </c>
      <c r="U96" s="112">
        <v>3771</v>
      </c>
      <c r="V96" s="112">
        <v>1.04518978466309</v>
      </c>
      <c r="W96" s="112">
        <v>3607.9571913999998</v>
      </c>
      <c r="X96" s="112">
        <v>1</v>
      </c>
      <c r="Y96" s="112">
        <v>183</v>
      </c>
      <c r="Z96" s="112">
        <v>4.7631441957313898</v>
      </c>
      <c r="AA96" s="112">
        <v>0.126</v>
      </c>
      <c r="AB96" s="112">
        <v>1</v>
      </c>
      <c r="AC96" s="111">
        <v>1</v>
      </c>
      <c r="AD96" s="49">
        <f t="shared" si="1"/>
        <v>1</v>
      </c>
      <c r="AE9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9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97" spans="1:32" x14ac:dyDescent="0.25">
      <c r="A97" s="110" t="s">
        <v>1744</v>
      </c>
      <c r="B97" s="110">
        <v>9001061200</v>
      </c>
      <c r="C97" s="110" t="s">
        <v>1743</v>
      </c>
      <c r="D97" s="110">
        <v>81667</v>
      </c>
      <c r="E97" s="110">
        <v>2.88</v>
      </c>
      <c r="F97" s="110">
        <v>48122.741249999999</v>
      </c>
      <c r="G97" s="110">
        <v>48.122999999999998</v>
      </c>
      <c r="H97" s="110">
        <v>0.433</v>
      </c>
      <c r="I97" s="110">
        <v>3</v>
      </c>
      <c r="J97" s="110">
        <v>0.56699999999999995</v>
      </c>
      <c r="K97" s="110">
        <v>3</v>
      </c>
      <c r="L97" s="110">
        <v>1853</v>
      </c>
      <c r="M97" s="110">
        <v>0.46206844045901063</v>
      </c>
      <c r="N97" s="110">
        <v>0.80100000000000005</v>
      </c>
      <c r="O97" s="110">
        <v>5</v>
      </c>
      <c r="P97" s="110">
        <v>0.22999999999999998</v>
      </c>
      <c r="Q97" s="110">
        <v>2</v>
      </c>
      <c r="R97" s="110">
        <v>3</v>
      </c>
      <c r="S97" s="110">
        <v>1</v>
      </c>
      <c r="T97" s="110">
        <v>1</v>
      </c>
      <c r="U97" s="110">
        <v>2186</v>
      </c>
      <c r="V97" s="110">
        <v>0.30555701416377201</v>
      </c>
      <c r="W97" s="110">
        <v>7154.1476670000002</v>
      </c>
      <c r="X97" s="110">
        <v>1</v>
      </c>
      <c r="Y97" s="110">
        <v>661</v>
      </c>
      <c r="Z97" s="110">
        <v>26.397763578274759</v>
      </c>
      <c r="AA97" s="110">
        <v>0.84399999999999997</v>
      </c>
      <c r="AB97" s="110">
        <v>5</v>
      </c>
      <c r="AC97" s="109">
        <v>4</v>
      </c>
      <c r="AD97" s="49">
        <f t="shared" si="1"/>
        <v>4</v>
      </c>
      <c r="AE9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9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98" spans="1:32" x14ac:dyDescent="0.25">
      <c r="A98" s="112" t="s">
        <v>1742</v>
      </c>
      <c r="B98" s="112">
        <v>9001061300</v>
      </c>
      <c r="C98" s="112" t="s">
        <v>1741</v>
      </c>
      <c r="D98" s="112">
        <v>90913</v>
      </c>
      <c r="E98" s="112">
        <v>2.74</v>
      </c>
      <c r="F98" s="112">
        <v>54922.551870000003</v>
      </c>
      <c r="G98" s="112">
        <v>54.923000000000002</v>
      </c>
      <c r="H98" s="112">
        <v>0.55700000000000005</v>
      </c>
      <c r="I98" s="112">
        <v>3</v>
      </c>
      <c r="J98" s="112">
        <v>0.44299999999999995</v>
      </c>
      <c r="K98" s="112">
        <v>3</v>
      </c>
      <c r="L98" s="112">
        <v>1857</v>
      </c>
      <c r="M98" s="112">
        <v>0.40573497117806084</v>
      </c>
      <c r="N98" s="112">
        <v>0.69199999999999995</v>
      </c>
      <c r="O98" s="112">
        <v>4</v>
      </c>
      <c r="P98" s="112">
        <v>0.22899999999999998</v>
      </c>
      <c r="Q98" s="112">
        <v>2</v>
      </c>
      <c r="R98" s="112">
        <v>3</v>
      </c>
      <c r="S98" s="112">
        <v>1</v>
      </c>
      <c r="T98" s="112">
        <v>1</v>
      </c>
      <c r="U98" s="112">
        <v>2954</v>
      </c>
      <c r="V98" s="112">
        <v>0.48268331745166398</v>
      </c>
      <c r="W98" s="112">
        <v>6119.9546227999999</v>
      </c>
      <c r="X98" s="112">
        <v>1</v>
      </c>
      <c r="Y98" s="112">
        <v>571</v>
      </c>
      <c r="Z98" s="112">
        <v>18.366034094564167</v>
      </c>
      <c r="AA98" s="112">
        <v>0.69899999999999995</v>
      </c>
      <c r="AB98" s="112">
        <v>4</v>
      </c>
      <c r="AC98" s="111">
        <v>3.5</v>
      </c>
      <c r="AD98" s="49">
        <f t="shared" si="1"/>
        <v>4</v>
      </c>
      <c r="AE9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9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99" spans="1:32" x14ac:dyDescent="0.25">
      <c r="A99" s="110" t="s">
        <v>1740</v>
      </c>
      <c r="B99" s="110">
        <v>9001061400</v>
      </c>
      <c r="C99" s="110" t="s">
        <v>1739</v>
      </c>
      <c r="D99" s="110">
        <v>91467</v>
      </c>
      <c r="E99" s="110">
        <v>2.6</v>
      </c>
      <c r="F99" s="110">
        <v>56725.425340000002</v>
      </c>
      <c r="G99" s="110">
        <v>56.725000000000001</v>
      </c>
      <c r="H99" s="110">
        <v>0.59399999999999997</v>
      </c>
      <c r="I99" s="110">
        <v>3</v>
      </c>
      <c r="J99" s="110">
        <v>0.40600000000000003</v>
      </c>
      <c r="K99" s="110">
        <v>3</v>
      </c>
      <c r="L99" s="110">
        <v>1873</v>
      </c>
      <c r="M99" s="110">
        <v>0.39622444195497325</v>
      </c>
      <c r="N99" s="110">
        <v>0.67700000000000005</v>
      </c>
      <c r="O99" s="110">
        <v>4</v>
      </c>
      <c r="P99" s="110">
        <v>0.21899999999999997</v>
      </c>
      <c r="Q99" s="110">
        <v>2</v>
      </c>
      <c r="R99" s="110">
        <v>3</v>
      </c>
      <c r="S99" s="110">
        <v>1</v>
      </c>
      <c r="T99" s="110">
        <v>1</v>
      </c>
      <c r="U99" s="110">
        <v>2736</v>
      </c>
      <c r="V99" s="110">
        <v>0.62377084372591696</v>
      </c>
      <c r="W99" s="110">
        <v>4386.2261718999998</v>
      </c>
      <c r="X99" s="110">
        <v>1</v>
      </c>
      <c r="Y99" s="110">
        <v>858</v>
      </c>
      <c r="Z99" s="110">
        <v>27.866190321532965</v>
      </c>
      <c r="AA99" s="110">
        <v>0.86399999999999999</v>
      </c>
      <c r="AB99" s="110">
        <v>5</v>
      </c>
      <c r="AC99" s="109">
        <v>4</v>
      </c>
      <c r="AD99" s="49">
        <f t="shared" si="1"/>
        <v>4</v>
      </c>
      <c r="AE9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9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00" spans="1:32" x14ac:dyDescent="0.25">
      <c r="A100" s="112" t="s">
        <v>1738</v>
      </c>
      <c r="B100" s="112">
        <v>9001061500</v>
      </c>
      <c r="C100" s="112" t="s">
        <v>1737</v>
      </c>
      <c r="D100" s="112">
        <v>148804</v>
      </c>
      <c r="E100" s="112">
        <v>2.76</v>
      </c>
      <c r="F100" s="112">
        <v>89569.482409999997</v>
      </c>
      <c r="G100" s="112">
        <v>89.569000000000003</v>
      </c>
      <c r="H100" s="112">
        <v>0.92300000000000004</v>
      </c>
      <c r="I100" s="112">
        <v>5</v>
      </c>
      <c r="J100" s="112">
        <v>7.6999999999999957E-2</v>
      </c>
      <c r="K100" s="112">
        <v>1</v>
      </c>
      <c r="L100" s="112">
        <v>2670</v>
      </c>
      <c r="M100" s="112">
        <v>0.35771112144355643</v>
      </c>
      <c r="N100" s="112">
        <v>0.52</v>
      </c>
      <c r="O100" s="112">
        <v>3</v>
      </c>
      <c r="P100" s="112">
        <v>6.2999999999999945E-2</v>
      </c>
      <c r="Q100" s="112">
        <v>1</v>
      </c>
      <c r="R100" s="112">
        <v>1</v>
      </c>
      <c r="S100" s="112">
        <v>1</v>
      </c>
      <c r="T100" s="112">
        <v>1</v>
      </c>
      <c r="U100" s="112">
        <v>4692</v>
      </c>
      <c r="V100" s="112">
        <v>1.4069875999425501</v>
      </c>
      <c r="W100" s="112">
        <v>3334.7841873000002</v>
      </c>
      <c r="X100" s="112">
        <v>1</v>
      </c>
      <c r="Y100" s="112">
        <v>854</v>
      </c>
      <c r="Z100" s="112">
        <v>17.659222497932177</v>
      </c>
      <c r="AA100" s="112">
        <v>0.68</v>
      </c>
      <c r="AB100" s="112">
        <v>4</v>
      </c>
      <c r="AC100" s="111">
        <v>2.5</v>
      </c>
      <c r="AD100" s="49">
        <f t="shared" si="1"/>
        <v>3</v>
      </c>
      <c r="AE10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0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01" spans="1:32" x14ac:dyDescent="0.25">
      <c r="A101" s="110" t="s">
        <v>1736</v>
      </c>
      <c r="B101" s="110">
        <v>9001061600</v>
      </c>
      <c r="C101" s="110" t="s">
        <v>1735</v>
      </c>
      <c r="D101" s="110">
        <v>129250</v>
      </c>
      <c r="E101" s="110">
        <v>2.57</v>
      </c>
      <c r="F101" s="110">
        <v>80623.934859999994</v>
      </c>
      <c r="G101" s="110">
        <v>80.623999999999995</v>
      </c>
      <c r="H101" s="110">
        <v>0.88300000000000001</v>
      </c>
      <c r="I101" s="110">
        <v>5</v>
      </c>
      <c r="J101" s="110">
        <v>0.11699999999999999</v>
      </c>
      <c r="K101" s="110">
        <v>1</v>
      </c>
      <c r="L101" s="110">
        <v>2370</v>
      </c>
      <c r="M101" s="110">
        <v>0.35274884622519154</v>
      </c>
      <c r="N101" s="110">
        <v>0.495</v>
      </c>
      <c r="O101" s="110">
        <v>3</v>
      </c>
      <c r="P101" s="110">
        <v>9.3999999999999972E-2</v>
      </c>
      <c r="Q101" s="110">
        <v>1</v>
      </c>
      <c r="R101" s="110">
        <v>1</v>
      </c>
      <c r="S101" s="110">
        <v>1</v>
      </c>
      <c r="T101" s="110">
        <v>1</v>
      </c>
      <c r="U101" s="110">
        <v>4964</v>
      </c>
      <c r="V101" s="110">
        <v>2.0182838684966899</v>
      </c>
      <c r="W101" s="110">
        <v>2459.5152730999998</v>
      </c>
      <c r="X101" s="110">
        <v>1</v>
      </c>
      <c r="Y101" s="110">
        <v>323</v>
      </c>
      <c r="Z101" s="110">
        <v>5.9583102748570376</v>
      </c>
      <c r="AA101" s="110">
        <v>0.185</v>
      </c>
      <c r="AB101" s="110">
        <v>1</v>
      </c>
      <c r="AC101" s="109">
        <v>1</v>
      </c>
      <c r="AD101" s="49">
        <f t="shared" si="1"/>
        <v>1</v>
      </c>
      <c r="AE10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0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02" spans="1:32" x14ac:dyDescent="0.25">
      <c r="A102" s="112" t="s">
        <v>1734</v>
      </c>
      <c r="B102" s="112">
        <v>9001070100</v>
      </c>
      <c r="C102" s="112" t="s">
        <v>1733</v>
      </c>
      <c r="D102" s="112">
        <v>88021</v>
      </c>
      <c r="E102" s="112">
        <v>2.16</v>
      </c>
      <c r="F102" s="112">
        <v>59890.704619999997</v>
      </c>
      <c r="G102" s="112">
        <v>59.890999999999998</v>
      </c>
      <c r="H102" s="112">
        <v>0.65100000000000002</v>
      </c>
      <c r="I102" s="112">
        <v>4</v>
      </c>
      <c r="J102" s="112">
        <v>0.34899999999999998</v>
      </c>
      <c r="K102" s="112">
        <v>2</v>
      </c>
      <c r="L102" s="112">
        <v>1489</v>
      </c>
      <c r="M102" s="112">
        <v>0.29834345936269269</v>
      </c>
      <c r="N102" s="112">
        <v>0.16</v>
      </c>
      <c r="O102" s="112">
        <v>1</v>
      </c>
      <c r="P102" s="112">
        <v>0.49</v>
      </c>
      <c r="Q102" s="112">
        <v>3</v>
      </c>
      <c r="R102" s="112">
        <v>3</v>
      </c>
      <c r="S102" s="112">
        <v>1</v>
      </c>
      <c r="T102" s="112">
        <v>1</v>
      </c>
      <c r="U102" s="112">
        <v>5021</v>
      </c>
      <c r="V102" s="112">
        <v>0.652231593351012</v>
      </c>
      <c r="W102" s="112">
        <v>7698.1858149999998</v>
      </c>
      <c r="X102" s="112">
        <v>1</v>
      </c>
      <c r="Y102" s="112">
        <v>764</v>
      </c>
      <c r="Z102" s="112">
        <v>15.384615384615385</v>
      </c>
      <c r="AA102" s="112">
        <v>0.60899999999999999</v>
      </c>
      <c r="AB102" s="112">
        <v>4</v>
      </c>
      <c r="AC102" s="111">
        <v>3.5</v>
      </c>
      <c r="AD102" s="49">
        <f t="shared" si="1"/>
        <v>4</v>
      </c>
      <c r="AE10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0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03" spans="1:32" x14ac:dyDescent="0.25">
      <c r="A103" s="110" t="s">
        <v>1732</v>
      </c>
      <c r="B103" s="110">
        <v>9001070200</v>
      </c>
      <c r="C103" s="110" t="s">
        <v>1731</v>
      </c>
      <c r="D103" s="110">
        <v>42688</v>
      </c>
      <c r="E103" s="110">
        <v>2.37</v>
      </c>
      <c r="F103" s="110">
        <v>27728.835729999999</v>
      </c>
      <c r="G103" s="110">
        <v>27.728999999999999</v>
      </c>
      <c r="H103" s="110">
        <v>0.13900000000000001</v>
      </c>
      <c r="I103" s="110">
        <v>1</v>
      </c>
      <c r="J103" s="110">
        <v>0.86099999999999999</v>
      </c>
      <c r="K103" s="110">
        <v>5</v>
      </c>
      <c r="L103" s="110">
        <v>1292</v>
      </c>
      <c r="M103" s="110">
        <v>0.55912913729825753</v>
      </c>
      <c r="N103" s="110">
        <v>0.89700000000000002</v>
      </c>
      <c r="O103" s="110">
        <v>5</v>
      </c>
      <c r="P103" s="110">
        <v>0.66199999999999992</v>
      </c>
      <c r="Q103" s="110">
        <v>4</v>
      </c>
      <c r="R103" s="110">
        <v>5</v>
      </c>
      <c r="S103" s="110">
        <v>1</v>
      </c>
      <c r="T103" s="110">
        <v>1</v>
      </c>
      <c r="U103" s="110">
        <v>4052</v>
      </c>
      <c r="V103" s="110">
        <v>0.325672551378616</v>
      </c>
      <c r="W103" s="110">
        <v>12441.945084999999</v>
      </c>
      <c r="X103" s="110">
        <v>1</v>
      </c>
      <c r="Y103" s="110">
        <v>665</v>
      </c>
      <c r="Z103" s="110">
        <v>17.13917525773196</v>
      </c>
      <c r="AA103" s="110">
        <v>0.66100000000000003</v>
      </c>
      <c r="AB103" s="110">
        <v>4</v>
      </c>
      <c r="AC103" s="109">
        <v>4.5</v>
      </c>
      <c r="AD103" s="49">
        <f t="shared" si="1"/>
        <v>5</v>
      </c>
      <c r="AE10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0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04" spans="1:32" x14ac:dyDescent="0.25">
      <c r="A104" s="112" t="s">
        <v>1730</v>
      </c>
      <c r="B104" s="112">
        <v>9001070300</v>
      </c>
      <c r="C104" s="112" t="s">
        <v>1729</v>
      </c>
      <c r="D104" s="112">
        <v>9958</v>
      </c>
      <c r="E104" s="112">
        <v>3.24</v>
      </c>
      <c r="F104" s="112">
        <v>5532.2222220000003</v>
      </c>
      <c r="G104" s="112">
        <v>5.532</v>
      </c>
      <c r="H104" s="112">
        <v>1E-3</v>
      </c>
      <c r="I104" s="112">
        <v>1</v>
      </c>
      <c r="J104" s="112">
        <v>0.999</v>
      </c>
      <c r="K104" s="112">
        <v>5</v>
      </c>
      <c r="L104" s="112">
        <v>433</v>
      </c>
      <c r="M104" s="112">
        <v>0.93922474396221023</v>
      </c>
      <c r="N104" s="112">
        <v>0.99299999999999999</v>
      </c>
      <c r="O104" s="112">
        <v>5</v>
      </c>
      <c r="P104" s="112">
        <v>1</v>
      </c>
      <c r="Q104" s="112">
        <v>5</v>
      </c>
      <c r="R104" s="112">
        <v>5</v>
      </c>
      <c r="S104" s="112">
        <v>1</v>
      </c>
      <c r="T104" s="112">
        <v>1</v>
      </c>
      <c r="U104" s="112">
        <v>1297</v>
      </c>
      <c r="V104" s="112">
        <v>0.41493628541908301</v>
      </c>
      <c r="W104" s="112">
        <v>3125.7811032</v>
      </c>
      <c r="X104" s="112">
        <v>1</v>
      </c>
      <c r="Y104" s="112">
        <v>282</v>
      </c>
      <c r="Z104" s="112">
        <v>20.317002881844381</v>
      </c>
      <c r="AA104" s="112">
        <v>0.74299999999999999</v>
      </c>
      <c r="AB104" s="112">
        <v>4</v>
      </c>
      <c r="AC104" s="111">
        <v>4.5</v>
      </c>
      <c r="AD104" s="49">
        <f t="shared" si="1"/>
        <v>5</v>
      </c>
      <c r="AE10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0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05" spans="1:32" x14ac:dyDescent="0.25">
      <c r="A105" s="110" t="s">
        <v>1728</v>
      </c>
      <c r="B105" s="110">
        <v>9001070400</v>
      </c>
      <c r="C105" s="110" t="s">
        <v>1727</v>
      </c>
      <c r="D105" s="110">
        <v>35313</v>
      </c>
      <c r="E105" s="110">
        <v>1.86</v>
      </c>
      <c r="F105" s="110">
        <v>25892.747859999999</v>
      </c>
      <c r="G105" s="110">
        <v>25.893000000000001</v>
      </c>
      <c r="H105" s="110">
        <v>0.122</v>
      </c>
      <c r="I105" s="110">
        <v>1</v>
      </c>
      <c r="J105" s="110">
        <v>0.878</v>
      </c>
      <c r="K105" s="110">
        <v>5</v>
      </c>
      <c r="L105" s="110">
        <v>912</v>
      </c>
      <c r="M105" s="110">
        <v>0.42266661148416251</v>
      </c>
      <c r="N105" s="110">
        <v>0.73799999999999999</v>
      </c>
      <c r="O105" s="110">
        <v>4</v>
      </c>
      <c r="P105" s="110">
        <v>0.96899999999999997</v>
      </c>
      <c r="Q105" s="110">
        <v>5</v>
      </c>
      <c r="R105" s="110">
        <v>5</v>
      </c>
      <c r="S105" s="110">
        <v>1</v>
      </c>
      <c r="T105" s="110">
        <v>1</v>
      </c>
      <c r="U105" s="110">
        <v>1693</v>
      </c>
      <c r="V105" s="110">
        <v>0.67282589726284403</v>
      </c>
      <c r="W105" s="110">
        <v>2516.2527288000001</v>
      </c>
      <c r="X105" s="110">
        <v>1</v>
      </c>
      <c r="Y105" s="110">
        <v>429</v>
      </c>
      <c r="Z105" s="110">
        <v>28.986486486486488</v>
      </c>
      <c r="AA105" s="110">
        <v>0.86799999999999999</v>
      </c>
      <c r="AB105" s="110">
        <v>5</v>
      </c>
      <c r="AC105" s="109">
        <v>5</v>
      </c>
      <c r="AD105" s="49">
        <f t="shared" si="1"/>
        <v>5</v>
      </c>
      <c r="AE10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0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06" spans="1:32" x14ac:dyDescent="0.25">
      <c r="A106" s="112" t="s">
        <v>1726</v>
      </c>
      <c r="B106" s="112">
        <v>9001070500</v>
      </c>
      <c r="C106" s="112" t="s">
        <v>1725</v>
      </c>
      <c r="D106" s="112">
        <v>24342</v>
      </c>
      <c r="E106" s="112">
        <v>2.52</v>
      </c>
      <c r="F106" s="112">
        <v>15334.018669999999</v>
      </c>
      <c r="G106" s="112">
        <v>15.334</v>
      </c>
      <c r="H106" s="112">
        <v>0.02</v>
      </c>
      <c r="I106" s="112">
        <v>1</v>
      </c>
      <c r="J106" s="112">
        <v>0.98</v>
      </c>
      <c r="K106" s="112">
        <v>5</v>
      </c>
      <c r="L106" s="112">
        <v>1275</v>
      </c>
      <c r="M106" s="112">
        <v>0.99778149024517915</v>
      </c>
      <c r="N106" s="112">
        <v>0.996</v>
      </c>
      <c r="O106" s="112">
        <v>5</v>
      </c>
      <c r="P106" s="112">
        <v>0.68100000000000005</v>
      </c>
      <c r="Q106" s="112">
        <v>4</v>
      </c>
      <c r="R106" s="112">
        <v>5</v>
      </c>
      <c r="S106" s="112">
        <v>1</v>
      </c>
      <c r="T106" s="112">
        <v>1</v>
      </c>
      <c r="U106" s="112">
        <v>2801</v>
      </c>
      <c r="V106" s="112">
        <v>0.14780222919951799</v>
      </c>
      <c r="W106" s="112">
        <v>18950.999692000001</v>
      </c>
      <c r="X106" s="112">
        <v>1</v>
      </c>
      <c r="Y106" s="112">
        <v>597</v>
      </c>
      <c r="Z106" s="112">
        <v>32.183288409703501</v>
      </c>
      <c r="AA106" s="112">
        <v>0.91</v>
      </c>
      <c r="AB106" s="112">
        <v>5</v>
      </c>
      <c r="AC106" s="111">
        <v>5</v>
      </c>
      <c r="AD106" s="49">
        <f t="shared" si="1"/>
        <v>5</v>
      </c>
      <c r="AE10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0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07" spans="1:32" x14ac:dyDescent="0.25">
      <c r="A107" s="110" t="s">
        <v>1724</v>
      </c>
      <c r="B107" s="110">
        <v>9001070600</v>
      </c>
      <c r="C107" s="110" t="s">
        <v>1723</v>
      </c>
      <c r="D107" s="110">
        <v>23598</v>
      </c>
      <c r="E107" s="110">
        <v>1.57</v>
      </c>
      <c r="F107" s="110">
        <v>18833.254300000001</v>
      </c>
      <c r="G107" s="110">
        <v>18.832999999999998</v>
      </c>
      <c r="H107" s="110">
        <v>4.8000000000000001E-2</v>
      </c>
      <c r="I107" s="110">
        <v>1</v>
      </c>
      <c r="J107" s="110">
        <v>0.95199999999999996</v>
      </c>
      <c r="K107" s="110">
        <v>5</v>
      </c>
      <c r="L107" s="110">
        <v>974</v>
      </c>
      <c r="M107" s="110">
        <v>0.6206043742530466</v>
      </c>
      <c r="N107" s="110">
        <v>0.93300000000000005</v>
      </c>
      <c r="O107" s="110">
        <v>5</v>
      </c>
      <c r="P107" s="110">
        <v>0.95199999999999996</v>
      </c>
      <c r="Q107" s="110">
        <v>5</v>
      </c>
      <c r="R107" s="110">
        <v>5</v>
      </c>
      <c r="S107" s="110">
        <v>1</v>
      </c>
      <c r="T107" s="110">
        <v>1</v>
      </c>
      <c r="U107" s="110">
        <v>2445</v>
      </c>
      <c r="V107" s="110">
        <v>0.69035879702917502</v>
      </c>
      <c r="W107" s="110">
        <v>3541.6366250999999</v>
      </c>
      <c r="X107" s="110">
        <v>1</v>
      </c>
      <c r="Y107" s="110">
        <v>525</v>
      </c>
      <c r="Z107" s="110">
        <v>20.539906103286384</v>
      </c>
      <c r="AA107" s="110">
        <v>0.753</v>
      </c>
      <c r="AB107" s="110">
        <v>4</v>
      </c>
      <c r="AC107" s="109">
        <v>4.5</v>
      </c>
      <c r="AD107" s="49">
        <f t="shared" si="1"/>
        <v>5</v>
      </c>
      <c r="AE10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0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08" spans="1:32" x14ac:dyDescent="0.25">
      <c r="A108" s="112" t="s">
        <v>1722</v>
      </c>
      <c r="B108" s="112">
        <v>9001070900</v>
      </c>
      <c r="C108" s="112" t="s">
        <v>1721</v>
      </c>
      <c r="D108" s="112">
        <v>35492</v>
      </c>
      <c r="E108" s="112">
        <v>3.1</v>
      </c>
      <c r="F108" s="112">
        <v>20158.101419999999</v>
      </c>
      <c r="G108" s="112">
        <v>20.158000000000001</v>
      </c>
      <c r="H108" s="112">
        <v>0.06</v>
      </c>
      <c r="I108" s="112">
        <v>1</v>
      </c>
      <c r="J108" s="112">
        <v>0.94</v>
      </c>
      <c r="K108" s="112">
        <v>5</v>
      </c>
      <c r="L108" s="112">
        <v>1228</v>
      </c>
      <c r="M108" s="112">
        <v>0.73102122531140645</v>
      </c>
      <c r="N108" s="112">
        <v>0.97199999999999998</v>
      </c>
      <c r="O108" s="112">
        <v>5</v>
      </c>
      <c r="P108" s="112">
        <v>0.73899999999999999</v>
      </c>
      <c r="Q108" s="112">
        <v>4</v>
      </c>
      <c r="R108" s="112">
        <v>5</v>
      </c>
      <c r="S108" s="112">
        <v>1</v>
      </c>
      <c r="T108" s="112">
        <v>1</v>
      </c>
      <c r="U108" s="112">
        <v>2584</v>
      </c>
      <c r="V108" s="112">
        <v>0.17075677570706899</v>
      </c>
      <c r="W108" s="112">
        <v>15132.635231</v>
      </c>
      <c r="X108" s="112">
        <v>1</v>
      </c>
      <c r="Y108" s="112">
        <v>888</v>
      </c>
      <c r="Z108" s="112">
        <v>30.76923076923077</v>
      </c>
      <c r="AA108" s="112">
        <v>0.89400000000000002</v>
      </c>
      <c r="AB108" s="112">
        <v>5</v>
      </c>
      <c r="AC108" s="111">
        <v>5</v>
      </c>
      <c r="AD108" s="49">
        <f t="shared" si="1"/>
        <v>5</v>
      </c>
      <c r="AE10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0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09" spans="1:32" x14ac:dyDescent="0.25">
      <c r="A109" s="110" t="s">
        <v>1720</v>
      </c>
      <c r="B109" s="110">
        <v>9001071000</v>
      </c>
      <c r="C109" s="110" t="s">
        <v>1719</v>
      </c>
      <c r="D109" s="110">
        <v>48148</v>
      </c>
      <c r="E109" s="110">
        <v>3.13</v>
      </c>
      <c r="F109" s="110">
        <v>27214.858660000002</v>
      </c>
      <c r="G109" s="110">
        <v>27.215</v>
      </c>
      <c r="H109" s="110">
        <v>0.13700000000000001</v>
      </c>
      <c r="I109" s="110">
        <v>1</v>
      </c>
      <c r="J109" s="110">
        <v>0.86299999999999999</v>
      </c>
      <c r="K109" s="110">
        <v>5</v>
      </c>
      <c r="L109" s="110">
        <v>1323</v>
      </c>
      <c r="M109" s="110">
        <v>0.58335779723648951</v>
      </c>
      <c r="N109" s="110">
        <v>0.91200000000000003</v>
      </c>
      <c r="O109" s="110">
        <v>5</v>
      </c>
      <c r="P109" s="110">
        <v>0.63200000000000001</v>
      </c>
      <c r="Q109" s="110">
        <v>4</v>
      </c>
      <c r="R109" s="110">
        <v>5</v>
      </c>
      <c r="S109" s="110">
        <v>1</v>
      </c>
      <c r="T109" s="110">
        <v>1</v>
      </c>
      <c r="U109" s="110">
        <v>3563</v>
      </c>
      <c r="V109" s="110">
        <v>0.443041434941011</v>
      </c>
      <c r="W109" s="110">
        <v>8042.1371884999999</v>
      </c>
      <c r="X109" s="110">
        <v>1</v>
      </c>
      <c r="Y109" s="110">
        <v>1168</v>
      </c>
      <c r="Z109" s="110">
        <v>33.894370284387698</v>
      </c>
      <c r="AA109" s="110">
        <v>0.92500000000000004</v>
      </c>
      <c r="AB109" s="110">
        <v>5</v>
      </c>
      <c r="AC109" s="109">
        <v>5</v>
      </c>
      <c r="AD109" s="49">
        <f t="shared" si="1"/>
        <v>5</v>
      </c>
      <c r="AE10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0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10" spans="1:32" x14ac:dyDescent="0.25">
      <c r="A110" s="112" t="s">
        <v>1718</v>
      </c>
      <c r="B110" s="112">
        <v>9001071100</v>
      </c>
      <c r="C110" s="112" t="s">
        <v>1717</v>
      </c>
      <c r="D110" s="112">
        <v>48500</v>
      </c>
      <c r="E110" s="112">
        <v>3.58</v>
      </c>
      <c r="F110" s="112">
        <v>25633.0465</v>
      </c>
      <c r="G110" s="112">
        <v>25.632999999999999</v>
      </c>
      <c r="H110" s="112">
        <v>0.12</v>
      </c>
      <c r="I110" s="112">
        <v>1</v>
      </c>
      <c r="J110" s="112">
        <v>0.88</v>
      </c>
      <c r="K110" s="112">
        <v>5</v>
      </c>
      <c r="L110" s="112">
        <v>1271</v>
      </c>
      <c r="M110" s="112">
        <v>0.59501316006273386</v>
      </c>
      <c r="N110" s="112">
        <v>0.91700000000000004</v>
      </c>
      <c r="O110" s="112">
        <v>5</v>
      </c>
      <c r="P110" s="112">
        <v>0.68399999999999994</v>
      </c>
      <c r="Q110" s="112">
        <v>4</v>
      </c>
      <c r="R110" s="112">
        <v>5</v>
      </c>
      <c r="S110" s="112">
        <v>1</v>
      </c>
      <c r="T110" s="112">
        <v>1</v>
      </c>
      <c r="U110" s="112">
        <v>4576</v>
      </c>
      <c r="V110" s="112">
        <v>0.25589153308818402</v>
      </c>
      <c r="W110" s="112">
        <v>17882.576828000001</v>
      </c>
      <c r="X110" s="112">
        <v>1</v>
      </c>
      <c r="Y110" s="112">
        <v>1300</v>
      </c>
      <c r="Z110" s="112">
        <v>26.321117635148816</v>
      </c>
      <c r="AA110" s="112">
        <v>0.84799999999999998</v>
      </c>
      <c r="AB110" s="112">
        <v>5</v>
      </c>
      <c r="AC110" s="111">
        <v>5</v>
      </c>
      <c r="AD110" s="49">
        <f t="shared" si="1"/>
        <v>5</v>
      </c>
      <c r="AE11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1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11" spans="1:32" x14ac:dyDescent="0.25">
      <c r="A111" s="110" t="s">
        <v>1716</v>
      </c>
      <c r="B111" s="110">
        <v>9001071200</v>
      </c>
      <c r="C111" s="110" t="s">
        <v>1715</v>
      </c>
      <c r="D111" s="110">
        <v>24271</v>
      </c>
      <c r="E111" s="110">
        <v>3.01</v>
      </c>
      <c r="F111" s="110">
        <v>13989.571830000001</v>
      </c>
      <c r="G111" s="110">
        <v>13.99</v>
      </c>
      <c r="H111" s="110">
        <v>1.2999999999999999E-2</v>
      </c>
      <c r="I111" s="110">
        <v>1</v>
      </c>
      <c r="J111" s="110">
        <v>0.98699999999999999</v>
      </c>
      <c r="K111" s="110">
        <v>5</v>
      </c>
      <c r="L111" s="110">
        <v>1107</v>
      </c>
      <c r="M111" s="110">
        <v>0.94956444424646824</v>
      </c>
      <c r="N111" s="110">
        <v>0.995</v>
      </c>
      <c r="O111" s="110">
        <v>5</v>
      </c>
      <c r="P111" s="110">
        <v>0.86899999999999999</v>
      </c>
      <c r="Q111" s="110">
        <v>5</v>
      </c>
      <c r="R111" s="110">
        <v>5</v>
      </c>
      <c r="S111" s="110">
        <v>1</v>
      </c>
      <c r="T111" s="110">
        <v>1</v>
      </c>
      <c r="U111" s="110">
        <v>5205</v>
      </c>
      <c r="V111" s="110">
        <v>0.21484153594534</v>
      </c>
      <c r="W111" s="110">
        <v>24227.158761999999</v>
      </c>
      <c r="X111" s="110">
        <v>1</v>
      </c>
      <c r="Y111" s="110">
        <v>1849</v>
      </c>
      <c r="Z111" s="110">
        <v>33.569353667392882</v>
      </c>
      <c r="AA111" s="110">
        <v>0.92</v>
      </c>
      <c r="AB111" s="110">
        <v>5</v>
      </c>
      <c r="AC111" s="109">
        <v>5</v>
      </c>
      <c r="AD111" s="49">
        <f t="shared" si="1"/>
        <v>5</v>
      </c>
      <c r="AE11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1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12" spans="1:32" x14ac:dyDescent="0.25">
      <c r="A112" s="112" t="s">
        <v>1714</v>
      </c>
      <c r="B112" s="112">
        <v>9001071300</v>
      </c>
      <c r="C112" s="112" t="s">
        <v>1713</v>
      </c>
      <c r="D112" s="112">
        <v>27072</v>
      </c>
      <c r="E112" s="112">
        <v>2.39</v>
      </c>
      <c r="F112" s="112">
        <v>17511.42107</v>
      </c>
      <c r="G112" s="112">
        <v>17.510999999999999</v>
      </c>
      <c r="H112" s="112">
        <v>3.7999999999999999E-2</v>
      </c>
      <c r="I112" s="112">
        <v>1</v>
      </c>
      <c r="J112" s="112">
        <v>0.96199999999999997</v>
      </c>
      <c r="K112" s="112">
        <v>5</v>
      </c>
      <c r="L112" s="112">
        <v>1078</v>
      </c>
      <c r="M112" s="112">
        <v>0.7387178886447735</v>
      </c>
      <c r="N112" s="112">
        <v>0.97399999999999998</v>
      </c>
      <c r="O112" s="112">
        <v>5</v>
      </c>
      <c r="P112" s="112">
        <v>0.89</v>
      </c>
      <c r="Q112" s="112">
        <v>5</v>
      </c>
      <c r="R112" s="112">
        <v>5</v>
      </c>
      <c r="S112" s="112">
        <v>1</v>
      </c>
      <c r="T112" s="112">
        <v>1</v>
      </c>
      <c r="U112" s="112">
        <v>3030</v>
      </c>
      <c r="V112" s="112">
        <v>0.11966619150358999</v>
      </c>
      <c r="W112" s="112">
        <v>25320.434802</v>
      </c>
      <c r="X112" s="112">
        <v>1</v>
      </c>
      <c r="Y112" s="112">
        <v>664</v>
      </c>
      <c r="Z112" s="112">
        <v>24.601704334938866</v>
      </c>
      <c r="AA112" s="112">
        <v>0.81699999999999995</v>
      </c>
      <c r="AB112" s="112">
        <v>5</v>
      </c>
      <c r="AC112" s="111">
        <v>5</v>
      </c>
      <c r="AD112" s="49">
        <f t="shared" si="1"/>
        <v>5</v>
      </c>
      <c r="AE11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1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13" spans="1:32" x14ac:dyDescent="0.25">
      <c r="A113" s="110" t="s">
        <v>1712</v>
      </c>
      <c r="B113" s="110">
        <v>9001071400</v>
      </c>
      <c r="C113" s="110" t="s">
        <v>1711</v>
      </c>
      <c r="D113" s="110">
        <v>40245</v>
      </c>
      <c r="E113" s="110">
        <v>3.16</v>
      </c>
      <c r="F113" s="110">
        <v>22639.581289999998</v>
      </c>
      <c r="G113" s="110">
        <v>22.64</v>
      </c>
      <c r="H113" s="110">
        <v>8.8999999999999996E-2</v>
      </c>
      <c r="I113" s="110">
        <v>1</v>
      </c>
      <c r="J113" s="110">
        <v>0.91100000000000003</v>
      </c>
      <c r="K113" s="110">
        <v>5</v>
      </c>
      <c r="L113" s="110">
        <v>1131</v>
      </c>
      <c r="M113" s="110">
        <v>0.59948105162151621</v>
      </c>
      <c r="N113" s="110">
        <v>0.92300000000000004</v>
      </c>
      <c r="O113" s="110">
        <v>5</v>
      </c>
      <c r="P113" s="110">
        <v>0.83499999999999996</v>
      </c>
      <c r="Q113" s="110">
        <v>5</v>
      </c>
      <c r="R113" s="110">
        <v>5</v>
      </c>
      <c r="S113" s="110">
        <v>1</v>
      </c>
      <c r="T113" s="110">
        <v>1</v>
      </c>
      <c r="U113" s="110">
        <v>3861</v>
      </c>
      <c r="V113" s="110">
        <v>0.225877108310927</v>
      </c>
      <c r="W113" s="110">
        <v>17093.365631000001</v>
      </c>
      <c r="X113" s="110">
        <v>1</v>
      </c>
      <c r="Y113" s="110">
        <v>1007</v>
      </c>
      <c r="Z113" s="110">
        <v>27.725770925110133</v>
      </c>
      <c r="AA113" s="110">
        <v>0.86699999999999999</v>
      </c>
      <c r="AB113" s="110">
        <v>5</v>
      </c>
      <c r="AC113" s="109">
        <v>5</v>
      </c>
      <c r="AD113" s="49">
        <f t="shared" si="1"/>
        <v>5</v>
      </c>
      <c r="AE11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1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14" spans="1:32" x14ac:dyDescent="0.25">
      <c r="A114" s="112" t="s">
        <v>1710</v>
      </c>
      <c r="B114" s="112">
        <v>9001071600</v>
      </c>
      <c r="C114" s="112" t="s">
        <v>1709</v>
      </c>
      <c r="D114" s="112">
        <v>21895</v>
      </c>
      <c r="E114" s="112">
        <v>3.46</v>
      </c>
      <c r="F114" s="112">
        <v>11770.824919999999</v>
      </c>
      <c r="G114" s="112">
        <v>11.771000000000001</v>
      </c>
      <c r="H114" s="112">
        <v>3.0000000000000001E-3</v>
      </c>
      <c r="I114" s="112">
        <v>1</v>
      </c>
      <c r="J114" s="112">
        <v>0.997</v>
      </c>
      <c r="K114" s="112">
        <v>5</v>
      </c>
      <c r="L114" s="112">
        <v>1032</v>
      </c>
      <c r="M114" s="112">
        <v>1.052092787393188</v>
      </c>
      <c r="N114" s="112">
        <v>0.998</v>
      </c>
      <c r="O114" s="112">
        <v>5</v>
      </c>
      <c r="P114" s="112">
        <v>0.92100000000000004</v>
      </c>
      <c r="Q114" s="112">
        <v>5</v>
      </c>
      <c r="R114" s="112">
        <v>5</v>
      </c>
      <c r="S114" s="112">
        <v>1</v>
      </c>
      <c r="T114" s="112">
        <v>1</v>
      </c>
      <c r="U114" s="112">
        <v>2448</v>
      </c>
      <c r="V114" s="112">
        <v>6.6529651874834894E-2</v>
      </c>
      <c r="W114" s="112">
        <v>36795.623169999999</v>
      </c>
      <c r="X114" s="112">
        <v>1</v>
      </c>
      <c r="Y114" s="112">
        <v>565</v>
      </c>
      <c r="Z114" s="112">
        <v>21.67242040659762</v>
      </c>
      <c r="AA114" s="112">
        <v>0.78</v>
      </c>
      <c r="AB114" s="112">
        <v>4</v>
      </c>
      <c r="AC114" s="111">
        <v>4.5</v>
      </c>
      <c r="AD114" s="49">
        <f t="shared" si="1"/>
        <v>5</v>
      </c>
      <c r="AE11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1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15" spans="1:32" x14ac:dyDescent="0.25">
      <c r="A115" s="110" t="s">
        <v>1708</v>
      </c>
      <c r="B115" s="110">
        <v>9001071900</v>
      </c>
      <c r="C115" s="110" t="s">
        <v>1707</v>
      </c>
      <c r="D115" s="110">
        <v>42969</v>
      </c>
      <c r="E115" s="110">
        <v>2.7</v>
      </c>
      <c r="F115" s="110">
        <v>26150.100640000001</v>
      </c>
      <c r="G115" s="110">
        <v>26.15</v>
      </c>
      <c r="H115" s="110">
        <v>0.125</v>
      </c>
      <c r="I115" s="110">
        <v>1</v>
      </c>
      <c r="J115" s="110">
        <v>0.875</v>
      </c>
      <c r="K115" s="110">
        <v>5</v>
      </c>
      <c r="L115" s="110">
        <v>1287</v>
      </c>
      <c r="M115" s="110">
        <v>0.5905904612992724</v>
      </c>
      <c r="N115" s="110">
        <v>0.91400000000000003</v>
      </c>
      <c r="O115" s="110">
        <v>5</v>
      </c>
      <c r="P115" s="110">
        <v>0.66599999999999993</v>
      </c>
      <c r="Q115" s="110">
        <v>4</v>
      </c>
      <c r="R115" s="110">
        <v>5</v>
      </c>
      <c r="S115" s="110">
        <v>1</v>
      </c>
      <c r="T115" s="110">
        <v>1</v>
      </c>
      <c r="U115" s="110">
        <v>4831</v>
      </c>
      <c r="V115" s="110">
        <v>0.19074374089764101</v>
      </c>
      <c r="W115" s="110">
        <v>25327.174445000001</v>
      </c>
      <c r="X115" s="110">
        <v>1</v>
      </c>
      <c r="Y115" s="110">
        <v>1373</v>
      </c>
      <c r="Z115" s="110">
        <v>27.7429783794706</v>
      </c>
      <c r="AA115" s="110">
        <v>0.86799999999999999</v>
      </c>
      <c r="AB115" s="110">
        <v>5</v>
      </c>
      <c r="AC115" s="109">
        <v>5</v>
      </c>
      <c r="AD115" s="49">
        <f t="shared" si="1"/>
        <v>5</v>
      </c>
      <c r="AE11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1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16" spans="1:32" x14ac:dyDescent="0.25">
      <c r="A116" s="112" t="s">
        <v>1706</v>
      </c>
      <c r="B116" s="112">
        <v>9001072000</v>
      </c>
      <c r="C116" s="112" t="s">
        <v>1705</v>
      </c>
      <c r="D116" s="112">
        <v>52909</v>
      </c>
      <c r="E116" s="112">
        <v>2.89</v>
      </c>
      <c r="F116" s="112">
        <v>31122.941180000002</v>
      </c>
      <c r="G116" s="112">
        <v>31.123000000000001</v>
      </c>
      <c r="H116" s="112">
        <v>0.189</v>
      </c>
      <c r="I116" s="112">
        <v>1</v>
      </c>
      <c r="J116" s="112">
        <v>0.81099999999999994</v>
      </c>
      <c r="K116" s="112">
        <v>5</v>
      </c>
      <c r="L116" s="112">
        <v>1386</v>
      </c>
      <c r="M116" s="112">
        <v>0.53439679443560861</v>
      </c>
      <c r="N116" s="112">
        <v>0.875</v>
      </c>
      <c r="O116" s="112">
        <v>5</v>
      </c>
      <c r="P116" s="112">
        <v>0.57499999999999996</v>
      </c>
      <c r="Q116" s="112">
        <v>3</v>
      </c>
      <c r="R116" s="112">
        <v>4</v>
      </c>
      <c r="S116" s="112">
        <v>1</v>
      </c>
      <c r="T116" s="112">
        <v>1</v>
      </c>
      <c r="U116" s="112">
        <v>3565</v>
      </c>
      <c r="V116" s="112">
        <v>0.26560316109572701</v>
      </c>
      <c r="W116" s="112">
        <v>13422.280011000001</v>
      </c>
      <c r="X116" s="112">
        <v>1</v>
      </c>
      <c r="Y116" s="112">
        <v>818</v>
      </c>
      <c r="Z116" s="112">
        <v>23.251847640704945</v>
      </c>
      <c r="AA116" s="112">
        <v>0.80600000000000005</v>
      </c>
      <c r="AB116" s="112">
        <v>5</v>
      </c>
      <c r="AC116" s="111">
        <v>4.5</v>
      </c>
      <c r="AD116" s="49">
        <f t="shared" si="1"/>
        <v>5</v>
      </c>
      <c r="AE11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1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17" spans="1:32" x14ac:dyDescent="0.25">
      <c r="A117" s="110" t="s">
        <v>1704</v>
      </c>
      <c r="B117" s="110">
        <v>9001072100</v>
      </c>
      <c r="C117" s="110" t="s">
        <v>1703</v>
      </c>
      <c r="D117" s="110">
        <v>56009</v>
      </c>
      <c r="E117" s="110">
        <v>2.2400000000000002</v>
      </c>
      <c r="F117" s="110">
        <v>37422.587249999997</v>
      </c>
      <c r="G117" s="110">
        <v>37.423000000000002</v>
      </c>
      <c r="H117" s="110">
        <v>0.26300000000000001</v>
      </c>
      <c r="I117" s="110">
        <v>2</v>
      </c>
      <c r="J117" s="110">
        <v>0.73699999999999999</v>
      </c>
      <c r="K117" s="110">
        <v>4</v>
      </c>
      <c r="L117" s="110">
        <v>1463</v>
      </c>
      <c r="M117" s="110">
        <v>0.46912844060507874</v>
      </c>
      <c r="N117" s="110">
        <v>0.81200000000000006</v>
      </c>
      <c r="O117" s="110">
        <v>5</v>
      </c>
      <c r="P117" s="110">
        <v>0.51</v>
      </c>
      <c r="Q117" s="110">
        <v>3</v>
      </c>
      <c r="R117" s="110">
        <v>4</v>
      </c>
      <c r="S117" s="110">
        <v>1</v>
      </c>
      <c r="T117" s="110">
        <v>1</v>
      </c>
      <c r="U117" s="110">
        <v>6094</v>
      </c>
      <c r="V117" s="110">
        <v>0.50058726140816101</v>
      </c>
      <c r="W117" s="110">
        <v>12173.701709999999</v>
      </c>
      <c r="X117" s="110">
        <v>1</v>
      </c>
      <c r="Y117" s="110">
        <v>1196</v>
      </c>
      <c r="Z117" s="110">
        <v>22.894333843797856</v>
      </c>
      <c r="AA117" s="110">
        <v>0.80100000000000005</v>
      </c>
      <c r="AB117" s="110">
        <v>5</v>
      </c>
      <c r="AC117" s="109">
        <v>4.5</v>
      </c>
      <c r="AD117" s="49">
        <f t="shared" si="1"/>
        <v>5</v>
      </c>
      <c r="AE11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1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18" spans="1:32" x14ac:dyDescent="0.25">
      <c r="A118" s="112" t="s">
        <v>1702</v>
      </c>
      <c r="B118" s="112">
        <v>9001072200</v>
      </c>
      <c r="C118" s="112" t="s">
        <v>1701</v>
      </c>
      <c r="D118" s="112">
        <v>49402</v>
      </c>
      <c r="E118" s="112">
        <v>2.4900000000000002</v>
      </c>
      <c r="F118" s="112">
        <v>31307.245419999999</v>
      </c>
      <c r="G118" s="112">
        <v>31.306999999999999</v>
      </c>
      <c r="H118" s="112">
        <v>0.193</v>
      </c>
      <c r="I118" s="112">
        <v>1</v>
      </c>
      <c r="J118" s="112">
        <v>0.80699999999999994</v>
      </c>
      <c r="K118" s="112">
        <v>5</v>
      </c>
      <c r="L118" s="112">
        <v>1641</v>
      </c>
      <c r="M118" s="112">
        <v>0.62899177924545746</v>
      </c>
      <c r="N118" s="112">
        <v>0.93600000000000005</v>
      </c>
      <c r="O118" s="112">
        <v>5</v>
      </c>
      <c r="P118" s="112">
        <v>0.35599999999999998</v>
      </c>
      <c r="Q118" s="112">
        <v>2</v>
      </c>
      <c r="R118" s="112">
        <v>4</v>
      </c>
      <c r="S118" s="112">
        <v>1</v>
      </c>
      <c r="T118" s="112">
        <v>1</v>
      </c>
      <c r="U118" s="112">
        <v>3828</v>
      </c>
      <c r="V118" s="112">
        <v>0.34812130403692998</v>
      </c>
      <c r="W118" s="112">
        <v>10996.167013</v>
      </c>
      <c r="X118" s="112">
        <v>1</v>
      </c>
      <c r="Y118" s="112">
        <v>728</v>
      </c>
      <c r="Z118" s="112">
        <v>18.743563336766222</v>
      </c>
      <c r="AA118" s="112">
        <v>0.72099999999999997</v>
      </c>
      <c r="AB118" s="112">
        <v>4</v>
      </c>
      <c r="AC118" s="111">
        <v>4</v>
      </c>
      <c r="AD118" s="49">
        <f t="shared" si="1"/>
        <v>4</v>
      </c>
      <c r="AE11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1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19" spans="1:32" x14ac:dyDescent="0.25">
      <c r="A119" s="110" t="s">
        <v>1700</v>
      </c>
      <c r="B119" s="110">
        <v>9001072300</v>
      </c>
      <c r="C119" s="110" t="s">
        <v>1699</v>
      </c>
      <c r="D119" s="110">
        <v>64662</v>
      </c>
      <c r="E119" s="110">
        <v>3.17</v>
      </c>
      <c r="F119" s="110">
        <v>36317.797449999998</v>
      </c>
      <c r="G119" s="110">
        <v>36.317999999999998</v>
      </c>
      <c r="H119" s="110">
        <v>0.253</v>
      </c>
      <c r="I119" s="110">
        <v>2</v>
      </c>
      <c r="J119" s="110">
        <v>0.747</v>
      </c>
      <c r="K119" s="110">
        <v>4</v>
      </c>
      <c r="L119" s="110">
        <v>1594</v>
      </c>
      <c r="M119" s="110">
        <v>0.52668392201741299</v>
      </c>
      <c r="N119" s="110">
        <v>0.872</v>
      </c>
      <c r="O119" s="110">
        <v>5</v>
      </c>
      <c r="P119" s="110">
        <v>0.38700000000000001</v>
      </c>
      <c r="Q119" s="110">
        <v>2</v>
      </c>
      <c r="R119" s="110">
        <v>3</v>
      </c>
      <c r="S119" s="110">
        <v>1</v>
      </c>
      <c r="T119" s="110">
        <v>1</v>
      </c>
      <c r="U119" s="110">
        <v>5396</v>
      </c>
      <c r="V119" s="110">
        <v>0.35438542572398002</v>
      </c>
      <c r="W119" s="110">
        <v>15226.3598</v>
      </c>
      <c r="X119" s="110">
        <v>1</v>
      </c>
      <c r="Y119" s="110">
        <v>1363</v>
      </c>
      <c r="Z119" s="110">
        <v>24.209591474245116</v>
      </c>
      <c r="AA119" s="110">
        <v>0.81599999999999995</v>
      </c>
      <c r="AB119" s="110">
        <v>5</v>
      </c>
      <c r="AC119" s="109">
        <v>4</v>
      </c>
      <c r="AD119" s="49">
        <f t="shared" si="1"/>
        <v>4</v>
      </c>
      <c r="AE11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1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20" spans="1:32" x14ac:dyDescent="0.25">
      <c r="A120" s="112" t="s">
        <v>1698</v>
      </c>
      <c r="B120" s="112">
        <v>9001072400</v>
      </c>
      <c r="C120" s="112" t="s">
        <v>1697</v>
      </c>
      <c r="D120" s="112">
        <v>59014</v>
      </c>
      <c r="E120" s="112">
        <v>3.24</v>
      </c>
      <c r="F120" s="112">
        <v>32785.555560000001</v>
      </c>
      <c r="G120" s="112">
        <v>32.786000000000001</v>
      </c>
      <c r="H120" s="112">
        <v>0.21</v>
      </c>
      <c r="I120" s="112">
        <v>2</v>
      </c>
      <c r="J120" s="112">
        <v>0.79</v>
      </c>
      <c r="K120" s="112">
        <v>4</v>
      </c>
      <c r="L120" s="112">
        <v>1532</v>
      </c>
      <c r="M120" s="112">
        <v>0.56073474083292307</v>
      </c>
      <c r="N120" s="112">
        <v>0.89900000000000002</v>
      </c>
      <c r="O120" s="112">
        <v>5</v>
      </c>
      <c r="P120" s="112">
        <v>0.44099999999999995</v>
      </c>
      <c r="Q120" s="112">
        <v>3</v>
      </c>
      <c r="R120" s="112">
        <v>4</v>
      </c>
      <c r="S120" s="112">
        <v>1</v>
      </c>
      <c r="T120" s="112">
        <v>1</v>
      </c>
      <c r="U120" s="112">
        <v>2836</v>
      </c>
      <c r="V120" s="112">
        <v>0.26395334650199198</v>
      </c>
      <c r="W120" s="112">
        <v>10744.322955</v>
      </c>
      <c r="X120" s="112">
        <v>1</v>
      </c>
      <c r="Y120" s="112">
        <v>928</v>
      </c>
      <c r="Z120" s="112">
        <v>30.697982136950049</v>
      </c>
      <c r="AA120" s="112">
        <v>0.89400000000000002</v>
      </c>
      <c r="AB120" s="112">
        <v>5</v>
      </c>
      <c r="AC120" s="111">
        <v>4.5</v>
      </c>
      <c r="AD120" s="49">
        <f t="shared" si="1"/>
        <v>5</v>
      </c>
      <c r="AE12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2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21" spans="1:32" x14ac:dyDescent="0.25">
      <c r="A121" s="110" t="s">
        <v>1696</v>
      </c>
      <c r="B121" s="110">
        <v>9001072500</v>
      </c>
      <c r="C121" s="110" t="s">
        <v>1695</v>
      </c>
      <c r="D121" s="110">
        <v>65113</v>
      </c>
      <c r="E121" s="110">
        <v>2.83</v>
      </c>
      <c r="F121" s="110">
        <v>38705.660920000002</v>
      </c>
      <c r="G121" s="110">
        <v>38.706000000000003</v>
      </c>
      <c r="H121" s="110">
        <v>0.27300000000000002</v>
      </c>
      <c r="I121" s="110">
        <v>2</v>
      </c>
      <c r="J121" s="110">
        <v>0.72699999999999998</v>
      </c>
      <c r="K121" s="110">
        <v>4</v>
      </c>
      <c r="L121" s="110">
        <v>1492</v>
      </c>
      <c r="M121" s="110">
        <v>0.46256799585480374</v>
      </c>
      <c r="N121" s="110">
        <v>0.80400000000000005</v>
      </c>
      <c r="O121" s="110">
        <v>5</v>
      </c>
      <c r="P121" s="110">
        <v>0.48599999999999999</v>
      </c>
      <c r="Q121" s="110">
        <v>3</v>
      </c>
      <c r="R121" s="110">
        <v>4</v>
      </c>
      <c r="S121" s="110">
        <v>1</v>
      </c>
      <c r="T121" s="110">
        <v>1</v>
      </c>
      <c r="U121" s="110">
        <v>5726</v>
      </c>
      <c r="V121" s="110">
        <v>0.55808598340996196</v>
      </c>
      <c r="W121" s="110">
        <v>10260.06775</v>
      </c>
      <c r="X121" s="110">
        <v>1</v>
      </c>
      <c r="Y121" s="110">
        <v>1147</v>
      </c>
      <c r="Z121" s="110">
        <v>20.225709751366601</v>
      </c>
      <c r="AA121" s="110">
        <v>0.754</v>
      </c>
      <c r="AB121" s="110">
        <v>4</v>
      </c>
      <c r="AC121" s="109">
        <v>4</v>
      </c>
      <c r="AD121" s="49">
        <f t="shared" si="1"/>
        <v>4</v>
      </c>
      <c r="AE12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2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22" spans="1:32" x14ac:dyDescent="0.25">
      <c r="A122" s="112" t="s">
        <v>1694</v>
      </c>
      <c r="B122" s="112">
        <v>9001072600</v>
      </c>
      <c r="C122" s="112" t="s">
        <v>1693</v>
      </c>
      <c r="D122" s="112">
        <v>63141</v>
      </c>
      <c r="E122" s="112">
        <v>2.39</v>
      </c>
      <c r="F122" s="112">
        <v>40842.517639999998</v>
      </c>
      <c r="G122" s="112">
        <v>40.843000000000004</v>
      </c>
      <c r="H122" s="112">
        <v>0.30399999999999999</v>
      </c>
      <c r="I122" s="112">
        <v>2</v>
      </c>
      <c r="J122" s="112">
        <v>0.69599999999999995</v>
      </c>
      <c r="K122" s="112">
        <v>4</v>
      </c>
      <c r="L122" s="112">
        <v>1526</v>
      </c>
      <c r="M122" s="112">
        <v>0.44835629775344082</v>
      </c>
      <c r="N122" s="112">
        <v>0.78200000000000003</v>
      </c>
      <c r="O122" s="112">
        <v>4</v>
      </c>
      <c r="P122" s="112">
        <v>0.44699999999999995</v>
      </c>
      <c r="Q122" s="112">
        <v>3</v>
      </c>
      <c r="R122" s="112">
        <v>4</v>
      </c>
      <c r="S122" s="112">
        <v>1</v>
      </c>
      <c r="T122" s="112">
        <v>1</v>
      </c>
      <c r="U122" s="112">
        <v>7583</v>
      </c>
      <c r="V122" s="112">
        <v>1.1663131257751</v>
      </c>
      <c r="W122" s="112">
        <v>6501.6845240000002</v>
      </c>
      <c r="X122" s="112">
        <v>1</v>
      </c>
      <c r="Y122" s="112">
        <v>905</v>
      </c>
      <c r="Z122" s="112">
        <v>12.338104976141786</v>
      </c>
      <c r="AA122" s="112">
        <v>0.51600000000000001</v>
      </c>
      <c r="AB122" s="112">
        <v>3</v>
      </c>
      <c r="AC122" s="111">
        <v>3.5</v>
      </c>
      <c r="AD122" s="49">
        <f t="shared" si="1"/>
        <v>4</v>
      </c>
      <c r="AE12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2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23" spans="1:32" x14ac:dyDescent="0.25">
      <c r="A123" s="110" t="s">
        <v>1692</v>
      </c>
      <c r="B123" s="110">
        <v>9001072700</v>
      </c>
      <c r="C123" s="110" t="s">
        <v>1691</v>
      </c>
      <c r="D123" s="110">
        <v>75799</v>
      </c>
      <c r="E123" s="110">
        <v>3.16</v>
      </c>
      <c r="F123" s="110">
        <v>42640.268900000003</v>
      </c>
      <c r="G123" s="110">
        <v>42.64</v>
      </c>
      <c r="H123" s="110">
        <v>0.33400000000000002</v>
      </c>
      <c r="I123" s="110">
        <v>2</v>
      </c>
      <c r="J123" s="110">
        <v>0.66599999999999993</v>
      </c>
      <c r="K123" s="110">
        <v>4</v>
      </c>
      <c r="L123" s="110">
        <v>1914</v>
      </c>
      <c r="M123" s="110">
        <v>0.53864575886856092</v>
      </c>
      <c r="N123" s="110">
        <v>0.879</v>
      </c>
      <c r="O123" s="110">
        <v>5</v>
      </c>
      <c r="P123" s="110">
        <v>0.20399999999999996</v>
      </c>
      <c r="Q123" s="110">
        <v>2</v>
      </c>
      <c r="R123" s="110">
        <v>3</v>
      </c>
      <c r="S123" s="110">
        <v>1</v>
      </c>
      <c r="T123" s="110">
        <v>1</v>
      </c>
      <c r="U123" s="110">
        <v>3726</v>
      </c>
      <c r="V123" s="110">
        <v>0.69267232126171996</v>
      </c>
      <c r="W123" s="110">
        <v>5379.1668667000004</v>
      </c>
      <c r="X123" s="110">
        <v>1</v>
      </c>
      <c r="Y123" s="110">
        <v>773</v>
      </c>
      <c r="Z123" s="110">
        <v>19.907288179242855</v>
      </c>
      <c r="AA123" s="110">
        <v>0.75</v>
      </c>
      <c r="AB123" s="110">
        <v>4</v>
      </c>
      <c r="AC123" s="109">
        <v>3.5</v>
      </c>
      <c r="AD123" s="49">
        <f t="shared" si="1"/>
        <v>4</v>
      </c>
      <c r="AE12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2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24" spans="1:32" x14ac:dyDescent="0.25">
      <c r="A124" s="112" t="s">
        <v>1690</v>
      </c>
      <c r="B124" s="112">
        <v>9001072800</v>
      </c>
      <c r="C124" s="112" t="s">
        <v>1689</v>
      </c>
      <c r="D124" s="112">
        <v>52607</v>
      </c>
      <c r="E124" s="112">
        <v>3.26</v>
      </c>
      <c r="F124" s="112">
        <v>29136.322540000001</v>
      </c>
      <c r="G124" s="112">
        <v>29.135999999999999</v>
      </c>
      <c r="H124" s="112">
        <v>0.155</v>
      </c>
      <c r="I124" s="112">
        <v>1</v>
      </c>
      <c r="J124" s="112">
        <v>0.84499999999999997</v>
      </c>
      <c r="K124" s="112">
        <v>5</v>
      </c>
      <c r="L124" s="112">
        <v>1137</v>
      </c>
      <c r="M124" s="112">
        <v>0.46828147173579437</v>
      </c>
      <c r="N124" s="112">
        <v>0.81</v>
      </c>
      <c r="O124" s="112">
        <v>5</v>
      </c>
      <c r="P124" s="112">
        <v>0.82899999999999996</v>
      </c>
      <c r="Q124" s="112">
        <v>5</v>
      </c>
      <c r="R124" s="112">
        <v>5</v>
      </c>
      <c r="S124" s="112">
        <v>1</v>
      </c>
      <c r="T124" s="112">
        <v>1</v>
      </c>
      <c r="U124" s="112">
        <v>5469</v>
      </c>
      <c r="V124" s="112">
        <v>0.57813742766375797</v>
      </c>
      <c r="W124" s="112">
        <v>9459.6885416999994</v>
      </c>
      <c r="X124" s="112">
        <v>1</v>
      </c>
      <c r="Y124" s="112">
        <v>1924</v>
      </c>
      <c r="Z124" s="112">
        <v>34.308131241084169</v>
      </c>
      <c r="AA124" s="112">
        <v>0.93</v>
      </c>
      <c r="AB124" s="112">
        <v>5</v>
      </c>
      <c r="AC124" s="111">
        <v>5</v>
      </c>
      <c r="AD124" s="49">
        <f t="shared" si="1"/>
        <v>5</v>
      </c>
      <c r="AE12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2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25" spans="1:32" x14ac:dyDescent="0.25">
      <c r="A125" s="110" t="s">
        <v>1688</v>
      </c>
      <c r="B125" s="110">
        <v>9001072900</v>
      </c>
      <c r="C125" s="110" t="s">
        <v>1687</v>
      </c>
      <c r="D125" s="110">
        <v>63618</v>
      </c>
      <c r="E125" s="110">
        <v>3.23</v>
      </c>
      <c r="F125" s="110">
        <v>35398.002099999998</v>
      </c>
      <c r="G125" s="110">
        <v>35.398000000000003</v>
      </c>
      <c r="H125" s="110">
        <v>0.23899999999999999</v>
      </c>
      <c r="I125" s="110">
        <v>2</v>
      </c>
      <c r="J125" s="110">
        <v>0.76100000000000001</v>
      </c>
      <c r="K125" s="110">
        <v>4</v>
      </c>
      <c r="L125" s="110">
        <v>1641</v>
      </c>
      <c r="M125" s="110">
        <v>0.55630258296413859</v>
      </c>
      <c r="N125" s="110">
        <v>0.89200000000000002</v>
      </c>
      <c r="O125" s="110">
        <v>5</v>
      </c>
      <c r="P125" s="110">
        <v>0.35599999999999998</v>
      </c>
      <c r="Q125" s="110">
        <v>2</v>
      </c>
      <c r="R125" s="110">
        <v>3</v>
      </c>
      <c r="S125" s="110">
        <v>1</v>
      </c>
      <c r="T125" s="110">
        <v>1</v>
      </c>
      <c r="U125" s="110">
        <v>4594</v>
      </c>
      <c r="V125" s="110">
        <v>0.79469595998128195</v>
      </c>
      <c r="W125" s="110">
        <v>5780.8271733000001</v>
      </c>
      <c r="X125" s="110">
        <v>1</v>
      </c>
      <c r="Y125" s="110">
        <v>979</v>
      </c>
      <c r="Z125" s="110">
        <v>21.535415750109987</v>
      </c>
      <c r="AA125" s="110">
        <v>0.78400000000000003</v>
      </c>
      <c r="AB125" s="110">
        <v>4</v>
      </c>
      <c r="AC125" s="109">
        <v>3.5</v>
      </c>
      <c r="AD125" s="49">
        <f t="shared" si="1"/>
        <v>4</v>
      </c>
      <c r="AE12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2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26" spans="1:32" x14ac:dyDescent="0.25">
      <c r="A126" s="112" t="s">
        <v>1686</v>
      </c>
      <c r="B126" s="112">
        <v>9001073000</v>
      </c>
      <c r="C126" s="112" t="s">
        <v>1685</v>
      </c>
      <c r="D126" s="112">
        <v>91500</v>
      </c>
      <c r="E126" s="112">
        <v>3.57</v>
      </c>
      <c r="F126" s="112">
        <v>48426.93535</v>
      </c>
      <c r="G126" s="112">
        <v>48.427</v>
      </c>
      <c r="H126" s="112">
        <v>0.438</v>
      </c>
      <c r="I126" s="112">
        <v>3</v>
      </c>
      <c r="J126" s="112">
        <v>0.56200000000000006</v>
      </c>
      <c r="K126" s="112">
        <v>3</v>
      </c>
      <c r="L126" s="112">
        <v>1696</v>
      </c>
      <c r="M126" s="112">
        <v>0.42026198546136168</v>
      </c>
      <c r="N126" s="112">
        <v>0.72599999999999998</v>
      </c>
      <c r="O126" s="112">
        <v>4</v>
      </c>
      <c r="P126" s="112">
        <v>0.31299999999999994</v>
      </c>
      <c r="Q126" s="112">
        <v>2</v>
      </c>
      <c r="R126" s="112">
        <v>3</v>
      </c>
      <c r="S126" s="112">
        <v>1</v>
      </c>
      <c r="T126" s="112">
        <v>1</v>
      </c>
      <c r="U126" s="112">
        <v>1899</v>
      </c>
      <c r="V126" s="112">
        <v>0.46758903902257498</v>
      </c>
      <c r="W126" s="112">
        <v>4061.2585872</v>
      </c>
      <c r="X126" s="112">
        <v>1</v>
      </c>
      <c r="Y126" s="112">
        <v>432</v>
      </c>
      <c r="Z126" s="112">
        <v>20.532319391634982</v>
      </c>
      <c r="AA126" s="112">
        <v>0.76600000000000001</v>
      </c>
      <c r="AB126" s="112">
        <v>4</v>
      </c>
      <c r="AC126" s="111">
        <v>3.5</v>
      </c>
      <c r="AD126" s="49">
        <f t="shared" si="1"/>
        <v>4</v>
      </c>
      <c r="AE12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2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27" spans="1:32" x14ac:dyDescent="0.25">
      <c r="A127" s="110" t="s">
        <v>1684</v>
      </c>
      <c r="B127" s="110">
        <v>9001073100</v>
      </c>
      <c r="C127" s="110" t="s">
        <v>1683</v>
      </c>
      <c r="D127" s="110">
        <v>37802</v>
      </c>
      <c r="E127" s="110">
        <v>2.34</v>
      </c>
      <c r="F127" s="110">
        <v>24711.940470000001</v>
      </c>
      <c r="G127" s="110">
        <v>24.712</v>
      </c>
      <c r="H127" s="110">
        <v>0.11</v>
      </c>
      <c r="I127" s="110">
        <v>1</v>
      </c>
      <c r="J127" s="110">
        <v>0.89</v>
      </c>
      <c r="K127" s="110">
        <v>5</v>
      </c>
      <c r="L127" s="110">
        <v>1162</v>
      </c>
      <c r="M127" s="110">
        <v>0.56426163768595383</v>
      </c>
      <c r="N127" s="110">
        <v>0.90200000000000002</v>
      </c>
      <c r="O127" s="110">
        <v>5</v>
      </c>
      <c r="P127" s="110">
        <v>0.81400000000000006</v>
      </c>
      <c r="Q127" s="110">
        <v>5</v>
      </c>
      <c r="R127" s="110">
        <v>5</v>
      </c>
      <c r="S127" s="110">
        <v>1</v>
      </c>
      <c r="T127" s="110">
        <v>1</v>
      </c>
      <c r="U127" s="110">
        <v>5853</v>
      </c>
      <c r="V127" s="110">
        <v>1.27067615757293</v>
      </c>
      <c r="W127" s="110">
        <v>4606.2090368999998</v>
      </c>
      <c r="X127" s="110">
        <v>1</v>
      </c>
      <c r="Y127" s="110">
        <v>1768</v>
      </c>
      <c r="Z127" s="110">
        <v>29.107672044781033</v>
      </c>
      <c r="AA127" s="110">
        <v>0.874</v>
      </c>
      <c r="AB127" s="110">
        <v>5</v>
      </c>
      <c r="AC127" s="109">
        <v>5</v>
      </c>
      <c r="AD127" s="49">
        <f t="shared" si="1"/>
        <v>5</v>
      </c>
      <c r="AE12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2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28" spans="1:32" x14ac:dyDescent="0.25">
      <c r="A128" s="112" t="s">
        <v>1682</v>
      </c>
      <c r="B128" s="112">
        <v>9001073200</v>
      </c>
      <c r="C128" s="112" t="s">
        <v>1681</v>
      </c>
      <c r="D128" s="112">
        <v>49446</v>
      </c>
      <c r="E128" s="112">
        <v>2.31</v>
      </c>
      <c r="F128" s="112">
        <v>32533.07951</v>
      </c>
      <c r="G128" s="112">
        <v>32.533000000000001</v>
      </c>
      <c r="H128" s="112">
        <v>0.20499999999999999</v>
      </c>
      <c r="I128" s="112">
        <v>2</v>
      </c>
      <c r="J128" s="112">
        <v>0.79500000000000004</v>
      </c>
      <c r="K128" s="112">
        <v>4</v>
      </c>
      <c r="L128" s="112">
        <v>730</v>
      </c>
      <c r="M128" s="112">
        <v>0.26926439586843776</v>
      </c>
      <c r="N128" s="112">
        <v>6.2E-2</v>
      </c>
      <c r="O128" s="112">
        <v>1</v>
      </c>
      <c r="P128" s="112">
        <v>0.99099999999999999</v>
      </c>
      <c r="Q128" s="112">
        <v>5</v>
      </c>
      <c r="R128" s="112">
        <v>5</v>
      </c>
      <c r="S128" s="112">
        <v>1</v>
      </c>
      <c r="T128" s="112">
        <v>1</v>
      </c>
      <c r="U128" s="112">
        <v>2460</v>
      </c>
      <c r="V128" s="112">
        <v>0.151589891536177</v>
      </c>
      <c r="W128" s="112">
        <v>16227.994987</v>
      </c>
      <c r="X128" s="112">
        <v>1</v>
      </c>
      <c r="Y128" s="112">
        <v>677</v>
      </c>
      <c r="Z128" s="112">
        <v>25.120593692022265</v>
      </c>
      <c r="AA128" s="112">
        <v>0.83399999999999996</v>
      </c>
      <c r="AB128" s="112">
        <v>5</v>
      </c>
      <c r="AC128" s="111">
        <v>5</v>
      </c>
      <c r="AD128" s="49">
        <f t="shared" si="1"/>
        <v>5</v>
      </c>
      <c r="AE12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2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29" spans="1:32" x14ac:dyDescent="0.25">
      <c r="A129" s="110" t="s">
        <v>1680</v>
      </c>
      <c r="B129" s="110">
        <v>9001073300</v>
      </c>
      <c r="C129" s="110" t="s">
        <v>1679</v>
      </c>
      <c r="D129" s="110">
        <v>34172</v>
      </c>
      <c r="E129" s="110">
        <v>2.57</v>
      </c>
      <c r="F129" s="110">
        <v>21315.907940000001</v>
      </c>
      <c r="G129" s="110">
        <v>21.315999999999999</v>
      </c>
      <c r="H129" s="110">
        <v>7.4999999999999997E-2</v>
      </c>
      <c r="I129" s="110">
        <v>1</v>
      </c>
      <c r="J129" s="110">
        <v>0.92500000000000004</v>
      </c>
      <c r="K129" s="110">
        <v>5</v>
      </c>
      <c r="L129" s="110">
        <v>1125</v>
      </c>
      <c r="M129" s="110">
        <v>0.633329813489521</v>
      </c>
      <c r="N129" s="110">
        <v>0.94</v>
      </c>
      <c r="O129" s="110">
        <v>5</v>
      </c>
      <c r="P129" s="110">
        <v>0.84499999999999997</v>
      </c>
      <c r="Q129" s="110">
        <v>5</v>
      </c>
      <c r="R129" s="110">
        <v>5</v>
      </c>
      <c r="S129" s="110">
        <v>1</v>
      </c>
      <c r="T129" s="110">
        <v>1</v>
      </c>
      <c r="U129" s="110">
        <v>3351</v>
      </c>
      <c r="V129" s="110">
        <v>0.194061516887337</v>
      </c>
      <c r="W129" s="110">
        <v>17267.720327999999</v>
      </c>
      <c r="X129" s="110">
        <v>1</v>
      </c>
      <c r="Y129" s="110">
        <v>846</v>
      </c>
      <c r="Z129" s="110">
        <v>23.710762331838566</v>
      </c>
      <c r="AA129" s="110">
        <v>0.81499999999999995</v>
      </c>
      <c r="AB129" s="110">
        <v>5</v>
      </c>
      <c r="AC129" s="109">
        <v>5</v>
      </c>
      <c r="AD129" s="49">
        <f t="shared" si="1"/>
        <v>5</v>
      </c>
      <c r="AE12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2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30" spans="1:32" x14ac:dyDescent="0.25">
      <c r="A130" s="112" t="s">
        <v>1678</v>
      </c>
      <c r="B130" s="112">
        <v>9001073400</v>
      </c>
      <c r="C130" s="112" t="s">
        <v>1677</v>
      </c>
      <c r="D130" s="112">
        <v>52917</v>
      </c>
      <c r="E130" s="112">
        <v>2.95</v>
      </c>
      <c r="F130" s="112">
        <v>30809.468550000001</v>
      </c>
      <c r="G130" s="112">
        <v>30.809000000000001</v>
      </c>
      <c r="H130" s="112">
        <v>0.182</v>
      </c>
      <c r="I130" s="112">
        <v>1</v>
      </c>
      <c r="J130" s="112">
        <v>0.81800000000000006</v>
      </c>
      <c r="K130" s="112">
        <v>5</v>
      </c>
      <c r="L130" s="112">
        <v>1497</v>
      </c>
      <c r="M130" s="112">
        <v>0.58306750636891458</v>
      </c>
      <c r="N130" s="112">
        <v>0.91100000000000003</v>
      </c>
      <c r="O130" s="112">
        <v>5</v>
      </c>
      <c r="P130" s="112">
        <v>0.47399999999999998</v>
      </c>
      <c r="Q130" s="112">
        <v>3</v>
      </c>
      <c r="R130" s="112">
        <v>4</v>
      </c>
      <c r="S130" s="112">
        <v>1</v>
      </c>
      <c r="T130" s="112">
        <v>1</v>
      </c>
      <c r="U130" s="112">
        <v>4113</v>
      </c>
      <c r="V130" s="112">
        <v>0.51059155486434704</v>
      </c>
      <c r="W130" s="112">
        <v>8055.3623748999998</v>
      </c>
      <c r="X130" s="112">
        <v>1</v>
      </c>
      <c r="Y130" s="112">
        <v>1482</v>
      </c>
      <c r="Z130" s="112">
        <v>36.819875776397517</v>
      </c>
      <c r="AA130" s="112">
        <v>0.94699999999999995</v>
      </c>
      <c r="AB130" s="112">
        <v>5</v>
      </c>
      <c r="AC130" s="111">
        <v>4.5</v>
      </c>
      <c r="AD130" s="49">
        <f t="shared" ref="AD130:AD193" si="2">ROUNDUP(AC130,0)</f>
        <v>5</v>
      </c>
      <c r="AE13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3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31" spans="1:32" x14ac:dyDescent="0.25">
      <c r="A131" s="110" t="s">
        <v>1676</v>
      </c>
      <c r="B131" s="110">
        <v>9001073500</v>
      </c>
      <c r="C131" s="110" t="s">
        <v>1675</v>
      </c>
      <c r="D131" s="110">
        <v>38560</v>
      </c>
      <c r="E131" s="110">
        <v>2.97</v>
      </c>
      <c r="F131" s="110">
        <v>22374.78138</v>
      </c>
      <c r="G131" s="110">
        <v>22.375</v>
      </c>
      <c r="H131" s="110">
        <v>8.5999999999999993E-2</v>
      </c>
      <c r="I131" s="110">
        <v>1</v>
      </c>
      <c r="J131" s="110">
        <v>0.91400000000000003</v>
      </c>
      <c r="K131" s="110">
        <v>5</v>
      </c>
      <c r="L131" s="110">
        <v>1230</v>
      </c>
      <c r="M131" s="110">
        <v>0.65967124993647641</v>
      </c>
      <c r="N131" s="110">
        <v>0.94799999999999995</v>
      </c>
      <c r="O131" s="110">
        <v>5</v>
      </c>
      <c r="P131" s="110">
        <v>0.73499999999999999</v>
      </c>
      <c r="Q131" s="110">
        <v>4</v>
      </c>
      <c r="R131" s="110">
        <v>5</v>
      </c>
      <c r="S131" s="110">
        <v>1</v>
      </c>
      <c r="T131" s="110">
        <v>1</v>
      </c>
      <c r="U131" s="110">
        <v>3456</v>
      </c>
      <c r="V131" s="110">
        <v>0.171506586130901</v>
      </c>
      <c r="W131" s="110">
        <v>20150.829644000001</v>
      </c>
      <c r="X131" s="110">
        <v>1</v>
      </c>
      <c r="Y131" s="110">
        <v>1398</v>
      </c>
      <c r="Z131" s="110">
        <v>40.734265734265733</v>
      </c>
      <c r="AA131" s="110">
        <v>0.96899999999999997</v>
      </c>
      <c r="AB131" s="110">
        <v>5</v>
      </c>
      <c r="AC131" s="109">
        <v>5</v>
      </c>
      <c r="AD131" s="49">
        <f t="shared" si="2"/>
        <v>5</v>
      </c>
      <c r="AE13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3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32" spans="1:32" x14ac:dyDescent="0.25">
      <c r="A132" s="112" t="s">
        <v>1674</v>
      </c>
      <c r="B132" s="112">
        <v>9001073600</v>
      </c>
      <c r="C132" s="112" t="s">
        <v>1673</v>
      </c>
      <c r="D132" s="112">
        <v>34450</v>
      </c>
      <c r="E132" s="112">
        <v>3.53</v>
      </c>
      <c r="F132" s="112">
        <v>18335.884880000001</v>
      </c>
      <c r="G132" s="112">
        <v>18.335999999999999</v>
      </c>
      <c r="H132" s="112">
        <v>4.1000000000000002E-2</v>
      </c>
      <c r="I132" s="112">
        <v>1</v>
      </c>
      <c r="J132" s="112">
        <v>0.95899999999999996</v>
      </c>
      <c r="K132" s="112">
        <v>5</v>
      </c>
      <c r="L132" s="112">
        <v>1202</v>
      </c>
      <c r="M132" s="112">
        <v>0.78665415355727297</v>
      </c>
      <c r="N132" s="112">
        <v>0.98199999999999998</v>
      </c>
      <c r="O132" s="112">
        <v>5</v>
      </c>
      <c r="P132" s="112">
        <v>0.76100000000000001</v>
      </c>
      <c r="Q132" s="112">
        <v>4</v>
      </c>
      <c r="R132" s="112">
        <v>5</v>
      </c>
      <c r="S132" s="112">
        <v>1</v>
      </c>
      <c r="T132" s="112">
        <v>1</v>
      </c>
      <c r="U132" s="112">
        <v>2304</v>
      </c>
      <c r="V132" s="112">
        <v>0.104111293179737</v>
      </c>
      <c r="W132" s="112">
        <v>22130.164074</v>
      </c>
      <c r="X132" s="112">
        <v>1</v>
      </c>
      <c r="Y132" s="112">
        <v>1028</v>
      </c>
      <c r="Z132" s="112">
        <v>42.426743706149402</v>
      </c>
      <c r="AA132" s="112">
        <v>0.97499999999999998</v>
      </c>
      <c r="AB132" s="112">
        <v>5</v>
      </c>
      <c r="AC132" s="111">
        <v>5</v>
      </c>
      <c r="AD132" s="49">
        <f t="shared" si="2"/>
        <v>5</v>
      </c>
      <c r="AE13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3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33" spans="1:32" x14ac:dyDescent="0.25">
      <c r="A133" s="110" t="s">
        <v>1672</v>
      </c>
      <c r="B133" s="110">
        <v>9001073700</v>
      </c>
      <c r="C133" s="110" t="s">
        <v>1671</v>
      </c>
      <c r="D133" s="110">
        <v>40075</v>
      </c>
      <c r="E133" s="110">
        <v>2.66</v>
      </c>
      <c r="F133" s="110">
        <v>24571.55903</v>
      </c>
      <c r="G133" s="110">
        <v>24.571999999999999</v>
      </c>
      <c r="H133" s="110">
        <v>0.106</v>
      </c>
      <c r="I133" s="110">
        <v>1</v>
      </c>
      <c r="J133" s="110">
        <v>0.89400000000000002</v>
      </c>
      <c r="K133" s="110">
        <v>5</v>
      </c>
      <c r="L133" s="110">
        <v>1314</v>
      </c>
      <c r="M133" s="110">
        <v>0.64171752312291108</v>
      </c>
      <c r="N133" s="110">
        <v>0.94499999999999995</v>
      </c>
      <c r="O133" s="110">
        <v>5</v>
      </c>
      <c r="P133" s="110">
        <v>0.64</v>
      </c>
      <c r="Q133" s="110">
        <v>4</v>
      </c>
      <c r="R133" s="110">
        <v>5</v>
      </c>
      <c r="S133" s="110">
        <v>1</v>
      </c>
      <c r="T133" s="110">
        <v>1</v>
      </c>
      <c r="U133" s="110">
        <v>4824</v>
      </c>
      <c r="V133" s="110">
        <v>0.34029887397161701</v>
      </c>
      <c r="W133" s="110">
        <v>14175.774206</v>
      </c>
      <c r="X133" s="110">
        <v>1</v>
      </c>
      <c r="Y133" s="110">
        <v>1102</v>
      </c>
      <c r="Z133" s="110">
        <v>25.096788886358461</v>
      </c>
      <c r="AA133" s="110">
        <v>0.83699999999999997</v>
      </c>
      <c r="AB133" s="110">
        <v>5</v>
      </c>
      <c r="AC133" s="109">
        <v>5</v>
      </c>
      <c r="AD133" s="49">
        <f t="shared" si="2"/>
        <v>5</v>
      </c>
      <c r="AE13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3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34" spans="1:32" x14ac:dyDescent="0.25">
      <c r="A134" s="112" t="s">
        <v>1670</v>
      </c>
      <c r="B134" s="112">
        <v>9001073800</v>
      </c>
      <c r="C134" s="112" t="s">
        <v>1669</v>
      </c>
      <c r="D134" s="112">
        <v>21851</v>
      </c>
      <c r="E134" s="112">
        <v>2.69</v>
      </c>
      <c r="F134" s="112">
        <v>13322.789839999999</v>
      </c>
      <c r="G134" s="112">
        <v>13.323</v>
      </c>
      <c r="H134" s="112">
        <v>8.0000000000000002E-3</v>
      </c>
      <c r="I134" s="112">
        <v>1</v>
      </c>
      <c r="J134" s="112">
        <v>0.99199999999999999</v>
      </c>
      <c r="K134" s="112">
        <v>5</v>
      </c>
      <c r="L134" s="112">
        <v>1109</v>
      </c>
      <c r="M134" s="112">
        <v>0.99888988416258029</v>
      </c>
      <c r="N134" s="112">
        <v>0.997</v>
      </c>
      <c r="O134" s="112">
        <v>5</v>
      </c>
      <c r="P134" s="112">
        <v>0.86499999999999999</v>
      </c>
      <c r="Q134" s="112">
        <v>5</v>
      </c>
      <c r="R134" s="112">
        <v>5</v>
      </c>
      <c r="S134" s="112">
        <v>1</v>
      </c>
      <c r="T134" s="112">
        <v>1</v>
      </c>
      <c r="U134" s="112">
        <v>2274</v>
      </c>
      <c r="V134" s="112">
        <v>0.203790133390579</v>
      </c>
      <c r="W134" s="112">
        <v>11158.538258</v>
      </c>
      <c r="X134" s="112">
        <v>1</v>
      </c>
      <c r="Y134" s="112">
        <v>982</v>
      </c>
      <c r="Z134" s="112">
        <v>44.738041002277903</v>
      </c>
      <c r="AA134" s="112">
        <v>0.98199999999999998</v>
      </c>
      <c r="AB134" s="112">
        <v>5</v>
      </c>
      <c r="AC134" s="111">
        <v>5</v>
      </c>
      <c r="AD134" s="49">
        <f t="shared" si="2"/>
        <v>5</v>
      </c>
      <c r="AE13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3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35" spans="1:32" x14ac:dyDescent="0.25">
      <c r="A135" s="110" t="s">
        <v>1668</v>
      </c>
      <c r="B135" s="110">
        <v>9001073900</v>
      </c>
      <c r="C135" s="110" t="s">
        <v>1667</v>
      </c>
      <c r="D135" s="110">
        <v>35163</v>
      </c>
      <c r="E135" s="110">
        <v>3.27</v>
      </c>
      <c r="F135" s="110">
        <v>19445.183430000001</v>
      </c>
      <c r="G135" s="110">
        <v>19.445</v>
      </c>
      <c r="H135" s="110">
        <v>5.1999999999999998E-2</v>
      </c>
      <c r="I135" s="110">
        <v>1</v>
      </c>
      <c r="J135" s="110">
        <v>0.94799999999999995</v>
      </c>
      <c r="K135" s="110">
        <v>5</v>
      </c>
      <c r="L135" s="110">
        <v>1256</v>
      </c>
      <c r="M135" s="110">
        <v>0.77510197084317245</v>
      </c>
      <c r="N135" s="110">
        <v>0.98099999999999998</v>
      </c>
      <c r="O135" s="110">
        <v>5</v>
      </c>
      <c r="P135" s="110">
        <v>0.70700000000000007</v>
      </c>
      <c r="Q135" s="110">
        <v>4</v>
      </c>
      <c r="R135" s="110">
        <v>5</v>
      </c>
      <c r="S135" s="110">
        <v>1</v>
      </c>
      <c r="T135" s="110">
        <v>1</v>
      </c>
      <c r="U135" s="110">
        <v>3395</v>
      </c>
      <c r="V135" s="110">
        <v>0.19696925236719201</v>
      </c>
      <c r="W135" s="110">
        <v>17236.192751999999</v>
      </c>
      <c r="X135" s="110">
        <v>1</v>
      </c>
      <c r="Y135" s="110">
        <v>1475</v>
      </c>
      <c r="Z135" s="110">
        <v>38.094008264462808</v>
      </c>
      <c r="AA135" s="110">
        <v>0.95799999999999996</v>
      </c>
      <c r="AB135" s="110">
        <v>5</v>
      </c>
      <c r="AC135" s="109">
        <v>5</v>
      </c>
      <c r="AD135" s="49">
        <f t="shared" si="2"/>
        <v>5</v>
      </c>
      <c r="AE13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3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36" spans="1:32" x14ac:dyDescent="0.25">
      <c r="A136" s="112" t="s">
        <v>1666</v>
      </c>
      <c r="B136" s="112">
        <v>9001074000</v>
      </c>
      <c r="C136" s="112" t="s">
        <v>1665</v>
      </c>
      <c r="D136" s="112">
        <v>39737</v>
      </c>
      <c r="E136" s="112">
        <v>3.21</v>
      </c>
      <c r="F136" s="112">
        <v>22179.030599999998</v>
      </c>
      <c r="G136" s="112">
        <v>22.178999999999998</v>
      </c>
      <c r="H136" s="112">
        <v>8.3000000000000004E-2</v>
      </c>
      <c r="I136" s="112">
        <v>1</v>
      </c>
      <c r="J136" s="112">
        <v>0.91700000000000004</v>
      </c>
      <c r="K136" s="112">
        <v>5</v>
      </c>
      <c r="L136" s="112">
        <v>1228</v>
      </c>
      <c r="M136" s="112">
        <v>0.66441136521088529</v>
      </c>
      <c r="N136" s="112">
        <v>0.95199999999999996</v>
      </c>
      <c r="O136" s="112">
        <v>5</v>
      </c>
      <c r="P136" s="112">
        <v>0.73899999999999999</v>
      </c>
      <c r="Q136" s="112">
        <v>4</v>
      </c>
      <c r="R136" s="112">
        <v>5</v>
      </c>
      <c r="S136" s="112">
        <v>1</v>
      </c>
      <c r="T136" s="112">
        <v>1</v>
      </c>
      <c r="U136" s="112">
        <v>1919</v>
      </c>
      <c r="V136" s="112">
        <v>0.36570323877948502</v>
      </c>
      <c r="W136" s="112">
        <v>5247.4241310999996</v>
      </c>
      <c r="X136" s="112">
        <v>1</v>
      </c>
      <c r="Y136" s="112">
        <v>824</v>
      </c>
      <c r="Z136" s="112">
        <v>38.558727187646234</v>
      </c>
      <c r="AA136" s="112">
        <v>0.96099999999999997</v>
      </c>
      <c r="AB136" s="112">
        <v>5</v>
      </c>
      <c r="AC136" s="111">
        <v>5</v>
      </c>
      <c r="AD136" s="49">
        <f t="shared" si="2"/>
        <v>5</v>
      </c>
      <c r="AE13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3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37" spans="1:32" x14ac:dyDescent="0.25">
      <c r="A137" s="110" t="s">
        <v>1664</v>
      </c>
      <c r="B137" s="110">
        <v>9001074300</v>
      </c>
      <c r="C137" s="110" t="s">
        <v>1663</v>
      </c>
      <c r="D137" s="110">
        <v>40637</v>
      </c>
      <c r="E137" s="110">
        <v>3.2</v>
      </c>
      <c r="F137" s="110">
        <v>22716.7736</v>
      </c>
      <c r="G137" s="110">
        <v>22.716999999999999</v>
      </c>
      <c r="H137" s="110">
        <v>9.0999999999999998E-2</v>
      </c>
      <c r="I137" s="110">
        <v>1</v>
      </c>
      <c r="J137" s="110">
        <v>0.90900000000000003</v>
      </c>
      <c r="K137" s="110">
        <v>5</v>
      </c>
      <c r="L137" s="110">
        <v>1182</v>
      </c>
      <c r="M137" s="110">
        <v>0.62438444163567308</v>
      </c>
      <c r="N137" s="110">
        <v>0.93400000000000005</v>
      </c>
      <c r="O137" s="110">
        <v>5</v>
      </c>
      <c r="P137" s="110">
        <v>0.79200000000000004</v>
      </c>
      <c r="Q137" s="110">
        <v>4</v>
      </c>
      <c r="R137" s="110">
        <v>5</v>
      </c>
      <c r="S137" s="110">
        <v>1</v>
      </c>
      <c r="T137" s="110">
        <v>1</v>
      </c>
      <c r="U137" s="110">
        <v>4267</v>
      </c>
      <c r="V137" s="110">
        <v>0.54178745229707603</v>
      </c>
      <c r="W137" s="110">
        <v>7875.7822499000004</v>
      </c>
      <c r="X137" s="110">
        <v>1</v>
      </c>
      <c r="Y137" s="110">
        <v>1825</v>
      </c>
      <c r="Z137" s="110">
        <v>36.661309762957011</v>
      </c>
      <c r="AA137" s="110">
        <v>0.95199999999999996</v>
      </c>
      <c r="AB137" s="110">
        <v>5</v>
      </c>
      <c r="AC137" s="109">
        <v>5</v>
      </c>
      <c r="AD137" s="49">
        <f t="shared" si="2"/>
        <v>5</v>
      </c>
      <c r="AE13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3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38" spans="1:32" x14ac:dyDescent="0.25">
      <c r="A138" s="112" t="s">
        <v>1662</v>
      </c>
      <c r="B138" s="112">
        <v>9001074400</v>
      </c>
      <c r="C138" s="112" t="s">
        <v>1661</v>
      </c>
      <c r="D138" s="112">
        <v>46716</v>
      </c>
      <c r="E138" s="112">
        <v>3.11</v>
      </c>
      <c r="F138" s="112">
        <v>26490.213299999999</v>
      </c>
      <c r="G138" s="112">
        <v>26.49</v>
      </c>
      <c r="H138" s="112">
        <v>0.127</v>
      </c>
      <c r="I138" s="112">
        <v>1</v>
      </c>
      <c r="J138" s="112">
        <v>0.873</v>
      </c>
      <c r="K138" s="112">
        <v>5</v>
      </c>
      <c r="L138" s="112">
        <v>1203</v>
      </c>
      <c r="M138" s="112">
        <v>0.54495597436355869</v>
      </c>
      <c r="N138" s="112">
        <v>0.88400000000000001</v>
      </c>
      <c r="O138" s="112">
        <v>5</v>
      </c>
      <c r="P138" s="112">
        <v>0.76</v>
      </c>
      <c r="Q138" s="112">
        <v>4</v>
      </c>
      <c r="R138" s="112">
        <v>5</v>
      </c>
      <c r="S138" s="112">
        <v>1</v>
      </c>
      <c r="T138" s="112">
        <v>1</v>
      </c>
      <c r="U138" s="112">
        <v>4168</v>
      </c>
      <c r="V138" s="112">
        <v>0.741690308989849</v>
      </c>
      <c r="W138" s="112">
        <v>5619.5961434000001</v>
      </c>
      <c r="X138" s="112">
        <v>1</v>
      </c>
      <c r="Y138" s="112">
        <v>1817</v>
      </c>
      <c r="Z138" s="112">
        <v>40.057319223985893</v>
      </c>
      <c r="AA138" s="112">
        <v>0.96899999999999997</v>
      </c>
      <c r="AB138" s="112">
        <v>5</v>
      </c>
      <c r="AC138" s="111">
        <v>5</v>
      </c>
      <c r="AD138" s="49">
        <f t="shared" si="2"/>
        <v>5</v>
      </c>
      <c r="AE13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3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39" spans="1:32" x14ac:dyDescent="0.25">
      <c r="A139" s="110" t="s">
        <v>1660</v>
      </c>
      <c r="B139" s="110">
        <v>9001080100</v>
      </c>
      <c r="C139" s="110" t="s">
        <v>1659</v>
      </c>
      <c r="D139" s="110">
        <v>72464</v>
      </c>
      <c r="E139" s="110">
        <v>2.97</v>
      </c>
      <c r="F139" s="110">
        <v>42047.877540000001</v>
      </c>
      <c r="G139" s="110">
        <v>42.048000000000002</v>
      </c>
      <c r="H139" s="110">
        <v>0.32300000000000001</v>
      </c>
      <c r="I139" s="110">
        <v>2</v>
      </c>
      <c r="J139" s="110">
        <v>0.67700000000000005</v>
      </c>
      <c r="K139" s="110">
        <v>4</v>
      </c>
      <c r="L139" s="110">
        <v>1368</v>
      </c>
      <c r="M139" s="110">
        <v>0.39041209593477139</v>
      </c>
      <c r="N139" s="110">
        <v>0.66500000000000004</v>
      </c>
      <c r="O139" s="110">
        <v>4</v>
      </c>
      <c r="P139" s="110">
        <v>0.58899999999999997</v>
      </c>
      <c r="Q139" s="110">
        <v>3</v>
      </c>
      <c r="R139" s="110">
        <v>4</v>
      </c>
      <c r="S139" s="110">
        <v>1</v>
      </c>
      <c r="T139" s="110">
        <v>1</v>
      </c>
      <c r="U139" s="110">
        <v>4843</v>
      </c>
      <c r="V139" s="110">
        <v>0.46095001212360798</v>
      </c>
      <c r="W139" s="110">
        <v>10506.562258</v>
      </c>
      <c r="X139" s="110">
        <v>1</v>
      </c>
      <c r="Y139" s="110">
        <v>1221</v>
      </c>
      <c r="Z139" s="110">
        <v>23.507893723527147</v>
      </c>
      <c r="AA139" s="110">
        <v>0.82399999999999995</v>
      </c>
      <c r="AB139" s="110">
        <v>5</v>
      </c>
      <c r="AC139" s="109">
        <v>4.5</v>
      </c>
      <c r="AD139" s="49">
        <f t="shared" si="2"/>
        <v>5</v>
      </c>
      <c r="AE13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3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40" spans="1:32" x14ac:dyDescent="0.25">
      <c r="A140" s="112" t="s">
        <v>1658</v>
      </c>
      <c r="B140" s="112">
        <v>9001080200</v>
      </c>
      <c r="C140" s="112" t="s">
        <v>1657</v>
      </c>
      <c r="D140" s="112">
        <v>70642</v>
      </c>
      <c r="E140" s="112">
        <v>2.63</v>
      </c>
      <c r="F140" s="112">
        <v>43559.723279999998</v>
      </c>
      <c r="G140" s="112">
        <v>43.56</v>
      </c>
      <c r="H140" s="112">
        <v>0.34300000000000003</v>
      </c>
      <c r="I140" s="112">
        <v>2</v>
      </c>
      <c r="J140" s="112">
        <v>0.65700000000000003</v>
      </c>
      <c r="K140" s="112">
        <v>4</v>
      </c>
      <c r="L140" s="112">
        <v>1573</v>
      </c>
      <c r="M140" s="112">
        <v>0.43333608615155556</v>
      </c>
      <c r="N140" s="112">
        <v>0.75600000000000001</v>
      </c>
      <c r="O140" s="112">
        <v>4</v>
      </c>
      <c r="P140" s="112">
        <v>0.41200000000000003</v>
      </c>
      <c r="Q140" s="112">
        <v>3</v>
      </c>
      <c r="R140" s="112">
        <v>4</v>
      </c>
      <c r="S140" s="112">
        <v>1</v>
      </c>
      <c r="T140" s="112">
        <v>1</v>
      </c>
      <c r="U140" s="112">
        <v>4298</v>
      </c>
      <c r="V140" s="112">
        <v>0.51813830797671601</v>
      </c>
      <c r="W140" s="112">
        <v>8295.0824785999994</v>
      </c>
      <c r="X140" s="112">
        <v>1</v>
      </c>
      <c r="Y140" s="112">
        <v>680</v>
      </c>
      <c r="Z140" s="112">
        <v>15.951208069434671</v>
      </c>
      <c r="AA140" s="112">
        <v>0.66100000000000003</v>
      </c>
      <c r="AB140" s="112">
        <v>4</v>
      </c>
      <c r="AC140" s="111">
        <v>4</v>
      </c>
      <c r="AD140" s="49">
        <f t="shared" si="2"/>
        <v>4</v>
      </c>
      <c r="AE14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4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41" spans="1:32" x14ac:dyDescent="0.25">
      <c r="A141" s="110" t="s">
        <v>1656</v>
      </c>
      <c r="B141" s="110">
        <v>9001080400</v>
      </c>
      <c r="C141" s="110" t="s">
        <v>1655</v>
      </c>
      <c r="D141" s="110">
        <v>52352</v>
      </c>
      <c r="E141" s="110">
        <v>2.87</v>
      </c>
      <c r="F141" s="110">
        <v>30902.408510000001</v>
      </c>
      <c r="G141" s="110">
        <v>30.902000000000001</v>
      </c>
      <c r="H141" s="110">
        <v>0.184</v>
      </c>
      <c r="I141" s="110">
        <v>1</v>
      </c>
      <c r="J141" s="110">
        <v>0.81600000000000006</v>
      </c>
      <c r="K141" s="110">
        <v>5</v>
      </c>
      <c r="L141" s="110">
        <v>1418</v>
      </c>
      <c r="M141" s="110">
        <v>0.55063669210422972</v>
      </c>
      <c r="N141" s="110">
        <v>0.88600000000000001</v>
      </c>
      <c r="O141" s="110">
        <v>5</v>
      </c>
      <c r="P141" s="110">
        <v>0.55000000000000004</v>
      </c>
      <c r="Q141" s="110">
        <v>3</v>
      </c>
      <c r="R141" s="110">
        <v>4</v>
      </c>
      <c r="S141" s="110">
        <v>1</v>
      </c>
      <c r="T141" s="110">
        <v>1</v>
      </c>
      <c r="U141" s="110">
        <v>5956</v>
      </c>
      <c r="V141" s="110">
        <v>1.40742466760464</v>
      </c>
      <c r="W141" s="110">
        <v>4231.8428383</v>
      </c>
      <c r="X141" s="110">
        <v>1</v>
      </c>
      <c r="Y141" s="110">
        <v>866</v>
      </c>
      <c r="Z141" s="110">
        <v>13.717725328686837</v>
      </c>
      <c r="AA141" s="110">
        <v>0.59499999999999997</v>
      </c>
      <c r="AB141" s="110">
        <v>3</v>
      </c>
      <c r="AC141" s="109">
        <v>3.5</v>
      </c>
      <c r="AD141" s="49">
        <f t="shared" si="2"/>
        <v>4</v>
      </c>
      <c r="AE14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4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42" spans="1:32" x14ac:dyDescent="0.25">
      <c r="A142" s="112" t="s">
        <v>1654</v>
      </c>
      <c r="B142" s="112">
        <v>9001080500</v>
      </c>
      <c r="C142" s="112" t="s">
        <v>1653</v>
      </c>
      <c r="D142" s="112">
        <v>93558</v>
      </c>
      <c r="E142" s="112">
        <v>2.3199999999999998</v>
      </c>
      <c r="F142" s="112">
        <v>61423.836230000001</v>
      </c>
      <c r="G142" s="112">
        <v>61.423999999999999</v>
      </c>
      <c r="H142" s="112">
        <v>0.68</v>
      </c>
      <c r="I142" s="112">
        <v>4</v>
      </c>
      <c r="J142" s="112">
        <v>0.31999999999999995</v>
      </c>
      <c r="K142" s="112">
        <v>2</v>
      </c>
      <c r="L142" s="112">
        <v>1831</v>
      </c>
      <c r="M142" s="112">
        <v>0.35771129497230358</v>
      </c>
      <c r="N142" s="112">
        <v>0.52100000000000002</v>
      </c>
      <c r="O142" s="112">
        <v>3</v>
      </c>
      <c r="P142" s="112">
        <v>0.24299999999999999</v>
      </c>
      <c r="Q142" s="112">
        <v>2</v>
      </c>
      <c r="R142" s="112">
        <v>2</v>
      </c>
      <c r="S142" s="112">
        <v>1</v>
      </c>
      <c r="T142" s="112">
        <v>1</v>
      </c>
      <c r="U142" s="112">
        <v>3189</v>
      </c>
      <c r="V142" s="112">
        <v>3.22424312390637</v>
      </c>
      <c r="W142" s="112">
        <v>989.06933423999999</v>
      </c>
      <c r="X142" s="112">
        <v>1</v>
      </c>
      <c r="Y142" s="112">
        <v>138</v>
      </c>
      <c r="Z142" s="112">
        <v>4.5559590623968305</v>
      </c>
      <c r="AA142" s="112">
        <v>0.126</v>
      </c>
      <c r="AB142" s="112">
        <v>1</v>
      </c>
      <c r="AC142" s="111">
        <v>1.5</v>
      </c>
      <c r="AD142" s="49">
        <f t="shared" si="2"/>
        <v>2</v>
      </c>
      <c r="AE14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4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43" spans="1:32" x14ac:dyDescent="0.25">
      <c r="A143" s="110" t="s">
        <v>1652</v>
      </c>
      <c r="B143" s="110">
        <v>9001080600</v>
      </c>
      <c r="C143" s="110" t="s">
        <v>1651</v>
      </c>
      <c r="D143" s="110">
        <v>72188</v>
      </c>
      <c r="E143" s="110">
        <v>2.25</v>
      </c>
      <c r="F143" s="110">
        <v>48125.333330000001</v>
      </c>
      <c r="G143" s="110">
        <v>48.125</v>
      </c>
      <c r="H143" s="110">
        <v>0.434</v>
      </c>
      <c r="I143" s="110">
        <v>3</v>
      </c>
      <c r="J143" s="110">
        <v>0.56600000000000006</v>
      </c>
      <c r="K143" s="110">
        <v>3</v>
      </c>
      <c r="L143" s="110">
        <v>1715</v>
      </c>
      <c r="M143" s="110">
        <v>0.42763340170302772</v>
      </c>
      <c r="N143" s="110">
        <v>0.74399999999999999</v>
      </c>
      <c r="O143" s="110">
        <v>4</v>
      </c>
      <c r="P143" s="110">
        <v>0.30200000000000005</v>
      </c>
      <c r="Q143" s="110">
        <v>2</v>
      </c>
      <c r="R143" s="110">
        <v>3</v>
      </c>
      <c r="S143" s="110">
        <v>1</v>
      </c>
      <c r="T143" s="110">
        <v>1</v>
      </c>
      <c r="U143" s="110">
        <v>2580</v>
      </c>
      <c r="V143" s="110">
        <v>0.65916405790297095</v>
      </c>
      <c r="W143" s="110">
        <v>3914.0483602999998</v>
      </c>
      <c r="X143" s="110">
        <v>1</v>
      </c>
      <c r="Y143" s="110">
        <v>216</v>
      </c>
      <c r="Z143" s="110">
        <v>8.1880212282031835</v>
      </c>
      <c r="AA143" s="110">
        <v>0.316</v>
      </c>
      <c r="AB143" s="110">
        <v>2</v>
      </c>
      <c r="AC143" s="109">
        <v>2.5</v>
      </c>
      <c r="AD143" s="49">
        <f t="shared" si="2"/>
        <v>3</v>
      </c>
      <c r="AE14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4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44" spans="1:32" x14ac:dyDescent="0.25">
      <c r="A144" s="112" t="s">
        <v>1650</v>
      </c>
      <c r="B144" s="112">
        <v>9001080700</v>
      </c>
      <c r="C144" s="112" t="s">
        <v>1649</v>
      </c>
      <c r="D144" s="112">
        <v>73426</v>
      </c>
      <c r="E144" s="112">
        <v>2.34</v>
      </c>
      <c r="F144" s="112">
        <v>48000.077799999999</v>
      </c>
      <c r="G144" s="112">
        <v>48</v>
      </c>
      <c r="H144" s="112">
        <v>0.43099999999999999</v>
      </c>
      <c r="I144" s="112">
        <v>3</v>
      </c>
      <c r="J144" s="112">
        <v>0.56899999999999995</v>
      </c>
      <c r="K144" s="112">
        <v>3</v>
      </c>
      <c r="L144" s="112">
        <v>1549</v>
      </c>
      <c r="M144" s="112">
        <v>0.38724937233330903</v>
      </c>
      <c r="N144" s="112">
        <v>0.65200000000000002</v>
      </c>
      <c r="O144" s="112">
        <v>4</v>
      </c>
      <c r="P144" s="112">
        <v>0.43000000000000005</v>
      </c>
      <c r="Q144" s="112">
        <v>3</v>
      </c>
      <c r="R144" s="112">
        <v>3</v>
      </c>
      <c r="S144" s="112">
        <v>1</v>
      </c>
      <c r="T144" s="112">
        <v>1</v>
      </c>
      <c r="U144" s="112">
        <v>1955</v>
      </c>
      <c r="V144" s="112">
        <v>0.675615485477153</v>
      </c>
      <c r="W144" s="112">
        <v>2893.6577714</v>
      </c>
      <c r="X144" s="112">
        <v>1</v>
      </c>
      <c r="Y144" s="112">
        <v>88</v>
      </c>
      <c r="Z144" s="112">
        <v>4.4154540893125942</v>
      </c>
      <c r="AA144" s="112">
        <v>0.11899999999999999</v>
      </c>
      <c r="AB144" s="112">
        <v>1</v>
      </c>
      <c r="AC144" s="111">
        <v>2</v>
      </c>
      <c r="AD144" s="49">
        <f t="shared" si="2"/>
        <v>2</v>
      </c>
      <c r="AE14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4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45" spans="1:32" x14ac:dyDescent="0.25">
      <c r="A145" s="110" t="s">
        <v>1648</v>
      </c>
      <c r="B145" s="110">
        <v>9001080800</v>
      </c>
      <c r="C145" s="110" t="s">
        <v>1647</v>
      </c>
      <c r="D145" s="110">
        <v>90568</v>
      </c>
      <c r="E145" s="110">
        <v>2.64</v>
      </c>
      <c r="F145" s="110">
        <v>55740.750780000002</v>
      </c>
      <c r="G145" s="110">
        <v>55.741</v>
      </c>
      <c r="H145" s="110">
        <v>0.57399999999999995</v>
      </c>
      <c r="I145" s="110">
        <v>3</v>
      </c>
      <c r="J145" s="110">
        <v>0.42600000000000005</v>
      </c>
      <c r="K145" s="110">
        <v>3</v>
      </c>
      <c r="L145" s="110">
        <v>1958</v>
      </c>
      <c r="M145" s="110">
        <v>0.42152284766911419</v>
      </c>
      <c r="N145" s="110">
        <v>0.72799999999999998</v>
      </c>
      <c r="O145" s="110">
        <v>4</v>
      </c>
      <c r="P145" s="110">
        <v>0.18100000000000005</v>
      </c>
      <c r="Q145" s="110">
        <v>1</v>
      </c>
      <c r="R145" s="110">
        <v>2</v>
      </c>
      <c r="S145" s="110">
        <v>1</v>
      </c>
      <c r="T145" s="110">
        <v>1</v>
      </c>
      <c r="U145" s="110">
        <v>4800</v>
      </c>
      <c r="V145" s="110">
        <v>1.26333983014593</v>
      </c>
      <c r="W145" s="110">
        <v>3799.4527564999999</v>
      </c>
      <c r="X145" s="110">
        <v>1</v>
      </c>
      <c r="Y145" s="110">
        <v>354</v>
      </c>
      <c r="Z145" s="110">
        <v>7.7853529799868042</v>
      </c>
      <c r="AA145" s="110">
        <v>0.29199999999999998</v>
      </c>
      <c r="AB145" s="110">
        <v>2</v>
      </c>
      <c r="AC145" s="109">
        <v>2</v>
      </c>
      <c r="AD145" s="49">
        <f t="shared" si="2"/>
        <v>2</v>
      </c>
      <c r="AE14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4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46" spans="1:32" x14ac:dyDescent="0.25">
      <c r="A146" s="112" t="s">
        <v>1646</v>
      </c>
      <c r="B146" s="112">
        <v>9001080900</v>
      </c>
      <c r="C146" s="112" t="s">
        <v>1645</v>
      </c>
      <c r="D146" s="112">
        <v>90527</v>
      </c>
      <c r="E146" s="112">
        <v>2.76</v>
      </c>
      <c r="F146" s="112">
        <v>54490.850610000001</v>
      </c>
      <c r="G146" s="112">
        <v>54.491</v>
      </c>
      <c r="H146" s="112">
        <v>0.55100000000000005</v>
      </c>
      <c r="I146" s="112">
        <v>3</v>
      </c>
      <c r="J146" s="112">
        <v>0.44899999999999995</v>
      </c>
      <c r="K146" s="112">
        <v>3</v>
      </c>
      <c r="L146" s="112">
        <v>1773</v>
      </c>
      <c r="M146" s="112">
        <v>0.39045086949139107</v>
      </c>
      <c r="N146" s="112">
        <v>0.66600000000000004</v>
      </c>
      <c r="O146" s="112">
        <v>4</v>
      </c>
      <c r="P146" s="112">
        <v>0.26700000000000002</v>
      </c>
      <c r="Q146" s="112">
        <v>2</v>
      </c>
      <c r="R146" s="112">
        <v>3</v>
      </c>
      <c r="S146" s="112">
        <v>1</v>
      </c>
      <c r="T146" s="112">
        <v>1</v>
      </c>
      <c r="U146" s="112">
        <v>4726</v>
      </c>
      <c r="V146" s="112">
        <v>0.71378438819021595</v>
      </c>
      <c r="W146" s="112">
        <v>6621.0470250999997</v>
      </c>
      <c r="X146" s="112">
        <v>1</v>
      </c>
      <c r="Y146" s="112">
        <v>727</v>
      </c>
      <c r="Z146" s="112">
        <v>14.416022209002579</v>
      </c>
      <c r="AA146" s="112">
        <v>0.61299999999999999</v>
      </c>
      <c r="AB146" s="112">
        <v>4</v>
      </c>
      <c r="AC146" s="111">
        <v>3.5</v>
      </c>
      <c r="AD146" s="49">
        <f t="shared" si="2"/>
        <v>4</v>
      </c>
      <c r="AE14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4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47" spans="1:32" x14ac:dyDescent="0.25">
      <c r="A147" s="110" t="s">
        <v>1644</v>
      </c>
      <c r="B147" s="110">
        <v>9001081000</v>
      </c>
      <c r="C147" s="110" t="s">
        <v>1643</v>
      </c>
      <c r="D147" s="110">
        <v>65967</v>
      </c>
      <c r="E147" s="110">
        <v>2.52</v>
      </c>
      <c r="F147" s="110">
        <v>41555.303979999997</v>
      </c>
      <c r="G147" s="110">
        <v>41.555</v>
      </c>
      <c r="H147" s="110">
        <v>0.311</v>
      </c>
      <c r="I147" s="110">
        <v>2</v>
      </c>
      <c r="J147" s="110">
        <v>0.68900000000000006</v>
      </c>
      <c r="K147" s="110">
        <v>4</v>
      </c>
      <c r="L147" s="110">
        <v>1534</v>
      </c>
      <c r="M147" s="110">
        <v>0.44297594378949845</v>
      </c>
      <c r="N147" s="110">
        <v>0.77600000000000002</v>
      </c>
      <c r="O147" s="110">
        <v>4</v>
      </c>
      <c r="P147" s="110">
        <v>0.43999999999999995</v>
      </c>
      <c r="Q147" s="110">
        <v>3</v>
      </c>
      <c r="R147" s="110">
        <v>4</v>
      </c>
      <c r="S147" s="110">
        <v>1</v>
      </c>
      <c r="T147" s="110">
        <v>1</v>
      </c>
      <c r="U147" s="110">
        <v>4376</v>
      </c>
      <c r="V147" s="110">
        <v>1.0793455413693001</v>
      </c>
      <c r="W147" s="110">
        <v>4054.3086827000002</v>
      </c>
      <c r="X147" s="110">
        <v>1</v>
      </c>
      <c r="Y147" s="110">
        <v>383</v>
      </c>
      <c r="Z147" s="110">
        <v>9.3346331952230077</v>
      </c>
      <c r="AA147" s="110">
        <v>0.38400000000000001</v>
      </c>
      <c r="AB147" s="110">
        <v>2</v>
      </c>
      <c r="AC147" s="109">
        <v>3</v>
      </c>
      <c r="AD147" s="49">
        <f t="shared" si="2"/>
        <v>3</v>
      </c>
      <c r="AE14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4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48" spans="1:32" x14ac:dyDescent="0.25">
      <c r="A148" s="112" t="s">
        <v>1642</v>
      </c>
      <c r="B148" s="112">
        <v>9001081100</v>
      </c>
      <c r="C148" s="112" t="s">
        <v>1641</v>
      </c>
      <c r="D148" s="112">
        <v>100156</v>
      </c>
      <c r="E148" s="112">
        <v>2.72</v>
      </c>
      <c r="F148" s="112">
        <v>60728.495150000002</v>
      </c>
      <c r="G148" s="112">
        <v>60.728000000000002</v>
      </c>
      <c r="H148" s="112">
        <v>0.66400000000000003</v>
      </c>
      <c r="I148" s="112">
        <v>4</v>
      </c>
      <c r="J148" s="112">
        <v>0.33599999999999997</v>
      </c>
      <c r="K148" s="112">
        <v>2</v>
      </c>
      <c r="L148" s="112">
        <v>1861</v>
      </c>
      <c r="M148" s="112">
        <v>0.36773511256683922</v>
      </c>
      <c r="N148" s="112">
        <v>0.58099999999999996</v>
      </c>
      <c r="O148" s="112">
        <v>3</v>
      </c>
      <c r="P148" s="112">
        <v>0.22599999999999998</v>
      </c>
      <c r="Q148" s="112">
        <v>2</v>
      </c>
      <c r="R148" s="112">
        <v>2</v>
      </c>
      <c r="S148" s="112">
        <v>1</v>
      </c>
      <c r="T148" s="112">
        <v>1</v>
      </c>
      <c r="U148" s="112">
        <v>4699</v>
      </c>
      <c r="V148" s="112">
        <v>1.3121983576757901</v>
      </c>
      <c r="W148" s="112">
        <v>3581.0134745</v>
      </c>
      <c r="X148" s="112">
        <v>1</v>
      </c>
      <c r="Y148" s="112">
        <v>221</v>
      </c>
      <c r="Z148" s="112">
        <v>4.5185033735432425</v>
      </c>
      <c r="AA148" s="112">
        <v>0.124</v>
      </c>
      <c r="AB148" s="112">
        <v>1</v>
      </c>
      <c r="AC148" s="111">
        <v>1.5</v>
      </c>
      <c r="AD148" s="49">
        <f t="shared" si="2"/>
        <v>2</v>
      </c>
      <c r="AE14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4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49" spans="1:32" x14ac:dyDescent="0.25">
      <c r="A149" s="110" t="s">
        <v>1640</v>
      </c>
      <c r="B149" s="110">
        <v>9001081200</v>
      </c>
      <c r="C149" s="110" t="s">
        <v>1639</v>
      </c>
      <c r="D149" s="110">
        <v>113814</v>
      </c>
      <c r="E149" s="110">
        <v>2.69</v>
      </c>
      <c r="F149" s="110">
        <v>69393.620540000004</v>
      </c>
      <c r="G149" s="110">
        <v>69.394000000000005</v>
      </c>
      <c r="H149" s="110">
        <v>0.79300000000000004</v>
      </c>
      <c r="I149" s="110">
        <v>4</v>
      </c>
      <c r="J149" s="110">
        <v>0.20699999999999996</v>
      </c>
      <c r="K149" s="110">
        <v>2</v>
      </c>
      <c r="L149" s="110">
        <v>2062</v>
      </c>
      <c r="M149" s="110">
        <v>0.35657456416670197</v>
      </c>
      <c r="N149" s="110">
        <v>0.51800000000000002</v>
      </c>
      <c r="O149" s="110">
        <v>3</v>
      </c>
      <c r="P149" s="110">
        <v>0.14900000000000002</v>
      </c>
      <c r="Q149" s="110">
        <v>1</v>
      </c>
      <c r="R149" s="110">
        <v>2</v>
      </c>
      <c r="S149" s="110">
        <v>1</v>
      </c>
      <c r="T149" s="110">
        <v>1</v>
      </c>
      <c r="U149" s="110">
        <v>5231</v>
      </c>
      <c r="V149" s="110">
        <v>2.3155705740721602</v>
      </c>
      <c r="W149" s="110">
        <v>2259.0544457999999</v>
      </c>
      <c r="X149" s="110">
        <v>1</v>
      </c>
      <c r="Y149" s="110">
        <v>561</v>
      </c>
      <c r="Z149" s="110">
        <v>11.356275303643725</v>
      </c>
      <c r="AA149" s="110">
        <v>0.47199999999999998</v>
      </c>
      <c r="AB149" s="110">
        <v>3</v>
      </c>
      <c r="AC149" s="109">
        <v>2.5</v>
      </c>
      <c r="AD149" s="49">
        <f t="shared" si="2"/>
        <v>3</v>
      </c>
      <c r="AE14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4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50" spans="1:32" x14ac:dyDescent="0.25">
      <c r="A150" s="112" t="s">
        <v>1638</v>
      </c>
      <c r="B150" s="112">
        <v>9001081300</v>
      </c>
      <c r="C150" s="112" t="s">
        <v>1637</v>
      </c>
      <c r="D150" s="112">
        <v>71660</v>
      </c>
      <c r="E150" s="112">
        <v>2.23</v>
      </c>
      <c r="F150" s="112">
        <v>47987.085330000002</v>
      </c>
      <c r="G150" s="112">
        <v>47.987000000000002</v>
      </c>
      <c r="H150" s="112">
        <v>0.43</v>
      </c>
      <c r="I150" s="112">
        <v>3</v>
      </c>
      <c r="J150" s="112">
        <v>0.57000000000000006</v>
      </c>
      <c r="K150" s="112">
        <v>3</v>
      </c>
      <c r="L150" s="112">
        <v>1859</v>
      </c>
      <c r="M150" s="112">
        <v>0.46487507725445759</v>
      </c>
      <c r="N150" s="112">
        <v>0.80500000000000005</v>
      </c>
      <c r="O150" s="112">
        <v>5</v>
      </c>
      <c r="P150" s="112">
        <v>0.22799999999999998</v>
      </c>
      <c r="Q150" s="112">
        <v>2</v>
      </c>
      <c r="R150" s="112">
        <v>3</v>
      </c>
      <c r="S150" s="112">
        <v>1</v>
      </c>
      <c r="T150" s="112">
        <v>1</v>
      </c>
      <c r="U150" s="112">
        <v>4731</v>
      </c>
      <c r="V150" s="112">
        <v>3.8511078043604798</v>
      </c>
      <c r="W150" s="112">
        <v>1228.4776850000001</v>
      </c>
      <c r="X150" s="112">
        <v>1</v>
      </c>
      <c r="Y150" s="112">
        <v>727</v>
      </c>
      <c r="Z150" s="112">
        <v>14.072783584978707</v>
      </c>
      <c r="AA150" s="112">
        <v>0.60299999999999998</v>
      </c>
      <c r="AB150" s="112">
        <v>4</v>
      </c>
      <c r="AC150" s="111">
        <v>3.5</v>
      </c>
      <c r="AD150" s="49">
        <f t="shared" si="2"/>
        <v>4</v>
      </c>
      <c r="AE15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5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51" spans="1:32" x14ac:dyDescent="0.25">
      <c r="A151" s="110" t="s">
        <v>1636</v>
      </c>
      <c r="B151" s="110">
        <v>9001090100</v>
      </c>
      <c r="C151" s="110" t="s">
        <v>1635</v>
      </c>
      <c r="D151" s="110">
        <v>145125</v>
      </c>
      <c r="E151" s="110">
        <v>2.84</v>
      </c>
      <c r="F151" s="110">
        <v>86115.844070000006</v>
      </c>
      <c r="G151" s="110">
        <v>86.116</v>
      </c>
      <c r="H151" s="110">
        <v>0.91200000000000003</v>
      </c>
      <c r="I151" s="110">
        <v>5</v>
      </c>
      <c r="J151" s="110">
        <v>8.7999999999999967E-2</v>
      </c>
      <c r="K151" s="110">
        <v>1</v>
      </c>
      <c r="L151" s="110">
        <v>2718</v>
      </c>
      <c r="M151" s="110">
        <v>0.37874563446754123</v>
      </c>
      <c r="N151" s="110">
        <v>0.627</v>
      </c>
      <c r="O151" s="110">
        <v>4</v>
      </c>
      <c r="P151" s="110">
        <v>5.8000000000000052E-2</v>
      </c>
      <c r="Q151" s="110">
        <v>1</v>
      </c>
      <c r="R151" s="110">
        <v>1</v>
      </c>
      <c r="S151" s="110">
        <v>1</v>
      </c>
      <c r="T151" s="110">
        <v>1</v>
      </c>
      <c r="U151" s="110">
        <v>3315</v>
      </c>
      <c r="V151" s="110">
        <v>3.3197362304381302</v>
      </c>
      <c r="W151" s="110">
        <v>998.57331122000005</v>
      </c>
      <c r="X151" s="110">
        <v>1</v>
      </c>
      <c r="Y151" s="110">
        <v>192</v>
      </c>
      <c r="Z151" s="110">
        <v>5.7125855400178516</v>
      </c>
      <c r="AA151" s="110">
        <v>0.184</v>
      </c>
      <c r="AB151" s="110">
        <v>1</v>
      </c>
      <c r="AC151" s="109">
        <v>1</v>
      </c>
      <c r="AD151" s="49">
        <f t="shared" si="2"/>
        <v>1</v>
      </c>
      <c r="AE15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5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52" spans="1:32" x14ac:dyDescent="0.25">
      <c r="A152" s="112" t="s">
        <v>1634</v>
      </c>
      <c r="B152" s="112">
        <v>9001090200</v>
      </c>
      <c r="C152" s="112" t="s">
        <v>1633</v>
      </c>
      <c r="D152" s="112">
        <v>113636</v>
      </c>
      <c r="E152" s="112">
        <v>2.85</v>
      </c>
      <c r="F152" s="112">
        <v>67312.157070000001</v>
      </c>
      <c r="G152" s="112">
        <v>67.311999999999998</v>
      </c>
      <c r="H152" s="112">
        <v>0.76900000000000002</v>
      </c>
      <c r="I152" s="112">
        <v>4</v>
      </c>
      <c r="J152" s="112">
        <v>0.23099999999999998</v>
      </c>
      <c r="K152" s="112">
        <v>2</v>
      </c>
      <c r="L152" s="112">
        <v>2439</v>
      </c>
      <c r="M152" s="112">
        <v>0.4348100146243018</v>
      </c>
      <c r="N152" s="112">
        <v>0.75900000000000001</v>
      </c>
      <c r="O152" s="112">
        <v>4</v>
      </c>
      <c r="P152" s="112">
        <v>8.2999999999999963E-2</v>
      </c>
      <c r="Q152" s="112">
        <v>1</v>
      </c>
      <c r="R152" s="112">
        <v>2</v>
      </c>
      <c r="S152" s="112">
        <v>1</v>
      </c>
      <c r="T152" s="112">
        <v>1</v>
      </c>
      <c r="U152" s="112">
        <v>7831</v>
      </c>
      <c r="V152" s="112">
        <v>3.7373779337973798</v>
      </c>
      <c r="W152" s="112">
        <v>2095.3192689000002</v>
      </c>
      <c r="X152" s="112">
        <v>1</v>
      </c>
      <c r="Y152" s="112">
        <v>930</v>
      </c>
      <c r="Z152" s="112">
        <v>11.583011583011583</v>
      </c>
      <c r="AA152" s="112">
        <v>0.48399999999999999</v>
      </c>
      <c r="AB152" s="112">
        <v>3</v>
      </c>
      <c r="AC152" s="111">
        <v>2.5</v>
      </c>
      <c r="AD152" s="49">
        <f t="shared" si="2"/>
        <v>3</v>
      </c>
      <c r="AE15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5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53" spans="1:32" x14ac:dyDescent="0.25">
      <c r="A153" s="110" t="s">
        <v>1632</v>
      </c>
      <c r="B153" s="110">
        <v>9001090300</v>
      </c>
      <c r="C153" s="110" t="s">
        <v>1631</v>
      </c>
      <c r="D153" s="110">
        <v>118819</v>
      </c>
      <c r="E153" s="110">
        <v>2.97</v>
      </c>
      <c r="F153" s="110">
        <v>68945.776679999995</v>
      </c>
      <c r="G153" s="110">
        <v>68.945999999999998</v>
      </c>
      <c r="H153" s="110">
        <v>0.79200000000000004</v>
      </c>
      <c r="I153" s="110">
        <v>4</v>
      </c>
      <c r="J153" s="110">
        <v>0.20799999999999996</v>
      </c>
      <c r="K153" s="110">
        <v>2</v>
      </c>
      <c r="L153" s="110">
        <v>2194</v>
      </c>
      <c r="M153" s="110">
        <v>0.38186530441446614</v>
      </c>
      <c r="N153" s="110">
        <v>0.63700000000000001</v>
      </c>
      <c r="O153" s="110">
        <v>4</v>
      </c>
      <c r="P153" s="110">
        <v>0.129</v>
      </c>
      <c r="Q153" s="110">
        <v>1</v>
      </c>
      <c r="R153" s="110">
        <v>2</v>
      </c>
      <c r="S153" s="110">
        <v>1</v>
      </c>
      <c r="T153" s="110">
        <v>1</v>
      </c>
      <c r="U153" s="110">
        <v>4561</v>
      </c>
      <c r="V153" s="110">
        <v>1.8396154731218799</v>
      </c>
      <c r="W153" s="110">
        <v>2479.3224816000002</v>
      </c>
      <c r="X153" s="110">
        <v>1</v>
      </c>
      <c r="Y153" s="110">
        <v>439</v>
      </c>
      <c r="Z153" s="110">
        <v>9.5207113424419862</v>
      </c>
      <c r="AA153" s="110">
        <v>0.40200000000000002</v>
      </c>
      <c r="AB153" s="110">
        <v>3</v>
      </c>
      <c r="AC153" s="109">
        <v>2.5</v>
      </c>
      <c r="AD153" s="49">
        <f t="shared" si="2"/>
        <v>3</v>
      </c>
      <c r="AE15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5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54" spans="1:32" x14ac:dyDescent="0.25">
      <c r="A154" s="112" t="s">
        <v>1630</v>
      </c>
      <c r="B154" s="112">
        <v>9001090400</v>
      </c>
      <c r="C154" s="112" t="s">
        <v>1629</v>
      </c>
      <c r="D154" s="112">
        <v>121802</v>
      </c>
      <c r="E154" s="112">
        <v>2.97</v>
      </c>
      <c r="F154" s="112">
        <v>70676.688840000003</v>
      </c>
      <c r="G154" s="112">
        <v>70.677000000000007</v>
      </c>
      <c r="H154" s="112">
        <v>0.81</v>
      </c>
      <c r="I154" s="112">
        <v>5</v>
      </c>
      <c r="J154" s="112">
        <v>0.18999999999999995</v>
      </c>
      <c r="K154" s="112">
        <v>1</v>
      </c>
      <c r="L154" s="112">
        <v>2161</v>
      </c>
      <c r="M154" s="112">
        <v>0.36691022776555982</v>
      </c>
      <c r="N154" s="112">
        <v>0.57099999999999995</v>
      </c>
      <c r="O154" s="112">
        <v>3</v>
      </c>
      <c r="P154" s="112">
        <v>0.13700000000000001</v>
      </c>
      <c r="Q154" s="112">
        <v>1</v>
      </c>
      <c r="R154" s="112">
        <v>1</v>
      </c>
      <c r="S154" s="112">
        <v>1</v>
      </c>
      <c r="T154" s="112">
        <v>1</v>
      </c>
      <c r="U154" s="112">
        <v>6552</v>
      </c>
      <c r="V154" s="112">
        <v>2.9224428839052501</v>
      </c>
      <c r="W154" s="112">
        <v>2241.9599836000002</v>
      </c>
      <c r="X154" s="112">
        <v>1</v>
      </c>
      <c r="Y154" s="112">
        <v>1266</v>
      </c>
      <c r="Z154" s="112">
        <v>19.423135931267261</v>
      </c>
      <c r="AA154" s="112">
        <v>0.746</v>
      </c>
      <c r="AB154" s="112">
        <v>4</v>
      </c>
      <c r="AC154" s="111">
        <v>2.5</v>
      </c>
      <c r="AD154" s="49">
        <f t="shared" si="2"/>
        <v>3</v>
      </c>
      <c r="AE15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5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55" spans="1:32" x14ac:dyDescent="0.25">
      <c r="A155" s="110" t="s">
        <v>1628</v>
      </c>
      <c r="B155" s="110">
        <v>9001090500</v>
      </c>
      <c r="C155" s="110" t="s">
        <v>1627</v>
      </c>
      <c r="D155" s="110">
        <v>128667</v>
      </c>
      <c r="E155" s="110">
        <v>2.99</v>
      </c>
      <c r="F155" s="110">
        <v>74410.047349999993</v>
      </c>
      <c r="G155" s="110">
        <v>74.41</v>
      </c>
      <c r="H155" s="110">
        <v>0.84399999999999997</v>
      </c>
      <c r="I155" s="110">
        <v>5</v>
      </c>
      <c r="J155" s="110">
        <v>0.15600000000000003</v>
      </c>
      <c r="K155" s="110">
        <v>1</v>
      </c>
      <c r="L155" s="110">
        <v>2371</v>
      </c>
      <c r="M155" s="110">
        <v>0.38236771797995639</v>
      </c>
      <c r="N155" s="110">
        <v>0.63900000000000001</v>
      </c>
      <c r="O155" s="110">
        <v>4</v>
      </c>
      <c r="P155" s="110">
        <v>9.2999999999999972E-2</v>
      </c>
      <c r="Q155" s="110">
        <v>1</v>
      </c>
      <c r="R155" s="110">
        <v>1</v>
      </c>
      <c r="S155" s="110">
        <v>1</v>
      </c>
      <c r="T155" s="110">
        <v>1</v>
      </c>
      <c r="U155" s="110">
        <v>4718</v>
      </c>
      <c r="V155" s="110">
        <v>3.3672592305447</v>
      </c>
      <c r="W155" s="110">
        <v>1401.1395253000001</v>
      </c>
      <c r="X155" s="110">
        <v>1</v>
      </c>
      <c r="Y155" s="110">
        <v>627</v>
      </c>
      <c r="Z155" s="110">
        <v>13.172268907563025</v>
      </c>
      <c r="AA155" s="110">
        <v>0.56200000000000006</v>
      </c>
      <c r="AB155" s="110">
        <v>3</v>
      </c>
      <c r="AC155" s="109">
        <v>2</v>
      </c>
      <c r="AD155" s="49">
        <f t="shared" si="2"/>
        <v>2</v>
      </c>
      <c r="AE15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5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56" spans="1:32" x14ac:dyDescent="0.25">
      <c r="A156" s="112" t="s">
        <v>1626</v>
      </c>
      <c r="B156" s="112">
        <v>9001090600</v>
      </c>
      <c r="C156" s="112" t="s">
        <v>1625</v>
      </c>
      <c r="D156" s="112">
        <v>100357</v>
      </c>
      <c r="E156" s="112">
        <v>2.68</v>
      </c>
      <c r="F156" s="112">
        <v>61302.79464</v>
      </c>
      <c r="G156" s="112">
        <v>61.302999999999997</v>
      </c>
      <c r="H156" s="112">
        <v>0.67800000000000005</v>
      </c>
      <c r="I156" s="112">
        <v>4</v>
      </c>
      <c r="J156" s="112">
        <v>0.32199999999999995</v>
      </c>
      <c r="K156" s="112">
        <v>2</v>
      </c>
      <c r="L156" s="112">
        <v>2200</v>
      </c>
      <c r="M156" s="112">
        <v>0.4306492086540869</v>
      </c>
      <c r="N156" s="112">
        <v>0.753</v>
      </c>
      <c r="O156" s="112">
        <v>4</v>
      </c>
      <c r="P156" s="112">
        <v>0.127</v>
      </c>
      <c r="Q156" s="112">
        <v>1</v>
      </c>
      <c r="R156" s="112">
        <v>2</v>
      </c>
      <c r="S156" s="112">
        <v>1</v>
      </c>
      <c r="T156" s="112">
        <v>1</v>
      </c>
      <c r="U156" s="112">
        <v>3494</v>
      </c>
      <c r="V156" s="112">
        <v>3.1836004645581402</v>
      </c>
      <c r="W156" s="112">
        <v>1097.4995257</v>
      </c>
      <c r="X156" s="112">
        <v>1</v>
      </c>
      <c r="Y156" s="112">
        <v>269</v>
      </c>
      <c r="Z156" s="112">
        <v>8.2515337423312882</v>
      </c>
      <c r="AA156" s="112">
        <v>0.32</v>
      </c>
      <c r="AB156" s="112">
        <v>2</v>
      </c>
      <c r="AC156" s="111">
        <v>2</v>
      </c>
      <c r="AD156" s="49">
        <f t="shared" si="2"/>
        <v>2</v>
      </c>
      <c r="AE15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5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57" spans="1:32" x14ac:dyDescent="0.25">
      <c r="A157" s="110" t="s">
        <v>1624</v>
      </c>
      <c r="B157" s="110">
        <v>9001090700</v>
      </c>
      <c r="C157" s="110" t="s">
        <v>1623</v>
      </c>
      <c r="D157" s="110">
        <v>163315</v>
      </c>
      <c r="E157" s="110">
        <v>3.16</v>
      </c>
      <c r="F157" s="110">
        <v>91871.865269999995</v>
      </c>
      <c r="G157" s="110">
        <v>91.872</v>
      </c>
      <c r="H157" s="110">
        <v>0.92700000000000005</v>
      </c>
      <c r="I157" s="110">
        <v>5</v>
      </c>
      <c r="J157" s="110">
        <v>7.2999999999999954E-2</v>
      </c>
      <c r="K157" s="110">
        <v>1</v>
      </c>
      <c r="L157" s="110">
        <v>2544</v>
      </c>
      <c r="M157" s="110">
        <v>0.33228888855453192</v>
      </c>
      <c r="N157" s="110">
        <v>0.377</v>
      </c>
      <c r="O157" s="110">
        <v>2</v>
      </c>
      <c r="P157" s="110">
        <v>7.1999999999999953E-2</v>
      </c>
      <c r="Q157" s="110">
        <v>1</v>
      </c>
      <c r="R157" s="110">
        <v>1</v>
      </c>
      <c r="S157" s="110">
        <v>1</v>
      </c>
      <c r="T157" s="110">
        <v>1</v>
      </c>
      <c r="U157" s="110">
        <v>5547</v>
      </c>
      <c r="V157" s="110">
        <v>4.9528511329010003</v>
      </c>
      <c r="W157" s="110">
        <v>1119.9609783000001</v>
      </c>
      <c r="X157" s="110">
        <v>1</v>
      </c>
      <c r="Y157" s="110">
        <v>733</v>
      </c>
      <c r="Z157" s="110">
        <v>13.48169946661762</v>
      </c>
      <c r="AA157" s="110">
        <v>0.57699999999999996</v>
      </c>
      <c r="AB157" s="110">
        <v>3</v>
      </c>
      <c r="AC157" s="109">
        <v>2</v>
      </c>
      <c r="AD157" s="49">
        <f t="shared" si="2"/>
        <v>2</v>
      </c>
      <c r="AE15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5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58" spans="1:32" x14ac:dyDescent="0.25">
      <c r="A158" s="112" t="s">
        <v>1622</v>
      </c>
      <c r="B158" s="112">
        <v>9001100100</v>
      </c>
      <c r="C158" s="112" t="s">
        <v>1621</v>
      </c>
      <c r="D158" s="112">
        <v>128056</v>
      </c>
      <c r="E158" s="112">
        <v>2.87</v>
      </c>
      <c r="F158" s="112">
        <v>75589.066779999994</v>
      </c>
      <c r="G158" s="112">
        <v>75.588999999999999</v>
      </c>
      <c r="H158" s="112">
        <v>0.85399999999999998</v>
      </c>
      <c r="I158" s="112">
        <v>5</v>
      </c>
      <c r="J158" s="112">
        <v>0.14600000000000002</v>
      </c>
      <c r="K158" s="112">
        <v>1</v>
      </c>
      <c r="L158" s="112">
        <v>2056</v>
      </c>
      <c r="M158" s="112">
        <v>0.32639640957345345</v>
      </c>
      <c r="N158" s="112">
        <v>0.33400000000000002</v>
      </c>
      <c r="O158" s="112">
        <v>2</v>
      </c>
      <c r="P158" s="112">
        <v>0.15000000000000002</v>
      </c>
      <c r="Q158" s="112">
        <v>1</v>
      </c>
      <c r="R158" s="112">
        <v>1</v>
      </c>
      <c r="S158" s="112">
        <v>1</v>
      </c>
      <c r="T158" s="112">
        <v>1</v>
      </c>
      <c r="U158" s="112">
        <v>5574</v>
      </c>
      <c r="V158" s="112">
        <v>7.9805365893587199</v>
      </c>
      <c r="W158" s="112">
        <v>698.44927562999999</v>
      </c>
      <c r="X158" s="112">
        <v>1</v>
      </c>
      <c r="Y158" s="112">
        <v>648</v>
      </c>
      <c r="Z158" s="112">
        <v>11.456859971711458</v>
      </c>
      <c r="AA158" s="112">
        <v>0.47899999999999998</v>
      </c>
      <c r="AB158" s="112">
        <v>3</v>
      </c>
      <c r="AC158" s="111">
        <v>2</v>
      </c>
      <c r="AD158" s="49">
        <f t="shared" si="2"/>
        <v>2</v>
      </c>
      <c r="AE15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5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59" spans="1:32" x14ac:dyDescent="0.25">
      <c r="A159" s="110" t="s">
        <v>1620</v>
      </c>
      <c r="B159" s="110">
        <v>9001100200</v>
      </c>
      <c r="C159" s="110" t="s">
        <v>1619</v>
      </c>
      <c r="D159" s="110">
        <v>111793</v>
      </c>
      <c r="E159" s="110">
        <v>2.92</v>
      </c>
      <c r="F159" s="110">
        <v>65421.904840000003</v>
      </c>
      <c r="G159" s="110">
        <v>65.421999999999997</v>
      </c>
      <c r="H159" s="110">
        <v>0.74299999999999999</v>
      </c>
      <c r="I159" s="110">
        <v>4</v>
      </c>
      <c r="J159" s="110">
        <v>0.25700000000000001</v>
      </c>
      <c r="K159" s="110">
        <v>2</v>
      </c>
      <c r="L159" s="110">
        <v>2304</v>
      </c>
      <c r="M159" s="110">
        <v>0.42261074585978076</v>
      </c>
      <c r="N159" s="110">
        <v>0.73599999999999999</v>
      </c>
      <c r="O159" s="110">
        <v>4</v>
      </c>
      <c r="P159" s="110">
        <v>0.11199999999999999</v>
      </c>
      <c r="Q159" s="110">
        <v>1</v>
      </c>
      <c r="R159" s="110">
        <v>2</v>
      </c>
      <c r="S159" s="110">
        <v>1</v>
      </c>
      <c r="T159" s="110">
        <v>1</v>
      </c>
      <c r="U159" s="110">
        <v>6979</v>
      </c>
      <c r="V159" s="110">
        <v>6.3212848862620197</v>
      </c>
      <c r="W159" s="110">
        <v>1104.0476937000001</v>
      </c>
      <c r="X159" s="110">
        <v>1</v>
      </c>
      <c r="Y159" s="110">
        <v>1018</v>
      </c>
      <c r="Z159" s="110">
        <v>14.074381307894374</v>
      </c>
      <c r="AA159" s="110">
        <v>0.60099999999999998</v>
      </c>
      <c r="AB159" s="110">
        <v>4</v>
      </c>
      <c r="AC159" s="109">
        <v>3</v>
      </c>
      <c r="AD159" s="49">
        <f t="shared" si="2"/>
        <v>3</v>
      </c>
      <c r="AE15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5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60" spans="1:32" x14ac:dyDescent="0.25">
      <c r="A160" s="112" t="s">
        <v>1618</v>
      </c>
      <c r="B160" s="112">
        <v>9001100300</v>
      </c>
      <c r="C160" s="112" t="s">
        <v>1617</v>
      </c>
      <c r="D160" s="112">
        <v>122097</v>
      </c>
      <c r="E160" s="112">
        <v>2.96</v>
      </c>
      <c r="F160" s="112">
        <v>70967.439740000002</v>
      </c>
      <c r="G160" s="112">
        <v>70.966999999999999</v>
      </c>
      <c r="H160" s="112">
        <v>0.81599999999999995</v>
      </c>
      <c r="I160" s="112">
        <v>5</v>
      </c>
      <c r="J160" s="112">
        <v>0.18400000000000005</v>
      </c>
      <c r="K160" s="112">
        <v>1</v>
      </c>
      <c r="L160" s="112">
        <v>2348</v>
      </c>
      <c r="M160" s="112">
        <v>0.39702714517005344</v>
      </c>
      <c r="N160" s="112">
        <v>0.68</v>
      </c>
      <c r="O160" s="112">
        <v>4</v>
      </c>
      <c r="P160" s="112">
        <v>0.10099999999999998</v>
      </c>
      <c r="Q160" s="112">
        <v>1</v>
      </c>
      <c r="R160" s="112">
        <v>1</v>
      </c>
      <c r="S160" s="112">
        <v>1</v>
      </c>
      <c r="T160" s="112">
        <v>1</v>
      </c>
      <c r="U160" s="112">
        <v>6926</v>
      </c>
      <c r="V160" s="112">
        <v>11.770787741101501</v>
      </c>
      <c r="W160" s="112">
        <v>588.40581890999999</v>
      </c>
      <c r="X160" s="112">
        <v>1</v>
      </c>
      <c r="Y160" s="112">
        <v>538</v>
      </c>
      <c r="Z160" s="112">
        <v>8.0817184918131293</v>
      </c>
      <c r="AA160" s="112">
        <v>0.309</v>
      </c>
      <c r="AB160" s="112">
        <v>2</v>
      </c>
      <c r="AC160" s="111">
        <v>1.5</v>
      </c>
      <c r="AD160" s="49">
        <f t="shared" si="2"/>
        <v>2</v>
      </c>
      <c r="AE16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6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61" spans="1:32" x14ac:dyDescent="0.25">
      <c r="A161" s="110" t="s">
        <v>1616</v>
      </c>
      <c r="B161" s="110">
        <v>9001105100</v>
      </c>
      <c r="C161" s="110" t="s">
        <v>1615</v>
      </c>
      <c r="D161" s="110">
        <v>143182</v>
      </c>
      <c r="E161" s="110">
        <v>2.64</v>
      </c>
      <c r="F161" s="110">
        <v>88122.429310000007</v>
      </c>
      <c r="G161" s="110">
        <v>88.122</v>
      </c>
      <c r="H161" s="110">
        <v>0.91800000000000004</v>
      </c>
      <c r="I161" s="110">
        <v>5</v>
      </c>
      <c r="J161" s="110">
        <v>8.1999999999999962E-2</v>
      </c>
      <c r="K161" s="110">
        <v>1</v>
      </c>
      <c r="L161" s="110">
        <v>2775</v>
      </c>
      <c r="M161" s="110">
        <v>0.37788336364237252</v>
      </c>
      <c r="N161" s="110">
        <v>0.624</v>
      </c>
      <c r="O161" s="110">
        <v>4</v>
      </c>
      <c r="P161" s="110">
        <v>5.600000000000005E-2</v>
      </c>
      <c r="Q161" s="110">
        <v>1</v>
      </c>
      <c r="R161" s="110">
        <v>1</v>
      </c>
      <c r="S161" s="110">
        <v>1</v>
      </c>
      <c r="T161" s="110">
        <v>1</v>
      </c>
      <c r="U161" s="110">
        <v>4076</v>
      </c>
      <c r="V161" s="110">
        <v>12.292544212560101</v>
      </c>
      <c r="W161" s="110">
        <v>331.58310676000002</v>
      </c>
      <c r="X161" s="110">
        <v>1</v>
      </c>
      <c r="Y161" s="110">
        <v>109</v>
      </c>
      <c r="Z161" s="110">
        <v>2.7304609218436875</v>
      </c>
      <c r="AA161" s="110">
        <v>3.6999999999999998E-2</v>
      </c>
      <c r="AB161" s="110">
        <v>1</v>
      </c>
      <c r="AC161" s="109">
        <v>1</v>
      </c>
      <c r="AD161" s="49">
        <f t="shared" si="2"/>
        <v>1</v>
      </c>
      <c r="AE16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6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62" spans="1:32" x14ac:dyDescent="0.25">
      <c r="A162" s="112" t="s">
        <v>1614</v>
      </c>
      <c r="B162" s="112">
        <v>9001105200</v>
      </c>
      <c r="C162" s="112" t="s">
        <v>1613</v>
      </c>
      <c r="D162" s="112">
        <v>159338</v>
      </c>
      <c r="E162" s="112">
        <v>2.75</v>
      </c>
      <c r="F162" s="112">
        <v>96084.429239999998</v>
      </c>
      <c r="G162" s="112">
        <v>96.084000000000003</v>
      </c>
      <c r="H162" s="112">
        <v>0.93799999999999994</v>
      </c>
      <c r="I162" s="112">
        <v>5</v>
      </c>
      <c r="J162" s="112">
        <v>6.2000000000000055E-2</v>
      </c>
      <c r="K162" s="112">
        <v>1</v>
      </c>
      <c r="L162" s="112">
        <v>2946</v>
      </c>
      <c r="M162" s="112">
        <v>0.36792641929211717</v>
      </c>
      <c r="N162" s="112">
        <v>0.58199999999999996</v>
      </c>
      <c r="O162" s="112">
        <v>3</v>
      </c>
      <c r="P162" s="112">
        <v>4.7000000000000042E-2</v>
      </c>
      <c r="Q162" s="112">
        <v>1</v>
      </c>
      <c r="R162" s="112">
        <v>1</v>
      </c>
      <c r="S162" s="112">
        <v>2</v>
      </c>
      <c r="T162" s="112">
        <v>2</v>
      </c>
      <c r="U162" s="112">
        <v>3414</v>
      </c>
      <c r="V162" s="112">
        <v>15.125999039377801</v>
      </c>
      <c r="W162" s="112">
        <v>225.70410000999999</v>
      </c>
      <c r="X162" s="112">
        <v>2</v>
      </c>
      <c r="Y162" s="112">
        <v>399</v>
      </c>
      <c r="Z162" s="112">
        <v>11.236271472824557</v>
      </c>
      <c r="AA162" s="112">
        <v>0.46700000000000003</v>
      </c>
      <c r="AB162" s="112">
        <v>3</v>
      </c>
      <c r="AC162" s="111">
        <v>2</v>
      </c>
      <c r="AD162" s="49">
        <f t="shared" si="2"/>
        <v>2</v>
      </c>
      <c r="AE16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6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63" spans="1:32" x14ac:dyDescent="0.25">
      <c r="A163" s="110" t="s">
        <v>1612</v>
      </c>
      <c r="B163" s="110">
        <v>9001110100</v>
      </c>
      <c r="C163" s="110" t="s">
        <v>1611</v>
      </c>
      <c r="D163" s="110">
        <v>58875</v>
      </c>
      <c r="E163" s="110">
        <v>2.13</v>
      </c>
      <c r="F163" s="110">
        <v>40340.485289999997</v>
      </c>
      <c r="G163" s="110">
        <v>40.340000000000003</v>
      </c>
      <c r="H163" s="110">
        <v>0.3</v>
      </c>
      <c r="I163" s="110">
        <v>2</v>
      </c>
      <c r="J163" s="110">
        <v>0.7</v>
      </c>
      <c r="K163" s="110">
        <v>4</v>
      </c>
      <c r="L163" s="110">
        <v>1410</v>
      </c>
      <c r="M163" s="110">
        <v>0.41942975842668651</v>
      </c>
      <c r="N163" s="110">
        <v>0.72</v>
      </c>
      <c r="O163" s="110">
        <v>4</v>
      </c>
      <c r="P163" s="110">
        <v>0.55400000000000005</v>
      </c>
      <c r="Q163" s="110">
        <v>3</v>
      </c>
      <c r="R163" s="110">
        <v>4</v>
      </c>
      <c r="S163" s="110">
        <v>1</v>
      </c>
      <c r="T163" s="110">
        <v>1</v>
      </c>
      <c r="U163" s="110">
        <v>2321</v>
      </c>
      <c r="V163" s="110">
        <v>0.30585122402111498</v>
      </c>
      <c r="W163" s="110">
        <v>7588.6568950000001</v>
      </c>
      <c r="X163" s="110">
        <v>1</v>
      </c>
      <c r="Y163" s="110">
        <v>335</v>
      </c>
      <c r="Z163" s="110">
        <v>11.429546229955646</v>
      </c>
      <c r="AA163" s="110">
        <v>0.47499999999999998</v>
      </c>
      <c r="AB163" s="110">
        <v>3</v>
      </c>
      <c r="AC163" s="109">
        <v>3.5</v>
      </c>
      <c r="AD163" s="49">
        <f t="shared" si="2"/>
        <v>4</v>
      </c>
      <c r="AE16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6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64" spans="1:32" x14ac:dyDescent="0.25">
      <c r="A164" s="112" t="s">
        <v>1610</v>
      </c>
      <c r="B164" s="112">
        <v>9001110201</v>
      </c>
      <c r="C164" s="112" t="s">
        <v>1609</v>
      </c>
      <c r="D164" s="112">
        <v>90563</v>
      </c>
      <c r="E164" s="112">
        <v>2.59</v>
      </c>
      <c r="F164" s="112">
        <v>56273.110119999998</v>
      </c>
      <c r="G164" s="112">
        <v>56.273000000000003</v>
      </c>
      <c r="H164" s="112">
        <v>0.58499999999999996</v>
      </c>
      <c r="I164" s="112">
        <v>3</v>
      </c>
      <c r="J164" s="112">
        <v>0.41500000000000004</v>
      </c>
      <c r="K164" s="112">
        <v>3</v>
      </c>
      <c r="L164" s="112">
        <v>1509</v>
      </c>
      <c r="M164" s="112">
        <v>0.32178779458582374</v>
      </c>
      <c r="N164" s="112">
        <v>0.312</v>
      </c>
      <c r="O164" s="112">
        <v>2</v>
      </c>
      <c r="P164" s="112">
        <v>0.46299999999999997</v>
      </c>
      <c r="Q164" s="112">
        <v>3</v>
      </c>
      <c r="R164" s="112">
        <v>3</v>
      </c>
      <c r="S164" s="112">
        <v>1</v>
      </c>
      <c r="T164" s="112">
        <v>1</v>
      </c>
      <c r="U164" s="112">
        <v>4782</v>
      </c>
      <c r="V164" s="112">
        <v>1.2622811379821099</v>
      </c>
      <c r="W164" s="112">
        <v>3788.3795107999999</v>
      </c>
      <c r="X164" s="112">
        <v>1</v>
      </c>
      <c r="Y164" s="112">
        <v>748</v>
      </c>
      <c r="Z164" s="112">
        <v>15.422680412371134</v>
      </c>
      <c r="AA164" s="112">
        <v>0.63300000000000001</v>
      </c>
      <c r="AB164" s="112">
        <v>4</v>
      </c>
      <c r="AC164" s="111">
        <v>3.5</v>
      </c>
      <c r="AD164" s="49">
        <f t="shared" si="2"/>
        <v>4</v>
      </c>
      <c r="AE16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6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65" spans="1:32" x14ac:dyDescent="0.25">
      <c r="A165" s="110" t="s">
        <v>1608</v>
      </c>
      <c r="B165" s="110">
        <v>9001110202</v>
      </c>
      <c r="C165" s="110" t="s">
        <v>1607</v>
      </c>
      <c r="D165" s="110">
        <v>78958</v>
      </c>
      <c r="E165" s="110">
        <v>2.2999999999999998</v>
      </c>
      <c r="F165" s="110">
        <v>52063.363420000001</v>
      </c>
      <c r="G165" s="110">
        <v>52.063000000000002</v>
      </c>
      <c r="H165" s="110">
        <v>0.503</v>
      </c>
      <c r="I165" s="110">
        <v>3</v>
      </c>
      <c r="J165" s="110">
        <v>0.497</v>
      </c>
      <c r="K165" s="110">
        <v>3</v>
      </c>
      <c r="L165" s="110">
        <v>1494</v>
      </c>
      <c r="M165" s="110">
        <v>0.34434963134004909</v>
      </c>
      <c r="N165" s="110">
        <v>0.44600000000000001</v>
      </c>
      <c r="O165" s="110">
        <v>3</v>
      </c>
      <c r="P165" s="110">
        <v>0.48099999999999998</v>
      </c>
      <c r="Q165" s="110">
        <v>3</v>
      </c>
      <c r="R165" s="110">
        <v>3</v>
      </c>
      <c r="S165" s="110">
        <v>1</v>
      </c>
      <c r="T165" s="110">
        <v>1</v>
      </c>
      <c r="U165" s="110">
        <v>4756</v>
      </c>
      <c r="V165" s="110">
        <v>3.9640372851148298</v>
      </c>
      <c r="W165" s="110">
        <v>1199.7868985</v>
      </c>
      <c r="X165" s="110">
        <v>1</v>
      </c>
      <c r="Y165" s="110">
        <v>300</v>
      </c>
      <c r="Z165" s="110">
        <v>6.309148264984227</v>
      </c>
      <c r="AA165" s="110">
        <v>0.218</v>
      </c>
      <c r="AB165" s="110">
        <v>2</v>
      </c>
      <c r="AC165" s="109">
        <v>2.5</v>
      </c>
      <c r="AD165" s="49">
        <f t="shared" si="2"/>
        <v>3</v>
      </c>
      <c r="AE16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6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66" spans="1:32" x14ac:dyDescent="0.25">
      <c r="A166" s="112" t="s">
        <v>1606</v>
      </c>
      <c r="B166" s="112">
        <v>9001110301</v>
      </c>
      <c r="C166" s="112" t="s">
        <v>1605</v>
      </c>
      <c r="D166" s="112">
        <v>80871</v>
      </c>
      <c r="E166" s="112">
        <v>2.27</v>
      </c>
      <c r="F166" s="112">
        <v>53675.967929999999</v>
      </c>
      <c r="G166" s="112">
        <v>53.676000000000002</v>
      </c>
      <c r="H166" s="112">
        <v>0.53500000000000003</v>
      </c>
      <c r="I166" s="112">
        <v>3</v>
      </c>
      <c r="J166" s="112">
        <v>0.46499999999999997</v>
      </c>
      <c r="K166" s="112">
        <v>3</v>
      </c>
      <c r="L166" s="112">
        <v>1526</v>
      </c>
      <c r="M166" s="112">
        <v>0.34115826330101912</v>
      </c>
      <c r="N166" s="112">
        <v>0.42499999999999999</v>
      </c>
      <c r="O166" s="112">
        <v>3</v>
      </c>
      <c r="P166" s="112">
        <v>0.44699999999999995</v>
      </c>
      <c r="Q166" s="112">
        <v>3</v>
      </c>
      <c r="R166" s="112">
        <v>3</v>
      </c>
      <c r="S166" s="112">
        <v>1</v>
      </c>
      <c r="T166" s="112">
        <v>1</v>
      </c>
      <c r="U166" s="112">
        <v>6174</v>
      </c>
      <c r="V166" s="112">
        <v>3.9867088187281201</v>
      </c>
      <c r="W166" s="112">
        <v>1548.6458330999999</v>
      </c>
      <c r="X166" s="112">
        <v>1</v>
      </c>
      <c r="Y166" s="112">
        <v>899</v>
      </c>
      <c r="Z166" s="112">
        <v>13.650167020953537</v>
      </c>
      <c r="AA166" s="112">
        <v>0.58599999999999997</v>
      </c>
      <c r="AB166" s="112">
        <v>3</v>
      </c>
      <c r="AC166" s="111">
        <v>3</v>
      </c>
      <c r="AD166" s="49">
        <f t="shared" si="2"/>
        <v>3</v>
      </c>
      <c r="AE16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6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67" spans="1:32" x14ac:dyDescent="0.25">
      <c r="A167" s="110" t="s">
        <v>1604</v>
      </c>
      <c r="B167" s="110">
        <v>9001110302</v>
      </c>
      <c r="C167" s="110" t="s">
        <v>1603</v>
      </c>
      <c r="D167" s="110">
        <v>104432</v>
      </c>
      <c r="E167" s="110">
        <v>2.5099999999999998</v>
      </c>
      <c r="F167" s="110">
        <v>65916.893899999995</v>
      </c>
      <c r="G167" s="110">
        <v>65.917000000000002</v>
      </c>
      <c r="H167" s="110">
        <v>0.75</v>
      </c>
      <c r="I167" s="110">
        <v>4</v>
      </c>
      <c r="J167" s="110">
        <v>0.25</v>
      </c>
      <c r="K167" s="110">
        <v>2</v>
      </c>
      <c r="L167" s="110">
        <v>1895</v>
      </c>
      <c r="M167" s="110">
        <v>0.34497984741966126</v>
      </c>
      <c r="N167" s="110">
        <v>0.45200000000000001</v>
      </c>
      <c r="O167" s="110">
        <v>3</v>
      </c>
      <c r="P167" s="110">
        <v>0.21299999999999997</v>
      </c>
      <c r="Q167" s="110">
        <v>2</v>
      </c>
      <c r="R167" s="110">
        <v>2</v>
      </c>
      <c r="S167" s="110">
        <v>1</v>
      </c>
      <c r="T167" s="110">
        <v>1</v>
      </c>
      <c r="U167" s="110">
        <v>2602</v>
      </c>
      <c r="V167" s="110">
        <v>3.0332314280992798</v>
      </c>
      <c r="W167" s="110">
        <v>857.83101675</v>
      </c>
      <c r="X167" s="110">
        <v>1</v>
      </c>
      <c r="Y167" s="110">
        <v>470</v>
      </c>
      <c r="Z167" s="110">
        <v>14.038231780167264</v>
      </c>
      <c r="AA167" s="110">
        <v>0.59599999999999997</v>
      </c>
      <c r="AB167" s="110">
        <v>3</v>
      </c>
      <c r="AC167" s="109">
        <v>2.5</v>
      </c>
      <c r="AD167" s="49">
        <f t="shared" si="2"/>
        <v>3</v>
      </c>
      <c r="AE16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6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68" spans="1:32" x14ac:dyDescent="0.25">
      <c r="A168" s="112" t="s">
        <v>1602</v>
      </c>
      <c r="B168" s="112">
        <v>9001110400</v>
      </c>
      <c r="C168" s="112" t="s">
        <v>1601</v>
      </c>
      <c r="D168" s="112">
        <v>108636</v>
      </c>
      <c r="E168" s="112">
        <v>2.73</v>
      </c>
      <c r="F168" s="112">
        <v>65749.498240000001</v>
      </c>
      <c r="G168" s="112">
        <v>65.748999999999995</v>
      </c>
      <c r="H168" s="112">
        <v>0.749</v>
      </c>
      <c r="I168" s="112">
        <v>4</v>
      </c>
      <c r="J168" s="112">
        <v>0.251</v>
      </c>
      <c r="K168" s="112">
        <v>2</v>
      </c>
      <c r="L168" s="112">
        <v>1867</v>
      </c>
      <c r="M168" s="112">
        <v>0.34074784750783216</v>
      </c>
      <c r="N168" s="112">
        <v>0.42</v>
      </c>
      <c r="O168" s="112">
        <v>3</v>
      </c>
      <c r="P168" s="112">
        <v>0.22299999999999998</v>
      </c>
      <c r="Q168" s="112">
        <v>2</v>
      </c>
      <c r="R168" s="112">
        <v>2</v>
      </c>
      <c r="S168" s="112">
        <v>1</v>
      </c>
      <c r="T168" s="112">
        <v>1</v>
      </c>
      <c r="U168" s="112">
        <v>4911</v>
      </c>
      <c r="V168" s="112">
        <v>4.0339823968296402</v>
      </c>
      <c r="W168" s="112">
        <v>1217.4073946999999</v>
      </c>
      <c r="X168" s="112">
        <v>1</v>
      </c>
      <c r="Y168" s="112">
        <v>342</v>
      </c>
      <c r="Z168" s="112">
        <v>7.0807453416149064</v>
      </c>
      <c r="AA168" s="112">
        <v>0.26</v>
      </c>
      <c r="AB168" s="112">
        <v>2</v>
      </c>
      <c r="AC168" s="111">
        <v>2</v>
      </c>
      <c r="AD168" s="49">
        <f t="shared" si="2"/>
        <v>2</v>
      </c>
      <c r="AE16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6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69" spans="1:32" x14ac:dyDescent="0.25">
      <c r="A169" s="110" t="s">
        <v>1600</v>
      </c>
      <c r="B169" s="110">
        <v>9001110500</v>
      </c>
      <c r="C169" s="110" t="s">
        <v>1599</v>
      </c>
      <c r="D169" s="110">
        <v>110365</v>
      </c>
      <c r="E169" s="110">
        <v>2.73</v>
      </c>
      <c r="F169" s="110">
        <v>66795.93664</v>
      </c>
      <c r="G169" s="110">
        <v>66.796000000000006</v>
      </c>
      <c r="H169" s="110">
        <v>0.76500000000000001</v>
      </c>
      <c r="I169" s="110">
        <v>4</v>
      </c>
      <c r="J169" s="110">
        <v>0.23499999999999999</v>
      </c>
      <c r="K169" s="110">
        <v>2</v>
      </c>
      <c r="L169" s="110">
        <v>1621</v>
      </c>
      <c r="M169" s="110">
        <v>0.2912153190520782</v>
      </c>
      <c r="N169" s="110">
        <v>0.122</v>
      </c>
      <c r="O169" s="110">
        <v>1</v>
      </c>
      <c r="P169" s="110">
        <v>0.36799999999999999</v>
      </c>
      <c r="Q169" s="110">
        <v>2</v>
      </c>
      <c r="R169" s="110">
        <v>2</v>
      </c>
      <c r="S169" s="110">
        <v>1</v>
      </c>
      <c r="T169" s="110">
        <v>1</v>
      </c>
      <c r="U169" s="110">
        <v>5928</v>
      </c>
      <c r="V169" s="110">
        <v>5.2018163790720298</v>
      </c>
      <c r="W169" s="110">
        <v>1139.6019329000001</v>
      </c>
      <c r="X169" s="110">
        <v>1</v>
      </c>
      <c r="Y169" s="110">
        <v>205</v>
      </c>
      <c r="Z169" s="110">
        <v>3.7083936324167874</v>
      </c>
      <c r="AA169" s="110">
        <v>0.09</v>
      </c>
      <c r="AB169" s="110">
        <v>1</v>
      </c>
      <c r="AC169" s="109">
        <v>1.5</v>
      </c>
      <c r="AD169" s="49">
        <f t="shared" si="2"/>
        <v>2</v>
      </c>
      <c r="AE16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6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70" spans="1:32" x14ac:dyDescent="0.25">
      <c r="A170" s="112" t="s">
        <v>1598</v>
      </c>
      <c r="B170" s="112">
        <v>9001110600</v>
      </c>
      <c r="C170" s="112" t="s">
        <v>1597</v>
      </c>
      <c r="D170" s="112">
        <v>118906</v>
      </c>
      <c r="E170" s="112">
        <v>2.72</v>
      </c>
      <c r="F170" s="112">
        <v>72097.352580000006</v>
      </c>
      <c r="G170" s="112">
        <v>72.096999999999994</v>
      </c>
      <c r="H170" s="112">
        <v>0.82599999999999996</v>
      </c>
      <c r="I170" s="112">
        <v>5</v>
      </c>
      <c r="J170" s="112">
        <v>0.17400000000000004</v>
      </c>
      <c r="K170" s="112">
        <v>1</v>
      </c>
      <c r="L170" s="112">
        <v>1759</v>
      </c>
      <c r="M170" s="112">
        <v>0.29277080564890834</v>
      </c>
      <c r="N170" s="112">
        <v>0.13300000000000001</v>
      </c>
      <c r="O170" s="112">
        <v>1</v>
      </c>
      <c r="P170" s="112">
        <v>0.27900000000000003</v>
      </c>
      <c r="Q170" s="112">
        <v>2</v>
      </c>
      <c r="R170" s="112">
        <v>2</v>
      </c>
      <c r="S170" s="112">
        <v>1</v>
      </c>
      <c r="T170" s="112">
        <v>1</v>
      </c>
      <c r="U170" s="112">
        <v>8085</v>
      </c>
      <c r="V170" s="112">
        <v>8.8377764684623994</v>
      </c>
      <c r="W170" s="112">
        <v>914.82286623000005</v>
      </c>
      <c r="X170" s="112">
        <v>1</v>
      </c>
      <c r="Y170" s="112">
        <v>777</v>
      </c>
      <c r="Z170" s="112">
        <v>9.3468062071454341</v>
      </c>
      <c r="AA170" s="112">
        <v>0.38600000000000001</v>
      </c>
      <c r="AB170" s="112">
        <v>2</v>
      </c>
      <c r="AC170" s="111">
        <v>2</v>
      </c>
      <c r="AD170" s="49">
        <f t="shared" si="2"/>
        <v>2</v>
      </c>
      <c r="AE17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7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71" spans="1:32" x14ac:dyDescent="0.25">
      <c r="A171" s="110" t="s">
        <v>1596</v>
      </c>
      <c r="B171" s="110">
        <v>9001200100</v>
      </c>
      <c r="C171" s="110" t="s">
        <v>1595</v>
      </c>
      <c r="D171" s="110">
        <v>77273</v>
      </c>
      <c r="E171" s="110">
        <v>2.5299999999999998</v>
      </c>
      <c r="F171" s="110">
        <v>48581.118869999998</v>
      </c>
      <c r="G171" s="110">
        <v>48.581000000000003</v>
      </c>
      <c r="H171" s="110">
        <v>0.44400000000000001</v>
      </c>
      <c r="I171" s="110">
        <v>3</v>
      </c>
      <c r="J171" s="110">
        <v>0.55600000000000005</v>
      </c>
      <c r="K171" s="110">
        <v>3</v>
      </c>
      <c r="L171" s="110">
        <v>1466</v>
      </c>
      <c r="M171" s="110">
        <v>0.36211599092797919</v>
      </c>
      <c r="N171" s="110">
        <v>0.54800000000000004</v>
      </c>
      <c r="O171" s="110">
        <v>3</v>
      </c>
      <c r="P171" s="110">
        <v>0.505</v>
      </c>
      <c r="Q171" s="110">
        <v>3</v>
      </c>
      <c r="R171" s="110">
        <v>3</v>
      </c>
      <c r="S171" s="110">
        <v>1</v>
      </c>
      <c r="T171" s="110">
        <v>1</v>
      </c>
      <c r="U171" s="110">
        <v>3606</v>
      </c>
      <c r="V171" s="110">
        <v>1.9519789280877</v>
      </c>
      <c r="W171" s="110">
        <v>1847.3560078999999</v>
      </c>
      <c r="X171" s="110">
        <v>1</v>
      </c>
      <c r="Y171" s="110">
        <v>652</v>
      </c>
      <c r="Z171" s="110">
        <v>17.645466847090663</v>
      </c>
      <c r="AA171" s="110">
        <v>0.7</v>
      </c>
      <c r="AB171" s="110">
        <v>4</v>
      </c>
      <c r="AC171" s="109">
        <v>3.5</v>
      </c>
      <c r="AD171" s="49">
        <f t="shared" si="2"/>
        <v>4</v>
      </c>
      <c r="AE17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7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72" spans="1:32" x14ac:dyDescent="0.25">
      <c r="A172" s="112" t="s">
        <v>1594</v>
      </c>
      <c r="B172" s="112">
        <v>9001200200</v>
      </c>
      <c r="C172" s="112" t="s">
        <v>1593</v>
      </c>
      <c r="D172" s="112">
        <v>61844</v>
      </c>
      <c r="E172" s="112">
        <v>2.37</v>
      </c>
      <c r="F172" s="112">
        <v>40171.994859999999</v>
      </c>
      <c r="G172" s="112">
        <v>40.171999999999997</v>
      </c>
      <c r="H172" s="112">
        <v>0.29499999999999998</v>
      </c>
      <c r="I172" s="112">
        <v>2</v>
      </c>
      <c r="J172" s="112">
        <v>0.70500000000000007</v>
      </c>
      <c r="K172" s="112">
        <v>4</v>
      </c>
      <c r="L172" s="112">
        <v>1541</v>
      </c>
      <c r="M172" s="112">
        <v>0.46032068022623462</v>
      </c>
      <c r="N172" s="112">
        <v>0.79800000000000004</v>
      </c>
      <c r="O172" s="112">
        <v>4</v>
      </c>
      <c r="P172" s="112">
        <v>0.43400000000000005</v>
      </c>
      <c r="Q172" s="112">
        <v>3</v>
      </c>
      <c r="R172" s="112">
        <v>4</v>
      </c>
      <c r="S172" s="112">
        <v>1</v>
      </c>
      <c r="T172" s="112">
        <v>1</v>
      </c>
      <c r="U172" s="112">
        <v>4908</v>
      </c>
      <c r="V172" s="112">
        <v>2.1703641097950999</v>
      </c>
      <c r="W172" s="112">
        <v>2261.3717108000001</v>
      </c>
      <c r="X172" s="112">
        <v>1</v>
      </c>
      <c r="Y172" s="112">
        <v>913</v>
      </c>
      <c r="Z172" s="112">
        <v>17.480375263258665</v>
      </c>
      <c r="AA172" s="112">
        <v>0.69399999999999995</v>
      </c>
      <c r="AB172" s="112">
        <v>4</v>
      </c>
      <c r="AC172" s="111">
        <v>4</v>
      </c>
      <c r="AD172" s="49">
        <f t="shared" si="2"/>
        <v>4</v>
      </c>
      <c r="AE17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7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73" spans="1:32" x14ac:dyDescent="0.25">
      <c r="A173" s="110" t="s">
        <v>1592</v>
      </c>
      <c r="B173" s="110">
        <v>9001200301</v>
      </c>
      <c r="C173" s="110" t="s">
        <v>1591</v>
      </c>
      <c r="D173" s="110">
        <v>140337</v>
      </c>
      <c r="E173" s="110">
        <v>3.06</v>
      </c>
      <c r="F173" s="110">
        <v>80225.323139999993</v>
      </c>
      <c r="G173" s="110">
        <v>80.224999999999994</v>
      </c>
      <c r="H173" s="110">
        <v>0.879</v>
      </c>
      <c r="I173" s="110">
        <v>5</v>
      </c>
      <c r="J173" s="110">
        <v>0.121</v>
      </c>
      <c r="K173" s="110">
        <v>1</v>
      </c>
      <c r="L173" s="110">
        <v>2456</v>
      </c>
      <c r="M173" s="110">
        <v>0.36736530121005384</v>
      </c>
      <c r="N173" s="110">
        <v>0.57499999999999996</v>
      </c>
      <c r="O173" s="110">
        <v>3</v>
      </c>
      <c r="P173" s="110">
        <v>8.0999999999999961E-2</v>
      </c>
      <c r="Q173" s="110">
        <v>1</v>
      </c>
      <c r="R173" s="110">
        <v>1</v>
      </c>
      <c r="S173" s="110">
        <v>1</v>
      </c>
      <c r="T173" s="110">
        <v>1</v>
      </c>
      <c r="U173" s="110">
        <v>4852</v>
      </c>
      <c r="V173" s="110">
        <v>3.8112300134209098</v>
      </c>
      <c r="W173" s="110">
        <v>1273.0798149</v>
      </c>
      <c r="X173" s="110">
        <v>1</v>
      </c>
      <c r="Y173" s="110">
        <v>826</v>
      </c>
      <c r="Z173" s="110">
        <v>15.775401069518717</v>
      </c>
      <c r="AA173" s="110">
        <v>0.64400000000000002</v>
      </c>
      <c r="AB173" s="110">
        <v>4</v>
      </c>
      <c r="AC173" s="109">
        <v>2.5</v>
      </c>
      <c r="AD173" s="49">
        <f t="shared" si="2"/>
        <v>3</v>
      </c>
      <c r="AE17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7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74" spans="1:32" x14ac:dyDescent="0.25">
      <c r="A174" s="112" t="s">
        <v>1590</v>
      </c>
      <c r="B174" s="112">
        <v>9001200302</v>
      </c>
      <c r="C174" s="112" t="s">
        <v>1589</v>
      </c>
      <c r="D174" s="112">
        <v>116500</v>
      </c>
      <c r="E174" s="112">
        <v>2.96</v>
      </c>
      <c r="F174" s="112">
        <v>67714.24957</v>
      </c>
      <c r="G174" s="112">
        <v>67.713999999999999</v>
      </c>
      <c r="H174" s="112">
        <v>0.77200000000000002</v>
      </c>
      <c r="I174" s="112">
        <v>4</v>
      </c>
      <c r="J174" s="112">
        <v>0.22799999999999998</v>
      </c>
      <c r="K174" s="112">
        <v>2</v>
      </c>
      <c r="L174" s="112">
        <v>2158</v>
      </c>
      <c r="M174" s="112">
        <v>0.38243058387924478</v>
      </c>
      <c r="N174" s="112">
        <v>0.64100000000000001</v>
      </c>
      <c r="O174" s="112">
        <v>4</v>
      </c>
      <c r="P174" s="112">
        <v>0.13800000000000001</v>
      </c>
      <c r="Q174" s="112">
        <v>1</v>
      </c>
      <c r="R174" s="112">
        <v>2</v>
      </c>
      <c r="S174" s="112">
        <v>1</v>
      </c>
      <c r="T174" s="112">
        <v>1</v>
      </c>
      <c r="U174" s="112">
        <v>5218</v>
      </c>
      <c r="V174" s="112">
        <v>8.9549681311264795</v>
      </c>
      <c r="W174" s="112">
        <v>582.69330762000004</v>
      </c>
      <c r="X174" s="112">
        <v>1</v>
      </c>
      <c r="Y174" s="112">
        <v>252</v>
      </c>
      <c r="Z174" s="112">
        <v>4.5743329097839895</v>
      </c>
      <c r="AA174" s="112">
        <v>0.126</v>
      </c>
      <c r="AB174" s="112">
        <v>1</v>
      </c>
      <c r="AC174" s="111">
        <v>1.5</v>
      </c>
      <c r="AD174" s="49">
        <f t="shared" si="2"/>
        <v>2</v>
      </c>
      <c r="AE17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7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75" spans="1:32" x14ac:dyDescent="0.25">
      <c r="A175" s="110" t="s">
        <v>1588</v>
      </c>
      <c r="B175" s="110">
        <v>9001205100</v>
      </c>
      <c r="C175" s="110" t="s">
        <v>1587</v>
      </c>
      <c r="D175" s="110">
        <v>123750</v>
      </c>
      <c r="E175" s="110">
        <v>2.79</v>
      </c>
      <c r="F175" s="110">
        <v>74087.187090000007</v>
      </c>
      <c r="G175" s="110">
        <v>74.087000000000003</v>
      </c>
      <c r="H175" s="110">
        <v>0.84299999999999997</v>
      </c>
      <c r="I175" s="110">
        <v>5</v>
      </c>
      <c r="J175" s="110">
        <v>0.15700000000000003</v>
      </c>
      <c r="K175" s="110">
        <v>1</v>
      </c>
      <c r="L175" s="110">
        <v>2185</v>
      </c>
      <c r="M175" s="110">
        <v>0.35390734929844664</v>
      </c>
      <c r="N175" s="110">
        <v>0.501</v>
      </c>
      <c r="O175" s="110">
        <v>3</v>
      </c>
      <c r="P175" s="110">
        <v>0.13200000000000001</v>
      </c>
      <c r="Q175" s="110">
        <v>1</v>
      </c>
      <c r="R175" s="110">
        <v>1</v>
      </c>
      <c r="S175" s="110">
        <v>1</v>
      </c>
      <c r="T175" s="110">
        <v>1</v>
      </c>
      <c r="U175" s="110">
        <v>4000</v>
      </c>
      <c r="V175" s="110">
        <v>3.6898966327257101</v>
      </c>
      <c r="W175" s="110">
        <v>1084.0412071999999</v>
      </c>
      <c r="X175" s="110">
        <v>1</v>
      </c>
      <c r="Y175" s="110">
        <v>443</v>
      </c>
      <c r="Z175" s="110">
        <v>10.292750929368029</v>
      </c>
      <c r="AA175" s="110">
        <v>0.43099999999999999</v>
      </c>
      <c r="AB175" s="110">
        <v>3</v>
      </c>
      <c r="AC175" s="109">
        <v>2</v>
      </c>
      <c r="AD175" s="49">
        <f t="shared" si="2"/>
        <v>2</v>
      </c>
      <c r="AE17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7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76" spans="1:32" x14ac:dyDescent="0.25">
      <c r="A176" s="112" t="s">
        <v>1586</v>
      </c>
      <c r="B176" s="112">
        <v>9001205200</v>
      </c>
      <c r="C176" s="112" t="s">
        <v>1585</v>
      </c>
      <c r="D176" s="112">
        <v>120476</v>
      </c>
      <c r="E176" s="112">
        <v>2.93</v>
      </c>
      <c r="F176" s="112">
        <v>70382.830709999995</v>
      </c>
      <c r="G176" s="112">
        <v>70.382999999999996</v>
      </c>
      <c r="H176" s="112">
        <v>0.80600000000000005</v>
      </c>
      <c r="I176" s="112">
        <v>5</v>
      </c>
      <c r="J176" s="112">
        <v>0.19399999999999995</v>
      </c>
      <c r="K176" s="112">
        <v>1</v>
      </c>
      <c r="L176" s="112">
        <v>2277</v>
      </c>
      <c r="M176" s="112">
        <v>0.38821967977650268</v>
      </c>
      <c r="N176" s="112">
        <v>0.65500000000000003</v>
      </c>
      <c r="O176" s="112">
        <v>4</v>
      </c>
      <c r="P176" s="112">
        <v>0.11899999999999999</v>
      </c>
      <c r="Q176" s="112">
        <v>1</v>
      </c>
      <c r="R176" s="112">
        <v>1</v>
      </c>
      <c r="S176" s="112">
        <v>1</v>
      </c>
      <c r="T176" s="112">
        <v>1</v>
      </c>
      <c r="U176" s="112">
        <v>7054</v>
      </c>
      <c r="V176" s="112">
        <v>9.6745923147134292</v>
      </c>
      <c r="W176" s="112">
        <v>729.12633116999996</v>
      </c>
      <c r="X176" s="112">
        <v>1</v>
      </c>
      <c r="Y176" s="112">
        <v>418</v>
      </c>
      <c r="Z176" s="112">
        <v>6.0221870047543584</v>
      </c>
      <c r="AA176" s="112">
        <v>0.19900000000000001</v>
      </c>
      <c r="AB176" s="112">
        <v>1</v>
      </c>
      <c r="AC176" s="111">
        <v>1</v>
      </c>
      <c r="AD176" s="49">
        <f t="shared" si="2"/>
        <v>1</v>
      </c>
      <c r="AE17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7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77" spans="1:32" x14ac:dyDescent="0.25">
      <c r="A177" s="110" t="s">
        <v>1584</v>
      </c>
      <c r="B177" s="110">
        <v>9001205300</v>
      </c>
      <c r="C177" s="110" t="s">
        <v>1583</v>
      </c>
      <c r="D177" s="110">
        <v>95234</v>
      </c>
      <c r="E177" s="110">
        <v>2.5099999999999998</v>
      </c>
      <c r="F177" s="110">
        <v>60111.167780000003</v>
      </c>
      <c r="G177" s="110">
        <v>60.110999999999997</v>
      </c>
      <c r="H177" s="110">
        <v>0.65800000000000003</v>
      </c>
      <c r="I177" s="110">
        <v>4</v>
      </c>
      <c r="J177" s="110">
        <v>0.34199999999999997</v>
      </c>
      <c r="K177" s="110">
        <v>2</v>
      </c>
      <c r="L177" s="110">
        <v>1694</v>
      </c>
      <c r="M177" s="110">
        <v>0.33817343350237605</v>
      </c>
      <c r="N177" s="110">
        <v>0.41199999999999998</v>
      </c>
      <c r="O177" s="110">
        <v>3</v>
      </c>
      <c r="P177" s="110">
        <v>0.31599999999999995</v>
      </c>
      <c r="Q177" s="110">
        <v>2</v>
      </c>
      <c r="R177" s="110">
        <v>2</v>
      </c>
      <c r="S177" s="110">
        <v>1</v>
      </c>
      <c r="T177" s="110">
        <v>1</v>
      </c>
      <c r="U177" s="110">
        <v>5398</v>
      </c>
      <c r="V177" s="110">
        <v>6.4084397302226899</v>
      </c>
      <c r="W177" s="110">
        <v>842.32671715000004</v>
      </c>
      <c r="X177" s="110">
        <v>1</v>
      </c>
      <c r="Y177" s="110">
        <v>956</v>
      </c>
      <c r="Z177" s="110">
        <v>16.565586553456939</v>
      </c>
      <c r="AA177" s="110">
        <v>0.66700000000000004</v>
      </c>
      <c r="AB177" s="110">
        <v>4</v>
      </c>
      <c r="AC177" s="109">
        <v>3</v>
      </c>
      <c r="AD177" s="49">
        <f t="shared" si="2"/>
        <v>3</v>
      </c>
      <c r="AE17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7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78" spans="1:32" x14ac:dyDescent="0.25">
      <c r="A178" s="112" t="s">
        <v>1582</v>
      </c>
      <c r="B178" s="112">
        <v>9001210100</v>
      </c>
      <c r="C178" s="112" t="s">
        <v>1581</v>
      </c>
      <c r="D178" s="112">
        <v>41218</v>
      </c>
      <c r="E178" s="112">
        <v>2.3199999999999998</v>
      </c>
      <c r="F178" s="112">
        <v>27060.942749999998</v>
      </c>
      <c r="G178" s="112">
        <v>27.061</v>
      </c>
      <c r="H178" s="112">
        <v>0.13600000000000001</v>
      </c>
      <c r="I178" s="112">
        <v>1</v>
      </c>
      <c r="J178" s="112">
        <v>0.86399999999999999</v>
      </c>
      <c r="K178" s="112">
        <v>5</v>
      </c>
      <c r="L178" s="112">
        <v>1185</v>
      </c>
      <c r="M178" s="112">
        <v>0.52548058400515263</v>
      </c>
      <c r="N178" s="112">
        <v>0.871</v>
      </c>
      <c r="O178" s="112">
        <v>5</v>
      </c>
      <c r="P178" s="112">
        <v>0.78800000000000003</v>
      </c>
      <c r="Q178" s="112">
        <v>4</v>
      </c>
      <c r="R178" s="112">
        <v>5</v>
      </c>
      <c r="S178" s="112">
        <v>1</v>
      </c>
      <c r="T178" s="112">
        <v>1</v>
      </c>
      <c r="U178" s="112">
        <v>5986</v>
      </c>
      <c r="V178" s="112">
        <v>0.59647535046494404</v>
      </c>
      <c r="W178" s="112">
        <v>10035.620073</v>
      </c>
      <c r="X178" s="112">
        <v>1</v>
      </c>
      <c r="Y178" s="112">
        <v>2413</v>
      </c>
      <c r="Z178" s="112">
        <v>42.723087818696882</v>
      </c>
      <c r="AA178" s="112">
        <v>0.97799999999999998</v>
      </c>
      <c r="AB178" s="112">
        <v>5</v>
      </c>
      <c r="AC178" s="111">
        <v>5</v>
      </c>
      <c r="AD178" s="49">
        <f t="shared" si="2"/>
        <v>5</v>
      </c>
      <c r="AE17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7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79" spans="1:32" x14ac:dyDescent="0.25">
      <c r="A179" s="110" t="s">
        <v>1580</v>
      </c>
      <c r="B179" s="110">
        <v>9001210200</v>
      </c>
      <c r="C179" s="110" t="s">
        <v>1579</v>
      </c>
      <c r="D179" s="110">
        <v>50729</v>
      </c>
      <c r="E179" s="110">
        <v>3.14</v>
      </c>
      <c r="F179" s="110">
        <v>28628.030900000002</v>
      </c>
      <c r="G179" s="110">
        <v>28.628</v>
      </c>
      <c r="H179" s="110">
        <v>0.14799999999999999</v>
      </c>
      <c r="I179" s="110">
        <v>1</v>
      </c>
      <c r="J179" s="110">
        <v>0.85199999999999998</v>
      </c>
      <c r="K179" s="110">
        <v>5</v>
      </c>
      <c r="L179" s="110">
        <v>1422</v>
      </c>
      <c r="M179" s="110">
        <v>0.59605915822872746</v>
      </c>
      <c r="N179" s="110">
        <v>0.91800000000000004</v>
      </c>
      <c r="O179" s="110">
        <v>5</v>
      </c>
      <c r="P179" s="110">
        <v>0.54800000000000004</v>
      </c>
      <c r="Q179" s="110">
        <v>3</v>
      </c>
      <c r="R179" s="110">
        <v>4</v>
      </c>
      <c r="S179" s="110">
        <v>1</v>
      </c>
      <c r="T179" s="110">
        <v>1</v>
      </c>
      <c r="U179" s="110">
        <v>6578</v>
      </c>
      <c r="V179" s="110">
        <v>0.82963395969402198</v>
      </c>
      <c r="W179" s="110">
        <v>7928.7979031000004</v>
      </c>
      <c r="X179" s="110">
        <v>1</v>
      </c>
      <c r="Y179" s="110">
        <v>3094</v>
      </c>
      <c r="Z179" s="110">
        <v>48.68607395751377</v>
      </c>
      <c r="AA179" s="110">
        <v>0.99</v>
      </c>
      <c r="AB179" s="110">
        <v>5</v>
      </c>
      <c r="AC179" s="109">
        <v>4.5</v>
      </c>
      <c r="AD179" s="49">
        <f t="shared" si="2"/>
        <v>5</v>
      </c>
      <c r="AE17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7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80" spans="1:32" x14ac:dyDescent="0.25">
      <c r="A180" s="112" t="s">
        <v>1578</v>
      </c>
      <c r="B180" s="112">
        <v>9001210300</v>
      </c>
      <c r="C180" s="112" t="s">
        <v>1577</v>
      </c>
      <c r="D180" s="112">
        <v>60725</v>
      </c>
      <c r="E180" s="112">
        <v>2.96</v>
      </c>
      <c r="F180" s="112">
        <v>35295.689310000002</v>
      </c>
      <c r="G180" s="112">
        <v>35.295999999999999</v>
      </c>
      <c r="H180" s="112">
        <v>0.23799999999999999</v>
      </c>
      <c r="I180" s="112">
        <v>2</v>
      </c>
      <c r="J180" s="112">
        <v>0.76200000000000001</v>
      </c>
      <c r="K180" s="112">
        <v>4</v>
      </c>
      <c r="L180" s="112">
        <v>1634</v>
      </c>
      <c r="M180" s="112">
        <v>0.55553526176480272</v>
      </c>
      <c r="N180" s="112">
        <v>0.89100000000000001</v>
      </c>
      <c r="O180" s="112">
        <v>5</v>
      </c>
      <c r="P180" s="112">
        <v>0.35899999999999999</v>
      </c>
      <c r="Q180" s="112">
        <v>2</v>
      </c>
      <c r="R180" s="112">
        <v>3</v>
      </c>
      <c r="S180" s="112">
        <v>1</v>
      </c>
      <c r="T180" s="112">
        <v>1</v>
      </c>
      <c r="U180" s="112">
        <v>5305</v>
      </c>
      <c r="V180" s="112">
        <v>1.0270700095907801</v>
      </c>
      <c r="W180" s="112">
        <v>5165.1785667000004</v>
      </c>
      <c r="X180" s="112">
        <v>1</v>
      </c>
      <c r="Y180" s="112">
        <v>2525</v>
      </c>
      <c r="Z180" s="112">
        <v>43.199315654405474</v>
      </c>
      <c r="AA180" s="112">
        <v>0.98099999999999998</v>
      </c>
      <c r="AB180" s="112">
        <v>5</v>
      </c>
      <c r="AC180" s="111">
        <v>4</v>
      </c>
      <c r="AD180" s="49">
        <f t="shared" si="2"/>
        <v>4</v>
      </c>
      <c r="AE18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8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81" spans="1:32" x14ac:dyDescent="0.25">
      <c r="A181" s="110" t="s">
        <v>1576</v>
      </c>
      <c r="B181" s="110">
        <v>9001210400</v>
      </c>
      <c r="C181" s="110" t="s">
        <v>1575</v>
      </c>
      <c r="D181" s="110">
        <v>76921</v>
      </c>
      <c r="E181" s="110">
        <v>2.85</v>
      </c>
      <c r="F181" s="110">
        <v>45564.068030000002</v>
      </c>
      <c r="G181" s="110">
        <v>45.564</v>
      </c>
      <c r="H181" s="110">
        <v>0.375</v>
      </c>
      <c r="I181" s="110">
        <v>2</v>
      </c>
      <c r="J181" s="110">
        <v>0.625</v>
      </c>
      <c r="K181" s="110">
        <v>4</v>
      </c>
      <c r="L181" s="110">
        <v>1755</v>
      </c>
      <c r="M181" s="110">
        <v>0.46220631542674834</v>
      </c>
      <c r="N181" s="110">
        <v>0.80200000000000005</v>
      </c>
      <c r="O181" s="110">
        <v>5</v>
      </c>
      <c r="P181" s="110">
        <v>0.28200000000000003</v>
      </c>
      <c r="Q181" s="110">
        <v>2</v>
      </c>
      <c r="R181" s="110">
        <v>3</v>
      </c>
      <c r="S181" s="110">
        <v>1</v>
      </c>
      <c r="T181" s="110">
        <v>1</v>
      </c>
      <c r="U181" s="110">
        <v>8419</v>
      </c>
      <c r="V181" s="110">
        <v>2.8955609060737002</v>
      </c>
      <c r="W181" s="110">
        <v>2907.5541054</v>
      </c>
      <c r="X181" s="110">
        <v>1</v>
      </c>
      <c r="Y181" s="110">
        <v>3696</v>
      </c>
      <c r="Z181" s="110">
        <v>39.007915567282325</v>
      </c>
      <c r="AA181" s="110">
        <v>0.96599999999999997</v>
      </c>
      <c r="AB181" s="110">
        <v>5</v>
      </c>
      <c r="AC181" s="109">
        <v>4</v>
      </c>
      <c r="AD181" s="49">
        <f t="shared" si="2"/>
        <v>4</v>
      </c>
      <c r="AE18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8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82" spans="1:32" x14ac:dyDescent="0.25">
      <c r="A182" s="112" t="s">
        <v>1574</v>
      </c>
      <c r="B182" s="112">
        <v>9001210500</v>
      </c>
      <c r="C182" s="112" t="s">
        <v>1573</v>
      </c>
      <c r="D182" s="112">
        <v>90929</v>
      </c>
      <c r="E182" s="112">
        <v>2.21</v>
      </c>
      <c r="F182" s="112">
        <v>61165.464489999998</v>
      </c>
      <c r="G182" s="112">
        <v>61.164999999999999</v>
      </c>
      <c r="H182" s="112">
        <v>0.67600000000000005</v>
      </c>
      <c r="I182" s="112">
        <v>4</v>
      </c>
      <c r="J182" s="112">
        <v>0.32399999999999995</v>
      </c>
      <c r="K182" s="112">
        <v>2</v>
      </c>
      <c r="L182" s="112">
        <v>1930</v>
      </c>
      <c r="M182" s="112">
        <v>0.3786450441128662</v>
      </c>
      <c r="N182" s="112">
        <v>0.626</v>
      </c>
      <c r="O182" s="112">
        <v>4</v>
      </c>
      <c r="P182" s="112">
        <v>0.19299999999999995</v>
      </c>
      <c r="Q182" s="112">
        <v>1</v>
      </c>
      <c r="R182" s="112">
        <v>2</v>
      </c>
      <c r="S182" s="112">
        <v>1</v>
      </c>
      <c r="T182" s="112">
        <v>1</v>
      </c>
      <c r="U182" s="112">
        <v>7033</v>
      </c>
      <c r="V182" s="112">
        <v>12.734800701779299</v>
      </c>
      <c r="W182" s="112">
        <v>552.26620068</v>
      </c>
      <c r="X182" s="112">
        <v>1</v>
      </c>
      <c r="Y182" s="112">
        <v>1480</v>
      </c>
      <c r="Z182" s="112">
        <v>17.31399157697707</v>
      </c>
      <c r="AA182" s="112">
        <v>0.69</v>
      </c>
      <c r="AB182" s="112">
        <v>4</v>
      </c>
      <c r="AC182" s="111">
        <v>3</v>
      </c>
      <c r="AD182" s="49">
        <f t="shared" si="2"/>
        <v>3</v>
      </c>
      <c r="AE18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8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83" spans="1:32" x14ac:dyDescent="0.25">
      <c r="A183" s="110" t="s">
        <v>1572</v>
      </c>
      <c r="B183" s="110">
        <v>9001210600</v>
      </c>
      <c r="C183" s="110" t="s">
        <v>1571</v>
      </c>
      <c r="D183" s="110">
        <v>54216</v>
      </c>
      <c r="E183" s="110">
        <v>2.5499999999999998</v>
      </c>
      <c r="F183" s="110">
        <v>33951.376170000003</v>
      </c>
      <c r="G183" s="110">
        <v>33.951000000000001</v>
      </c>
      <c r="H183" s="110">
        <v>0.222</v>
      </c>
      <c r="I183" s="110">
        <v>2</v>
      </c>
      <c r="J183" s="110">
        <v>0.77800000000000002</v>
      </c>
      <c r="K183" s="110">
        <v>4</v>
      </c>
      <c r="L183" s="110">
        <v>1492</v>
      </c>
      <c r="M183" s="110">
        <v>0.52734239432156715</v>
      </c>
      <c r="N183" s="110">
        <v>0.873</v>
      </c>
      <c r="O183" s="110">
        <v>5</v>
      </c>
      <c r="P183" s="110">
        <v>0.48599999999999999</v>
      </c>
      <c r="Q183" s="110">
        <v>3</v>
      </c>
      <c r="R183" s="110">
        <v>4</v>
      </c>
      <c r="S183" s="110">
        <v>1</v>
      </c>
      <c r="T183" s="110">
        <v>1</v>
      </c>
      <c r="U183" s="110">
        <v>6173</v>
      </c>
      <c r="V183" s="110">
        <v>1.0419739396476</v>
      </c>
      <c r="W183" s="110">
        <v>5924.3324282000003</v>
      </c>
      <c r="X183" s="110">
        <v>1</v>
      </c>
      <c r="Y183" s="110">
        <v>2392</v>
      </c>
      <c r="Z183" s="110">
        <v>39.939889797962934</v>
      </c>
      <c r="AA183" s="110">
        <v>0.96899999999999997</v>
      </c>
      <c r="AB183" s="110">
        <v>5</v>
      </c>
      <c r="AC183" s="109">
        <v>4.5</v>
      </c>
      <c r="AD183" s="49">
        <f t="shared" si="2"/>
        <v>5</v>
      </c>
      <c r="AE18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8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84" spans="1:32" x14ac:dyDescent="0.25">
      <c r="A184" s="112" t="s">
        <v>1570</v>
      </c>
      <c r="B184" s="112">
        <v>9001210701</v>
      </c>
      <c r="C184" s="112" t="s">
        <v>1569</v>
      </c>
      <c r="D184" s="112">
        <v>44635</v>
      </c>
      <c r="E184" s="112">
        <v>3.08</v>
      </c>
      <c r="F184" s="112">
        <v>25433.15165</v>
      </c>
      <c r="G184" s="112">
        <v>25.433</v>
      </c>
      <c r="H184" s="112">
        <v>0.11600000000000001</v>
      </c>
      <c r="I184" s="112">
        <v>1</v>
      </c>
      <c r="J184" s="112">
        <v>0.88400000000000001</v>
      </c>
      <c r="K184" s="112">
        <v>5</v>
      </c>
      <c r="L184" s="112">
        <v>1345</v>
      </c>
      <c r="M184" s="112">
        <v>0.63460479543045545</v>
      </c>
      <c r="N184" s="112">
        <v>0.94099999999999995</v>
      </c>
      <c r="O184" s="112">
        <v>5</v>
      </c>
      <c r="P184" s="112">
        <v>0.61099999999999999</v>
      </c>
      <c r="Q184" s="112">
        <v>4</v>
      </c>
      <c r="R184" s="112">
        <v>5</v>
      </c>
      <c r="S184" s="112">
        <v>1</v>
      </c>
      <c r="T184" s="112">
        <v>1</v>
      </c>
      <c r="U184" s="112">
        <v>5470</v>
      </c>
      <c r="V184" s="112">
        <v>0.48133427645224602</v>
      </c>
      <c r="W184" s="112">
        <v>11364.243661</v>
      </c>
      <c r="X184" s="112">
        <v>1</v>
      </c>
      <c r="Y184" s="112">
        <v>1894</v>
      </c>
      <c r="Z184" s="112">
        <v>32.43150684931507</v>
      </c>
      <c r="AA184" s="112">
        <v>0.92800000000000005</v>
      </c>
      <c r="AB184" s="112">
        <v>5</v>
      </c>
      <c r="AC184" s="111">
        <v>5</v>
      </c>
      <c r="AD184" s="49">
        <f t="shared" si="2"/>
        <v>5</v>
      </c>
      <c r="AE18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18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85" spans="1:32" x14ac:dyDescent="0.25">
      <c r="A185" s="110" t="s">
        <v>1568</v>
      </c>
      <c r="B185" s="110">
        <v>9001210702</v>
      </c>
      <c r="C185" s="110" t="s">
        <v>1567</v>
      </c>
      <c r="D185" s="110">
        <v>56932</v>
      </c>
      <c r="E185" s="110">
        <v>2.99</v>
      </c>
      <c r="F185" s="110">
        <v>32924.62571</v>
      </c>
      <c r="G185" s="110">
        <v>32.924999999999997</v>
      </c>
      <c r="H185" s="110">
        <v>0.21199999999999999</v>
      </c>
      <c r="I185" s="110">
        <v>2</v>
      </c>
      <c r="J185" s="110">
        <v>0.78800000000000003</v>
      </c>
      <c r="K185" s="110">
        <v>4</v>
      </c>
      <c r="L185" s="110">
        <v>1483</v>
      </c>
      <c r="M185" s="110">
        <v>0.54050728341597898</v>
      </c>
      <c r="N185" s="110">
        <v>0.88100000000000001</v>
      </c>
      <c r="O185" s="110">
        <v>5</v>
      </c>
      <c r="P185" s="110">
        <v>0.499</v>
      </c>
      <c r="Q185" s="110">
        <v>3</v>
      </c>
      <c r="R185" s="110">
        <v>4</v>
      </c>
      <c r="S185" s="110">
        <v>1</v>
      </c>
      <c r="T185" s="110">
        <v>1</v>
      </c>
      <c r="U185" s="110">
        <v>4478</v>
      </c>
      <c r="V185" s="110">
        <v>0.60760899278297797</v>
      </c>
      <c r="W185" s="110">
        <v>7369.8711724000004</v>
      </c>
      <c r="X185" s="110">
        <v>1</v>
      </c>
      <c r="Y185" s="110">
        <v>1749</v>
      </c>
      <c r="Z185" s="110">
        <v>37.677725118483416</v>
      </c>
      <c r="AA185" s="110">
        <v>0.96499999999999997</v>
      </c>
      <c r="AB185" s="110">
        <v>5</v>
      </c>
      <c r="AC185" s="109">
        <v>4.5</v>
      </c>
      <c r="AD185" s="49">
        <f t="shared" si="2"/>
        <v>5</v>
      </c>
      <c r="AE18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8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186" spans="1:32" x14ac:dyDescent="0.25">
      <c r="A186" s="112" t="s">
        <v>1566</v>
      </c>
      <c r="B186" s="112">
        <v>9001210800</v>
      </c>
      <c r="C186" s="112" t="s">
        <v>1565</v>
      </c>
      <c r="D186" s="112">
        <v>101679</v>
      </c>
      <c r="E186" s="112">
        <v>2.72</v>
      </c>
      <c r="F186" s="112">
        <v>61651.949549999998</v>
      </c>
      <c r="G186" s="112">
        <v>61.652000000000001</v>
      </c>
      <c r="H186" s="112">
        <v>0.68600000000000005</v>
      </c>
      <c r="I186" s="112">
        <v>4</v>
      </c>
      <c r="J186" s="112">
        <v>0.31399999999999995</v>
      </c>
      <c r="K186" s="112">
        <v>2</v>
      </c>
      <c r="L186" s="112">
        <v>1757</v>
      </c>
      <c r="M186" s="112">
        <v>0.34198431929392253</v>
      </c>
      <c r="N186" s="112">
        <v>0.43099999999999999</v>
      </c>
      <c r="O186" s="112">
        <v>3</v>
      </c>
      <c r="P186" s="112">
        <v>0.28000000000000003</v>
      </c>
      <c r="Q186" s="112">
        <v>2</v>
      </c>
      <c r="R186" s="112">
        <v>2</v>
      </c>
      <c r="S186" s="112">
        <v>1</v>
      </c>
      <c r="T186" s="112">
        <v>1</v>
      </c>
      <c r="U186" s="112">
        <v>5623</v>
      </c>
      <c r="V186" s="112">
        <v>6.18962211407929</v>
      </c>
      <c r="W186" s="112">
        <v>908.45610546</v>
      </c>
      <c r="X186" s="112">
        <v>1</v>
      </c>
      <c r="Y186" s="112">
        <v>919</v>
      </c>
      <c r="Z186" s="112">
        <v>16.358134567461729</v>
      </c>
      <c r="AA186" s="112">
        <v>0.66700000000000004</v>
      </c>
      <c r="AB186" s="112">
        <v>4</v>
      </c>
      <c r="AC186" s="111">
        <v>3</v>
      </c>
      <c r="AD186" s="49">
        <f t="shared" si="2"/>
        <v>3</v>
      </c>
      <c r="AE18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8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87" spans="1:32" x14ac:dyDescent="0.25">
      <c r="A187" s="110" t="s">
        <v>1564</v>
      </c>
      <c r="B187" s="110">
        <v>9001210900</v>
      </c>
      <c r="C187" s="110" t="s">
        <v>1563</v>
      </c>
      <c r="D187" s="110">
        <v>106915</v>
      </c>
      <c r="E187" s="110">
        <v>2.62</v>
      </c>
      <c r="F187" s="110">
        <v>66052.307589999997</v>
      </c>
      <c r="G187" s="110">
        <v>66.052000000000007</v>
      </c>
      <c r="H187" s="110">
        <v>0.753</v>
      </c>
      <c r="I187" s="110">
        <v>4</v>
      </c>
      <c r="J187" s="110">
        <v>0.247</v>
      </c>
      <c r="K187" s="110">
        <v>2</v>
      </c>
      <c r="L187" s="110">
        <v>1972</v>
      </c>
      <c r="M187" s="110">
        <v>0.35826151823320423</v>
      </c>
      <c r="N187" s="110">
        <v>0.52700000000000002</v>
      </c>
      <c r="O187" s="110">
        <v>3</v>
      </c>
      <c r="P187" s="110">
        <v>0.17300000000000004</v>
      </c>
      <c r="Q187" s="110">
        <v>1</v>
      </c>
      <c r="R187" s="110">
        <v>2</v>
      </c>
      <c r="S187" s="110">
        <v>1</v>
      </c>
      <c r="T187" s="110">
        <v>1</v>
      </c>
      <c r="U187" s="110">
        <v>5713</v>
      </c>
      <c r="V187" s="110">
        <v>4.9074007292697903</v>
      </c>
      <c r="W187" s="110">
        <v>1164.1600748000001</v>
      </c>
      <c r="X187" s="110">
        <v>1</v>
      </c>
      <c r="Y187" s="110">
        <v>1040</v>
      </c>
      <c r="Z187" s="110">
        <v>19.607843137254903</v>
      </c>
      <c r="AA187" s="110">
        <v>0.753</v>
      </c>
      <c r="AB187" s="110">
        <v>4</v>
      </c>
      <c r="AC187" s="109">
        <v>3</v>
      </c>
      <c r="AD187" s="49">
        <f t="shared" si="2"/>
        <v>3</v>
      </c>
      <c r="AE18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8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88" spans="1:32" x14ac:dyDescent="0.25">
      <c r="A188" s="112" t="s">
        <v>1562</v>
      </c>
      <c r="B188" s="112">
        <v>9001211000</v>
      </c>
      <c r="C188" s="112" t="s">
        <v>1561</v>
      </c>
      <c r="D188" s="112">
        <v>89985</v>
      </c>
      <c r="E188" s="112">
        <v>3.18</v>
      </c>
      <c r="F188" s="112">
        <v>50461.082289999998</v>
      </c>
      <c r="G188" s="112">
        <v>50.460999999999999</v>
      </c>
      <c r="H188" s="112">
        <v>0.47699999999999998</v>
      </c>
      <c r="I188" s="112">
        <v>3</v>
      </c>
      <c r="J188" s="112">
        <v>0.52300000000000002</v>
      </c>
      <c r="K188" s="112">
        <v>3</v>
      </c>
      <c r="L188" s="112">
        <v>1860</v>
      </c>
      <c r="M188" s="112">
        <v>0.44232107174647756</v>
      </c>
      <c r="N188" s="112">
        <v>0.77300000000000002</v>
      </c>
      <c r="O188" s="112">
        <v>4</v>
      </c>
      <c r="P188" s="112">
        <v>0.22699999999999998</v>
      </c>
      <c r="Q188" s="112">
        <v>2</v>
      </c>
      <c r="R188" s="112">
        <v>3</v>
      </c>
      <c r="S188" s="112">
        <v>1</v>
      </c>
      <c r="T188" s="112">
        <v>1</v>
      </c>
      <c r="U188" s="112">
        <v>4034</v>
      </c>
      <c r="V188" s="112">
        <v>2.7578065998761399</v>
      </c>
      <c r="W188" s="112">
        <v>1462.7566704999999</v>
      </c>
      <c r="X188" s="112">
        <v>1</v>
      </c>
      <c r="Y188" s="112">
        <v>1473</v>
      </c>
      <c r="Z188" s="112">
        <v>31.73884938590821</v>
      </c>
      <c r="AA188" s="112">
        <v>0.91800000000000004</v>
      </c>
      <c r="AB188" s="112">
        <v>5</v>
      </c>
      <c r="AC188" s="111">
        <v>4</v>
      </c>
      <c r="AD188" s="49">
        <f t="shared" si="2"/>
        <v>4</v>
      </c>
      <c r="AE18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8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89" spans="1:32" x14ac:dyDescent="0.25">
      <c r="A189" s="110" t="s">
        <v>1560</v>
      </c>
      <c r="B189" s="110">
        <v>9001211200</v>
      </c>
      <c r="C189" s="110" t="s">
        <v>1559</v>
      </c>
      <c r="D189" s="110">
        <v>90285</v>
      </c>
      <c r="E189" s="110">
        <v>2.7</v>
      </c>
      <c r="F189" s="110">
        <v>54945.701229999999</v>
      </c>
      <c r="G189" s="110">
        <v>54.945999999999998</v>
      </c>
      <c r="H189" s="110">
        <v>0.55800000000000005</v>
      </c>
      <c r="I189" s="110">
        <v>3</v>
      </c>
      <c r="J189" s="110">
        <v>0.44199999999999995</v>
      </c>
      <c r="K189" s="110">
        <v>3</v>
      </c>
      <c r="L189" s="110">
        <v>1466</v>
      </c>
      <c r="M189" s="110">
        <v>0.32017063402941665</v>
      </c>
      <c r="N189" s="110">
        <v>0.28799999999999998</v>
      </c>
      <c r="O189" s="110">
        <v>2</v>
      </c>
      <c r="P189" s="110">
        <v>0.505</v>
      </c>
      <c r="Q189" s="110">
        <v>3</v>
      </c>
      <c r="R189" s="110">
        <v>3</v>
      </c>
      <c r="S189" s="110">
        <v>1</v>
      </c>
      <c r="T189" s="110">
        <v>1</v>
      </c>
      <c r="U189" s="110">
        <v>6046</v>
      </c>
      <c r="V189" s="110">
        <v>2.5646037742259802</v>
      </c>
      <c r="W189" s="110">
        <v>2357.4791789999999</v>
      </c>
      <c r="X189" s="110">
        <v>1</v>
      </c>
      <c r="Y189" s="110">
        <v>1698</v>
      </c>
      <c r="Z189" s="110">
        <v>25.358422939068099</v>
      </c>
      <c r="AA189" s="110">
        <v>0.85199999999999998</v>
      </c>
      <c r="AB189" s="110">
        <v>5</v>
      </c>
      <c r="AC189" s="109">
        <v>4</v>
      </c>
      <c r="AD189" s="49">
        <f t="shared" si="2"/>
        <v>4</v>
      </c>
      <c r="AE18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8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90" spans="1:32" x14ac:dyDescent="0.25">
      <c r="A190" s="112" t="s">
        <v>1558</v>
      </c>
      <c r="B190" s="112">
        <v>9001211300</v>
      </c>
      <c r="C190" s="112" t="s">
        <v>1557</v>
      </c>
      <c r="D190" s="112">
        <v>105528</v>
      </c>
      <c r="E190" s="112">
        <v>3.09</v>
      </c>
      <c r="F190" s="112">
        <v>60032.781719999999</v>
      </c>
      <c r="G190" s="112">
        <v>60.033000000000001</v>
      </c>
      <c r="H190" s="112">
        <v>0.65300000000000002</v>
      </c>
      <c r="I190" s="112">
        <v>4</v>
      </c>
      <c r="J190" s="112">
        <v>0.34699999999999998</v>
      </c>
      <c r="K190" s="112">
        <v>2</v>
      </c>
      <c r="L190" s="112">
        <v>1936</v>
      </c>
      <c r="M190" s="112">
        <v>0.38698856415411159</v>
      </c>
      <c r="N190" s="112">
        <v>0.65</v>
      </c>
      <c r="O190" s="112">
        <v>4</v>
      </c>
      <c r="P190" s="112">
        <v>0.19099999999999995</v>
      </c>
      <c r="Q190" s="112">
        <v>1</v>
      </c>
      <c r="R190" s="112">
        <v>2</v>
      </c>
      <c r="S190" s="112">
        <v>1</v>
      </c>
      <c r="T190" s="112">
        <v>1</v>
      </c>
      <c r="U190" s="112">
        <v>3635</v>
      </c>
      <c r="V190" s="112">
        <v>1.8876655026973099</v>
      </c>
      <c r="W190" s="112">
        <v>1925.658966</v>
      </c>
      <c r="X190" s="112">
        <v>1</v>
      </c>
      <c r="Y190" s="112">
        <v>487</v>
      </c>
      <c r="Z190" s="112">
        <v>12.233107259482543</v>
      </c>
      <c r="AA190" s="112">
        <v>0.53100000000000003</v>
      </c>
      <c r="AB190" s="112">
        <v>3</v>
      </c>
      <c r="AC190" s="111">
        <v>2.5</v>
      </c>
      <c r="AD190" s="49">
        <f t="shared" si="2"/>
        <v>3</v>
      </c>
      <c r="AE19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9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91" spans="1:32" x14ac:dyDescent="0.25">
      <c r="A191" s="110" t="s">
        <v>1556</v>
      </c>
      <c r="B191" s="110">
        <v>9001211400</v>
      </c>
      <c r="C191" s="110" t="s">
        <v>1555</v>
      </c>
      <c r="D191" s="110">
        <v>81474</v>
      </c>
      <c r="E191" s="110">
        <v>2.42</v>
      </c>
      <c r="F191" s="110">
        <v>52373.470809999999</v>
      </c>
      <c r="G191" s="110">
        <v>52.372999999999998</v>
      </c>
      <c r="H191" s="110">
        <v>0.50600000000000001</v>
      </c>
      <c r="I191" s="110">
        <v>3</v>
      </c>
      <c r="J191" s="110">
        <v>0.49399999999999999</v>
      </c>
      <c r="K191" s="110">
        <v>3</v>
      </c>
      <c r="L191" s="110">
        <v>1767</v>
      </c>
      <c r="M191" s="110">
        <v>0.40486146272267648</v>
      </c>
      <c r="N191" s="110">
        <v>0.68799999999999994</v>
      </c>
      <c r="O191" s="110">
        <v>4</v>
      </c>
      <c r="P191" s="110">
        <v>0.27300000000000002</v>
      </c>
      <c r="Q191" s="110">
        <v>2</v>
      </c>
      <c r="R191" s="110">
        <v>3</v>
      </c>
      <c r="S191" s="110">
        <v>1</v>
      </c>
      <c r="T191" s="110">
        <v>1</v>
      </c>
      <c r="U191" s="110">
        <v>5025</v>
      </c>
      <c r="V191" s="110">
        <v>2.8037010210085902</v>
      </c>
      <c r="W191" s="110">
        <v>1792.2738417</v>
      </c>
      <c r="X191" s="110">
        <v>1</v>
      </c>
      <c r="Y191" s="110">
        <v>714</v>
      </c>
      <c r="Z191" s="110">
        <v>14.071738273551439</v>
      </c>
      <c r="AA191" s="110">
        <v>0.60899999999999999</v>
      </c>
      <c r="AB191" s="110">
        <v>4</v>
      </c>
      <c r="AC191" s="109">
        <v>3.5</v>
      </c>
      <c r="AD191" s="49">
        <f t="shared" si="2"/>
        <v>4</v>
      </c>
      <c r="AE19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9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92" spans="1:32" x14ac:dyDescent="0.25">
      <c r="A192" s="112" t="s">
        <v>1554</v>
      </c>
      <c r="B192" s="112">
        <v>9001220100</v>
      </c>
      <c r="C192" s="112" t="s">
        <v>1553</v>
      </c>
      <c r="D192" s="112">
        <v>110625</v>
      </c>
      <c r="E192" s="112">
        <v>2.93</v>
      </c>
      <c r="F192" s="112">
        <v>64627.815060000001</v>
      </c>
      <c r="G192" s="112">
        <v>64.628</v>
      </c>
      <c r="H192" s="112">
        <v>0.72899999999999998</v>
      </c>
      <c r="I192" s="112">
        <v>4</v>
      </c>
      <c r="J192" s="112">
        <v>0.27100000000000002</v>
      </c>
      <c r="K192" s="112">
        <v>2</v>
      </c>
      <c r="L192" s="112">
        <v>2079</v>
      </c>
      <c r="M192" s="112">
        <v>0.38602573794021128</v>
      </c>
      <c r="N192" s="112">
        <v>0.64800000000000002</v>
      </c>
      <c r="O192" s="112">
        <v>4</v>
      </c>
      <c r="P192" s="112">
        <v>0.14600000000000002</v>
      </c>
      <c r="Q192" s="112">
        <v>1</v>
      </c>
      <c r="R192" s="112">
        <v>2</v>
      </c>
      <c r="S192" s="112">
        <v>1</v>
      </c>
      <c r="T192" s="112">
        <v>1</v>
      </c>
      <c r="U192" s="112">
        <v>5193</v>
      </c>
      <c r="V192" s="112">
        <v>4.2436961097889299</v>
      </c>
      <c r="W192" s="112">
        <v>1223.6974244999999</v>
      </c>
      <c r="X192" s="112">
        <v>1</v>
      </c>
      <c r="Y192" s="112">
        <v>472</v>
      </c>
      <c r="Z192" s="112">
        <v>8.7716037911168936</v>
      </c>
      <c r="AA192" s="112">
        <v>0.36699999999999999</v>
      </c>
      <c r="AB192" s="112">
        <v>2</v>
      </c>
      <c r="AC192" s="111">
        <v>2</v>
      </c>
      <c r="AD192" s="49">
        <f t="shared" si="2"/>
        <v>2</v>
      </c>
      <c r="AE19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9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93" spans="1:32" x14ac:dyDescent="0.25">
      <c r="A193" s="110" t="s">
        <v>1552</v>
      </c>
      <c r="B193" s="110">
        <v>9001220200</v>
      </c>
      <c r="C193" s="110" t="s">
        <v>1551</v>
      </c>
      <c r="D193" s="110">
        <v>126422</v>
      </c>
      <c r="E193" s="110">
        <v>2.82</v>
      </c>
      <c r="F193" s="110">
        <v>75283.205449999994</v>
      </c>
      <c r="G193" s="110">
        <v>75.283000000000001</v>
      </c>
      <c r="H193" s="110">
        <v>0.85099999999999998</v>
      </c>
      <c r="I193" s="110">
        <v>5</v>
      </c>
      <c r="J193" s="110">
        <v>0.14900000000000002</v>
      </c>
      <c r="K193" s="110">
        <v>1</v>
      </c>
      <c r="L193" s="110">
        <v>2107</v>
      </c>
      <c r="M193" s="110">
        <v>0.33585179920098635</v>
      </c>
      <c r="N193" s="110">
        <v>0.40200000000000002</v>
      </c>
      <c r="O193" s="110">
        <v>3</v>
      </c>
      <c r="P193" s="110">
        <v>0.14300000000000002</v>
      </c>
      <c r="Q193" s="110">
        <v>1</v>
      </c>
      <c r="R193" s="110">
        <v>1</v>
      </c>
      <c r="S193" s="110">
        <v>1</v>
      </c>
      <c r="T193" s="110">
        <v>1</v>
      </c>
      <c r="U193" s="110">
        <v>4893</v>
      </c>
      <c r="V193" s="110">
        <v>11.873892465911</v>
      </c>
      <c r="W193" s="110">
        <v>412.08053838000001</v>
      </c>
      <c r="X193" s="110">
        <v>1</v>
      </c>
      <c r="Y193" s="110">
        <v>503</v>
      </c>
      <c r="Z193" s="110">
        <v>9.9348212522220027</v>
      </c>
      <c r="AA193" s="110">
        <v>0.41799999999999998</v>
      </c>
      <c r="AB193" s="110">
        <v>3</v>
      </c>
      <c r="AC193" s="109">
        <v>2</v>
      </c>
      <c r="AD193" s="49">
        <f t="shared" si="2"/>
        <v>2</v>
      </c>
      <c r="AE19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9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94" spans="1:32" x14ac:dyDescent="0.25">
      <c r="A194" s="112" t="s">
        <v>1550</v>
      </c>
      <c r="B194" s="112">
        <v>9001220300</v>
      </c>
      <c r="C194" s="112" t="s">
        <v>1549</v>
      </c>
      <c r="D194" s="112">
        <v>106296</v>
      </c>
      <c r="E194" s="112">
        <v>2.6</v>
      </c>
      <c r="F194" s="112">
        <v>65921.980739999999</v>
      </c>
      <c r="G194" s="112">
        <v>65.921999999999997</v>
      </c>
      <c r="H194" s="112">
        <v>0.752</v>
      </c>
      <c r="I194" s="112">
        <v>4</v>
      </c>
      <c r="J194" s="112">
        <v>0.248</v>
      </c>
      <c r="K194" s="112">
        <v>2</v>
      </c>
      <c r="L194" s="112">
        <v>1962</v>
      </c>
      <c r="M194" s="112">
        <v>0.35714946267859976</v>
      </c>
      <c r="N194" s="112">
        <v>0.51900000000000002</v>
      </c>
      <c r="O194" s="112">
        <v>3</v>
      </c>
      <c r="P194" s="112">
        <v>0.17800000000000005</v>
      </c>
      <c r="Q194" s="112">
        <v>1</v>
      </c>
      <c r="R194" s="112">
        <v>2</v>
      </c>
      <c r="S194" s="112">
        <v>1</v>
      </c>
      <c r="T194" s="112">
        <v>1</v>
      </c>
      <c r="U194" s="112">
        <v>3795</v>
      </c>
      <c r="V194" s="112">
        <v>4.3243949392815697</v>
      </c>
      <c r="W194" s="112">
        <v>877.57941937999999</v>
      </c>
      <c r="X194" s="112">
        <v>1</v>
      </c>
      <c r="Y194" s="112">
        <v>254</v>
      </c>
      <c r="Z194" s="112">
        <v>7.2344061520934204</v>
      </c>
      <c r="AA194" s="112">
        <v>0.27200000000000002</v>
      </c>
      <c r="AB194" s="112">
        <v>2</v>
      </c>
      <c r="AC194" s="111">
        <v>2</v>
      </c>
      <c r="AD194" s="49">
        <f t="shared" ref="AD194:AD257" si="3">ROUNDUP(AC194,0)</f>
        <v>2</v>
      </c>
      <c r="AE19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9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95" spans="1:32" x14ac:dyDescent="0.25">
      <c r="A195" s="110" t="s">
        <v>1548</v>
      </c>
      <c r="B195" s="110">
        <v>9001230100</v>
      </c>
      <c r="C195" s="110" t="s">
        <v>1547</v>
      </c>
      <c r="D195" s="110">
        <v>107033</v>
      </c>
      <c r="E195" s="110">
        <v>2.66</v>
      </c>
      <c r="F195" s="110">
        <v>65626.142919999998</v>
      </c>
      <c r="G195" s="110">
        <v>65.626000000000005</v>
      </c>
      <c r="H195" s="110">
        <v>0.746</v>
      </c>
      <c r="I195" s="110">
        <v>4</v>
      </c>
      <c r="J195" s="110">
        <v>0.254</v>
      </c>
      <c r="K195" s="110">
        <v>2</v>
      </c>
      <c r="L195" s="110">
        <v>1991</v>
      </c>
      <c r="M195" s="110">
        <v>0.36406223094849532</v>
      </c>
      <c r="N195" s="110">
        <v>0.56000000000000005</v>
      </c>
      <c r="O195" s="110">
        <v>3</v>
      </c>
      <c r="P195" s="110">
        <v>0.16500000000000004</v>
      </c>
      <c r="Q195" s="110">
        <v>1</v>
      </c>
      <c r="R195" s="110">
        <v>2</v>
      </c>
      <c r="S195" s="110">
        <v>1</v>
      </c>
      <c r="T195" s="110">
        <v>1</v>
      </c>
      <c r="U195" s="110">
        <v>7061</v>
      </c>
      <c r="V195" s="110">
        <v>15.379121061564801</v>
      </c>
      <c r="W195" s="110">
        <v>459.12896919000002</v>
      </c>
      <c r="X195" s="110">
        <v>1</v>
      </c>
      <c r="Y195" s="110">
        <v>503</v>
      </c>
      <c r="Z195" s="110">
        <v>7.0045954602423057</v>
      </c>
      <c r="AA195" s="110">
        <v>0.25700000000000001</v>
      </c>
      <c r="AB195" s="110">
        <v>2</v>
      </c>
      <c r="AC195" s="109">
        <v>2</v>
      </c>
      <c r="AD195" s="49">
        <f t="shared" si="3"/>
        <v>2</v>
      </c>
      <c r="AE19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9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96" spans="1:32" x14ac:dyDescent="0.25">
      <c r="A196" s="112" t="s">
        <v>1546</v>
      </c>
      <c r="B196" s="112">
        <v>9001230200</v>
      </c>
      <c r="C196" s="112" t="s">
        <v>1545</v>
      </c>
      <c r="D196" s="112">
        <v>140625</v>
      </c>
      <c r="E196" s="112">
        <v>2.78</v>
      </c>
      <c r="F196" s="112">
        <v>84341.270239999998</v>
      </c>
      <c r="G196" s="112">
        <v>84.340999999999994</v>
      </c>
      <c r="H196" s="112">
        <v>0.90200000000000002</v>
      </c>
      <c r="I196" s="112">
        <v>5</v>
      </c>
      <c r="J196" s="112">
        <v>9.7999999999999976E-2</v>
      </c>
      <c r="K196" s="112">
        <v>1</v>
      </c>
      <c r="L196" s="112">
        <v>2333</v>
      </c>
      <c r="M196" s="112">
        <v>0.33193713967474153</v>
      </c>
      <c r="N196" s="112">
        <v>0.372</v>
      </c>
      <c r="O196" s="112">
        <v>2</v>
      </c>
      <c r="P196" s="112">
        <v>0.10599999999999998</v>
      </c>
      <c r="Q196" s="112">
        <v>1</v>
      </c>
      <c r="R196" s="112">
        <v>1</v>
      </c>
      <c r="S196" s="112">
        <v>1</v>
      </c>
      <c r="T196" s="112">
        <v>1</v>
      </c>
      <c r="U196" s="112">
        <v>1941</v>
      </c>
      <c r="V196" s="112">
        <v>2.3068415760999699</v>
      </c>
      <c r="W196" s="112">
        <v>841.41018616999997</v>
      </c>
      <c r="X196" s="112">
        <v>1</v>
      </c>
      <c r="Y196" s="112">
        <v>123</v>
      </c>
      <c r="Z196" s="112">
        <v>6.546035125066525</v>
      </c>
      <c r="AA196" s="112">
        <v>0.23400000000000001</v>
      </c>
      <c r="AB196" s="112">
        <v>2</v>
      </c>
      <c r="AC196" s="111">
        <v>1.5</v>
      </c>
      <c r="AD196" s="49">
        <f t="shared" si="3"/>
        <v>2</v>
      </c>
      <c r="AE19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9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97" spans="1:32" x14ac:dyDescent="0.25">
      <c r="A197" s="110" t="s">
        <v>1544</v>
      </c>
      <c r="B197" s="110">
        <v>9001230300</v>
      </c>
      <c r="C197" s="110" t="s">
        <v>1543</v>
      </c>
      <c r="D197" s="110">
        <v>130625</v>
      </c>
      <c r="E197" s="110">
        <v>2.7</v>
      </c>
      <c r="F197" s="110">
        <v>79495.843420000005</v>
      </c>
      <c r="G197" s="110">
        <v>79.495999999999995</v>
      </c>
      <c r="H197" s="110">
        <v>0.873</v>
      </c>
      <c r="I197" s="110">
        <v>5</v>
      </c>
      <c r="J197" s="110">
        <v>0.127</v>
      </c>
      <c r="K197" s="110">
        <v>1</v>
      </c>
      <c r="L197" s="110">
        <v>2189</v>
      </c>
      <c r="M197" s="110">
        <v>0.33043237067400372</v>
      </c>
      <c r="N197" s="110">
        <v>0.36099999999999999</v>
      </c>
      <c r="O197" s="110">
        <v>2</v>
      </c>
      <c r="P197" s="110">
        <v>0.13100000000000001</v>
      </c>
      <c r="Q197" s="110">
        <v>1</v>
      </c>
      <c r="R197" s="110">
        <v>1</v>
      </c>
      <c r="S197" s="110">
        <v>1</v>
      </c>
      <c r="T197" s="110">
        <v>1</v>
      </c>
      <c r="U197" s="110">
        <v>3441</v>
      </c>
      <c r="V197" s="110">
        <v>8.0032625633786694</v>
      </c>
      <c r="W197" s="110">
        <v>429.94965774999997</v>
      </c>
      <c r="X197" s="110">
        <v>1</v>
      </c>
      <c r="Y197" s="110">
        <v>135</v>
      </c>
      <c r="Z197" s="110">
        <v>3.7762237762237763</v>
      </c>
      <c r="AA197" s="110">
        <v>9.5000000000000001E-2</v>
      </c>
      <c r="AB197" s="110">
        <v>1</v>
      </c>
      <c r="AC197" s="109">
        <v>1</v>
      </c>
      <c r="AD197" s="49">
        <f t="shared" si="3"/>
        <v>1</v>
      </c>
      <c r="AE19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9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98" spans="1:32" x14ac:dyDescent="0.25">
      <c r="A198" s="112" t="s">
        <v>1542</v>
      </c>
      <c r="B198" s="112">
        <v>9001230400</v>
      </c>
      <c r="C198" s="112" t="s">
        <v>1541</v>
      </c>
      <c r="D198" s="112">
        <v>139313</v>
      </c>
      <c r="E198" s="112">
        <v>2.93</v>
      </c>
      <c r="F198" s="112">
        <v>81387.523610000004</v>
      </c>
      <c r="G198" s="112">
        <v>81.388000000000005</v>
      </c>
      <c r="H198" s="112">
        <v>0.89100000000000001</v>
      </c>
      <c r="I198" s="112">
        <v>5</v>
      </c>
      <c r="J198" s="112">
        <v>0.10899999999999999</v>
      </c>
      <c r="K198" s="112">
        <v>1</v>
      </c>
      <c r="L198" s="112">
        <v>2531</v>
      </c>
      <c r="M198" s="112">
        <v>0.37317759102168113</v>
      </c>
      <c r="N198" s="112">
        <v>0.60499999999999998</v>
      </c>
      <c r="O198" s="112">
        <v>4</v>
      </c>
      <c r="P198" s="112">
        <v>7.2999999999999954E-2</v>
      </c>
      <c r="Q198" s="112">
        <v>1</v>
      </c>
      <c r="R198" s="112">
        <v>1</v>
      </c>
      <c r="S198" s="112">
        <v>1</v>
      </c>
      <c r="T198" s="112">
        <v>1</v>
      </c>
      <c r="U198" s="112">
        <v>5651</v>
      </c>
      <c r="V198" s="112">
        <v>13.8477074025053</v>
      </c>
      <c r="W198" s="112">
        <v>408.08199044999998</v>
      </c>
      <c r="X198" s="112">
        <v>1</v>
      </c>
      <c r="Y198" s="112">
        <v>560</v>
      </c>
      <c r="Z198" s="112">
        <v>9.2976921799767549</v>
      </c>
      <c r="AA198" s="112">
        <v>0.39</v>
      </c>
      <c r="AB198" s="112">
        <v>2</v>
      </c>
      <c r="AC198" s="111">
        <v>1.5</v>
      </c>
      <c r="AD198" s="49">
        <f t="shared" si="3"/>
        <v>2</v>
      </c>
      <c r="AE19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9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199" spans="1:32" x14ac:dyDescent="0.25">
      <c r="A199" s="110" t="s">
        <v>1540</v>
      </c>
      <c r="B199" s="110">
        <v>9001230501</v>
      </c>
      <c r="C199" s="110" t="s">
        <v>1539</v>
      </c>
      <c r="D199" s="110">
        <v>153267</v>
      </c>
      <c r="E199" s="110">
        <v>2.87</v>
      </c>
      <c r="F199" s="110">
        <v>90470.649539999999</v>
      </c>
      <c r="G199" s="110">
        <v>90.471000000000004</v>
      </c>
      <c r="H199" s="110">
        <v>0.92500000000000004</v>
      </c>
      <c r="I199" s="110">
        <v>5</v>
      </c>
      <c r="J199" s="110">
        <v>7.4999999999999956E-2</v>
      </c>
      <c r="K199" s="110">
        <v>1</v>
      </c>
      <c r="L199" s="110">
        <v>2492</v>
      </c>
      <c r="M199" s="110">
        <v>0.33053813752910521</v>
      </c>
      <c r="N199" s="110">
        <v>0.36299999999999999</v>
      </c>
      <c r="O199" s="110">
        <v>2</v>
      </c>
      <c r="P199" s="110">
        <v>7.7999999999999958E-2</v>
      </c>
      <c r="Q199" s="110">
        <v>1</v>
      </c>
      <c r="R199" s="110">
        <v>1</v>
      </c>
      <c r="S199" s="110">
        <v>1</v>
      </c>
      <c r="T199" s="110">
        <v>1</v>
      </c>
      <c r="U199" s="110">
        <v>4329</v>
      </c>
      <c r="V199" s="110">
        <v>7.7456104043725302</v>
      </c>
      <c r="W199" s="110">
        <v>558.89720422000005</v>
      </c>
      <c r="X199" s="110">
        <v>1</v>
      </c>
      <c r="Y199" s="110">
        <v>381</v>
      </c>
      <c r="Z199" s="110">
        <v>9.2633114514952588</v>
      </c>
      <c r="AA199" s="110">
        <v>0.38700000000000001</v>
      </c>
      <c r="AB199" s="110">
        <v>2</v>
      </c>
      <c r="AC199" s="109">
        <v>1.5</v>
      </c>
      <c r="AD199" s="49">
        <f t="shared" si="3"/>
        <v>2</v>
      </c>
      <c r="AE19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19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00" spans="1:32" x14ac:dyDescent="0.25">
      <c r="A200" s="112" t="s">
        <v>1538</v>
      </c>
      <c r="B200" s="112">
        <v>9001230502</v>
      </c>
      <c r="C200" s="112" t="s">
        <v>1537</v>
      </c>
      <c r="D200" s="112">
        <v>114773</v>
      </c>
      <c r="E200" s="112">
        <v>2.62</v>
      </c>
      <c r="F200" s="112">
        <v>70906.996199999994</v>
      </c>
      <c r="G200" s="112">
        <v>70.906999999999996</v>
      </c>
      <c r="H200" s="112">
        <v>0.81499999999999995</v>
      </c>
      <c r="I200" s="112">
        <v>5</v>
      </c>
      <c r="J200" s="112">
        <v>0.18500000000000005</v>
      </c>
      <c r="K200" s="112">
        <v>1</v>
      </c>
      <c r="L200" s="112">
        <v>1980</v>
      </c>
      <c r="M200" s="112">
        <v>0.33508682179939814</v>
      </c>
      <c r="N200" s="112">
        <v>0.39500000000000002</v>
      </c>
      <c r="O200" s="112">
        <v>2</v>
      </c>
      <c r="P200" s="112">
        <v>0.17000000000000004</v>
      </c>
      <c r="Q200" s="112">
        <v>1</v>
      </c>
      <c r="R200" s="112">
        <v>1</v>
      </c>
      <c r="S200" s="112">
        <v>1</v>
      </c>
      <c r="T200" s="112">
        <v>1</v>
      </c>
      <c r="U200" s="112">
        <v>5137</v>
      </c>
      <c r="V200" s="112">
        <v>10.3760816652432</v>
      </c>
      <c r="W200" s="112">
        <v>495.08091452000002</v>
      </c>
      <c r="X200" s="112">
        <v>1</v>
      </c>
      <c r="Y200" s="112">
        <v>402</v>
      </c>
      <c r="Z200" s="112">
        <v>7.9588200356365073</v>
      </c>
      <c r="AA200" s="112">
        <v>0.307</v>
      </c>
      <c r="AB200" s="112">
        <v>2</v>
      </c>
      <c r="AC200" s="111">
        <v>1.5</v>
      </c>
      <c r="AD200" s="49">
        <f t="shared" si="3"/>
        <v>2</v>
      </c>
      <c r="AE20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0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01" spans="1:32" x14ac:dyDescent="0.25">
      <c r="A201" s="110" t="s">
        <v>1536</v>
      </c>
      <c r="B201" s="110">
        <v>9001240100</v>
      </c>
      <c r="C201" s="110" t="s">
        <v>1535</v>
      </c>
      <c r="D201" s="110">
        <v>131992</v>
      </c>
      <c r="E201" s="110">
        <v>2.54</v>
      </c>
      <c r="F201" s="110">
        <v>82819.146630000003</v>
      </c>
      <c r="G201" s="110">
        <v>82.819000000000003</v>
      </c>
      <c r="H201" s="110">
        <v>0.89700000000000002</v>
      </c>
      <c r="I201" s="110">
        <v>5</v>
      </c>
      <c r="J201" s="110">
        <v>0.10299999999999998</v>
      </c>
      <c r="K201" s="110">
        <v>1</v>
      </c>
      <c r="L201" s="110">
        <v>2518</v>
      </c>
      <c r="M201" s="110">
        <v>0.36484317008229961</v>
      </c>
      <c r="N201" s="110">
        <v>0.56399999999999995</v>
      </c>
      <c r="O201" s="110">
        <v>3</v>
      </c>
      <c r="P201" s="110">
        <v>7.5999999999999956E-2</v>
      </c>
      <c r="Q201" s="110">
        <v>1</v>
      </c>
      <c r="R201" s="110">
        <v>1</v>
      </c>
      <c r="S201" s="110">
        <v>1</v>
      </c>
      <c r="T201" s="110">
        <v>1</v>
      </c>
      <c r="U201" s="110">
        <v>4599</v>
      </c>
      <c r="V201" s="110">
        <v>13.3727094488469</v>
      </c>
      <c r="W201" s="110">
        <v>343.90936389000001</v>
      </c>
      <c r="X201" s="110">
        <v>1</v>
      </c>
      <c r="Y201" s="110">
        <v>81</v>
      </c>
      <c r="Z201" s="110">
        <v>1.7597219204866392</v>
      </c>
      <c r="AA201" s="110">
        <v>1.4999999999999999E-2</v>
      </c>
      <c r="AB201" s="110">
        <v>1</v>
      </c>
      <c r="AC201" s="109">
        <v>1</v>
      </c>
      <c r="AD201" s="49">
        <f t="shared" si="3"/>
        <v>1</v>
      </c>
      <c r="AE20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0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02" spans="1:32" x14ac:dyDescent="0.25">
      <c r="A202" s="112" t="s">
        <v>1534</v>
      </c>
      <c r="B202" s="112">
        <v>9001240200</v>
      </c>
      <c r="C202" s="112" t="s">
        <v>1533</v>
      </c>
      <c r="D202" s="112">
        <v>133482</v>
      </c>
      <c r="E202" s="112">
        <v>2.7</v>
      </c>
      <c r="F202" s="112">
        <v>81234.558250000002</v>
      </c>
      <c r="G202" s="112">
        <v>81.234999999999999</v>
      </c>
      <c r="H202" s="112">
        <v>0.89</v>
      </c>
      <c r="I202" s="112">
        <v>5</v>
      </c>
      <c r="J202" s="112">
        <v>0.10999999999999999</v>
      </c>
      <c r="K202" s="112">
        <v>1</v>
      </c>
      <c r="L202" s="112">
        <v>2844</v>
      </c>
      <c r="M202" s="112">
        <v>0.42011676723803687</v>
      </c>
      <c r="N202" s="112">
        <v>0.72499999999999998</v>
      </c>
      <c r="O202" s="112">
        <v>4</v>
      </c>
      <c r="P202" s="112">
        <v>5.3000000000000047E-2</v>
      </c>
      <c r="Q202" s="112">
        <v>1</v>
      </c>
      <c r="R202" s="112">
        <v>1</v>
      </c>
      <c r="S202" s="112">
        <v>2</v>
      </c>
      <c r="T202" s="112">
        <v>2</v>
      </c>
      <c r="U202" s="112">
        <v>4559</v>
      </c>
      <c r="V202" s="112">
        <v>18.126484369811799</v>
      </c>
      <c r="W202" s="112">
        <v>251.51043672</v>
      </c>
      <c r="X202" s="112">
        <v>2</v>
      </c>
      <c r="Y202" s="112">
        <v>380</v>
      </c>
      <c r="Z202" s="112">
        <v>8.3096435600262417</v>
      </c>
      <c r="AA202" s="112">
        <v>0.32700000000000001</v>
      </c>
      <c r="AB202" s="112">
        <v>2</v>
      </c>
      <c r="AC202" s="111">
        <v>1.5</v>
      </c>
      <c r="AD202" s="49">
        <f t="shared" si="3"/>
        <v>2</v>
      </c>
      <c r="AE20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0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03" spans="1:32" x14ac:dyDescent="0.25">
      <c r="A203" s="110" t="s">
        <v>1532</v>
      </c>
      <c r="B203" s="110">
        <v>9001245100</v>
      </c>
      <c r="C203" s="110" t="s">
        <v>1531</v>
      </c>
      <c r="D203" s="110">
        <v>175000</v>
      </c>
      <c r="E203" s="110">
        <v>2.87</v>
      </c>
      <c r="F203" s="110">
        <v>103299.2338</v>
      </c>
      <c r="G203" s="110">
        <v>103.29900000000001</v>
      </c>
      <c r="H203" s="110">
        <v>0.94799999999999995</v>
      </c>
      <c r="I203" s="110">
        <v>5</v>
      </c>
      <c r="J203" s="110">
        <v>5.2000000000000046E-2</v>
      </c>
      <c r="K203" s="110">
        <v>1</v>
      </c>
      <c r="L203" s="110">
        <v>2833</v>
      </c>
      <c r="M203" s="110">
        <v>0.32910215061053044</v>
      </c>
      <c r="N203" s="110">
        <v>0.34699999999999998</v>
      </c>
      <c r="O203" s="110">
        <v>2</v>
      </c>
      <c r="P203" s="110">
        <v>5.4000000000000048E-2</v>
      </c>
      <c r="Q203" s="110">
        <v>1</v>
      </c>
      <c r="R203" s="110">
        <v>1</v>
      </c>
      <c r="S203" s="110">
        <v>1</v>
      </c>
      <c r="T203" s="110">
        <v>1</v>
      </c>
      <c r="U203" s="110">
        <v>2870</v>
      </c>
      <c r="V203" s="110">
        <v>3.9950327955187399</v>
      </c>
      <c r="W203" s="110">
        <v>718.39210011</v>
      </c>
      <c r="X203" s="110">
        <v>1</v>
      </c>
      <c r="Y203" s="110">
        <v>169</v>
      </c>
      <c r="Z203" s="110">
        <v>5.8497750086535136</v>
      </c>
      <c r="AA203" s="110">
        <v>0.19500000000000001</v>
      </c>
      <c r="AB203" s="110">
        <v>1</v>
      </c>
      <c r="AC203" s="109">
        <v>1</v>
      </c>
      <c r="AD203" s="49">
        <f t="shared" si="3"/>
        <v>1</v>
      </c>
      <c r="AE20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0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04" spans="1:32" x14ac:dyDescent="0.25">
      <c r="A204" s="112" t="s">
        <v>1530</v>
      </c>
      <c r="B204" s="112">
        <v>9001245200</v>
      </c>
      <c r="C204" s="112" t="s">
        <v>1529</v>
      </c>
      <c r="D204" s="112">
        <v>152708</v>
      </c>
      <c r="E204" s="112">
        <v>2.75</v>
      </c>
      <c r="F204" s="112">
        <v>92086.388819999993</v>
      </c>
      <c r="G204" s="112">
        <v>92.085999999999999</v>
      </c>
      <c r="H204" s="112">
        <v>0.92800000000000005</v>
      </c>
      <c r="I204" s="112">
        <v>5</v>
      </c>
      <c r="J204" s="112">
        <v>7.1999999999999953E-2</v>
      </c>
      <c r="K204" s="112">
        <v>1</v>
      </c>
      <c r="L204" s="112">
        <v>2467</v>
      </c>
      <c r="M204" s="112">
        <v>0.32148073541972133</v>
      </c>
      <c r="N204" s="112">
        <v>0.309</v>
      </c>
      <c r="O204" s="112">
        <v>2</v>
      </c>
      <c r="P204" s="112">
        <v>7.999999999999996E-2</v>
      </c>
      <c r="Q204" s="112">
        <v>1</v>
      </c>
      <c r="R204" s="112">
        <v>1</v>
      </c>
      <c r="S204" s="112">
        <v>1</v>
      </c>
      <c r="T204" s="112">
        <v>1</v>
      </c>
      <c r="U204" s="112">
        <v>4397</v>
      </c>
      <c r="V204" s="112">
        <v>7.3052122249215099</v>
      </c>
      <c r="W204" s="112">
        <v>601.89900918000001</v>
      </c>
      <c r="X204" s="112">
        <v>1</v>
      </c>
      <c r="Y204" s="112">
        <v>534</v>
      </c>
      <c r="Z204" s="112">
        <v>11.893095768374165</v>
      </c>
      <c r="AA204" s="112">
        <v>0.503</v>
      </c>
      <c r="AB204" s="112">
        <v>3</v>
      </c>
      <c r="AC204" s="111">
        <v>2</v>
      </c>
      <c r="AD204" s="49">
        <f t="shared" si="3"/>
        <v>2</v>
      </c>
      <c r="AE20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0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05" spans="1:32" x14ac:dyDescent="0.25">
      <c r="A205" s="110" t="s">
        <v>1528</v>
      </c>
      <c r="B205" s="110">
        <v>9001245300</v>
      </c>
      <c r="C205" s="110" t="s">
        <v>1527</v>
      </c>
      <c r="D205" s="110">
        <v>130962</v>
      </c>
      <c r="E205" s="110">
        <v>2.36</v>
      </c>
      <c r="F205" s="110">
        <v>85249.000799999994</v>
      </c>
      <c r="G205" s="110">
        <v>85.248999999999995</v>
      </c>
      <c r="H205" s="110">
        <v>0.90800000000000003</v>
      </c>
      <c r="I205" s="110">
        <v>5</v>
      </c>
      <c r="J205" s="110">
        <v>9.1999999999999971E-2</v>
      </c>
      <c r="K205" s="110">
        <v>1</v>
      </c>
      <c r="L205" s="110">
        <v>2282</v>
      </c>
      <c r="M205" s="110">
        <v>0.32122370635457348</v>
      </c>
      <c r="N205" s="110">
        <v>0.30399999999999999</v>
      </c>
      <c r="O205" s="110">
        <v>2</v>
      </c>
      <c r="P205" s="110">
        <v>0.11499999999999999</v>
      </c>
      <c r="Q205" s="110">
        <v>1</v>
      </c>
      <c r="R205" s="110">
        <v>1</v>
      </c>
      <c r="S205" s="110">
        <v>1</v>
      </c>
      <c r="T205" s="110">
        <v>1</v>
      </c>
      <c r="U205" s="110">
        <v>4974</v>
      </c>
      <c r="V205" s="110">
        <v>5.2728329243224303</v>
      </c>
      <c r="W205" s="110">
        <v>943.32592580999994</v>
      </c>
      <c r="X205" s="110">
        <v>1</v>
      </c>
      <c r="Y205" s="110">
        <v>335</v>
      </c>
      <c r="Z205" s="110">
        <v>6.6973210715713716</v>
      </c>
      <c r="AA205" s="110">
        <v>0.24199999999999999</v>
      </c>
      <c r="AB205" s="110">
        <v>2</v>
      </c>
      <c r="AC205" s="109">
        <v>1.5</v>
      </c>
      <c r="AD205" s="49">
        <f t="shared" si="3"/>
        <v>2</v>
      </c>
      <c r="AE20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0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06" spans="1:32" x14ac:dyDescent="0.25">
      <c r="A206" s="112" t="s">
        <v>1526</v>
      </c>
      <c r="B206" s="112">
        <v>9001245400</v>
      </c>
      <c r="C206" s="112" t="s">
        <v>1525</v>
      </c>
      <c r="D206" s="112">
        <v>177361</v>
      </c>
      <c r="E206" s="112">
        <v>2.78</v>
      </c>
      <c r="F206" s="112">
        <v>106374.0589</v>
      </c>
      <c r="G206" s="112">
        <v>106.374</v>
      </c>
      <c r="H206" s="112">
        <v>0.95599999999999996</v>
      </c>
      <c r="I206" s="112">
        <v>5</v>
      </c>
      <c r="J206" s="112">
        <v>4.4000000000000039E-2</v>
      </c>
      <c r="K206" s="112">
        <v>1</v>
      </c>
      <c r="L206" s="112">
        <v>2944</v>
      </c>
      <c r="M206" s="112">
        <v>0.33211104629570543</v>
      </c>
      <c r="N206" s="112">
        <v>0.373</v>
      </c>
      <c r="O206" s="112">
        <v>2</v>
      </c>
      <c r="P206" s="112">
        <v>4.8000000000000043E-2</v>
      </c>
      <c r="Q206" s="112">
        <v>1</v>
      </c>
      <c r="R206" s="112">
        <v>1</v>
      </c>
      <c r="S206" s="112">
        <v>1</v>
      </c>
      <c r="T206" s="112">
        <v>1</v>
      </c>
      <c r="U206" s="112">
        <v>3311</v>
      </c>
      <c r="V206" s="112">
        <v>4.8555541570076803</v>
      </c>
      <c r="W206" s="112">
        <v>681.89950991000001</v>
      </c>
      <c r="X206" s="112">
        <v>1</v>
      </c>
      <c r="Y206" s="112">
        <v>125</v>
      </c>
      <c r="Z206" s="112">
        <v>4.1295011562603241</v>
      </c>
      <c r="AA206" s="112">
        <v>0.112</v>
      </c>
      <c r="AB206" s="112">
        <v>1</v>
      </c>
      <c r="AC206" s="111">
        <v>1</v>
      </c>
      <c r="AD206" s="49">
        <f t="shared" si="3"/>
        <v>1</v>
      </c>
      <c r="AE20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0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07" spans="1:32" x14ac:dyDescent="0.25">
      <c r="A207" s="110" t="s">
        <v>1524</v>
      </c>
      <c r="B207" s="110">
        <v>9001245500</v>
      </c>
      <c r="C207" s="110" t="s">
        <v>1523</v>
      </c>
      <c r="D207" s="110">
        <v>166908</v>
      </c>
      <c r="E207" s="110">
        <v>2.89</v>
      </c>
      <c r="F207" s="110">
        <v>98181.176470000006</v>
      </c>
      <c r="G207" s="110">
        <v>98.180999999999997</v>
      </c>
      <c r="H207" s="110">
        <v>0.94099999999999995</v>
      </c>
      <c r="I207" s="110">
        <v>5</v>
      </c>
      <c r="J207" s="110">
        <v>5.9000000000000052E-2</v>
      </c>
      <c r="K207" s="110">
        <v>1</v>
      </c>
      <c r="L207" s="110">
        <v>2824</v>
      </c>
      <c r="M207" s="110">
        <v>0.34515781149103192</v>
      </c>
      <c r="N207" s="110">
        <v>0.45600000000000002</v>
      </c>
      <c r="O207" s="110">
        <v>3</v>
      </c>
      <c r="P207" s="110">
        <v>5.5000000000000049E-2</v>
      </c>
      <c r="Q207" s="110">
        <v>1</v>
      </c>
      <c r="R207" s="110">
        <v>1</v>
      </c>
      <c r="S207" s="110">
        <v>1</v>
      </c>
      <c r="T207" s="110">
        <v>1</v>
      </c>
      <c r="U207" s="110">
        <v>3099</v>
      </c>
      <c r="V207" s="110">
        <v>2.9917984175988499</v>
      </c>
      <c r="W207" s="110">
        <v>1035.8318200000001</v>
      </c>
      <c r="X207" s="110">
        <v>1</v>
      </c>
      <c r="Y207" s="110">
        <v>425</v>
      </c>
      <c r="Z207" s="110">
        <v>13.980263157894736</v>
      </c>
      <c r="AA207" s="110">
        <v>0.59899999999999998</v>
      </c>
      <c r="AB207" s="110">
        <v>3</v>
      </c>
      <c r="AC207" s="109">
        <v>2</v>
      </c>
      <c r="AD207" s="49">
        <f t="shared" si="3"/>
        <v>2</v>
      </c>
      <c r="AE20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0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08" spans="1:32" x14ac:dyDescent="0.25">
      <c r="A208" s="112" t="s">
        <v>1522</v>
      </c>
      <c r="B208" s="112">
        <v>9001245600</v>
      </c>
      <c r="C208" s="112" t="s">
        <v>1521</v>
      </c>
      <c r="D208" s="112">
        <v>191524</v>
      </c>
      <c r="E208" s="112">
        <v>3.04</v>
      </c>
      <c r="F208" s="112">
        <v>109846.5475</v>
      </c>
      <c r="G208" s="112">
        <v>109.84699999999999</v>
      </c>
      <c r="H208" s="112">
        <v>0.96199999999999997</v>
      </c>
      <c r="I208" s="112">
        <v>5</v>
      </c>
      <c r="J208" s="112">
        <v>3.8000000000000034E-2</v>
      </c>
      <c r="K208" s="112">
        <v>1</v>
      </c>
      <c r="L208" s="112">
        <v>3201</v>
      </c>
      <c r="M208" s="112">
        <v>0.34968782245978192</v>
      </c>
      <c r="N208" s="112">
        <v>0.47499999999999998</v>
      </c>
      <c r="O208" s="112">
        <v>3</v>
      </c>
      <c r="P208" s="112">
        <v>3.9000000000000035E-2</v>
      </c>
      <c r="Q208" s="112">
        <v>1</v>
      </c>
      <c r="R208" s="112">
        <v>1</v>
      </c>
      <c r="S208" s="112">
        <v>1</v>
      </c>
      <c r="T208" s="112">
        <v>1</v>
      </c>
      <c r="U208" s="112">
        <v>5987</v>
      </c>
      <c r="V208" s="112">
        <v>10.094934030582399</v>
      </c>
      <c r="W208" s="112">
        <v>593.06974981999997</v>
      </c>
      <c r="X208" s="112">
        <v>1</v>
      </c>
      <c r="Y208" s="112">
        <v>777</v>
      </c>
      <c r="Z208" s="112">
        <v>11.783439490445859</v>
      </c>
      <c r="AA208" s="112">
        <v>0.49299999999999999</v>
      </c>
      <c r="AB208" s="112">
        <v>3</v>
      </c>
      <c r="AC208" s="111">
        <v>2</v>
      </c>
      <c r="AD208" s="49">
        <f t="shared" si="3"/>
        <v>2</v>
      </c>
      <c r="AE20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0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09" spans="1:32" x14ac:dyDescent="0.25">
      <c r="A209" s="110" t="s">
        <v>1520</v>
      </c>
      <c r="B209" s="110">
        <v>9001257100</v>
      </c>
      <c r="C209" s="110" t="s">
        <v>1519</v>
      </c>
      <c r="D209" s="110">
        <v>101818</v>
      </c>
      <c r="E209" s="110">
        <v>2.48</v>
      </c>
      <c r="F209" s="110">
        <v>64654.494650000001</v>
      </c>
      <c r="G209" s="110">
        <v>64.653999999999996</v>
      </c>
      <c r="H209" s="110">
        <v>0.73</v>
      </c>
      <c r="I209" s="110">
        <v>4</v>
      </c>
      <c r="J209" s="110">
        <v>0.27</v>
      </c>
      <c r="K209" s="110">
        <v>2</v>
      </c>
      <c r="L209" s="110">
        <v>1838</v>
      </c>
      <c r="M209" s="110">
        <v>0.34113637604620889</v>
      </c>
      <c r="N209" s="110">
        <v>0.42399999999999999</v>
      </c>
      <c r="O209" s="110">
        <v>3</v>
      </c>
      <c r="P209" s="110">
        <v>0.23899999999999999</v>
      </c>
      <c r="Q209" s="110">
        <v>2</v>
      </c>
      <c r="R209" s="110">
        <v>2</v>
      </c>
      <c r="S209" s="110">
        <v>2</v>
      </c>
      <c r="T209" s="110">
        <v>2</v>
      </c>
      <c r="U209" s="110">
        <v>3581</v>
      </c>
      <c r="V209" s="110">
        <v>21.8917817379849</v>
      </c>
      <c r="W209" s="110">
        <v>163.57736628999999</v>
      </c>
      <c r="X209" s="110">
        <v>2</v>
      </c>
      <c r="Y209" s="110">
        <v>211</v>
      </c>
      <c r="Z209" s="110">
        <v>5.7824061386681285</v>
      </c>
      <c r="AA209" s="110">
        <v>0.193</v>
      </c>
      <c r="AB209" s="110">
        <v>1</v>
      </c>
      <c r="AC209" s="109">
        <v>1.5</v>
      </c>
      <c r="AD209" s="49">
        <f t="shared" si="3"/>
        <v>2</v>
      </c>
      <c r="AE20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0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10" spans="1:32" x14ac:dyDescent="0.25">
      <c r="A210" s="112" t="s">
        <v>1518</v>
      </c>
      <c r="B210" s="112">
        <v>9001257200</v>
      </c>
      <c r="C210" s="112" t="s">
        <v>1517</v>
      </c>
      <c r="D210" s="112">
        <v>50915</v>
      </c>
      <c r="E210" s="112">
        <v>2.88</v>
      </c>
      <c r="F210" s="112">
        <v>30001.95147</v>
      </c>
      <c r="G210" s="112">
        <v>30.001999999999999</v>
      </c>
      <c r="H210" s="112">
        <v>0.16800000000000001</v>
      </c>
      <c r="I210" s="112">
        <v>1</v>
      </c>
      <c r="J210" s="112">
        <v>0.83199999999999996</v>
      </c>
      <c r="K210" s="112">
        <v>5</v>
      </c>
      <c r="L210" s="112">
        <v>1269</v>
      </c>
      <c r="M210" s="112">
        <v>0.50756698327530492</v>
      </c>
      <c r="N210" s="112">
        <v>0.85499999999999998</v>
      </c>
      <c r="O210" s="112">
        <v>5</v>
      </c>
      <c r="P210" s="112">
        <v>0.68900000000000006</v>
      </c>
      <c r="Q210" s="112">
        <v>4</v>
      </c>
      <c r="R210" s="112">
        <v>5</v>
      </c>
      <c r="S210" s="112">
        <v>1</v>
      </c>
      <c r="T210" s="112">
        <v>1</v>
      </c>
      <c r="U210" s="112">
        <v>3722</v>
      </c>
      <c r="V210" s="112">
        <v>0.59978849322854</v>
      </c>
      <c r="W210" s="112">
        <v>6205.5208494999997</v>
      </c>
      <c r="X210" s="112">
        <v>1</v>
      </c>
      <c r="Y210" s="112">
        <v>788</v>
      </c>
      <c r="Z210" s="112">
        <v>19.23828125</v>
      </c>
      <c r="AA210" s="112">
        <v>0.73699999999999999</v>
      </c>
      <c r="AB210" s="112">
        <v>4</v>
      </c>
      <c r="AC210" s="111">
        <v>4.5</v>
      </c>
      <c r="AD210" s="49">
        <f t="shared" si="3"/>
        <v>5</v>
      </c>
      <c r="AE21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1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11" spans="1:32" x14ac:dyDescent="0.25">
      <c r="A211" s="110" t="s">
        <v>1516</v>
      </c>
      <c r="B211" s="110">
        <v>9003330100</v>
      </c>
      <c r="C211" s="110" t="s">
        <v>1515</v>
      </c>
      <c r="D211" s="110">
        <v>99722</v>
      </c>
      <c r="E211" s="110">
        <v>2.6</v>
      </c>
      <c r="F211" s="110">
        <v>61844.959009999999</v>
      </c>
      <c r="G211" s="110">
        <v>61.844999999999999</v>
      </c>
      <c r="H211" s="110">
        <v>0.69</v>
      </c>
      <c r="I211" s="110">
        <v>4</v>
      </c>
      <c r="J211" s="110">
        <v>0.31000000000000005</v>
      </c>
      <c r="K211" s="110">
        <v>2</v>
      </c>
      <c r="L211" s="110">
        <v>1473</v>
      </c>
      <c r="M211" s="110">
        <v>0.28581149188152727</v>
      </c>
      <c r="N211" s="110">
        <v>0.10199999999999999</v>
      </c>
      <c r="O211" s="110">
        <v>1</v>
      </c>
      <c r="P211" s="110">
        <v>0.502</v>
      </c>
      <c r="Q211" s="110">
        <v>3</v>
      </c>
      <c r="R211" s="110">
        <v>3</v>
      </c>
      <c r="S211" s="110">
        <v>2</v>
      </c>
      <c r="T211" s="110">
        <v>2</v>
      </c>
      <c r="U211" s="110">
        <v>2114</v>
      </c>
      <c r="V211" s="110">
        <v>33.079351719004102</v>
      </c>
      <c r="W211" s="110">
        <v>63.906935599999997</v>
      </c>
      <c r="X211" s="110">
        <v>2</v>
      </c>
      <c r="Y211" s="110">
        <v>262</v>
      </c>
      <c r="Z211" s="110">
        <v>13.218970736629666</v>
      </c>
      <c r="AA211" s="110">
        <v>0.56399999999999995</v>
      </c>
      <c r="AB211" s="110">
        <v>3</v>
      </c>
      <c r="AC211" s="109">
        <v>3</v>
      </c>
      <c r="AD211" s="49">
        <f t="shared" si="3"/>
        <v>3</v>
      </c>
      <c r="AE21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1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12" spans="1:32" x14ac:dyDescent="0.25">
      <c r="A212" s="112" t="s">
        <v>1514</v>
      </c>
      <c r="B212" s="112">
        <v>9003400100</v>
      </c>
      <c r="C212" s="112" t="s">
        <v>1513</v>
      </c>
      <c r="D212" s="112">
        <v>80725</v>
      </c>
      <c r="E212" s="112">
        <v>2.3199999999999998</v>
      </c>
      <c r="F212" s="112">
        <v>52998.558960000002</v>
      </c>
      <c r="G212" s="112">
        <v>52.999000000000002</v>
      </c>
      <c r="H212" s="112">
        <v>0.52100000000000002</v>
      </c>
      <c r="I212" s="112">
        <v>3</v>
      </c>
      <c r="J212" s="112">
        <v>0.47899999999999998</v>
      </c>
      <c r="K212" s="112">
        <v>3</v>
      </c>
      <c r="L212" s="112">
        <v>1365</v>
      </c>
      <c r="M212" s="112">
        <v>0.30906500707618484</v>
      </c>
      <c r="N212" s="112">
        <v>0.22</v>
      </c>
      <c r="O212" s="112">
        <v>2</v>
      </c>
      <c r="P212" s="112">
        <v>0.59399999999999997</v>
      </c>
      <c r="Q212" s="112">
        <v>3</v>
      </c>
      <c r="R212" s="112">
        <v>3</v>
      </c>
      <c r="S212" s="112">
        <v>1</v>
      </c>
      <c r="T212" s="112">
        <v>1</v>
      </c>
      <c r="U212" s="112">
        <v>7195</v>
      </c>
      <c r="V212" s="112">
        <v>7.53514842539811</v>
      </c>
      <c r="W212" s="112">
        <v>954.85843062000004</v>
      </c>
      <c r="X212" s="112">
        <v>1</v>
      </c>
      <c r="Y212" s="112">
        <v>647</v>
      </c>
      <c r="Z212" s="112">
        <v>8.8135131453480451</v>
      </c>
      <c r="AA212" s="112">
        <v>0.36299999999999999</v>
      </c>
      <c r="AB212" s="112">
        <v>2</v>
      </c>
      <c r="AC212" s="111">
        <v>2.5</v>
      </c>
      <c r="AD212" s="49">
        <f t="shared" si="3"/>
        <v>3</v>
      </c>
      <c r="AE21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1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13" spans="1:32" x14ac:dyDescent="0.25">
      <c r="A213" s="110" t="s">
        <v>1512</v>
      </c>
      <c r="B213" s="110">
        <v>9003400200</v>
      </c>
      <c r="C213" s="110" t="s">
        <v>1511</v>
      </c>
      <c r="D213" s="110">
        <v>133417</v>
      </c>
      <c r="E213" s="110">
        <v>2.79</v>
      </c>
      <c r="F213" s="110">
        <v>79874.668600000005</v>
      </c>
      <c r="G213" s="110">
        <v>79.875</v>
      </c>
      <c r="H213" s="110">
        <v>0.876</v>
      </c>
      <c r="I213" s="110">
        <v>5</v>
      </c>
      <c r="J213" s="110">
        <v>0.124</v>
      </c>
      <c r="K213" s="110">
        <v>1</v>
      </c>
      <c r="L213" s="110">
        <v>1791</v>
      </c>
      <c r="M213" s="110">
        <v>0.2690715389083943</v>
      </c>
      <c r="N213" s="110">
        <v>0.06</v>
      </c>
      <c r="O213" s="110">
        <v>1</v>
      </c>
      <c r="P213" s="110">
        <v>0.25800000000000001</v>
      </c>
      <c r="Q213" s="110">
        <v>2</v>
      </c>
      <c r="R213" s="110">
        <v>2</v>
      </c>
      <c r="S213" s="110">
        <v>1</v>
      </c>
      <c r="T213" s="110">
        <v>1</v>
      </c>
      <c r="U213" s="110">
        <v>5769</v>
      </c>
      <c r="V213" s="110">
        <v>12.726224600268401</v>
      </c>
      <c r="W213" s="110">
        <v>453.31590327999999</v>
      </c>
      <c r="X213" s="110">
        <v>1</v>
      </c>
      <c r="Y213" s="110">
        <v>469</v>
      </c>
      <c r="Z213" s="110">
        <v>7.5027995520716688</v>
      </c>
      <c r="AA213" s="110">
        <v>0.27600000000000002</v>
      </c>
      <c r="AB213" s="110">
        <v>2</v>
      </c>
      <c r="AC213" s="109">
        <v>2</v>
      </c>
      <c r="AD213" s="49">
        <f t="shared" si="3"/>
        <v>2</v>
      </c>
      <c r="AE21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1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14" spans="1:32" x14ac:dyDescent="0.25">
      <c r="A214" s="112" t="s">
        <v>1510</v>
      </c>
      <c r="B214" s="112">
        <v>9003400300</v>
      </c>
      <c r="C214" s="112" t="s">
        <v>1509</v>
      </c>
      <c r="D214" s="112">
        <v>99743</v>
      </c>
      <c r="E214" s="112">
        <v>2.4500000000000002</v>
      </c>
      <c r="F214" s="112">
        <v>63723.465219999998</v>
      </c>
      <c r="G214" s="112">
        <v>63.722999999999999</v>
      </c>
      <c r="H214" s="112">
        <v>0.71399999999999997</v>
      </c>
      <c r="I214" s="112">
        <v>4</v>
      </c>
      <c r="J214" s="112">
        <v>0.28600000000000003</v>
      </c>
      <c r="K214" s="112">
        <v>2</v>
      </c>
      <c r="L214" s="112">
        <v>1591</v>
      </c>
      <c r="M214" s="112">
        <v>0.29960705893953582</v>
      </c>
      <c r="N214" s="112">
        <v>0.16700000000000001</v>
      </c>
      <c r="O214" s="112">
        <v>1</v>
      </c>
      <c r="P214" s="112">
        <v>0.39100000000000001</v>
      </c>
      <c r="Q214" s="112">
        <v>2</v>
      </c>
      <c r="R214" s="112">
        <v>2</v>
      </c>
      <c r="S214" s="112">
        <v>1</v>
      </c>
      <c r="T214" s="112">
        <v>1</v>
      </c>
      <c r="U214" s="112">
        <v>6902</v>
      </c>
      <c r="V214" s="112">
        <v>6.06300222240412</v>
      </c>
      <c r="W214" s="112">
        <v>1138.3799225</v>
      </c>
      <c r="X214" s="112">
        <v>1</v>
      </c>
      <c r="Y214" s="112">
        <v>453</v>
      </c>
      <c r="Z214" s="112">
        <v>6.5728380731282643</v>
      </c>
      <c r="AA214" s="112">
        <v>0.23400000000000001</v>
      </c>
      <c r="AB214" s="112">
        <v>2</v>
      </c>
      <c r="AC214" s="111">
        <v>2</v>
      </c>
      <c r="AD214" s="49">
        <f t="shared" si="3"/>
        <v>2</v>
      </c>
      <c r="AE21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1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15" spans="1:32" x14ac:dyDescent="0.25">
      <c r="A215" s="110" t="s">
        <v>1508</v>
      </c>
      <c r="B215" s="110">
        <v>9003405100</v>
      </c>
      <c r="C215" s="110" t="s">
        <v>1507</v>
      </c>
      <c r="D215" s="110">
        <v>70217</v>
      </c>
      <c r="E215" s="110">
        <v>2.73</v>
      </c>
      <c r="F215" s="110">
        <v>42497.261659999996</v>
      </c>
      <c r="G215" s="110">
        <v>42.497</v>
      </c>
      <c r="H215" s="110">
        <v>0.33100000000000002</v>
      </c>
      <c r="I215" s="110">
        <v>2</v>
      </c>
      <c r="J215" s="110">
        <v>0.66900000000000004</v>
      </c>
      <c r="K215" s="110">
        <v>4</v>
      </c>
      <c r="L215" s="110">
        <v>1254</v>
      </c>
      <c r="M215" s="110">
        <v>0.35409340301480502</v>
      </c>
      <c r="N215" s="110">
        <v>0.502</v>
      </c>
      <c r="O215" s="110">
        <v>3</v>
      </c>
      <c r="P215" s="110">
        <v>0.71300000000000008</v>
      </c>
      <c r="Q215" s="110">
        <v>4</v>
      </c>
      <c r="R215" s="110">
        <v>4</v>
      </c>
      <c r="S215" s="110">
        <v>1</v>
      </c>
      <c r="T215" s="110">
        <v>1</v>
      </c>
      <c r="U215" s="110">
        <v>3171</v>
      </c>
      <c r="V215" s="110">
        <v>0.99943860743756296</v>
      </c>
      <c r="W215" s="110">
        <v>3172.7811757999998</v>
      </c>
      <c r="X215" s="110">
        <v>1</v>
      </c>
      <c r="Y215" s="110">
        <v>480</v>
      </c>
      <c r="Z215" s="110">
        <v>14.589665653495441</v>
      </c>
      <c r="AA215" s="110">
        <v>0.60599999999999998</v>
      </c>
      <c r="AB215" s="110">
        <v>4</v>
      </c>
      <c r="AC215" s="109">
        <v>4</v>
      </c>
      <c r="AD215" s="49">
        <f t="shared" si="3"/>
        <v>4</v>
      </c>
      <c r="AE21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1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16" spans="1:32" x14ac:dyDescent="0.25">
      <c r="A216" s="112" t="s">
        <v>1506</v>
      </c>
      <c r="B216" s="112">
        <v>9003405200</v>
      </c>
      <c r="C216" s="112" t="s">
        <v>1505</v>
      </c>
      <c r="D216" s="112">
        <v>66331</v>
      </c>
      <c r="E216" s="112">
        <v>2.11</v>
      </c>
      <c r="F216" s="112">
        <v>45664.14359</v>
      </c>
      <c r="G216" s="112">
        <v>45.664000000000001</v>
      </c>
      <c r="H216" s="112">
        <v>0.377</v>
      </c>
      <c r="I216" s="112">
        <v>2</v>
      </c>
      <c r="J216" s="112">
        <v>0.623</v>
      </c>
      <c r="K216" s="112">
        <v>4</v>
      </c>
      <c r="L216" s="112">
        <v>1014</v>
      </c>
      <c r="M216" s="112">
        <v>0.26646727702268069</v>
      </c>
      <c r="N216" s="112">
        <v>5.5E-2</v>
      </c>
      <c r="O216" s="112">
        <v>1</v>
      </c>
      <c r="P216" s="112">
        <v>0.93199999999999994</v>
      </c>
      <c r="Q216" s="112">
        <v>5</v>
      </c>
      <c r="R216" s="112">
        <v>5</v>
      </c>
      <c r="S216" s="112">
        <v>1</v>
      </c>
      <c r="T216" s="112">
        <v>1</v>
      </c>
      <c r="U216" s="112">
        <v>4447</v>
      </c>
      <c r="V216" s="112">
        <v>1.4014902771750299</v>
      </c>
      <c r="W216" s="112">
        <v>3173.0509105000001</v>
      </c>
      <c r="X216" s="112">
        <v>1</v>
      </c>
      <c r="Y216" s="112">
        <v>267</v>
      </c>
      <c r="Z216" s="112">
        <v>6.8251533742331292</v>
      </c>
      <c r="AA216" s="112">
        <v>0.246</v>
      </c>
      <c r="AB216" s="112">
        <v>2</v>
      </c>
      <c r="AC216" s="111">
        <v>3.5</v>
      </c>
      <c r="AD216" s="49">
        <f t="shared" si="3"/>
        <v>4</v>
      </c>
      <c r="AE21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1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17" spans="1:32" x14ac:dyDescent="0.25">
      <c r="A217" s="110" t="s">
        <v>1504</v>
      </c>
      <c r="B217" s="110">
        <v>9003405300</v>
      </c>
      <c r="C217" s="110" t="s">
        <v>1503</v>
      </c>
      <c r="D217" s="110">
        <v>59552</v>
      </c>
      <c r="E217" s="110">
        <v>2.4700000000000002</v>
      </c>
      <c r="F217" s="110">
        <v>37892.030200000001</v>
      </c>
      <c r="G217" s="110">
        <v>37.892000000000003</v>
      </c>
      <c r="H217" s="110">
        <v>0.26400000000000001</v>
      </c>
      <c r="I217" s="110">
        <v>2</v>
      </c>
      <c r="J217" s="110">
        <v>0.73599999999999999</v>
      </c>
      <c r="K217" s="110">
        <v>4</v>
      </c>
      <c r="L217" s="110">
        <v>1164</v>
      </c>
      <c r="M217" s="110">
        <v>0.36862632923796201</v>
      </c>
      <c r="N217" s="110">
        <v>0.58699999999999997</v>
      </c>
      <c r="O217" s="110">
        <v>3</v>
      </c>
      <c r="P217" s="110">
        <v>0.81299999999999994</v>
      </c>
      <c r="Q217" s="110">
        <v>5</v>
      </c>
      <c r="R217" s="110">
        <v>5</v>
      </c>
      <c r="S217" s="110">
        <v>1</v>
      </c>
      <c r="T217" s="110">
        <v>1</v>
      </c>
      <c r="U217" s="110">
        <v>6140</v>
      </c>
      <c r="V217" s="110">
        <v>1.3482236211133001</v>
      </c>
      <c r="W217" s="110">
        <v>4554.1406513000002</v>
      </c>
      <c r="X217" s="110">
        <v>1</v>
      </c>
      <c r="Y217" s="110">
        <v>879</v>
      </c>
      <c r="Z217" s="110">
        <v>13.644830797888854</v>
      </c>
      <c r="AA217" s="110">
        <v>0.58699999999999997</v>
      </c>
      <c r="AB217" s="110">
        <v>3</v>
      </c>
      <c r="AC217" s="109">
        <v>4</v>
      </c>
      <c r="AD217" s="49">
        <f t="shared" si="3"/>
        <v>4</v>
      </c>
      <c r="AE21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1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18" spans="1:32" x14ac:dyDescent="0.25">
      <c r="A218" s="112" t="s">
        <v>1502</v>
      </c>
      <c r="B218" s="112">
        <v>9003405401</v>
      </c>
      <c r="C218" s="112" t="s">
        <v>1501</v>
      </c>
      <c r="D218" s="112">
        <v>82266</v>
      </c>
      <c r="E218" s="112">
        <v>2.5299999999999998</v>
      </c>
      <c r="F218" s="112">
        <v>51720.191070000001</v>
      </c>
      <c r="G218" s="112">
        <v>51.72</v>
      </c>
      <c r="H218" s="112">
        <v>0.49399999999999999</v>
      </c>
      <c r="I218" s="112">
        <v>3</v>
      </c>
      <c r="J218" s="112">
        <v>0.50600000000000001</v>
      </c>
      <c r="K218" s="112">
        <v>3</v>
      </c>
      <c r="L218" s="112">
        <v>1596</v>
      </c>
      <c r="M218" s="112">
        <v>0.3703002561239378</v>
      </c>
      <c r="N218" s="112">
        <v>0.59099999999999997</v>
      </c>
      <c r="O218" s="112">
        <v>3</v>
      </c>
      <c r="P218" s="112">
        <v>0.38500000000000001</v>
      </c>
      <c r="Q218" s="112">
        <v>2</v>
      </c>
      <c r="R218" s="112">
        <v>3</v>
      </c>
      <c r="S218" s="112">
        <v>1</v>
      </c>
      <c r="T218" s="112">
        <v>1</v>
      </c>
      <c r="U218" s="112">
        <v>3325</v>
      </c>
      <c r="V218" s="112">
        <v>1.4693376957731099</v>
      </c>
      <c r="W218" s="112">
        <v>2262.9243158999998</v>
      </c>
      <c r="X218" s="112">
        <v>1</v>
      </c>
      <c r="Y218" s="112">
        <v>623</v>
      </c>
      <c r="Z218" s="112">
        <v>18.328920270667844</v>
      </c>
      <c r="AA218" s="112">
        <v>0.71799999999999997</v>
      </c>
      <c r="AB218" s="112">
        <v>4</v>
      </c>
      <c r="AC218" s="111">
        <v>3.5</v>
      </c>
      <c r="AD218" s="49">
        <f t="shared" si="3"/>
        <v>4</v>
      </c>
      <c r="AE21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1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19" spans="1:32" x14ac:dyDescent="0.25">
      <c r="A219" s="110" t="s">
        <v>1500</v>
      </c>
      <c r="B219" s="110">
        <v>9003405402</v>
      </c>
      <c r="C219" s="110" t="s">
        <v>1499</v>
      </c>
      <c r="D219" s="110">
        <v>62212</v>
      </c>
      <c r="E219" s="110">
        <v>1.82</v>
      </c>
      <c r="F219" s="110">
        <v>46114.602489999997</v>
      </c>
      <c r="G219" s="110">
        <v>46.115000000000002</v>
      </c>
      <c r="H219" s="110">
        <v>0.38800000000000001</v>
      </c>
      <c r="I219" s="110">
        <v>2</v>
      </c>
      <c r="J219" s="110">
        <v>0.61199999999999999</v>
      </c>
      <c r="K219" s="110">
        <v>4</v>
      </c>
      <c r="L219" s="110">
        <v>1094</v>
      </c>
      <c r="M219" s="110">
        <v>0.28468205928581564</v>
      </c>
      <c r="N219" s="110">
        <v>9.8000000000000004E-2</v>
      </c>
      <c r="O219" s="110">
        <v>1</v>
      </c>
      <c r="P219" s="110">
        <v>0.88100000000000001</v>
      </c>
      <c r="Q219" s="110">
        <v>5</v>
      </c>
      <c r="R219" s="110">
        <v>5</v>
      </c>
      <c r="S219" s="110">
        <v>1</v>
      </c>
      <c r="T219" s="110">
        <v>1</v>
      </c>
      <c r="U219" s="110">
        <v>3982</v>
      </c>
      <c r="V219" s="110">
        <v>1.7616915599609</v>
      </c>
      <c r="W219" s="110">
        <v>2260.3275684</v>
      </c>
      <c r="X219" s="110">
        <v>1</v>
      </c>
      <c r="Y219" s="110">
        <v>1020</v>
      </c>
      <c r="Z219" s="110">
        <v>27.084439723844927</v>
      </c>
      <c r="AA219" s="110">
        <v>0.86599999999999999</v>
      </c>
      <c r="AB219" s="110">
        <v>5</v>
      </c>
      <c r="AC219" s="109">
        <v>5</v>
      </c>
      <c r="AD219" s="49">
        <f t="shared" si="3"/>
        <v>5</v>
      </c>
      <c r="AE21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1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20" spans="1:32" x14ac:dyDescent="0.25">
      <c r="A220" s="112" t="s">
        <v>1498</v>
      </c>
      <c r="B220" s="112">
        <v>9003405500</v>
      </c>
      <c r="C220" s="112" t="s">
        <v>1497</v>
      </c>
      <c r="D220" s="112">
        <v>76318</v>
      </c>
      <c r="E220" s="112">
        <v>2.4700000000000002</v>
      </c>
      <c r="F220" s="112">
        <v>48559.980539999997</v>
      </c>
      <c r="G220" s="112">
        <v>48.56</v>
      </c>
      <c r="H220" s="112">
        <v>0.443</v>
      </c>
      <c r="I220" s="112">
        <v>3</v>
      </c>
      <c r="J220" s="112">
        <v>0.55699999999999994</v>
      </c>
      <c r="K220" s="112">
        <v>3</v>
      </c>
      <c r="L220" s="112">
        <v>1269</v>
      </c>
      <c r="M220" s="112">
        <v>0.31359155894752344</v>
      </c>
      <c r="N220" s="112">
        <v>0.245</v>
      </c>
      <c r="O220" s="112">
        <v>2</v>
      </c>
      <c r="P220" s="112">
        <v>0.68900000000000006</v>
      </c>
      <c r="Q220" s="112">
        <v>4</v>
      </c>
      <c r="R220" s="112">
        <v>4</v>
      </c>
      <c r="S220" s="112">
        <v>1</v>
      </c>
      <c r="T220" s="112">
        <v>1</v>
      </c>
      <c r="U220" s="112">
        <v>5206</v>
      </c>
      <c r="V220" s="112">
        <v>3.2382752352520598</v>
      </c>
      <c r="W220" s="112">
        <v>1607.6459293</v>
      </c>
      <c r="X220" s="112">
        <v>1</v>
      </c>
      <c r="Y220" s="112">
        <v>419</v>
      </c>
      <c r="Z220" s="112">
        <v>7.8273865122361297</v>
      </c>
      <c r="AA220" s="112">
        <v>0.29599999999999999</v>
      </c>
      <c r="AB220" s="112">
        <v>2</v>
      </c>
      <c r="AC220" s="111">
        <v>3</v>
      </c>
      <c r="AD220" s="49">
        <f t="shared" si="3"/>
        <v>3</v>
      </c>
      <c r="AE22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2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21" spans="1:32" x14ac:dyDescent="0.25">
      <c r="A221" s="110" t="s">
        <v>1496</v>
      </c>
      <c r="B221" s="110">
        <v>9003405600</v>
      </c>
      <c r="C221" s="110" t="s">
        <v>1495</v>
      </c>
      <c r="D221" s="110">
        <v>63167</v>
      </c>
      <c r="E221" s="110">
        <v>2.74</v>
      </c>
      <c r="F221" s="110">
        <v>38160.580269999999</v>
      </c>
      <c r="G221" s="110">
        <v>38.161000000000001</v>
      </c>
      <c r="H221" s="110">
        <v>0.26700000000000002</v>
      </c>
      <c r="I221" s="110">
        <v>2</v>
      </c>
      <c r="J221" s="110">
        <v>0.73299999999999998</v>
      </c>
      <c r="K221" s="110">
        <v>4</v>
      </c>
      <c r="L221" s="110">
        <v>1345</v>
      </c>
      <c r="M221" s="110">
        <v>0.42294954337181523</v>
      </c>
      <c r="N221" s="110">
        <v>0.73899999999999999</v>
      </c>
      <c r="O221" s="110">
        <v>4</v>
      </c>
      <c r="P221" s="110">
        <v>0.61099999999999999</v>
      </c>
      <c r="Q221" s="110">
        <v>4</v>
      </c>
      <c r="R221" s="110">
        <v>4</v>
      </c>
      <c r="S221" s="110">
        <v>1</v>
      </c>
      <c r="T221" s="110">
        <v>1</v>
      </c>
      <c r="U221" s="110">
        <v>7222</v>
      </c>
      <c r="V221" s="110">
        <v>2.9392862051870501</v>
      </c>
      <c r="W221" s="110">
        <v>2457.0591279</v>
      </c>
      <c r="X221" s="110">
        <v>1</v>
      </c>
      <c r="Y221" s="110">
        <v>895</v>
      </c>
      <c r="Z221" s="110">
        <v>12.040898695008744</v>
      </c>
      <c r="AA221" s="110">
        <v>0.51400000000000001</v>
      </c>
      <c r="AB221" s="110">
        <v>3</v>
      </c>
      <c r="AC221" s="109">
        <v>3.5</v>
      </c>
      <c r="AD221" s="49">
        <f t="shared" si="3"/>
        <v>4</v>
      </c>
      <c r="AE22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2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22" spans="1:32" x14ac:dyDescent="0.25">
      <c r="A222" s="112" t="s">
        <v>1494</v>
      </c>
      <c r="B222" s="112">
        <v>9003405700</v>
      </c>
      <c r="C222" s="112" t="s">
        <v>1493</v>
      </c>
      <c r="D222" s="112">
        <v>43393</v>
      </c>
      <c r="E222" s="112">
        <v>2.1</v>
      </c>
      <c r="F222" s="112">
        <v>29944.01482</v>
      </c>
      <c r="G222" s="112">
        <v>29.943999999999999</v>
      </c>
      <c r="H222" s="112">
        <v>0.16700000000000001</v>
      </c>
      <c r="I222" s="112">
        <v>1</v>
      </c>
      <c r="J222" s="112">
        <v>0.83299999999999996</v>
      </c>
      <c r="K222" s="112">
        <v>5</v>
      </c>
      <c r="L222" s="112">
        <v>1098</v>
      </c>
      <c r="M222" s="112">
        <v>0.44002115545306159</v>
      </c>
      <c r="N222" s="112">
        <v>0.76800000000000002</v>
      </c>
      <c r="O222" s="112">
        <v>4</v>
      </c>
      <c r="P222" s="112">
        <v>0.875</v>
      </c>
      <c r="Q222" s="112">
        <v>5</v>
      </c>
      <c r="R222" s="112">
        <v>5</v>
      </c>
      <c r="S222" s="112">
        <v>1</v>
      </c>
      <c r="T222" s="112">
        <v>1</v>
      </c>
      <c r="U222" s="112">
        <v>2186</v>
      </c>
      <c r="V222" s="112">
        <v>1.3818133520309701</v>
      </c>
      <c r="W222" s="112">
        <v>1581.9792136000001</v>
      </c>
      <c r="X222" s="112">
        <v>1</v>
      </c>
      <c r="Y222" s="112">
        <v>252</v>
      </c>
      <c r="Z222" s="112">
        <v>11.931818181818182</v>
      </c>
      <c r="AA222" s="112">
        <v>0.50600000000000001</v>
      </c>
      <c r="AB222" s="112">
        <v>3</v>
      </c>
      <c r="AC222" s="111">
        <v>4</v>
      </c>
      <c r="AD222" s="49">
        <f t="shared" si="3"/>
        <v>4</v>
      </c>
      <c r="AE22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22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23" spans="1:32" x14ac:dyDescent="0.25">
      <c r="A223" s="110" t="s">
        <v>1492</v>
      </c>
      <c r="B223" s="110">
        <v>9003405800</v>
      </c>
      <c r="C223" s="110" t="s">
        <v>1491</v>
      </c>
      <c r="D223" s="110">
        <v>85524</v>
      </c>
      <c r="E223" s="110">
        <v>2.5499999999999998</v>
      </c>
      <c r="F223" s="110">
        <v>53557.206270000002</v>
      </c>
      <c r="G223" s="110">
        <v>53.557000000000002</v>
      </c>
      <c r="H223" s="110">
        <v>0.53200000000000003</v>
      </c>
      <c r="I223" s="110">
        <v>3</v>
      </c>
      <c r="J223" s="110">
        <v>0.46799999999999997</v>
      </c>
      <c r="K223" s="110">
        <v>3</v>
      </c>
      <c r="L223" s="110">
        <v>1496</v>
      </c>
      <c r="M223" s="110">
        <v>0.33519298802663255</v>
      </c>
      <c r="N223" s="110">
        <v>0.39700000000000002</v>
      </c>
      <c r="O223" s="110">
        <v>2</v>
      </c>
      <c r="P223" s="110">
        <v>0.47599999999999998</v>
      </c>
      <c r="Q223" s="110">
        <v>3</v>
      </c>
      <c r="R223" s="110">
        <v>3</v>
      </c>
      <c r="S223" s="110">
        <v>1</v>
      </c>
      <c r="T223" s="110">
        <v>1</v>
      </c>
      <c r="U223" s="110">
        <v>7388</v>
      </c>
      <c r="V223" s="110">
        <v>5.9912980291800597</v>
      </c>
      <c r="W223" s="110">
        <v>1233.1217649</v>
      </c>
      <c r="X223" s="110">
        <v>1</v>
      </c>
      <c r="Y223" s="110">
        <v>643</v>
      </c>
      <c r="Z223" s="110">
        <v>8.3964481587881945</v>
      </c>
      <c r="AA223" s="110">
        <v>0.33300000000000002</v>
      </c>
      <c r="AB223" s="110">
        <v>2</v>
      </c>
      <c r="AC223" s="109">
        <v>2.5</v>
      </c>
      <c r="AD223" s="49">
        <f t="shared" si="3"/>
        <v>3</v>
      </c>
      <c r="AE22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2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24" spans="1:32" x14ac:dyDescent="0.25">
      <c r="A224" s="112" t="s">
        <v>1490</v>
      </c>
      <c r="B224" s="112">
        <v>9003405900</v>
      </c>
      <c r="C224" s="112" t="s">
        <v>1489</v>
      </c>
      <c r="D224" s="112">
        <v>91250</v>
      </c>
      <c r="E224" s="112">
        <v>2.65</v>
      </c>
      <c r="F224" s="112">
        <v>56054.429409999997</v>
      </c>
      <c r="G224" s="112">
        <v>56.054000000000002</v>
      </c>
      <c r="H224" s="112">
        <v>0.58199999999999996</v>
      </c>
      <c r="I224" s="112">
        <v>3</v>
      </c>
      <c r="J224" s="112">
        <v>0.41800000000000004</v>
      </c>
      <c r="K224" s="112">
        <v>3</v>
      </c>
      <c r="L224" s="112">
        <v>1361</v>
      </c>
      <c r="M224" s="112">
        <v>0.29135966901995441</v>
      </c>
      <c r="N224" s="112">
        <v>0.124</v>
      </c>
      <c r="O224" s="112">
        <v>1</v>
      </c>
      <c r="P224" s="112">
        <v>0.59799999999999998</v>
      </c>
      <c r="Q224" s="112">
        <v>3</v>
      </c>
      <c r="R224" s="112">
        <v>3</v>
      </c>
      <c r="S224" s="112">
        <v>1</v>
      </c>
      <c r="T224" s="112">
        <v>1</v>
      </c>
      <c r="U224" s="112">
        <v>4636</v>
      </c>
      <c r="V224" s="112">
        <v>2.0465399839690401</v>
      </c>
      <c r="W224" s="112">
        <v>2265.2867944999998</v>
      </c>
      <c r="X224" s="112">
        <v>1</v>
      </c>
      <c r="Y224" s="112">
        <v>232</v>
      </c>
      <c r="Z224" s="112">
        <v>5.0107991360691146</v>
      </c>
      <c r="AA224" s="112">
        <v>0.155</v>
      </c>
      <c r="AB224" s="112">
        <v>1</v>
      </c>
      <c r="AC224" s="111">
        <v>2</v>
      </c>
      <c r="AD224" s="49">
        <f t="shared" si="3"/>
        <v>2</v>
      </c>
      <c r="AE22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2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25" spans="1:32" x14ac:dyDescent="0.25">
      <c r="A225" s="110" t="s">
        <v>1488</v>
      </c>
      <c r="B225" s="110">
        <v>9003406001</v>
      </c>
      <c r="C225" s="110" t="s">
        <v>1487</v>
      </c>
      <c r="D225" s="110">
        <v>50799</v>
      </c>
      <c r="E225" s="110">
        <v>2.46</v>
      </c>
      <c r="F225" s="110">
        <v>32388.259450000001</v>
      </c>
      <c r="G225" s="110">
        <v>32.387999999999998</v>
      </c>
      <c r="H225" s="110">
        <v>0.20399999999999999</v>
      </c>
      <c r="I225" s="110">
        <v>2</v>
      </c>
      <c r="J225" s="110">
        <v>0.79600000000000004</v>
      </c>
      <c r="K225" s="110">
        <v>4</v>
      </c>
      <c r="L225" s="110">
        <v>1107</v>
      </c>
      <c r="M225" s="110">
        <v>0.41014862254353091</v>
      </c>
      <c r="N225" s="110">
        <v>0.70399999999999996</v>
      </c>
      <c r="O225" s="110">
        <v>4</v>
      </c>
      <c r="P225" s="110">
        <v>0.86899999999999999</v>
      </c>
      <c r="Q225" s="110">
        <v>5</v>
      </c>
      <c r="R225" s="110">
        <v>5</v>
      </c>
      <c r="S225" s="110">
        <v>1</v>
      </c>
      <c r="T225" s="110">
        <v>1</v>
      </c>
      <c r="U225" s="110">
        <v>4054</v>
      </c>
      <c r="V225" s="110">
        <v>1.64484545874344</v>
      </c>
      <c r="W225" s="110">
        <v>2464.6692358999999</v>
      </c>
      <c r="X225" s="110">
        <v>1</v>
      </c>
      <c r="Y225" s="110">
        <v>736</v>
      </c>
      <c r="Z225" s="110">
        <v>18.249442102653113</v>
      </c>
      <c r="AA225" s="110">
        <v>0.71599999999999997</v>
      </c>
      <c r="AB225" s="110">
        <v>4</v>
      </c>
      <c r="AC225" s="109">
        <v>4.5</v>
      </c>
      <c r="AD225" s="49">
        <f t="shared" si="3"/>
        <v>5</v>
      </c>
      <c r="AE22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2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26" spans="1:32" x14ac:dyDescent="0.25">
      <c r="A226" s="112" t="s">
        <v>1486</v>
      </c>
      <c r="B226" s="112">
        <v>9003406002</v>
      </c>
      <c r="C226" s="112" t="s">
        <v>1485</v>
      </c>
      <c r="D226" s="112">
        <v>82702</v>
      </c>
      <c r="E226" s="112">
        <v>2.27</v>
      </c>
      <c r="F226" s="112">
        <v>54891.245320000002</v>
      </c>
      <c r="G226" s="112">
        <v>54.890999999999998</v>
      </c>
      <c r="H226" s="112">
        <v>0.55600000000000005</v>
      </c>
      <c r="I226" s="112">
        <v>3</v>
      </c>
      <c r="J226" s="112">
        <v>0.44399999999999995</v>
      </c>
      <c r="K226" s="112">
        <v>3</v>
      </c>
      <c r="L226" s="112">
        <v>1362</v>
      </c>
      <c r="M226" s="112">
        <v>0.29775239939846931</v>
      </c>
      <c r="N226" s="112">
        <v>0.155</v>
      </c>
      <c r="O226" s="112">
        <v>1</v>
      </c>
      <c r="P226" s="112">
        <v>0.59699999999999998</v>
      </c>
      <c r="Q226" s="112">
        <v>3</v>
      </c>
      <c r="R226" s="112">
        <v>3</v>
      </c>
      <c r="S226" s="112">
        <v>1</v>
      </c>
      <c r="T226" s="112">
        <v>1</v>
      </c>
      <c r="U226" s="112">
        <v>4810</v>
      </c>
      <c r="V226" s="112">
        <v>1.49468530356125</v>
      </c>
      <c r="W226" s="112">
        <v>3218.0687054999999</v>
      </c>
      <c r="X226" s="112">
        <v>1</v>
      </c>
      <c r="Y226" s="112">
        <v>367</v>
      </c>
      <c r="Z226" s="112">
        <v>8.375171154723871</v>
      </c>
      <c r="AA226" s="112">
        <v>0.33</v>
      </c>
      <c r="AB226" s="112">
        <v>2</v>
      </c>
      <c r="AC226" s="111">
        <v>2.5</v>
      </c>
      <c r="AD226" s="49">
        <f t="shared" si="3"/>
        <v>3</v>
      </c>
      <c r="AE22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2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27" spans="1:32" x14ac:dyDescent="0.25">
      <c r="A227" s="110" t="s">
        <v>1484</v>
      </c>
      <c r="B227" s="110">
        <v>9003406100</v>
      </c>
      <c r="C227" s="110" t="s">
        <v>1483</v>
      </c>
      <c r="D227" s="110">
        <v>45903</v>
      </c>
      <c r="E227" s="110">
        <v>2.25</v>
      </c>
      <c r="F227" s="110">
        <v>30602</v>
      </c>
      <c r="G227" s="110">
        <v>30.602</v>
      </c>
      <c r="H227" s="110">
        <v>0.17799999999999999</v>
      </c>
      <c r="I227" s="110">
        <v>1</v>
      </c>
      <c r="J227" s="110">
        <v>0.82200000000000006</v>
      </c>
      <c r="K227" s="110">
        <v>5</v>
      </c>
      <c r="L227" s="110">
        <v>993</v>
      </c>
      <c r="M227" s="110">
        <v>0.38938631461995948</v>
      </c>
      <c r="N227" s="110">
        <v>0.66100000000000003</v>
      </c>
      <c r="O227" s="110">
        <v>4</v>
      </c>
      <c r="P227" s="110">
        <v>0.94599999999999995</v>
      </c>
      <c r="Q227" s="110">
        <v>5</v>
      </c>
      <c r="R227" s="110">
        <v>5</v>
      </c>
      <c r="S227" s="110">
        <v>1</v>
      </c>
      <c r="T227" s="110">
        <v>1</v>
      </c>
      <c r="U227" s="110">
        <v>3910</v>
      </c>
      <c r="V227" s="110">
        <v>0.69401286801328799</v>
      </c>
      <c r="W227" s="110">
        <v>5633.9013009999999</v>
      </c>
      <c r="X227" s="110">
        <v>1</v>
      </c>
      <c r="Y227" s="110">
        <v>831</v>
      </c>
      <c r="Z227" s="110">
        <v>21.82247899159664</v>
      </c>
      <c r="AA227" s="110">
        <v>0.79300000000000004</v>
      </c>
      <c r="AB227" s="110">
        <v>4</v>
      </c>
      <c r="AC227" s="109">
        <v>4.5</v>
      </c>
      <c r="AD227" s="49">
        <f t="shared" si="3"/>
        <v>5</v>
      </c>
      <c r="AE22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22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28" spans="1:32" x14ac:dyDescent="0.25">
      <c r="A228" s="112" t="s">
        <v>1482</v>
      </c>
      <c r="B228" s="112">
        <v>9003410101</v>
      </c>
      <c r="C228" s="112" t="s">
        <v>1481</v>
      </c>
      <c r="D228" s="112">
        <v>117401</v>
      </c>
      <c r="E228" s="112">
        <v>2.77</v>
      </c>
      <c r="F228" s="112">
        <v>70539.424419999996</v>
      </c>
      <c r="G228" s="112">
        <v>70.539000000000001</v>
      </c>
      <c r="H228" s="112">
        <v>0.80900000000000005</v>
      </c>
      <c r="I228" s="112">
        <v>5</v>
      </c>
      <c r="J228" s="112">
        <v>0.19099999999999995</v>
      </c>
      <c r="K228" s="112">
        <v>1</v>
      </c>
      <c r="L228" s="112">
        <v>1833</v>
      </c>
      <c r="M228" s="112">
        <v>0.31182562348443954</v>
      </c>
      <c r="N228" s="112">
        <v>0.23400000000000001</v>
      </c>
      <c r="O228" s="112">
        <v>2</v>
      </c>
      <c r="P228" s="112">
        <v>0.24099999999999999</v>
      </c>
      <c r="Q228" s="112">
        <v>2</v>
      </c>
      <c r="R228" s="112">
        <v>2</v>
      </c>
      <c r="S228" s="112">
        <v>2</v>
      </c>
      <c r="T228" s="112">
        <v>2</v>
      </c>
      <c r="U228" s="112">
        <v>5246</v>
      </c>
      <c r="V228" s="112">
        <v>16.958627221438899</v>
      </c>
      <c r="W228" s="112">
        <v>309.34107646000001</v>
      </c>
      <c r="X228" s="112">
        <v>2</v>
      </c>
      <c r="Y228" s="112">
        <v>291</v>
      </c>
      <c r="Z228" s="112">
        <v>5.3092501368363436</v>
      </c>
      <c r="AA228" s="112">
        <v>0.17100000000000001</v>
      </c>
      <c r="AB228" s="112">
        <v>1</v>
      </c>
      <c r="AC228" s="111">
        <v>1.5</v>
      </c>
      <c r="AD228" s="49">
        <f t="shared" si="3"/>
        <v>2</v>
      </c>
      <c r="AE22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2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29" spans="1:32" x14ac:dyDescent="0.25">
      <c r="A229" s="110" t="s">
        <v>1480</v>
      </c>
      <c r="B229" s="110">
        <v>9003410102</v>
      </c>
      <c r="C229" s="110" t="s">
        <v>1479</v>
      </c>
      <c r="D229" s="110">
        <v>136719</v>
      </c>
      <c r="E229" s="110">
        <v>2.81</v>
      </c>
      <c r="F229" s="110">
        <v>81559.717569999993</v>
      </c>
      <c r="G229" s="110">
        <v>81.56</v>
      </c>
      <c r="H229" s="110">
        <v>0.89300000000000002</v>
      </c>
      <c r="I229" s="110">
        <v>5</v>
      </c>
      <c r="J229" s="110">
        <v>0.10699999999999998</v>
      </c>
      <c r="K229" s="110">
        <v>1</v>
      </c>
      <c r="L229" s="110">
        <v>1985</v>
      </c>
      <c r="M229" s="110">
        <v>0.29205594023245712</v>
      </c>
      <c r="N229" s="110">
        <v>0.127</v>
      </c>
      <c r="O229" s="110">
        <v>1</v>
      </c>
      <c r="P229" s="110">
        <v>0.16700000000000004</v>
      </c>
      <c r="Q229" s="110">
        <v>1</v>
      </c>
      <c r="R229" s="110">
        <v>1</v>
      </c>
      <c r="S229" s="110">
        <v>2</v>
      </c>
      <c r="T229" s="110">
        <v>2</v>
      </c>
      <c r="U229" s="110">
        <v>4055</v>
      </c>
      <c r="V229" s="110">
        <v>12.781992812321899</v>
      </c>
      <c r="W229" s="110">
        <v>317.24317636000001</v>
      </c>
      <c r="X229" s="110">
        <v>2</v>
      </c>
      <c r="Y229" s="110">
        <v>275</v>
      </c>
      <c r="Z229" s="110">
        <v>6.5820966969842027</v>
      </c>
      <c r="AA229" s="110">
        <v>0.23699999999999999</v>
      </c>
      <c r="AB229" s="110">
        <v>2</v>
      </c>
      <c r="AC229" s="109">
        <v>1.5</v>
      </c>
      <c r="AD229" s="49">
        <f t="shared" si="3"/>
        <v>2</v>
      </c>
      <c r="AE22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2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30" spans="1:32" x14ac:dyDescent="0.25">
      <c r="A230" s="112" t="s">
        <v>1478</v>
      </c>
      <c r="B230" s="112">
        <v>9003415300</v>
      </c>
      <c r="C230" s="112" t="s">
        <v>1477</v>
      </c>
      <c r="D230" s="112">
        <v>33049</v>
      </c>
      <c r="E230" s="112">
        <v>2.41</v>
      </c>
      <c r="F230" s="112">
        <v>21288.732349999998</v>
      </c>
      <c r="G230" s="112">
        <v>21.289000000000001</v>
      </c>
      <c r="H230" s="112">
        <v>7.3999999999999996E-2</v>
      </c>
      <c r="I230" s="112">
        <v>1</v>
      </c>
      <c r="J230" s="112">
        <v>0.92600000000000005</v>
      </c>
      <c r="K230" s="112">
        <v>5</v>
      </c>
      <c r="L230" s="112">
        <v>1054</v>
      </c>
      <c r="M230" s="112">
        <v>0.59411710345449487</v>
      </c>
      <c r="N230" s="112">
        <v>0.91600000000000004</v>
      </c>
      <c r="O230" s="112">
        <v>5</v>
      </c>
      <c r="P230" s="112">
        <v>0.90600000000000003</v>
      </c>
      <c r="Q230" s="112">
        <v>5</v>
      </c>
      <c r="R230" s="112">
        <v>5</v>
      </c>
      <c r="S230" s="112">
        <v>1</v>
      </c>
      <c r="T230" s="112">
        <v>1</v>
      </c>
      <c r="U230" s="112">
        <v>2282</v>
      </c>
      <c r="V230" s="112">
        <v>0.20895116116368101</v>
      </c>
      <c r="W230" s="112">
        <v>10921.212341</v>
      </c>
      <c r="X230" s="112">
        <v>1</v>
      </c>
      <c r="Y230" s="112">
        <v>495</v>
      </c>
      <c r="Z230" s="112">
        <v>23.798076923076923</v>
      </c>
      <c r="AA230" s="112">
        <v>0.81699999999999995</v>
      </c>
      <c r="AB230" s="112">
        <v>5</v>
      </c>
      <c r="AC230" s="111">
        <v>5</v>
      </c>
      <c r="AD230" s="49">
        <f t="shared" si="3"/>
        <v>5</v>
      </c>
      <c r="AE23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23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31" spans="1:32" x14ac:dyDescent="0.25">
      <c r="A231" s="110" t="s">
        <v>1476</v>
      </c>
      <c r="B231" s="110">
        <v>9003415400</v>
      </c>
      <c r="C231" s="110" t="s">
        <v>1475</v>
      </c>
      <c r="D231" s="110">
        <v>45828</v>
      </c>
      <c r="E231" s="110">
        <v>2.64</v>
      </c>
      <c r="F231" s="110">
        <v>28205.184239999999</v>
      </c>
      <c r="G231" s="110">
        <v>28.204999999999998</v>
      </c>
      <c r="H231" s="110">
        <v>0.14399999999999999</v>
      </c>
      <c r="I231" s="110">
        <v>1</v>
      </c>
      <c r="J231" s="110">
        <v>0.85599999999999998</v>
      </c>
      <c r="K231" s="110">
        <v>5</v>
      </c>
      <c r="L231" s="110">
        <v>1129</v>
      </c>
      <c r="M231" s="110">
        <v>0.48033722753657865</v>
      </c>
      <c r="N231" s="110">
        <v>0.82199999999999995</v>
      </c>
      <c r="O231" s="110">
        <v>5</v>
      </c>
      <c r="P231" s="110">
        <v>0.84</v>
      </c>
      <c r="Q231" s="110">
        <v>5</v>
      </c>
      <c r="R231" s="110">
        <v>5</v>
      </c>
      <c r="S231" s="110">
        <v>1</v>
      </c>
      <c r="T231" s="110">
        <v>1</v>
      </c>
      <c r="U231" s="110">
        <v>6289</v>
      </c>
      <c r="V231" s="110">
        <v>1.08410077575649</v>
      </c>
      <c r="W231" s="110">
        <v>5801.1212063000003</v>
      </c>
      <c r="X231" s="110">
        <v>1</v>
      </c>
      <c r="Y231" s="110">
        <v>658</v>
      </c>
      <c r="Z231" s="110">
        <v>10.311863344303401</v>
      </c>
      <c r="AA231" s="110">
        <v>0.42799999999999999</v>
      </c>
      <c r="AB231" s="110">
        <v>3</v>
      </c>
      <c r="AC231" s="109">
        <v>4</v>
      </c>
      <c r="AD231" s="49">
        <f t="shared" si="3"/>
        <v>4</v>
      </c>
      <c r="AE23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23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32" spans="1:32" x14ac:dyDescent="0.25">
      <c r="A232" s="112" t="s">
        <v>1474</v>
      </c>
      <c r="B232" s="112">
        <v>9003415500</v>
      </c>
      <c r="C232" s="112" t="s">
        <v>1473</v>
      </c>
      <c r="D232" s="112">
        <v>33056</v>
      </c>
      <c r="E232" s="112">
        <v>2.65</v>
      </c>
      <c r="F232" s="112">
        <v>20306.139380000001</v>
      </c>
      <c r="G232" s="112">
        <v>20.306000000000001</v>
      </c>
      <c r="H232" s="112">
        <v>6.0999999999999999E-2</v>
      </c>
      <c r="I232" s="112">
        <v>1</v>
      </c>
      <c r="J232" s="112">
        <v>0.93900000000000006</v>
      </c>
      <c r="K232" s="112">
        <v>5</v>
      </c>
      <c r="L232" s="112">
        <v>1190</v>
      </c>
      <c r="M232" s="112">
        <v>0.70323559455445839</v>
      </c>
      <c r="N232" s="112">
        <v>0.96699999999999997</v>
      </c>
      <c r="O232" s="112">
        <v>5</v>
      </c>
      <c r="P232" s="112">
        <v>0.78200000000000003</v>
      </c>
      <c r="Q232" s="112">
        <v>4</v>
      </c>
      <c r="R232" s="112">
        <v>5</v>
      </c>
      <c r="S232" s="112">
        <v>1</v>
      </c>
      <c r="T232" s="112">
        <v>1</v>
      </c>
      <c r="U232" s="112">
        <v>2930</v>
      </c>
      <c r="V232" s="112">
        <v>0.43336223951616798</v>
      </c>
      <c r="W232" s="112">
        <v>6761.0874524999999</v>
      </c>
      <c r="X232" s="112">
        <v>1</v>
      </c>
      <c r="Y232" s="112">
        <v>614</v>
      </c>
      <c r="Z232" s="112">
        <v>20.8135593220339</v>
      </c>
      <c r="AA232" s="112">
        <v>0.76800000000000002</v>
      </c>
      <c r="AB232" s="112">
        <v>4</v>
      </c>
      <c r="AC232" s="111">
        <v>4.5</v>
      </c>
      <c r="AD232" s="49">
        <f t="shared" si="3"/>
        <v>5</v>
      </c>
      <c r="AE23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23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33" spans="1:32" x14ac:dyDescent="0.25">
      <c r="A233" s="110" t="s">
        <v>1472</v>
      </c>
      <c r="B233" s="110">
        <v>9003415600</v>
      </c>
      <c r="C233" s="110" t="s">
        <v>1471</v>
      </c>
      <c r="D233" s="110">
        <v>49125</v>
      </c>
      <c r="E233" s="110">
        <v>2.8</v>
      </c>
      <c r="F233" s="110">
        <v>29357.80272</v>
      </c>
      <c r="G233" s="110">
        <v>29.358000000000001</v>
      </c>
      <c r="H233" s="110">
        <v>0.161</v>
      </c>
      <c r="I233" s="110">
        <v>1</v>
      </c>
      <c r="J233" s="110">
        <v>0.83899999999999997</v>
      </c>
      <c r="K233" s="110">
        <v>5</v>
      </c>
      <c r="L233" s="110">
        <v>1072</v>
      </c>
      <c r="M233" s="110">
        <v>0.4381799320163835</v>
      </c>
      <c r="N233" s="110">
        <v>0.76700000000000002</v>
      </c>
      <c r="O233" s="110">
        <v>4</v>
      </c>
      <c r="P233" s="110">
        <v>0.89500000000000002</v>
      </c>
      <c r="Q233" s="110">
        <v>5</v>
      </c>
      <c r="R233" s="110">
        <v>5</v>
      </c>
      <c r="S233" s="110">
        <v>1</v>
      </c>
      <c r="T233" s="110">
        <v>1</v>
      </c>
      <c r="U233" s="110">
        <v>4215</v>
      </c>
      <c r="V233" s="110">
        <v>0.44101169580708499</v>
      </c>
      <c r="W233" s="110">
        <v>9557.5696518999994</v>
      </c>
      <c r="X233" s="110">
        <v>1</v>
      </c>
      <c r="Y233" s="110">
        <v>1472</v>
      </c>
      <c r="Z233" s="110">
        <v>32.027850304612706</v>
      </c>
      <c r="AA233" s="110">
        <v>0.92100000000000004</v>
      </c>
      <c r="AB233" s="110">
        <v>5</v>
      </c>
      <c r="AC233" s="109">
        <v>5</v>
      </c>
      <c r="AD233" s="49">
        <f t="shared" si="3"/>
        <v>5</v>
      </c>
      <c r="AE23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3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34" spans="1:32" x14ac:dyDescent="0.25">
      <c r="A234" s="112" t="s">
        <v>1470</v>
      </c>
      <c r="B234" s="112">
        <v>9003415700</v>
      </c>
      <c r="C234" s="112" t="s">
        <v>1469</v>
      </c>
      <c r="D234" s="112">
        <v>49583</v>
      </c>
      <c r="E234" s="112">
        <v>2.44</v>
      </c>
      <c r="F234" s="112">
        <v>31742.26309</v>
      </c>
      <c r="G234" s="112">
        <v>31.742000000000001</v>
      </c>
      <c r="H234" s="112">
        <v>0.19800000000000001</v>
      </c>
      <c r="I234" s="112">
        <v>1</v>
      </c>
      <c r="J234" s="112">
        <v>0.80200000000000005</v>
      </c>
      <c r="K234" s="112">
        <v>5</v>
      </c>
      <c r="L234" s="112">
        <v>1087</v>
      </c>
      <c r="M234" s="112">
        <v>0.41093478316325049</v>
      </c>
      <c r="N234" s="112">
        <v>0.70599999999999996</v>
      </c>
      <c r="O234" s="112">
        <v>4</v>
      </c>
      <c r="P234" s="112">
        <v>0.88400000000000001</v>
      </c>
      <c r="Q234" s="112">
        <v>5</v>
      </c>
      <c r="R234" s="112">
        <v>5</v>
      </c>
      <c r="S234" s="112">
        <v>1</v>
      </c>
      <c r="T234" s="112">
        <v>1</v>
      </c>
      <c r="U234" s="112">
        <v>3266</v>
      </c>
      <c r="V234" s="112">
        <v>0.49382506791537301</v>
      </c>
      <c r="W234" s="112">
        <v>6613.6780252999997</v>
      </c>
      <c r="X234" s="112">
        <v>1</v>
      </c>
      <c r="Y234" s="112">
        <v>492</v>
      </c>
      <c r="Z234" s="112">
        <v>15.764178148029478</v>
      </c>
      <c r="AA234" s="112">
        <v>0.64300000000000002</v>
      </c>
      <c r="AB234" s="112">
        <v>4</v>
      </c>
      <c r="AC234" s="111">
        <v>4.5</v>
      </c>
      <c r="AD234" s="49">
        <f t="shared" si="3"/>
        <v>5</v>
      </c>
      <c r="AE23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3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35" spans="1:32" x14ac:dyDescent="0.25">
      <c r="A235" s="110" t="s">
        <v>1468</v>
      </c>
      <c r="B235" s="110">
        <v>9003415800</v>
      </c>
      <c r="C235" s="110" t="s">
        <v>1467</v>
      </c>
      <c r="D235" s="110">
        <v>48824</v>
      </c>
      <c r="E235" s="110">
        <v>2.42</v>
      </c>
      <c r="F235" s="110">
        <v>31385.2559</v>
      </c>
      <c r="G235" s="110">
        <v>31.385000000000002</v>
      </c>
      <c r="H235" s="110">
        <v>0.19500000000000001</v>
      </c>
      <c r="I235" s="110">
        <v>1</v>
      </c>
      <c r="J235" s="110">
        <v>0.80499999999999994</v>
      </c>
      <c r="K235" s="110">
        <v>5</v>
      </c>
      <c r="L235" s="110">
        <v>1157</v>
      </c>
      <c r="M235" s="110">
        <v>0.44237332473048274</v>
      </c>
      <c r="N235" s="110">
        <v>0.77400000000000002</v>
      </c>
      <c r="O235" s="110">
        <v>4</v>
      </c>
      <c r="P235" s="110">
        <v>0.81699999999999995</v>
      </c>
      <c r="Q235" s="110">
        <v>5</v>
      </c>
      <c r="R235" s="110">
        <v>5</v>
      </c>
      <c r="S235" s="110">
        <v>1</v>
      </c>
      <c r="T235" s="110">
        <v>1</v>
      </c>
      <c r="U235" s="110">
        <v>2473</v>
      </c>
      <c r="V235" s="110">
        <v>0.52907040495940505</v>
      </c>
      <c r="W235" s="110">
        <v>4674.2361258999999</v>
      </c>
      <c r="X235" s="110">
        <v>1</v>
      </c>
      <c r="Y235" s="110">
        <v>379</v>
      </c>
      <c r="Z235" s="110">
        <v>13.837166849215041</v>
      </c>
      <c r="AA235" s="110">
        <v>0.59499999999999997</v>
      </c>
      <c r="AB235" s="110">
        <v>3</v>
      </c>
      <c r="AC235" s="109">
        <v>4</v>
      </c>
      <c r="AD235" s="49">
        <f t="shared" si="3"/>
        <v>4</v>
      </c>
      <c r="AE23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3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36" spans="1:32" x14ac:dyDescent="0.25">
      <c r="A236" s="112" t="s">
        <v>1466</v>
      </c>
      <c r="B236" s="112">
        <v>9003415900</v>
      </c>
      <c r="C236" s="112" t="s">
        <v>1465</v>
      </c>
      <c r="D236" s="112">
        <v>28636</v>
      </c>
      <c r="E236" s="112">
        <v>1.93</v>
      </c>
      <c r="F236" s="112">
        <v>20612.643840000001</v>
      </c>
      <c r="G236" s="112">
        <v>20.613</v>
      </c>
      <c r="H236" s="112">
        <v>6.3E-2</v>
      </c>
      <c r="I236" s="112">
        <v>1</v>
      </c>
      <c r="J236" s="112">
        <v>0.93700000000000006</v>
      </c>
      <c r="K236" s="112">
        <v>5</v>
      </c>
      <c r="L236" s="112">
        <v>887</v>
      </c>
      <c r="M236" s="112">
        <v>0.51638208483206394</v>
      </c>
      <c r="N236" s="112">
        <v>0.86299999999999999</v>
      </c>
      <c r="O236" s="112">
        <v>5</v>
      </c>
      <c r="P236" s="112">
        <v>0.97499999999999998</v>
      </c>
      <c r="Q236" s="112">
        <v>5</v>
      </c>
      <c r="R236" s="112">
        <v>5</v>
      </c>
      <c r="S236" s="112">
        <v>1</v>
      </c>
      <c r="T236" s="112">
        <v>1</v>
      </c>
      <c r="U236" s="112">
        <v>1788</v>
      </c>
      <c r="V236" s="112">
        <v>0.25140155089521599</v>
      </c>
      <c r="W236" s="112">
        <v>7112.1279627000004</v>
      </c>
      <c r="X236" s="112">
        <v>1</v>
      </c>
      <c r="Y236" s="112">
        <v>190</v>
      </c>
      <c r="Z236" s="112">
        <v>13.249651324965132</v>
      </c>
      <c r="AA236" s="112">
        <v>0.56499999999999995</v>
      </c>
      <c r="AB236" s="112">
        <v>3</v>
      </c>
      <c r="AC236" s="111">
        <v>4</v>
      </c>
      <c r="AD236" s="49">
        <f t="shared" si="3"/>
        <v>4</v>
      </c>
      <c r="AE23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23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37" spans="1:32" x14ac:dyDescent="0.25">
      <c r="A237" s="110" t="s">
        <v>1464</v>
      </c>
      <c r="B237" s="110">
        <v>9003416000</v>
      </c>
      <c r="C237" s="110" t="s">
        <v>1463</v>
      </c>
      <c r="D237" s="110">
        <v>41616</v>
      </c>
      <c r="E237" s="110">
        <v>2.63</v>
      </c>
      <c r="F237" s="110">
        <v>25661.52493</v>
      </c>
      <c r="G237" s="110">
        <v>25.661999999999999</v>
      </c>
      <c r="H237" s="110">
        <v>0.121</v>
      </c>
      <c r="I237" s="110">
        <v>1</v>
      </c>
      <c r="J237" s="110">
        <v>0.879</v>
      </c>
      <c r="K237" s="110">
        <v>5</v>
      </c>
      <c r="L237" s="110">
        <v>886</v>
      </c>
      <c r="M237" s="110">
        <v>0.41431676523519839</v>
      </c>
      <c r="N237" s="110">
        <v>0.71199999999999997</v>
      </c>
      <c r="O237" s="110">
        <v>4</v>
      </c>
      <c r="P237" s="110">
        <v>0.97599999999999998</v>
      </c>
      <c r="Q237" s="110">
        <v>5</v>
      </c>
      <c r="R237" s="110">
        <v>5</v>
      </c>
      <c r="S237" s="110">
        <v>1</v>
      </c>
      <c r="T237" s="110">
        <v>1</v>
      </c>
      <c r="U237" s="110">
        <v>4516</v>
      </c>
      <c r="V237" s="110">
        <v>0.31354508206215598</v>
      </c>
      <c r="W237" s="110">
        <v>14403.032477000001</v>
      </c>
      <c r="X237" s="110">
        <v>1</v>
      </c>
      <c r="Y237" s="110">
        <v>529</v>
      </c>
      <c r="Z237" s="110">
        <v>11.122792262405383</v>
      </c>
      <c r="AA237" s="110">
        <v>0.46700000000000003</v>
      </c>
      <c r="AB237" s="110">
        <v>3</v>
      </c>
      <c r="AC237" s="109">
        <v>4</v>
      </c>
      <c r="AD237" s="49">
        <f t="shared" si="3"/>
        <v>4</v>
      </c>
      <c r="AE23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23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38" spans="1:32" x14ac:dyDescent="0.25">
      <c r="A238" s="112" t="s">
        <v>1462</v>
      </c>
      <c r="B238" s="112">
        <v>9003416100</v>
      </c>
      <c r="C238" s="112" t="s">
        <v>1461</v>
      </c>
      <c r="D238" s="112">
        <v>30293</v>
      </c>
      <c r="E238" s="112">
        <v>2.54</v>
      </c>
      <c r="F238" s="112">
        <v>19007.51871</v>
      </c>
      <c r="G238" s="112">
        <v>19.007999999999999</v>
      </c>
      <c r="H238" s="112">
        <v>4.9000000000000002E-2</v>
      </c>
      <c r="I238" s="112">
        <v>1</v>
      </c>
      <c r="J238" s="112">
        <v>0.95099999999999996</v>
      </c>
      <c r="K238" s="112">
        <v>5</v>
      </c>
      <c r="L238" s="112">
        <v>1025</v>
      </c>
      <c r="M238" s="112">
        <v>0.64711234473381718</v>
      </c>
      <c r="N238" s="112">
        <v>0.94599999999999995</v>
      </c>
      <c r="O238" s="112">
        <v>5</v>
      </c>
      <c r="P238" s="112">
        <v>0.92400000000000004</v>
      </c>
      <c r="Q238" s="112">
        <v>5</v>
      </c>
      <c r="R238" s="112">
        <v>5</v>
      </c>
      <c r="S238" s="112">
        <v>1</v>
      </c>
      <c r="T238" s="112">
        <v>1</v>
      </c>
      <c r="U238" s="112">
        <v>4809</v>
      </c>
      <c r="V238" s="112">
        <v>0.34612515579222802</v>
      </c>
      <c r="W238" s="112">
        <v>13893.818232</v>
      </c>
      <c r="X238" s="112">
        <v>1</v>
      </c>
      <c r="Y238" s="112">
        <v>1470</v>
      </c>
      <c r="Z238" s="112">
        <v>31.210191082802549</v>
      </c>
      <c r="AA238" s="112">
        <v>0.91</v>
      </c>
      <c r="AB238" s="112">
        <v>5</v>
      </c>
      <c r="AC238" s="111">
        <v>5</v>
      </c>
      <c r="AD238" s="49">
        <f t="shared" si="3"/>
        <v>5</v>
      </c>
      <c r="AE23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23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39" spans="1:32" x14ac:dyDescent="0.25">
      <c r="A239" s="110" t="s">
        <v>1460</v>
      </c>
      <c r="B239" s="110">
        <v>9003416200</v>
      </c>
      <c r="C239" s="110" t="s">
        <v>1459</v>
      </c>
      <c r="D239" s="110">
        <v>35463</v>
      </c>
      <c r="E239" s="110">
        <v>2.4</v>
      </c>
      <c r="F239" s="110">
        <v>22891.268069999998</v>
      </c>
      <c r="G239" s="110">
        <v>22.890999999999998</v>
      </c>
      <c r="H239" s="110">
        <v>9.2999999999999999E-2</v>
      </c>
      <c r="I239" s="110">
        <v>1</v>
      </c>
      <c r="J239" s="110">
        <v>0.90700000000000003</v>
      </c>
      <c r="K239" s="110">
        <v>5</v>
      </c>
      <c r="L239" s="110">
        <v>998</v>
      </c>
      <c r="M239" s="110">
        <v>0.5231689202790416</v>
      </c>
      <c r="N239" s="110">
        <v>0.86699999999999999</v>
      </c>
      <c r="O239" s="110">
        <v>5</v>
      </c>
      <c r="P239" s="110">
        <v>0.94299999999999995</v>
      </c>
      <c r="Q239" s="110">
        <v>5</v>
      </c>
      <c r="R239" s="110">
        <v>5</v>
      </c>
      <c r="S239" s="110">
        <v>1</v>
      </c>
      <c r="T239" s="110">
        <v>1</v>
      </c>
      <c r="U239" s="110">
        <v>3102</v>
      </c>
      <c r="V239" s="110">
        <v>0.21479752029739099</v>
      </c>
      <c r="W239" s="110">
        <v>14441.507498000001</v>
      </c>
      <c r="X239" s="110">
        <v>1</v>
      </c>
      <c r="Y239" s="110">
        <v>657</v>
      </c>
      <c r="Z239" s="110">
        <v>21.921921921921921</v>
      </c>
      <c r="AA239" s="110">
        <v>0.79600000000000004</v>
      </c>
      <c r="AB239" s="110">
        <v>4</v>
      </c>
      <c r="AC239" s="109">
        <v>4.5</v>
      </c>
      <c r="AD239" s="49">
        <f t="shared" si="3"/>
        <v>5</v>
      </c>
      <c r="AE23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23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40" spans="1:32" x14ac:dyDescent="0.25">
      <c r="A240" s="112" t="s">
        <v>1458</v>
      </c>
      <c r="B240" s="112">
        <v>9003416300</v>
      </c>
      <c r="C240" s="112" t="s">
        <v>1457</v>
      </c>
      <c r="D240" s="112">
        <v>37463</v>
      </c>
      <c r="E240" s="112">
        <v>2.5499999999999998</v>
      </c>
      <c r="F240" s="112">
        <v>23460.24062</v>
      </c>
      <c r="G240" s="112">
        <v>23.46</v>
      </c>
      <c r="H240" s="112">
        <v>9.9000000000000005E-2</v>
      </c>
      <c r="I240" s="112">
        <v>1</v>
      </c>
      <c r="J240" s="112">
        <v>0.90100000000000002</v>
      </c>
      <c r="K240" s="112">
        <v>5</v>
      </c>
      <c r="L240" s="112">
        <v>946</v>
      </c>
      <c r="M240" s="112">
        <v>0.48388250503800673</v>
      </c>
      <c r="N240" s="112">
        <v>0.82599999999999996</v>
      </c>
      <c r="O240" s="112">
        <v>5</v>
      </c>
      <c r="P240" s="112">
        <v>0.96299999999999997</v>
      </c>
      <c r="Q240" s="112">
        <v>5</v>
      </c>
      <c r="R240" s="112">
        <v>5</v>
      </c>
      <c r="S240" s="112">
        <v>1</v>
      </c>
      <c r="T240" s="112">
        <v>1</v>
      </c>
      <c r="U240" s="112">
        <v>3737</v>
      </c>
      <c r="V240" s="112">
        <v>0.70815733509190004</v>
      </c>
      <c r="W240" s="112">
        <v>5277.0758908999996</v>
      </c>
      <c r="X240" s="112">
        <v>1</v>
      </c>
      <c r="Y240" s="112">
        <v>795</v>
      </c>
      <c r="Z240" s="112">
        <v>20.244461420932009</v>
      </c>
      <c r="AA240" s="112">
        <v>0.76100000000000001</v>
      </c>
      <c r="AB240" s="112">
        <v>4</v>
      </c>
      <c r="AC240" s="111">
        <v>4.5</v>
      </c>
      <c r="AD240" s="49">
        <f t="shared" si="3"/>
        <v>5</v>
      </c>
      <c r="AE24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24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41" spans="1:32" x14ac:dyDescent="0.25">
      <c r="A241" s="110" t="s">
        <v>1456</v>
      </c>
      <c r="B241" s="110">
        <v>9003416400</v>
      </c>
      <c r="C241" s="110" t="s">
        <v>1455</v>
      </c>
      <c r="D241" s="110">
        <v>96658</v>
      </c>
      <c r="E241" s="110">
        <v>2.59</v>
      </c>
      <c r="F241" s="110">
        <v>60060.358840000001</v>
      </c>
      <c r="G241" s="110">
        <v>60.06</v>
      </c>
      <c r="H241" s="110">
        <v>0.65600000000000003</v>
      </c>
      <c r="I241" s="110">
        <v>4</v>
      </c>
      <c r="J241" s="110">
        <v>0.34399999999999997</v>
      </c>
      <c r="K241" s="110">
        <v>2</v>
      </c>
      <c r="L241" s="110">
        <v>1560</v>
      </c>
      <c r="M241" s="110">
        <v>0.31168644945778351</v>
      </c>
      <c r="N241" s="110">
        <v>0.23300000000000001</v>
      </c>
      <c r="O241" s="110">
        <v>2</v>
      </c>
      <c r="P241" s="110">
        <v>0.42000000000000004</v>
      </c>
      <c r="Q241" s="110">
        <v>3</v>
      </c>
      <c r="R241" s="110">
        <v>3</v>
      </c>
      <c r="S241" s="110">
        <v>1</v>
      </c>
      <c r="T241" s="110">
        <v>1</v>
      </c>
      <c r="U241" s="110">
        <v>3313</v>
      </c>
      <c r="V241" s="110">
        <v>1.72851766108569</v>
      </c>
      <c r="W241" s="110">
        <v>1916.6711886000001</v>
      </c>
      <c r="X241" s="110">
        <v>1</v>
      </c>
      <c r="Y241" s="110">
        <v>371</v>
      </c>
      <c r="Z241" s="110">
        <v>11.051534107834376</v>
      </c>
      <c r="AA241" s="110">
        <v>0.46500000000000002</v>
      </c>
      <c r="AB241" s="110">
        <v>3</v>
      </c>
      <c r="AC241" s="109">
        <v>3</v>
      </c>
      <c r="AD241" s="49">
        <f t="shared" si="3"/>
        <v>3</v>
      </c>
      <c r="AE24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4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42" spans="1:32" x14ac:dyDescent="0.25">
      <c r="A242" s="112" t="s">
        <v>1454</v>
      </c>
      <c r="B242" s="112">
        <v>9003416500</v>
      </c>
      <c r="C242" s="112" t="s">
        <v>1453</v>
      </c>
      <c r="D242" s="112">
        <v>53617</v>
      </c>
      <c r="E242" s="112">
        <v>2.71</v>
      </c>
      <c r="F242" s="112">
        <v>32570.007989999998</v>
      </c>
      <c r="G242" s="112">
        <v>32.57</v>
      </c>
      <c r="H242" s="112">
        <v>0.20699999999999999</v>
      </c>
      <c r="I242" s="112">
        <v>2</v>
      </c>
      <c r="J242" s="112">
        <v>0.79300000000000004</v>
      </c>
      <c r="K242" s="112">
        <v>4</v>
      </c>
      <c r="L242" s="112">
        <v>1244</v>
      </c>
      <c r="M242" s="112">
        <v>0.45833577948716991</v>
      </c>
      <c r="N242" s="112">
        <v>0.79600000000000004</v>
      </c>
      <c r="O242" s="112">
        <v>4</v>
      </c>
      <c r="P242" s="112">
        <v>0.71899999999999997</v>
      </c>
      <c r="Q242" s="112">
        <v>4</v>
      </c>
      <c r="R242" s="112">
        <v>4</v>
      </c>
      <c r="S242" s="112">
        <v>1</v>
      </c>
      <c r="T242" s="112">
        <v>1</v>
      </c>
      <c r="U242" s="112">
        <v>4703</v>
      </c>
      <c r="V242" s="112">
        <v>1.19880709872015</v>
      </c>
      <c r="W242" s="112">
        <v>3923.0665259000002</v>
      </c>
      <c r="X242" s="112">
        <v>1</v>
      </c>
      <c r="Y242" s="112">
        <v>665</v>
      </c>
      <c r="Z242" s="112">
        <v>13.516260162601625</v>
      </c>
      <c r="AA242" s="112">
        <v>0.58299999999999996</v>
      </c>
      <c r="AB242" s="112">
        <v>3</v>
      </c>
      <c r="AC242" s="111">
        <v>3.5</v>
      </c>
      <c r="AD242" s="49">
        <f t="shared" si="3"/>
        <v>4</v>
      </c>
      <c r="AE24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4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43" spans="1:32" x14ac:dyDescent="0.25">
      <c r="A243" s="110" t="s">
        <v>1452</v>
      </c>
      <c r="B243" s="110">
        <v>9003416600</v>
      </c>
      <c r="C243" s="110" t="s">
        <v>1451</v>
      </c>
      <c r="D243" s="110">
        <v>30563</v>
      </c>
      <c r="E243" s="110">
        <v>2.4500000000000002</v>
      </c>
      <c r="F243" s="110">
        <v>19525.98446</v>
      </c>
      <c r="G243" s="110">
        <v>19.526</v>
      </c>
      <c r="H243" s="110">
        <v>5.2999999999999999E-2</v>
      </c>
      <c r="I243" s="110">
        <v>1</v>
      </c>
      <c r="J243" s="110">
        <v>0.94699999999999995</v>
      </c>
      <c r="K243" s="110">
        <v>5</v>
      </c>
      <c r="L243" s="110">
        <v>947</v>
      </c>
      <c r="M243" s="110">
        <v>0.58199370296948394</v>
      </c>
      <c r="N243" s="110">
        <v>0.90900000000000003</v>
      </c>
      <c r="O243" s="110">
        <v>5</v>
      </c>
      <c r="P243" s="110">
        <v>0.96</v>
      </c>
      <c r="Q243" s="110">
        <v>5</v>
      </c>
      <c r="R243" s="110">
        <v>5</v>
      </c>
      <c r="S243" s="110">
        <v>1</v>
      </c>
      <c r="T243" s="110">
        <v>1</v>
      </c>
      <c r="U243" s="110">
        <v>2937</v>
      </c>
      <c r="V243" s="110">
        <v>0.61718162400752397</v>
      </c>
      <c r="W243" s="110">
        <v>4758.7288502000001</v>
      </c>
      <c r="X243" s="110">
        <v>1</v>
      </c>
      <c r="Y243" s="110">
        <v>552</v>
      </c>
      <c r="Z243" s="110">
        <v>18.585858585858585</v>
      </c>
      <c r="AA243" s="110">
        <v>0.72599999999999998</v>
      </c>
      <c r="AB243" s="110">
        <v>4</v>
      </c>
      <c r="AC243" s="109">
        <v>4.5</v>
      </c>
      <c r="AD243" s="49">
        <f t="shared" si="3"/>
        <v>5</v>
      </c>
      <c r="AE24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24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44" spans="1:32" x14ac:dyDescent="0.25">
      <c r="A244" s="112" t="s">
        <v>1450</v>
      </c>
      <c r="B244" s="112">
        <v>9003416700</v>
      </c>
      <c r="C244" s="112" t="s">
        <v>1449</v>
      </c>
      <c r="D244" s="112">
        <v>46326</v>
      </c>
      <c r="E244" s="112">
        <v>2.54</v>
      </c>
      <c r="F244" s="112">
        <v>29067.517629999998</v>
      </c>
      <c r="G244" s="112">
        <v>29.068000000000001</v>
      </c>
      <c r="H244" s="112">
        <v>0.153</v>
      </c>
      <c r="I244" s="112">
        <v>1</v>
      </c>
      <c r="J244" s="112">
        <v>0.84699999999999998</v>
      </c>
      <c r="K244" s="112">
        <v>5</v>
      </c>
      <c r="L244" s="112">
        <v>1198</v>
      </c>
      <c r="M244" s="112">
        <v>0.49457267672430416</v>
      </c>
      <c r="N244" s="112">
        <v>0.83799999999999997</v>
      </c>
      <c r="O244" s="112">
        <v>5</v>
      </c>
      <c r="P244" s="112">
        <v>0.76700000000000002</v>
      </c>
      <c r="Q244" s="112">
        <v>4</v>
      </c>
      <c r="R244" s="112">
        <v>5</v>
      </c>
      <c r="S244" s="112">
        <v>1</v>
      </c>
      <c r="T244" s="112">
        <v>1</v>
      </c>
      <c r="U244" s="112">
        <v>6561</v>
      </c>
      <c r="V244" s="112">
        <v>1.01374369302097</v>
      </c>
      <c r="W244" s="112">
        <v>6472.0501297999999</v>
      </c>
      <c r="X244" s="112">
        <v>1</v>
      </c>
      <c r="Y244" s="112">
        <v>1483</v>
      </c>
      <c r="Z244" s="112">
        <v>22.210573610903101</v>
      </c>
      <c r="AA244" s="112">
        <v>0.80100000000000005</v>
      </c>
      <c r="AB244" s="112">
        <v>5</v>
      </c>
      <c r="AC244" s="111">
        <v>5</v>
      </c>
      <c r="AD244" s="49">
        <f t="shared" si="3"/>
        <v>5</v>
      </c>
      <c r="AE24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24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45" spans="1:32" x14ac:dyDescent="0.25">
      <c r="A245" s="110" t="s">
        <v>1448</v>
      </c>
      <c r="B245" s="110">
        <v>9003416800</v>
      </c>
      <c r="C245" s="110" t="s">
        <v>1447</v>
      </c>
      <c r="D245" s="110">
        <v>62788</v>
      </c>
      <c r="E245" s="110">
        <v>2.44</v>
      </c>
      <c r="F245" s="110">
        <v>40195.898090000002</v>
      </c>
      <c r="G245" s="110">
        <v>40.195999999999998</v>
      </c>
      <c r="H245" s="110">
        <v>0.29599999999999999</v>
      </c>
      <c r="I245" s="110">
        <v>2</v>
      </c>
      <c r="J245" s="110">
        <v>0.70399999999999996</v>
      </c>
      <c r="K245" s="110">
        <v>4</v>
      </c>
      <c r="L245" s="110">
        <v>1102</v>
      </c>
      <c r="M245" s="110">
        <v>0.32898879309503193</v>
      </c>
      <c r="N245" s="110">
        <v>0.34599999999999997</v>
      </c>
      <c r="O245" s="110">
        <v>2</v>
      </c>
      <c r="P245" s="110">
        <v>0.874</v>
      </c>
      <c r="Q245" s="110">
        <v>5</v>
      </c>
      <c r="R245" s="110">
        <v>5</v>
      </c>
      <c r="S245" s="110">
        <v>1</v>
      </c>
      <c r="T245" s="110">
        <v>1</v>
      </c>
      <c r="U245" s="110">
        <v>3019</v>
      </c>
      <c r="V245" s="110">
        <v>0.457978569784879</v>
      </c>
      <c r="W245" s="110">
        <v>6592.0115027000002</v>
      </c>
      <c r="X245" s="110">
        <v>1</v>
      </c>
      <c r="Y245" s="110">
        <v>744</v>
      </c>
      <c r="Z245" s="110">
        <v>24.891267982602876</v>
      </c>
      <c r="AA245" s="110">
        <v>0.83</v>
      </c>
      <c r="AB245" s="110">
        <v>5</v>
      </c>
      <c r="AC245" s="109">
        <v>5</v>
      </c>
      <c r="AD245" s="49">
        <f t="shared" si="3"/>
        <v>5</v>
      </c>
      <c r="AE24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4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46" spans="1:32" x14ac:dyDescent="0.25">
      <c r="A246" s="112" t="s">
        <v>1446</v>
      </c>
      <c r="B246" s="112">
        <v>9003417100</v>
      </c>
      <c r="C246" s="112" t="s">
        <v>1445</v>
      </c>
      <c r="D246" s="112">
        <v>29755</v>
      </c>
      <c r="E246" s="112">
        <v>1.97</v>
      </c>
      <c r="F246" s="112">
        <v>21199.559720000001</v>
      </c>
      <c r="G246" s="112">
        <v>21.2</v>
      </c>
      <c r="H246" s="112">
        <v>7.1999999999999995E-2</v>
      </c>
      <c r="I246" s="112">
        <v>1</v>
      </c>
      <c r="J246" s="112">
        <v>0.92800000000000005</v>
      </c>
      <c r="K246" s="112">
        <v>5</v>
      </c>
      <c r="L246" s="112">
        <v>803</v>
      </c>
      <c r="M246" s="112">
        <v>0.45453774169230715</v>
      </c>
      <c r="N246" s="112">
        <v>0.78900000000000003</v>
      </c>
      <c r="O246" s="112">
        <v>4</v>
      </c>
      <c r="P246" s="112">
        <v>0.98699999999999999</v>
      </c>
      <c r="Q246" s="112">
        <v>5</v>
      </c>
      <c r="R246" s="112">
        <v>5</v>
      </c>
      <c r="S246" s="112">
        <v>1</v>
      </c>
      <c r="T246" s="112">
        <v>1</v>
      </c>
      <c r="U246" s="112">
        <v>1886</v>
      </c>
      <c r="V246" s="112">
        <v>0.457929534808656</v>
      </c>
      <c r="W246" s="112">
        <v>4118.5375840999995</v>
      </c>
      <c r="X246" s="112">
        <v>1</v>
      </c>
      <c r="Y246" s="112">
        <v>362</v>
      </c>
      <c r="Z246" s="112">
        <v>21.144859813084111</v>
      </c>
      <c r="AA246" s="112">
        <v>0.77400000000000002</v>
      </c>
      <c r="AB246" s="112">
        <v>4</v>
      </c>
      <c r="AC246" s="111">
        <v>4.5</v>
      </c>
      <c r="AD246" s="49">
        <f t="shared" si="3"/>
        <v>5</v>
      </c>
      <c r="AE24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24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47" spans="1:32" x14ac:dyDescent="0.25">
      <c r="A247" s="110" t="s">
        <v>1444</v>
      </c>
      <c r="B247" s="110">
        <v>9003417200</v>
      </c>
      <c r="C247" s="110" t="s">
        <v>1443</v>
      </c>
      <c r="D247" s="110">
        <v>32378</v>
      </c>
      <c r="E247" s="110">
        <v>2.38</v>
      </c>
      <c r="F247" s="110">
        <v>20987.54016</v>
      </c>
      <c r="G247" s="110">
        <v>20.988</v>
      </c>
      <c r="H247" s="110">
        <v>6.8000000000000005E-2</v>
      </c>
      <c r="I247" s="110">
        <v>1</v>
      </c>
      <c r="J247" s="110">
        <v>0.93199999999999994</v>
      </c>
      <c r="K247" s="110">
        <v>5</v>
      </c>
      <c r="L247" s="110">
        <v>1254</v>
      </c>
      <c r="M247" s="110">
        <v>0.71699684123439456</v>
      </c>
      <c r="N247" s="110">
        <v>0.96899999999999997</v>
      </c>
      <c r="O247" s="110">
        <v>5</v>
      </c>
      <c r="P247" s="110">
        <v>0.71300000000000008</v>
      </c>
      <c r="Q247" s="110">
        <v>4</v>
      </c>
      <c r="R247" s="110">
        <v>5</v>
      </c>
      <c r="S247" s="110">
        <v>1</v>
      </c>
      <c r="T247" s="110">
        <v>1</v>
      </c>
      <c r="U247" s="110">
        <v>1822</v>
      </c>
      <c r="V247" s="110">
        <v>0.23241652084874501</v>
      </c>
      <c r="W247" s="110">
        <v>7839.3738678999998</v>
      </c>
      <c r="X247" s="110">
        <v>1</v>
      </c>
      <c r="Y247" s="110">
        <v>377</v>
      </c>
      <c r="Z247" s="110">
        <v>25.31900604432505</v>
      </c>
      <c r="AA247" s="110">
        <v>0.83899999999999997</v>
      </c>
      <c r="AB247" s="110">
        <v>5</v>
      </c>
      <c r="AC247" s="109">
        <v>5</v>
      </c>
      <c r="AD247" s="49">
        <f t="shared" si="3"/>
        <v>5</v>
      </c>
      <c r="AE24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24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48" spans="1:32" x14ac:dyDescent="0.25">
      <c r="A248" s="112" t="s">
        <v>1442</v>
      </c>
      <c r="B248" s="112">
        <v>9003417400</v>
      </c>
      <c r="C248" s="112" t="s">
        <v>1441</v>
      </c>
      <c r="D248" s="112">
        <v>76724</v>
      </c>
      <c r="E248" s="112">
        <v>2.02</v>
      </c>
      <c r="F248" s="112">
        <v>53982.818019999999</v>
      </c>
      <c r="G248" s="112">
        <v>53.982999999999997</v>
      </c>
      <c r="H248" s="112">
        <v>0.54300000000000004</v>
      </c>
      <c r="I248" s="112">
        <v>3</v>
      </c>
      <c r="J248" s="112">
        <v>0.45699999999999996</v>
      </c>
      <c r="K248" s="112">
        <v>3</v>
      </c>
      <c r="L248" s="112">
        <v>1313</v>
      </c>
      <c r="M248" s="112">
        <v>0.29187064658541145</v>
      </c>
      <c r="N248" s="112">
        <v>0.126</v>
      </c>
      <c r="O248" s="112">
        <v>1</v>
      </c>
      <c r="P248" s="112">
        <v>0.64300000000000002</v>
      </c>
      <c r="Q248" s="112">
        <v>4</v>
      </c>
      <c r="R248" s="112">
        <v>4</v>
      </c>
      <c r="S248" s="112">
        <v>1</v>
      </c>
      <c r="T248" s="112">
        <v>1</v>
      </c>
      <c r="U248" s="112">
        <v>2954</v>
      </c>
      <c r="V248" s="112">
        <v>1.0562801835375299</v>
      </c>
      <c r="W248" s="112">
        <v>2796.6064743000002</v>
      </c>
      <c r="X248" s="112">
        <v>1</v>
      </c>
      <c r="Y248" s="112">
        <v>566</v>
      </c>
      <c r="Z248" s="112">
        <v>19.680111265646733</v>
      </c>
      <c r="AA248" s="112">
        <v>0.754</v>
      </c>
      <c r="AB248" s="112">
        <v>4</v>
      </c>
      <c r="AC248" s="111">
        <v>4</v>
      </c>
      <c r="AD248" s="49">
        <f t="shared" si="3"/>
        <v>4</v>
      </c>
      <c r="AE24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4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49" spans="1:32" x14ac:dyDescent="0.25">
      <c r="A249" s="110" t="s">
        <v>1440</v>
      </c>
      <c r="B249" s="110">
        <v>9003417500</v>
      </c>
      <c r="C249" s="110" t="s">
        <v>1439</v>
      </c>
      <c r="D249" s="110">
        <v>62462</v>
      </c>
      <c r="E249" s="110">
        <v>2.27</v>
      </c>
      <c r="F249" s="110">
        <v>41457.485489999999</v>
      </c>
      <c r="G249" s="110">
        <v>41.457000000000001</v>
      </c>
      <c r="H249" s="110">
        <v>0.308</v>
      </c>
      <c r="I249" s="110">
        <v>2</v>
      </c>
      <c r="J249" s="110">
        <v>0.69199999999999995</v>
      </c>
      <c r="K249" s="110">
        <v>4</v>
      </c>
      <c r="L249" s="110">
        <v>1116</v>
      </c>
      <c r="M249" s="110">
        <v>0.32302972169477812</v>
      </c>
      <c r="N249" s="110">
        <v>0.31900000000000001</v>
      </c>
      <c r="O249" s="110">
        <v>2</v>
      </c>
      <c r="P249" s="110">
        <v>0.85899999999999999</v>
      </c>
      <c r="Q249" s="110">
        <v>5</v>
      </c>
      <c r="R249" s="110">
        <v>5</v>
      </c>
      <c r="S249" s="110">
        <v>1</v>
      </c>
      <c r="T249" s="110">
        <v>1</v>
      </c>
      <c r="U249" s="110">
        <v>4454</v>
      </c>
      <c r="V249" s="110">
        <v>1.3800415291499399</v>
      </c>
      <c r="W249" s="110">
        <v>3227.4391067000001</v>
      </c>
      <c r="X249" s="110">
        <v>1</v>
      </c>
      <c r="Y249" s="110">
        <v>790</v>
      </c>
      <c r="Z249" s="110">
        <v>18.236380424746077</v>
      </c>
      <c r="AA249" s="110">
        <v>0.72399999999999998</v>
      </c>
      <c r="AB249" s="110">
        <v>4</v>
      </c>
      <c r="AC249" s="109">
        <v>4.5</v>
      </c>
      <c r="AD249" s="49">
        <f t="shared" si="3"/>
        <v>5</v>
      </c>
      <c r="AE24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4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50" spans="1:32" x14ac:dyDescent="0.25">
      <c r="A250" s="112" t="s">
        <v>1438</v>
      </c>
      <c r="B250" s="112">
        <v>9003420400</v>
      </c>
      <c r="C250" s="112" t="s">
        <v>1437</v>
      </c>
      <c r="D250" s="112">
        <v>91129</v>
      </c>
      <c r="E250" s="112">
        <v>2.6</v>
      </c>
      <c r="F250" s="112">
        <v>56515.806640000003</v>
      </c>
      <c r="G250" s="112">
        <v>56.515999999999998</v>
      </c>
      <c r="H250" s="112">
        <v>0.58899999999999997</v>
      </c>
      <c r="I250" s="112">
        <v>3</v>
      </c>
      <c r="J250" s="112">
        <v>0.41100000000000003</v>
      </c>
      <c r="K250" s="112">
        <v>3</v>
      </c>
      <c r="L250" s="112">
        <v>1605</v>
      </c>
      <c r="M250" s="112">
        <v>0.34078961524311702</v>
      </c>
      <c r="N250" s="112">
        <v>0.42299999999999999</v>
      </c>
      <c r="O250" s="112">
        <v>3</v>
      </c>
      <c r="P250" s="112">
        <v>0.379</v>
      </c>
      <c r="Q250" s="112">
        <v>2</v>
      </c>
      <c r="R250" s="112">
        <v>3</v>
      </c>
      <c r="S250" s="112">
        <v>1</v>
      </c>
      <c r="T250" s="112">
        <v>1</v>
      </c>
      <c r="U250" s="112">
        <v>2839</v>
      </c>
      <c r="V250" s="112">
        <v>2.23165088023574</v>
      </c>
      <c r="W250" s="112">
        <v>1272.1523896000001</v>
      </c>
      <c r="X250" s="112">
        <v>1</v>
      </c>
      <c r="Y250" s="112">
        <v>480</v>
      </c>
      <c r="Z250" s="112">
        <v>14.828544949026877</v>
      </c>
      <c r="AA250" s="112">
        <v>0.62</v>
      </c>
      <c r="AB250" s="112">
        <v>4</v>
      </c>
      <c r="AC250" s="111">
        <v>3.5</v>
      </c>
      <c r="AD250" s="49">
        <f t="shared" si="3"/>
        <v>4</v>
      </c>
      <c r="AE25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5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51" spans="1:32" x14ac:dyDescent="0.25">
      <c r="A251" s="110" t="s">
        <v>1436</v>
      </c>
      <c r="B251" s="110">
        <v>9003420500</v>
      </c>
      <c r="C251" s="110" t="s">
        <v>1435</v>
      </c>
      <c r="D251" s="110">
        <v>62060</v>
      </c>
      <c r="E251" s="110">
        <v>2.14</v>
      </c>
      <c r="F251" s="110">
        <v>42423.342629999999</v>
      </c>
      <c r="G251" s="110">
        <v>42.423000000000002</v>
      </c>
      <c r="H251" s="110">
        <v>0.32900000000000001</v>
      </c>
      <c r="I251" s="110">
        <v>2</v>
      </c>
      <c r="J251" s="110">
        <v>0.67100000000000004</v>
      </c>
      <c r="K251" s="110">
        <v>4</v>
      </c>
      <c r="L251" s="110">
        <v>1181</v>
      </c>
      <c r="M251" s="110">
        <v>0.33406137096745786</v>
      </c>
      <c r="N251" s="110">
        <v>0.38800000000000001</v>
      </c>
      <c r="O251" s="110">
        <v>2</v>
      </c>
      <c r="P251" s="110">
        <v>0.79699999999999993</v>
      </c>
      <c r="Q251" s="110">
        <v>4</v>
      </c>
      <c r="R251" s="110">
        <v>4</v>
      </c>
      <c r="S251" s="110">
        <v>1</v>
      </c>
      <c r="T251" s="110">
        <v>1</v>
      </c>
      <c r="U251" s="110">
        <v>5442</v>
      </c>
      <c r="V251" s="110">
        <v>1.8250115444550301</v>
      </c>
      <c r="W251" s="110">
        <v>2981.8989455000001</v>
      </c>
      <c r="X251" s="110">
        <v>1</v>
      </c>
      <c r="Y251" s="110">
        <v>836</v>
      </c>
      <c r="Z251" s="110">
        <v>16.841257050765513</v>
      </c>
      <c r="AA251" s="110">
        <v>0.68200000000000005</v>
      </c>
      <c r="AB251" s="110">
        <v>4</v>
      </c>
      <c r="AC251" s="109">
        <v>4</v>
      </c>
      <c r="AD251" s="49">
        <f t="shared" si="3"/>
        <v>4</v>
      </c>
      <c r="AE25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5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52" spans="1:32" x14ac:dyDescent="0.25">
      <c r="A252" s="112" t="s">
        <v>1434</v>
      </c>
      <c r="B252" s="112">
        <v>9003420600</v>
      </c>
      <c r="C252" s="112" t="s">
        <v>1433</v>
      </c>
      <c r="D252" s="112">
        <v>71316</v>
      </c>
      <c r="E252" s="112">
        <v>2.2200000000000002</v>
      </c>
      <c r="F252" s="112">
        <v>47864.165229999999</v>
      </c>
      <c r="G252" s="112">
        <v>47.863999999999997</v>
      </c>
      <c r="H252" s="112">
        <v>0.42499999999999999</v>
      </c>
      <c r="I252" s="112">
        <v>3</v>
      </c>
      <c r="J252" s="112">
        <v>0.57499999999999996</v>
      </c>
      <c r="K252" s="112">
        <v>3</v>
      </c>
      <c r="L252" s="112">
        <v>1250</v>
      </c>
      <c r="M252" s="112">
        <v>0.31338685064120569</v>
      </c>
      <c r="N252" s="112">
        <v>0.24399999999999999</v>
      </c>
      <c r="O252" s="112">
        <v>2</v>
      </c>
      <c r="P252" s="112">
        <v>0.71500000000000008</v>
      </c>
      <c r="Q252" s="112">
        <v>4</v>
      </c>
      <c r="R252" s="112">
        <v>4</v>
      </c>
      <c r="S252" s="112">
        <v>1</v>
      </c>
      <c r="T252" s="112">
        <v>1</v>
      </c>
      <c r="U252" s="112">
        <v>5880</v>
      </c>
      <c r="V252" s="112">
        <v>2.2541270461484801</v>
      </c>
      <c r="W252" s="112">
        <v>2608.5486219999998</v>
      </c>
      <c r="X252" s="112">
        <v>1</v>
      </c>
      <c r="Y252" s="112">
        <v>713</v>
      </c>
      <c r="Z252" s="112">
        <v>11.991254624957955</v>
      </c>
      <c r="AA252" s="112">
        <v>0.52100000000000002</v>
      </c>
      <c r="AB252" s="112">
        <v>3</v>
      </c>
      <c r="AC252" s="111">
        <v>3.5</v>
      </c>
      <c r="AD252" s="49">
        <f t="shared" si="3"/>
        <v>4</v>
      </c>
      <c r="AE25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5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53" spans="1:32" x14ac:dyDescent="0.25">
      <c r="A253" s="110" t="s">
        <v>1432</v>
      </c>
      <c r="B253" s="110">
        <v>9003420700</v>
      </c>
      <c r="C253" s="110" t="s">
        <v>1431</v>
      </c>
      <c r="D253" s="110">
        <v>74732</v>
      </c>
      <c r="E253" s="110">
        <v>2.37</v>
      </c>
      <c r="F253" s="110">
        <v>48543.650479999997</v>
      </c>
      <c r="G253" s="110">
        <v>48.543999999999997</v>
      </c>
      <c r="H253" s="110">
        <v>0.442</v>
      </c>
      <c r="I253" s="110">
        <v>3</v>
      </c>
      <c r="J253" s="110">
        <v>0.55800000000000005</v>
      </c>
      <c r="K253" s="110">
        <v>3</v>
      </c>
      <c r="L253" s="110">
        <v>1254</v>
      </c>
      <c r="M253" s="110">
        <v>0.30998904802595723</v>
      </c>
      <c r="N253" s="110">
        <v>0.22600000000000001</v>
      </c>
      <c r="O253" s="110">
        <v>2</v>
      </c>
      <c r="P253" s="110">
        <v>0.71300000000000008</v>
      </c>
      <c r="Q253" s="110">
        <v>4</v>
      </c>
      <c r="R253" s="110">
        <v>4</v>
      </c>
      <c r="S253" s="110">
        <v>1</v>
      </c>
      <c r="T253" s="110">
        <v>1</v>
      </c>
      <c r="U253" s="110">
        <v>3555</v>
      </c>
      <c r="V253" s="110">
        <v>3.3997331261766499</v>
      </c>
      <c r="W253" s="110">
        <v>1045.6703124000001</v>
      </c>
      <c r="X253" s="110">
        <v>1</v>
      </c>
      <c r="Y253" s="110">
        <v>132</v>
      </c>
      <c r="Z253" s="110">
        <v>3.8018433179723501</v>
      </c>
      <c r="AA253" s="110">
        <v>0.10199999999999999</v>
      </c>
      <c r="AB253" s="110">
        <v>1</v>
      </c>
      <c r="AC253" s="109">
        <v>2.5</v>
      </c>
      <c r="AD253" s="49">
        <f t="shared" si="3"/>
        <v>3</v>
      </c>
      <c r="AE25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5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54" spans="1:32" x14ac:dyDescent="0.25">
      <c r="A254" s="112" t="s">
        <v>1430</v>
      </c>
      <c r="B254" s="112">
        <v>9003430100</v>
      </c>
      <c r="C254" s="112" t="s">
        <v>1429</v>
      </c>
      <c r="D254" s="112">
        <v>70689</v>
      </c>
      <c r="E254" s="112">
        <v>2.48</v>
      </c>
      <c r="F254" s="112">
        <v>44887.559889999997</v>
      </c>
      <c r="G254" s="112">
        <v>44.887999999999998</v>
      </c>
      <c r="H254" s="112">
        <v>0.36499999999999999</v>
      </c>
      <c r="I254" s="112">
        <v>2</v>
      </c>
      <c r="J254" s="112">
        <v>0.63500000000000001</v>
      </c>
      <c r="K254" s="112">
        <v>4</v>
      </c>
      <c r="L254" s="112">
        <v>1333</v>
      </c>
      <c r="M254" s="112">
        <v>0.35635708510775105</v>
      </c>
      <c r="N254" s="112">
        <v>0.51400000000000001</v>
      </c>
      <c r="O254" s="112">
        <v>3</v>
      </c>
      <c r="P254" s="112">
        <v>0.625</v>
      </c>
      <c r="Q254" s="112">
        <v>4</v>
      </c>
      <c r="R254" s="112">
        <v>4</v>
      </c>
      <c r="S254" s="112">
        <v>1</v>
      </c>
      <c r="T254" s="112">
        <v>1</v>
      </c>
      <c r="U254" s="112">
        <v>4103</v>
      </c>
      <c r="V254" s="112">
        <v>1.2663375274325599</v>
      </c>
      <c r="W254" s="112">
        <v>3240.0524435000002</v>
      </c>
      <c r="X254" s="112">
        <v>1</v>
      </c>
      <c r="Y254" s="112">
        <v>557</v>
      </c>
      <c r="Z254" s="112">
        <v>12.161572052401747</v>
      </c>
      <c r="AA254" s="112">
        <v>0.52500000000000002</v>
      </c>
      <c r="AB254" s="112">
        <v>3</v>
      </c>
      <c r="AC254" s="111">
        <v>3.5</v>
      </c>
      <c r="AD254" s="49">
        <f t="shared" si="3"/>
        <v>4</v>
      </c>
      <c r="AE25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5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55" spans="1:32" x14ac:dyDescent="0.25">
      <c r="A255" s="110" t="s">
        <v>1428</v>
      </c>
      <c r="B255" s="110">
        <v>9003430201</v>
      </c>
      <c r="C255" s="110" t="s">
        <v>1427</v>
      </c>
      <c r="D255" s="110">
        <v>90500</v>
      </c>
      <c r="E255" s="110">
        <v>2.5499999999999998</v>
      </c>
      <c r="F255" s="110">
        <v>56673.298340000001</v>
      </c>
      <c r="G255" s="110">
        <v>56.673000000000002</v>
      </c>
      <c r="H255" s="110">
        <v>0.59199999999999997</v>
      </c>
      <c r="I255" s="110">
        <v>3</v>
      </c>
      <c r="J255" s="110">
        <v>0.40800000000000003</v>
      </c>
      <c r="K255" s="110">
        <v>3</v>
      </c>
      <c r="L255" s="110">
        <v>1343</v>
      </c>
      <c r="M255" s="110">
        <v>0.28436672069649649</v>
      </c>
      <c r="N255" s="110">
        <v>9.6000000000000002E-2</v>
      </c>
      <c r="O255" s="110">
        <v>1</v>
      </c>
      <c r="P255" s="110">
        <v>0.61199999999999999</v>
      </c>
      <c r="Q255" s="110">
        <v>4</v>
      </c>
      <c r="R255" s="110">
        <v>4</v>
      </c>
      <c r="S255" s="110">
        <v>1</v>
      </c>
      <c r="T255" s="110">
        <v>1</v>
      </c>
      <c r="U255" s="110">
        <v>3388</v>
      </c>
      <c r="V255" s="110">
        <v>2.5185244101517101</v>
      </c>
      <c r="W255" s="110">
        <v>1345.2321472000001</v>
      </c>
      <c r="X255" s="110">
        <v>1</v>
      </c>
      <c r="Y255" s="110">
        <v>332</v>
      </c>
      <c r="Z255" s="110">
        <v>9.108367626886146</v>
      </c>
      <c r="AA255" s="110">
        <v>0.38900000000000001</v>
      </c>
      <c r="AB255" s="110">
        <v>2</v>
      </c>
      <c r="AC255" s="109">
        <v>3</v>
      </c>
      <c r="AD255" s="49">
        <f t="shared" si="3"/>
        <v>3</v>
      </c>
      <c r="AE25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5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56" spans="1:32" x14ac:dyDescent="0.25">
      <c r="A256" s="112" t="s">
        <v>1426</v>
      </c>
      <c r="B256" s="112">
        <v>9003430202</v>
      </c>
      <c r="C256" s="112" t="s">
        <v>1425</v>
      </c>
      <c r="D256" s="112">
        <v>119042</v>
      </c>
      <c r="E256" s="112">
        <v>2.83</v>
      </c>
      <c r="F256" s="112">
        <v>70763.123900000006</v>
      </c>
      <c r="G256" s="112">
        <v>70.763000000000005</v>
      </c>
      <c r="H256" s="112">
        <v>0.81100000000000005</v>
      </c>
      <c r="I256" s="112">
        <v>5</v>
      </c>
      <c r="J256" s="112">
        <v>0.18899999999999995</v>
      </c>
      <c r="K256" s="112">
        <v>1</v>
      </c>
      <c r="L256" s="112">
        <v>2032</v>
      </c>
      <c r="M256" s="112">
        <v>0.34458625702362466</v>
      </c>
      <c r="N256" s="112">
        <v>0.45</v>
      </c>
      <c r="O256" s="112">
        <v>3</v>
      </c>
      <c r="P256" s="112">
        <v>0.15700000000000003</v>
      </c>
      <c r="Q256" s="112">
        <v>1</v>
      </c>
      <c r="R256" s="112">
        <v>1</v>
      </c>
      <c r="S256" s="112">
        <v>1</v>
      </c>
      <c r="T256" s="112">
        <v>1</v>
      </c>
      <c r="U256" s="112">
        <v>4709</v>
      </c>
      <c r="V256" s="112">
        <v>6.2864688948365801</v>
      </c>
      <c r="W256" s="112">
        <v>749.06916407000006</v>
      </c>
      <c r="X256" s="112">
        <v>1</v>
      </c>
      <c r="Y256" s="112">
        <v>432</v>
      </c>
      <c r="Z256" s="112">
        <v>8.7061668681983075</v>
      </c>
      <c r="AA256" s="112">
        <v>0.36599999999999999</v>
      </c>
      <c r="AB256" s="112">
        <v>2</v>
      </c>
      <c r="AC256" s="111">
        <v>1.5</v>
      </c>
      <c r="AD256" s="49">
        <f t="shared" si="3"/>
        <v>2</v>
      </c>
      <c r="AE25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5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57" spans="1:32" x14ac:dyDescent="0.25">
      <c r="A257" s="110" t="s">
        <v>1424</v>
      </c>
      <c r="B257" s="110">
        <v>9003430203</v>
      </c>
      <c r="C257" s="110" t="s">
        <v>1423</v>
      </c>
      <c r="D257" s="110">
        <v>72813</v>
      </c>
      <c r="E257" s="110">
        <v>2.2599999999999998</v>
      </c>
      <c r="F257" s="110">
        <v>48434.487130000001</v>
      </c>
      <c r="G257" s="110">
        <v>48.433999999999997</v>
      </c>
      <c r="H257" s="110">
        <v>0.439</v>
      </c>
      <c r="I257" s="110">
        <v>3</v>
      </c>
      <c r="J257" s="110">
        <v>0.56099999999999994</v>
      </c>
      <c r="K257" s="110">
        <v>3</v>
      </c>
      <c r="L257" s="110">
        <v>1234</v>
      </c>
      <c r="M257" s="110">
        <v>0.30573256531559356</v>
      </c>
      <c r="N257" s="110">
        <v>0.20399999999999999</v>
      </c>
      <c r="O257" s="110">
        <v>2</v>
      </c>
      <c r="P257" s="110">
        <v>0.72799999999999998</v>
      </c>
      <c r="Q257" s="110">
        <v>4</v>
      </c>
      <c r="R257" s="110">
        <v>4</v>
      </c>
      <c r="S257" s="110">
        <v>1</v>
      </c>
      <c r="T257" s="110">
        <v>1</v>
      </c>
      <c r="U257" s="110">
        <v>4212</v>
      </c>
      <c r="V257" s="110">
        <v>2.0054301409890698</v>
      </c>
      <c r="W257" s="110">
        <v>2100.2975440999999</v>
      </c>
      <c r="X257" s="110">
        <v>1</v>
      </c>
      <c r="Y257" s="110">
        <v>274</v>
      </c>
      <c r="Z257" s="110">
        <v>6.2216167120799275</v>
      </c>
      <c r="AA257" s="110">
        <v>0.22600000000000001</v>
      </c>
      <c r="AB257" s="110">
        <v>2</v>
      </c>
      <c r="AC257" s="109">
        <v>3</v>
      </c>
      <c r="AD257" s="49">
        <f t="shared" si="3"/>
        <v>3</v>
      </c>
      <c r="AE25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5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58" spans="1:32" x14ac:dyDescent="0.25">
      <c r="A258" s="112" t="s">
        <v>1422</v>
      </c>
      <c r="B258" s="112">
        <v>9003430301</v>
      </c>
      <c r="C258" s="112" t="s">
        <v>1421</v>
      </c>
      <c r="D258" s="112">
        <v>131563</v>
      </c>
      <c r="E258" s="112">
        <v>2.76</v>
      </c>
      <c r="F258" s="112">
        <v>79191.619949999993</v>
      </c>
      <c r="G258" s="112">
        <v>79.191999999999993</v>
      </c>
      <c r="H258" s="112">
        <v>0.86899999999999999</v>
      </c>
      <c r="I258" s="112">
        <v>5</v>
      </c>
      <c r="J258" s="112">
        <v>0.13100000000000001</v>
      </c>
      <c r="K258" s="112">
        <v>1</v>
      </c>
      <c r="L258" s="112">
        <v>1998</v>
      </c>
      <c r="M258" s="112">
        <v>0.30275930729966083</v>
      </c>
      <c r="N258" s="112">
        <v>0.188</v>
      </c>
      <c r="O258" s="112">
        <v>1</v>
      </c>
      <c r="P258" s="112">
        <v>0.16400000000000003</v>
      </c>
      <c r="Q258" s="112">
        <v>1</v>
      </c>
      <c r="R258" s="112">
        <v>1</v>
      </c>
      <c r="S258" s="112">
        <v>1</v>
      </c>
      <c r="T258" s="112">
        <v>1</v>
      </c>
      <c r="U258" s="112">
        <v>3599</v>
      </c>
      <c r="V258" s="112">
        <v>3.6606188908983399</v>
      </c>
      <c r="W258" s="112">
        <v>983.16708384000003</v>
      </c>
      <c r="X258" s="112">
        <v>1</v>
      </c>
      <c r="Y258" s="112">
        <v>208</v>
      </c>
      <c r="Z258" s="112">
        <v>5.6094929881337645</v>
      </c>
      <c r="AA258" s="112">
        <v>0.19500000000000001</v>
      </c>
      <c r="AB258" s="112">
        <v>1</v>
      </c>
      <c r="AC258" s="111">
        <v>1</v>
      </c>
      <c r="AD258" s="49">
        <f t="shared" ref="AD258:AD321" si="4">ROUNDUP(AC258,0)</f>
        <v>1</v>
      </c>
      <c r="AE25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5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59" spans="1:32" x14ac:dyDescent="0.25">
      <c r="A259" s="110" t="s">
        <v>1420</v>
      </c>
      <c r="B259" s="110">
        <v>9003430302</v>
      </c>
      <c r="C259" s="110" t="s">
        <v>1419</v>
      </c>
      <c r="D259" s="110">
        <v>89900</v>
      </c>
      <c r="E259" s="110">
        <v>2.69</v>
      </c>
      <c r="F259" s="110">
        <v>54812.9974</v>
      </c>
      <c r="G259" s="110">
        <v>54.813000000000002</v>
      </c>
      <c r="H259" s="110">
        <v>0.55500000000000005</v>
      </c>
      <c r="I259" s="110">
        <v>3</v>
      </c>
      <c r="J259" s="110">
        <v>0.44499999999999995</v>
      </c>
      <c r="K259" s="110">
        <v>3</v>
      </c>
      <c r="L259" s="110">
        <v>1457</v>
      </c>
      <c r="M259" s="110">
        <v>0.31897544066801936</v>
      </c>
      <c r="N259" s="110">
        <v>0.28100000000000003</v>
      </c>
      <c r="O259" s="110">
        <v>2</v>
      </c>
      <c r="P259" s="110">
        <v>0.51900000000000002</v>
      </c>
      <c r="Q259" s="110">
        <v>3</v>
      </c>
      <c r="R259" s="110">
        <v>3</v>
      </c>
      <c r="S259" s="110">
        <v>1</v>
      </c>
      <c r="T259" s="110">
        <v>1</v>
      </c>
      <c r="U259" s="110">
        <v>2755</v>
      </c>
      <c r="V259" s="110">
        <v>1.7104666122005201</v>
      </c>
      <c r="W259" s="110">
        <v>1610.6716028999999</v>
      </c>
      <c r="X259" s="110">
        <v>1</v>
      </c>
      <c r="Y259" s="110">
        <v>67</v>
      </c>
      <c r="Z259" s="110">
        <v>2.3255813953488373</v>
      </c>
      <c r="AA259" s="110">
        <v>3.1E-2</v>
      </c>
      <c r="AB259" s="110">
        <v>1</v>
      </c>
      <c r="AC259" s="109">
        <v>2</v>
      </c>
      <c r="AD259" s="49">
        <f t="shared" si="4"/>
        <v>2</v>
      </c>
      <c r="AE25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5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60" spans="1:32" x14ac:dyDescent="0.25">
      <c r="A260" s="112" t="s">
        <v>1418</v>
      </c>
      <c r="B260" s="112">
        <v>9003430400</v>
      </c>
      <c r="C260" s="112" t="s">
        <v>1417</v>
      </c>
      <c r="D260" s="112">
        <v>90054</v>
      </c>
      <c r="E260" s="112">
        <v>2.11</v>
      </c>
      <c r="F260" s="112">
        <v>61995.730309999999</v>
      </c>
      <c r="G260" s="112">
        <v>61.996000000000002</v>
      </c>
      <c r="H260" s="112">
        <v>0.69599999999999995</v>
      </c>
      <c r="I260" s="112">
        <v>4</v>
      </c>
      <c r="J260" s="112">
        <v>0.30400000000000005</v>
      </c>
      <c r="K260" s="112">
        <v>2</v>
      </c>
      <c r="L260" s="112">
        <v>1342</v>
      </c>
      <c r="M260" s="112">
        <v>0.25975982409553777</v>
      </c>
      <c r="N260" s="112">
        <v>3.4000000000000002E-2</v>
      </c>
      <c r="O260" s="112">
        <v>1</v>
      </c>
      <c r="P260" s="112">
        <v>0.61499999999999999</v>
      </c>
      <c r="Q260" s="112">
        <v>4</v>
      </c>
      <c r="R260" s="112">
        <v>3</v>
      </c>
      <c r="S260" s="112">
        <v>1</v>
      </c>
      <c r="T260" s="112">
        <v>1</v>
      </c>
      <c r="U260" s="112">
        <v>5049</v>
      </c>
      <c r="V260" s="112">
        <v>3.8524749921621302</v>
      </c>
      <c r="W260" s="112">
        <v>1310.5860545</v>
      </c>
      <c r="X260" s="112">
        <v>1</v>
      </c>
      <c r="Y260" s="112">
        <v>137</v>
      </c>
      <c r="Z260" s="112">
        <v>3.3685763462011309</v>
      </c>
      <c r="AA260" s="112">
        <v>7.9000000000000001E-2</v>
      </c>
      <c r="AB260" s="112">
        <v>1</v>
      </c>
      <c r="AC260" s="111">
        <v>2</v>
      </c>
      <c r="AD260" s="49">
        <f t="shared" si="4"/>
        <v>2</v>
      </c>
      <c r="AE26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6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61" spans="1:32" x14ac:dyDescent="0.25">
      <c r="A261" s="110" t="s">
        <v>1416</v>
      </c>
      <c r="B261" s="110">
        <v>9003430500</v>
      </c>
      <c r="C261" s="110" t="s">
        <v>1415</v>
      </c>
      <c r="D261" s="110">
        <v>116250</v>
      </c>
      <c r="E261" s="110">
        <v>2.76</v>
      </c>
      <c r="F261" s="110">
        <v>69974.277109999995</v>
      </c>
      <c r="G261" s="110">
        <v>69.974000000000004</v>
      </c>
      <c r="H261" s="110">
        <v>0.80300000000000005</v>
      </c>
      <c r="I261" s="110">
        <v>5</v>
      </c>
      <c r="J261" s="110">
        <v>0.19699999999999995</v>
      </c>
      <c r="K261" s="110">
        <v>1</v>
      </c>
      <c r="L261" s="110">
        <v>1652</v>
      </c>
      <c r="M261" s="110">
        <v>0.28330410571925663</v>
      </c>
      <c r="N261" s="110">
        <v>9.2999999999999999E-2</v>
      </c>
      <c r="O261" s="110">
        <v>1</v>
      </c>
      <c r="P261" s="110">
        <v>0.34499999999999997</v>
      </c>
      <c r="Q261" s="110">
        <v>2</v>
      </c>
      <c r="R261" s="110">
        <v>2</v>
      </c>
      <c r="S261" s="110">
        <v>1</v>
      </c>
      <c r="T261" s="110">
        <v>1</v>
      </c>
      <c r="U261" s="110">
        <v>6547</v>
      </c>
      <c r="V261" s="110">
        <v>4.7830240912313098</v>
      </c>
      <c r="W261" s="110">
        <v>1368.7992942000001</v>
      </c>
      <c r="X261" s="110">
        <v>1</v>
      </c>
      <c r="Y261" s="110">
        <v>17</v>
      </c>
      <c r="Z261" s="110">
        <v>0.25275052036871842</v>
      </c>
      <c r="AA261" s="110">
        <v>0</v>
      </c>
      <c r="AB261" s="110">
        <v>0</v>
      </c>
      <c r="AC261" s="109">
        <v>1</v>
      </c>
      <c r="AD261" s="49">
        <f t="shared" si="4"/>
        <v>1</v>
      </c>
      <c r="AE26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6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62" spans="1:32" x14ac:dyDescent="0.25">
      <c r="A262" s="112" t="s">
        <v>1414</v>
      </c>
      <c r="B262" s="112">
        <v>9003430601</v>
      </c>
      <c r="C262" s="112" t="s">
        <v>1413</v>
      </c>
      <c r="D262" s="112">
        <v>56714</v>
      </c>
      <c r="E262" s="112">
        <v>2.42</v>
      </c>
      <c r="F262" s="112">
        <v>36457.139990000003</v>
      </c>
      <c r="G262" s="112">
        <v>36.457000000000001</v>
      </c>
      <c r="H262" s="112">
        <v>0.25600000000000001</v>
      </c>
      <c r="I262" s="112">
        <v>2</v>
      </c>
      <c r="J262" s="112">
        <v>0.74399999999999999</v>
      </c>
      <c r="K262" s="112">
        <v>4</v>
      </c>
      <c r="L262" s="112">
        <v>1007</v>
      </c>
      <c r="M262" s="112">
        <v>0.33145770631801003</v>
      </c>
      <c r="N262" s="112">
        <v>0.371</v>
      </c>
      <c r="O262" s="112">
        <v>2</v>
      </c>
      <c r="P262" s="112">
        <v>0.93500000000000005</v>
      </c>
      <c r="Q262" s="112">
        <v>5</v>
      </c>
      <c r="R262" s="112">
        <v>5</v>
      </c>
      <c r="S262" s="112">
        <v>1</v>
      </c>
      <c r="T262" s="112">
        <v>1</v>
      </c>
      <c r="U262" s="112">
        <v>5202</v>
      </c>
      <c r="V262" s="112">
        <v>8.4193239505356807</v>
      </c>
      <c r="W262" s="112">
        <v>617.86433572999999</v>
      </c>
      <c r="X262" s="112">
        <v>1</v>
      </c>
      <c r="Y262" s="112">
        <v>494</v>
      </c>
      <c r="Z262" s="112">
        <v>9.4346829640947281</v>
      </c>
      <c r="AA262" s="112">
        <v>0.39200000000000002</v>
      </c>
      <c r="AB262" s="112">
        <v>2</v>
      </c>
      <c r="AC262" s="111">
        <v>3.5</v>
      </c>
      <c r="AD262" s="49">
        <f t="shared" si="4"/>
        <v>4</v>
      </c>
      <c r="AE26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6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63" spans="1:32" x14ac:dyDescent="0.25">
      <c r="A263" s="110" t="s">
        <v>1412</v>
      </c>
      <c r="B263" s="110">
        <v>9003430602</v>
      </c>
      <c r="C263" s="110" t="s">
        <v>1411</v>
      </c>
      <c r="D263" s="110">
        <v>86651</v>
      </c>
      <c r="E263" s="110">
        <v>2.58</v>
      </c>
      <c r="F263" s="110">
        <v>53946.556239999998</v>
      </c>
      <c r="G263" s="110">
        <v>53.947000000000003</v>
      </c>
      <c r="H263" s="110">
        <v>0.54100000000000004</v>
      </c>
      <c r="I263" s="110">
        <v>3</v>
      </c>
      <c r="J263" s="110">
        <v>0.45899999999999996</v>
      </c>
      <c r="K263" s="110">
        <v>3</v>
      </c>
      <c r="L263" s="110">
        <v>1596</v>
      </c>
      <c r="M263" s="110">
        <v>0.35501802774575031</v>
      </c>
      <c r="N263" s="110">
        <v>0.50700000000000001</v>
      </c>
      <c r="O263" s="110">
        <v>3</v>
      </c>
      <c r="P263" s="110">
        <v>0.38500000000000001</v>
      </c>
      <c r="Q263" s="110">
        <v>2</v>
      </c>
      <c r="R263" s="110">
        <v>3</v>
      </c>
      <c r="S263" s="110">
        <v>1</v>
      </c>
      <c r="T263" s="110">
        <v>1</v>
      </c>
      <c r="U263" s="110">
        <v>3505</v>
      </c>
      <c r="V263" s="110">
        <v>1.40944012095809</v>
      </c>
      <c r="W263" s="110">
        <v>2486.8030560000002</v>
      </c>
      <c r="X263" s="110">
        <v>1</v>
      </c>
      <c r="Y263" s="110">
        <v>234</v>
      </c>
      <c r="Z263" s="110">
        <v>6.5509518477043676</v>
      </c>
      <c r="AA263" s="110">
        <v>0.23899999999999999</v>
      </c>
      <c r="AB263" s="110">
        <v>2</v>
      </c>
      <c r="AC263" s="109">
        <v>2.5</v>
      </c>
      <c r="AD263" s="49">
        <f t="shared" si="4"/>
        <v>3</v>
      </c>
      <c r="AE26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6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64" spans="1:32" x14ac:dyDescent="0.25">
      <c r="A264" s="112" t="s">
        <v>1410</v>
      </c>
      <c r="B264" s="112">
        <v>9003460100</v>
      </c>
      <c r="C264" s="112" t="s">
        <v>1409</v>
      </c>
      <c r="D264" s="112">
        <v>94872</v>
      </c>
      <c r="E264" s="112">
        <v>2.33</v>
      </c>
      <c r="F264" s="112">
        <v>62152.713710000004</v>
      </c>
      <c r="G264" s="112">
        <v>62.152999999999999</v>
      </c>
      <c r="H264" s="112">
        <v>0.69699999999999995</v>
      </c>
      <c r="I264" s="112">
        <v>4</v>
      </c>
      <c r="J264" s="112">
        <v>0.30300000000000005</v>
      </c>
      <c r="K264" s="112">
        <v>2</v>
      </c>
      <c r="L264" s="112">
        <v>1648</v>
      </c>
      <c r="M264" s="112">
        <v>0.31818401513847594</v>
      </c>
      <c r="N264" s="112">
        <v>0.27400000000000002</v>
      </c>
      <c r="O264" s="112">
        <v>2</v>
      </c>
      <c r="P264" s="112">
        <v>0.35199999999999998</v>
      </c>
      <c r="Q264" s="112">
        <v>2</v>
      </c>
      <c r="R264" s="112">
        <v>2</v>
      </c>
      <c r="S264" s="112">
        <v>1</v>
      </c>
      <c r="T264" s="112">
        <v>1</v>
      </c>
      <c r="U264" s="112">
        <v>3325</v>
      </c>
      <c r="V264" s="112">
        <v>3.8003650982166701</v>
      </c>
      <c r="W264" s="112">
        <v>874.91593940999996</v>
      </c>
      <c r="X264" s="112">
        <v>1</v>
      </c>
      <c r="Y264" s="112">
        <v>439</v>
      </c>
      <c r="Z264" s="112">
        <v>13.608183508989461</v>
      </c>
      <c r="AA264" s="112">
        <v>0.58699999999999997</v>
      </c>
      <c r="AB264" s="112">
        <v>3</v>
      </c>
      <c r="AC264" s="111">
        <v>2.5</v>
      </c>
      <c r="AD264" s="49">
        <f t="shared" si="4"/>
        <v>3</v>
      </c>
      <c r="AE26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6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65" spans="1:32" x14ac:dyDescent="0.25">
      <c r="A265" s="110" t="s">
        <v>1408</v>
      </c>
      <c r="B265" s="110">
        <v>9003460202</v>
      </c>
      <c r="C265" s="110" t="s">
        <v>1407</v>
      </c>
      <c r="D265" s="110">
        <v>102688</v>
      </c>
      <c r="E265" s="110">
        <v>2.4900000000000002</v>
      </c>
      <c r="F265" s="110">
        <v>65075.875840000001</v>
      </c>
      <c r="G265" s="110">
        <v>65.075999999999993</v>
      </c>
      <c r="H265" s="110">
        <v>0.73699999999999999</v>
      </c>
      <c r="I265" s="110">
        <v>4</v>
      </c>
      <c r="J265" s="110">
        <v>0.26300000000000001</v>
      </c>
      <c r="K265" s="110">
        <v>2</v>
      </c>
      <c r="L265" s="110">
        <v>1746</v>
      </c>
      <c r="M265" s="110">
        <v>0.32196262792550073</v>
      </c>
      <c r="N265" s="110">
        <v>0.315</v>
      </c>
      <c r="O265" s="110">
        <v>2</v>
      </c>
      <c r="P265" s="110">
        <v>0.28500000000000003</v>
      </c>
      <c r="Q265" s="110">
        <v>2</v>
      </c>
      <c r="R265" s="110">
        <v>2</v>
      </c>
      <c r="S265" s="110">
        <v>1</v>
      </c>
      <c r="T265" s="110">
        <v>1</v>
      </c>
      <c r="U265" s="110">
        <v>4119</v>
      </c>
      <c r="V265" s="110">
        <v>7.6055989448599801</v>
      </c>
      <c r="W265" s="110">
        <v>541.57470435000005</v>
      </c>
      <c r="X265" s="110">
        <v>1</v>
      </c>
      <c r="Y265" s="110">
        <v>938</v>
      </c>
      <c r="Z265" s="110">
        <v>21.687861271676301</v>
      </c>
      <c r="AA265" s="110">
        <v>0.78800000000000003</v>
      </c>
      <c r="AB265" s="110">
        <v>4</v>
      </c>
      <c r="AC265" s="109">
        <v>3</v>
      </c>
      <c r="AD265" s="49">
        <f t="shared" si="4"/>
        <v>3</v>
      </c>
      <c r="AE26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6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66" spans="1:32" x14ac:dyDescent="0.25">
      <c r="A266" s="112" t="s">
        <v>1406</v>
      </c>
      <c r="B266" s="112">
        <v>9003460203</v>
      </c>
      <c r="C266" s="112" t="s">
        <v>1405</v>
      </c>
      <c r="D266" s="112">
        <v>79954</v>
      </c>
      <c r="E266" s="112">
        <v>2.2999999999999998</v>
      </c>
      <c r="F266" s="112">
        <v>52720.106370000001</v>
      </c>
      <c r="G266" s="112">
        <v>52.72</v>
      </c>
      <c r="H266" s="112">
        <v>0.51600000000000001</v>
      </c>
      <c r="I266" s="112">
        <v>3</v>
      </c>
      <c r="J266" s="112">
        <v>0.48399999999999999</v>
      </c>
      <c r="K266" s="112">
        <v>3</v>
      </c>
      <c r="L266" s="112">
        <v>1591</v>
      </c>
      <c r="M266" s="112">
        <v>0.36213887479681123</v>
      </c>
      <c r="N266" s="112">
        <v>0.54900000000000004</v>
      </c>
      <c r="O266" s="112">
        <v>3</v>
      </c>
      <c r="P266" s="112">
        <v>0.39100000000000001</v>
      </c>
      <c r="Q266" s="112">
        <v>2</v>
      </c>
      <c r="R266" s="112">
        <v>3</v>
      </c>
      <c r="S266" s="112">
        <v>1</v>
      </c>
      <c r="T266" s="112">
        <v>1</v>
      </c>
      <c r="U266" s="112">
        <v>3018</v>
      </c>
      <c r="V266" s="112">
        <v>4.7342084210428803</v>
      </c>
      <c r="W266" s="112">
        <v>637.48777654000003</v>
      </c>
      <c r="X266" s="112">
        <v>1</v>
      </c>
      <c r="Y266" s="112">
        <v>965</v>
      </c>
      <c r="Z266" s="112">
        <v>29.848437983297249</v>
      </c>
      <c r="AA266" s="112">
        <v>0.89100000000000001</v>
      </c>
      <c r="AB266" s="112">
        <v>5</v>
      </c>
      <c r="AC266" s="111">
        <v>4</v>
      </c>
      <c r="AD266" s="49">
        <f t="shared" si="4"/>
        <v>4</v>
      </c>
      <c r="AE26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6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67" spans="1:32" x14ac:dyDescent="0.25">
      <c r="A267" s="110" t="s">
        <v>1404</v>
      </c>
      <c r="B267" s="110">
        <v>9003460204</v>
      </c>
      <c r="C267" s="110" t="s">
        <v>1403</v>
      </c>
      <c r="D267" s="110">
        <v>75074</v>
      </c>
      <c r="E267" s="110">
        <v>2.3199999999999998</v>
      </c>
      <c r="F267" s="110">
        <v>49288.495699999999</v>
      </c>
      <c r="G267" s="110">
        <v>49.287999999999997</v>
      </c>
      <c r="H267" s="110">
        <v>0.46</v>
      </c>
      <c r="I267" s="110">
        <v>3</v>
      </c>
      <c r="J267" s="110">
        <v>0.54</v>
      </c>
      <c r="K267" s="110">
        <v>3</v>
      </c>
      <c r="L267" s="110">
        <v>1495</v>
      </c>
      <c r="M267" s="110">
        <v>0.36397945900385842</v>
      </c>
      <c r="N267" s="110">
        <v>0.55900000000000005</v>
      </c>
      <c r="O267" s="110">
        <v>3</v>
      </c>
      <c r="P267" s="110">
        <v>0.47699999999999998</v>
      </c>
      <c r="Q267" s="110">
        <v>3</v>
      </c>
      <c r="R267" s="110">
        <v>3</v>
      </c>
      <c r="S267" s="110">
        <v>1</v>
      </c>
      <c r="T267" s="110">
        <v>1</v>
      </c>
      <c r="U267" s="110">
        <v>5941</v>
      </c>
      <c r="V267" s="110">
        <v>6.7924395788706402</v>
      </c>
      <c r="W267" s="110">
        <v>874.64892855999994</v>
      </c>
      <c r="X267" s="110">
        <v>1</v>
      </c>
      <c r="Y267" s="110">
        <v>1319</v>
      </c>
      <c r="Z267" s="110">
        <v>21.436697545912562</v>
      </c>
      <c r="AA267" s="110">
        <v>0.78300000000000003</v>
      </c>
      <c r="AB267" s="110">
        <v>4</v>
      </c>
      <c r="AC267" s="109">
        <v>3.5</v>
      </c>
      <c r="AD267" s="49">
        <f t="shared" si="4"/>
        <v>4</v>
      </c>
      <c r="AE26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6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68" spans="1:32" x14ac:dyDescent="0.25">
      <c r="A268" s="112" t="s">
        <v>1402</v>
      </c>
      <c r="B268" s="112">
        <v>9003460301</v>
      </c>
      <c r="C268" s="112" t="s">
        <v>1401</v>
      </c>
      <c r="D268" s="112">
        <v>106782</v>
      </c>
      <c r="E268" s="112">
        <v>2.64</v>
      </c>
      <c r="F268" s="112">
        <v>65719.777950000003</v>
      </c>
      <c r="G268" s="112">
        <v>65.72</v>
      </c>
      <c r="H268" s="112">
        <v>0.748</v>
      </c>
      <c r="I268" s="112">
        <v>4</v>
      </c>
      <c r="J268" s="112">
        <v>0.252</v>
      </c>
      <c r="K268" s="112">
        <v>2</v>
      </c>
      <c r="L268" s="112">
        <v>1549</v>
      </c>
      <c r="M268" s="112">
        <v>0.28283723073656547</v>
      </c>
      <c r="N268" s="112">
        <v>8.5999999999999993E-2</v>
      </c>
      <c r="O268" s="112">
        <v>1</v>
      </c>
      <c r="P268" s="112">
        <v>0.43000000000000005</v>
      </c>
      <c r="Q268" s="112">
        <v>3</v>
      </c>
      <c r="R268" s="112">
        <v>3</v>
      </c>
      <c r="S268" s="112">
        <v>1</v>
      </c>
      <c r="T268" s="112">
        <v>1</v>
      </c>
      <c r="U268" s="112">
        <v>4982</v>
      </c>
      <c r="V268" s="112">
        <v>2.8572781032190102</v>
      </c>
      <c r="W268" s="112">
        <v>1743.6174639000001</v>
      </c>
      <c r="X268" s="112">
        <v>1</v>
      </c>
      <c r="Y268" s="112">
        <v>457</v>
      </c>
      <c r="Z268" s="112">
        <v>9.5686767169179223</v>
      </c>
      <c r="AA268" s="112">
        <v>0.40899999999999997</v>
      </c>
      <c r="AB268" s="112">
        <v>3</v>
      </c>
      <c r="AC268" s="111">
        <v>3</v>
      </c>
      <c r="AD268" s="49">
        <f t="shared" si="4"/>
        <v>3</v>
      </c>
      <c r="AE26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6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69" spans="1:32" x14ac:dyDescent="0.25">
      <c r="A269" s="110" t="s">
        <v>1400</v>
      </c>
      <c r="B269" s="110">
        <v>9003460302</v>
      </c>
      <c r="C269" s="110" t="s">
        <v>1399</v>
      </c>
      <c r="D269" s="110">
        <v>90375</v>
      </c>
      <c r="E269" s="110">
        <v>2.2999999999999998</v>
      </c>
      <c r="F269" s="110">
        <v>59591.510280000002</v>
      </c>
      <c r="G269" s="110">
        <v>59.591999999999999</v>
      </c>
      <c r="H269" s="110">
        <v>0.64100000000000001</v>
      </c>
      <c r="I269" s="110">
        <v>4</v>
      </c>
      <c r="J269" s="110">
        <v>0.35899999999999999</v>
      </c>
      <c r="K269" s="110">
        <v>2</v>
      </c>
      <c r="L269" s="110">
        <v>1581</v>
      </c>
      <c r="M269" s="110">
        <v>0.3183674974985044</v>
      </c>
      <c r="N269" s="110">
        <v>0.27700000000000002</v>
      </c>
      <c r="O269" s="110">
        <v>2</v>
      </c>
      <c r="P269" s="110">
        <v>0.40300000000000002</v>
      </c>
      <c r="Q269" s="110">
        <v>3</v>
      </c>
      <c r="R269" s="110">
        <v>3</v>
      </c>
      <c r="S269" s="110">
        <v>1</v>
      </c>
      <c r="T269" s="110">
        <v>1</v>
      </c>
      <c r="U269" s="110">
        <v>4033</v>
      </c>
      <c r="V269" s="110">
        <v>2.23992196102839</v>
      </c>
      <c r="W269" s="110">
        <v>1800.5091562</v>
      </c>
      <c r="X269" s="110">
        <v>1</v>
      </c>
      <c r="Y269" s="110">
        <v>489</v>
      </c>
      <c r="Z269" s="110">
        <v>12.817824377457406</v>
      </c>
      <c r="AA269" s="110">
        <v>0.55700000000000005</v>
      </c>
      <c r="AB269" s="110">
        <v>3</v>
      </c>
      <c r="AC269" s="109">
        <v>3</v>
      </c>
      <c r="AD269" s="49">
        <f t="shared" si="4"/>
        <v>3</v>
      </c>
      <c r="AE26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6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70" spans="1:32" x14ac:dyDescent="0.25">
      <c r="A270" s="112" t="s">
        <v>1398</v>
      </c>
      <c r="B270" s="112">
        <v>9003462101</v>
      </c>
      <c r="C270" s="112" t="s">
        <v>1397</v>
      </c>
      <c r="D270" s="112">
        <v>128661</v>
      </c>
      <c r="E270" s="112">
        <v>2.64</v>
      </c>
      <c r="F270" s="112">
        <v>79185.371599999999</v>
      </c>
      <c r="G270" s="112">
        <v>79.185000000000002</v>
      </c>
      <c r="H270" s="112">
        <v>0.86799999999999999</v>
      </c>
      <c r="I270" s="112">
        <v>5</v>
      </c>
      <c r="J270" s="112">
        <v>0.13200000000000001</v>
      </c>
      <c r="K270" s="112">
        <v>1</v>
      </c>
      <c r="L270" s="112">
        <v>1861</v>
      </c>
      <c r="M270" s="112">
        <v>0.28202178696349012</v>
      </c>
      <c r="N270" s="112">
        <v>8.2000000000000003E-2</v>
      </c>
      <c r="O270" s="112">
        <v>1</v>
      </c>
      <c r="P270" s="112">
        <v>0.22599999999999998</v>
      </c>
      <c r="Q270" s="112">
        <v>2</v>
      </c>
      <c r="R270" s="112">
        <v>2</v>
      </c>
      <c r="S270" s="112">
        <v>1</v>
      </c>
      <c r="T270" s="112">
        <v>1</v>
      </c>
      <c r="U270" s="112">
        <v>5833</v>
      </c>
      <c r="V270" s="112">
        <v>4.1099244475264003</v>
      </c>
      <c r="W270" s="112">
        <v>1419.2475006</v>
      </c>
      <c r="X270" s="112">
        <v>1</v>
      </c>
      <c r="Y270" s="112">
        <v>947</v>
      </c>
      <c r="Z270" s="112">
        <v>14.977067847540724</v>
      </c>
      <c r="AA270" s="112">
        <v>0.61899999999999999</v>
      </c>
      <c r="AB270" s="112">
        <v>4</v>
      </c>
      <c r="AC270" s="111">
        <v>3</v>
      </c>
      <c r="AD270" s="49">
        <f t="shared" si="4"/>
        <v>3</v>
      </c>
      <c r="AE27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7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71" spans="1:32" x14ac:dyDescent="0.25">
      <c r="A271" s="110" t="s">
        <v>1396</v>
      </c>
      <c r="B271" s="110">
        <v>9003462102</v>
      </c>
      <c r="C271" s="110" t="s">
        <v>1395</v>
      </c>
      <c r="D271" s="110">
        <v>195357</v>
      </c>
      <c r="E271" s="110">
        <v>3.16</v>
      </c>
      <c r="F271" s="110">
        <v>109896.8985</v>
      </c>
      <c r="G271" s="110">
        <v>109.89700000000001</v>
      </c>
      <c r="H271" s="110">
        <v>0.96299999999999997</v>
      </c>
      <c r="I271" s="110">
        <v>5</v>
      </c>
      <c r="J271" s="110">
        <v>3.7000000000000033E-2</v>
      </c>
      <c r="K271" s="110">
        <v>1</v>
      </c>
      <c r="L271" s="110">
        <v>2589</v>
      </c>
      <c r="M271" s="110">
        <v>0.28270133574333767</v>
      </c>
      <c r="N271" s="110">
        <v>8.5000000000000006E-2</v>
      </c>
      <c r="O271" s="110">
        <v>1</v>
      </c>
      <c r="P271" s="110">
        <v>6.6999999999999948E-2</v>
      </c>
      <c r="Q271" s="110">
        <v>1</v>
      </c>
      <c r="R271" s="110">
        <v>1</v>
      </c>
      <c r="S271" s="110">
        <v>1</v>
      </c>
      <c r="T271" s="110">
        <v>1</v>
      </c>
      <c r="U271" s="110">
        <v>4239</v>
      </c>
      <c r="V271" s="110">
        <v>4.3947914044389398</v>
      </c>
      <c r="W271" s="110">
        <v>964.55089898000006</v>
      </c>
      <c r="X271" s="110">
        <v>1</v>
      </c>
      <c r="Y271" s="110">
        <v>839</v>
      </c>
      <c r="Z271" s="110">
        <v>21.283612379502792</v>
      </c>
      <c r="AA271" s="110">
        <v>0.77500000000000002</v>
      </c>
      <c r="AB271" s="110">
        <v>4</v>
      </c>
      <c r="AC271" s="109">
        <v>2.5</v>
      </c>
      <c r="AD271" s="49">
        <f t="shared" si="4"/>
        <v>3</v>
      </c>
      <c r="AE27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7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72" spans="1:32" x14ac:dyDescent="0.25">
      <c r="A272" s="112" t="s">
        <v>1394</v>
      </c>
      <c r="B272" s="112">
        <v>9003462201</v>
      </c>
      <c r="C272" s="112" t="s">
        <v>1393</v>
      </c>
      <c r="D272" s="112">
        <v>102227</v>
      </c>
      <c r="E272" s="112">
        <v>2.29</v>
      </c>
      <c r="F272" s="112">
        <v>67553.503070000006</v>
      </c>
      <c r="G272" s="112">
        <v>67.554000000000002</v>
      </c>
      <c r="H272" s="112">
        <v>0.77</v>
      </c>
      <c r="I272" s="112">
        <v>4</v>
      </c>
      <c r="J272" s="112">
        <v>0.22999999999999998</v>
      </c>
      <c r="K272" s="112">
        <v>2</v>
      </c>
      <c r="L272" s="112">
        <v>1493</v>
      </c>
      <c r="M272" s="112">
        <v>0.26521200508928688</v>
      </c>
      <c r="N272" s="112">
        <v>4.8000000000000001E-2</v>
      </c>
      <c r="O272" s="112">
        <v>1</v>
      </c>
      <c r="P272" s="112">
        <v>0.48299999999999998</v>
      </c>
      <c r="Q272" s="112">
        <v>3</v>
      </c>
      <c r="R272" s="112">
        <v>3</v>
      </c>
      <c r="S272" s="112">
        <v>1</v>
      </c>
      <c r="T272" s="112">
        <v>1</v>
      </c>
      <c r="U272" s="112">
        <v>5256</v>
      </c>
      <c r="V272" s="112">
        <v>8.5129297896360896</v>
      </c>
      <c r="W272" s="112">
        <v>617.41376117000004</v>
      </c>
      <c r="X272" s="112">
        <v>1</v>
      </c>
      <c r="Y272" s="112">
        <v>771</v>
      </c>
      <c r="Z272" s="112">
        <v>14.866949479367529</v>
      </c>
      <c r="AA272" s="112">
        <v>0.61799999999999999</v>
      </c>
      <c r="AB272" s="112">
        <v>4</v>
      </c>
      <c r="AC272" s="111">
        <v>3.5</v>
      </c>
      <c r="AD272" s="49">
        <f t="shared" si="4"/>
        <v>4</v>
      </c>
      <c r="AE27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7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73" spans="1:32" x14ac:dyDescent="0.25">
      <c r="A273" s="110" t="s">
        <v>1392</v>
      </c>
      <c r="B273" s="110">
        <v>9003462202</v>
      </c>
      <c r="C273" s="110" t="s">
        <v>1391</v>
      </c>
      <c r="D273" s="110">
        <v>144886</v>
      </c>
      <c r="E273" s="110">
        <v>2.46</v>
      </c>
      <c r="F273" s="110">
        <v>92375.93965</v>
      </c>
      <c r="G273" s="110">
        <v>92.376000000000005</v>
      </c>
      <c r="H273" s="110">
        <v>0.93</v>
      </c>
      <c r="I273" s="110">
        <v>5</v>
      </c>
      <c r="J273" s="110">
        <v>6.9999999999999951E-2</v>
      </c>
      <c r="K273" s="110">
        <v>1</v>
      </c>
      <c r="L273" s="110">
        <v>1967</v>
      </c>
      <c r="M273" s="110">
        <v>0.25552108145727531</v>
      </c>
      <c r="N273" s="110">
        <v>2.3E-2</v>
      </c>
      <c r="O273" s="110">
        <v>1</v>
      </c>
      <c r="P273" s="110">
        <v>0.17700000000000005</v>
      </c>
      <c r="Q273" s="110">
        <v>1</v>
      </c>
      <c r="R273" s="110">
        <v>1</v>
      </c>
      <c r="S273" s="110">
        <v>1</v>
      </c>
      <c r="T273" s="110">
        <v>1</v>
      </c>
      <c r="U273" s="110">
        <v>2692</v>
      </c>
      <c r="V273" s="110">
        <v>6.1228229628863096</v>
      </c>
      <c r="W273" s="110">
        <v>439.66647676999997</v>
      </c>
      <c r="X273" s="110">
        <v>1</v>
      </c>
      <c r="Y273" s="110">
        <v>813</v>
      </c>
      <c r="Z273" s="110">
        <v>28.416637539321915</v>
      </c>
      <c r="AA273" s="110">
        <v>0.871</v>
      </c>
      <c r="AB273" s="110">
        <v>5</v>
      </c>
      <c r="AC273" s="109">
        <v>3</v>
      </c>
      <c r="AD273" s="49">
        <f t="shared" si="4"/>
        <v>3</v>
      </c>
      <c r="AE27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7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74" spans="1:32" x14ac:dyDescent="0.25">
      <c r="A274" s="112" t="s">
        <v>1390</v>
      </c>
      <c r="B274" s="112">
        <v>9003464101</v>
      </c>
      <c r="C274" s="112" t="s">
        <v>1389</v>
      </c>
      <c r="D274" s="112">
        <v>117895</v>
      </c>
      <c r="E274" s="112">
        <v>2.73</v>
      </c>
      <c r="F274" s="112">
        <v>71353.299960000004</v>
      </c>
      <c r="G274" s="112">
        <v>71.352999999999994</v>
      </c>
      <c r="H274" s="112">
        <v>0.81799999999999995</v>
      </c>
      <c r="I274" s="112">
        <v>5</v>
      </c>
      <c r="J274" s="112">
        <v>0.18200000000000005</v>
      </c>
      <c r="K274" s="112">
        <v>1</v>
      </c>
      <c r="L274" s="112">
        <v>1722</v>
      </c>
      <c r="M274" s="112">
        <v>0.28960118188764988</v>
      </c>
      <c r="N274" s="112">
        <v>0.114</v>
      </c>
      <c r="O274" s="112">
        <v>1</v>
      </c>
      <c r="P274" s="112">
        <v>0.29700000000000004</v>
      </c>
      <c r="Q274" s="112">
        <v>2</v>
      </c>
      <c r="R274" s="112">
        <v>2</v>
      </c>
      <c r="S274" s="112">
        <v>2</v>
      </c>
      <c r="T274" s="112">
        <v>2</v>
      </c>
      <c r="U274" s="112">
        <v>5285</v>
      </c>
      <c r="V274" s="112">
        <v>20.374694786230702</v>
      </c>
      <c r="W274" s="112">
        <v>259.39038869000001</v>
      </c>
      <c r="X274" s="112">
        <v>2</v>
      </c>
      <c r="Y274" s="112">
        <v>162</v>
      </c>
      <c r="Z274" s="112">
        <v>3.0038939365844612</v>
      </c>
      <c r="AA274" s="112">
        <v>5.1999999999999998E-2</v>
      </c>
      <c r="AB274" s="112">
        <v>1</v>
      </c>
      <c r="AC274" s="111">
        <v>1.5</v>
      </c>
      <c r="AD274" s="49">
        <f t="shared" si="4"/>
        <v>2</v>
      </c>
      <c r="AE27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7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75" spans="1:32" x14ac:dyDescent="0.25">
      <c r="A275" s="110" t="s">
        <v>1388</v>
      </c>
      <c r="B275" s="110">
        <v>9003464102</v>
      </c>
      <c r="C275" s="110" t="s">
        <v>1387</v>
      </c>
      <c r="D275" s="110">
        <v>72900</v>
      </c>
      <c r="E275" s="110">
        <v>2.31</v>
      </c>
      <c r="F275" s="110">
        <v>47964.67856</v>
      </c>
      <c r="G275" s="110">
        <v>47.965000000000003</v>
      </c>
      <c r="H275" s="110">
        <v>0.42699999999999999</v>
      </c>
      <c r="I275" s="110">
        <v>3</v>
      </c>
      <c r="J275" s="110">
        <v>0.57299999999999995</v>
      </c>
      <c r="K275" s="110">
        <v>3</v>
      </c>
      <c r="L275" s="110">
        <v>1414</v>
      </c>
      <c r="M275" s="110">
        <v>0.35376031924772267</v>
      </c>
      <c r="N275" s="110">
        <v>0.5</v>
      </c>
      <c r="O275" s="110">
        <v>3</v>
      </c>
      <c r="P275" s="110">
        <v>0.55200000000000005</v>
      </c>
      <c r="Q275" s="110">
        <v>3</v>
      </c>
      <c r="R275" s="110">
        <v>3</v>
      </c>
      <c r="S275" s="110">
        <v>1</v>
      </c>
      <c r="T275" s="110">
        <v>1</v>
      </c>
      <c r="U275" s="110">
        <v>5007</v>
      </c>
      <c r="V275" s="110">
        <v>4.2109731782541102</v>
      </c>
      <c r="W275" s="110">
        <v>1189.0363078</v>
      </c>
      <c r="X275" s="110">
        <v>1</v>
      </c>
      <c r="Y275" s="110">
        <v>487</v>
      </c>
      <c r="Z275" s="110">
        <v>9.9489274770173655</v>
      </c>
      <c r="AA275" s="110">
        <v>0.41799999999999998</v>
      </c>
      <c r="AB275" s="110">
        <v>3</v>
      </c>
      <c r="AC275" s="109">
        <v>3</v>
      </c>
      <c r="AD275" s="49">
        <f t="shared" si="4"/>
        <v>3</v>
      </c>
      <c r="AE27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7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76" spans="1:32" x14ac:dyDescent="0.25">
      <c r="A276" s="112" t="s">
        <v>1386</v>
      </c>
      <c r="B276" s="112">
        <v>9003466101</v>
      </c>
      <c r="C276" s="112" t="s">
        <v>1385</v>
      </c>
      <c r="D276" s="112">
        <v>123580</v>
      </c>
      <c r="E276" s="112">
        <v>2.37</v>
      </c>
      <c r="F276" s="112">
        <v>80273.836190000002</v>
      </c>
      <c r="G276" s="112">
        <v>80.274000000000001</v>
      </c>
      <c r="H276" s="112">
        <v>0.88</v>
      </c>
      <c r="I276" s="112">
        <v>5</v>
      </c>
      <c r="J276" s="112">
        <v>0.12</v>
      </c>
      <c r="K276" s="112">
        <v>1</v>
      </c>
      <c r="L276" s="112">
        <v>1738</v>
      </c>
      <c r="M276" s="112">
        <v>0.25981068041442507</v>
      </c>
      <c r="N276" s="112">
        <v>3.5999999999999997E-2</v>
      </c>
      <c r="O276" s="112">
        <v>1</v>
      </c>
      <c r="P276" s="112">
        <v>0.29000000000000004</v>
      </c>
      <c r="Q276" s="112">
        <v>2</v>
      </c>
      <c r="R276" s="112">
        <v>2</v>
      </c>
      <c r="S276" s="112">
        <v>1</v>
      </c>
      <c r="T276" s="112">
        <v>1</v>
      </c>
      <c r="U276" s="112">
        <v>4200</v>
      </c>
      <c r="V276" s="112">
        <v>5.3551001008498904</v>
      </c>
      <c r="W276" s="112">
        <v>784.29906460999996</v>
      </c>
      <c r="X276" s="112">
        <v>1</v>
      </c>
      <c r="Y276" s="112">
        <v>168</v>
      </c>
      <c r="Z276" s="112">
        <v>3.8312428734321551</v>
      </c>
      <c r="AA276" s="112">
        <v>9.9000000000000005E-2</v>
      </c>
      <c r="AB276" s="112">
        <v>1</v>
      </c>
      <c r="AC276" s="111">
        <v>1.5</v>
      </c>
      <c r="AD276" s="49">
        <f t="shared" si="4"/>
        <v>2</v>
      </c>
      <c r="AE27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7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77" spans="1:32" x14ac:dyDescent="0.25">
      <c r="A277" s="110" t="s">
        <v>1384</v>
      </c>
      <c r="B277" s="110">
        <v>9003466102</v>
      </c>
      <c r="C277" s="110" t="s">
        <v>1383</v>
      </c>
      <c r="D277" s="110">
        <v>139236</v>
      </c>
      <c r="E277" s="110">
        <v>2.4900000000000002</v>
      </c>
      <c r="F277" s="110">
        <v>88237.229749999999</v>
      </c>
      <c r="G277" s="110">
        <v>88.236999999999995</v>
      </c>
      <c r="H277" s="110">
        <v>0.91900000000000004</v>
      </c>
      <c r="I277" s="110">
        <v>5</v>
      </c>
      <c r="J277" s="110">
        <v>8.0999999999999961E-2</v>
      </c>
      <c r="K277" s="110">
        <v>1</v>
      </c>
      <c r="L277" s="110">
        <v>1892</v>
      </c>
      <c r="M277" s="110">
        <v>0.25730635542759661</v>
      </c>
      <c r="N277" s="110">
        <v>2.5000000000000001E-2</v>
      </c>
      <c r="O277" s="110">
        <v>1</v>
      </c>
      <c r="P277" s="110">
        <v>0.21499999999999997</v>
      </c>
      <c r="Q277" s="110">
        <v>2</v>
      </c>
      <c r="R277" s="110">
        <v>2</v>
      </c>
      <c r="S277" s="110">
        <v>1</v>
      </c>
      <c r="T277" s="110">
        <v>1</v>
      </c>
      <c r="U277" s="110">
        <v>4978</v>
      </c>
      <c r="V277" s="110">
        <v>4.2594517812437704</v>
      </c>
      <c r="W277" s="110">
        <v>1168.6950001</v>
      </c>
      <c r="X277" s="110">
        <v>1</v>
      </c>
      <c r="Y277" s="110">
        <v>441</v>
      </c>
      <c r="Z277" s="110">
        <v>8.9871611982881596</v>
      </c>
      <c r="AA277" s="110">
        <v>0.376</v>
      </c>
      <c r="AB277" s="110">
        <v>2</v>
      </c>
      <c r="AC277" s="109">
        <v>2</v>
      </c>
      <c r="AD277" s="49">
        <f t="shared" si="4"/>
        <v>2</v>
      </c>
      <c r="AE27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7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78" spans="1:32" x14ac:dyDescent="0.25">
      <c r="A278" s="112" t="s">
        <v>1382</v>
      </c>
      <c r="B278" s="112">
        <v>9003466201</v>
      </c>
      <c r="C278" s="112" t="s">
        <v>1381</v>
      </c>
      <c r="D278" s="112">
        <v>94167</v>
      </c>
      <c r="E278" s="112">
        <v>2.5099999999999998</v>
      </c>
      <c r="F278" s="112">
        <v>59437.683360000003</v>
      </c>
      <c r="G278" s="112">
        <v>59.438000000000002</v>
      </c>
      <c r="H278" s="112">
        <v>0.63900000000000001</v>
      </c>
      <c r="I278" s="112">
        <v>4</v>
      </c>
      <c r="J278" s="112">
        <v>0.36099999999999999</v>
      </c>
      <c r="K278" s="112">
        <v>2</v>
      </c>
      <c r="L278" s="112">
        <v>1496</v>
      </c>
      <c r="M278" s="112">
        <v>0.30203061400070014</v>
      </c>
      <c r="N278" s="112">
        <v>0.184</v>
      </c>
      <c r="O278" s="112">
        <v>1</v>
      </c>
      <c r="P278" s="112">
        <v>0.47599999999999998</v>
      </c>
      <c r="Q278" s="112">
        <v>3</v>
      </c>
      <c r="R278" s="112">
        <v>3</v>
      </c>
      <c r="S278" s="112">
        <v>1</v>
      </c>
      <c r="T278" s="112">
        <v>1</v>
      </c>
      <c r="U278" s="112">
        <v>2318</v>
      </c>
      <c r="V278" s="112">
        <v>3.1226607999728202</v>
      </c>
      <c r="W278" s="112">
        <v>742.31565594000006</v>
      </c>
      <c r="X278" s="112">
        <v>1</v>
      </c>
      <c r="Y278" s="112">
        <v>393</v>
      </c>
      <c r="Z278" s="112">
        <v>13.575129533678757</v>
      </c>
      <c r="AA278" s="112">
        <v>0.59</v>
      </c>
      <c r="AB278" s="112">
        <v>3</v>
      </c>
      <c r="AC278" s="111">
        <v>3</v>
      </c>
      <c r="AD278" s="49">
        <f t="shared" si="4"/>
        <v>3</v>
      </c>
      <c r="AE27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7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79" spans="1:32" x14ac:dyDescent="0.25">
      <c r="A279" s="110" t="s">
        <v>1380</v>
      </c>
      <c r="B279" s="110">
        <v>9003466202</v>
      </c>
      <c r="C279" s="110" t="s">
        <v>1379</v>
      </c>
      <c r="D279" s="110">
        <v>147778</v>
      </c>
      <c r="E279" s="110">
        <v>2.77</v>
      </c>
      <c r="F279" s="110">
        <v>88791.194810000001</v>
      </c>
      <c r="G279" s="110">
        <v>88.790999999999997</v>
      </c>
      <c r="H279" s="110">
        <v>0.92200000000000004</v>
      </c>
      <c r="I279" s="110">
        <v>5</v>
      </c>
      <c r="J279" s="110">
        <v>7.7999999999999958E-2</v>
      </c>
      <c r="K279" s="110">
        <v>1</v>
      </c>
      <c r="L279" s="110">
        <v>2361</v>
      </c>
      <c r="M279" s="110">
        <v>0.31908569380811108</v>
      </c>
      <c r="N279" s="110">
        <v>0.28199999999999997</v>
      </c>
      <c r="O279" s="110">
        <v>2</v>
      </c>
      <c r="P279" s="110">
        <v>9.7999999999999976E-2</v>
      </c>
      <c r="Q279" s="110">
        <v>1</v>
      </c>
      <c r="R279" s="110">
        <v>1</v>
      </c>
      <c r="S279" s="110">
        <v>1</v>
      </c>
      <c r="T279" s="110">
        <v>1</v>
      </c>
      <c r="U279" s="110">
        <v>4732</v>
      </c>
      <c r="V279" s="110">
        <v>11.024516329805399</v>
      </c>
      <c r="W279" s="110">
        <v>429.22517944999998</v>
      </c>
      <c r="X279" s="110">
        <v>1</v>
      </c>
      <c r="Y279" s="110">
        <v>355</v>
      </c>
      <c r="Z279" s="110">
        <v>7.2066585464880228</v>
      </c>
      <c r="AA279" s="110">
        <v>0.27300000000000002</v>
      </c>
      <c r="AB279" s="110">
        <v>2</v>
      </c>
      <c r="AC279" s="109">
        <v>1.5</v>
      </c>
      <c r="AD279" s="49">
        <f t="shared" si="4"/>
        <v>2</v>
      </c>
      <c r="AE27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7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80" spans="1:32" x14ac:dyDescent="0.25">
      <c r="A280" s="112" t="s">
        <v>1378</v>
      </c>
      <c r="B280" s="112">
        <v>9003466300</v>
      </c>
      <c r="C280" s="112" t="s">
        <v>1377</v>
      </c>
      <c r="D280" s="112">
        <v>131583</v>
      </c>
      <c r="E280" s="112">
        <v>2.52</v>
      </c>
      <c r="F280" s="112">
        <v>82889.498749999999</v>
      </c>
      <c r="G280" s="112">
        <v>82.888999999999996</v>
      </c>
      <c r="H280" s="112">
        <v>0.89900000000000002</v>
      </c>
      <c r="I280" s="112">
        <v>5</v>
      </c>
      <c r="J280" s="112">
        <v>0.10099999999999998</v>
      </c>
      <c r="K280" s="112">
        <v>1</v>
      </c>
      <c r="L280" s="112">
        <v>1968</v>
      </c>
      <c r="M280" s="112">
        <v>0.2849094319079834</v>
      </c>
      <c r="N280" s="112">
        <v>9.9000000000000005E-2</v>
      </c>
      <c r="O280" s="112">
        <v>1</v>
      </c>
      <c r="P280" s="112">
        <v>0.17600000000000005</v>
      </c>
      <c r="Q280" s="112">
        <v>1</v>
      </c>
      <c r="R280" s="112">
        <v>1</v>
      </c>
      <c r="S280" s="112">
        <v>1</v>
      </c>
      <c r="T280" s="112">
        <v>1</v>
      </c>
      <c r="U280" s="112">
        <v>4866</v>
      </c>
      <c r="V280" s="112">
        <v>4.0479890254317796</v>
      </c>
      <c r="W280" s="112">
        <v>1202.0783578</v>
      </c>
      <c r="X280" s="112">
        <v>1</v>
      </c>
      <c r="Y280" s="112">
        <v>353</v>
      </c>
      <c r="Z280" s="112">
        <v>7.0067487098054784</v>
      </c>
      <c r="AA280" s="112">
        <v>0.25900000000000001</v>
      </c>
      <c r="AB280" s="112">
        <v>2</v>
      </c>
      <c r="AC280" s="111">
        <v>1.5</v>
      </c>
      <c r="AD280" s="49">
        <f t="shared" si="4"/>
        <v>2</v>
      </c>
      <c r="AE28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8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81" spans="1:32" x14ac:dyDescent="0.25">
      <c r="A281" s="110" t="s">
        <v>1376</v>
      </c>
      <c r="B281" s="110">
        <v>9003466400</v>
      </c>
      <c r="C281" s="110" t="s">
        <v>1375</v>
      </c>
      <c r="D281" s="110">
        <v>98000</v>
      </c>
      <c r="E281" s="110">
        <v>2.54</v>
      </c>
      <c r="F281" s="110">
        <v>61490.668899999997</v>
      </c>
      <c r="G281" s="110">
        <v>61.491</v>
      </c>
      <c r="H281" s="110">
        <v>0.68400000000000005</v>
      </c>
      <c r="I281" s="110">
        <v>4</v>
      </c>
      <c r="J281" s="110">
        <v>0.31599999999999995</v>
      </c>
      <c r="K281" s="110">
        <v>2</v>
      </c>
      <c r="L281" s="110">
        <v>1768</v>
      </c>
      <c r="M281" s="110">
        <v>0.34502795919333384</v>
      </c>
      <c r="N281" s="110">
        <v>0.45300000000000001</v>
      </c>
      <c r="O281" s="110">
        <v>3</v>
      </c>
      <c r="P281" s="110">
        <v>0.27100000000000002</v>
      </c>
      <c r="Q281" s="110">
        <v>2</v>
      </c>
      <c r="R281" s="110">
        <v>2</v>
      </c>
      <c r="S281" s="110">
        <v>1</v>
      </c>
      <c r="T281" s="110">
        <v>1</v>
      </c>
      <c r="U281" s="110">
        <v>2417</v>
      </c>
      <c r="V281" s="110">
        <v>6.1140318024639502</v>
      </c>
      <c r="W281" s="110">
        <v>395.32015503000002</v>
      </c>
      <c r="X281" s="110">
        <v>1</v>
      </c>
      <c r="Y281" s="110">
        <v>323</v>
      </c>
      <c r="Z281" s="110">
        <v>12.197885196374623</v>
      </c>
      <c r="AA281" s="110">
        <v>0.52300000000000002</v>
      </c>
      <c r="AB281" s="110">
        <v>3</v>
      </c>
      <c r="AC281" s="109">
        <v>2.5</v>
      </c>
      <c r="AD281" s="49">
        <f t="shared" si="4"/>
        <v>3</v>
      </c>
      <c r="AE28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8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82" spans="1:32" x14ac:dyDescent="0.25">
      <c r="A282" s="112" t="s">
        <v>1374</v>
      </c>
      <c r="B282" s="112">
        <v>9003468101</v>
      </c>
      <c r="C282" s="112" t="s">
        <v>1373</v>
      </c>
      <c r="D282" s="112">
        <v>132740</v>
      </c>
      <c r="E282" s="112">
        <v>2.91</v>
      </c>
      <c r="F282" s="112">
        <v>77813.566070000001</v>
      </c>
      <c r="G282" s="112">
        <v>77.813999999999993</v>
      </c>
      <c r="H282" s="112">
        <v>0.86199999999999999</v>
      </c>
      <c r="I282" s="112">
        <v>5</v>
      </c>
      <c r="J282" s="112">
        <v>0.13800000000000001</v>
      </c>
      <c r="K282" s="112">
        <v>1</v>
      </c>
      <c r="L282" s="112">
        <v>1939</v>
      </c>
      <c r="M282" s="112">
        <v>0.29902240926817863</v>
      </c>
      <c r="N282" s="112">
        <v>0.16500000000000001</v>
      </c>
      <c r="O282" s="112">
        <v>1</v>
      </c>
      <c r="P282" s="112">
        <v>0.18999999999999995</v>
      </c>
      <c r="Q282" s="112">
        <v>1</v>
      </c>
      <c r="R282" s="112">
        <v>1</v>
      </c>
      <c r="S282" s="112">
        <v>1</v>
      </c>
      <c r="T282" s="112">
        <v>1</v>
      </c>
      <c r="U282" s="112">
        <v>7468</v>
      </c>
      <c r="V282" s="112">
        <v>35.342737109206702</v>
      </c>
      <c r="W282" s="112">
        <v>211.30225361000001</v>
      </c>
      <c r="X282" s="112">
        <v>1</v>
      </c>
      <c r="Y282" s="112">
        <v>397</v>
      </c>
      <c r="Z282" s="112">
        <v>5.3699445421344514</v>
      </c>
      <c r="AA282" s="112">
        <v>0.17899999999999999</v>
      </c>
      <c r="AB282" s="112">
        <v>1</v>
      </c>
      <c r="AC282" s="111">
        <v>1</v>
      </c>
      <c r="AD282" s="49">
        <f t="shared" si="4"/>
        <v>1</v>
      </c>
      <c r="AE28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8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83" spans="1:32" x14ac:dyDescent="0.25">
      <c r="A283" s="110" t="s">
        <v>1372</v>
      </c>
      <c r="B283" s="110">
        <v>9003468102</v>
      </c>
      <c r="C283" s="110" t="s">
        <v>1371</v>
      </c>
      <c r="D283" s="110">
        <v>105000</v>
      </c>
      <c r="E283" s="110">
        <v>2.4</v>
      </c>
      <c r="F283" s="110">
        <v>67777.208559999999</v>
      </c>
      <c r="G283" s="110">
        <v>67.777000000000001</v>
      </c>
      <c r="H283" s="110">
        <v>0.77300000000000002</v>
      </c>
      <c r="I283" s="110">
        <v>4</v>
      </c>
      <c r="J283" s="110">
        <v>0.22699999999999998</v>
      </c>
      <c r="K283" s="110">
        <v>2</v>
      </c>
      <c r="L283" s="110">
        <v>1759</v>
      </c>
      <c r="M283" s="110">
        <v>0.31143212369559409</v>
      </c>
      <c r="N283" s="110">
        <v>0.23200000000000001</v>
      </c>
      <c r="O283" s="110">
        <v>2</v>
      </c>
      <c r="P283" s="110">
        <v>0.27900000000000003</v>
      </c>
      <c r="Q283" s="110">
        <v>2</v>
      </c>
      <c r="R283" s="110">
        <v>2</v>
      </c>
      <c r="S283" s="110">
        <v>1</v>
      </c>
      <c r="T283" s="110">
        <v>1</v>
      </c>
      <c r="U283" s="110">
        <v>3814</v>
      </c>
      <c r="V283" s="110">
        <v>5.3353888126122602</v>
      </c>
      <c r="W283" s="110">
        <v>714.84949530999995</v>
      </c>
      <c r="X283" s="110">
        <v>1</v>
      </c>
      <c r="Y283" s="110">
        <v>257</v>
      </c>
      <c r="Z283" s="110">
        <v>6.476814516129032</v>
      </c>
      <c r="AA283" s="110">
        <v>0.23799999999999999</v>
      </c>
      <c r="AB283" s="110">
        <v>2</v>
      </c>
      <c r="AC283" s="109">
        <v>2</v>
      </c>
      <c r="AD283" s="49">
        <f t="shared" si="4"/>
        <v>2</v>
      </c>
      <c r="AE28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8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84" spans="1:32" x14ac:dyDescent="0.25">
      <c r="A284" s="112" t="s">
        <v>1370</v>
      </c>
      <c r="B284" s="112">
        <v>9003470100</v>
      </c>
      <c r="C284" s="112" t="s">
        <v>1369</v>
      </c>
      <c r="D284" s="112">
        <v>104336</v>
      </c>
      <c r="E284" s="112">
        <v>2.62</v>
      </c>
      <c r="F284" s="112">
        <v>64458.996070000001</v>
      </c>
      <c r="G284" s="112">
        <v>64.459000000000003</v>
      </c>
      <c r="H284" s="112">
        <v>0.72399999999999998</v>
      </c>
      <c r="I284" s="112">
        <v>4</v>
      </c>
      <c r="J284" s="112">
        <v>0.27600000000000002</v>
      </c>
      <c r="K284" s="112">
        <v>2</v>
      </c>
      <c r="L284" s="112">
        <v>1214</v>
      </c>
      <c r="M284" s="112">
        <v>0.22600414043339601</v>
      </c>
      <c r="N284" s="112">
        <v>1E-3</v>
      </c>
      <c r="O284" s="112">
        <v>1</v>
      </c>
      <c r="P284" s="112">
        <v>0.749</v>
      </c>
      <c r="Q284" s="112">
        <v>4</v>
      </c>
      <c r="R284" s="112">
        <v>3</v>
      </c>
      <c r="S284" s="112">
        <v>1</v>
      </c>
      <c r="T284" s="112">
        <v>1</v>
      </c>
      <c r="U284" s="112">
        <v>5148</v>
      </c>
      <c r="V284" s="112">
        <v>16.6513230949333</v>
      </c>
      <c r="W284" s="112">
        <v>309.16462137000002</v>
      </c>
      <c r="X284" s="112">
        <v>1</v>
      </c>
      <c r="Y284" s="112">
        <v>712</v>
      </c>
      <c r="Z284" s="112">
        <v>13.423831070889895</v>
      </c>
      <c r="AA284" s="112">
        <v>0.57799999999999996</v>
      </c>
      <c r="AB284" s="112">
        <v>3</v>
      </c>
      <c r="AC284" s="111">
        <v>3</v>
      </c>
      <c r="AD284" s="49">
        <f t="shared" si="4"/>
        <v>3</v>
      </c>
      <c r="AE28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8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85" spans="1:32" x14ac:dyDescent="0.25">
      <c r="A285" s="110" t="s">
        <v>1368</v>
      </c>
      <c r="B285" s="110">
        <v>9003471100</v>
      </c>
      <c r="C285" s="110" t="s">
        <v>1367</v>
      </c>
      <c r="D285" s="110">
        <v>75293</v>
      </c>
      <c r="E285" s="110">
        <v>2.84</v>
      </c>
      <c r="F285" s="110">
        <v>44678.1757</v>
      </c>
      <c r="G285" s="110">
        <v>44.677999999999997</v>
      </c>
      <c r="H285" s="110">
        <v>0.36199999999999999</v>
      </c>
      <c r="I285" s="110">
        <v>2</v>
      </c>
      <c r="J285" s="110">
        <v>0.63800000000000001</v>
      </c>
      <c r="K285" s="110">
        <v>4</v>
      </c>
      <c r="L285" s="110">
        <v>1323</v>
      </c>
      <c r="M285" s="110">
        <v>0.35534127683731725</v>
      </c>
      <c r="N285" s="110">
        <v>0.51</v>
      </c>
      <c r="O285" s="110">
        <v>3</v>
      </c>
      <c r="P285" s="110">
        <v>0.63200000000000001</v>
      </c>
      <c r="Q285" s="110">
        <v>4</v>
      </c>
      <c r="R285" s="110">
        <v>4</v>
      </c>
      <c r="S285" s="110">
        <v>1</v>
      </c>
      <c r="T285" s="110">
        <v>1</v>
      </c>
      <c r="U285" s="110">
        <v>3635</v>
      </c>
      <c r="V285" s="110">
        <v>1.0545902143176</v>
      </c>
      <c r="W285" s="110">
        <v>3446.8364590000001</v>
      </c>
      <c r="X285" s="110">
        <v>1</v>
      </c>
      <c r="Y285" s="110">
        <v>387</v>
      </c>
      <c r="Z285" s="110">
        <v>9.9511442530213419</v>
      </c>
      <c r="AA285" s="110">
        <v>0.41499999999999998</v>
      </c>
      <c r="AB285" s="110">
        <v>3</v>
      </c>
      <c r="AC285" s="109">
        <v>3.5</v>
      </c>
      <c r="AD285" s="49">
        <f t="shared" si="4"/>
        <v>4</v>
      </c>
      <c r="AE28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8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86" spans="1:32" x14ac:dyDescent="0.25">
      <c r="A286" s="112" t="s">
        <v>1366</v>
      </c>
      <c r="B286" s="112">
        <v>9003471200</v>
      </c>
      <c r="C286" s="112" t="s">
        <v>1365</v>
      </c>
      <c r="D286" s="112">
        <v>63468</v>
      </c>
      <c r="E286" s="112">
        <v>2.57</v>
      </c>
      <c r="F286" s="112">
        <v>39590.250659999998</v>
      </c>
      <c r="G286" s="112">
        <v>39.590000000000003</v>
      </c>
      <c r="H286" s="112">
        <v>0.29099999999999998</v>
      </c>
      <c r="I286" s="112">
        <v>2</v>
      </c>
      <c r="J286" s="112">
        <v>0.70900000000000007</v>
      </c>
      <c r="K286" s="112">
        <v>4</v>
      </c>
      <c r="L286" s="112">
        <v>1283</v>
      </c>
      <c r="M286" s="112">
        <v>0.38888362016751121</v>
      </c>
      <c r="N286" s="112">
        <v>0.66</v>
      </c>
      <c r="O286" s="112">
        <v>4</v>
      </c>
      <c r="P286" s="112">
        <v>0.67399999999999993</v>
      </c>
      <c r="Q286" s="112">
        <v>4</v>
      </c>
      <c r="R286" s="112">
        <v>4</v>
      </c>
      <c r="S286" s="112">
        <v>1</v>
      </c>
      <c r="T286" s="112">
        <v>1</v>
      </c>
      <c r="U286" s="112">
        <v>3347</v>
      </c>
      <c r="V286" s="112">
        <v>2.2447285470048501</v>
      </c>
      <c r="W286" s="112">
        <v>1491.0488863</v>
      </c>
      <c r="X286" s="112">
        <v>1</v>
      </c>
      <c r="Y286" s="112">
        <v>146</v>
      </c>
      <c r="Z286" s="112">
        <v>4.4376899696048628</v>
      </c>
      <c r="AA286" s="112">
        <v>0.13100000000000001</v>
      </c>
      <c r="AB286" s="112">
        <v>1</v>
      </c>
      <c r="AC286" s="111">
        <v>2.5</v>
      </c>
      <c r="AD286" s="49">
        <f t="shared" si="4"/>
        <v>3</v>
      </c>
      <c r="AE28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8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87" spans="1:32" x14ac:dyDescent="0.25">
      <c r="A287" s="110" t="s">
        <v>1364</v>
      </c>
      <c r="B287" s="110">
        <v>9003471300</v>
      </c>
      <c r="C287" s="110" t="s">
        <v>1363</v>
      </c>
      <c r="D287" s="110">
        <v>71810</v>
      </c>
      <c r="E287" s="110">
        <v>2.14</v>
      </c>
      <c r="F287" s="110">
        <v>49088.305419999997</v>
      </c>
      <c r="G287" s="110">
        <v>49.088000000000001</v>
      </c>
      <c r="H287" s="110">
        <v>0.45400000000000001</v>
      </c>
      <c r="I287" s="110">
        <v>3</v>
      </c>
      <c r="J287" s="110">
        <v>0.54600000000000004</v>
      </c>
      <c r="K287" s="110">
        <v>3</v>
      </c>
      <c r="L287" s="110">
        <v>1716</v>
      </c>
      <c r="M287" s="110">
        <v>0.41948891541100591</v>
      </c>
      <c r="N287" s="110">
        <v>0.72099999999999997</v>
      </c>
      <c r="O287" s="110">
        <v>4</v>
      </c>
      <c r="P287" s="110">
        <v>0.30100000000000005</v>
      </c>
      <c r="Q287" s="110">
        <v>2</v>
      </c>
      <c r="R287" s="110">
        <v>3</v>
      </c>
      <c r="S287" s="110">
        <v>1</v>
      </c>
      <c r="T287" s="110">
        <v>1</v>
      </c>
      <c r="U287" s="110">
        <v>4577</v>
      </c>
      <c r="V287" s="110">
        <v>3.41002274914015</v>
      </c>
      <c r="W287" s="110">
        <v>1342.2197845999999</v>
      </c>
      <c r="X287" s="110">
        <v>1</v>
      </c>
      <c r="Y287" s="110">
        <v>141</v>
      </c>
      <c r="Z287" s="110">
        <v>3.1473214285714284</v>
      </c>
      <c r="AA287" s="110">
        <v>5.8999999999999997E-2</v>
      </c>
      <c r="AB287" s="110">
        <v>1</v>
      </c>
      <c r="AC287" s="109">
        <v>2</v>
      </c>
      <c r="AD287" s="49">
        <f t="shared" si="4"/>
        <v>2</v>
      </c>
      <c r="AE28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8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88" spans="1:32" x14ac:dyDescent="0.25">
      <c r="A288" s="112" t="s">
        <v>1362</v>
      </c>
      <c r="B288" s="112">
        <v>9003471400</v>
      </c>
      <c r="C288" s="112" t="s">
        <v>1361</v>
      </c>
      <c r="D288" s="112">
        <v>105066</v>
      </c>
      <c r="E288" s="112">
        <v>2.12</v>
      </c>
      <c r="F288" s="112">
        <v>72159.625060000006</v>
      </c>
      <c r="G288" s="112">
        <v>72.16</v>
      </c>
      <c r="H288" s="112">
        <v>0.82799999999999996</v>
      </c>
      <c r="I288" s="112">
        <v>5</v>
      </c>
      <c r="J288" s="112">
        <v>0.17200000000000004</v>
      </c>
      <c r="K288" s="112">
        <v>1</v>
      </c>
      <c r="L288" s="112">
        <v>1483</v>
      </c>
      <c r="M288" s="112">
        <v>0.24661990670271366</v>
      </c>
      <c r="N288" s="112">
        <v>8.0000000000000002E-3</v>
      </c>
      <c r="O288" s="112">
        <v>1</v>
      </c>
      <c r="P288" s="112">
        <v>0.499</v>
      </c>
      <c r="Q288" s="112">
        <v>3</v>
      </c>
      <c r="R288" s="112">
        <v>2</v>
      </c>
      <c r="S288" s="112">
        <v>1</v>
      </c>
      <c r="T288" s="112">
        <v>1</v>
      </c>
      <c r="U288" s="112">
        <v>5515</v>
      </c>
      <c r="V288" s="112">
        <v>12.885838081103101</v>
      </c>
      <c r="W288" s="112">
        <v>427.98923635</v>
      </c>
      <c r="X288" s="112">
        <v>1</v>
      </c>
      <c r="Y288" s="112">
        <v>422</v>
      </c>
      <c r="Z288" s="112">
        <v>7.6923076923076925</v>
      </c>
      <c r="AA288" s="112">
        <v>0.28499999999999998</v>
      </c>
      <c r="AB288" s="112">
        <v>2</v>
      </c>
      <c r="AC288" s="111">
        <v>2</v>
      </c>
      <c r="AD288" s="49">
        <f t="shared" si="4"/>
        <v>2</v>
      </c>
      <c r="AE28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8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89" spans="1:32" x14ac:dyDescent="0.25">
      <c r="A289" s="110" t="s">
        <v>1360</v>
      </c>
      <c r="B289" s="110">
        <v>9003471500</v>
      </c>
      <c r="C289" s="110" t="s">
        <v>1359</v>
      </c>
      <c r="D289" s="110">
        <v>78713</v>
      </c>
      <c r="E289" s="110">
        <v>2.33</v>
      </c>
      <c r="F289" s="110">
        <v>51566.600830000003</v>
      </c>
      <c r="G289" s="110">
        <v>51.567</v>
      </c>
      <c r="H289" s="110">
        <v>0.49</v>
      </c>
      <c r="I289" s="110">
        <v>3</v>
      </c>
      <c r="J289" s="110">
        <v>0.51</v>
      </c>
      <c r="K289" s="110">
        <v>3</v>
      </c>
      <c r="L289" s="110">
        <v>1620</v>
      </c>
      <c r="M289" s="110">
        <v>0.37698819947601342</v>
      </c>
      <c r="N289" s="110">
        <v>0.622</v>
      </c>
      <c r="O289" s="110">
        <v>4</v>
      </c>
      <c r="P289" s="110">
        <v>0.36899999999999999</v>
      </c>
      <c r="Q289" s="110">
        <v>2</v>
      </c>
      <c r="R289" s="110">
        <v>3</v>
      </c>
      <c r="S289" s="110">
        <v>1</v>
      </c>
      <c r="T289" s="110">
        <v>1</v>
      </c>
      <c r="U289" s="110">
        <v>3412</v>
      </c>
      <c r="V289" s="110">
        <v>6.4674901968657803</v>
      </c>
      <c r="W289" s="110">
        <v>527.56168098000001</v>
      </c>
      <c r="X289" s="110">
        <v>1</v>
      </c>
      <c r="Y289" s="110">
        <v>476</v>
      </c>
      <c r="Z289" s="110">
        <v>12.277534175909208</v>
      </c>
      <c r="AA289" s="110">
        <v>0.52200000000000002</v>
      </c>
      <c r="AB289" s="110">
        <v>3</v>
      </c>
      <c r="AC289" s="109">
        <v>3</v>
      </c>
      <c r="AD289" s="49">
        <f t="shared" si="4"/>
        <v>3</v>
      </c>
      <c r="AE28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8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90" spans="1:32" x14ac:dyDescent="0.25">
      <c r="A290" s="112" t="s">
        <v>1358</v>
      </c>
      <c r="B290" s="112">
        <v>9003473100</v>
      </c>
      <c r="C290" s="112" t="s">
        <v>1357</v>
      </c>
      <c r="D290" s="112">
        <v>98611</v>
      </c>
      <c r="E290" s="112">
        <v>2.83</v>
      </c>
      <c r="F290" s="112">
        <v>58618.155030000002</v>
      </c>
      <c r="G290" s="112">
        <v>58.618000000000002</v>
      </c>
      <c r="H290" s="112">
        <v>0.628</v>
      </c>
      <c r="I290" s="112">
        <v>4</v>
      </c>
      <c r="J290" s="112">
        <v>0.372</v>
      </c>
      <c r="K290" s="112">
        <v>2</v>
      </c>
      <c r="L290" s="112">
        <v>1627</v>
      </c>
      <c r="M290" s="112">
        <v>0.33307087181450645</v>
      </c>
      <c r="N290" s="112">
        <v>0.38100000000000001</v>
      </c>
      <c r="O290" s="112">
        <v>2</v>
      </c>
      <c r="P290" s="112">
        <v>0.36299999999999999</v>
      </c>
      <c r="Q290" s="112">
        <v>2</v>
      </c>
      <c r="R290" s="112">
        <v>2</v>
      </c>
      <c r="S290" s="112">
        <v>1</v>
      </c>
      <c r="T290" s="112">
        <v>1</v>
      </c>
      <c r="U290" s="112">
        <v>6246</v>
      </c>
      <c r="V290" s="112">
        <v>4.0921093070701504</v>
      </c>
      <c r="W290" s="112">
        <v>1526.3521894</v>
      </c>
      <c r="X290" s="112">
        <v>1</v>
      </c>
      <c r="Y290" s="112">
        <v>163</v>
      </c>
      <c r="Z290" s="112">
        <v>2.5492649358773849</v>
      </c>
      <c r="AA290" s="112">
        <v>3.1E-2</v>
      </c>
      <c r="AB290" s="112">
        <v>1</v>
      </c>
      <c r="AC290" s="111">
        <v>1.5</v>
      </c>
      <c r="AD290" s="49">
        <f t="shared" si="4"/>
        <v>2</v>
      </c>
      <c r="AE29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9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91" spans="1:32" x14ac:dyDescent="0.25">
      <c r="A291" s="110" t="s">
        <v>1356</v>
      </c>
      <c r="B291" s="110">
        <v>9003473400</v>
      </c>
      <c r="C291" s="110" t="s">
        <v>1355</v>
      </c>
      <c r="D291" s="110">
        <v>74132</v>
      </c>
      <c r="E291" s="110">
        <v>2.11</v>
      </c>
      <c r="F291" s="110">
        <v>51034.573470000003</v>
      </c>
      <c r="G291" s="110">
        <v>51.034999999999997</v>
      </c>
      <c r="H291" s="110">
        <v>0.48299999999999998</v>
      </c>
      <c r="I291" s="110">
        <v>3</v>
      </c>
      <c r="J291" s="110">
        <v>0.51700000000000002</v>
      </c>
      <c r="K291" s="110">
        <v>3</v>
      </c>
      <c r="L291" s="110">
        <v>1102</v>
      </c>
      <c r="M291" s="110">
        <v>0.25911845834811481</v>
      </c>
      <c r="N291" s="110">
        <v>3.1E-2</v>
      </c>
      <c r="O291" s="110">
        <v>1</v>
      </c>
      <c r="P291" s="110">
        <v>0.874</v>
      </c>
      <c r="Q291" s="110">
        <v>5</v>
      </c>
      <c r="R291" s="110">
        <v>4</v>
      </c>
      <c r="S291" s="110">
        <v>1</v>
      </c>
      <c r="T291" s="110">
        <v>1</v>
      </c>
      <c r="U291" s="110">
        <v>1854</v>
      </c>
      <c r="V291" s="110">
        <v>0.88954311757429005</v>
      </c>
      <c r="W291" s="110">
        <v>2084.2160018999998</v>
      </c>
      <c r="X291" s="110">
        <v>1</v>
      </c>
      <c r="Y291" s="110">
        <v>133</v>
      </c>
      <c r="Z291" s="110">
        <v>7.728065078442766</v>
      </c>
      <c r="AA291" s="110">
        <v>0.28899999999999998</v>
      </c>
      <c r="AB291" s="110">
        <v>2</v>
      </c>
      <c r="AC291" s="109">
        <v>3</v>
      </c>
      <c r="AD291" s="49">
        <f t="shared" si="4"/>
        <v>3</v>
      </c>
      <c r="AE29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9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92" spans="1:32" x14ac:dyDescent="0.25">
      <c r="A292" s="112" t="s">
        <v>1354</v>
      </c>
      <c r="B292" s="112">
        <v>9003473501</v>
      </c>
      <c r="C292" s="112" t="s">
        <v>1353</v>
      </c>
      <c r="D292" s="112">
        <v>116402</v>
      </c>
      <c r="E292" s="112">
        <v>2.54</v>
      </c>
      <c r="F292" s="112">
        <v>73037.110629999996</v>
      </c>
      <c r="G292" s="112">
        <v>73.037000000000006</v>
      </c>
      <c r="H292" s="112">
        <v>0.83899999999999997</v>
      </c>
      <c r="I292" s="112">
        <v>5</v>
      </c>
      <c r="J292" s="112">
        <v>0.16100000000000003</v>
      </c>
      <c r="K292" s="112">
        <v>1</v>
      </c>
      <c r="L292" s="112">
        <v>1912</v>
      </c>
      <c r="M292" s="112">
        <v>0.31414167129683457</v>
      </c>
      <c r="N292" s="112">
        <v>0.253</v>
      </c>
      <c r="O292" s="112">
        <v>2</v>
      </c>
      <c r="P292" s="112">
        <v>0.20499999999999996</v>
      </c>
      <c r="Q292" s="112">
        <v>2</v>
      </c>
      <c r="R292" s="112">
        <v>2</v>
      </c>
      <c r="S292" s="112">
        <v>1</v>
      </c>
      <c r="T292" s="112">
        <v>1</v>
      </c>
      <c r="U292" s="112">
        <v>4400</v>
      </c>
      <c r="V292" s="112">
        <v>9.6119217540776294</v>
      </c>
      <c r="W292" s="112">
        <v>457.76485832999998</v>
      </c>
      <c r="X292" s="112">
        <v>1</v>
      </c>
      <c r="Y292" s="112">
        <v>573</v>
      </c>
      <c r="Z292" s="112">
        <v>13.565340909090908</v>
      </c>
      <c r="AA292" s="112">
        <v>0.57899999999999996</v>
      </c>
      <c r="AB292" s="112">
        <v>3</v>
      </c>
      <c r="AC292" s="111">
        <v>2.5</v>
      </c>
      <c r="AD292" s="49">
        <f t="shared" si="4"/>
        <v>3</v>
      </c>
      <c r="AE29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9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93" spans="1:32" x14ac:dyDescent="0.25">
      <c r="A293" s="110" t="s">
        <v>1352</v>
      </c>
      <c r="B293" s="110">
        <v>9003473502</v>
      </c>
      <c r="C293" s="110" t="s">
        <v>1351</v>
      </c>
      <c r="D293" s="110">
        <v>88896</v>
      </c>
      <c r="E293" s="110">
        <v>2.29</v>
      </c>
      <c r="F293" s="110">
        <v>58744.13031</v>
      </c>
      <c r="G293" s="110">
        <v>58.744</v>
      </c>
      <c r="H293" s="110">
        <v>0.629</v>
      </c>
      <c r="I293" s="110">
        <v>4</v>
      </c>
      <c r="J293" s="110">
        <v>0.371</v>
      </c>
      <c r="K293" s="110">
        <v>2</v>
      </c>
      <c r="L293" s="110">
        <v>1484</v>
      </c>
      <c r="M293" s="110">
        <v>0.30314518073593044</v>
      </c>
      <c r="N293" s="110">
        <v>0.193</v>
      </c>
      <c r="O293" s="110">
        <v>1</v>
      </c>
      <c r="P293" s="110">
        <v>0.497</v>
      </c>
      <c r="Q293" s="110">
        <v>3</v>
      </c>
      <c r="R293" s="110">
        <v>3</v>
      </c>
      <c r="S293" s="110">
        <v>1</v>
      </c>
      <c r="T293" s="110">
        <v>1</v>
      </c>
      <c r="U293" s="110">
        <v>3241</v>
      </c>
      <c r="V293" s="110">
        <v>5.4175258727067499</v>
      </c>
      <c r="W293" s="110">
        <v>598.24356655999998</v>
      </c>
      <c r="X293" s="110">
        <v>1</v>
      </c>
      <c r="Y293" s="110">
        <v>267</v>
      </c>
      <c r="Z293" s="110">
        <v>8.7084148727984338</v>
      </c>
      <c r="AA293" s="110">
        <v>0.36099999999999999</v>
      </c>
      <c r="AB293" s="110">
        <v>2</v>
      </c>
      <c r="AC293" s="109">
        <v>2.5</v>
      </c>
      <c r="AD293" s="49">
        <f t="shared" si="4"/>
        <v>3</v>
      </c>
      <c r="AE29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9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94" spans="1:32" x14ac:dyDescent="0.25">
      <c r="A294" s="112" t="s">
        <v>1350</v>
      </c>
      <c r="B294" s="112">
        <v>9003473601</v>
      </c>
      <c r="C294" s="112" t="s">
        <v>1349</v>
      </c>
      <c r="D294" s="112">
        <v>107670</v>
      </c>
      <c r="E294" s="112">
        <v>2.61</v>
      </c>
      <c r="F294" s="112">
        <v>66646.05687</v>
      </c>
      <c r="G294" s="112">
        <v>66.646000000000001</v>
      </c>
      <c r="H294" s="112">
        <v>0.76300000000000001</v>
      </c>
      <c r="I294" s="112">
        <v>4</v>
      </c>
      <c r="J294" s="112">
        <v>0.23699999999999999</v>
      </c>
      <c r="K294" s="112">
        <v>2</v>
      </c>
      <c r="L294" s="112">
        <v>1572</v>
      </c>
      <c r="M294" s="112">
        <v>0.28304750327234179</v>
      </c>
      <c r="N294" s="112">
        <v>8.6999999999999994E-2</v>
      </c>
      <c r="O294" s="112">
        <v>1</v>
      </c>
      <c r="P294" s="112">
        <v>0.41300000000000003</v>
      </c>
      <c r="Q294" s="112">
        <v>3</v>
      </c>
      <c r="R294" s="112">
        <v>3</v>
      </c>
      <c r="S294" s="112">
        <v>1</v>
      </c>
      <c r="T294" s="112">
        <v>1</v>
      </c>
      <c r="U294" s="112">
        <v>3320</v>
      </c>
      <c r="V294" s="112">
        <v>4.8199327564452004</v>
      </c>
      <c r="W294" s="112">
        <v>688.80628999999999</v>
      </c>
      <c r="X294" s="112">
        <v>1</v>
      </c>
      <c r="Y294" s="112">
        <v>430</v>
      </c>
      <c r="Z294" s="112">
        <v>13.942931258106356</v>
      </c>
      <c r="AA294" s="112">
        <v>0.58699999999999997</v>
      </c>
      <c r="AB294" s="112">
        <v>3</v>
      </c>
      <c r="AC294" s="111">
        <v>3</v>
      </c>
      <c r="AD294" s="49">
        <f t="shared" si="4"/>
        <v>3</v>
      </c>
      <c r="AE29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9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95" spans="1:32" x14ac:dyDescent="0.25">
      <c r="A295" s="110" t="s">
        <v>1348</v>
      </c>
      <c r="B295" s="110">
        <v>9003473602</v>
      </c>
      <c r="C295" s="110" t="s">
        <v>1347</v>
      </c>
      <c r="D295" s="110">
        <v>81641</v>
      </c>
      <c r="E295" s="110">
        <v>2.59</v>
      </c>
      <c r="F295" s="110">
        <v>50729.249069999998</v>
      </c>
      <c r="G295" s="110">
        <v>50.728999999999999</v>
      </c>
      <c r="H295" s="110">
        <v>0.47899999999999998</v>
      </c>
      <c r="I295" s="110">
        <v>3</v>
      </c>
      <c r="J295" s="110">
        <v>0.52100000000000002</v>
      </c>
      <c r="K295" s="110">
        <v>3</v>
      </c>
      <c r="L295" s="110">
        <v>1413</v>
      </c>
      <c r="M295" s="110">
        <v>0.3342450422753715</v>
      </c>
      <c r="N295" s="110">
        <v>0.39</v>
      </c>
      <c r="O295" s="110">
        <v>2</v>
      </c>
      <c r="P295" s="110">
        <v>0.55299999999999994</v>
      </c>
      <c r="Q295" s="110">
        <v>3</v>
      </c>
      <c r="R295" s="110">
        <v>3</v>
      </c>
      <c r="S295" s="110">
        <v>1</v>
      </c>
      <c r="T295" s="110">
        <v>1</v>
      </c>
      <c r="U295" s="110">
        <v>2260</v>
      </c>
      <c r="V295" s="110">
        <v>1.25590427445996</v>
      </c>
      <c r="W295" s="110">
        <v>1799.5002055</v>
      </c>
      <c r="X295" s="110">
        <v>1</v>
      </c>
      <c r="Y295" s="110">
        <v>637</v>
      </c>
      <c r="Z295" s="110">
        <v>24.863387978142075</v>
      </c>
      <c r="AA295" s="110">
        <v>0.81899999999999995</v>
      </c>
      <c r="AB295" s="110">
        <v>5</v>
      </c>
      <c r="AC295" s="109">
        <v>4</v>
      </c>
      <c r="AD295" s="49">
        <f t="shared" si="4"/>
        <v>4</v>
      </c>
      <c r="AE29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9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96" spans="1:32" x14ac:dyDescent="0.25">
      <c r="A296" s="112" t="s">
        <v>1346</v>
      </c>
      <c r="B296" s="112">
        <v>9003473700</v>
      </c>
      <c r="C296" s="112" t="s">
        <v>1345</v>
      </c>
      <c r="D296" s="112">
        <v>81250</v>
      </c>
      <c r="E296" s="112">
        <v>2.84</v>
      </c>
      <c r="F296" s="112">
        <v>48213.004860000001</v>
      </c>
      <c r="G296" s="112">
        <v>48.213000000000001</v>
      </c>
      <c r="H296" s="112">
        <v>0.436</v>
      </c>
      <c r="I296" s="112">
        <v>3</v>
      </c>
      <c r="J296" s="112">
        <v>0.56400000000000006</v>
      </c>
      <c r="K296" s="112">
        <v>3</v>
      </c>
      <c r="L296" s="112">
        <v>1352</v>
      </c>
      <c r="M296" s="112">
        <v>0.33650671737036386</v>
      </c>
      <c r="N296" s="112">
        <v>0.40300000000000002</v>
      </c>
      <c r="O296" s="112">
        <v>3</v>
      </c>
      <c r="P296" s="112">
        <v>0.60399999999999998</v>
      </c>
      <c r="Q296" s="112">
        <v>4</v>
      </c>
      <c r="R296" s="112">
        <v>4</v>
      </c>
      <c r="S296" s="112">
        <v>1</v>
      </c>
      <c r="T296" s="112">
        <v>1</v>
      </c>
      <c r="U296" s="112">
        <v>5865</v>
      </c>
      <c r="V296" s="112">
        <v>2.7591039031841098</v>
      </c>
      <c r="W296" s="112">
        <v>2125.6901536999999</v>
      </c>
      <c r="X296" s="112">
        <v>1</v>
      </c>
      <c r="Y296" s="112">
        <v>792</v>
      </c>
      <c r="Z296" s="112">
        <v>13.11909889017724</v>
      </c>
      <c r="AA296" s="112">
        <v>0.56100000000000005</v>
      </c>
      <c r="AB296" s="112">
        <v>3</v>
      </c>
      <c r="AC296" s="111">
        <v>3.5</v>
      </c>
      <c r="AD296" s="49">
        <f t="shared" si="4"/>
        <v>4</v>
      </c>
      <c r="AE29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9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97" spans="1:32" x14ac:dyDescent="0.25">
      <c r="A297" s="110" t="s">
        <v>1344</v>
      </c>
      <c r="B297" s="110">
        <v>9003473800</v>
      </c>
      <c r="C297" s="110" t="s">
        <v>1343</v>
      </c>
      <c r="D297" s="110">
        <v>80298</v>
      </c>
      <c r="E297" s="110">
        <v>2.99</v>
      </c>
      <c r="F297" s="110">
        <v>46437.53241</v>
      </c>
      <c r="G297" s="110">
        <v>46.438000000000002</v>
      </c>
      <c r="H297" s="110">
        <v>0.39300000000000002</v>
      </c>
      <c r="I297" s="110">
        <v>2</v>
      </c>
      <c r="J297" s="110">
        <v>0.60699999999999998</v>
      </c>
      <c r="K297" s="110">
        <v>4</v>
      </c>
      <c r="L297" s="110">
        <v>1359</v>
      </c>
      <c r="M297" s="110">
        <v>0.35118145072859608</v>
      </c>
      <c r="N297" s="110">
        <v>0.48599999999999999</v>
      </c>
      <c r="O297" s="110">
        <v>3</v>
      </c>
      <c r="P297" s="110">
        <v>0.6</v>
      </c>
      <c r="Q297" s="110">
        <v>3</v>
      </c>
      <c r="R297" s="110">
        <v>4</v>
      </c>
      <c r="S297" s="110">
        <v>1</v>
      </c>
      <c r="T297" s="110">
        <v>1</v>
      </c>
      <c r="U297" s="110">
        <v>1858</v>
      </c>
      <c r="V297" s="110">
        <v>0.72870878166230901</v>
      </c>
      <c r="W297" s="110">
        <v>2549.7153963000001</v>
      </c>
      <c r="X297" s="110">
        <v>1</v>
      </c>
      <c r="Y297" s="110">
        <v>526</v>
      </c>
      <c r="Z297" s="110">
        <v>29.700734048560136</v>
      </c>
      <c r="AA297" s="110">
        <v>0.88400000000000001</v>
      </c>
      <c r="AB297" s="110">
        <v>5</v>
      </c>
      <c r="AC297" s="109">
        <v>4.5</v>
      </c>
      <c r="AD297" s="49">
        <f t="shared" si="4"/>
        <v>5</v>
      </c>
      <c r="AE29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9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298" spans="1:32" x14ac:dyDescent="0.25">
      <c r="A298" s="112" t="s">
        <v>1342</v>
      </c>
      <c r="B298" s="112">
        <v>9003476100</v>
      </c>
      <c r="C298" s="112" t="s">
        <v>1341</v>
      </c>
      <c r="D298" s="112">
        <v>62120</v>
      </c>
      <c r="E298" s="112">
        <v>2.4700000000000002</v>
      </c>
      <c r="F298" s="112">
        <v>39526.009480000001</v>
      </c>
      <c r="G298" s="112">
        <v>39.526000000000003</v>
      </c>
      <c r="H298" s="112">
        <v>0.28899999999999998</v>
      </c>
      <c r="I298" s="112">
        <v>2</v>
      </c>
      <c r="J298" s="112">
        <v>0.71100000000000008</v>
      </c>
      <c r="K298" s="112">
        <v>4</v>
      </c>
      <c r="L298" s="112">
        <v>1268</v>
      </c>
      <c r="M298" s="112">
        <v>0.38496170496794607</v>
      </c>
      <c r="N298" s="112">
        <v>0.64500000000000002</v>
      </c>
      <c r="O298" s="112">
        <v>4</v>
      </c>
      <c r="P298" s="112">
        <v>0.69500000000000006</v>
      </c>
      <c r="Q298" s="112">
        <v>4</v>
      </c>
      <c r="R298" s="112">
        <v>4</v>
      </c>
      <c r="S298" s="112">
        <v>1</v>
      </c>
      <c r="T298" s="112">
        <v>1</v>
      </c>
      <c r="U298" s="112">
        <v>4570</v>
      </c>
      <c r="V298" s="112">
        <v>2.4510704296699402</v>
      </c>
      <c r="W298" s="112">
        <v>1864.4915073</v>
      </c>
      <c r="X298" s="112">
        <v>1</v>
      </c>
      <c r="Y298" s="112">
        <v>309</v>
      </c>
      <c r="Z298" s="112">
        <v>6.6480206540447506</v>
      </c>
      <c r="AA298" s="112">
        <v>0.245</v>
      </c>
      <c r="AB298" s="112">
        <v>2</v>
      </c>
      <c r="AC298" s="111">
        <v>3</v>
      </c>
      <c r="AD298" s="49">
        <f t="shared" si="4"/>
        <v>3</v>
      </c>
      <c r="AE29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9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299" spans="1:32" x14ac:dyDescent="0.25">
      <c r="A299" s="110" t="s">
        <v>1340</v>
      </c>
      <c r="B299" s="110">
        <v>9003476200</v>
      </c>
      <c r="C299" s="110" t="s">
        <v>1339</v>
      </c>
      <c r="D299" s="110">
        <v>85347</v>
      </c>
      <c r="E299" s="110">
        <v>2.4500000000000002</v>
      </c>
      <c r="F299" s="110">
        <v>54526.198190000003</v>
      </c>
      <c r="G299" s="110">
        <v>54.526000000000003</v>
      </c>
      <c r="H299" s="110">
        <v>0.55200000000000005</v>
      </c>
      <c r="I299" s="110">
        <v>3</v>
      </c>
      <c r="J299" s="110">
        <v>0.44799999999999995</v>
      </c>
      <c r="K299" s="110">
        <v>3</v>
      </c>
      <c r="L299" s="110">
        <v>1256</v>
      </c>
      <c r="M299" s="110">
        <v>0.27641758457981352</v>
      </c>
      <c r="N299" s="110">
        <v>7.5999999999999998E-2</v>
      </c>
      <c r="O299" s="110">
        <v>1</v>
      </c>
      <c r="P299" s="110">
        <v>0.70700000000000007</v>
      </c>
      <c r="Q299" s="110">
        <v>4</v>
      </c>
      <c r="R299" s="110">
        <v>4</v>
      </c>
      <c r="S299" s="110">
        <v>1</v>
      </c>
      <c r="T299" s="110">
        <v>1</v>
      </c>
      <c r="U299" s="110">
        <v>2814</v>
      </c>
      <c r="V299" s="110">
        <v>1.53882025708227</v>
      </c>
      <c r="W299" s="110">
        <v>1828.6736135000001</v>
      </c>
      <c r="X299" s="110">
        <v>1</v>
      </c>
      <c r="Y299" s="110">
        <v>266</v>
      </c>
      <c r="Z299" s="110">
        <v>9.4393186657203696</v>
      </c>
      <c r="AA299" s="110">
        <v>0.39200000000000002</v>
      </c>
      <c r="AB299" s="110">
        <v>2</v>
      </c>
      <c r="AC299" s="109">
        <v>3</v>
      </c>
      <c r="AD299" s="49">
        <f t="shared" si="4"/>
        <v>3</v>
      </c>
      <c r="AE29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29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00" spans="1:32" x14ac:dyDescent="0.25">
      <c r="A300" s="112" t="s">
        <v>1338</v>
      </c>
      <c r="B300" s="112">
        <v>9003476300</v>
      </c>
      <c r="C300" s="112" t="s">
        <v>1337</v>
      </c>
      <c r="D300" s="112">
        <v>63044</v>
      </c>
      <c r="E300" s="112">
        <v>2.2599999999999998</v>
      </c>
      <c r="F300" s="112">
        <v>41936.244989999999</v>
      </c>
      <c r="G300" s="112">
        <v>41.936</v>
      </c>
      <c r="H300" s="112">
        <v>0.32</v>
      </c>
      <c r="I300" s="112">
        <v>2</v>
      </c>
      <c r="J300" s="112">
        <v>0.67999999999999994</v>
      </c>
      <c r="K300" s="112">
        <v>4</v>
      </c>
      <c r="L300" s="112">
        <v>1285</v>
      </c>
      <c r="M300" s="112">
        <v>0.36770101862188687</v>
      </c>
      <c r="N300" s="112">
        <v>0.57999999999999996</v>
      </c>
      <c r="O300" s="112">
        <v>3</v>
      </c>
      <c r="P300" s="112">
        <v>0.66999999999999993</v>
      </c>
      <c r="Q300" s="112">
        <v>4</v>
      </c>
      <c r="R300" s="112">
        <v>4</v>
      </c>
      <c r="S300" s="112">
        <v>1</v>
      </c>
      <c r="T300" s="112">
        <v>1</v>
      </c>
      <c r="U300" s="112">
        <v>5114</v>
      </c>
      <c r="V300" s="112">
        <v>3.6157132774360301</v>
      </c>
      <c r="W300" s="112">
        <v>1414.3820616999999</v>
      </c>
      <c r="X300" s="112">
        <v>1</v>
      </c>
      <c r="Y300" s="112">
        <v>896</v>
      </c>
      <c r="Z300" s="112">
        <v>17.214217098943323</v>
      </c>
      <c r="AA300" s="112">
        <v>0.67500000000000004</v>
      </c>
      <c r="AB300" s="112">
        <v>4</v>
      </c>
      <c r="AC300" s="111">
        <v>4</v>
      </c>
      <c r="AD300" s="49">
        <f t="shared" si="4"/>
        <v>4</v>
      </c>
      <c r="AE30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0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01" spans="1:32" x14ac:dyDescent="0.25">
      <c r="A301" s="110" t="s">
        <v>1336</v>
      </c>
      <c r="B301" s="110">
        <v>9003477101</v>
      </c>
      <c r="C301" s="110" t="s">
        <v>1335</v>
      </c>
      <c r="D301" s="110">
        <v>121939</v>
      </c>
      <c r="E301" s="110">
        <v>2.63</v>
      </c>
      <c r="F301" s="110">
        <v>75190.808539999998</v>
      </c>
      <c r="G301" s="110">
        <v>75.191000000000003</v>
      </c>
      <c r="H301" s="110">
        <v>0.85</v>
      </c>
      <c r="I301" s="110">
        <v>5</v>
      </c>
      <c r="J301" s="110">
        <v>0.15000000000000002</v>
      </c>
      <c r="K301" s="110">
        <v>1</v>
      </c>
      <c r="L301" s="110">
        <v>1775</v>
      </c>
      <c r="M301" s="110">
        <v>0.28327930519152256</v>
      </c>
      <c r="N301" s="110">
        <v>9.1999999999999998E-2</v>
      </c>
      <c r="O301" s="110">
        <v>1</v>
      </c>
      <c r="P301" s="110">
        <v>0.26600000000000001</v>
      </c>
      <c r="Q301" s="110">
        <v>2</v>
      </c>
      <c r="R301" s="110">
        <v>2</v>
      </c>
      <c r="S301" s="110">
        <v>1</v>
      </c>
      <c r="T301" s="110">
        <v>1</v>
      </c>
      <c r="U301" s="110">
        <v>4259</v>
      </c>
      <c r="V301" s="110">
        <v>17.499784168884201</v>
      </c>
      <c r="W301" s="110">
        <v>243.37443016</v>
      </c>
      <c r="X301" s="110">
        <v>1</v>
      </c>
      <c r="Y301" s="110">
        <v>218</v>
      </c>
      <c r="Z301" s="110">
        <v>5.2165589854032062</v>
      </c>
      <c r="AA301" s="110">
        <v>0.17100000000000001</v>
      </c>
      <c r="AB301" s="110">
        <v>1</v>
      </c>
      <c r="AC301" s="109">
        <v>1.5</v>
      </c>
      <c r="AD301" s="49">
        <f t="shared" si="4"/>
        <v>2</v>
      </c>
      <c r="AE30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0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02" spans="1:32" x14ac:dyDescent="0.25">
      <c r="A302" s="112" t="s">
        <v>1334</v>
      </c>
      <c r="B302" s="112">
        <v>9003477102</v>
      </c>
      <c r="C302" s="112" t="s">
        <v>1333</v>
      </c>
      <c r="D302" s="112">
        <v>109671</v>
      </c>
      <c r="E302" s="112">
        <v>2.54</v>
      </c>
      <c r="F302" s="112">
        <v>68813.705610000005</v>
      </c>
      <c r="G302" s="112">
        <v>68.813999999999993</v>
      </c>
      <c r="H302" s="112">
        <v>0.78400000000000003</v>
      </c>
      <c r="I302" s="112">
        <v>4</v>
      </c>
      <c r="J302" s="112">
        <v>0.21599999999999997</v>
      </c>
      <c r="K302" s="112">
        <v>2</v>
      </c>
      <c r="L302" s="112">
        <v>1615</v>
      </c>
      <c r="M302" s="112">
        <v>0.28162994316620116</v>
      </c>
      <c r="N302" s="112">
        <v>8.1000000000000003E-2</v>
      </c>
      <c r="O302" s="112">
        <v>1</v>
      </c>
      <c r="P302" s="112">
        <v>0.375</v>
      </c>
      <c r="Q302" s="112">
        <v>2</v>
      </c>
      <c r="R302" s="112">
        <v>2</v>
      </c>
      <c r="S302" s="112">
        <v>1</v>
      </c>
      <c r="T302" s="112">
        <v>1</v>
      </c>
      <c r="U302" s="112">
        <v>8521</v>
      </c>
      <c r="V302" s="112">
        <v>10.6252237462104</v>
      </c>
      <c r="W302" s="112">
        <v>801.95958255000005</v>
      </c>
      <c r="X302" s="112">
        <v>1</v>
      </c>
      <c r="Y302" s="112">
        <v>1391</v>
      </c>
      <c r="Z302" s="112">
        <v>16.282336415779</v>
      </c>
      <c r="AA302" s="112">
        <v>0.64900000000000002</v>
      </c>
      <c r="AB302" s="112">
        <v>4</v>
      </c>
      <c r="AC302" s="111">
        <v>3</v>
      </c>
      <c r="AD302" s="49">
        <f t="shared" si="4"/>
        <v>3</v>
      </c>
      <c r="AE30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0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03" spans="1:32" x14ac:dyDescent="0.25">
      <c r="A303" s="110" t="s">
        <v>1332</v>
      </c>
      <c r="B303" s="110">
        <v>9003477200</v>
      </c>
      <c r="C303" s="110" t="s">
        <v>1331</v>
      </c>
      <c r="D303" s="110">
        <v>112500</v>
      </c>
      <c r="E303" s="110">
        <v>2.71</v>
      </c>
      <c r="F303" s="110">
        <v>68338.883159999998</v>
      </c>
      <c r="G303" s="110">
        <v>68.338999999999999</v>
      </c>
      <c r="H303" s="110">
        <v>0.78</v>
      </c>
      <c r="I303" s="110">
        <v>4</v>
      </c>
      <c r="J303" s="110">
        <v>0.21999999999999997</v>
      </c>
      <c r="K303" s="110">
        <v>2</v>
      </c>
      <c r="L303" s="110">
        <v>1850</v>
      </c>
      <c r="M303" s="110">
        <v>0.32485166531070947</v>
      </c>
      <c r="N303" s="110">
        <v>0.32800000000000001</v>
      </c>
      <c r="O303" s="110">
        <v>2</v>
      </c>
      <c r="P303" s="110">
        <v>0.23299999999999998</v>
      </c>
      <c r="Q303" s="110">
        <v>2</v>
      </c>
      <c r="R303" s="110">
        <v>2</v>
      </c>
      <c r="S303" s="110">
        <v>1</v>
      </c>
      <c r="T303" s="110">
        <v>1</v>
      </c>
      <c r="U303" s="110">
        <v>2955</v>
      </c>
      <c r="V303" s="110">
        <v>13.905159792246099</v>
      </c>
      <c r="W303" s="110">
        <v>212.51104223999999</v>
      </c>
      <c r="X303" s="110">
        <v>1</v>
      </c>
      <c r="Y303" s="110">
        <v>100</v>
      </c>
      <c r="Z303" s="110">
        <v>3.3715441672285906</v>
      </c>
      <c r="AA303" s="110">
        <v>7.8E-2</v>
      </c>
      <c r="AB303" s="110">
        <v>1</v>
      </c>
      <c r="AC303" s="109">
        <v>1.5</v>
      </c>
      <c r="AD303" s="49">
        <f t="shared" si="4"/>
        <v>2</v>
      </c>
      <c r="AE30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0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04" spans="1:32" x14ac:dyDescent="0.25">
      <c r="A304" s="112" t="s">
        <v>1330</v>
      </c>
      <c r="B304" s="112">
        <v>9003480300</v>
      </c>
      <c r="C304" s="112" t="s">
        <v>1329</v>
      </c>
      <c r="D304" s="112">
        <v>68523</v>
      </c>
      <c r="E304" s="112">
        <v>2.4500000000000002</v>
      </c>
      <c r="F304" s="112">
        <v>43777.738859999998</v>
      </c>
      <c r="G304" s="112">
        <v>43.777999999999999</v>
      </c>
      <c r="H304" s="112">
        <v>0.34799999999999998</v>
      </c>
      <c r="I304" s="112">
        <v>2</v>
      </c>
      <c r="J304" s="112">
        <v>0.65200000000000002</v>
      </c>
      <c r="K304" s="112">
        <v>4</v>
      </c>
      <c r="L304" s="112">
        <v>1206</v>
      </c>
      <c r="M304" s="112">
        <v>0.33057897408271947</v>
      </c>
      <c r="N304" s="112">
        <v>0.36399999999999999</v>
      </c>
      <c r="O304" s="112">
        <v>2</v>
      </c>
      <c r="P304" s="112">
        <v>0.75700000000000001</v>
      </c>
      <c r="Q304" s="112">
        <v>4</v>
      </c>
      <c r="R304" s="112">
        <v>4</v>
      </c>
      <c r="S304" s="112">
        <v>1</v>
      </c>
      <c r="T304" s="112">
        <v>1</v>
      </c>
      <c r="U304" s="112">
        <v>2244</v>
      </c>
      <c r="V304" s="112">
        <v>1.1344589241340099</v>
      </c>
      <c r="W304" s="112">
        <v>1978.0354778000001</v>
      </c>
      <c r="X304" s="112">
        <v>1</v>
      </c>
      <c r="Y304" s="112">
        <v>147</v>
      </c>
      <c r="Z304" s="112">
        <v>6.6275924256086567</v>
      </c>
      <c r="AA304" s="112">
        <v>0.24199999999999999</v>
      </c>
      <c r="AB304" s="112">
        <v>2</v>
      </c>
      <c r="AC304" s="111">
        <v>3</v>
      </c>
      <c r="AD304" s="49">
        <f t="shared" si="4"/>
        <v>3</v>
      </c>
      <c r="AE30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0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05" spans="1:32" x14ac:dyDescent="0.25">
      <c r="A305" s="110" t="s">
        <v>1328</v>
      </c>
      <c r="B305" s="110">
        <v>9003480400</v>
      </c>
      <c r="C305" s="110" t="s">
        <v>1327</v>
      </c>
      <c r="D305" s="110">
        <v>79864</v>
      </c>
      <c r="E305" s="110">
        <v>2.57</v>
      </c>
      <c r="F305" s="110">
        <v>49817.794450000001</v>
      </c>
      <c r="G305" s="110">
        <v>49.817999999999998</v>
      </c>
      <c r="H305" s="110">
        <v>0.46600000000000003</v>
      </c>
      <c r="I305" s="110">
        <v>3</v>
      </c>
      <c r="J305" s="110">
        <v>0.53400000000000003</v>
      </c>
      <c r="K305" s="110">
        <v>3</v>
      </c>
      <c r="L305" s="110">
        <v>1398</v>
      </c>
      <c r="M305" s="110">
        <v>0.33674714397156535</v>
      </c>
      <c r="N305" s="110">
        <v>0.40500000000000003</v>
      </c>
      <c r="O305" s="110">
        <v>3</v>
      </c>
      <c r="P305" s="110">
        <v>0.57099999999999995</v>
      </c>
      <c r="Q305" s="110">
        <v>3</v>
      </c>
      <c r="R305" s="110">
        <v>3</v>
      </c>
      <c r="S305" s="110">
        <v>1</v>
      </c>
      <c r="T305" s="110">
        <v>1</v>
      </c>
      <c r="U305" s="110">
        <v>3730</v>
      </c>
      <c r="V305" s="110">
        <v>1.62323416170268</v>
      </c>
      <c r="W305" s="110">
        <v>2297.8816538000001</v>
      </c>
      <c r="X305" s="110">
        <v>1</v>
      </c>
      <c r="Y305" s="110">
        <v>350</v>
      </c>
      <c r="Z305" s="110">
        <v>9.508285791904374</v>
      </c>
      <c r="AA305" s="110">
        <v>0.40200000000000002</v>
      </c>
      <c r="AB305" s="110">
        <v>3</v>
      </c>
      <c r="AC305" s="109">
        <v>3</v>
      </c>
      <c r="AD305" s="49">
        <f t="shared" si="4"/>
        <v>3</v>
      </c>
      <c r="AE30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0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06" spans="1:32" x14ac:dyDescent="0.25">
      <c r="A306" s="112" t="s">
        <v>1326</v>
      </c>
      <c r="B306" s="112">
        <v>9003480500</v>
      </c>
      <c r="C306" s="112" t="s">
        <v>1325</v>
      </c>
      <c r="D306" s="112">
        <v>73903</v>
      </c>
      <c r="E306" s="112">
        <v>2.42</v>
      </c>
      <c r="F306" s="112">
        <v>47506.647680000002</v>
      </c>
      <c r="G306" s="112">
        <v>47.506999999999998</v>
      </c>
      <c r="H306" s="112">
        <v>0.41399999999999998</v>
      </c>
      <c r="I306" s="112">
        <v>3</v>
      </c>
      <c r="J306" s="112">
        <v>0.58600000000000008</v>
      </c>
      <c r="K306" s="112">
        <v>3</v>
      </c>
      <c r="L306" s="112">
        <v>1303</v>
      </c>
      <c r="M306" s="112">
        <v>0.3291328848400864</v>
      </c>
      <c r="N306" s="112">
        <v>0.34899999999999998</v>
      </c>
      <c r="O306" s="112">
        <v>2</v>
      </c>
      <c r="P306" s="112">
        <v>0.65300000000000002</v>
      </c>
      <c r="Q306" s="112">
        <v>4</v>
      </c>
      <c r="R306" s="112">
        <v>4</v>
      </c>
      <c r="S306" s="112">
        <v>1</v>
      </c>
      <c r="T306" s="112">
        <v>1</v>
      </c>
      <c r="U306" s="112">
        <v>3253</v>
      </c>
      <c r="V306" s="112">
        <v>1.4042852708197899</v>
      </c>
      <c r="W306" s="112">
        <v>2316.4808942999998</v>
      </c>
      <c r="X306" s="112">
        <v>1</v>
      </c>
      <c r="Y306" s="112">
        <v>313</v>
      </c>
      <c r="Z306" s="112">
        <v>9.4619105199516316</v>
      </c>
      <c r="AA306" s="112">
        <v>0.39300000000000002</v>
      </c>
      <c r="AB306" s="112">
        <v>2</v>
      </c>
      <c r="AC306" s="111">
        <v>3</v>
      </c>
      <c r="AD306" s="49">
        <f t="shared" si="4"/>
        <v>3</v>
      </c>
      <c r="AE30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0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07" spans="1:32" x14ac:dyDescent="0.25">
      <c r="A307" s="110" t="s">
        <v>1324</v>
      </c>
      <c r="B307" s="110">
        <v>9003480600</v>
      </c>
      <c r="C307" s="110" t="s">
        <v>1323</v>
      </c>
      <c r="D307" s="110">
        <v>33221</v>
      </c>
      <c r="E307" s="110">
        <v>2.29</v>
      </c>
      <c r="F307" s="110">
        <v>21953.05473</v>
      </c>
      <c r="G307" s="110">
        <v>21.952999999999999</v>
      </c>
      <c r="H307" s="110">
        <v>8.1000000000000003E-2</v>
      </c>
      <c r="I307" s="110">
        <v>1</v>
      </c>
      <c r="J307" s="110">
        <v>0.91900000000000004</v>
      </c>
      <c r="K307" s="110">
        <v>5</v>
      </c>
      <c r="L307" s="110">
        <v>1213</v>
      </c>
      <c r="M307" s="110">
        <v>0.66305123268829025</v>
      </c>
      <c r="N307" s="110">
        <v>0.95099999999999996</v>
      </c>
      <c r="O307" s="110">
        <v>5</v>
      </c>
      <c r="P307" s="110">
        <v>0.751</v>
      </c>
      <c r="Q307" s="110">
        <v>4</v>
      </c>
      <c r="R307" s="110">
        <v>5</v>
      </c>
      <c r="S307" s="110">
        <v>1</v>
      </c>
      <c r="T307" s="110">
        <v>1</v>
      </c>
      <c r="U307" s="110">
        <v>4955</v>
      </c>
      <c r="V307" s="110">
        <v>0.674132853125188</v>
      </c>
      <c r="W307" s="110">
        <v>7350.1832420999999</v>
      </c>
      <c r="X307" s="110">
        <v>1</v>
      </c>
      <c r="Y307" s="110">
        <v>1583</v>
      </c>
      <c r="Z307" s="110">
        <v>33.048016701461378</v>
      </c>
      <c r="AA307" s="110">
        <v>0.91900000000000004</v>
      </c>
      <c r="AB307" s="110">
        <v>5</v>
      </c>
      <c r="AC307" s="109">
        <v>5</v>
      </c>
      <c r="AD307" s="49">
        <f t="shared" si="4"/>
        <v>5</v>
      </c>
      <c r="AE30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0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08" spans="1:32" x14ac:dyDescent="0.25">
      <c r="A308" s="112" t="s">
        <v>1322</v>
      </c>
      <c r="B308" s="112">
        <v>9003480700</v>
      </c>
      <c r="C308" s="112" t="s">
        <v>1321</v>
      </c>
      <c r="D308" s="112">
        <v>58000</v>
      </c>
      <c r="E308" s="112">
        <v>2.59</v>
      </c>
      <c r="F308" s="112">
        <v>36039.446430000004</v>
      </c>
      <c r="G308" s="112">
        <v>36.039000000000001</v>
      </c>
      <c r="H308" s="112">
        <v>0.249</v>
      </c>
      <c r="I308" s="112">
        <v>2</v>
      </c>
      <c r="J308" s="112">
        <v>0.751</v>
      </c>
      <c r="K308" s="112">
        <v>4</v>
      </c>
      <c r="L308" s="112">
        <v>964</v>
      </c>
      <c r="M308" s="112">
        <v>0.32098162280235665</v>
      </c>
      <c r="N308" s="112">
        <v>0.3</v>
      </c>
      <c r="O308" s="112">
        <v>2</v>
      </c>
      <c r="P308" s="112">
        <v>0.95699999999999996</v>
      </c>
      <c r="Q308" s="112">
        <v>5</v>
      </c>
      <c r="R308" s="112">
        <v>5</v>
      </c>
      <c r="S308" s="112">
        <v>1</v>
      </c>
      <c r="T308" s="112">
        <v>1</v>
      </c>
      <c r="U308" s="112">
        <v>2210</v>
      </c>
      <c r="V308" s="112">
        <v>0.90687215539222599</v>
      </c>
      <c r="W308" s="112">
        <v>2436.9476854</v>
      </c>
      <c r="X308" s="112">
        <v>1</v>
      </c>
      <c r="Y308" s="112">
        <v>288</v>
      </c>
      <c r="Z308" s="112">
        <v>11.930405965202983</v>
      </c>
      <c r="AA308" s="112">
        <v>0.50800000000000001</v>
      </c>
      <c r="AB308" s="112">
        <v>3</v>
      </c>
      <c r="AC308" s="111">
        <v>4</v>
      </c>
      <c r="AD308" s="49">
        <f t="shared" si="4"/>
        <v>4</v>
      </c>
      <c r="AE30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0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09" spans="1:32" x14ac:dyDescent="0.25">
      <c r="A309" s="110" t="s">
        <v>1320</v>
      </c>
      <c r="B309" s="110">
        <v>9003480800</v>
      </c>
      <c r="C309" s="110" t="s">
        <v>1319</v>
      </c>
      <c r="D309" s="110">
        <v>83345</v>
      </c>
      <c r="E309" s="110">
        <v>2.36</v>
      </c>
      <c r="F309" s="110">
        <v>54252.97393</v>
      </c>
      <c r="G309" s="110">
        <v>54.253</v>
      </c>
      <c r="H309" s="110">
        <v>0.54500000000000004</v>
      </c>
      <c r="I309" s="110">
        <v>3</v>
      </c>
      <c r="J309" s="110">
        <v>0.45499999999999996</v>
      </c>
      <c r="K309" s="110">
        <v>3</v>
      </c>
      <c r="L309" s="110">
        <v>1133</v>
      </c>
      <c r="M309" s="110">
        <v>0.25060377367593273</v>
      </c>
      <c r="N309" s="110">
        <v>1.2999999999999999E-2</v>
      </c>
      <c r="O309" s="110">
        <v>1</v>
      </c>
      <c r="P309" s="110">
        <v>0.83299999999999996</v>
      </c>
      <c r="Q309" s="110">
        <v>5</v>
      </c>
      <c r="R309" s="110">
        <v>4</v>
      </c>
      <c r="S309" s="110">
        <v>1</v>
      </c>
      <c r="T309" s="110">
        <v>1</v>
      </c>
      <c r="U309" s="110">
        <v>4425</v>
      </c>
      <c r="V309" s="110">
        <v>5.0797656205356896</v>
      </c>
      <c r="W309" s="110">
        <v>871.10318281000002</v>
      </c>
      <c r="X309" s="110">
        <v>1</v>
      </c>
      <c r="Y309" s="110">
        <v>536</v>
      </c>
      <c r="Z309" s="110">
        <v>11.659778116162714</v>
      </c>
      <c r="AA309" s="110">
        <v>0.49</v>
      </c>
      <c r="AB309" s="110">
        <v>3</v>
      </c>
      <c r="AC309" s="109">
        <v>3.5</v>
      </c>
      <c r="AD309" s="49">
        <f t="shared" si="4"/>
        <v>4</v>
      </c>
      <c r="AE30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0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10" spans="1:32" x14ac:dyDescent="0.25">
      <c r="A310" s="112" t="s">
        <v>1318</v>
      </c>
      <c r="B310" s="112">
        <v>9003480900</v>
      </c>
      <c r="C310" s="112" t="s">
        <v>1317</v>
      </c>
      <c r="D310" s="112">
        <v>92500</v>
      </c>
      <c r="E310" s="112">
        <v>2.4</v>
      </c>
      <c r="F310" s="112">
        <v>59708.49325</v>
      </c>
      <c r="G310" s="112">
        <v>59.707999999999998</v>
      </c>
      <c r="H310" s="112">
        <v>0.64600000000000002</v>
      </c>
      <c r="I310" s="112">
        <v>4</v>
      </c>
      <c r="J310" s="112">
        <v>0.35399999999999998</v>
      </c>
      <c r="K310" s="112">
        <v>2</v>
      </c>
      <c r="L310" s="112">
        <v>1268</v>
      </c>
      <c r="M310" s="112">
        <v>0.25483811718862959</v>
      </c>
      <c r="N310" s="112">
        <v>0.02</v>
      </c>
      <c r="O310" s="112">
        <v>1</v>
      </c>
      <c r="P310" s="112">
        <v>0.69500000000000006</v>
      </c>
      <c r="Q310" s="112">
        <v>4</v>
      </c>
      <c r="R310" s="112">
        <v>3</v>
      </c>
      <c r="S310" s="112">
        <v>1</v>
      </c>
      <c r="T310" s="112">
        <v>1</v>
      </c>
      <c r="U310" s="112">
        <v>2246</v>
      </c>
      <c r="V310" s="112">
        <v>2.2558436564184898</v>
      </c>
      <c r="W310" s="112">
        <v>995.63637471000004</v>
      </c>
      <c r="X310" s="112">
        <v>1</v>
      </c>
      <c r="Y310" s="112">
        <v>143</v>
      </c>
      <c r="Z310" s="112">
        <v>6.4472497745716861</v>
      </c>
      <c r="AA310" s="112">
        <v>0.23899999999999999</v>
      </c>
      <c r="AB310" s="112">
        <v>2</v>
      </c>
      <c r="AC310" s="111">
        <v>2.5</v>
      </c>
      <c r="AD310" s="49">
        <f t="shared" si="4"/>
        <v>3</v>
      </c>
      <c r="AE31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1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11" spans="1:32" x14ac:dyDescent="0.25">
      <c r="A311" s="110" t="s">
        <v>1316</v>
      </c>
      <c r="B311" s="110">
        <v>9003481000</v>
      </c>
      <c r="C311" s="110" t="s">
        <v>1315</v>
      </c>
      <c r="D311" s="110">
        <v>122222</v>
      </c>
      <c r="E311" s="110">
        <v>2.96</v>
      </c>
      <c r="F311" s="110">
        <v>71040.094509999995</v>
      </c>
      <c r="G311" s="110">
        <v>71.040000000000006</v>
      </c>
      <c r="H311" s="110">
        <v>0.81699999999999995</v>
      </c>
      <c r="I311" s="110">
        <v>5</v>
      </c>
      <c r="J311" s="110">
        <v>0.18300000000000005</v>
      </c>
      <c r="K311" s="110">
        <v>1</v>
      </c>
      <c r="L311" s="110">
        <v>1767</v>
      </c>
      <c r="M311" s="110">
        <v>0.29847933263961535</v>
      </c>
      <c r="N311" s="110">
        <v>0.161</v>
      </c>
      <c r="O311" s="110">
        <v>1</v>
      </c>
      <c r="P311" s="110">
        <v>0.27300000000000002</v>
      </c>
      <c r="Q311" s="110">
        <v>2</v>
      </c>
      <c r="R311" s="110">
        <v>2</v>
      </c>
      <c r="S311" s="110">
        <v>1</v>
      </c>
      <c r="T311" s="110">
        <v>1</v>
      </c>
      <c r="U311" s="110">
        <v>3644</v>
      </c>
      <c r="V311" s="110">
        <v>7.5065282155747397</v>
      </c>
      <c r="W311" s="110">
        <v>485.44412215</v>
      </c>
      <c r="X311" s="110">
        <v>1</v>
      </c>
      <c r="Y311" s="110">
        <v>191</v>
      </c>
      <c r="Z311" s="110">
        <v>5.2029419776627623</v>
      </c>
      <c r="AA311" s="110">
        <v>0.17</v>
      </c>
      <c r="AB311" s="110">
        <v>1</v>
      </c>
      <c r="AC311" s="109">
        <v>1.5</v>
      </c>
      <c r="AD311" s="49">
        <f t="shared" si="4"/>
        <v>2</v>
      </c>
      <c r="AE31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1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12" spans="1:32" x14ac:dyDescent="0.25">
      <c r="A312" s="112" t="s">
        <v>1314</v>
      </c>
      <c r="B312" s="112">
        <v>9003481100</v>
      </c>
      <c r="C312" s="112" t="s">
        <v>1313</v>
      </c>
      <c r="D312" s="112">
        <v>73365</v>
      </c>
      <c r="E312" s="112">
        <v>2.56</v>
      </c>
      <c r="F312" s="112">
        <v>45853.125</v>
      </c>
      <c r="G312" s="112">
        <v>45.853000000000002</v>
      </c>
      <c r="H312" s="112">
        <v>0.38100000000000001</v>
      </c>
      <c r="I312" s="112">
        <v>2</v>
      </c>
      <c r="J312" s="112">
        <v>0.61899999999999999</v>
      </c>
      <c r="K312" s="112">
        <v>4</v>
      </c>
      <c r="L312" s="112">
        <v>1400</v>
      </c>
      <c r="M312" s="112">
        <v>0.36638724187282762</v>
      </c>
      <c r="N312" s="112">
        <v>0.56999999999999995</v>
      </c>
      <c r="O312" s="112">
        <v>3</v>
      </c>
      <c r="P312" s="112">
        <v>0.56899999999999995</v>
      </c>
      <c r="Q312" s="112">
        <v>3</v>
      </c>
      <c r="R312" s="112">
        <v>4</v>
      </c>
      <c r="S312" s="112">
        <v>1</v>
      </c>
      <c r="T312" s="112">
        <v>1</v>
      </c>
      <c r="U312" s="112">
        <v>3855</v>
      </c>
      <c r="V312" s="112">
        <v>2.2182373045743802</v>
      </c>
      <c r="W312" s="112">
        <v>1737.8663644999999</v>
      </c>
      <c r="X312" s="112">
        <v>1</v>
      </c>
      <c r="Y312" s="112">
        <v>332</v>
      </c>
      <c r="Z312" s="112">
        <v>8.4456881200712282</v>
      </c>
      <c r="AA312" s="112">
        <v>0.33900000000000002</v>
      </c>
      <c r="AB312" s="112">
        <v>2</v>
      </c>
      <c r="AC312" s="111">
        <v>3</v>
      </c>
      <c r="AD312" s="49">
        <f t="shared" si="4"/>
        <v>3</v>
      </c>
      <c r="AE31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1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13" spans="1:32" x14ac:dyDescent="0.25">
      <c r="A313" s="110" t="s">
        <v>1312</v>
      </c>
      <c r="B313" s="110">
        <v>9003481200</v>
      </c>
      <c r="C313" s="110" t="s">
        <v>1311</v>
      </c>
      <c r="D313" s="110">
        <v>90543</v>
      </c>
      <c r="E313" s="110">
        <v>2.4</v>
      </c>
      <c r="F313" s="110">
        <v>58445.255190000003</v>
      </c>
      <c r="G313" s="110">
        <v>58.445</v>
      </c>
      <c r="H313" s="110">
        <v>0.623</v>
      </c>
      <c r="I313" s="110">
        <v>4</v>
      </c>
      <c r="J313" s="110">
        <v>0.377</v>
      </c>
      <c r="K313" s="110">
        <v>2</v>
      </c>
      <c r="L313" s="110">
        <v>1204</v>
      </c>
      <c r="M313" s="110">
        <v>0.24720569622000824</v>
      </c>
      <c r="N313" s="110">
        <v>8.9999999999999993E-3</v>
      </c>
      <c r="O313" s="110">
        <v>1</v>
      </c>
      <c r="P313" s="110">
        <v>0.75800000000000001</v>
      </c>
      <c r="Q313" s="110">
        <v>4</v>
      </c>
      <c r="R313" s="110">
        <v>3</v>
      </c>
      <c r="S313" s="110">
        <v>1</v>
      </c>
      <c r="T313" s="110">
        <v>1</v>
      </c>
      <c r="U313" s="110">
        <v>3769</v>
      </c>
      <c r="V313" s="110">
        <v>2.3702522946052298</v>
      </c>
      <c r="W313" s="110">
        <v>1590.1260843</v>
      </c>
      <c r="X313" s="110">
        <v>1</v>
      </c>
      <c r="Y313" s="110">
        <v>399</v>
      </c>
      <c r="Z313" s="110">
        <v>10.017574692442881</v>
      </c>
      <c r="AA313" s="110">
        <v>0.41</v>
      </c>
      <c r="AB313" s="110">
        <v>3</v>
      </c>
      <c r="AC313" s="109">
        <v>3</v>
      </c>
      <c r="AD313" s="49">
        <f t="shared" si="4"/>
        <v>3</v>
      </c>
      <c r="AE31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1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14" spans="1:32" x14ac:dyDescent="0.25">
      <c r="A314" s="112" t="s">
        <v>1310</v>
      </c>
      <c r="B314" s="112">
        <v>9003481300</v>
      </c>
      <c r="C314" s="112" t="s">
        <v>1309</v>
      </c>
      <c r="D314" s="112">
        <v>99617</v>
      </c>
      <c r="E314" s="112">
        <v>2.42</v>
      </c>
      <c r="F314" s="112">
        <v>64036.232929999998</v>
      </c>
      <c r="G314" s="112">
        <v>64.036000000000001</v>
      </c>
      <c r="H314" s="112">
        <v>0.71799999999999997</v>
      </c>
      <c r="I314" s="112">
        <v>4</v>
      </c>
      <c r="J314" s="112">
        <v>0.28200000000000003</v>
      </c>
      <c r="K314" s="112">
        <v>2</v>
      </c>
      <c r="L314" s="112">
        <v>1511</v>
      </c>
      <c r="M314" s="112">
        <v>0.28315219634828698</v>
      </c>
      <c r="N314" s="112">
        <v>9.0999999999999998E-2</v>
      </c>
      <c r="O314" s="112">
        <v>1</v>
      </c>
      <c r="P314" s="112">
        <v>0.45899999999999996</v>
      </c>
      <c r="Q314" s="112">
        <v>3</v>
      </c>
      <c r="R314" s="112">
        <v>3</v>
      </c>
      <c r="S314" s="112">
        <v>1</v>
      </c>
      <c r="T314" s="112">
        <v>1</v>
      </c>
      <c r="U314" s="112">
        <v>3032</v>
      </c>
      <c r="V314" s="112">
        <v>3.0247016588493798</v>
      </c>
      <c r="W314" s="112">
        <v>1002.4129127</v>
      </c>
      <c r="X314" s="112">
        <v>1</v>
      </c>
      <c r="Y314" s="112">
        <v>121</v>
      </c>
      <c r="Z314" s="112">
        <v>4.2233856893542754</v>
      </c>
      <c r="AA314" s="112">
        <v>0.124</v>
      </c>
      <c r="AB314" s="112">
        <v>1</v>
      </c>
      <c r="AC314" s="111">
        <v>2</v>
      </c>
      <c r="AD314" s="49">
        <f t="shared" si="4"/>
        <v>2</v>
      </c>
      <c r="AE31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1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15" spans="1:32" x14ac:dyDescent="0.25">
      <c r="A315" s="110" t="s">
        <v>1308</v>
      </c>
      <c r="B315" s="110">
        <v>9003484100</v>
      </c>
      <c r="C315" s="110" t="s">
        <v>1307</v>
      </c>
      <c r="D315" s="110">
        <v>72150</v>
      </c>
      <c r="E315" s="110">
        <v>1.93</v>
      </c>
      <c r="F315" s="110">
        <v>51934.706420000002</v>
      </c>
      <c r="G315" s="110">
        <v>51.935000000000002</v>
      </c>
      <c r="H315" s="110">
        <v>0.498</v>
      </c>
      <c r="I315" s="110">
        <v>3</v>
      </c>
      <c r="J315" s="110">
        <v>0.502</v>
      </c>
      <c r="K315" s="110">
        <v>3</v>
      </c>
      <c r="L315" s="110">
        <v>1227</v>
      </c>
      <c r="M315" s="110">
        <v>0.28350983407754093</v>
      </c>
      <c r="N315" s="110">
        <v>9.4E-2</v>
      </c>
      <c r="O315" s="110">
        <v>1</v>
      </c>
      <c r="P315" s="110">
        <v>0.74</v>
      </c>
      <c r="Q315" s="110">
        <v>4</v>
      </c>
      <c r="R315" s="110">
        <v>4</v>
      </c>
      <c r="S315" s="110">
        <v>1</v>
      </c>
      <c r="T315" s="110">
        <v>1</v>
      </c>
      <c r="U315" s="110">
        <v>5527</v>
      </c>
      <c r="V315" s="110">
        <v>12.940790073158601</v>
      </c>
      <c r="W315" s="110">
        <v>427.09911595</v>
      </c>
      <c r="X315" s="110">
        <v>1</v>
      </c>
      <c r="Y315" s="110">
        <v>1037</v>
      </c>
      <c r="Z315" s="110">
        <v>19.536548605877922</v>
      </c>
      <c r="AA315" s="110">
        <v>0.73199999999999998</v>
      </c>
      <c r="AB315" s="110">
        <v>4</v>
      </c>
      <c r="AC315" s="109">
        <v>4</v>
      </c>
      <c r="AD315" s="49">
        <f t="shared" si="4"/>
        <v>4</v>
      </c>
      <c r="AE31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1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16" spans="1:32" x14ac:dyDescent="0.25">
      <c r="A316" s="112" t="s">
        <v>1306</v>
      </c>
      <c r="B316" s="112">
        <v>9003484200</v>
      </c>
      <c r="C316" s="112" t="s">
        <v>1305</v>
      </c>
      <c r="D316" s="112">
        <v>84779</v>
      </c>
      <c r="E316" s="112">
        <v>2.76</v>
      </c>
      <c r="F316" s="112">
        <v>51030.961190000002</v>
      </c>
      <c r="G316" s="112">
        <v>51.030999999999999</v>
      </c>
      <c r="H316" s="112">
        <v>0.48199999999999998</v>
      </c>
      <c r="I316" s="112">
        <v>3</v>
      </c>
      <c r="J316" s="112">
        <v>0.51800000000000002</v>
      </c>
      <c r="K316" s="112">
        <v>3</v>
      </c>
      <c r="L316" s="112">
        <v>1355</v>
      </c>
      <c r="M316" s="112">
        <v>0.31863009476659243</v>
      </c>
      <c r="N316" s="112">
        <v>0.27800000000000002</v>
      </c>
      <c r="O316" s="112">
        <v>2</v>
      </c>
      <c r="P316" s="112">
        <v>0.60299999999999998</v>
      </c>
      <c r="Q316" s="112">
        <v>4</v>
      </c>
      <c r="R316" s="112">
        <v>4</v>
      </c>
      <c r="S316" s="112">
        <v>1</v>
      </c>
      <c r="T316" s="112">
        <v>1</v>
      </c>
      <c r="U316" s="112">
        <v>5635</v>
      </c>
      <c r="V316" s="112">
        <v>13.3099110883911</v>
      </c>
      <c r="W316" s="112">
        <v>423.36871844000001</v>
      </c>
      <c r="X316" s="112">
        <v>1</v>
      </c>
      <c r="Y316" s="112">
        <v>778</v>
      </c>
      <c r="Z316" s="112">
        <v>12.67720384552713</v>
      </c>
      <c r="AA316" s="112">
        <v>0.54200000000000004</v>
      </c>
      <c r="AB316" s="112">
        <v>3</v>
      </c>
      <c r="AC316" s="111">
        <v>3.5</v>
      </c>
      <c r="AD316" s="49">
        <f t="shared" si="4"/>
        <v>4</v>
      </c>
      <c r="AE31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1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17" spans="1:32" x14ac:dyDescent="0.25">
      <c r="A317" s="110" t="s">
        <v>1304</v>
      </c>
      <c r="B317" s="110">
        <v>9003487100</v>
      </c>
      <c r="C317" s="110" t="s">
        <v>1303</v>
      </c>
      <c r="D317" s="110">
        <v>121296</v>
      </c>
      <c r="E317" s="110">
        <v>2.93</v>
      </c>
      <c r="F317" s="110">
        <v>70861.879820000002</v>
      </c>
      <c r="G317" s="110">
        <v>70.861999999999995</v>
      </c>
      <c r="H317" s="110">
        <v>0.81399999999999995</v>
      </c>
      <c r="I317" s="110">
        <v>5</v>
      </c>
      <c r="J317" s="110">
        <v>0.18600000000000005</v>
      </c>
      <c r="K317" s="110">
        <v>1</v>
      </c>
      <c r="L317" s="110">
        <v>1813</v>
      </c>
      <c r="M317" s="110">
        <v>0.30701979760152515</v>
      </c>
      <c r="N317" s="110">
        <v>0.20899999999999999</v>
      </c>
      <c r="O317" s="110">
        <v>2</v>
      </c>
      <c r="P317" s="110">
        <v>0.251</v>
      </c>
      <c r="Q317" s="110">
        <v>2</v>
      </c>
      <c r="R317" s="110">
        <v>2</v>
      </c>
      <c r="S317" s="110">
        <v>1</v>
      </c>
      <c r="T317" s="110">
        <v>1</v>
      </c>
      <c r="U317" s="110">
        <v>6781</v>
      </c>
      <c r="V317" s="110">
        <v>7.0630964313348201</v>
      </c>
      <c r="W317" s="110">
        <v>960.06051536999996</v>
      </c>
      <c r="X317" s="110">
        <v>1</v>
      </c>
      <c r="Y317" s="110">
        <v>931</v>
      </c>
      <c r="Z317" s="110">
        <v>13.090551181102363</v>
      </c>
      <c r="AA317" s="110">
        <v>0.55200000000000005</v>
      </c>
      <c r="AB317" s="110">
        <v>3</v>
      </c>
      <c r="AC317" s="109">
        <v>2.5</v>
      </c>
      <c r="AD317" s="49">
        <f t="shared" si="4"/>
        <v>3</v>
      </c>
      <c r="AE31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1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18" spans="1:32" x14ac:dyDescent="0.25">
      <c r="A318" s="112" t="s">
        <v>1302</v>
      </c>
      <c r="B318" s="112">
        <v>9003487201</v>
      </c>
      <c r="C318" s="112" t="s">
        <v>1301</v>
      </c>
      <c r="D318" s="112">
        <v>114792</v>
      </c>
      <c r="E318" s="112">
        <v>2.63</v>
      </c>
      <c r="F318" s="112">
        <v>70783.779540000003</v>
      </c>
      <c r="G318" s="112">
        <v>70.784000000000006</v>
      </c>
      <c r="H318" s="112">
        <v>0.81200000000000006</v>
      </c>
      <c r="I318" s="112">
        <v>5</v>
      </c>
      <c r="J318" s="112">
        <v>0.18799999999999994</v>
      </c>
      <c r="K318" s="112">
        <v>1</v>
      </c>
      <c r="L318" s="112">
        <v>1698</v>
      </c>
      <c r="M318" s="112">
        <v>0.28786256021389051</v>
      </c>
      <c r="N318" s="112">
        <v>0.108</v>
      </c>
      <c r="O318" s="112">
        <v>1</v>
      </c>
      <c r="P318" s="112">
        <v>0.31200000000000006</v>
      </c>
      <c r="Q318" s="112">
        <v>2</v>
      </c>
      <c r="R318" s="112">
        <v>2</v>
      </c>
      <c r="S318" s="112">
        <v>1</v>
      </c>
      <c r="T318" s="112">
        <v>1</v>
      </c>
      <c r="U318" s="112">
        <v>4567</v>
      </c>
      <c r="V318" s="112">
        <v>2.7955561956271602</v>
      </c>
      <c r="W318" s="112">
        <v>1633.6641729</v>
      </c>
      <c r="X318" s="112">
        <v>1</v>
      </c>
      <c r="Y318" s="112">
        <v>883</v>
      </c>
      <c r="Z318" s="112">
        <v>19.075394253618491</v>
      </c>
      <c r="AA318" s="112">
        <v>0.72199999999999998</v>
      </c>
      <c r="AB318" s="112">
        <v>4</v>
      </c>
      <c r="AC318" s="111">
        <v>3</v>
      </c>
      <c r="AD318" s="49">
        <f t="shared" si="4"/>
        <v>3</v>
      </c>
      <c r="AE31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1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19" spans="1:32" x14ac:dyDescent="0.25">
      <c r="A319" s="110" t="s">
        <v>1300</v>
      </c>
      <c r="B319" s="110">
        <v>9003487202</v>
      </c>
      <c r="C319" s="110" t="s">
        <v>1299</v>
      </c>
      <c r="D319" s="110">
        <v>169688</v>
      </c>
      <c r="E319" s="110">
        <v>3.17</v>
      </c>
      <c r="F319" s="110">
        <v>95306.275909999997</v>
      </c>
      <c r="G319" s="110">
        <v>95.305999999999997</v>
      </c>
      <c r="H319" s="110">
        <v>0.93500000000000005</v>
      </c>
      <c r="I319" s="110">
        <v>5</v>
      </c>
      <c r="J319" s="110">
        <v>6.4999999999999947E-2</v>
      </c>
      <c r="K319" s="110">
        <v>1</v>
      </c>
      <c r="L319" s="110">
        <v>2347</v>
      </c>
      <c r="M319" s="110">
        <v>0.29551044494274376</v>
      </c>
      <c r="N319" s="110">
        <v>0.14299999999999999</v>
      </c>
      <c r="O319" s="110">
        <v>1</v>
      </c>
      <c r="P319" s="110">
        <v>0.10399999999999998</v>
      </c>
      <c r="Q319" s="110">
        <v>1</v>
      </c>
      <c r="R319" s="110">
        <v>1</v>
      </c>
      <c r="S319" s="110">
        <v>1</v>
      </c>
      <c r="T319" s="110">
        <v>1</v>
      </c>
      <c r="U319" s="110">
        <v>3659</v>
      </c>
      <c r="V319" s="110">
        <v>2.2125793633020701</v>
      </c>
      <c r="W319" s="110">
        <v>1653.7259908999999</v>
      </c>
      <c r="X319" s="110">
        <v>1</v>
      </c>
      <c r="Y319" s="110">
        <v>603</v>
      </c>
      <c r="Z319" s="110">
        <v>16.815393195761295</v>
      </c>
      <c r="AA319" s="110">
        <v>0.66100000000000003</v>
      </c>
      <c r="AB319" s="110">
        <v>4</v>
      </c>
      <c r="AC319" s="109">
        <v>2.5</v>
      </c>
      <c r="AD319" s="49">
        <f t="shared" si="4"/>
        <v>3</v>
      </c>
      <c r="AE31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1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20" spans="1:32" x14ac:dyDescent="0.25">
      <c r="A320" s="112" t="s">
        <v>1298</v>
      </c>
      <c r="B320" s="112">
        <v>9003487300</v>
      </c>
      <c r="C320" s="112" t="s">
        <v>1297</v>
      </c>
      <c r="D320" s="112">
        <v>96875</v>
      </c>
      <c r="E320" s="112">
        <v>2.63</v>
      </c>
      <c r="F320" s="112">
        <v>59735.684050000003</v>
      </c>
      <c r="G320" s="112">
        <v>59.735999999999997</v>
      </c>
      <c r="H320" s="112">
        <v>0.64800000000000002</v>
      </c>
      <c r="I320" s="112">
        <v>4</v>
      </c>
      <c r="J320" s="112">
        <v>0.35199999999999998</v>
      </c>
      <c r="K320" s="112">
        <v>2</v>
      </c>
      <c r="L320" s="112">
        <v>1792</v>
      </c>
      <c r="M320" s="112">
        <v>0.35998583329188472</v>
      </c>
      <c r="N320" s="112">
        <v>0.53700000000000003</v>
      </c>
      <c r="O320" s="112">
        <v>3</v>
      </c>
      <c r="P320" s="112">
        <v>0.25700000000000001</v>
      </c>
      <c r="Q320" s="112">
        <v>2</v>
      </c>
      <c r="R320" s="112">
        <v>2</v>
      </c>
      <c r="S320" s="112">
        <v>1</v>
      </c>
      <c r="T320" s="112">
        <v>1</v>
      </c>
      <c r="U320" s="112">
        <v>1595</v>
      </c>
      <c r="V320" s="112">
        <v>6.2391227295261604</v>
      </c>
      <c r="W320" s="112">
        <v>255.64491502000001</v>
      </c>
      <c r="X320" s="112">
        <v>1</v>
      </c>
      <c r="Y320" s="112">
        <v>208</v>
      </c>
      <c r="Z320" s="112">
        <v>13.756613756613756</v>
      </c>
      <c r="AA320" s="112">
        <v>0.58099999999999996</v>
      </c>
      <c r="AB320" s="112">
        <v>3</v>
      </c>
      <c r="AC320" s="111">
        <v>2.5</v>
      </c>
      <c r="AD320" s="49">
        <f t="shared" si="4"/>
        <v>3</v>
      </c>
      <c r="AE32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2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21" spans="1:32" x14ac:dyDescent="0.25">
      <c r="A321" s="110" t="s">
        <v>1296</v>
      </c>
      <c r="B321" s="110">
        <v>9003487400</v>
      </c>
      <c r="C321" s="110" t="s">
        <v>1295</v>
      </c>
      <c r="D321" s="110">
        <v>109605</v>
      </c>
      <c r="E321" s="110">
        <v>2.6</v>
      </c>
      <c r="F321" s="110">
        <v>67974.135420000006</v>
      </c>
      <c r="G321" s="110">
        <v>67.974000000000004</v>
      </c>
      <c r="H321" s="110">
        <v>0.77700000000000002</v>
      </c>
      <c r="I321" s="110">
        <v>4</v>
      </c>
      <c r="J321" s="110">
        <v>0.22299999999999998</v>
      </c>
      <c r="K321" s="110">
        <v>2</v>
      </c>
      <c r="L321" s="110">
        <v>1660</v>
      </c>
      <c r="M321" s="110">
        <v>0.29305264240461298</v>
      </c>
      <c r="N321" s="110">
        <v>0.13600000000000001</v>
      </c>
      <c r="O321" s="110">
        <v>1</v>
      </c>
      <c r="P321" s="110">
        <v>0.34099999999999997</v>
      </c>
      <c r="Q321" s="110">
        <v>2</v>
      </c>
      <c r="R321" s="110">
        <v>2</v>
      </c>
      <c r="S321" s="110">
        <v>1</v>
      </c>
      <c r="T321" s="110">
        <v>1</v>
      </c>
      <c r="U321" s="110">
        <v>2317</v>
      </c>
      <c r="V321" s="110">
        <v>5.1369226421126299</v>
      </c>
      <c r="W321" s="110">
        <v>451.04825620999998</v>
      </c>
      <c r="X321" s="110">
        <v>1</v>
      </c>
      <c r="Y321" s="110">
        <v>292</v>
      </c>
      <c r="Z321" s="110">
        <v>12.197159565580618</v>
      </c>
      <c r="AA321" s="110">
        <v>0.51700000000000002</v>
      </c>
      <c r="AB321" s="110">
        <v>3</v>
      </c>
      <c r="AC321" s="109">
        <v>2.5</v>
      </c>
      <c r="AD321" s="49">
        <f t="shared" si="4"/>
        <v>3</v>
      </c>
      <c r="AE32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2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22" spans="1:32" x14ac:dyDescent="0.25">
      <c r="A322" s="112" t="s">
        <v>1294</v>
      </c>
      <c r="B322" s="112">
        <v>9003487500</v>
      </c>
      <c r="C322" s="112" t="s">
        <v>1293</v>
      </c>
      <c r="D322" s="112">
        <v>69135</v>
      </c>
      <c r="E322" s="112">
        <v>2.2200000000000002</v>
      </c>
      <c r="F322" s="112">
        <v>46400.373879999999</v>
      </c>
      <c r="G322" s="112">
        <v>46.4</v>
      </c>
      <c r="H322" s="112">
        <v>0.39200000000000002</v>
      </c>
      <c r="I322" s="112">
        <v>2</v>
      </c>
      <c r="J322" s="112">
        <v>0.60799999999999998</v>
      </c>
      <c r="K322" s="112">
        <v>4</v>
      </c>
      <c r="L322" s="112">
        <v>1450</v>
      </c>
      <c r="M322" s="112">
        <v>0.37499697836486484</v>
      </c>
      <c r="N322" s="112">
        <v>0.61299999999999999</v>
      </c>
      <c r="O322" s="112">
        <v>4</v>
      </c>
      <c r="P322" s="112">
        <v>0.52500000000000002</v>
      </c>
      <c r="Q322" s="112">
        <v>3</v>
      </c>
      <c r="R322" s="112">
        <v>4</v>
      </c>
      <c r="S322" s="112">
        <v>1</v>
      </c>
      <c r="T322" s="112">
        <v>1</v>
      </c>
      <c r="U322" s="112">
        <v>6790</v>
      </c>
      <c r="V322" s="112">
        <v>4.6155453229899104</v>
      </c>
      <c r="W322" s="112">
        <v>1471.1154425</v>
      </c>
      <c r="X322" s="112">
        <v>1</v>
      </c>
      <c r="Y322" s="112">
        <v>1830</v>
      </c>
      <c r="Z322" s="112">
        <v>27.456864216054015</v>
      </c>
      <c r="AA322" s="112">
        <v>0.86099999999999999</v>
      </c>
      <c r="AB322" s="112">
        <v>5</v>
      </c>
      <c r="AC322" s="111">
        <v>4.5</v>
      </c>
      <c r="AD322" s="49">
        <f t="shared" ref="AD322:AD385" si="5">ROUNDUP(AC322,0)</f>
        <v>5</v>
      </c>
      <c r="AE32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2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23" spans="1:32" x14ac:dyDescent="0.25">
      <c r="A323" s="110" t="s">
        <v>1292</v>
      </c>
      <c r="B323" s="110">
        <v>9003490100</v>
      </c>
      <c r="C323" s="110" t="s">
        <v>1291</v>
      </c>
      <c r="D323" s="110">
        <v>72198</v>
      </c>
      <c r="E323" s="110">
        <v>2.15</v>
      </c>
      <c r="F323" s="110">
        <v>49238.62732</v>
      </c>
      <c r="G323" s="110">
        <v>49.238999999999997</v>
      </c>
      <c r="H323" s="110">
        <v>0.45800000000000002</v>
      </c>
      <c r="I323" s="110">
        <v>3</v>
      </c>
      <c r="J323" s="110">
        <v>0.54200000000000004</v>
      </c>
      <c r="K323" s="110">
        <v>3</v>
      </c>
      <c r="L323" s="110">
        <v>1335</v>
      </c>
      <c r="M323" s="110">
        <v>0.32535431777751678</v>
      </c>
      <c r="N323" s="110">
        <v>0.33200000000000002</v>
      </c>
      <c r="O323" s="110">
        <v>2</v>
      </c>
      <c r="P323" s="110">
        <v>0.622</v>
      </c>
      <c r="Q323" s="110">
        <v>4</v>
      </c>
      <c r="R323" s="110">
        <v>4</v>
      </c>
      <c r="S323" s="110">
        <v>1</v>
      </c>
      <c r="T323" s="110">
        <v>1</v>
      </c>
      <c r="U323" s="110">
        <v>5316</v>
      </c>
      <c r="V323" s="110">
        <v>4.3108678495807702</v>
      </c>
      <c r="W323" s="110">
        <v>1233.1623666999999</v>
      </c>
      <c r="X323" s="110">
        <v>1</v>
      </c>
      <c r="Y323" s="110">
        <v>1270</v>
      </c>
      <c r="Z323" s="110">
        <v>22.276793544992106</v>
      </c>
      <c r="AA323" s="110">
        <v>0.79100000000000004</v>
      </c>
      <c r="AB323" s="110">
        <v>4</v>
      </c>
      <c r="AC323" s="109">
        <v>4</v>
      </c>
      <c r="AD323" s="49">
        <f t="shared" si="5"/>
        <v>4</v>
      </c>
      <c r="AE32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2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24" spans="1:32" x14ac:dyDescent="0.25">
      <c r="A324" s="112" t="s">
        <v>1290</v>
      </c>
      <c r="B324" s="112">
        <v>9003490302</v>
      </c>
      <c r="C324" s="112" t="s">
        <v>1289</v>
      </c>
      <c r="D324" s="112">
        <v>89691</v>
      </c>
      <c r="E324" s="112">
        <v>2.2599999999999998</v>
      </c>
      <c r="F324" s="112">
        <v>59661.565730000002</v>
      </c>
      <c r="G324" s="112">
        <v>59.661999999999999</v>
      </c>
      <c r="H324" s="112">
        <v>0.64300000000000002</v>
      </c>
      <c r="I324" s="112">
        <v>4</v>
      </c>
      <c r="J324" s="112">
        <v>0.35699999999999998</v>
      </c>
      <c r="K324" s="112">
        <v>2</v>
      </c>
      <c r="L324" s="112">
        <v>1552</v>
      </c>
      <c r="M324" s="112">
        <v>0.31216076501048273</v>
      </c>
      <c r="N324" s="112">
        <v>0.23799999999999999</v>
      </c>
      <c r="O324" s="112">
        <v>2</v>
      </c>
      <c r="P324" s="112">
        <v>0.42500000000000004</v>
      </c>
      <c r="Q324" s="112">
        <v>3</v>
      </c>
      <c r="R324" s="112">
        <v>3</v>
      </c>
      <c r="S324" s="112">
        <v>1</v>
      </c>
      <c r="T324" s="112">
        <v>1</v>
      </c>
      <c r="U324" s="112">
        <v>8249</v>
      </c>
      <c r="V324" s="112">
        <v>4.6750479152799196</v>
      </c>
      <c r="W324" s="112">
        <v>1764.4738941000001</v>
      </c>
      <c r="X324" s="112">
        <v>1</v>
      </c>
      <c r="Y324" s="112">
        <v>2870</v>
      </c>
      <c r="Z324" s="112">
        <v>35.599106921359464</v>
      </c>
      <c r="AA324" s="112">
        <v>0.93799999999999994</v>
      </c>
      <c r="AB324" s="112">
        <v>5</v>
      </c>
      <c r="AC324" s="111">
        <v>4</v>
      </c>
      <c r="AD324" s="49">
        <f t="shared" si="5"/>
        <v>4</v>
      </c>
      <c r="AE32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2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25" spans="1:32" x14ac:dyDescent="0.25">
      <c r="A325" s="110" t="s">
        <v>1288</v>
      </c>
      <c r="B325" s="110">
        <v>9003492100</v>
      </c>
      <c r="C325" s="110" t="s">
        <v>1287</v>
      </c>
      <c r="D325" s="110">
        <v>98664</v>
      </c>
      <c r="E325" s="110">
        <v>2.54</v>
      </c>
      <c r="F325" s="110">
        <v>61907.299559999999</v>
      </c>
      <c r="G325" s="110">
        <v>61.906999999999996</v>
      </c>
      <c r="H325" s="110">
        <v>0.69099999999999995</v>
      </c>
      <c r="I325" s="110">
        <v>4</v>
      </c>
      <c r="J325" s="110">
        <v>0.30900000000000005</v>
      </c>
      <c r="K325" s="110">
        <v>2</v>
      </c>
      <c r="L325" s="110">
        <v>1549</v>
      </c>
      <c r="M325" s="110">
        <v>0.30025538397107238</v>
      </c>
      <c r="N325" s="110">
        <v>0.17100000000000001</v>
      </c>
      <c r="O325" s="110">
        <v>1</v>
      </c>
      <c r="P325" s="110">
        <v>0.43000000000000005</v>
      </c>
      <c r="Q325" s="110">
        <v>3</v>
      </c>
      <c r="R325" s="110">
        <v>3</v>
      </c>
      <c r="S325" s="110">
        <v>1</v>
      </c>
      <c r="T325" s="110">
        <v>1</v>
      </c>
      <c r="U325" s="110">
        <v>3319</v>
      </c>
      <c r="V325" s="110">
        <v>3.4311309550468998</v>
      </c>
      <c r="W325" s="110">
        <v>967.31953500999998</v>
      </c>
      <c r="X325" s="110">
        <v>1</v>
      </c>
      <c r="Y325" s="110">
        <v>109</v>
      </c>
      <c r="Z325" s="110">
        <v>3.2296296296296299</v>
      </c>
      <c r="AA325" s="110">
        <v>6.9000000000000006E-2</v>
      </c>
      <c r="AB325" s="110">
        <v>1</v>
      </c>
      <c r="AC325" s="109">
        <v>2</v>
      </c>
      <c r="AD325" s="49">
        <f t="shared" si="5"/>
        <v>2</v>
      </c>
      <c r="AE32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2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26" spans="1:32" x14ac:dyDescent="0.25">
      <c r="A326" s="112" t="s">
        <v>1286</v>
      </c>
      <c r="B326" s="112">
        <v>9003492200</v>
      </c>
      <c r="C326" s="112" t="s">
        <v>1285</v>
      </c>
      <c r="D326" s="112">
        <v>92750</v>
      </c>
      <c r="E326" s="112">
        <v>2.46</v>
      </c>
      <c r="F326" s="112">
        <v>59135.240140000002</v>
      </c>
      <c r="G326" s="112">
        <v>59.134999999999998</v>
      </c>
      <c r="H326" s="112">
        <v>0.63500000000000001</v>
      </c>
      <c r="I326" s="112">
        <v>4</v>
      </c>
      <c r="J326" s="112">
        <v>0.36499999999999999</v>
      </c>
      <c r="K326" s="112">
        <v>2</v>
      </c>
      <c r="L326" s="112">
        <v>1582</v>
      </c>
      <c r="M326" s="112">
        <v>0.32102685226366273</v>
      </c>
      <c r="N326" s="112">
        <v>0.30199999999999999</v>
      </c>
      <c r="O326" s="112">
        <v>2</v>
      </c>
      <c r="P326" s="112">
        <v>0.40200000000000002</v>
      </c>
      <c r="Q326" s="112">
        <v>3</v>
      </c>
      <c r="R326" s="112">
        <v>3</v>
      </c>
      <c r="S326" s="112">
        <v>1</v>
      </c>
      <c r="T326" s="112">
        <v>1</v>
      </c>
      <c r="U326" s="112">
        <v>4163</v>
      </c>
      <c r="V326" s="112">
        <v>1.04371989368291</v>
      </c>
      <c r="W326" s="112">
        <v>3988.6180432000001</v>
      </c>
      <c r="X326" s="112">
        <v>1</v>
      </c>
      <c r="Y326" s="112">
        <v>572</v>
      </c>
      <c r="Z326" s="112">
        <v>14.565826330532213</v>
      </c>
      <c r="AA326" s="112">
        <v>0.59399999999999997</v>
      </c>
      <c r="AB326" s="112">
        <v>3</v>
      </c>
      <c r="AC326" s="111">
        <v>3</v>
      </c>
      <c r="AD326" s="49">
        <f t="shared" si="5"/>
        <v>3</v>
      </c>
      <c r="AE32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2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27" spans="1:32" x14ac:dyDescent="0.25">
      <c r="A327" s="110" t="s">
        <v>1284</v>
      </c>
      <c r="B327" s="110">
        <v>9003492300</v>
      </c>
      <c r="C327" s="110" t="s">
        <v>1283</v>
      </c>
      <c r="D327" s="110">
        <v>68125</v>
      </c>
      <c r="E327" s="110">
        <v>2.21</v>
      </c>
      <c r="F327" s="110">
        <v>45825.834089999997</v>
      </c>
      <c r="G327" s="110">
        <v>45.826000000000001</v>
      </c>
      <c r="H327" s="110">
        <v>0.38</v>
      </c>
      <c r="I327" s="110">
        <v>2</v>
      </c>
      <c r="J327" s="110">
        <v>0.62</v>
      </c>
      <c r="K327" s="110">
        <v>4</v>
      </c>
      <c r="L327" s="110">
        <v>1456</v>
      </c>
      <c r="M327" s="110">
        <v>0.38126965601293217</v>
      </c>
      <c r="N327" s="110">
        <v>0.63600000000000001</v>
      </c>
      <c r="O327" s="110">
        <v>4</v>
      </c>
      <c r="P327" s="110">
        <v>0.52</v>
      </c>
      <c r="Q327" s="110">
        <v>3</v>
      </c>
      <c r="R327" s="110">
        <v>4</v>
      </c>
      <c r="S327" s="110">
        <v>1</v>
      </c>
      <c r="T327" s="110">
        <v>1</v>
      </c>
      <c r="U327" s="110">
        <v>5815</v>
      </c>
      <c r="V327" s="110">
        <v>2.1036012522065701</v>
      </c>
      <c r="W327" s="110">
        <v>2764.3071584999998</v>
      </c>
      <c r="X327" s="110">
        <v>1</v>
      </c>
      <c r="Y327" s="110">
        <v>1575</v>
      </c>
      <c r="Z327" s="110">
        <v>26.969178082191782</v>
      </c>
      <c r="AA327" s="110">
        <v>0.85399999999999998</v>
      </c>
      <c r="AB327" s="110">
        <v>5</v>
      </c>
      <c r="AC327" s="109">
        <v>4.5</v>
      </c>
      <c r="AD327" s="49">
        <f t="shared" si="5"/>
        <v>5</v>
      </c>
      <c r="AE32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2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28" spans="1:32" x14ac:dyDescent="0.25">
      <c r="A328" s="112" t="s">
        <v>1282</v>
      </c>
      <c r="B328" s="112">
        <v>9003492400</v>
      </c>
      <c r="C328" s="112" t="s">
        <v>1281</v>
      </c>
      <c r="D328" s="112">
        <v>85446</v>
      </c>
      <c r="E328" s="112">
        <v>2.61</v>
      </c>
      <c r="F328" s="112">
        <v>52889.746220000001</v>
      </c>
      <c r="G328" s="112">
        <v>52.89</v>
      </c>
      <c r="H328" s="112">
        <v>0.52</v>
      </c>
      <c r="I328" s="112">
        <v>3</v>
      </c>
      <c r="J328" s="112">
        <v>0.48</v>
      </c>
      <c r="K328" s="112">
        <v>3</v>
      </c>
      <c r="L328" s="112">
        <v>1448</v>
      </c>
      <c r="M328" s="112">
        <v>0.32853248960059012</v>
      </c>
      <c r="N328" s="112">
        <v>0.34499999999999997</v>
      </c>
      <c r="O328" s="112">
        <v>2</v>
      </c>
      <c r="P328" s="112">
        <v>0.52700000000000002</v>
      </c>
      <c r="Q328" s="112">
        <v>3</v>
      </c>
      <c r="R328" s="112">
        <v>3</v>
      </c>
      <c r="S328" s="112">
        <v>1</v>
      </c>
      <c r="T328" s="112">
        <v>1</v>
      </c>
      <c r="U328" s="112">
        <v>2967</v>
      </c>
      <c r="V328" s="112">
        <v>1.16144476345064</v>
      </c>
      <c r="W328" s="112">
        <v>2554.5769316000001</v>
      </c>
      <c r="X328" s="112">
        <v>1</v>
      </c>
      <c r="Y328" s="112">
        <v>489</v>
      </c>
      <c r="Z328" s="112">
        <v>15.85603112840467</v>
      </c>
      <c r="AA328" s="112">
        <v>0.63300000000000001</v>
      </c>
      <c r="AB328" s="112">
        <v>4</v>
      </c>
      <c r="AC328" s="111">
        <v>3.5</v>
      </c>
      <c r="AD328" s="49">
        <f t="shared" si="5"/>
        <v>4</v>
      </c>
      <c r="AE32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2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29" spans="1:32" x14ac:dyDescent="0.25">
      <c r="A329" s="110" t="s">
        <v>1280</v>
      </c>
      <c r="B329" s="110">
        <v>9003492500</v>
      </c>
      <c r="C329" s="110" t="s">
        <v>1279</v>
      </c>
      <c r="D329" s="110">
        <v>90644</v>
      </c>
      <c r="E329" s="110">
        <v>2.48</v>
      </c>
      <c r="F329" s="110">
        <v>57558.997560000003</v>
      </c>
      <c r="G329" s="110">
        <v>57.558999999999997</v>
      </c>
      <c r="H329" s="110">
        <v>0.61199999999999999</v>
      </c>
      <c r="I329" s="110">
        <v>4</v>
      </c>
      <c r="J329" s="110">
        <v>0.38800000000000001</v>
      </c>
      <c r="K329" s="110">
        <v>2</v>
      </c>
      <c r="L329" s="110">
        <v>1726</v>
      </c>
      <c r="M329" s="110">
        <v>0.35983948432058133</v>
      </c>
      <c r="N329" s="110">
        <v>0.53600000000000003</v>
      </c>
      <c r="O329" s="110">
        <v>3</v>
      </c>
      <c r="P329" s="110">
        <v>0.29500000000000004</v>
      </c>
      <c r="Q329" s="110">
        <v>2</v>
      </c>
      <c r="R329" s="110">
        <v>2</v>
      </c>
      <c r="S329" s="110">
        <v>1</v>
      </c>
      <c r="T329" s="110">
        <v>1</v>
      </c>
      <c r="U329" s="110">
        <v>3433</v>
      </c>
      <c r="V329" s="110">
        <v>1.2445312487934299</v>
      </c>
      <c r="W329" s="110">
        <v>2758.4683015000001</v>
      </c>
      <c r="X329" s="110">
        <v>1</v>
      </c>
      <c r="Y329" s="110">
        <v>198</v>
      </c>
      <c r="Z329" s="110">
        <v>5.885850178359096</v>
      </c>
      <c r="AA329" s="110">
        <v>0.20799999999999999</v>
      </c>
      <c r="AB329" s="110">
        <v>2</v>
      </c>
      <c r="AC329" s="109">
        <v>2</v>
      </c>
      <c r="AD329" s="49">
        <f t="shared" si="5"/>
        <v>2</v>
      </c>
      <c r="AE32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2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30" spans="1:32" x14ac:dyDescent="0.25">
      <c r="A330" s="112" t="s">
        <v>1278</v>
      </c>
      <c r="B330" s="112">
        <v>9003492600</v>
      </c>
      <c r="C330" s="112" t="s">
        <v>1277</v>
      </c>
      <c r="D330" s="112">
        <v>101964</v>
      </c>
      <c r="E330" s="112">
        <v>2.3199999999999998</v>
      </c>
      <c r="F330" s="112">
        <v>66942.645600000003</v>
      </c>
      <c r="G330" s="112">
        <v>66.942999999999998</v>
      </c>
      <c r="H330" s="112">
        <v>0.76600000000000001</v>
      </c>
      <c r="I330" s="112">
        <v>4</v>
      </c>
      <c r="J330" s="112">
        <v>0.23399999999999999</v>
      </c>
      <c r="K330" s="112">
        <v>2</v>
      </c>
      <c r="L330" s="112">
        <v>1333</v>
      </c>
      <c r="M330" s="112">
        <v>0.23895081911731314</v>
      </c>
      <c r="N330" s="112">
        <v>4.0000000000000001E-3</v>
      </c>
      <c r="O330" s="112">
        <v>1</v>
      </c>
      <c r="P330" s="112">
        <v>0.625</v>
      </c>
      <c r="Q330" s="112">
        <v>4</v>
      </c>
      <c r="R330" s="112">
        <v>3</v>
      </c>
      <c r="S330" s="112">
        <v>1</v>
      </c>
      <c r="T330" s="112">
        <v>1</v>
      </c>
      <c r="U330" s="112">
        <v>6971</v>
      </c>
      <c r="V330" s="112">
        <v>3.3257825904984899</v>
      </c>
      <c r="W330" s="112">
        <v>2096.0480158999999</v>
      </c>
      <c r="X330" s="112">
        <v>1</v>
      </c>
      <c r="Y330" s="112">
        <v>310</v>
      </c>
      <c r="Z330" s="112">
        <v>4.7105303145418631</v>
      </c>
      <c r="AA330" s="112">
        <v>0.14000000000000001</v>
      </c>
      <c r="AB330" s="112">
        <v>1</v>
      </c>
      <c r="AC330" s="111">
        <v>2</v>
      </c>
      <c r="AD330" s="49">
        <f t="shared" si="5"/>
        <v>2</v>
      </c>
      <c r="AE33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3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31" spans="1:32" x14ac:dyDescent="0.25">
      <c r="A331" s="110" t="s">
        <v>1276</v>
      </c>
      <c r="B331" s="110">
        <v>9003494100</v>
      </c>
      <c r="C331" s="110" t="s">
        <v>1275</v>
      </c>
      <c r="D331" s="110">
        <v>86119</v>
      </c>
      <c r="E331" s="110">
        <v>2.25</v>
      </c>
      <c r="F331" s="110">
        <v>57412.666669999999</v>
      </c>
      <c r="G331" s="110">
        <v>57.412999999999997</v>
      </c>
      <c r="H331" s="110">
        <v>0.60199999999999998</v>
      </c>
      <c r="I331" s="110">
        <v>4</v>
      </c>
      <c r="J331" s="110">
        <v>0.39800000000000002</v>
      </c>
      <c r="K331" s="110">
        <v>2</v>
      </c>
      <c r="L331" s="110">
        <v>1538</v>
      </c>
      <c r="M331" s="110">
        <v>0.32146216280254869</v>
      </c>
      <c r="N331" s="110">
        <v>0.307</v>
      </c>
      <c r="O331" s="110">
        <v>2</v>
      </c>
      <c r="P331" s="110">
        <v>0.43500000000000005</v>
      </c>
      <c r="Q331" s="110">
        <v>3</v>
      </c>
      <c r="R331" s="110">
        <v>3</v>
      </c>
      <c r="S331" s="110">
        <v>1</v>
      </c>
      <c r="T331" s="110">
        <v>1</v>
      </c>
      <c r="U331" s="110">
        <v>6048</v>
      </c>
      <c r="V331" s="110">
        <v>1.9481310338117399</v>
      </c>
      <c r="W331" s="110">
        <v>3104.5139648999998</v>
      </c>
      <c r="X331" s="110">
        <v>1</v>
      </c>
      <c r="Y331" s="110">
        <v>1044</v>
      </c>
      <c r="Z331" s="110">
        <v>18.006209037599174</v>
      </c>
      <c r="AA331" s="110">
        <v>0.70099999999999996</v>
      </c>
      <c r="AB331" s="110">
        <v>4</v>
      </c>
      <c r="AC331" s="109">
        <v>3.5</v>
      </c>
      <c r="AD331" s="49">
        <f t="shared" si="5"/>
        <v>4</v>
      </c>
      <c r="AE33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3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32" spans="1:32" x14ac:dyDescent="0.25">
      <c r="A332" s="112" t="s">
        <v>1274</v>
      </c>
      <c r="B332" s="112">
        <v>9003494201</v>
      </c>
      <c r="C332" s="112" t="s">
        <v>1273</v>
      </c>
      <c r="D332" s="112">
        <v>75536</v>
      </c>
      <c r="E332" s="112">
        <v>2.5499999999999998</v>
      </c>
      <c r="F332" s="112">
        <v>47302.478049999998</v>
      </c>
      <c r="G332" s="112">
        <v>47.302</v>
      </c>
      <c r="H332" s="112">
        <v>0.40400000000000003</v>
      </c>
      <c r="I332" s="112">
        <v>3</v>
      </c>
      <c r="J332" s="112">
        <v>0.59599999999999997</v>
      </c>
      <c r="K332" s="112">
        <v>3</v>
      </c>
      <c r="L332" s="112">
        <v>1230</v>
      </c>
      <c r="M332" s="112">
        <v>0.3120343924561052</v>
      </c>
      <c r="N332" s="112">
        <v>0.23699999999999999</v>
      </c>
      <c r="O332" s="112">
        <v>2</v>
      </c>
      <c r="P332" s="112">
        <v>0.73499999999999999</v>
      </c>
      <c r="Q332" s="112">
        <v>4</v>
      </c>
      <c r="R332" s="112">
        <v>4</v>
      </c>
      <c r="S332" s="112">
        <v>1</v>
      </c>
      <c r="T332" s="112">
        <v>1</v>
      </c>
      <c r="U332" s="112">
        <v>4822</v>
      </c>
      <c r="V332" s="112">
        <v>2.3396471335002298</v>
      </c>
      <c r="W332" s="112">
        <v>2060.9945538000002</v>
      </c>
      <c r="X332" s="112">
        <v>1</v>
      </c>
      <c r="Y332" s="112">
        <v>841</v>
      </c>
      <c r="Z332" s="112">
        <v>17.765103506548375</v>
      </c>
      <c r="AA332" s="112">
        <v>0.69599999999999995</v>
      </c>
      <c r="AB332" s="112">
        <v>4</v>
      </c>
      <c r="AC332" s="111">
        <v>4</v>
      </c>
      <c r="AD332" s="49">
        <f t="shared" si="5"/>
        <v>4</v>
      </c>
      <c r="AE33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3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33" spans="1:32" x14ac:dyDescent="0.25">
      <c r="A333" s="110" t="s">
        <v>1272</v>
      </c>
      <c r="B333" s="110">
        <v>9003494202</v>
      </c>
      <c r="C333" s="110" t="s">
        <v>1271</v>
      </c>
      <c r="D333" s="110">
        <v>90571</v>
      </c>
      <c r="E333" s="110">
        <v>2.23</v>
      </c>
      <c r="F333" s="110">
        <v>60650.827599999997</v>
      </c>
      <c r="G333" s="110">
        <v>60.651000000000003</v>
      </c>
      <c r="H333" s="110">
        <v>0.66300000000000003</v>
      </c>
      <c r="I333" s="110">
        <v>4</v>
      </c>
      <c r="J333" s="110">
        <v>0.33699999999999997</v>
      </c>
      <c r="K333" s="110">
        <v>2</v>
      </c>
      <c r="L333" s="110">
        <v>1431</v>
      </c>
      <c r="M333" s="110">
        <v>0.28312886533472464</v>
      </c>
      <c r="N333" s="110">
        <v>0.09</v>
      </c>
      <c r="O333" s="110">
        <v>1</v>
      </c>
      <c r="P333" s="110">
        <v>0.54099999999999993</v>
      </c>
      <c r="Q333" s="110">
        <v>3</v>
      </c>
      <c r="R333" s="110">
        <v>3</v>
      </c>
      <c r="S333" s="110">
        <v>1</v>
      </c>
      <c r="T333" s="110">
        <v>1</v>
      </c>
      <c r="U333" s="110">
        <v>2815</v>
      </c>
      <c r="V333" s="110">
        <v>0.96015271113225198</v>
      </c>
      <c r="W333" s="110">
        <v>2931.8252892</v>
      </c>
      <c r="X333" s="110">
        <v>1</v>
      </c>
      <c r="Y333" s="110">
        <v>465</v>
      </c>
      <c r="Z333" s="110">
        <v>17.939814814814813</v>
      </c>
      <c r="AA333" s="110">
        <v>0.69799999999999995</v>
      </c>
      <c r="AB333" s="110">
        <v>4</v>
      </c>
      <c r="AC333" s="109">
        <v>3.5</v>
      </c>
      <c r="AD333" s="49">
        <f t="shared" si="5"/>
        <v>4</v>
      </c>
      <c r="AE33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3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34" spans="1:32" x14ac:dyDescent="0.25">
      <c r="A334" s="112" t="s">
        <v>1270</v>
      </c>
      <c r="B334" s="112">
        <v>9003494300</v>
      </c>
      <c r="C334" s="112" t="s">
        <v>1269</v>
      </c>
      <c r="D334" s="112">
        <v>79475</v>
      </c>
      <c r="E334" s="112">
        <v>2.73</v>
      </c>
      <c r="F334" s="112">
        <v>48100.458160000002</v>
      </c>
      <c r="G334" s="112">
        <v>48.1</v>
      </c>
      <c r="H334" s="112">
        <v>0.432</v>
      </c>
      <c r="I334" s="112">
        <v>3</v>
      </c>
      <c r="J334" s="112">
        <v>0.56800000000000006</v>
      </c>
      <c r="K334" s="112">
        <v>3</v>
      </c>
      <c r="L334" s="112">
        <v>1461</v>
      </c>
      <c r="M334" s="112">
        <v>0.36448717269349185</v>
      </c>
      <c r="N334" s="112">
        <v>0.56299999999999994</v>
      </c>
      <c r="O334" s="112">
        <v>3</v>
      </c>
      <c r="P334" s="112">
        <v>0.51300000000000001</v>
      </c>
      <c r="Q334" s="112">
        <v>3</v>
      </c>
      <c r="R334" s="112">
        <v>3</v>
      </c>
      <c r="S334" s="112">
        <v>1</v>
      </c>
      <c r="T334" s="112">
        <v>1</v>
      </c>
      <c r="U334" s="112">
        <v>4140</v>
      </c>
      <c r="V334" s="112">
        <v>1.98436440632157</v>
      </c>
      <c r="W334" s="112">
        <v>2086.3103504999999</v>
      </c>
      <c r="X334" s="112">
        <v>1</v>
      </c>
      <c r="Y334" s="112">
        <v>447</v>
      </c>
      <c r="Z334" s="112">
        <v>10.347222222222221</v>
      </c>
      <c r="AA334" s="112">
        <v>0.436</v>
      </c>
      <c r="AB334" s="112">
        <v>3</v>
      </c>
      <c r="AC334" s="111">
        <v>3</v>
      </c>
      <c r="AD334" s="49">
        <f t="shared" si="5"/>
        <v>3</v>
      </c>
      <c r="AE33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3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35" spans="1:32" x14ac:dyDescent="0.25">
      <c r="A335" s="110" t="s">
        <v>1268</v>
      </c>
      <c r="B335" s="110">
        <v>9003494400</v>
      </c>
      <c r="C335" s="110" t="s">
        <v>1267</v>
      </c>
      <c r="D335" s="110">
        <v>74659</v>
      </c>
      <c r="E335" s="110">
        <v>2.2999999999999998</v>
      </c>
      <c r="F335" s="110">
        <v>49228.686759999997</v>
      </c>
      <c r="G335" s="110">
        <v>49.228999999999999</v>
      </c>
      <c r="H335" s="110">
        <v>0.45600000000000002</v>
      </c>
      <c r="I335" s="110">
        <v>3</v>
      </c>
      <c r="J335" s="110">
        <v>0.54400000000000004</v>
      </c>
      <c r="K335" s="110">
        <v>3</v>
      </c>
      <c r="L335" s="110">
        <v>1268</v>
      </c>
      <c r="M335" s="110">
        <v>0.30908807448350467</v>
      </c>
      <c r="N335" s="110">
        <v>0.221</v>
      </c>
      <c r="O335" s="110">
        <v>2</v>
      </c>
      <c r="P335" s="110">
        <v>0.69500000000000006</v>
      </c>
      <c r="Q335" s="110">
        <v>4</v>
      </c>
      <c r="R335" s="110">
        <v>4</v>
      </c>
      <c r="S335" s="110">
        <v>1</v>
      </c>
      <c r="T335" s="110">
        <v>1</v>
      </c>
      <c r="U335" s="110">
        <v>4758</v>
      </c>
      <c r="V335" s="110">
        <v>1.6730243537807901</v>
      </c>
      <c r="W335" s="110">
        <v>2843.9514279999999</v>
      </c>
      <c r="X335" s="110">
        <v>1</v>
      </c>
      <c r="Y335" s="110">
        <v>860</v>
      </c>
      <c r="Z335" s="110">
        <v>18.135807676086038</v>
      </c>
      <c r="AA335" s="110">
        <v>0.70099999999999996</v>
      </c>
      <c r="AB335" s="110">
        <v>4</v>
      </c>
      <c r="AC335" s="109">
        <v>4</v>
      </c>
      <c r="AD335" s="49">
        <f t="shared" si="5"/>
        <v>4</v>
      </c>
      <c r="AE33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3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36" spans="1:32" x14ac:dyDescent="0.25">
      <c r="A336" s="112" t="s">
        <v>1266</v>
      </c>
      <c r="B336" s="112">
        <v>9003494500</v>
      </c>
      <c r="C336" s="112" t="s">
        <v>1265</v>
      </c>
      <c r="D336" s="112">
        <v>87917</v>
      </c>
      <c r="E336" s="112">
        <v>2.4700000000000002</v>
      </c>
      <c r="F336" s="112">
        <v>55940.247510000001</v>
      </c>
      <c r="G336" s="112">
        <v>55.94</v>
      </c>
      <c r="H336" s="112">
        <v>0.57799999999999996</v>
      </c>
      <c r="I336" s="112">
        <v>3</v>
      </c>
      <c r="J336" s="112">
        <v>0.42200000000000004</v>
      </c>
      <c r="K336" s="112">
        <v>3</v>
      </c>
      <c r="L336" s="112">
        <v>1407</v>
      </c>
      <c r="M336" s="112">
        <v>0.30182204676484103</v>
      </c>
      <c r="N336" s="112">
        <v>0.18</v>
      </c>
      <c r="O336" s="112">
        <v>1</v>
      </c>
      <c r="P336" s="112">
        <v>0.56400000000000006</v>
      </c>
      <c r="Q336" s="112">
        <v>3</v>
      </c>
      <c r="R336" s="112">
        <v>3</v>
      </c>
      <c r="S336" s="112">
        <v>1</v>
      </c>
      <c r="T336" s="112">
        <v>1</v>
      </c>
      <c r="U336" s="112">
        <v>4497</v>
      </c>
      <c r="V336" s="112">
        <v>1.9948104006659499</v>
      </c>
      <c r="W336" s="112">
        <v>2254.3495856</v>
      </c>
      <c r="X336" s="112">
        <v>1</v>
      </c>
      <c r="Y336" s="112">
        <v>741</v>
      </c>
      <c r="Z336" s="112">
        <v>16.264266900790165</v>
      </c>
      <c r="AA336" s="112">
        <v>0.64900000000000002</v>
      </c>
      <c r="AB336" s="112">
        <v>4</v>
      </c>
      <c r="AC336" s="111">
        <v>3.5</v>
      </c>
      <c r="AD336" s="49">
        <f t="shared" si="5"/>
        <v>4</v>
      </c>
      <c r="AE33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3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37" spans="1:32" x14ac:dyDescent="0.25">
      <c r="A337" s="110" t="s">
        <v>1264</v>
      </c>
      <c r="B337" s="110">
        <v>9003494600</v>
      </c>
      <c r="C337" s="110" t="s">
        <v>1263</v>
      </c>
      <c r="D337" s="110">
        <v>75980</v>
      </c>
      <c r="E337" s="110">
        <v>2.34</v>
      </c>
      <c r="F337" s="110">
        <v>49669.679830000001</v>
      </c>
      <c r="G337" s="110">
        <v>49.67</v>
      </c>
      <c r="H337" s="110">
        <v>0.46500000000000002</v>
      </c>
      <c r="I337" s="110">
        <v>3</v>
      </c>
      <c r="J337" s="110">
        <v>0.53499999999999992</v>
      </c>
      <c r="K337" s="110">
        <v>3</v>
      </c>
      <c r="L337" s="110">
        <v>1400</v>
      </c>
      <c r="M337" s="110">
        <v>0.33823451364091467</v>
      </c>
      <c r="N337" s="110">
        <v>0.41299999999999998</v>
      </c>
      <c r="O337" s="110">
        <v>3</v>
      </c>
      <c r="P337" s="110">
        <v>0.56899999999999995</v>
      </c>
      <c r="Q337" s="110">
        <v>3</v>
      </c>
      <c r="R337" s="110">
        <v>3</v>
      </c>
      <c r="S337" s="110">
        <v>1</v>
      </c>
      <c r="T337" s="110">
        <v>1</v>
      </c>
      <c r="U337" s="110">
        <v>3482</v>
      </c>
      <c r="V337" s="110">
        <v>2.2408250540156902</v>
      </c>
      <c r="W337" s="110">
        <v>1553.8919443</v>
      </c>
      <c r="X337" s="110">
        <v>1</v>
      </c>
      <c r="Y337" s="110">
        <v>494</v>
      </c>
      <c r="Z337" s="110">
        <v>14.146620847651775</v>
      </c>
      <c r="AA337" s="110">
        <v>0.59299999999999997</v>
      </c>
      <c r="AB337" s="110">
        <v>3</v>
      </c>
      <c r="AC337" s="109">
        <v>3</v>
      </c>
      <c r="AD337" s="49">
        <f t="shared" si="5"/>
        <v>3</v>
      </c>
      <c r="AE33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3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38" spans="1:32" x14ac:dyDescent="0.25">
      <c r="A338" s="112" t="s">
        <v>1262</v>
      </c>
      <c r="B338" s="112">
        <v>9003496100</v>
      </c>
      <c r="C338" s="112" t="s">
        <v>1261</v>
      </c>
      <c r="D338" s="112">
        <v>59914</v>
      </c>
      <c r="E338" s="112">
        <v>2.74</v>
      </c>
      <c r="F338" s="112">
        <v>36195.371099999997</v>
      </c>
      <c r="G338" s="112">
        <v>36.195</v>
      </c>
      <c r="H338" s="112">
        <v>0.251</v>
      </c>
      <c r="I338" s="112">
        <v>2</v>
      </c>
      <c r="J338" s="112">
        <v>0.749</v>
      </c>
      <c r="K338" s="112">
        <v>4</v>
      </c>
      <c r="L338" s="112">
        <v>1260</v>
      </c>
      <c r="M338" s="112">
        <v>0.41773297359562095</v>
      </c>
      <c r="N338" s="112">
        <v>0.71699999999999997</v>
      </c>
      <c r="O338" s="112">
        <v>4</v>
      </c>
      <c r="P338" s="112">
        <v>0.70199999999999996</v>
      </c>
      <c r="Q338" s="112">
        <v>4</v>
      </c>
      <c r="R338" s="112">
        <v>4</v>
      </c>
      <c r="S338" s="112">
        <v>1</v>
      </c>
      <c r="T338" s="112">
        <v>1</v>
      </c>
      <c r="U338" s="112">
        <v>2691</v>
      </c>
      <c r="V338" s="112">
        <v>1.2214411804224601</v>
      </c>
      <c r="W338" s="112">
        <v>2203.1351513999998</v>
      </c>
      <c r="X338" s="112">
        <v>1</v>
      </c>
      <c r="Y338" s="112">
        <v>734</v>
      </c>
      <c r="Z338" s="112">
        <v>24.949014276002718</v>
      </c>
      <c r="AA338" s="112">
        <v>0.81699999999999995</v>
      </c>
      <c r="AB338" s="112">
        <v>5</v>
      </c>
      <c r="AC338" s="111">
        <v>4.5</v>
      </c>
      <c r="AD338" s="49">
        <f t="shared" si="5"/>
        <v>5</v>
      </c>
      <c r="AE33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3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39" spans="1:32" x14ac:dyDescent="0.25">
      <c r="A339" s="110" t="s">
        <v>1260</v>
      </c>
      <c r="B339" s="110">
        <v>9003496200</v>
      </c>
      <c r="C339" s="110" t="s">
        <v>1259</v>
      </c>
      <c r="D339" s="110">
        <v>75417</v>
      </c>
      <c r="E339" s="110">
        <v>2.5499999999999998</v>
      </c>
      <c r="F339" s="110">
        <v>47227.95736</v>
      </c>
      <c r="G339" s="110">
        <v>47.228000000000002</v>
      </c>
      <c r="H339" s="110">
        <v>0.40300000000000002</v>
      </c>
      <c r="I339" s="110">
        <v>3</v>
      </c>
      <c r="J339" s="110">
        <v>0.59699999999999998</v>
      </c>
      <c r="K339" s="110">
        <v>3</v>
      </c>
      <c r="L339" s="110">
        <v>1640</v>
      </c>
      <c r="M339" s="110">
        <v>0.41670233268797036</v>
      </c>
      <c r="N339" s="110">
        <v>0.71599999999999997</v>
      </c>
      <c r="O339" s="110">
        <v>4</v>
      </c>
      <c r="P339" s="110">
        <v>0.35699999999999998</v>
      </c>
      <c r="Q339" s="110">
        <v>2</v>
      </c>
      <c r="R339" s="110">
        <v>3</v>
      </c>
      <c r="S339" s="110">
        <v>1</v>
      </c>
      <c r="T339" s="110">
        <v>1</v>
      </c>
      <c r="U339" s="110">
        <v>4592</v>
      </c>
      <c r="V339" s="110">
        <v>1.0602485416920899</v>
      </c>
      <c r="W339" s="110">
        <v>4331.0599537999997</v>
      </c>
      <c r="X339" s="110">
        <v>1</v>
      </c>
      <c r="Y339" s="110">
        <v>1258</v>
      </c>
      <c r="Z339" s="110">
        <v>26.90909090909091</v>
      </c>
      <c r="AA339" s="110">
        <v>0.85</v>
      </c>
      <c r="AB339" s="110">
        <v>5</v>
      </c>
      <c r="AC339" s="109">
        <v>4</v>
      </c>
      <c r="AD339" s="49">
        <f t="shared" si="5"/>
        <v>4</v>
      </c>
      <c r="AE33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3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40" spans="1:32" x14ac:dyDescent="0.25">
      <c r="A340" s="112" t="s">
        <v>1258</v>
      </c>
      <c r="B340" s="112">
        <v>9003496300</v>
      </c>
      <c r="C340" s="112" t="s">
        <v>1257</v>
      </c>
      <c r="D340" s="112">
        <v>102955</v>
      </c>
      <c r="E340" s="112">
        <v>2.4700000000000002</v>
      </c>
      <c r="F340" s="112">
        <v>65508.697769999999</v>
      </c>
      <c r="G340" s="112">
        <v>65.509</v>
      </c>
      <c r="H340" s="112">
        <v>0.74399999999999999</v>
      </c>
      <c r="I340" s="112">
        <v>4</v>
      </c>
      <c r="J340" s="112">
        <v>0.25600000000000001</v>
      </c>
      <c r="K340" s="112">
        <v>2</v>
      </c>
      <c r="L340" s="112">
        <v>1589</v>
      </c>
      <c r="M340" s="112">
        <v>0.29107585174334327</v>
      </c>
      <c r="N340" s="112">
        <v>0.12</v>
      </c>
      <c r="O340" s="112">
        <v>1</v>
      </c>
      <c r="P340" s="112">
        <v>0.39600000000000002</v>
      </c>
      <c r="Q340" s="112">
        <v>2</v>
      </c>
      <c r="R340" s="112">
        <v>2</v>
      </c>
      <c r="S340" s="112">
        <v>1</v>
      </c>
      <c r="T340" s="112">
        <v>1</v>
      </c>
      <c r="U340" s="112">
        <v>3565</v>
      </c>
      <c r="V340" s="112">
        <v>0.84199424862200101</v>
      </c>
      <c r="W340" s="112">
        <v>4233.9956665999998</v>
      </c>
      <c r="X340" s="112">
        <v>1</v>
      </c>
      <c r="Y340" s="112">
        <v>438</v>
      </c>
      <c r="Z340" s="112">
        <v>11.450980392156863</v>
      </c>
      <c r="AA340" s="112">
        <v>0.49</v>
      </c>
      <c r="AB340" s="112">
        <v>3</v>
      </c>
      <c r="AC340" s="111">
        <v>2.5</v>
      </c>
      <c r="AD340" s="49">
        <f t="shared" si="5"/>
        <v>3</v>
      </c>
      <c r="AE34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4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41" spans="1:32" x14ac:dyDescent="0.25">
      <c r="A341" s="110" t="s">
        <v>1256</v>
      </c>
      <c r="B341" s="110">
        <v>9003496400</v>
      </c>
      <c r="C341" s="110" t="s">
        <v>1255</v>
      </c>
      <c r="D341" s="110">
        <v>142566</v>
      </c>
      <c r="E341" s="110">
        <v>2.74</v>
      </c>
      <c r="F341" s="110">
        <v>86127.270359999995</v>
      </c>
      <c r="G341" s="110">
        <v>86.126999999999995</v>
      </c>
      <c r="H341" s="110">
        <v>0.91300000000000003</v>
      </c>
      <c r="I341" s="110">
        <v>5</v>
      </c>
      <c r="J341" s="110">
        <v>8.6999999999999966E-2</v>
      </c>
      <c r="K341" s="110">
        <v>1</v>
      </c>
      <c r="L341" s="110">
        <v>1910</v>
      </c>
      <c r="M341" s="110">
        <v>0.2661178033879118</v>
      </c>
      <c r="N341" s="110">
        <v>5.3999999999999999E-2</v>
      </c>
      <c r="O341" s="110">
        <v>1</v>
      </c>
      <c r="P341" s="110">
        <v>0.20599999999999996</v>
      </c>
      <c r="Q341" s="110">
        <v>2</v>
      </c>
      <c r="R341" s="110">
        <v>2</v>
      </c>
      <c r="S341" s="110">
        <v>1</v>
      </c>
      <c r="T341" s="110">
        <v>1</v>
      </c>
      <c r="U341" s="110">
        <v>2954</v>
      </c>
      <c r="V341" s="110">
        <v>1.10300626875491</v>
      </c>
      <c r="W341" s="110">
        <v>2678.1352778</v>
      </c>
      <c r="X341" s="110">
        <v>1</v>
      </c>
      <c r="Y341" s="110">
        <v>272</v>
      </c>
      <c r="Z341" s="110">
        <v>9.1706001348617665</v>
      </c>
      <c r="AA341" s="110">
        <v>0.39500000000000002</v>
      </c>
      <c r="AB341" s="110">
        <v>2</v>
      </c>
      <c r="AC341" s="109">
        <v>2</v>
      </c>
      <c r="AD341" s="49">
        <f t="shared" si="5"/>
        <v>2</v>
      </c>
      <c r="AE34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4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42" spans="1:32" x14ac:dyDescent="0.25">
      <c r="A342" s="112" t="s">
        <v>1254</v>
      </c>
      <c r="B342" s="112">
        <v>9003496500</v>
      </c>
      <c r="C342" s="112" t="s">
        <v>1253</v>
      </c>
      <c r="D342" s="112">
        <v>126738</v>
      </c>
      <c r="E342" s="112">
        <v>2.46</v>
      </c>
      <c r="F342" s="112">
        <v>80805.197459999996</v>
      </c>
      <c r="G342" s="112">
        <v>80.805000000000007</v>
      </c>
      <c r="H342" s="112">
        <v>0.88400000000000001</v>
      </c>
      <c r="I342" s="112">
        <v>5</v>
      </c>
      <c r="J342" s="112">
        <v>0.11599999999999999</v>
      </c>
      <c r="K342" s="112">
        <v>1</v>
      </c>
      <c r="L342" s="112">
        <v>1920</v>
      </c>
      <c r="M342" s="112">
        <v>0.28513017385305206</v>
      </c>
      <c r="N342" s="112">
        <v>0.1</v>
      </c>
      <c r="O342" s="112">
        <v>1</v>
      </c>
      <c r="P342" s="112">
        <v>0.19899999999999995</v>
      </c>
      <c r="Q342" s="112">
        <v>1</v>
      </c>
      <c r="R342" s="112">
        <v>1</v>
      </c>
      <c r="S342" s="112">
        <v>1</v>
      </c>
      <c r="T342" s="112">
        <v>1</v>
      </c>
      <c r="U342" s="112">
        <v>2700</v>
      </c>
      <c r="V342" s="112">
        <v>0.52780437592760998</v>
      </c>
      <c r="W342" s="112">
        <v>5115.5316688000003</v>
      </c>
      <c r="X342" s="112">
        <v>1</v>
      </c>
      <c r="Y342" s="112">
        <v>285</v>
      </c>
      <c r="Z342" s="112">
        <v>10.630361805296531</v>
      </c>
      <c r="AA342" s="112">
        <v>0.45500000000000002</v>
      </c>
      <c r="AB342" s="112">
        <v>3</v>
      </c>
      <c r="AC342" s="111">
        <v>2</v>
      </c>
      <c r="AD342" s="49">
        <f t="shared" si="5"/>
        <v>2</v>
      </c>
      <c r="AE34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4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43" spans="1:32" x14ac:dyDescent="0.25">
      <c r="A343" s="110" t="s">
        <v>1252</v>
      </c>
      <c r="B343" s="110">
        <v>9003496600</v>
      </c>
      <c r="C343" s="110" t="s">
        <v>1251</v>
      </c>
      <c r="D343" s="110">
        <v>130694</v>
      </c>
      <c r="E343" s="110">
        <v>2.41</v>
      </c>
      <c r="F343" s="110">
        <v>84187.406130000003</v>
      </c>
      <c r="G343" s="110">
        <v>84.186999999999998</v>
      </c>
      <c r="H343" s="110">
        <v>0.90100000000000002</v>
      </c>
      <c r="I343" s="110">
        <v>5</v>
      </c>
      <c r="J343" s="110">
        <v>9.8999999999999977E-2</v>
      </c>
      <c r="K343" s="110">
        <v>1</v>
      </c>
      <c r="L343" s="110">
        <v>2109</v>
      </c>
      <c r="M343" s="110">
        <v>0.30061503452095961</v>
      </c>
      <c r="N343" s="110">
        <v>0.17499999999999999</v>
      </c>
      <c r="O343" s="110">
        <v>1</v>
      </c>
      <c r="P343" s="110">
        <v>0.14200000000000002</v>
      </c>
      <c r="Q343" s="110">
        <v>1</v>
      </c>
      <c r="R343" s="110">
        <v>1</v>
      </c>
      <c r="S343" s="110">
        <v>1</v>
      </c>
      <c r="T343" s="110">
        <v>1</v>
      </c>
      <c r="U343" s="110">
        <v>2741</v>
      </c>
      <c r="V343" s="110">
        <v>1.2446466933437501</v>
      </c>
      <c r="W343" s="110">
        <v>2202.2313758999999</v>
      </c>
      <c r="X343" s="110">
        <v>1</v>
      </c>
      <c r="Y343" s="110">
        <v>427</v>
      </c>
      <c r="Z343" s="110">
        <v>15.704303052592865</v>
      </c>
      <c r="AA343" s="110">
        <v>0.63</v>
      </c>
      <c r="AB343" s="110">
        <v>4</v>
      </c>
      <c r="AC343" s="109">
        <v>2.5</v>
      </c>
      <c r="AD343" s="49">
        <f t="shared" si="5"/>
        <v>3</v>
      </c>
      <c r="AE34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4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44" spans="1:32" x14ac:dyDescent="0.25">
      <c r="A344" s="112" t="s">
        <v>1250</v>
      </c>
      <c r="B344" s="112">
        <v>9003496700</v>
      </c>
      <c r="C344" s="112" t="s">
        <v>1249</v>
      </c>
      <c r="D344" s="112">
        <v>58889</v>
      </c>
      <c r="E344" s="112">
        <v>2.2999999999999998</v>
      </c>
      <c r="F344" s="112">
        <v>38830.256699999998</v>
      </c>
      <c r="G344" s="112">
        <v>38.83</v>
      </c>
      <c r="H344" s="112">
        <v>0.27500000000000002</v>
      </c>
      <c r="I344" s="112">
        <v>2</v>
      </c>
      <c r="J344" s="112">
        <v>0.72499999999999998</v>
      </c>
      <c r="K344" s="112">
        <v>4</v>
      </c>
      <c r="L344" s="112">
        <v>1280</v>
      </c>
      <c r="M344" s="112">
        <v>0.39556782018389286</v>
      </c>
      <c r="N344" s="112">
        <v>0.67600000000000005</v>
      </c>
      <c r="O344" s="112">
        <v>4</v>
      </c>
      <c r="P344" s="112">
        <v>0.67900000000000005</v>
      </c>
      <c r="Q344" s="112">
        <v>4</v>
      </c>
      <c r="R344" s="112">
        <v>4</v>
      </c>
      <c r="S344" s="112">
        <v>1</v>
      </c>
      <c r="T344" s="112">
        <v>1</v>
      </c>
      <c r="U344" s="112">
        <v>3979</v>
      </c>
      <c r="V344" s="112">
        <v>0.498996520447199</v>
      </c>
      <c r="W344" s="112">
        <v>7974.0034988999996</v>
      </c>
      <c r="X344" s="112">
        <v>1</v>
      </c>
      <c r="Y344" s="112">
        <v>866</v>
      </c>
      <c r="Z344" s="112">
        <v>24.928036845135292</v>
      </c>
      <c r="AA344" s="112">
        <v>0.81699999999999995</v>
      </c>
      <c r="AB344" s="112">
        <v>5</v>
      </c>
      <c r="AC344" s="111">
        <v>4.5</v>
      </c>
      <c r="AD344" s="49">
        <f t="shared" si="5"/>
        <v>5</v>
      </c>
      <c r="AE34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4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45" spans="1:32" x14ac:dyDescent="0.25">
      <c r="A345" s="110" t="s">
        <v>1248</v>
      </c>
      <c r="B345" s="110">
        <v>9003496800</v>
      </c>
      <c r="C345" s="110" t="s">
        <v>1247</v>
      </c>
      <c r="D345" s="110">
        <v>82346</v>
      </c>
      <c r="E345" s="110">
        <v>2.4500000000000002</v>
      </c>
      <c r="F345" s="110">
        <v>52608.929620000003</v>
      </c>
      <c r="G345" s="110">
        <v>52.609000000000002</v>
      </c>
      <c r="H345" s="110">
        <v>0.51200000000000001</v>
      </c>
      <c r="I345" s="110">
        <v>3</v>
      </c>
      <c r="J345" s="110">
        <v>0.48799999999999999</v>
      </c>
      <c r="K345" s="110">
        <v>3</v>
      </c>
      <c r="L345" s="110">
        <v>1447</v>
      </c>
      <c r="M345" s="110">
        <v>0.33005803625776181</v>
      </c>
      <c r="N345" s="110">
        <v>0.36</v>
      </c>
      <c r="O345" s="110">
        <v>2</v>
      </c>
      <c r="P345" s="110">
        <v>0.53</v>
      </c>
      <c r="Q345" s="110">
        <v>3</v>
      </c>
      <c r="R345" s="110">
        <v>3</v>
      </c>
      <c r="S345" s="110">
        <v>1</v>
      </c>
      <c r="T345" s="110">
        <v>1</v>
      </c>
      <c r="U345" s="110">
        <v>3523</v>
      </c>
      <c r="V345" s="110">
        <v>0.53618086261403497</v>
      </c>
      <c r="W345" s="110">
        <v>6570.5440937000003</v>
      </c>
      <c r="X345" s="110">
        <v>1</v>
      </c>
      <c r="Y345" s="110">
        <v>1042</v>
      </c>
      <c r="Z345" s="110">
        <v>32.633886626996556</v>
      </c>
      <c r="AA345" s="110">
        <v>0.91200000000000003</v>
      </c>
      <c r="AB345" s="110">
        <v>5</v>
      </c>
      <c r="AC345" s="109">
        <v>4</v>
      </c>
      <c r="AD345" s="49">
        <f t="shared" si="5"/>
        <v>4</v>
      </c>
      <c r="AE34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4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46" spans="1:32" x14ac:dyDescent="0.25">
      <c r="A346" s="112" t="s">
        <v>1246</v>
      </c>
      <c r="B346" s="112">
        <v>9003496900</v>
      </c>
      <c r="C346" s="112" t="s">
        <v>1245</v>
      </c>
      <c r="D346" s="112">
        <v>96472</v>
      </c>
      <c r="E346" s="112">
        <v>2.13</v>
      </c>
      <c r="F346" s="112">
        <v>66101.525210000007</v>
      </c>
      <c r="G346" s="112">
        <v>66.102000000000004</v>
      </c>
      <c r="H346" s="112">
        <v>0.754</v>
      </c>
      <c r="I346" s="112">
        <v>4</v>
      </c>
      <c r="J346" s="112">
        <v>0.246</v>
      </c>
      <c r="K346" s="112">
        <v>2</v>
      </c>
      <c r="L346" s="112">
        <v>1454</v>
      </c>
      <c r="M346" s="112">
        <v>0.26395760074474683</v>
      </c>
      <c r="N346" s="112">
        <v>4.4999999999999998E-2</v>
      </c>
      <c r="O346" s="112">
        <v>1</v>
      </c>
      <c r="P346" s="112">
        <v>0.52400000000000002</v>
      </c>
      <c r="Q346" s="112">
        <v>3</v>
      </c>
      <c r="R346" s="112">
        <v>3</v>
      </c>
      <c r="S346" s="112">
        <v>1</v>
      </c>
      <c r="T346" s="112">
        <v>1</v>
      </c>
      <c r="U346" s="112">
        <v>6332</v>
      </c>
      <c r="V346" s="112">
        <v>0.82732197987017697</v>
      </c>
      <c r="W346" s="112">
        <v>7653.6102678999996</v>
      </c>
      <c r="X346" s="112">
        <v>1</v>
      </c>
      <c r="Y346" s="112">
        <v>646</v>
      </c>
      <c r="Z346" s="112">
        <v>10.427764326069411</v>
      </c>
      <c r="AA346" s="112">
        <v>0.44600000000000001</v>
      </c>
      <c r="AB346" s="112">
        <v>3</v>
      </c>
      <c r="AC346" s="111">
        <v>3</v>
      </c>
      <c r="AD346" s="49">
        <f t="shared" si="5"/>
        <v>3</v>
      </c>
      <c r="AE34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4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47" spans="1:32" x14ac:dyDescent="0.25">
      <c r="A347" s="110" t="s">
        <v>1244</v>
      </c>
      <c r="B347" s="110">
        <v>9003497000</v>
      </c>
      <c r="C347" s="110" t="s">
        <v>1243</v>
      </c>
      <c r="D347" s="110">
        <v>179821</v>
      </c>
      <c r="E347" s="110">
        <v>2.76</v>
      </c>
      <c r="F347" s="110">
        <v>108239.5224</v>
      </c>
      <c r="G347" s="110">
        <v>108.24</v>
      </c>
      <c r="H347" s="110">
        <v>0.96099999999999997</v>
      </c>
      <c r="I347" s="110">
        <v>5</v>
      </c>
      <c r="J347" s="110">
        <v>3.9000000000000035E-2</v>
      </c>
      <c r="K347" s="110">
        <v>1</v>
      </c>
      <c r="L347" s="110">
        <v>2397</v>
      </c>
      <c r="M347" s="110">
        <v>0.26574396636472963</v>
      </c>
      <c r="N347" s="110">
        <v>5.2999999999999999E-2</v>
      </c>
      <c r="O347" s="110">
        <v>1</v>
      </c>
      <c r="P347" s="110">
        <v>9.1999999999999971E-2</v>
      </c>
      <c r="Q347" s="110">
        <v>1</v>
      </c>
      <c r="R347" s="110">
        <v>1</v>
      </c>
      <c r="S347" s="110">
        <v>1</v>
      </c>
      <c r="T347" s="110">
        <v>1</v>
      </c>
      <c r="U347" s="110">
        <v>4342</v>
      </c>
      <c r="V347" s="110">
        <v>0.92950121776626005</v>
      </c>
      <c r="W347" s="110">
        <v>4671.3225512999998</v>
      </c>
      <c r="X347" s="110">
        <v>1</v>
      </c>
      <c r="Y347" s="110">
        <v>261</v>
      </c>
      <c r="Z347" s="110">
        <v>6.0528756957328387</v>
      </c>
      <c r="AA347" s="110">
        <v>0.22</v>
      </c>
      <c r="AB347" s="110">
        <v>2</v>
      </c>
      <c r="AC347" s="109">
        <v>1.5</v>
      </c>
      <c r="AD347" s="49">
        <f t="shared" si="5"/>
        <v>2</v>
      </c>
      <c r="AE34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4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48" spans="1:32" x14ac:dyDescent="0.25">
      <c r="A348" s="112" t="s">
        <v>1242</v>
      </c>
      <c r="B348" s="112">
        <v>9003497100</v>
      </c>
      <c r="C348" s="112" t="s">
        <v>1241</v>
      </c>
      <c r="D348" s="112">
        <v>75135</v>
      </c>
      <c r="E348" s="112">
        <v>2.0499999999999998</v>
      </c>
      <c r="F348" s="112">
        <v>52476.560270000002</v>
      </c>
      <c r="G348" s="112">
        <v>52.476999999999997</v>
      </c>
      <c r="H348" s="112">
        <v>0.51</v>
      </c>
      <c r="I348" s="112">
        <v>3</v>
      </c>
      <c r="J348" s="112">
        <v>0.49</v>
      </c>
      <c r="K348" s="112">
        <v>3</v>
      </c>
      <c r="L348" s="112">
        <v>1442</v>
      </c>
      <c r="M348" s="112">
        <v>0.32974722258791833</v>
      </c>
      <c r="N348" s="112">
        <v>0.35199999999999998</v>
      </c>
      <c r="O348" s="112">
        <v>2</v>
      </c>
      <c r="P348" s="112">
        <v>0.53699999999999992</v>
      </c>
      <c r="Q348" s="112">
        <v>3</v>
      </c>
      <c r="R348" s="112">
        <v>3</v>
      </c>
      <c r="S348" s="112">
        <v>1</v>
      </c>
      <c r="T348" s="112">
        <v>1</v>
      </c>
      <c r="U348" s="112">
        <v>4070</v>
      </c>
      <c r="V348" s="112">
        <v>0.51762556428832895</v>
      </c>
      <c r="W348" s="112">
        <v>7862.8264922999997</v>
      </c>
      <c r="X348" s="112">
        <v>1</v>
      </c>
      <c r="Y348" s="112">
        <v>354</v>
      </c>
      <c r="Z348" s="112">
        <v>8.5838991270611054</v>
      </c>
      <c r="AA348" s="112">
        <v>0.36499999999999999</v>
      </c>
      <c r="AB348" s="112">
        <v>2</v>
      </c>
      <c r="AC348" s="111">
        <v>2.5</v>
      </c>
      <c r="AD348" s="49">
        <f t="shared" si="5"/>
        <v>3</v>
      </c>
      <c r="AE34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4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49" spans="1:32" x14ac:dyDescent="0.25">
      <c r="A349" s="110" t="s">
        <v>1240</v>
      </c>
      <c r="B349" s="110">
        <v>9003497200</v>
      </c>
      <c r="C349" s="110" t="s">
        <v>1239</v>
      </c>
      <c r="D349" s="110">
        <v>141765</v>
      </c>
      <c r="E349" s="110">
        <v>2.34</v>
      </c>
      <c r="F349" s="110">
        <v>92674.679659999994</v>
      </c>
      <c r="G349" s="110">
        <v>92.674999999999997</v>
      </c>
      <c r="H349" s="110">
        <v>0.93300000000000005</v>
      </c>
      <c r="I349" s="110">
        <v>5</v>
      </c>
      <c r="J349" s="110">
        <v>6.6999999999999948E-2</v>
      </c>
      <c r="K349" s="110">
        <v>1</v>
      </c>
      <c r="L349" s="110">
        <v>2426</v>
      </c>
      <c r="M349" s="110">
        <v>0.31413111010261463</v>
      </c>
      <c r="N349" s="110">
        <v>0.251</v>
      </c>
      <c r="O349" s="110">
        <v>2</v>
      </c>
      <c r="P349" s="110">
        <v>8.5999999999999965E-2</v>
      </c>
      <c r="Q349" s="110">
        <v>1</v>
      </c>
      <c r="R349" s="110">
        <v>1</v>
      </c>
      <c r="S349" s="110">
        <v>1</v>
      </c>
      <c r="T349" s="110">
        <v>1</v>
      </c>
      <c r="U349" s="110">
        <v>2415</v>
      </c>
      <c r="V349" s="110">
        <v>0.69433410502287995</v>
      </c>
      <c r="W349" s="110">
        <v>3478.1526394000002</v>
      </c>
      <c r="X349" s="110">
        <v>1</v>
      </c>
      <c r="Y349" s="110">
        <v>150</v>
      </c>
      <c r="Z349" s="110">
        <v>6.7628494138863839</v>
      </c>
      <c r="AA349" s="110">
        <v>0.253</v>
      </c>
      <c r="AB349" s="110">
        <v>2</v>
      </c>
      <c r="AC349" s="109">
        <v>1.5</v>
      </c>
      <c r="AD349" s="49">
        <f t="shared" si="5"/>
        <v>2</v>
      </c>
      <c r="AE34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4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50" spans="1:32" x14ac:dyDescent="0.25">
      <c r="A350" s="112" t="s">
        <v>1238</v>
      </c>
      <c r="B350" s="112">
        <v>9003497300</v>
      </c>
      <c r="C350" s="112" t="s">
        <v>1237</v>
      </c>
      <c r="D350" s="112">
        <v>140000</v>
      </c>
      <c r="E350" s="112">
        <v>2.74</v>
      </c>
      <c r="F350" s="112">
        <v>84577.093070000003</v>
      </c>
      <c r="G350" s="112">
        <v>84.576999999999998</v>
      </c>
      <c r="H350" s="112">
        <v>0.90400000000000003</v>
      </c>
      <c r="I350" s="112">
        <v>5</v>
      </c>
      <c r="J350" s="112">
        <v>9.5999999999999974E-2</v>
      </c>
      <c r="K350" s="112">
        <v>1</v>
      </c>
      <c r="L350" s="112">
        <v>2038</v>
      </c>
      <c r="M350" s="112">
        <v>0.28915630831339945</v>
      </c>
      <c r="N350" s="112">
        <v>0.11</v>
      </c>
      <c r="O350" s="112">
        <v>1</v>
      </c>
      <c r="P350" s="112">
        <v>0.15400000000000003</v>
      </c>
      <c r="Q350" s="112">
        <v>1</v>
      </c>
      <c r="R350" s="112">
        <v>1</v>
      </c>
      <c r="S350" s="112">
        <v>1</v>
      </c>
      <c r="T350" s="112">
        <v>1</v>
      </c>
      <c r="U350" s="112">
        <v>5207</v>
      </c>
      <c r="V350" s="112">
        <v>2.0507789997482599</v>
      </c>
      <c r="W350" s="112">
        <v>2539.0351669000001</v>
      </c>
      <c r="X350" s="112">
        <v>1</v>
      </c>
      <c r="Y350" s="112">
        <v>853</v>
      </c>
      <c r="Z350" s="112">
        <v>15.937967115097161</v>
      </c>
      <c r="AA350" s="112">
        <v>0.63900000000000001</v>
      </c>
      <c r="AB350" s="112">
        <v>4</v>
      </c>
      <c r="AC350" s="111">
        <v>2.5</v>
      </c>
      <c r="AD350" s="49">
        <f t="shared" si="5"/>
        <v>3</v>
      </c>
      <c r="AE35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5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51" spans="1:32" x14ac:dyDescent="0.25">
      <c r="A351" s="110" t="s">
        <v>1236</v>
      </c>
      <c r="B351" s="110">
        <v>9003497400</v>
      </c>
      <c r="C351" s="110" t="s">
        <v>1235</v>
      </c>
      <c r="D351" s="110">
        <v>172031</v>
      </c>
      <c r="E351" s="110">
        <v>2.77</v>
      </c>
      <c r="F351" s="110">
        <v>103363.4102</v>
      </c>
      <c r="G351" s="110">
        <v>103.363</v>
      </c>
      <c r="H351" s="110">
        <v>0.95099999999999996</v>
      </c>
      <c r="I351" s="110">
        <v>5</v>
      </c>
      <c r="J351" s="110">
        <v>4.9000000000000044E-2</v>
      </c>
      <c r="K351" s="110">
        <v>1</v>
      </c>
      <c r="L351" s="110">
        <v>2065</v>
      </c>
      <c r="M351" s="110">
        <v>0.23973667231037235</v>
      </c>
      <c r="N351" s="110">
        <v>6.0000000000000001E-3</v>
      </c>
      <c r="O351" s="110">
        <v>1</v>
      </c>
      <c r="P351" s="110">
        <v>0.14800000000000002</v>
      </c>
      <c r="Q351" s="110">
        <v>1</v>
      </c>
      <c r="R351" s="110">
        <v>1</v>
      </c>
      <c r="S351" s="110">
        <v>1</v>
      </c>
      <c r="T351" s="110">
        <v>1</v>
      </c>
      <c r="U351" s="110">
        <v>3834</v>
      </c>
      <c r="V351" s="110">
        <v>1.56626169696539</v>
      </c>
      <c r="W351" s="110">
        <v>2447.8667948000002</v>
      </c>
      <c r="X351" s="110">
        <v>1</v>
      </c>
      <c r="Y351" s="110">
        <v>306</v>
      </c>
      <c r="Z351" s="110">
        <v>7.5462392108508016</v>
      </c>
      <c r="AA351" s="110">
        <v>0.29199999999999998</v>
      </c>
      <c r="AB351" s="110">
        <v>2</v>
      </c>
      <c r="AC351" s="109">
        <v>1.5</v>
      </c>
      <c r="AD351" s="49">
        <f t="shared" si="5"/>
        <v>2</v>
      </c>
      <c r="AE35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5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52" spans="1:32" x14ac:dyDescent="0.25">
      <c r="A352" s="112" t="s">
        <v>1234</v>
      </c>
      <c r="B352" s="112">
        <v>9003497500</v>
      </c>
      <c r="C352" s="112" t="s">
        <v>1233</v>
      </c>
      <c r="D352" s="112">
        <v>93843</v>
      </c>
      <c r="E352" s="112">
        <v>2.33</v>
      </c>
      <c r="F352" s="112">
        <v>61478.593399999998</v>
      </c>
      <c r="G352" s="112">
        <v>61.478999999999999</v>
      </c>
      <c r="H352" s="112">
        <v>0.68200000000000005</v>
      </c>
      <c r="I352" s="112">
        <v>4</v>
      </c>
      <c r="J352" s="112">
        <v>0.31799999999999995</v>
      </c>
      <c r="K352" s="112">
        <v>2</v>
      </c>
      <c r="L352" s="112">
        <v>1818</v>
      </c>
      <c r="M352" s="112">
        <v>0.35485522347685983</v>
      </c>
      <c r="N352" s="112">
        <v>0.50600000000000001</v>
      </c>
      <c r="O352" s="112">
        <v>3</v>
      </c>
      <c r="P352" s="112">
        <v>0.25</v>
      </c>
      <c r="Q352" s="112">
        <v>2</v>
      </c>
      <c r="R352" s="112">
        <v>2</v>
      </c>
      <c r="S352" s="112">
        <v>1</v>
      </c>
      <c r="T352" s="112">
        <v>1</v>
      </c>
      <c r="U352" s="112">
        <v>3841</v>
      </c>
      <c r="V352" s="112">
        <v>1.4780562689865699</v>
      </c>
      <c r="W352" s="112">
        <v>2598.6832035000002</v>
      </c>
      <c r="X352" s="112">
        <v>1</v>
      </c>
      <c r="Y352" s="112">
        <v>858</v>
      </c>
      <c r="Z352" s="112">
        <v>23.668965517241379</v>
      </c>
      <c r="AA352" s="112">
        <v>0.80400000000000005</v>
      </c>
      <c r="AB352" s="112">
        <v>5</v>
      </c>
      <c r="AC352" s="111">
        <v>3.5</v>
      </c>
      <c r="AD352" s="49">
        <f t="shared" si="5"/>
        <v>4</v>
      </c>
      <c r="AE35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5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53" spans="1:32" x14ac:dyDescent="0.25">
      <c r="A353" s="110" t="s">
        <v>1232</v>
      </c>
      <c r="B353" s="110">
        <v>9003497600</v>
      </c>
      <c r="C353" s="110" t="s">
        <v>1231</v>
      </c>
      <c r="D353" s="110">
        <v>138542</v>
      </c>
      <c r="E353" s="110">
        <v>2.35</v>
      </c>
      <c r="F353" s="110">
        <v>90374.835900000005</v>
      </c>
      <c r="G353" s="110">
        <v>90.375</v>
      </c>
      <c r="H353" s="110">
        <v>0.92400000000000004</v>
      </c>
      <c r="I353" s="110">
        <v>5</v>
      </c>
      <c r="J353" s="110">
        <v>7.5999999999999956E-2</v>
      </c>
      <c r="K353" s="110">
        <v>1</v>
      </c>
      <c r="L353" s="110">
        <v>1949</v>
      </c>
      <c r="M353" s="110">
        <v>0.25878885164315962</v>
      </c>
      <c r="N353" s="110">
        <v>2.7E-2</v>
      </c>
      <c r="O353" s="110">
        <v>1</v>
      </c>
      <c r="P353" s="110">
        <v>0.18400000000000005</v>
      </c>
      <c r="Q353" s="110">
        <v>1</v>
      </c>
      <c r="R353" s="110">
        <v>1</v>
      </c>
      <c r="S353" s="110">
        <v>1</v>
      </c>
      <c r="T353" s="110">
        <v>1</v>
      </c>
      <c r="U353" s="110">
        <v>2342</v>
      </c>
      <c r="V353" s="110">
        <v>0.69178042523749195</v>
      </c>
      <c r="W353" s="110">
        <v>3385.4672878000001</v>
      </c>
      <c r="X353" s="110">
        <v>1</v>
      </c>
      <c r="Y353" s="110">
        <v>219</v>
      </c>
      <c r="Z353" s="110">
        <v>9.8118279569892479</v>
      </c>
      <c r="AA353" s="110">
        <v>0.41499999999999998</v>
      </c>
      <c r="AB353" s="110">
        <v>3</v>
      </c>
      <c r="AC353" s="109">
        <v>2</v>
      </c>
      <c r="AD353" s="49">
        <f t="shared" si="5"/>
        <v>2</v>
      </c>
      <c r="AE35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5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54" spans="1:32" x14ac:dyDescent="0.25">
      <c r="A354" s="112" t="s">
        <v>1230</v>
      </c>
      <c r="B354" s="112">
        <v>9003497700</v>
      </c>
      <c r="C354" s="112" t="s">
        <v>1229</v>
      </c>
      <c r="D354" s="112">
        <v>178696</v>
      </c>
      <c r="E354" s="112">
        <v>2.81</v>
      </c>
      <c r="F354" s="112">
        <v>106601.0963</v>
      </c>
      <c r="G354" s="112">
        <v>106.601</v>
      </c>
      <c r="H354" s="112">
        <v>0.95699999999999996</v>
      </c>
      <c r="I354" s="112">
        <v>5</v>
      </c>
      <c r="J354" s="112">
        <v>4.3000000000000038E-2</v>
      </c>
      <c r="K354" s="112">
        <v>1</v>
      </c>
      <c r="L354" s="112">
        <v>2676</v>
      </c>
      <c r="M354" s="112">
        <v>0.30123517594630966</v>
      </c>
      <c r="N354" s="112">
        <v>0.17799999999999999</v>
      </c>
      <c r="O354" s="112">
        <v>1</v>
      </c>
      <c r="P354" s="112">
        <v>6.1000000000000054E-2</v>
      </c>
      <c r="Q354" s="112">
        <v>1</v>
      </c>
      <c r="R354" s="112">
        <v>1</v>
      </c>
      <c r="S354" s="112">
        <v>1</v>
      </c>
      <c r="T354" s="112">
        <v>1</v>
      </c>
      <c r="U354" s="112">
        <v>4140</v>
      </c>
      <c r="V354" s="112">
        <v>6.04706469682485</v>
      </c>
      <c r="W354" s="112">
        <v>684.62968523999996</v>
      </c>
      <c r="X354" s="112">
        <v>1</v>
      </c>
      <c r="Y354" s="112">
        <v>527</v>
      </c>
      <c r="Z354" s="112">
        <v>11.776536312849162</v>
      </c>
      <c r="AA354" s="112">
        <v>0.503</v>
      </c>
      <c r="AB354" s="112">
        <v>3</v>
      </c>
      <c r="AC354" s="111">
        <v>2</v>
      </c>
      <c r="AD354" s="49">
        <f t="shared" si="5"/>
        <v>2</v>
      </c>
      <c r="AE35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5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55" spans="1:32" x14ac:dyDescent="0.25">
      <c r="A355" s="110" t="s">
        <v>1228</v>
      </c>
      <c r="B355" s="110">
        <v>9003500100</v>
      </c>
      <c r="C355" s="110" t="s">
        <v>1227</v>
      </c>
      <c r="D355" s="110">
        <v>28438</v>
      </c>
      <c r="E355" s="110">
        <v>2.73</v>
      </c>
      <c r="F355" s="110">
        <v>17211.460569999999</v>
      </c>
      <c r="G355" s="110">
        <v>17.210999999999999</v>
      </c>
      <c r="H355" s="110">
        <v>3.1E-2</v>
      </c>
      <c r="I355" s="110">
        <v>1</v>
      </c>
      <c r="J355" s="110">
        <v>0.96899999999999997</v>
      </c>
      <c r="K355" s="110">
        <v>5</v>
      </c>
      <c r="L355" s="110">
        <v>999</v>
      </c>
      <c r="M355" s="110">
        <v>0.69651264930388179</v>
      </c>
      <c r="N355" s="110">
        <v>0.96299999999999997</v>
      </c>
      <c r="O355" s="110">
        <v>5</v>
      </c>
      <c r="P355" s="110">
        <v>0.94100000000000006</v>
      </c>
      <c r="Q355" s="110">
        <v>5</v>
      </c>
      <c r="R355" s="110">
        <v>5</v>
      </c>
      <c r="S355" s="110">
        <v>1</v>
      </c>
      <c r="T355" s="110">
        <v>1</v>
      </c>
      <c r="U355" s="110">
        <v>4099</v>
      </c>
      <c r="V355" s="110">
        <v>0.15580805779795101</v>
      </c>
      <c r="W355" s="110">
        <v>26308.010367999999</v>
      </c>
      <c r="X355" s="110">
        <v>1</v>
      </c>
      <c r="Y355" s="110">
        <v>2069</v>
      </c>
      <c r="Z355" s="110">
        <v>52.753697093319737</v>
      </c>
      <c r="AA355" s="110">
        <v>0.99299999999999999</v>
      </c>
      <c r="AB355" s="110">
        <v>5</v>
      </c>
      <c r="AC355" s="109">
        <v>5</v>
      </c>
      <c r="AD355" s="49">
        <f t="shared" si="5"/>
        <v>5</v>
      </c>
      <c r="AE35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5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56" spans="1:32" x14ac:dyDescent="0.25">
      <c r="A356" s="112" t="s">
        <v>1226</v>
      </c>
      <c r="B356" s="112">
        <v>9003500200</v>
      </c>
      <c r="C356" s="112" t="s">
        <v>1225</v>
      </c>
      <c r="D356" s="112">
        <v>24943</v>
      </c>
      <c r="E356" s="112">
        <v>2.87</v>
      </c>
      <c r="F356" s="112">
        <v>14723.38737</v>
      </c>
      <c r="G356" s="112">
        <v>14.723000000000001</v>
      </c>
      <c r="H356" s="112">
        <v>1.4999999999999999E-2</v>
      </c>
      <c r="I356" s="112">
        <v>1</v>
      </c>
      <c r="J356" s="112">
        <v>0.98499999999999999</v>
      </c>
      <c r="K356" s="112">
        <v>5</v>
      </c>
      <c r="L356" s="112">
        <v>996</v>
      </c>
      <c r="M356" s="112">
        <v>0.81176971709330226</v>
      </c>
      <c r="N356" s="112">
        <v>0.98599999999999999</v>
      </c>
      <c r="O356" s="112">
        <v>5</v>
      </c>
      <c r="P356" s="112">
        <v>0.94499999999999995</v>
      </c>
      <c r="Q356" s="112">
        <v>5</v>
      </c>
      <c r="R356" s="112">
        <v>5</v>
      </c>
      <c r="S356" s="112">
        <v>1</v>
      </c>
      <c r="T356" s="112">
        <v>1</v>
      </c>
      <c r="U356" s="112">
        <v>2335</v>
      </c>
      <c r="V356" s="112">
        <v>0.150347028634882</v>
      </c>
      <c r="W356" s="112">
        <v>15530.735933</v>
      </c>
      <c r="X356" s="112">
        <v>1</v>
      </c>
      <c r="Y356" s="112">
        <v>1210</v>
      </c>
      <c r="Z356" s="112">
        <v>51.206093948370714</v>
      </c>
      <c r="AA356" s="112">
        <v>0.99299999999999999</v>
      </c>
      <c r="AB356" s="112">
        <v>5</v>
      </c>
      <c r="AC356" s="111">
        <v>5</v>
      </c>
      <c r="AD356" s="49">
        <f t="shared" si="5"/>
        <v>5</v>
      </c>
      <c r="AE35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5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57" spans="1:32" x14ac:dyDescent="0.25">
      <c r="A357" s="110" t="s">
        <v>1224</v>
      </c>
      <c r="B357" s="110">
        <v>9003500300</v>
      </c>
      <c r="C357" s="110" t="s">
        <v>1223</v>
      </c>
      <c r="D357" s="110">
        <v>24325</v>
      </c>
      <c r="E357" s="110">
        <v>1.97</v>
      </c>
      <c r="F357" s="110">
        <v>17330.84491</v>
      </c>
      <c r="G357" s="110">
        <v>17.331</v>
      </c>
      <c r="H357" s="110">
        <v>3.4000000000000002E-2</v>
      </c>
      <c r="I357" s="110">
        <v>1</v>
      </c>
      <c r="J357" s="110">
        <v>0.96599999999999997</v>
      </c>
      <c r="K357" s="110">
        <v>5</v>
      </c>
      <c r="L357" s="110">
        <v>879</v>
      </c>
      <c r="M357" s="110">
        <v>0.60862583761936162</v>
      </c>
      <c r="N357" s="110">
        <v>0.92700000000000005</v>
      </c>
      <c r="O357" s="110">
        <v>5</v>
      </c>
      <c r="P357" s="110">
        <v>0.97899999999999998</v>
      </c>
      <c r="Q357" s="110">
        <v>5</v>
      </c>
      <c r="R357" s="110">
        <v>5</v>
      </c>
      <c r="S357" s="110">
        <v>1</v>
      </c>
      <c r="T357" s="110">
        <v>1</v>
      </c>
      <c r="U357" s="110">
        <v>2343</v>
      </c>
      <c r="V357" s="110">
        <v>0.20521948364239501</v>
      </c>
      <c r="W357" s="110">
        <v>11417.044612</v>
      </c>
      <c r="X357" s="110">
        <v>1</v>
      </c>
      <c r="Y357" s="110">
        <v>737</v>
      </c>
      <c r="Z357" s="110">
        <v>31.960104076322637</v>
      </c>
      <c r="AA357" s="110">
        <v>0.90800000000000003</v>
      </c>
      <c r="AB357" s="110">
        <v>5</v>
      </c>
      <c r="AC357" s="109">
        <v>5</v>
      </c>
      <c r="AD357" s="49">
        <f t="shared" si="5"/>
        <v>5</v>
      </c>
      <c r="AE35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5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58" spans="1:32" x14ac:dyDescent="0.25">
      <c r="A358" s="112" t="s">
        <v>1222</v>
      </c>
      <c r="B358" s="112">
        <v>9003500400</v>
      </c>
      <c r="C358" s="112" t="s">
        <v>1221</v>
      </c>
      <c r="D358" s="112">
        <v>33750</v>
      </c>
      <c r="E358" s="112">
        <v>2.27</v>
      </c>
      <c r="F358" s="112">
        <v>22400.661769999999</v>
      </c>
      <c r="G358" s="112">
        <v>22.401</v>
      </c>
      <c r="H358" s="112">
        <v>8.6999999999999994E-2</v>
      </c>
      <c r="I358" s="112">
        <v>1</v>
      </c>
      <c r="J358" s="112">
        <v>0.91300000000000003</v>
      </c>
      <c r="K358" s="112">
        <v>5</v>
      </c>
      <c r="L358" s="112">
        <v>1069</v>
      </c>
      <c r="M358" s="112">
        <v>0.57266165311150985</v>
      </c>
      <c r="N358" s="112">
        <v>0.90500000000000003</v>
      </c>
      <c r="O358" s="112">
        <v>5</v>
      </c>
      <c r="P358" s="112">
        <v>0.89700000000000002</v>
      </c>
      <c r="Q358" s="112">
        <v>5</v>
      </c>
      <c r="R358" s="112">
        <v>5</v>
      </c>
      <c r="S358" s="112">
        <v>1</v>
      </c>
      <c r="T358" s="112">
        <v>1</v>
      </c>
      <c r="U358" s="112">
        <v>1687</v>
      </c>
      <c r="V358" s="112">
        <v>0.36630246935506999</v>
      </c>
      <c r="W358" s="112">
        <v>4605.4835584000002</v>
      </c>
      <c r="X358" s="112">
        <v>1</v>
      </c>
      <c r="Y358" s="112">
        <v>756</v>
      </c>
      <c r="Z358" s="112">
        <v>45</v>
      </c>
      <c r="AA358" s="112">
        <v>0.98199999999999998</v>
      </c>
      <c r="AB358" s="112">
        <v>5</v>
      </c>
      <c r="AC358" s="111">
        <v>5</v>
      </c>
      <c r="AD358" s="49">
        <f t="shared" si="5"/>
        <v>5</v>
      </c>
      <c r="AE35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5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59" spans="1:32" x14ac:dyDescent="0.25">
      <c r="A359" s="110" t="s">
        <v>1220</v>
      </c>
      <c r="B359" s="110">
        <v>9003500500</v>
      </c>
      <c r="C359" s="110" t="s">
        <v>1219</v>
      </c>
      <c r="D359" s="110">
        <v>45481</v>
      </c>
      <c r="E359" s="110">
        <v>1.77</v>
      </c>
      <c r="F359" s="110">
        <v>34185.612999999998</v>
      </c>
      <c r="G359" s="110">
        <v>34.186</v>
      </c>
      <c r="H359" s="110">
        <v>0.22600000000000001</v>
      </c>
      <c r="I359" s="110">
        <v>2</v>
      </c>
      <c r="J359" s="110">
        <v>0.77400000000000002</v>
      </c>
      <c r="K359" s="110">
        <v>4</v>
      </c>
      <c r="L359" s="110">
        <v>1051</v>
      </c>
      <c r="M359" s="110">
        <v>0.36892712732692551</v>
      </c>
      <c r="N359" s="110">
        <v>0.59</v>
      </c>
      <c r="O359" s="110">
        <v>3</v>
      </c>
      <c r="P359" s="110">
        <v>0.90800000000000003</v>
      </c>
      <c r="Q359" s="110">
        <v>5</v>
      </c>
      <c r="R359" s="110">
        <v>5</v>
      </c>
      <c r="S359" s="110">
        <v>1</v>
      </c>
      <c r="T359" s="110">
        <v>1</v>
      </c>
      <c r="U359" s="110">
        <v>1477</v>
      </c>
      <c r="V359" s="110">
        <v>0.10912212720676701</v>
      </c>
      <c r="W359" s="110">
        <v>13535.293325000001</v>
      </c>
      <c r="X359" s="110">
        <v>1</v>
      </c>
      <c r="Y359" s="110">
        <v>687</v>
      </c>
      <c r="Z359" s="110">
        <v>47.087045921864288</v>
      </c>
      <c r="AA359" s="110">
        <v>0.98899999999999999</v>
      </c>
      <c r="AB359" s="110">
        <v>5</v>
      </c>
      <c r="AC359" s="109">
        <v>5</v>
      </c>
      <c r="AD359" s="49">
        <f t="shared" si="5"/>
        <v>5</v>
      </c>
      <c r="AE35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5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60" spans="1:32" x14ac:dyDescent="0.25">
      <c r="A360" s="112" t="s">
        <v>1218</v>
      </c>
      <c r="B360" s="112">
        <v>9003500900</v>
      </c>
      <c r="C360" s="112" t="s">
        <v>1217</v>
      </c>
      <c r="D360" s="112">
        <v>21633</v>
      </c>
      <c r="E360" s="112">
        <v>2.5099999999999998</v>
      </c>
      <c r="F360" s="112">
        <v>13654.62852</v>
      </c>
      <c r="G360" s="112">
        <v>13.654999999999999</v>
      </c>
      <c r="H360" s="112">
        <v>1.2E-2</v>
      </c>
      <c r="I360" s="112">
        <v>1</v>
      </c>
      <c r="J360" s="112">
        <v>0.98799999999999999</v>
      </c>
      <c r="K360" s="112">
        <v>5</v>
      </c>
      <c r="L360" s="112">
        <v>596</v>
      </c>
      <c r="M360" s="112">
        <v>0.52377843817020953</v>
      </c>
      <c r="N360" s="112">
        <v>0.86799999999999999</v>
      </c>
      <c r="O360" s="112">
        <v>5</v>
      </c>
      <c r="P360" s="112">
        <v>0.997</v>
      </c>
      <c r="Q360" s="112">
        <v>5</v>
      </c>
      <c r="R360" s="112">
        <v>5</v>
      </c>
      <c r="S360" s="112">
        <v>1</v>
      </c>
      <c r="T360" s="112">
        <v>1</v>
      </c>
      <c r="U360" s="112">
        <v>2124</v>
      </c>
      <c r="V360" s="112">
        <v>0.19459163517359901</v>
      </c>
      <c r="W360" s="112">
        <v>10915.165999000001</v>
      </c>
      <c r="X360" s="112">
        <v>1</v>
      </c>
      <c r="Y360" s="112">
        <v>831</v>
      </c>
      <c r="Z360" s="112">
        <v>39.439962031324157</v>
      </c>
      <c r="AA360" s="112">
        <v>0.96499999999999997</v>
      </c>
      <c r="AB360" s="112">
        <v>5</v>
      </c>
      <c r="AC360" s="111">
        <v>5</v>
      </c>
      <c r="AD360" s="49">
        <f t="shared" si="5"/>
        <v>5</v>
      </c>
      <c r="AE36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6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61" spans="1:32" x14ac:dyDescent="0.25">
      <c r="A361" s="110" t="s">
        <v>1216</v>
      </c>
      <c r="B361" s="110">
        <v>9003501200</v>
      </c>
      <c r="C361" s="110" t="s">
        <v>1215</v>
      </c>
      <c r="D361" s="110">
        <v>22449</v>
      </c>
      <c r="E361" s="110">
        <v>3.07</v>
      </c>
      <c r="F361" s="110">
        <v>12812.321040000001</v>
      </c>
      <c r="G361" s="110">
        <v>12.811999999999999</v>
      </c>
      <c r="H361" s="110">
        <v>6.0000000000000001E-3</v>
      </c>
      <c r="I361" s="110">
        <v>1</v>
      </c>
      <c r="J361" s="110">
        <v>0.99399999999999999</v>
      </c>
      <c r="K361" s="110">
        <v>5</v>
      </c>
      <c r="L361" s="110">
        <v>937</v>
      </c>
      <c r="M361" s="110">
        <v>0.87759274567787438</v>
      </c>
      <c r="N361" s="110">
        <v>0.99099999999999999</v>
      </c>
      <c r="O361" s="110">
        <v>5</v>
      </c>
      <c r="P361" s="110">
        <v>0.96399999999999997</v>
      </c>
      <c r="Q361" s="110">
        <v>5</v>
      </c>
      <c r="R361" s="110">
        <v>5</v>
      </c>
      <c r="S361" s="110">
        <v>1</v>
      </c>
      <c r="T361" s="110">
        <v>1</v>
      </c>
      <c r="U361" s="110">
        <v>2369</v>
      </c>
      <c r="V361" s="110">
        <v>0.28261636733452</v>
      </c>
      <c r="W361" s="110">
        <v>8382.3878366999998</v>
      </c>
      <c r="X361" s="110">
        <v>1</v>
      </c>
      <c r="Y361" s="110">
        <v>454</v>
      </c>
      <c r="Z361" s="110">
        <v>15.935415935415936</v>
      </c>
      <c r="AA361" s="110">
        <v>0.64700000000000002</v>
      </c>
      <c r="AB361" s="110">
        <v>4</v>
      </c>
      <c r="AC361" s="109">
        <v>4.5</v>
      </c>
      <c r="AD361" s="49">
        <f t="shared" si="5"/>
        <v>5</v>
      </c>
      <c r="AE36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6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62" spans="1:32" x14ac:dyDescent="0.25">
      <c r="A362" s="112" t="s">
        <v>1214</v>
      </c>
      <c r="B362" s="112">
        <v>9003501300</v>
      </c>
      <c r="C362" s="112" t="s">
        <v>1213</v>
      </c>
      <c r="D362" s="112">
        <v>30034</v>
      </c>
      <c r="E362" s="112">
        <v>2.96</v>
      </c>
      <c r="F362" s="112">
        <v>17456.907910000002</v>
      </c>
      <c r="G362" s="112">
        <v>17.457000000000001</v>
      </c>
      <c r="H362" s="112">
        <v>3.5999999999999997E-2</v>
      </c>
      <c r="I362" s="112">
        <v>1</v>
      </c>
      <c r="J362" s="112">
        <v>0.96399999999999997</v>
      </c>
      <c r="K362" s="112">
        <v>5</v>
      </c>
      <c r="L362" s="112">
        <v>902</v>
      </c>
      <c r="M362" s="112">
        <v>0.6200410780536677</v>
      </c>
      <c r="N362" s="112">
        <v>0.93100000000000005</v>
      </c>
      <c r="O362" s="112">
        <v>5</v>
      </c>
      <c r="P362" s="112">
        <v>0.97299999999999998</v>
      </c>
      <c r="Q362" s="112">
        <v>5</v>
      </c>
      <c r="R362" s="112">
        <v>5</v>
      </c>
      <c r="S362" s="112">
        <v>1</v>
      </c>
      <c r="T362" s="112">
        <v>1</v>
      </c>
      <c r="U362" s="112">
        <v>1735</v>
      </c>
      <c r="V362" s="112">
        <v>0.101255681493505</v>
      </c>
      <c r="W362" s="112">
        <v>17134.840972999998</v>
      </c>
      <c r="X362" s="112">
        <v>1</v>
      </c>
      <c r="Y362" s="112">
        <v>340</v>
      </c>
      <c r="Z362" s="112">
        <v>19.484240687679083</v>
      </c>
      <c r="AA362" s="112">
        <v>0.73899999999999999</v>
      </c>
      <c r="AB362" s="112">
        <v>4</v>
      </c>
      <c r="AC362" s="111">
        <v>4.5</v>
      </c>
      <c r="AD362" s="49">
        <f t="shared" si="5"/>
        <v>5</v>
      </c>
      <c r="AE36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6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63" spans="1:32" x14ac:dyDescent="0.25">
      <c r="A363" s="110" t="s">
        <v>1212</v>
      </c>
      <c r="B363" s="110">
        <v>9003501400</v>
      </c>
      <c r="C363" s="110" t="s">
        <v>1211</v>
      </c>
      <c r="D363" s="110">
        <v>23500</v>
      </c>
      <c r="E363" s="110">
        <v>2.4700000000000002</v>
      </c>
      <c r="F363" s="110">
        <v>14952.691930000001</v>
      </c>
      <c r="G363" s="110">
        <v>14.952999999999999</v>
      </c>
      <c r="H363" s="110">
        <v>1.7999999999999999E-2</v>
      </c>
      <c r="I363" s="110">
        <v>1</v>
      </c>
      <c r="J363" s="110">
        <v>0.98199999999999998</v>
      </c>
      <c r="K363" s="110">
        <v>5</v>
      </c>
      <c r="L363" s="110">
        <v>842</v>
      </c>
      <c r="M363" s="110">
        <v>0.67573116916346443</v>
      </c>
      <c r="N363" s="110">
        <v>0.95599999999999996</v>
      </c>
      <c r="O363" s="110">
        <v>5</v>
      </c>
      <c r="P363" s="110">
        <v>0.98599999999999999</v>
      </c>
      <c r="Q363" s="110">
        <v>5</v>
      </c>
      <c r="R363" s="110">
        <v>5</v>
      </c>
      <c r="S363" s="110">
        <v>1</v>
      </c>
      <c r="T363" s="110">
        <v>1</v>
      </c>
      <c r="U363" s="110">
        <v>2641</v>
      </c>
      <c r="V363" s="110">
        <v>0.14285780474658599</v>
      </c>
      <c r="W363" s="110">
        <v>18486.914346000001</v>
      </c>
      <c r="X363" s="110">
        <v>1</v>
      </c>
      <c r="Y363" s="110">
        <v>397</v>
      </c>
      <c r="Z363" s="110">
        <v>15.257494235203689</v>
      </c>
      <c r="AA363" s="110">
        <v>0.63200000000000001</v>
      </c>
      <c r="AB363" s="110">
        <v>4</v>
      </c>
      <c r="AC363" s="109">
        <v>4.5</v>
      </c>
      <c r="AD363" s="49">
        <f t="shared" si="5"/>
        <v>5</v>
      </c>
      <c r="AE36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6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64" spans="1:32" x14ac:dyDescent="0.25">
      <c r="A364" s="112" t="s">
        <v>1210</v>
      </c>
      <c r="B364" s="112">
        <v>9003501500</v>
      </c>
      <c r="C364" s="112" t="s">
        <v>1209</v>
      </c>
      <c r="D364" s="112">
        <v>31309</v>
      </c>
      <c r="E364" s="112">
        <v>2.4300000000000002</v>
      </c>
      <c r="F364" s="112">
        <v>20084.73286</v>
      </c>
      <c r="G364" s="112">
        <v>20.085000000000001</v>
      </c>
      <c r="H364" s="112">
        <v>5.8999999999999997E-2</v>
      </c>
      <c r="I364" s="112">
        <v>1</v>
      </c>
      <c r="J364" s="112">
        <v>0.94100000000000006</v>
      </c>
      <c r="K364" s="112">
        <v>5</v>
      </c>
      <c r="L364" s="112">
        <v>1024</v>
      </c>
      <c r="M364" s="112">
        <v>0.61180798797042102</v>
      </c>
      <c r="N364" s="112">
        <v>0.92800000000000005</v>
      </c>
      <c r="O364" s="112">
        <v>5</v>
      </c>
      <c r="P364" s="112">
        <v>0.92500000000000004</v>
      </c>
      <c r="Q364" s="112">
        <v>5</v>
      </c>
      <c r="R364" s="112">
        <v>5</v>
      </c>
      <c r="S364" s="112">
        <v>1</v>
      </c>
      <c r="T364" s="112">
        <v>1</v>
      </c>
      <c r="U364" s="112">
        <v>3550</v>
      </c>
      <c r="V364" s="112">
        <v>0.69100281545705999</v>
      </c>
      <c r="W364" s="112">
        <v>5137.4609779000002</v>
      </c>
      <c r="X364" s="112">
        <v>1</v>
      </c>
      <c r="Y364" s="112">
        <v>383</v>
      </c>
      <c r="Z364" s="112">
        <v>12.275641025641026</v>
      </c>
      <c r="AA364" s="112">
        <v>0.53600000000000003</v>
      </c>
      <c r="AB364" s="112">
        <v>3</v>
      </c>
      <c r="AC364" s="111">
        <v>4</v>
      </c>
      <c r="AD364" s="49">
        <f t="shared" si="5"/>
        <v>4</v>
      </c>
      <c r="AE36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6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65" spans="1:32" x14ac:dyDescent="0.25">
      <c r="A365" s="110" t="s">
        <v>1208</v>
      </c>
      <c r="B365" s="110">
        <v>9003501700</v>
      </c>
      <c r="C365" s="110" t="s">
        <v>1207</v>
      </c>
      <c r="D365" s="110">
        <v>28029</v>
      </c>
      <c r="E365" s="110">
        <v>3.36</v>
      </c>
      <c r="F365" s="110">
        <v>15291.073109999999</v>
      </c>
      <c r="G365" s="110">
        <v>15.291</v>
      </c>
      <c r="H365" s="110">
        <v>1.9E-2</v>
      </c>
      <c r="I365" s="110">
        <v>1</v>
      </c>
      <c r="J365" s="110">
        <v>0.98099999999999998</v>
      </c>
      <c r="K365" s="110">
        <v>5</v>
      </c>
      <c r="L365" s="110">
        <v>986</v>
      </c>
      <c r="M365" s="110">
        <v>0.77378480338715738</v>
      </c>
      <c r="N365" s="110">
        <v>0.98</v>
      </c>
      <c r="O365" s="110">
        <v>5</v>
      </c>
      <c r="P365" s="110">
        <v>0.94799999999999995</v>
      </c>
      <c r="Q365" s="110">
        <v>5</v>
      </c>
      <c r="R365" s="110">
        <v>5</v>
      </c>
      <c r="S365" s="110">
        <v>1</v>
      </c>
      <c r="T365" s="110">
        <v>1</v>
      </c>
      <c r="U365" s="110">
        <v>1318</v>
      </c>
      <c r="V365" s="110">
        <v>0.114904007277254</v>
      </c>
      <c r="W365" s="110">
        <v>11470.444167</v>
      </c>
      <c r="X365" s="110">
        <v>1</v>
      </c>
      <c r="Y365" s="110">
        <v>558</v>
      </c>
      <c r="Z365" s="110">
        <v>32.404181184668992</v>
      </c>
      <c r="AA365" s="110">
        <v>0.91900000000000004</v>
      </c>
      <c r="AB365" s="110">
        <v>5</v>
      </c>
      <c r="AC365" s="109">
        <v>5</v>
      </c>
      <c r="AD365" s="49">
        <f t="shared" si="5"/>
        <v>5</v>
      </c>
      <c r="AE36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6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66" spans="1:32" x14ac:dyDescent="0.25">
      <c r="A366" s="112" t="s">
        <v>1206</v>
      </c>
      <c r="B366" s="112">
        <v>9003501800</v>
      </c>
      <c r="C366" s="112" t="s">
        <v>1205</v>
      </c>
      <c r="D366" s="112">
        <v>22454</v>
      </c>
      <c r="E366" s="112">
        <v>2.87</v>
      </c>
      <c r="F366" s="112">
        <v>13254.17712</v>
      </c>
      <c r="G366" s="112">
        <v>13.254</v>
      </c>
      <c r="H366" s="112">
        <v>7.0000000000000001E-3</v>
      </c>
      <c r="I366" s="112">
        <v>1</v>
      </c>
      <c r="J366" s="112">
        <v>0.99299999999999999</v>
      </c>
      <c r="K366" s="112">
        <v>5</v>
      </c>
      <c r="L366" s="112">
        <v>1004</v>
      </c>
      <c r="M366" s="112">
        <v>0.90899645379116523</v>
      </c>
      <c r="N366" s="112">
        <v>0.99199999999999999</v>
      </c>
      <c r="O366" s="112">
        <v>5</v>
      </c>
      <c r="P366" s="112">
        <v>0.93700000000000006</v>
      </c>
      <c r="Q366" s="112">
        <v>5</v>
      </c>
      <c r="R366" s="112">
        <v>5</v>
      </c>
      <c r="S366" s="112">
        <v>1</v>
      </c>
      <c r="T366" s="112">
        <v>1</v>
      </c>
      <c r="U366" s="112">
        <v>2863</v>
      </c>
      <c r="V366" s="112">
        <v>0.198044160822367</v>
      </c>
      <c r="W366" s="112">
        <v>14456.371691</v>
      </c>
      <c r="X366" s="112">
        <v>1</v>
      </c>
      <c r="Y366" s="112">
        <v>1160</v>
      </c>
      <c r="Z366" s="112">
        <v>38.423318979794637</v>
      </c>
      <c r="AA366" s="112">
        <v>0.96499999999999997</v>
      </c>
      <c r="AB366" s="112">
        <v>5</v>
      </c>
      <c r="AC366" s="111">
        <v>5</v>
      </c>
      <c r="AD366" s="49">
        <f t="shared" si="5"/>
        <v>5</v>
      </c>
      <c r="AE36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6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67" spans="1:32" x14ac:dyDescent="0.25">
      <c r="A367" s="110" t="s">
        <v>1204</v>
      </c>
      <c r="B367" s="110">
        <v>9003502100</v>
      </c>
      <c r="C367" s="110" t="s">
        <v>1203</v>
      </c>
      <c r="D367" s="110">
        <v>82355</v>
      </c>
      <c r="E367" s="110">
        <v>1.43</v>
      </c>
      <c r="F367" s="110">
        <v>68868.710730000006</v>
      </c>
      <c r="G367" s="110">
        <v>68.869</v>
      </c>
      <c r="H367" s="110">
        <v>0.78800000000000003</v>
      </c>
      <c r="I367" s="110">
        <v>4</v>
      </c>
      <c r="J367" s="110">
        <v>0.21199999999999997</v>
      </c>
      <c r="K367" s="110">
        <v>2</v>
      </c>
      <c r="L367" s="110">
        <v>1487</v>
      </c>
      <c r="M367" s="110">
        <v>0.25910169960865764</v>
      </c>
      <c r="N367" s="110">
        <v>0.03</v>
      </c>
      <c r="O367" s="110">
        <v>1</v>
      </c>
      <c r="P367" s="110">
        <v>0.496</v>
      </c>
      <c r="Q367" s="110">
        <v>3</v>
      </c>
      <c r="R367" s="110">
        <v>3</v>
      </c>
      <c r="S367" s="110">
        <v>1</v>
      </c>
      <c r="T367" s="110">
        <v>1</v>
      </c>
      <c r="U367" s="110">
        <v>1852</v>
      </c>
      <c r="V367" s="110">
        <v>0.88824233934674601</v>
      </c>
      <c r="W367" s="110">
        <v>2085.0165747999999</v>
      </c>
      <c r="X367" s="110">
        <v>1</v>
      </c>
      <c r="Y367" s="110">
        <v>609</v>
      </c>
      <c r="Z367" s="110">
        <v>25.343320848938827</v>
      </c>
      <c r="AA367" s="110">
        <v>0.84</v>
      </c>
      <c r="AB367" s="110">
        <v>5</v>
      </c>
      <c r="AC367" s="109">
        <v>4</v>
      </c>
      <c r="AD367" s="49">
        <f t="shared" si="5"/>
        <v>4</v>
      </c>
      <c r="AE36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6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68" spans="1:32" x14ac:dyDescent="0.25">
      <c r="A368" s="112" t="s">
        <v>1202</v>
      </c>
      <c r="B368" s="112">
        <v>9003502300</v>
      </c>
      <c r="C368" s="112" t="s">
        <v>1201</v>
      </c>
      <c r="D368" s="112">
        <v>49643</v>
      </c>
      <c r="E368" s="112">
        <v>3.05</v>
      </c>
      <c r="F368" s="112">
        <v>28425.499110000001</v>
      </c>
      <c r="G368" s="112">
        <v>28.425000000000001</v>
      </c>
      <c r="H368" s="112">
        <v>0.14699999999999999</v>
      </c>
      <c r="I368" s="112">
        <v>1</v>
      </c>
      <c r="J368" s="112">
        <v>0.85299999999999998</v>
      </c>
      <c r="K368" s="112">
        <v>5</v>
      </c>
      <c r="L368" s="112">
        <v>1218</v>
      </c>
      <c r="M368" s="112">
        <v>0.5141862221465141</v>
      </c>
      <c r="N368" s="112">
        <v>0.85799999999999998</v>
      </c>
      <c r="O368" s="112">
        <v>5</v>
      </c>
      <c r="P368" s="112">
        <v>0.74399999999999999</v>
      </c>
      <c r="Q368" s="112">
        <v>4</v>
      </c>
      <c r="R368" s="112">
        <v>5</v>
      </c>
      <c r="S368" s="112">
        <v>1</v>
      </c>
      <c r="T368" s="112">
        <v>1</v>
      </c>
      <c r="U368" s="112">
        <v>5998</v>
      </c>
      <c r="V368" s="112">
        <v>0.66644826153634695</v>
      </c>
      <c r="W368" s="112">
        <v>8999.9484524</v>
      </c>
      <c r="X368" s="112">
        <v>1</v>
      </c>
      <c r="Y368" s="112">
        <v>2638</v>
      </c>
      <c r="Z368" s="112">
        <v>44.209820680408917</v>
      </c>
      <c r="AA368" s="112">
        <v>0.98399999999999999</v>
      </c>
      <c r="AB368" s="112">
        <v>5</v>
      </c>
      <c r="AC368" s="111">
        <v>5</v>
      </c>
      <c r="AD368" s="49">
        <f t="shared" si="5"/>
        <v>5</v>
      </c>
      <c r="AE36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6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69" spans="1:32" x14ac:dyDescent="0.25">
      <c r="A369" s="110" t="s">
        <v>1200</v>
      </c>
      <c r="B369" s="110">
        <v>9003502400</v>
      </c>
      <c r="C369" s="110" t="s">
        <v>1199</v>
      </c>
      <c r="D369" s="110">
        <v>31179</v>
      </c>
      <c r="E369" s="110">
        <v>2.79</v>
      </c>
      <c r="F369" s="110">
        <v>18666.37904</v>
      </c>
      <c r="G369" s="110">
        <v>18.666</v>
      </c>
      <c r="H369" s="110">
        <v>4.3999999999999997E-2</v>
      </c>
      <c r="I369" s="110">
        <v>1</v>
      </c>
      <c r="J369" s="110">
        <v>0.95599999999999996</v>
      </c>
      <c r="K369" s="110">
        <v>5</v>
      </c>
      <c r="L369" s="110">
        <v>1114</v>
      </c>
      <c r="M369" s="110">
        <v>0.71615389205125668</v>
      </c>
      <c r="N369" s="110">
        <v>0.96799999999999997</v>
      </c>
      <c r="O369" s="110">
        <v>5</v>
      </c>
      <c r="P369" s="110">
        <v>0.86099999999999999</v>
      </c>
      <c r="Q369" s="110">
        <v>5</v>
      </c>
      <c r="R369" s="110">
        <v>5</v>
      </c>
      <c r="S369" s="110">
        <v>1</v>
      </c>
      <c r="T369" s="110">
        <v>1</v>
      </c>
      <c r="U369" s="110">
        <v>6055</v>
      </c>
      <c r="V369" s="110">
        <v>0.28303644650090998</v>
      </c>
      <c r="W369" s="110">
        <v>21393.004593000001</v>
      </c>
      <c r="X369" s="110">
        <v>1</v>
      </c>
      <c r="Y369" s="110">
        <v>3500</v>
      </c>
      <c r="Z369" s="110">
        <v>56.753688989784337</v>
      </c>
      <c r="AA369" s="110">
        <v>0.997</v>
      </c>
      <c r="AB369" s="110">
        <v>5</v>
      </c>
      <c r="AC369" s="109">
        <v>5</v>
      </c>
      <c r="AD369" s="49">
        <f t="shared" si="5"/>
        <v>5</v>
      </c>
      <c r="AE36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6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70" spans="1:32" x14ac:dyDescent="0.25">
      <c r="A370" s="112" t="s">
        <v>1198</v>
      </c>
      <c r="B370" s="112">
        <v>9003502500</v>
      </c>
      <c r="C370" s="112" t="s">
        <v>1197</v>
      </c>
      <c r="D370" s="112">
        <v>39545</v>
      </c>
      <c r="E370" s="112">
        <v>2.56</v>
      </c>
      <c r="F370" s="112">
        <v>24715.625</v>
      </c>
      <c r="G370" s="112">
        <v>24.716000000000001</v>
      </c>
      <c r="H370" s="112">
        <v>0.111</v>
      </c>
      <c r="I370" s="112">
        <v>1</v>
      </c>
      <c r="J370" s="112">
        <v>0.88900000000000001</v>
      </c>
      <c r="K370" s="112">
        <v>5</v>
      </c>
      <c r="L370" s="112">
        <v>1034</v>
      </c>
      <c r="M370" s="112">
        <v>0.50203059805285122</v>
      </c>
      <c r="N370" s="112">
        <v>0.84899999999999998</v>
      </c>
      <c r="O370" s="112">
        <v>5</v>
      </c>
      <c r="P370" s="112">
        <v>0.91800000000000004</v>
      </c>
      <c r="Q370" s="112">
        <v>5</v>
      </c>
      <c r="R370" s="112">
        <v>5</v>
      </c>
      <c r="S370" s="112">
        <v>1</v>
      </c>
      <c r="T370" s="112">
        <v>1</v>
      </c>
      <c r="U370" s="112">
        <v>1828</v>
      </c>
      <c r="V370" s="112">
        <v>2.0907776406686098</v>
      </c>
      <c r="W370" s="112">
        <v>874.31583562000003</v>
      </c>
      <c r="X370" s="112">
        <v>1</v>
      </c>
      <c r="Y370" s="112">
        <v>993</v>
      </c>
      <c r="Z370" s="112">
        <v>46.100278551532035</v>
      </c>
      <c r="AA370" s="112">
        <v>0.98899999999999999</v>
      </c>
      <c r="AB370" s="112">
        <v>5</v>
      </c>
      <c r="AC370" s="111">
        <v>5</v>
      </c>
      <c r="AD370" s="49">
        <f t="shared" si="5"/>
        <v>5</v>
      </c>
      <c r="AE37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7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71" spans="1:32" x14ac:dyDescent="0.25">
      <c r="A371" s="110" t="s">
        <v>1196</v>
      </c>
      <c r="B371" s="110">
        <v>9003502600</v>
      </c>
      <c r="C371" s="110" t="s">
        <v>1195</v>
      </c>
      <c r="D371" s="110">
        <v>36495</v>
      </c>
      <c r="E371" s="110">
        <v>2.99</v>
      </c>
      <c r="F371" s="110">
        <v>21105.603439999999</v>
      </c>
      <c r="G371" s="110">
        <v>21.106000000000002</v>
      </c>
      <c r="H371" s="110">
        <v>7.0999999999999994E-2</v>
      </c>
      <c r="I371" s="110">
        <v>1</v>
      </c>
      <c r="J371" s="110">
        <v>0.92900000000000005</v>
      </c>
      <c r="K371" s="110">
        <v>5</v>
      </c>
      <c r="L371" s="110">
        <v>1081</v>
      </c>
      <c r="M371" s="110">
        <v>0.61462350682734146</v>
      </c>
      <c r="N371" s="110">
        <v>0.92900000000000005</v>
      </c>
      <c r="O371" s="110">
        <v>5</v>
      </c>
      <c r="P371" s="110">
        <v>0.88900000000000001</v>
      </c>
      <c r="Q371" s="110">
        <v>5</v>
      </c>
      <c r="R371" s="110">
        <v>5</v>
      </c>
      <c r="S371" s="110">
        <v>1</v>
      </c>
      <c r="T371" s="110">
        <v>1</v>
      </c>
      <c r="U371" s="110">
        <v>3838</v>
      </c>
      <c r="V371" s="110">
        <v>0.21110638350447999</v>
      </c>
      <c r="W371" s="110">
        <v>18180.407131</v>
      </c>
      <c r="X371" s="110">
        <v>1</v>
      </c>
      <c r="Y371" s="110">
        <v>2061</v>
      </c>
      <c r="Z371" s="110">
        <v>50.951792336217551</v>
      </c>
      <c r="AA371" s="110">
        <v>0.995</v>
      </c>
      <c r="AB371" s="110">
        <v>5</v>
      </c>
      <c r="AC371" s="109">
        <v>5</v>
      </c>
      <c r="AD371" s="49">
        <f t="shared" si="5"/>
        <v>5</v>
      </c>
      <c r="AE37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7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72" spans="1:32" x14ac:dyDescent="0.25">
      <c r="A372" s="112" t="s">
        <v>1194</v>
      </c>
      <c r="B372" s="112">
        <v>9003502700</v>
      </c>
      <c r="C372" s="112" t="s">
        <v>1193</v>
      </c>
      <c r="D372" s="112">
        <v>23608</v>
      </c>
      <c r="E372" s="112">
        <v>2.2200000000000002</v>
      </c>
      <c r="F372" s="112">
        <v>15844.65215</v>
      </c>
      <c r="G372" s="112">
        <v>15.845000000000001</v>
      </c>
      <c r="H372" s="112">
        <v>2.4E-2</v>
      </c>
      <c r="I372" s="112">
        <v>1</v>
      </c>
      <c r="J372" s="112">
        <v>0.97599999999999998</v>
      </c>
      <c r="K372" s="112">
        <v>5</v>
      </c>
      <c r="L372" s="112">
        <v>914</v>
      </c>
      <c r="M372" s="112">
        <v>0.69222093966890907</v>
      </c>
      <c r="N372" s="112">
        <v>0.95899999999999996</v>
      </c>
      <c r="O372" s="112">
        <v>5</v>
      </c>
      <c r="P372" s="112">
        <v>0.96799999999999997</v>
      </c>
      <c r="Q372" s="112">
        <v>5</v>
      </c>
      <c r="R372" s="112">
        <v>5</v>
      </c>
      <c r="S372" s="112">
        <v>1</v>
      </c>
      <c r="T372" s="112">
        <v>1</v>
      </c>
      <c r="U372" s="112">
        <v>5240</v>
      </c>
      <c r="V372" s="112">
        <v>0.34860702057306803</v>
      </c>
      <c r="W372" s="112">
        <v>15031.252071000001</v>
      </c>
      <c r="X372" s="112">
        <v>1</v>
      </c>
      <c r="Y372" s="112">
        <v>1445</v>
      </c>
      <c r="Z372" s="112">
        <v>29.121322047561467</v>
      </c>
      <c r="AA372" s="112">
        <v>0.88900000000000001</v>
      </c>
      <c r="AB372" s="112">
        <v>5</v>
      </c>
      <c r="AC372" s="111">
        <v>5</v>
      </c>
      <c r="AD372" s="49">
        <f t="shared" si="5"/>
        <v>5</v>
      </c>
      <c r="AE37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7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73" spans="1:32" x14ac:dyDescent="0.25">
      <c r="A373" s="110" t="s">
        <v>1192</v>
      </c>
      <c r="B373" s="110">
        <v>9003502800</v>
      </c>
      <c r="C373" s="110" t="s">
        <v>1191</v>
      </c>
      <c r="D373" s="110">
        <v>30987</v>
      </c>
      <c r="E373" s="110">
        <v>3.14</v>
      </c>
      <c r="F373" s="110">
        <v>17486.975760000001</v>
      </c>
      <c r="G373" s="110">
        <v>17.486999999999998</v>
      </c>
      <c r="H373" s="110">
        <v>3.6999999999999998E-2</v>
      </c>
      <c r="I373" s="110">
        <v>1</v>
      </c>
      <c r="J373" s="110">
        <v>0.96299999999999997</v>
      </c>
      <c r="K373" s="110">
        <v>5</v>
      </c>
      <c r="L373" s="110">
        <v>1018</v>
      </c>
      <c r="M373" s="110">
        <v>0.69857705344014265</v>
      </c>
      <c r="N373" s="110">
        <v>0.96399999999999997</v>
      </c>
      <c r="O373" s="110">
        <v>5</v>
      </c>
      <c r="P373" s="110">
        <v>0.92800000000000005</v>
      </c>
      <c r="Q373" s="110">
        <v>5</v>
      </c>
      <c r="R373" s="110">
        <v>5</v>
      </c>
      <c r="S373" s="110">
        <v>1</v>
      </c>
      <c r="T373" s="110">
        <v>1</v>
      </c>
      <c r="U373" s="110">
        <v>3283</v>
      </c>
      <c r="V373" s="110">
        <v>0.17989620029127501</v>
      </c>
      <c r="W373" s="110">
        <v>18249.412687</v>
      </c>
      <c r="X373" s="110">
        <v>1</v>
      </c>
      <c r="Y373" s="110">
        <v>1173</v>
      </c>
      <c r="Z373" s="110">
        <v>41.50743099787686</v>
      </c>
      <c r="AA373" s="110">
        <v>0.98599999999999999</v>
      </c>
      <c r="AB373" s="110">
        <v>5</v>
      </c>
      <c r="AC373" s="109">
        <v>5</v>
      </c>
      <c r="AD373" s="49">
        <f t="shared" si="5"/>
        <v>5</v>
      </c>
      <c r="AE37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7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74" spans="1:32" x14ac:dyDescent="0.25">
      <c r="A374" s="112" t="s">
        <v>1190</v>
      </c>
      <c r="B374" s="112">
        <v>9003502900</v>
      </c>
      <c r="C374" s="112" t="s">
        <v>1189</v>
      </c>
      <c r="D374" s="112">
        <v>43600</v>
      </c>
      <c r="E374" s="112">
        <v>2.4700000000000002</v>
      </c>
      <c r="F374" s="112">
        <v>27742.015670000001</v>
      </c>
      <c r="G374" s="112">
        <v>27.742000000000001</v>
      </c>
      <c r="H374" s="112">
        <v>0.14000000000000001</v>
      </c>
      <c r="I374" s="112">
        <v>1</v>
      </c>
      <c r="J374" s="112">
        <v>0.86</v>
      </c>
      <c r="K374" s="112">
        <v>5</v>
      </c>
      <c r="L374" s="112">
        <v>1171</v>
      </c>
      <c r="M374" s="112">
        <v>0.50652411732272651</v>
      </c>
      <c r="N374" s="112">
        <v>0.85399999999999998</v>
      </c>
      <c r="O374" s="112">
        <v>5</v>
      </c>
      <c r="P374" s="112">
        <v>0.80200000000000005</v>
      </c>
      <c r="Q374" s="112">
        <v>5</v>
      </c>
      <c r="R374" s="112">
        <v>5</v>
      </c>
      <c r="S374" s="112">
        <v>1</v>
      </c>
      <c r="T374" s="112">
        <v>1</v>
      </c>
      <c r="U374" s="112">
        <v>2938</v>
      </c>
      <c r="V374" s="112">
        <v>0.296082066789499</v>
      </c>
      <c r="W374" s="112">
        <v>9922.9245183999992</v>
      </c>
      <c r="X374" s="112">
        <v>1</v>
      </c>
      <c r="Y374" s="112">
        <v>1408</v>
      </c>
      <c r="Z374" s="112">
        <v>46.209386281588451</v>
      </c>
      <c r="AA374" s="112">
        <v>0.99299999999999999</v>
      </c>
      <c r="AB374" s="112">
        <v>5</v>
      </c>
      <c r="AC374" s="111">
        <v>5</v>
      </c>
      <c r="AD374" s="49">
        <f t="shared" si="5"/>
        <v>5</v>
      </c>
      <c r="AE37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7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75" spans="1:32" x14ac:dyDescent="0.25">
      <c r="A375" s="110" t="s">
        <v>1188</v>
      </c>
      <c r="B375" s="110">
        <v>9003503000</v>
      </c>
      <c r="C375" s="110" t="s">
        <v>1187</v>
      </c>
      <c r="D375" s="110">
        <v>23480</v>
      </c>
      <c r="E375" s="110">
        <v>2.4700000000000002</v>
      </c>
      <c r="F375" s="110">
        <v>14939.96623</v>
      </c>
      <c r="G375" s="110">
        <v>14.94</v>
      </c>
      <c r="H375" s="110">
        <v>1.7000000000000001E-2</v>
      </c>
      <c r="I375" s="110">
        <v>1</v>
      </c>
      <c r="J375" s="110">
        <v>0.98299999999999998</v>
      </c>
      <c r="K375" s="110">
        <v>5</v>
      </c>
      <c r="L375" s="110">
        <v>859</v>
      </c>
      <c r="M375" s="110">
        <v>0.68996139892881136</v>
      </c>
      <c r="N375" s="110">
        <v>0.95699999999999996</v>
      </c>
      <c r="O375" s="110">
        <v>5</v>
      </c>
      <c r="P375" s="110">
        <v>0.98299999999999998</v>
      </c>
      <c r="Q375" s="110">
        <v>5</v>
      </c>
      <c r="R375" s="110">
        <v>5</v>
      </c>
      <c r="S375" s="110">
        <v>1</v>
      </c>
      <c r="T375" s="110">
        <v>1</v>
      </c>
      <c r="U375" s="110">
        <v>3255</v>
      </c>
      <c r="V375" s="110">
        <v>0.164332421617397</v>
      </c>
      <c r="W375" s="110">
        <v>19807.412122000002</v>
      </c>
      <c r="X375" s="110">
        <v>1</v>
      </c>
      <c r="Y375" s="110">
        <v>904</v>
      </c>
      <c r="Z375" s="110">
        <v>31.741573033707866</v>
      </c>
      <c r="AA375" s="110">
        <v>0.92900000000000005</v>
      </c>
      <c r="AB375" s="110">
        <v>5</v>
      </c>
      <c r="AC375" s="109">
        <v>5</v>
      </c>
      <c r="AD375" s="49">
        <f t="shared" si="5"/>
        <v>5</v>
      </c>
      <c r="AE37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7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76" spans="1:32" x14ac:dyDescent="0.25">
      <c r="A376" s="112" t="s">
        <v>1186</v>
      </c>
      <c r="B376" s="112">
        <v>9003503100</v>
      </c>
      <c r="C376" s="112" t="s">
        <v>1185</v>
      </c>
      <c r="D376" s="112">
        <v>30206</v>
      </c>
      <c r="E376" s="112">
        <v>1.59</v>
      </c>
      <c r="F376" s="112">
        <v>23954.9162</v>
      </c>
      <c r="G376" s="112">
        <v>23.954999999999998</v>
      </c>
      <c r="H376" s="112">
        <v>0.104</v>
      </c>
      <c r="I376" s="112">
        <v>1</v>
      </c>
      <c r="J376" s="112">
        <v>0.89600000000000002</v>
      </c>
      <c r="K376" s="112">
        <v>5</v>
      </c>
      <c r="L376" s="112">
        <v>843</v>
      </c>
      <c r="M376" s="112">
        <v>0.42229327439684389</v>
      </c>
      <c r="N376" s="112">
        <v>0.73299999999999998</v>
      </c>
      <c r="O376" s="112">
        <v>4</v>
      </c>
      <c r="P376" s="112">
        <v>0.98499999999999999</v>
      </c>
      <c r="Q376" s="112">
        <v>5</v>
      </c>
      <c r="R376" s="112">
        <v>5</v>
      </c>
      <c r="S376" s="112">
        <v>1</v>
      </c>
      <c r="T376" s="112">
        <v>1</v>
      </c>
      <c r="U376" s="112">
        <v>4478</v>
      </c>
      <c r="V376" s="112">
        <v>0.27098156439334897</v>
      </c>
      <c r="W376" s="112">
        <v>16525.109411000001</v>
      </c>
      <c r="X376" s="112">
        <v>1</v>
      </c>
      <c r="Y376" s="112">
        <v>1315</v>
      </c>
      <c r="Z376" s="112">
        <v>31.663857452444017</v>
      </c>
      <c r="AA376" s="112">
        <v>0.92800000000000005</v>
      </c>
      <c r="AB376" s="112">
        <v>5</v>
      </c>
      <c r="AC376" s="111">
        <v>5</v>
      </c>
      <c r="AD376" s="49">
        <f t="shared" si="5"/>
        <v>5</v>
      </c>
      <c r="AE37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7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77" spans="1:32" x14ac:dyDescent="0.25">
      <c r="A377" s="110" t="s">
        <v>1184</v>
      </c>
      <c r="B377" s="110">
        <v>9003503300</v>
      </c>
      <c r="C377" s="110" t="s">
        <v>1183</v>
      </c>
      <c r="D377" s="110">
        <v>33958</v>
      </c>
      <c r="E377" s="110">
        <v>2.19</v>
      </c>
      <c r="F377" s="110">
        <v>22946.689900000001</v>
      </c>
      <c r="G377" s="110">
        <v>22.946999999999999</v>
      </c>
      <c r="H377" s="110">
        <v>9.4E-2</v>
      </c>
      <c r="I377" s="110">
        <v>1</v>
      </c>
      <c r="J377" s="110">
        <v>0.90600000000000003</v>
      </c>
      <c r="K377" s="110">
        <v>5</v>
      </c>
      <c r="L377" s="110">
        <v>896</v>
      </c>
      <c r="M377" s="110">
        <v>0.46856431349603933</v>
      </c>
      <c r="N377" s="110">
        <v>0.81100000000000005</v>
      </c>
      <c r="O377" s="110">
        <v>5</v>
      </c>
      <c r="P377" s="110">
        <v>0.97399999999999998</v>
      </c>
      <c r="Q377" s="110">
        <v>5</v>
      </c>
      <c r="R377" s="110">
        <v>5</v>
      </c>
      <c r="S377" s="110">
        <v>1</v>
      </c>
      <c r="T377" s="110">
        <v>1</v>
      </c>
      <c r="U377" s="110">
        <v>2390</v>
      </c>
      <c r="V377" s="110">
        <v>0.106136012985388</v>
      </c>
      <c r="W377" s="110">
        <v>22518.275679999999</v>
      </c>
      <c r="X377" s="110">
        <v>1</v>
      </c>
      <c r="Y377" s="110">
        <v>846</v>
      </c>
      <c r="Z377" s="110">
        <v>30.010642071656616</v>
      </c>
      <c r="AA377" s="110">
        <v>0.91</v>
      </c>
      <c r="AB377" s="110">
        <v>5</v>
      </c>
      <c r="AC377" s="109">
        <v>5</v>
      </c>
      <c r="AD377" s="49">
        <f t="shared" si="5"/>
        <v>5</v>
      </c>
      <c r="AE37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7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78" spans="1:32" x14ac:dyDescent="0.25">
      <c r="A378" s="112" t="s">
        <v>1182</v>
      </c>
      <c r="B378" s="112">
        <v>9003503500</v>
      </c>
      <c r="C378" s="112" t="s">
        <v>1181</v>
      </c>
      <c r="D378" s="112">
        <v>35030</v>
      </c>
      <c r="E378" s="112">
        <v>2.65</v>
      </c>
      <c r="F378" s="112">
        <v>21518.75794</v>
      </c>
      <c r="G378" s="112">
        <v>21.518999999999998</v>
      </c>
      <c r="H378" s="112">
        <v>7.8E-2</v>
      </c>
      <c r="I378" s="112">
        <v>1</v>
      </c>
      <c r="J378" s="112">
        <v>0.92200000000000004</v>
      </c>
      <c r="K378" s="112">
        <v>5</v>
      </c>
      <c r="L378" s="112">
        <v>1127</v>
      </c>
      <c r="M378" s="112">
        <v>0.62847493511049746</v>
      </c>
      <c r="N378" s="112">
        <v>0.93500000000000005</v>
      </c>
      <c r="O378" s="112">
        <v>5</v>
      </c>
      <c r="P378" s="112">
        <v>0.84399999999999997</v>
      </c>
      <c r="Q378" s="112">
        <v>5</v>
      </c>
      <c r="R378" s="112">
        <v>5</v>
      </c>
      <c r="S378" s="112">
        <v>1</v>
      </c>
      <c r="T378" s="112">
        <v>1</v>
      </c>
      <c r="U378" s="112">
        <v>1622</v>
      </c>
      <c r="V378" s="112">
        <v>8.6270669979938097E-2</v>
      </c>
      <c r="W378" s="112">
        <v>18801.291335000002</v>
      </c>
      <c r="X378" s="112">
        <v>1</v>
      </c>
      <c r="Y378" s="112">
        <v>279</v>
      </c>
      <c r="Z378" s="112">
        <v>17.714285714285715</v>
      </c>
      <c r="AA378" s="112">
        <v>0.72499999999999998</v>
      </c>
      <c r="AB378" s="112">
        <v>4</v>
      </c>
      <c r="AC378" s="111">
        <v>4.5</v>
      </c>
      <c r="AD378" s="49">
        <f t="shared" si="5"/>
        <v>5</v>
      </c>
      <c r="AE37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7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79" spans="1:32" x14ac:dyDescent="0.25">
      <c r="A379" s="110" t="s">
        <v>1180</v>
      </c>
      <c r="B379" s="110">
        <v>9003503700</v>
      </c>
      <c r="C379" s="110" t="s">
        <v>1179</v>
      </c>
      <c r="D379" s="110">
        <v>37353</v>
      </c>
      <c r="E379" s="110">
        <v>2.5</v>
      </c>
      <c r="F379" s="110">
        <v>23624.111489999999</v>
      </c>
      <c r="G379" s="110">
        <v>23.623999999999999</v>
      </c>
      <c r="H379" s="110">
        <v>0.1</v>
      </c>
      <c r="I379" s="110">
        <v>1</v>
      </c>
      <c r="J379" s="110">
        <v>0.9</v>
      </c>
      <c r="K379" s="110">
        <v>5</v>
      </c>
      <c r="L379" s="110">
        <v>1097</v>
      </c>
      <c r="M379" s="110">
        <v>0.55722730590618297</v>
      </c>
      <c r="N379" s="110">
        <v>0.89400000000000002</v>
      </c>
      <c r="O379" s="110">
        <v>5</v>
      </c>
      <c r="P379" s="110">
        <v>0.879</v>
      </c>
      <c r="Q379" s="110">
        <v>5</v>
      </c>
      <c r="R379" s="110">
        <v>5</v>
      </c>
      <c r="S379" s="110">
        <v>1</v>
      </c>
      <c r="T379" s="110">
        <v>1</v>
      </c>
      <c r="U379" s="110">
        <v>2651</v>
      </c>
      <c r="V379" s="110">
        <v>0.23441382739997299</v>
      </c>
      <c r="W379" s="110">
        <v>11309.059834</v>
      </c>
      <c r="X379" s="110">
        <v>1</v>
      </c>
      <c r="Y379" s="110">
        <v>158</v>
      </c>
      <c r="Z379" s="110">
        <v>6.6191872643485548</v>
      </c>
      <c r="AA379" s="110">
        <v>0.26600000000000001</v>
      </c>
      <c r="AB379" s="110">
        <v>2</v>
      </c>
      <c r="AC379" s="109">
        <v>3.5</v>
      </c>
      <c r="AD379" s="49">
        <f t="shared" si="5"/>
        <v>4</v>
      </c>
      <c r="AE37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7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80" spans="1:32" x14ac:dyDescent="0.25">
      <c r="A380" s="112" t="s">
        <v>1178</v>
      </c>
      <c r="B380" s="112">
        <v>9003503800</v>
      </c>
      <c r="C380" s="112" t="s">
        <v>1177</v>
      </c>
      <c r="D380" s="112">
        <v>26250</v>
      </c>
      <c r="E380" s="112">
        <v>2.37</v>
      </c>
      <c r="F380" s="112">
        <v>17051.207310000002</v>
      </c>
      <c r="G380" s="112">
        <v>17.050999999999998</v>
      </c>
      <c r="H380" s="112">
        <v>0.03</v>
      </c>
      <c r="I380" s="112">
        <v>1</v>
      </c>
      <c r="J380" s="112">
        <v>0.97</v>
      </c>
      <c r="K380" s="112">
        <v>5</v>
      </c>
      <c r="L380" s="112">
        <v>648</v>
      </c>
      <c r="M380" s="112">
        <v>0.45603808918794969</v>
      </c>
      <c r="N380" s="112">
        <v>0.79300000000000004</v>
      </c>
      <c r="O380" s="112">
        <v>4</v>
      </c>
      <c r="P380" s="112">
        <v>0.996</v>
      </c>
      <c r="Q380" s="112">
        <v>5</v>
      </c>
      <c r="R380" s="112">
        <v>5</v>
      </c>
      <c r="S380" s="112">
        <v>1</v>
      </c>
      <c r="T380" s="112">
        <v>1</v>
      </c>
      <c r="U380" s="112">
        <v>3508</v>
      </c>
      <c r="V380" s="112">
        <v>0.71547281300145005</v>
      </c>
      <c r="W380" s="112">
        <v>4903.0514315</v>
      </c>
      <c r="X380" s="112">
        <v>1</v>
      </c>
      <c r="Y380" s="112">
        <v>367</v>
      </c>
      <c r="Z380" s="112">
        <v>13.273056057866185</v>
      </c>
      <c r="AA380" s="112">
        <v>0.6</v>
      </c>
      <c r="AB380" s="112">
        <v>3</v>
      </c>
      <c r="AC380" s="111">
        <v>4</v>
      </c>
      <c r="AD380" s="49">
        <f t="shared" si="5"/>
        <v>4</v>
      </c>
      <c r="AE38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8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81" spans="1:32" x14ac:dyDescent="0.25">
      <c r="A381" s="110" t="s">
        <v>1176</v>
      </c>
      <c r="B381" s="110">
        <v>9003503900</v>
      </c>
      <c r="C381" s="110" t="s">
        <v>1175</v>
      </c>
      <c r="D381" s="110">
        <v>49309</v>
      </c>
      <c r="E381" s="110">
        <v>2.64</v>
      </c>
      <c r="F381" s="110">
        <v>30347.591639999999</v>
      </c>
      <c r="G381" s="110">
        <v>30.347999999999999</v>
      </c>
      <c r="H381" s="110">
        <v>0.17399999999999999</v>
      </c>
      <c r="I381" s="110">
        <v>1</v>
      </c>
      <c r="J381" s="110">
        <v>0.82600000000000007</v>
      </c>
      <c r="K381" s="110">
        <v>5</v>
      </c>
      <c r="L381" s="110">
        <v>1259</v>
      </c>
      <c r="M381" s="110">
        <v>0.49783192614489791</v>
      </c>
      <c r="N381" s="110">
        <v>0.84</v>
      </c>
      <c r="O381" s="110">
        <v>5</v>
      </c>
      <c r="P381" s="110">
        <v>0.70500000000000007</v>
      </c>
      <c r="Q381" s="110">
        <v>4</v>
      </c>
      <c r="R381" s="110">
        <v>5</v>
      </c>
      <c r="S381" s="110">
        <v>1</v>
      </c>
      <c r="T381" s="110">
        <v>1</v>
      </c>
      <c r="U381" s="110">
        <v>5203</v>
      </c>
      <c r="V381" s="110">
        <v>0.69281904008821704</v>
      </c>
      <c r="W381" s="110">
        <v>7509.8975330000003</v>
      </c>
      <c r="X381" s="110">
        <v>1</v>
      </c>
      <c r="Y381" s="110">
        <v>348</v>
      </c>
      <c r="Z381" s="110">
        <v>7.2788119640242623</v>
      </c>
      <c r="AA381" s="110">
        <v>0.29599999999999999</v>
      </c>
      <c r="AB381" s="110">
        <v>2</v>
      </c>
      <c r="AC381" s="109">
        <v>3.5</v>
      </c>
      <c r="AD381" s="49">
        <f t="shared" si="5"/>
        <v>4</v>
      </c>
      <c r="AE38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8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82" spans="1:32" x14ac:dyDescent="0.25">
      <c r="A382" s="112" t="s">
        <v>1174</v>
      </c>
      <c r="B382" s="112">
        <v>9003504000</v>
      </c>
      <c r="C382" s="112" t="s">
        <v>1173</v>
      </c>
      <c r="D382" s="112">
        <v>54908</v>
      </c>
      <c r="E382" s="112">
        <v>2.64</v>
      </c>
      <c r="F382" s="112">
        <v>33793.537929999999</v>
      </c>
      <c r="G382" s="112">
        <v>33.793999999999997</v>
      </c>
      <c r="H382" s="112">
        <v>0.219</v>
      </c>
      <c r="I382" s="112">
        <v>2</v>
      </c>
      <c r="J382" s="112">
        <v>0.78100000000000003</v>
      </c>
      <c r="K382" s="112">
        <v>4</v>
      </c>
      <c r="L382" s="112">
        <v>1182</v>
      </c>
      <c r="M382" s="112">
        <v>0.4197252157906865</v>
      </c>
      <c r="N382" s="112">
        <v>0.72199999999999998</v>
      </c>
      <c r="O382" s="112">
        <v>4</v>
      </c>
      <c r="P382" s="112">
        <v>0.79200000000000004</v>
      </c>
      <c r="Q382" s="112">
        <v>4</v>
      </c>
      <c r="R382" s="112">
        <v>4</v>
      </c>
      <c r="S382" s="112">
        <v>1</v>
      </c>
      <c r="T382" s="112">
        <v>1</v>
      </c>
      <c r="U382" s="112">
        <v>3413</v>
      </c>
      <c r="V382" s="112">
        <v>0.35855108208995601</v>
      </c>
      <c r="W382" s="112">
        <v>9518.8668240000006</v>
      </c>
      <c r="X382" s="112">
        <v>1</v>
      </c>
      <c r="Y382" s="112">
        <v>127</v>
      </c>
      <c r="Z382" s="112">
        <v>4.0075733669927418</v>
      </c>
      <c r="AA382" s="112">
        <v>0.128</v>
      </c>
      <c r="AB382" s="112">
        <v>1</v>
      </c>
      <c r="AC382" s="111">
        <v>2.5</v>
      </c>
      <c r="AD382" s="49">
        <f t="shared" si="5"/>
        <v>3</v>
      </c>
      <c r="AE38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8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83" spans="1:32" x14ac:dyDescent="0.25">
      <c r="A383" s="110" t="s">
        <v>1172</v>
      </c>
      <c r="B383" s="110">
        <v>9003504100</v>
      </c>
      <c r="C383" s="110" t="s">
        <v>1171</v>
      </c>
      <c r="D383" s="110">
        <v>36743</v>
      </c>
      <c r="E383" s="110">
        <v>2.97</v>
      </c>
      <c r="F383" s="110">
        <v>21320.45104</v>
      </c>
      <c r="G383" s="110">
        <v>21.32</v>
      </c>
      <c r="H383" s="110">
        <v>7.5999999999999998E-2</v>
      </c>
      <c r="I383" s="110">
        <v>1</v>
      </c>
      <c r="J383" s="110">
        <v>0.92400000000000004</v>
      </c>
      <c r="K383" s="110">
        <v>5</v>
      </c>
      <c r="L383" s="110">
        <v>1060</v>
      </c>
      <c r="M383" s="110">
        <v>0.59661026758465796</v>
      </c>
      <c r="N383" s="110">
        <v>0.92</v>
      </c>
      <c r="O383" s="110">
        <v>5</v>
      </c>
      <c r="P383" s="110">
        <v>0.90100000000000002</v>
      </c>
      <c r="Q383" s="110">
        <v>5</v>
      </c>
      <c r="R383" s="110">
        <v>5</v>
      </c>
      <c r="S383" s="110">
        <v>1</v>
      </c>
      <c r="T383" s="110">
        <v>1</v>
      </c>
      <c r="U383" s="110">
        <v>1855</v>
      </c>
      <c r="V383" s="110">
        <v>0.125195946853808</v>
      </c>
      <c r="W383" s="110">
        <v>14816.773599</v>
      </c>
      <c r="X383" s="110">
        <v>1</v>
      </c>
      <c r="Y383" s="110">
        <v>578</v>
      </c>
      <c r="Z383" s="110">
        <v>32.022160664819943</v>
      </c>
      <c r="AA383" s="110">
        <v>0.93200000000000005</v>
      </c>
      <c r="AB383" s="110">
        <v>5</v>
      </c>
      <c r="AC383" s="109">
        <v>5</v>
      </c>
      <c r="AD383" s="49">
        <f t="shared" si="5"/>
        <v>5</v>
      </c>
      <c r="AE38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8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84" spans="1:32" x14ac:dyDescent="0.25">
      <c r="A384" s="112" t="s">
        <v>1170</v>
      </c>
      <c r="B384" s="112">
        <v>9003504200</v>
      </c>
      <c r="C384" s="112" t="s">
        <v>1169</v>
      </c>
      <c r="D384" s="112">
        <v>25648</v>
      </c>
      <c r="E384" s="112">
        <v>1.93</v>
      </c>
      <c r="F384" s="112">
        <v>18461.83438</v>
      </c>
      <c r="G384" s="112">
        <v>18.462</v>
      </c>
      <c r="H384" s="112">
        <v>4.2000000000000003E-2</v>
      </c>
      <c r="I384" s="112">
        <v>1</v>
      </c>
      <c r="J384" s="112">
        <v>0.95799999999999996</v>
      </c>
      <c r="K384" s="112">
        <v>5</v>
      </c>
      <c r="L384" s="112">
        <v>969</v>
      </c>
      <c r="M384" s="112">
        <v>0.62983990434865988</v>
      </c>
      <c r="N384" s="112">
        <v>0.93700000000000006</v>
      </c>
      <c r="O384" s="112">
        <v>5</v>
      </c>
      <c r="P384" s="112">
        <v>0.95399999999999996</v>
      </c>
      <c r="Q384" s="112">
        <v>5</v>
      </c>
      <c r="R384" s="112">
        <v>5</v>
      </c>
      <c r="S384" s="112">
        <v>1</v>
      </c>
      <c r="T384" s="112">
        <v>1</v>
      </c>
      <c r="U384" s="112">
        <v>5123</v>
      </c>
      <c r="V384" s="112">
        <v>0.45103259165679499</v>
      </c>
      <c r="W384" s="112">
        <v>11358.380956999999</v>
      </c>
      <c r="X384" s="112">
        <v>1</v>
      </c>
      <c r="Y384" s="112">
        <v>1827</v>
      </c>
      <c r="Z384" s="112">
        <v>36.214073339940533</v>
      </c>
      <c r="AA384" s="112">
        <v>0.96099999999999997</v>
      </c>
      <c r="AB384" s="112">
        <v>5</v>
      </c>
      <c r="AC384" s="111">
        <v>5</v>
      </c>
      <c r="AD384" s="49">
        <f t="shared" si="5"/>
        <v>5</v>
      </c>
      <c r="AE38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8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85" spans="1:32" x14ac:dyDescent="0.25">
      <c r="A385" s="110" t="s">
        <v>1168</v>
      </c>
      <c r="B385" s="110">
        <v>9003504300</v>
      </c>
      <c r="C385" s="110" t="s">
        <v>1167</v>
      </c>
      <c r="D385" s="110">
        <v>25958</v>
      </c>
      <c r="E385" s="110">
        <v>2.65</v>
      </c>
      <c r="F385" s="110">
        <v>15945.87264</v>
      </c>
      <c r="G385" s="110">
        <v>15.946</v>
      </c>
      <c r="H385" s="110">
        <v>2.5000000000000001E-2</v>
      </c>
      <c r="I385" s="110">
        <v>1</v>
      </c>
      <c r="J385" s="110">
        <v>0.97499999999999998</v>
      </c>
      <c r="K385" s="110">
        <v>5</v>
      </c>
      <c r="L385" s="110">
        <v>976</v>
      </c>
      <c r="M385" s="110">
        <v>0.73448473247055868</v>
      </c>
      <c r="N385" s="110">
        <v>0.97299999999999998</v>
      </c>
      <c r="O385" s="110">
        <v>5</v>
      </c>
      <c r="P385" s="110">
        <v>0.95099999999999996</v>
      </c>
      <c r="Q385" s="110">
        <v>5</v>
      </c>
      <c r="R385" s="110">
        <v>5</v>
      </c>
      <c r="S385" s="110">
        <v>1</v>
      </c>
      <c r="T385" s="110">
        <v>1</v>
      </c>
      <c r="U385" s="110">
        <v>2946</v>
      </c>
      <c r="V385" s="110">
        <v>0.31312886391751599</v>
      </c>
      <c r="W385" s="110">
        <v>9408.2671369</v>
      </c>
      <c r="X385" s="110">
        <v>1</v>
      </c>
      <c r="Y385" s="110">
        <v>1214</v>
      </c>
      <c r="Z385" s="110">
        <v>40.013183915622939</v>
      </c>
      <c r="AA385" s="110">
        <v>0.98099999999999998</v>
      </c>
      <c r="AB385" s="110">
        <v>5</v>
      </c>
      <c r="AC385" s="109">
        <v>5</v>
      </c>
      <c r="AD385" s="49">
        <f t="shared" si="5"/>
        <v>5</v>
      </c>
      <c r="AE38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8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86" spans="1:32" x14ac:dyDescent="0.25">
      <c r="A386" s="112" t="s">
        <v>1166</v>
      </c>
      <c r="B386" s="112">
        <v>9003504500</v>
      </c>
      <c r="C386" s="112" t="s">
        <v>1165</v>
      </c>
      <c r="D386" s="112">
        <v>31972</v>
      </c>
      <c r="E386" s="112">
        <v>2.61</v>
      </c>
      <c r="F386" s="112">
        <v>19790.171170000001</v>
      </c>
      <c r="G386" s="112">
        <v>19.79</v>
      </c>
      <c r="H386" s="112">
        <v>5.5E-2</v>
      </c>
      <c r="I386" s="112">
        <v>1</v>
      </c>
      <c r="J386" s="112">
        <v>0.94499999999999995</v>
      </c>
      <c r="K386" s="112">
        <v>5</v>
      </c>
      <c r="L386" s="112">
        <v>998</v>
      </c>
      <c r="M386" s="112">
        <v>0.60514888411649848</v>
      </c>
      <c r="N386" s="112">
        <v>0.92400000000000004</v>
      </c>
      <c r="O386" s="112">
        <v>5</v>
      </c>
      <c r="P386" s="112">
        <v>0.94299999999999995</v>
      </c>
      <c r="Q386" s="112">
        <v>5</v>
      </c>
      <c r="R386" s="112">
        <v>5</v>
      </c>
      <c r="S386" s="112">
        <v>1</v>
      </c>
      <c r="T386" s="112">
        <v>1</v>
      </c>
      <c r="U386" s="112">
        <v>3701</v>
      </c>
      <c r="V386" s="112">
        <v>0.34253942489308797</v>
      </c>
      <c r="W386" s="112">
        <v>10804.595708000001</v>
      </c>
      <c r="X386" s="112">
        <v>1</v>
      </c>
      <c r="Y386" s="112">
        <v>1318</v>
      </c>
      <c r="Z386" s="112">
        <v>40.26886648334861</v>
      </c>
      <c r="AA386" s="112">
        <v>0.98399999999999999</v>
      </c>
      <c r="AB386" s="112">
        <v>5</v>
      </c>
      <c r="AC386" s="111">
        <v>5</v>
      </c>
      <c r="AD386" s="49">
        <f t="shared" ref="AD386:AD449" si="6">ROUNDUP(AC386,0)</f>
        <v>5</v>
      </c>
      <c r="AE38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8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87" spans="1:32" x14ac:dyDescent="0.25">
      <c r="A387" s="110" t="s">
        <v>1164</v>
      </c>
      <c r="B387" s="110">
        <v>9003504800</v>
      </c>
      <c r="C387" s="110" t="s">
        <v>1163</v>
      </c>
      <c r="D387" s="110">
        <v>53607</v>
      </c>
      <c r="E387" s="110">
        <v>2.93</v>
      </c>
      <c r="F387" s="110">
        <v>31317.54379</v>
      </c>
      <c r="G387" s="110">
        <v>31.318000000000001</v>
      </c>
      <c r="H387" s="110">
        <v>0.19400000000000001</v>
      </c>
      <c r="I387" s="110">
        <v>1</v>
      </c>
      <c r="J387" s="110">
        <v>0.80600000000000005</v>
      </c>
      <c r="K387" s="110">
        <v>5</v>
      </c>
      <c r="L387" s="110">
        <v>1342</v>
      </c>
      <c r="M387" s="110">
        <v>0.51421657164385171</v>
      </c>
      <c r="N387" s="110">
        <v>0.86</v>
      </c>
      <c r="O387" s="110">
        <v>5</v>
      </c>
      <c r="P387" s="110">
        <v>0.61499999999999999</v>
      </c>
      <c r="Q387" s="110">
        <v>4</v>
      </c>
      <c r="R387" s="110">
        <v>5</v>
      </c>
      <c r="S387" s="110">
        <v>1</v>
      </c>
      <c r="T387" s="110">
        <v>1</v>
      </c>
      <c r="U387" s="110">
        <v>4560</v>
      </c>
      <c r="V387" s="110">
        <v>0.57594822833156001</v>
      </c>
      <c r="W387" s="110">
        <v>7917.3782915000002</v>
      </c>
      <c r="X387" s="110">
        <v>1</v>
      </c>
      <c r="Y387" s="110">
        <v>2012</v>
      </c>
      <c r="Z387" s="110">
        <v>40.605449041372353</v>
      </c>
      <c r="AA387" s="110">
        <v>0.98599999999999999</v>
      </c>
      <c r="AB387" s="110">
        <v>5</v>
      </c>
      <c r="AC387" s="109">
        <v>5</v>
      </c>
      <c r="AD387" s="49">
        <f t="shared" si="6"/>
        <v>5</v>
      </c>
      <c r="AE38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8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88" spans="1:32" x14ac:dyDescent="0.25">
      <c r="A388" s="112" t="s">
        <v>1162</v>
      </c>
      <c r="B388" s="112">
        <v>9003504900</v>
      </c>
      <c r="C388" s="112" t="s">
        <v>1161</v>
      </c>
      <c r="D388" s="112">
        <v>39167</v>
      </c>
      <c r="E388" s="112">
        <v>2.82</v>
      </c>
      <c r="F388" s="112">
        <v>23323.609090000002</v>
      </c>
      <c r="G388" s="112">
        <v>23.324000000000002</v>
      </c>
      <c r="H388" s="112">
        <v>9.7000000000000003E-2</v>
      </c>
      <c r="I388" s="112">
        <v>1</v>
      </c>
      <c r="J388" s="112">
        <v>0.90300000000000002</v>
      </c>
      <c r="K388" s="112">
        <v>5</v>
      </c>
      <c r="L388" s="112">
        <v>1130</v>
      </c>
      <c r="M388" s="112">
        <v>0.58138515131493307</v>
      </c>
      <c r="N388" s="112">
        <v>0.90800000000000003</v>
      </c>
      <c r="O388" s="112">
        <v>5</v>
      </c>
      <c r="P388" s="112">
        <v>0.83699999999999997</v>
      </c>
      <c r="Q388" s="112">
        <v>5</v>
      </c>
      <c r="R388" s="112">
        <v>5</v>
      </c>
      <c r="S388" s="112">
        <v>1</v>
      </c>
      <c r="T388" s="112">
        <v>1</v>
      </c>
      <c r="U388" s="112">
        <v>4548</v>
      </c>
      <c r="V388" s="112">
        <v>0.60123521807822999</v>
      </c>
      <c r="W388" s="112">
        <v>7564.4271380999999</v>
      </c>
      <c r="X388" s="112">
        <v>1</v>
      </c>
      <c r="Y388" s="112">
        <v>1712</v>
      </c>
      <c r="Z388" s="112">
        <v>36.557762118300232</v>
      </c>
      <c r="AA388" s="112">
        <v>0.97199999999999998</v>
      </c>
      <c r="AB388" s="112">
        <v>5</v>
      </c>
      <c r="AC388" s="111">
        <v>5</v>
      </c>
      <c r="AD388" s="49">
        <f t="shared" si="6"/>
        <v>5</v>
      </c>
      <c r="AE38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8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89" spans="1:32" x14ac:dyDescent="0.25">
      <c r="A389" s="110" t="s">
        <v>1160</v>
      </c>
      <c r="B389" s="110">
        <v>9003510100</v>
      </c>
      <c r="C389" s="110" t="s">
        <v>1159</v>
      </c>
      <c r="D389" s="110">
        <v>68482</v>
      </c>
      <c r="E389" s="110">
        <v>2.67</v>
      </c>
      <c r="F389" s="110">
        <v>41910.303379999998</v>
      </c>
      <c r="G389" s="110">
        <v>41.91</v>
      </c>
      <c r="H389" s="110">
        <v>0.31900000000000001</v>
      </c>
      <c r="I389" s="110">
        <v>2</v>
      </c>
      <c r="J389" s="110">
        <v>0.68100000000000005</v>
      </c>
      <c r="K389" s="110">
        <v>4</v>
      </c>
      <c r="L389" s="110">
        <v>1120</v>
      </c>
      <c r="M389" s="110">
        <v>0.32068486544083807</v>
      </c>
      <c r="N389" s="110">
        <v>0.29599999999999999</v>
      </c>
      <c r="O389" s="110">
        <v>2</v>
      </c>
      <c r="P389" s="110">
        <v>0.85499999999999998</v>
      </c>
      <c r="Q389" s="110">
        <v>5</v>
      </c>
      <c r="R389" s="110">
        <v>5</v>
      </c>
      <c r="S389" s="110">
        <v>1</v>
      </c>
      <c r="T389" s="110">
        <v>1</v>
      </c>
      <c r="U389" s="110">
        <v>2232</v>
      </c>
      <c r="V389" s="110">
        <v>1.25319962872415</v>
      </c>
      <c r="W389" s="110">
        <v>1781.0410638999999</v>
      </c>
      <c r="X389" s="110">
        <v>1</v>
      </c>
      <c r="Y389" s="110">
        <v>259</v>
      </c>
      <c r="Z389" s="110">
        <v>13.468538741549661</v>
      </c>
      <c r="AA389" s="110">
        <v>0.61699999999999999</v>
      </c>
      <c r="AB389" s="110">
        <v>4</v>
      </c>
      <c r="AC389" s="109">
        <v>4.5</v>
      </c>
      <c r="AD389" s="49">
        <f t="shared" si="6"/>
        <v>5</v>
      </c>
      <c r="AE38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8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90" spans="1:32" x14ac:dyDescent="0.25">
      <c r="A390" s="112" t="s">
        <v>1158</v>
      </c>
      <c r="B390" s="112">
        <v>9003510200</v>
      </c>
      <c r="C390" s="112" t="s">
        <v>1157</v>
      </c>
      <c r="D390" s="112">
        <v>45278</v>
      </c>
      <c r="E390" s="112">
        <v>2.2999999999999998</v>
      </c>
      <c r="F390" s="112">
        <v>29855.429069999998</v>
      </c>
      <c r="G390" s="112">
        <v>29.855</v>
      </c>
      <c r="H390" s="112">
        <v>0.16600000000000001</v>
      </c>
      <c r="I390" s="112">
        <v>1</v>
      </c>
      <c r="J390" s="112">
        <v>0.83399999999999996</v>
      </c>
      <c r="K390" s="112">
        <v>5</v>
      </c>
      <c r="L390" s="112">
        <v>1049</v>
      </c>
      <c r="M390" s="112">
        <v>0.42163185698941957</v>
      </c>
      <c r="N390" s="112">
        <v>0.72899999999999998</v>
      </c>
      <c r="O390" s="112">
        <v>4</v>
      </c>
      <c r="P390" s="112">
        <v>0.91</v>
      </c>
      <c r="Q390" s="112">
        <v>5</v>
      </c>
      <c r="R390" s="112">
        <v>5</v>
      </c>
      <c r="S390" s="112">
        <v>1</v>
      </c>
      <c r="T390" s="112">
        <v>1</v>
      </c>
      <c r="U390" s="112">
        <v>2502</v>
      </c>
      <c r="V390" s="112">
        <v>1.1213156199951499</v>
      </c>
      <c r="W390" s="112">
        <v>2231.3075420999999</v>
      </c>
      <c r="X390" s="112">
        <v>1</v>
      </c>
      <c r="Y390" s="112">
        <v>711</v>
      </c>
      <c r="Z390" s="112">
        <v>27.356675644478646</v>
      </c>
      <c r="AA390" s="112">
        <v>0.90100000000000002</v>
      </c>
      <c r="AB390" s="112">
        <v>5</v>
      </c>
      <c r="AC390" s="111">
        <v>5</v>
      </c>
      <c r="AD390" s="49">
        <f t="shared" si="6"/>
        <v>5</v>
      </c>
      <c r="AE39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9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91" spans="1:32" x14ac:dyDescent="0.25">
      <c r="A391" s="110" t="s">
        <v>1156</v>
      </c>
      <c r="B391" s="110">
        <v>9003510300</v>
      </c>
      <c r="C391" s="110" t="s">
        <v>1155</v>
      </c>
      <c r="D391" s="110">
        <v>52860</v>
      </c>
      <c r="E391" s="110">
        <v>2.74</v>
      </c>
      <c r="F391" s="110">
        <v>31933.89385</v>
      </c>
      <c r="G391" s="110">
        <v>31.934000000000001</v>
      </c>
      <c r="H391" s="110">
        <v>0.2</v>
      </c>
      <c r="I391" s="110">
        <v>1</v>
      </c>
      <c r="J391" s="110">
        <v>0.8</v>
      </c>
      <c r="K391" s="110">
        <v>4</v>
      </c>
      <c r="L391" s="110">
        <v>1123</v>
      </c>
      <c r="M391" s="110">
        <v>0.42199676817676901</v>
      </c>
      <c r="N391" s="110">
        <v>0.73199999999999998</v>
      </c>
      <c r="O391" s="110">
        <v>4</v>
      </c>
      <c r="P391" s="110">
        <v>0.85099999999999998</v>
      </c>
      <c r="Q391" s="110">
        <v>5</v>
      </c>
      <c r="R391" s="110">
        <v>5</v>
      </c>
      <c r="S391" s="110">
        <v>1</v>
      </c>
      <c r="T391" s="110">
        <v>1</v>
      </c>
      <c r="U391" s="110">
        <v>4310</v>
      </c>
      <c r="V391" s="110">
        <v>0.92202589355626396</v>
      </c>
      <c r="W391" s="110">
        <v>4674.4891115999999</v>
      </c>
      <c r="X391" s="110">
        <v>1</v>
      </c>
      <c r="Y391" s="110">
        <v>585</v>
      </c>
      <c r="Z391" s="110">
        <v>14.17494548097892</v>
      </c>
      <c r="AA391" s="110">
        <v>0.63400000000000001</v>
      </c>
      <c r="AB391" s="110">
        <v>4</v>
      </c>
      <c r="AC391" s="109">
        <v>4.5</v>
      </c>
      <c r="AD391" s="49">
        <f t="shared" si="6"/>
        <v>5</v>
      </c>
      <c r="AE39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9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92" spans="1:32" x14ac:dyDescent="0.25">
      <c r="A392" s="112" t="s">
        <v>1154</v>
      </c>
      <c r="B392" s="112">
        <v>9003510400</v>
      </c>
      <c r="C392" s="112" t="s">
        <v>1153</v>
      </c>
      <c r="D392" s="112">
        <v>37403</v>
      </c>
      <c r="E392" s="112">
        <v>2.88</v>
      </c>
      <c r="F392" s="112">
        <v>22039.929110000001</v>
      </c>
      <c r="G392" s="112">
        <v>22.04</v>
      </c>
      <c r="H392" s="112">
        <v>8.2000000000000003E-2</v>
      </c>
      <c r="I392" s="112">
        <v>1</v>
      </c>
      <c r="J392" s="112">
        <v>0.91800000000000004</v>
      </c>
      <c r="K392" s="112">
        <v>5</v>
      </c>
      <c r="L392" s="112">
        <v>1017</v>
      </c>
      <c r="M392" s="112">
        <v>0.55372228917300714</v>
      </c>
      <c r="N392" s="112">
        <v>0.88900000000000001</v>
      </c>
      <c r="O392" s="112">
        <v>5</v>
      </c>
      <c r="P392" s="112">
        <v>0.92900000000000005</v>
      </c>
      <c r="Q392" s="112">
        <v>5</v>
      </c>
      <c r="R392" s="112">
        <v>5</v>
      </c>
      <c r="S392" s="112">
        <v>1</v>
      </c>
      <c r="T392" s="112">
        <v>1</v>
      </c>
      <c r="U392" s="112">
        <v>5659</v>
      </c>
      <c r="V392" s="112">
        <v>1.0436731753197299</v>
      </c>
      <c r="W392" s="112">
        <v>5422.1955051000004</v>
      </c>
      <c r="X392" s="112">
        <v>1</v>
      </c>
      <c r="Y392" s="112">
        <v>1281</v>
      </c>
      <c r="Z392" s="112">
        <v>19.539353264185479</v>
      </c>
      <c r="AA392" s="112">
        <v>0.77100000000000002</v>
      </c>
      <c r="AB392" s="112">
        <v>4</v>
      </c>
      <c r="AC392" s="111">
        <v>4.5</v>
      </c>
      <c r="AD392" s="49">
        <f t="shared" si="6"/>
        <v>5</v>
      </c>
      <c r="AE39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9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93" spans="1:32" x14ac:dyDescent="0.25">
      <c r="A393" s="110" t="s">
        <v>1152</v>
      </c>
      <c r="B393" s="110">
        <v>9003510500</v>
      </c>
      <c r="C393" s="110" t="s">
        <v>1151</v>
      </c>
      <c r="D393" s="110">
        <v>53237</v>
      </c>
      <c r="E393" s="110">
        <v>2.2000000000000002</v>
      </c>
      <c r="F393" s="110">
        <v>35892.378080000002</v>
      </c>
      <c r="G393" s="110">
        <v>35.892000000000003</v>
      </c>
      <c r="H393" s="110">
        <v>0.246</v>
      </c>
      <c r="I393" s="110">
        <v>2</v>
      </c>
      <c r="J393" s="110">
        <v>0.754</v>
      </c>
      <c r="K393" s="110">
        <v>4</v>
      </c>
      <c r="L393" s="110">
        <v>1201</v>
      </c>
      <c r="M393" s="110">
        <v>0.40153371748947098</v>
      </c>
      <c r="N393" s="110">
        <v>0.68200000000000005</v>
      </c>
      <c r="O393" s="110">
        <v>4</v>
      </c>
      <c r="P393" s="110">
        <v>0.76300000000000001</v>
      </c>
      <c r="Q393" s="110">
        <v>4</v>
      </c>
      <c r="R393" s="110">
        <v>4</v>
      </c>
      <c r="S393" s="110">
        <v>1</v>
      </c>
      <c r="T393" s="110">
        <v>1</v>
      </c>
      <c r="U393" s="110">
        <v>3458</v>
      </c>
      <c r="V393" s="110">
        <v>1.40103660711942</v>
      </c>
      <c r="W393" s="110">
        <v>2468.1724819999999</v>
      </c>
      <c r="X393" s="110">
        <v>1</v>
      </c>
      <c r="Y393" s="110">
        <v>944</v>
      </c>
      <c r="Z393" s="110">
        <v>31.185992732077963</v>
      </c>
      <c r="AA393" s="110">
        <v>0.93700000000000006</v>
      </c>
      <c r="AB393" s="110">
        <v>5</v>
      </c>
      <c r="AC393" s="109">
        <v>4.5</v>
      </c>
      <c r="AD393" s="49">
        <f t="shared" si="6"/>
        <v>5</v>
      </c>
      <c r="AE39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9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94" spans="1:32" x14ac:dyDescent="0.25">
      <c r="A394" s="112" t="s">
        <v>1150</v>
      </c>
      <c r="B394" s="112">
        <v>9003510600</v>
      </c>
      <c r="C394" s="112" t="s">
        <v>1149</v>
      </c>
      <c r="D394" s="112">
        <v>41467</v>
      </c>
      <c r="E394" s="112">
        <v>2.5499999999999998</v>
      </c>
      <c r="F394" s="112">
        <v>25967.642680000001</v>
      </c>
      <c r="G394" s="112">
        <v>25.968</v>
      </c>
      <c r="H394" s="112">
        <v>0.123</v>
      </c>
      <c r="I394" s="112">
        <v>1</v>
      </c>
      <c r="J394" s="112">
        <v>0.877</v>
      </c>
      <c r="K394" s="112">
        <v>5</v>
      </c>
      <c r="L394" s="112">
        <v>1077</v>
      </c>
      <c r="M394" s="112">
        <v>0.49769631226302752</v>
      </c>
      <c r="N394" s="112">
        <v>0.83899999999999997</v>
      </c>
      <c r="O394" s="112">
        <v>5</v>
      </c>
      <c r="P394" s="112">
        <v>0.89200000000000002</v>
      </c>
      <c r="Q394" s="112">
        <v>5</v>
      </c>
      <c r="R394" s="112">
        <v>5</v>
      </c>
      <c r="S394" s="112">
        <v>1</v>
      </c>
      <c r="T394" s="112">
        <v>1</v>
      </c>
      <c r="U394" s="112">
        <v>5007</v>
      </c>
      <c r="V394" s="112">
        <v>2.64090451384331</v>
      </c>
      <c r="W394" s="112">
        <v>1895.9413238</v>
      </c>
      <c r="X394" s="112">
        <v>1</v>
      </c>
      <c r="Y394" s="112">
        <v>1201</v>
      </c>
      <c r="Z394" s="112">
        <v>26.012562269872213</v>
      </c>
      <c r="AA394" s="112">
        <v>0.88400000000000001</v>
      </c>
      <c r="AB394" s="112">
        <v>5</v>
      </c>
      <c r="AC394" s="111">
        <v>5</v>
      </c>
      <c r="AD394" s="49">
        <f t="shared" si="6"/>
        <v>5</v>
      </c>
      <c r="AE39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39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95" spans="1:32" x14ac:dyDescent="0.25">
      <c r="A395" s="110" t="s">
        <v>1148</v>
      </c>
      <c r="B395" s="110">
        <v>9003510700</v>
      </c>
      <c r="C395" s="110" t="s">
        <v>1147</v>
      </c>
      <c r="D395" s="110">
        <v>58029</v>
      </c>
      <c r="E395" s="110">
        <v>2.41</v>
      </c>
      <c r="F395" s="110">
        <v>37379.764869999999</v>
      </c>
      <c r="G395" s="110">
        <v>37.380000000000003</v>
      </c>
      <c r="H395" s="110">
        <v>0.26100000000000001</v>
      </c>
      <c r="I395" s="110">
        <v>2</v>
      </c>
      <c r="J395" s="110">
        <v>0.73899999999999999</v>
      </c>
      <c r="K395" s="110">
        <v>4</v>
      </c>
      <c r="L395" s="110">
        <v>1201</v>
      </c>
      <c r="M395" s="110">
        <v>0.38555619732018931</v>
      </c>
      <c r="N395" s="110">
        <v>0.64700000000000002</v>
      </c>
      <c r="O395" s="110">
        <v>4</v>
      </c>
      <c r="P395" s="110">
        <v>0.76300000000000001</v>
      </c>
      <c r="Q395" s="110">
        <v>4</v>
      </c>
      <c r="R395" s="110">
        <v>4</v>
      </c>
      <c r="S395" s="110">
        <v>1</v>
      </c>
      <c r="T395" s="110">
        <v>1</v>
      </c>
      <c r="U395" s="110">
        <v>4961</v>
      </c>
      <c r="V395" s="110">
        <v>1.30070139321109</v>
      </c>
      <c r="W395" s="110">
        <v>3814.0960146000002</v>
      </c>
      <c r="X395" s="110">
        <v>1</v>
      </c>
      <c r="Y395" s="110">
        <v>1041</v>
      </c>
      <c r="Z395" s="110">
        <v>22.969991173874668</v>
      </c>
      <c r="AA395" s="110">
        <v>0.84399999999999997</v>
      </c>
      <c r="AB395" s="110">
        <v>5</v>
      </c>
      <c r="AC395" s="109">
        <v>4.5</v>
      </c>
      <c r="AD395" s="49">
        <f t="shared" si="6"/>
        <v>5</v>
      </c>
      <c r="AE39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9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96" spans="1:32" x14ac:dyDescent="0.25">
      <c r="A396" s="112" t="s">
        <v>1146</v>
      </c>
      <c r="B396" s="112">
        <v>9003510800</v>
      </c>
      <c r="C396" s="112" t="s">
        <v>1145</v>
      </c>
      <c r="D396" s="112">
        <v>59018</v>
      </c>
      <c r="E396" s="112">
        <v>2.2999999999999998</v>
      </c>
      <c r="F396" s="112">
        <v>38915.316780000001</v>
      </c>
      <c r="G396" s="112">
        <v>38.914999999999999</v>
      </c>
      <c r="H396" s="112">
        <v>0.27800000000000002</v>
      </c>
      <c r="I396" s="112">
        <v>2</v>
      </c>
      <c r="J396" s="112">
        <v>0.72199999999999998</v>
      </c>
      <c r="K396" s="112">
        <v>4</v>
      </c>
      <c r="L396" s="112">
        <v>1070</v>
      </c>
      <c r="M396" s="112">
        <v>0.32994720491646989</v>
      </c>
      <c r="N396" s="112">
        <v>0.35699999999999998</v>
      </c>
      <c r="O396" s="112">
        <v>2</v>
      </c>
      <c r="P396" s="112">
        <v>0.89600000000000002</v>
      </c>
      <c r="Q396" s="112">
        <v>5</v>
      </c>
      <c r="R396" s="112">
        <v>5</v>
      </c>
      <c r="S396" s="112">
        <v>1</v>
      </c>
      <c r="T396" s="112">
        <v>1</v>
      </c>
      <c r="U396" s="112">
        <v>3143</v>
      </c>
      <c r="V396" s="112">
        <v>1.0942591239805</v>
      </c>
      <c r="W396" s="112">
        <v>2872.2630052999998</v>
      </c>
      <c r="X396" s="112">
        <v>1</v>
      </c>
      <c r="Y396" s="112">
        <v>404</v>
      </c>
      <c r="Z396" s="112">
        <v>12.625</v>
      </c>
      <c r="AA396" s="112">
        <v>0.59299999999999997</v>
      </c>
      <c r="AB396" s="112">
        <v>3</v>
      </c>
      <c r="AC396" s="111">
        <v>4</v>
      </c>
      <c r="AD396" s="49">
        <f t="shared" si="6"/>
        <v>4</v>
      </c>
      <c r="AE39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9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397" spans="1:32" x14ac:dyDescent="0.25">
      <c r="A397" s="110" t="s">
        <v>1144</v>
      </c>
      <c r="B397" s="110">
        <v>9003510900</v>
      </c>
      <c r="C397" s="110" t="s">
        <v>1143</v>
      </c>
      <c r="D397" s="110">
        <v>91170</v>
      </c>
      <c r="E397" s="110">
        <v>2.81</v>
      </c>
      <c r="F397" s="110">
        <v>54387.462249999997</v>
      </c>
      <c r="G397" s="110">
        <v>54.387</v>
      </c>
      <c r="H397" s="110">
        <v>0.54900000000000004</v>
      </c>
      <c r="I397" s="110">
        <v>3</v>
      </c>
      <c r="J397" s="110">
        <v>0.45099999999999996</v>
      </c>
      <c r="K397" s="110">
        <v>3</v>
      </c>
      <c r="L397" s="110">
        <v>1516</v>
      </c>
      <c r="M397" s="110">
        <v>0.3344888554714649</v>
      </c>
      <c r="N397" s="110">
        <v>0.39100000000000001</v>
      </c>
      <c r="O397" s="110">
        <v>2</v>
      </c>
      <c r="P397" s="110">
        <v>0.45499999999999996</v>
      </c>
      <c r="Q397" s="110">
        <v>3</v>
      </c>
      <c r="R397" s="110">
        <v>3</v>
      </c>
      <c r="S397" s="110">
        <v>1</v>
      </c>
      <c r="T397" s="110">
        <v>1</v>
      </c>
      <c r="U397" s="110">
        <v>3680</v>
      </c>
      <c r="V397" s="110">
        <v>1.2351215526867301</v>
      </c>
      <c r="W397" s="110">
        <v>2979.4638365999999</v>
      </c>
      <c r="X397" s="110">
        <v>1</v>
      </c>
      <c r="Y397" s="110">
        <v>637</v>
      </c>
      <c r="Z397" s="110">
        <v>17.34277157636809</v>
      </c>
      <c r="AA397" s="110">
        <v>0.72199999999999998</v>
      </c>
      <c r="AB397" s="110">
        <v>4</v>
      </c>
      <c r="AC397" s="109">
        <v>3.5</v>
      </c>
      <c r="AD397" s="49">
        <f t="shared" si="6"/>
        <v>4</v>
      </c>
      <c r="AE39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9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98" spans="1:32" x14ac:dyDescent="0.25">
      <c r="A398" s="112" t="s">
        <v>1142</v>
      </c>
      <c r="B398" s="112">
        <v>9003511000</v>
      </c>
      <c r="C398" s="112" t="s">
        <v>1141</v>
      </c>
      <c r="D398" s="112">
        <v>84648</v>
      </c>
      <c r="E398" s="112">
        <v>2.65</v>
      </c>
      <c r="F398" s="112">
        <v>51998.853049999998</v>
      </c>
      <c r="G398" s="112">
        <v>51.999000000000002</v>
      </c>
      <c r="H398" s="112">
        <v>0.5</v>
      </c>
      <c r="I398" s="112">
        <v>3</v>
      </c>
      <c r="J398" s="112">
        <v>0.5</v>
      </c>
      <c r="K398" s="112">
        <v>3</v>
      </c>
      <c r="L398" s="112">
        <v>1460</v>
      </c>
      <c r="M398" s="112">
        <v>0.33693050850859108</v>
      </c>
      <c r="N398" s="112">
        <v>0.40600000000000003</v>
      </c>
      <c r="O398" s="112">
        <v>3</v>
      </c>
      <c r="P398" s="112">
        <v>0.51400000000000001</v>
      </c>
      <c r="Q398" s="112">
        <v>3</v>
      </c>
      <c r="R398" s="112">
        <v>3</v>
      </c>
      <c r="S398" s="112">
        <v>1</v>
      </c>
      <c r="T398" s="112">
        <v>1</v>
      </c>
      <c r="U398" s="112">
        <v>3415</v>
      </c>
      <c r="V398" s="112">
        <v>1.2978029241834299</v>
      </c>
      <c r="W398" s="112">
        <v>2631.3702460999998</v>
      </c>
      <c r="X398" s="112">
        <v>1</v>
      </c>
      <c r="Y398" s="112">
        <v>494</v>
      </c>
      <c r="Z398" s="112">
        <v>13.737486095661847</v>
      </c>
      <c r="AA398" s="112">
        <v>0.63500000000000001</v>
      </c>
      <c r="AB398" s="112">
        <v>4</v>
      </c>
      <c r="AC398" s="111">
        <v>3.5</v>
      </c>
      <c r="AD398" s="49">
        <f t="shared" si="6"/>
        <v>4</v>
      </c>
      <c r="AE39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9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399" spans="1:32" x14ac:dyDescent="0.25">
      <c r="A399" s="110" t="s">
        <v>1140</v>
      </c>
      <c r="B399" s="110">
        <v>9003511100</v>
      </c>
      <c r="C399" s="110" t="s">
        <v>1139</v>
      </c>
      <c r="D399" s="110">
        <v>93403</v>
      </c>
      <c r="E399" s="110">
        <v>2.72</v>
      </c>
      <c r="F399" s="110">
        <v>56633.887459999998</v>
      </c>
      <c r="G399" s="110">
        <v>56.634</v>
      </c>
      <c r="H399" s="110">
        <v>0.59099999999999997</v>
      </c>
      <c r="I399" s="110">
        <v>3</v>
      </c>
      <c r="J399" s="110">
        <v>0.40900000000000003</v>
      </c>
      <c r="K399" s="110">
        <v>3</v>
      </c>
      <c r="L399" s="110">
        <v>1502</v>
      </c>
      <c r="M399" s="110">
        <v>0.31825468475442703</v>
      </c>
      <c r="N399" s="110">
        <v>0.27600000000000002</v>
      </c>
      <c r="O399" s="110">
        <v>2</v>
      </c>
      <c r="P399" s="110">
        <v>0.47</v>
      </c>
      <c r="Q399" s="110">
        <v>3</v>
      </c>
      <c r="R399" s="110">
        <v>3</v>
      </c>
      <c r="S399" s="110">
        <v>1</v>
      </c>
      <c r="T399" s="110">
        <v>1</v>
      </c>
      <c r="U399" s="110">
        <v>3592</v>
      </c>
      <c r="V399" s="110">
        <v>1.59639311070167</v>
      </c>
      <c r="W399" s="110">
        <v>2250.0723512</v>
      </c>
      <c r="X399" s="110">
        <v>1</v>
      </c>
      <c r="Y399" s="110">
        <v>541</v>
      </c>
      <c r="Z399" s="110">
        <v>16.384009691096306</v>
      </c>
      <c r="AA399" s="110">
        <v>0.69299999999999995</v>
      </c>
      <c r="AB399" s="110">
        <v>4</v>
      </c>
      <c r="AC399" s="109">
        <v>3.5</v>
      </c>
      <c r="AD399" s="49">
        <f t="shared" si="6"/>
        <v>4</v>
      </c>
      <c r="AE39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39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00" spans="1:32" x14ac:dyDescent="0.25">
      <c r="A400" s="112" t="s">
        <v>1138</v>
      </c>
      <c r="B400" s="112">
        <v>9003511200</v>
      </c>
      <c r="C400" s="112" t="s">
        <v>1137</v>
      </c>
      <c r="D400" s="112">
        <v>50000</v>
      </c>
      <c r="E400" s="112">
        <v>2.67</v>
      </c>
      <c r="F400" s="112">
        <v>30599.503069999999</v>
      </c>
      <c r="G400" s="112">
        <v>30.6</v>
      </c>
      <c r="H400" s="112">
        <v>0.17699999999999999</v>
      </c>
      <c r="I400" s="112">
        <v>1</v>
      </c>
      <c r="J400" s="112">
        <v>0.82299999999999995</v>
      </c>
      <c r="K400" s="112">
        <v>5</v>
      </c>
      <c r="L400" s="112">
        <v>1359</v>
      </c>
      <c r="M400" s="112">
        <v>0.53294983133201579</v>
      </c>
      <c r="N400" s="112">
        <v>0.874</v>
      </c>
      <c r="O400" s="112">
        <v>5</v>
      </c>
      <c r="P400" s="112">
        <v>0.6</v>
      </c>
      <c r="Q400" s="112">
        <v>3</v>
      </c>
      <c r="R400" s="112">
        <v>4</v>
      </c>
      <c r="S400" s="112">
        <v>1</v>
      </c>
      <c r="T400" s="112">
        <v>1</v>
      </c>
      <c r="U400" s="112">
        <v>3363</v>
      </c>
      <c r="V400" s="112">
        <v>0.73333081079912299</v>
      </c>
      <c r="W400" s="112">
        <v>4585.9248656999998</v>
      </c>
      <c r="X400" s="112">
        <v>1</v>
      </c>
      <c r="Y400" s="112">
        <v>1152</v>
      </c>
      <c r="Z400" s="112">
        <v>35.555555555555557</v>
      </c>
      <c r="AA400" s="112">
        <v>0.96699999999999997</v>
      </c>
      <c r="AB400" s="112">
        <v>5</v>
      </c>
      <c r="AC400" s="111">
        <v>4.5</v>
      </c>
      <c r="AD400" s="49">
        <f t="shared" si="6"/>
        <v>5</v>
      </c>
      <c r="AE40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0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01" spans="1:32" x14ac:dyDescent="0.25">
      <c r="A401" s="110" t="s">
        <v>1136</v>
      </c>
      <c r="B401" s="110">
        <v>9003511300</v>
      </c>
      <c r="C401" s="110" t="s">
        <v>1135</v>
      </c>
      <c r="D401" s="110">
        <v>46646</v>
      </c>
      <c r="E401" s="110">
        <v>2.76</v>
      </c>
      <c r="F401" s="110">
        <v>28077.592519999998</v>
      </c>
      <c r="G401" s="110">
        <v>28.077999999999999</v>
      </c>
      <c r="H401" s="110">
        <v>0.14299999999999999</v>
      </c>
      <c r="I401" s="110">
        <v>1</v>
      </c>
      <c r="J401" s="110">
        <v>0.85699999999999998</v>
      </c>
      <c r="K401" s="110">
        <v>5</v>
      </c>
      <c r="L401" s="110">
        <v>1166</v>
      </c>
      <c r="M401" s="110">
        <v>0.49833332362927252</v>
      </c>
      <c r="N401" s="110">
        <v>0.84099999999999997</v>
      </c>
      <c r="O401" s="110">
        <v>5</v>
      </c>
      <c r="P401" s="110">
        <v>0.80800000000000005</v>
      </c>
      <c r="Q401" s="110">
        <v>5</v>
      </c>
      <c r="R401" s="110">
        <v>5</v>
      </c>
      <c r="S401" s="110">
        <v>1</v>
      </c>
      <c r="T401" s="110">
        <v>1</v>
      </c>
      <c r="U401" s="110">
        <v>3509</v>
      </c>
      <c r="V401" s="110">
        <v>0.67661973723430402</v>
      </c>
      <c r="W401" s="110">
        <v>5186.0739598999999</v>
      </c>
      <c r="X401" s="110">
        <v>1</v>
      </c>
      <c r="Y401" s="110">
        <v>624</v>
      </c>
      <c r="Z401" s="110">
        <v>17.049180327868854</v>
      </c>
      <c r="AA401" s="110">
        <v>0.71499999999999997</v>
      </c>
      <c r="AB401" s="110">
        <v>4</v>
      </c>
      <c r="AC401" s="109">
        <v>4.5</v>
      </c>
      <c r="AD401" s="49">
        <f t="shared" si="6"/>
        <v>5</v>
      </c>
      <c r="AE40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40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02" spans="1:32" x14ac:dyDescent="0.25">
      <c r="A402" s="112" t="s">
        <v>1134</v>
      </c>
      <c r="B402" s="112">
        <v>9003511400</v>
      </c>
      <c r="C402" s="112" t="s">
        <v>1133</v>
      </c>
      <c r="D402" s="112">
        <v>81270</v>
      </c>
      <c r="E402" s="112">
        <v>2.72</v>
      </c>
      <c r="F402" s="112">
        <v>49277.175620000002</v>
      </c>
      <c r="G402" s="112">
        <v>49.277000000000001</v>
      </c>
      <c r="H402" s="112">
        <v>0.45900000000000002</v>
      </c>
      <c r="I402" s="112">
        <v>3</v>
      </c>
      <c r="J402" s="112">
        <v>0.54099999999999993</v>
      </c>
      <c r="K402" s="112">
        <v>3</v>
      </c>
      <c r="L402" s="112">
        <v>1503</v>
      </c>
      <c r="M402" s="112">
        <v>0.36601123690781856</v>
      </c>
      <c r="N402" s="112">
        <v>0.56799999999999995</v>
      </c>
      <c r="O402" s="112">
        <v>3</v>
      </c>
      <c r="P402" s="112">
        <v>0.46899999999999997</v>
      </c>
      <c r="Q402" s="112">
        <v>3</v>
      </c>
      <c r="R402" s="112">
        <v>3</v>
      </c>
      <c r="S402" s="112">
        <v>1</v>
      </c>
      <c r="T402" s="112">
        <v>1</v>
      </c>
      <c r="U402" s="112">
        <v>2421</v>
      </c>
      <c r="V402" s="112">
        <v>1.67990430843695</v>
      </c>
      <c r="W402" s="112">
        <v>1441.1535156</v>
      </c>
      <c r="X402" s="112">
        <v>1</v>
      </c>
      <c r="Y402" s="112">
        <v>331</v>
      </c>
      <c r="Z402" s="112">
        <v>14.90990990990991</v>
      </c>
      <c r="AA402" s="112">
        <v>0.65500000000000003</v>
      </c>
      <c r="AB402" s="112">
        <v>4</v>
      </c>
      <c r="AC402" s="111">
        <v>3.5</v>
      </c>
      <c r="AD402" s="49">
        <f t="shared" si="6"/>
        <v>4</v>
      </c>
      <c r="AE40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0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03" spans="1:32" x14ac:dyDescent="0.25">
      <c r="A403" s="110" t="s">
        <v>1132</v>
      </c>
      <c r="B403" s="110">
        <v>9003514101</v>
      </c>
      <c r="C403" s="110" t="s">
        <v>1131</v>
      </c>
      <c r="D403" s="110">
        <v>93571</v>
      </c>
      <c r="E403" s="110">
        <v>2.44</v>
      </c>
      <c r="F403" s="110">
        <v>59902.694459999999</v>
      </c>
      <c r="G403" s="110">
        <v>59.902999999999999</v>
      </c>
      <c r="H403" s="110">
        <v>0.65200000000000002</v>
      </c>
      <c r="I403" s="110">
        <v>4</v>
      </c>
      <c r="J403" s="110">
        <v>0.34799999999999998</v>
      </c>
      <c r="K403" s="110">
        <v>2</v>
      </c>
      <c r="L403" s="110">
        <v>1586</v>
      </c>
      <c r="M403" s="110">
        <v>0.31771525757841512</v>
      </c>
      <c r="N403" s="110">
        <v>0.27100000000000002</v>
      </c>
      <c r="O403" s="110">
        <v>2</v>
      </c>
      <c r="P403" s="110">
        <v>0.40100000000000002</v>
      </c>
      <c r="Q403" s="110">
        <v>3</v>
      </c>
      <c r="R403" s="110">
        <v>3</v>
      </c>
      <c r="S403" s="110">
        <v>1</v>
      </c>
      <c r="T403" s="110">
        <v>1</v>
      </c>
      <c r="U403" s="110">
        <v>3659</v>
      </c>
      <c r="V403" s="110">
        <v>1.81712193261127</v>
      </c>
      <c r="W403" s="110">
        <v>2013.623816</v>
      </c>
      <c r="X403" s="110">
        <v>1</v>
      </c>
      <c r="Y403" s="110">
        <v>415</v>
      </c>
      <c r="Z403" s="110">
        <v>12.008101851851851</v>
      </c>
      <c r="AA403" s="110">
        <v>0.57399999999999995</v>
      </c>
      <c r="AB403" s="110">
        <v>3</v>
      </c>
      <c r="AC403" s="109">
        <v>3</v>
      </c>
      <c r="AD403" s="49">
        <f t="shared" si="6"/>
        <v>3</v>
      </c>
      <c r="AE40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0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04" spans="1:32" x14ac:dyDescent="0.25">
      <c r="A404" s="112" t="s">
        <v>1130</v>
      </c>
      <c r="B404" s="112">
        <v>9003514102</v>
      </c>
      <c r="C404" s="112" t="s">
        <v>1129</v>
      </c>
      <c r="D404" s="112">
        <v>83929</v>
      </c>
      <c r="E404" s="112">
        <v>2.3199999999999998</v>
      </c>
      <c r="F404" s="112">
        <v>55102.088020000003</v>
      </c>
      <c r="G404" s="112">
        <v>55.101999999999997</v>
      </c>
      <c r="H404" s="112">
        <v>0.56599999999999995</v>
      </c>
      <c r="I404" s="112">
        <v>3</v>
      </c>
      <c r="J404" s="112">
        <v>0.43400000000000005</v>
      </c>
      <c r="K404" s="112">
        <v>3</v>
      </c>
      <c r="L404" s="112">
        <v>1576</v>
      </c>
      <c r="M404" s="112">
        <v>0.3432174837573424</v>
      </c>
      <c r="N404" s="112">
        <v>0.437</v>
      </c>
      <c r="O404" s="112">
        <v>3</v>
      </c>
      <c r="P404" s="112">
        <v>0.40700000000000003</v>
      </c>
      <c r="Q404" s="112">
        <v>3</v>
      </c>
      <c r="R404" s="112">
        <v>3</v>
      </c>
      <c r="S404" s="112">
        <v>1</v>
      </c>
      <c r="T404" s="112">
        <v>1</v>
      </c>
      <c r="U404" s="112">
        <v>7398</v>
      </c>
      <c r="V404" s="112">
        <v>4.7768422093075298</v>
      </c>
      <c r="W404" s="112">
        <v>1548.7218702</v>
      </c>
      <c r="X404" s="112">
        <v>1</v>
      </c>
      <c r="Y404" s="112">
        <v>4552</v>
      </c>
      <c r="Z404" s="112">
        <v>57.236263045391674</v>
      </c>
      <c r="AA404" s="112">
        <v>1</v>
      </c>
      <c r="AB404" s="112">
        <v>5</v>
      </c>
      <c r="AC404" s="111">
        <v>4</v>
      </c>
      <c r="AD404" s="49">
        <f t="shared" si="6"/>
        <v>4</v>
      </c>
      <c r="AE40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0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05" spans="1:32" x14ac:dyDescent="0.25">
      <c r="A405" s="110" t="s">
        <v>1128</v>
      </c>
      <c r="B405" s="110">
        <v>9003514200</v>
      </c>
      <c r="C405" s="110" t="s">
        <v>1127</v>
      </c>
      <c r="D405" s="110">
        <v>63190</v>
      </c>
      <c r="E405" s="110">
        <v>2.1</v>
      </c>
      <c r="F405" s="110">
        <v>43605.242689999999</v>
      </c>
      <c r="G405" s="110">
        <v>43.604999999999997</v>
      </c>
      <c r="H405" s="110">
        <v>0.34499999999999997</v>
      </c>
      <c r="I405" s="110">
        <v>2</v>
      </c>
      <c r="J405" s="110">
        <v>0.65500000000000003</v>
      </c>
      <c r="K405" s="110">
        <v>4</v>
      </c>
      <c r="L405" s="110">
        <v>1310</v>
      </c>
      <c r="M405" s="110">
        <v>0.36050710947206976</v>
      </c>
      <c r="N405" s="110">
        <v>0.54100000000000004</v>
      </c>
      <c r="O405" s="110">
        <v>3</v>
      </c>
      <c r="P405" s="110">
        <v>0.64600000000000002</v>
      </c>
      <c r="Q405" s="110">
        <v>4</v>
      </c>
      <c r="R405" s="110">
        <v>4</v>
      </c>
      <c r="S405" s="110">
        <v>1</v>
      </c>
      <c r="T405" s="110">
        <v>1</v>
      </c>
      <c r="U405" s="110">
        <v>3076</v>
      </c>
      <c r="V405" s="110">
        <v>1.3795805231530001</v>
      </c>
      <c r="W405" s="110">
        <v>2229.6632552000001</v>
      </c>
      <c r="X405" s="110">
        <v>1</v>
      </c>
      <c r="Y405" s="110">
        <v>727</v>
      </c>
      <c r="Z405" s="110">
        <v>23.83606557377049</v>
      </c>
      <c r="AA405" s="110">
        <v>0.85499999999999998</v>
      </c>
      <c r="AB405" s="110">
        <v>5</v>
      </c>
      <c r="AC405" s="109">
        <v>4.5</v>
      </c>
      <c r="AD405" s="49">
        <f t="shared" si="6"/>
        <v>5</v>
      </c>
      <c r="AE40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0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06" spans="1:32" x14ac:dyDescent="0.25">
      <c r="A406" s="112" t="s">
        <v>1126</v>
      </c>
      <c r="B406" s="112">
        <v>9003514300</v>
      </c>
      <c r="C406" s="112" t="s">
        <v>1125</v>
      </c>
      <c r="D406" s="112">
        <v>75685</v>
      </c>
      <c r="E406" s="112">
        <v>2.37</v>
      </c>
      <c r="F406" s="112">
        <v>49162.690499999997</v>
      </c>
      <c r="G406" s="112">
        <v>49.162999999999997</v>
      </c>
      <c r="H406" s="112">
        <v>0.45500000000000002</v>
      </c>
      <c r="I406" s="112">
        <v>3</v>
      </c>
      <c r="J406" s="112">
        <v>0.54499999999999993</v>
      </c>
      <c r="K406" s="112">
        <v>3</v>
      </c>
      <c r="L406" s="112">
        <v>1341</v>
      </c>
      <c r="M406" s="112">
        <v>0.32732138612308048</v>
      </c>
      <c r="N406" s="112">
        <v>0.33800000000000002</v>
      </c>
      <c r="O406" s="112">
        <v>2</v>
      </c>
      <c r="P406" s="112">
        <v>0.61599999999999999</v>
      </c>
      <c r="Q406" s="112">
        <v>4</v>
      </c>
      <c r="R406" s="112">
        <v>4</v>
      </c>
      <c r="S406" s="112">
        <v>1</v>
      </c>
      <c r="T406" s="112">
        <v>1</v>
      </c>
      <c r="U406" s="112">
        <v>4291</v>
      </c>
      <c r="V406" s="112">
        <v>0.84645102602791999</v>
      </c>
      <c r="W406" s="112">
        <v>5069.4013807000001</v>
      </c>
      <c r="X406" s="112">
        <v>1</v>
      </c>
      <c r="Y406" s="112">
        <v>395</v>
      </c>
      <c r="Z406" s="112">
        <v>9.99746899519109</v>
      </c>
      <c r="AA406" s="112">
        <v>0.46899999999999997</v>
      </c>
      <c r="AB406" s="112">
        <v>3</v>
      </c>
      <c r="AC406" s="111">
        <v>3.5</v>
      </c>
      <c r="AD406" s="49">
        <f t="shared" si="6"/>
        <v>4</v>
      </c>
      <c r="AE40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0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07" spans="1:32" x14ac:dyDescent="0.25">
      <c r="A407" s="110" t="s">
        <v>1124</v>
      </c>
      <c r="B407" s="110">
        <v>9003514400</v>
      </c>
      <c r="C407" s="110" t="s">
        <v>1123</v>
      </c>
      <c r="D407" s="110">
        <v>62700</v>
      </c>
      <c r="E407" s="110">
        <v>2.5099999999999998</v>
      </c>
      <c r="F407" s="110">
        <v>39575.889069999997</v>
      </c>
      <c r="G407" s="110">
        <v>39.576000000000001</v>
      </c>
      <c r="H407" s="110">
        <v>0.28999999999999998</v>
      </c>
      <c r="I407" s="110">
        <v>2</v>
      </c>
      <c r="J407" s="110">
        <v>0.71</v>
      </c>
      <c r="K407" s="110">
        <v>4</v>
      </c>
      <c r="L407" s="110">
        <v>1198</v>
      </c>
      <c r="M407" s="110">
        <v>0.36325147300095767</v>
      </c>
      <c r="N407" s="110">
        <v>0.55500000000000005</v>
      </c>
      <c r="O407" s="110">
        <v>3</v>
      </c>
      <c r="P407" s="110">
        <v>0.76700000000000002</v>
      </c>
      <c r="Q407" s="110">
        <v>4</v>
      </c>
      <c r="R407" s="110">
        <v>4</v>
      </c>
      <c r="S407" s="110">
        <v>1</v>
      </c>
      <c r="T407" s="110">
        <v>1</v>
      </c>
      <c r="U407" s="110">
        <v>4768</v>
      </c>
      <c r="V407" s="110">
        <v>0.948922929372646</v>
      </c>
      <c r="W407" s="110">
        <v>5024.6441016999997</v>
      </c>
      <c r="X407" s="110">
        <v>1</v>
      </c>
      <c r="Y407" s="110">
        <v>573</v>
      </c>
      <c r="Z407" s="110">
        <v>13.303923844903645</v>
      </c>
      <c r="AA407" s="110">
        <v>0.63</v>
      </c>
      <c r="AB407" s="110">
        <v>4</v>
      </c>
      <c r="AC407" s="109">
        <v>4</v>
      </c>
      <c r="AD407" s="49">
        <f t="shared" si="6"/>
        <v>4</v>
      </c>
      <c r="AE40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0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08" spans="1:32" x14ac:dyDescent="0.25">
      <c r="A408" s="112" t="s">
        <v>1122</v>
      </c>
      <c r="B408" s="112">
        <v>9003514500</v>
      </c>
      <c r="C408" s="112" t="s">
        <v>1121</v>
      </c>
      <c r="D408" s="112">
        <v>70875</v>
      </c>
      <c r="E408" s="112">
        <v>2.59</v>
      </c>
      <c r="F408" s="112">
        <v>44039.582170000001</v>
      </c>
      <c r="G408" s="112">
        <v>44.04</v>
      </c>
      <c r="H408" s="112">
        <v>0.35299999999999998</v>
      </c>
      <c r="I408" s="112">
        <v>2</v>
      </c>
      <c r="J408" s="112">
        <v>0.64700000000000002</v>
      </c>
      <c r="K408" s="112">
        <v>4</v>
      </c>
      <c r="L408" s="112">
        <v>1332</v>
      </c>
      <c r="M408" s="112">
        <v>0.36294622274796212</v>
      </c>
      <c r="N408" s="112">
        <v>0.55300000000000005</v>
      </c>
      <c r="O408" s="112">
        <v>3</v>
      </c>
      <c r="P408" s="112">
        <v>0.626</v>
      </c>
      <c r="Q408" s="112">
        <v>4</v>
      </c>
      <c r="R408" s="112">
        <v>4</v>
      </c>
      <c r="S408" s="112">
        <v>1</v>
      </c>
      <c r="T408" s="112">
        <v>1</v>
      </c>
      <c r="U408" s="112">
        <v>4364</v>
      </c>
      <c r="V408" s="112">
        <v>1.0321395311484101</v>
      </c>
      <c r="W408" s="112">
        <v>4228.1105104999997</v>
      </c>
      <c r="X408" s="112">
        <v>1</v>
      </c>
      <c r="Y408" s="112">
        <v>1066</v>
      </c>
      <c r="Z408" s="112">
        <v>23.138701975255046</v>
      </c>
      <c r="AA408" s="112">
        <v>0.85099999999999998</v>
      </c>
      <c r="AB408" s="112">
        <v>5</v>
      </c>
      <c r="AC408" s="111">
        <v>4.5</v>
      </c>
      <c r="AD408" s="49">
        <f t="shared" si="6"/>
        <v>5</v>
      </c>
      <c r="AE40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0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09" spans="1:32" x14ac:dyDescent="0.25">
      <c r="A409" s="110" t="s">
        <v>1120</v>
      </c>
      <c r="B409" s="110">
        <v>9003514600</v>
      </c>
      <c r="C409" s="110" t="s">
        <v>1119</v>
      </c>
      <c r="D409" s="110">
        <v>52932</v>
      </c>
      <c r="E409" s="110">
        <v>2.15</v>
      </c>
      <c r="F409" s="110">
        <v>36099.324379999998</v>
      </c>
      <c r="G409" s="110">
        <v>36.098999999999997</v>
      </c>
      <c r="H409" s="110">
        <v>0.25</v>
      </c>
      <c r="I409" s="110">
        <v>2</v>
      </c>
      <c r="J409" s="110">
        <v>0.75</v>
      </c>
      <c r="K409" s="110">
        <v>4</v>
      </c>
      <c r="L409" s="110">
        <v>1268</v>
      </c>
      <c r="M409" s="110">
        <v>0.42150373341696323</v>
      </c>
      <c r="N409" s="110">
        <v>0.72699999999999998</v>
      </c>
      <c r="O409" s="110">
        <v>4</v>
      </c>
      <c r="P409" s="110">
        <v>0.69500000000000006</v>
      </c>
      <c r="Q409" s="110">
        <v>4</v>
      </c>
      <c r="R409" s="110">
        <v>4</v>
      </c>
      <c r="S409" s="110">
        <v>1</v>
      </c>
      <c r="T409" s="110">
        <v>1</v>
      </c>
      <c r="U409" s="110">
        <v>5261</v>
      </c>
      <c r="V409" s="110">
        <v>0.82816484091818199</v>
      </c>
      <c r="W409" s="110">
        <v>6352.6000381000003</v>
      </c>
      <c r="X409" s="110">
        <v>1</v>
      </c>
      <c r="Y409" s="110">
        <v>1065</v>
      </c>
      <c r="Z409" s="110">
        <v>20.378874856486796</v>
      </c>
      <c r="AA409" s="110">
        <v>0.8</v>
      </c>
      <c r="AB409" s="110">
        <v>4</v>
      </c>
      <c r="AC409" s="109">
        <v>4</v>
      </c>
      <c r="AD409" s="49">
        <f t="shared" si="6"/>
        <v>4</v>
      </c>
      <c r="AE40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0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10" spans="1:32" x14ac:dyDescent="0.25">
      <c r="A410" s="112" t="s">
        <v>1118</v>
      </c>
      <c r="B410" s="112">
        <v>9003514700</v>
      </c>
      <c r="C410" s="112" t="s">
        <v>1117</v>
      </c>
      <c r="D410" s="112">
        <v>44015</v>
      </c>
      <c r="E410" s="112">
        <v>2.23</v>
      </c>
      <c r="F410" s="112">
        <v>29474.624070000002</v>
      </c>
      <c r="G410" s="112">
        <v>29.475000000000001</v>
      </c>
      <c r="H410" s="112">
        <v>0.16200000000000001</v>
      </c>
      <c r="I410" s="112">
        <v>1</v>
      </c>
      <c r="J410" s="112">
        <v>0.83799999999999997</v>
      </c>
      <c r="K410" s="112">
        <v>5</v>
      </c>
      <c r="L410" s="112">
        <v>1189</v>
      </c>
      <c r="M410" s="112">
        <v>0.4840774208388402</v>
      </c>
      <c r="N410" s="112">
        <v>0.82799999999999996</v>
      </c>
      <c r="O410" s="112">
        <v>5</v>
      </c>
      <c r="P410" s="112">
        <v>0.78300000000000003</v>
      </c>
      <c r="Q410" s="112">
        <v>4</v>
      </c>
      <c r="R410" s="112">
        <v>5</v>
      </c>
      <c r="S410" s="112">
        <v>1</v>
      </c>
      <c r="T410" s="112">
        <v>1</v>
      </c>
      <c r="U410" s="112">
        <v>4298</v>
      </c>
      <c r="V410" s="112">
        <v>0.53397776360353799</v>
      </c>
      <c r="W410" s="112">
        <v>8049.0243094999996</v>
      </c>
      <c r="X410" s="112">
        <v>1</v>
      </c>
      <c r="Y410" s="112">
        <v>1199</v>
      </c>
      <c r="Z410" s="112">
        <v>26.608965823346647</v>
      </c>
      <c r="AA410" s="112">
        <v>0.89100000000000001</v>
      </c>
      <c r="AB410" s="112">
        <v>5</v>
      </c>
      <c r="AC410" s="111">
        <v>5</v>
      </c>
      <c r="AD410" s="49">
        <f t="shared" si="6"/>
        <v>5</v>
      </c>
      <c r="AE41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41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11" spans="1:32" x14ac:dyDescent="0.25">
      <c r="A411" s="110" t="s">
        <v>1116</v>
      </c>
      <c r="B411" s="110">
        <v>9003514800</v>
      </c>
      <c r="C411" s="110" t="s">
        <v>1115</v>
      </c>
      <c r="D411" s="110">
        <v>53083</v>
      </c>
      <c r="E411" s="110">
        <v>2.61</v>
      </c>
      <c r="F411" s="110">
        <v>32857.55212</v>
      </c>
      <c r="G411" s="110">
        <v>32.857999999999997</v>
      </c>
      <c r="H411" s="110">
        <v>0.21099999999999999</v>
      </c>
      <c r="I411" s="110">
        <v>2</v>
      </c>
      <c r="J411" s="110">
        <v>0.78900000000000003</v>
      </c>
      <c r="K411" s="110">
        <v>4</v>
      </c>
      <c r="L411" s="110">
        <v>1192</v>
      </c>
      <c r="M411" s="110">
        <v>0.43533370799382604</v>
      </c>
      <c r="N411" s="110">
        <v>0.76</v>
      </c>
      <c r="O411" s="110">
        <v>4</v>
      </c>
      <c r="P411" s="110">
        <v>0.77700000000000002</v>
      </c>
      <c r="Q411" s="110">
        <v>4</v>
      </c>
      <c r="R411" s="110">
        <v>4</v>
      </c>
      <c r="S411" s="110">
        <v>1</v>
      </c>
      <c r="T411" s="110">
        <v>1</v>
      </c>
      <c r="U411" s="110">
        <v>3485</v>
      </c>
      <c r="V411" s="110">
        <v>0.53186462639981302</v>
      </c>
      <c r="W411" s="110">
        <v>6552.4192191000002</v>
      </c>
      <c r="X411" s="110">
        <v>1</v>
      </c>
      <c r="Y411" s="110">
        <v>1117</v>
      </c>
      <c r="Z411" s="110">
        <v>34.337534583461419</v>
      </c>
      <c r="AA411" s="110">
        <v>0.96599999999999997</v>
      </c>
      <c r="AB411" s="110">
        <v>5</v>
      </c>
      <c r="AC411" s="109">
        <v>4.5</v>
      </c>
      <c r="AD411" s="49">
        <f t="shared" si="6"/>
        <v>5</v>
      </c>
      <c r="AE41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1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12" spans="1:32" x14ac:dyDescent="0.25">
      <c r="A412" s="112" t="s">
        <v>1114</v>
      </c>
      <c r="B412" s="112">
        <v>9003514900</v>
      </c>
      <c r="C412" s="112" t="s">
        <v>1113</v>
      </c>
      <c r="D412" s="112">
        <v>86714</v>
      </c>
      <c r="E412" s="112">
        <v>2.4300000000000002</v>
      </c>
      <c r="F412" s="112">
        <v>55627.056940000002</v>
      </c>
      <c r="G412" s="112">
        <v>55.627000000000002</v>
      </c>
      <c r="H412" s="112">
        <v>0.57299999999999995</v>
      </c>
      <c r="I412" s="112">
        <v>3</v>
      </c>
      <c r="J412" s="112">
        <v>0.42700000000000005</v>
      </c>
      <c r="K412" s="112">
        <v>3</v>
      </c>
      <c r="L412" s="112">
        <v>1345</v>
      </c>
      <c r="M412" s="112">
        <v>0.29014657412864381</v>
      </c>
      <c r="N412" s="112">
        <v>0.11799999999999999</v>
      </c>
      <c r="O412" s="112">
        <v>1</v>
      </c>
      <c r="P412" s="112">
        <v>0.61099999999999999</v>
      </c>
      <c r="Q412" s="112">
        <v>4</v>
      </c>
      <c r="R412" s="112">
        <v>4</v>
      </c>
      <c r="S412" s="112">
        <v>1</v>
      </c>
      <c r="T412" s="112">
        <v>1</v>
      </c>
      <c r="U412" s="112">
        <v>2881</v>
      </c>
      <c r="V412" s="112">
        <v>1.36912333184555</v>
      </c>
      <c r="W412" s="112">
        <v>2104.2662359000001</v>
      </c>
      <c r="X412" s="112">
        <v>1</v>
      </c>
      <c r="Y412" s="112">
        <v>251</v>
      </c>
      <c r="Z412" s="112">
        <v>9.0093323761665474</v>
      </c>
      <c r="AA412" s="112">
        <v>0.434</v>
      </c>
      <c r="AB412" s="112">
        <v>3</v>
      </c>
      <c r="AC412" s="111">
        <v>3.5</v>
      </c>
      <c r="AD412" s="49">
        <f t="shared" si="6"/>
        <v>4</v>
      </c>
      <c r="AE41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1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13" spans="1:32" x14ac:dyDescent="0.25">
      <c r="A413" s="110" t="s">
        <v>1112</v>
      </c>
      <c r="B413" s="110">
        <v>9003515000</v>
      </c>
      <c r="C413" s="110" t="s">
        <v>1111</v>
      </c>
      <c r="D413" s="110">
        <v>104500</v>
      </c>
      <c r="E413" s="110">
        <v>2.78</v>
      </c>
      <c r="F413" s="110">
        <v>62674.935039999997</v>
      </c>
      <c r="G413" s="110">
        <v>62.674999999999997</v>
      </c>
      <c r="H413" s="110">
        <v>0.70299999999999996</v>
      </c>
      <c r="I413" s="110">
        <v>4</v>
      </c>
      <c r="J413" s="110">
        <v>0.29700000000000004</v>
      </c>
      <c r="K413" s="110">
        <v>2</v>
      </c>
      <c r="L413" s="110">
        <v>1647</v>
      </c>
      <c r="M413" s="110">
        <v>0.31534137191185513</v>
      </c>
      <c r="N413" s="110">
        <v>0.255</v>
      </c>
      <c r="O413" s="110">
        <v>2</v>
      </c>
      <c r="P413" s="110">
        <v>0.35299999999999998</v>
      </c>
      <c r="Q413" s="110">
        <v>2</v>
      </c>
      <c r="R413" s="110">
        <v>2</v>
      </c>
      <c r="S413" s="110">
        <v>1</v>
      </c>
      <c r="T413" s="110">
        <v>1</v>
      </c>
      <c r="U413" s="110">
        <v>2923</v>
      </c>
      <c r="V413" s="110">
        <v>2.24699959999815</v>
      </c>
      <c r="W413" s="110">
        <v>1300.8458034</v>
      </c>
      <c r="X413" s="110">
        <v>1</v>
      </c>
      <c r="Y413" s="110">
        <v>409</v>
      </c>
      <c r="Z413" s="110">
        <v>13.287849252761534</v>
      </c>
      <c r="AA413" s="110">
        <v>0.63400000000000001</v>
      </c>
      <c r="AB413" s="110">
        <v>4</v>
      </c>
      <c r="AC413" s="109">
        <v>3</v>
      </c>
      <c r="AD413" s="49">
        <f t="shared" si="6"/>
        <v>3</v>
      </c>
      <c r="AE41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1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14" spans="1:32" x14ac:dyDescent="0.25">
      <c r="A414" s="112" t="s">
        <v>1110</v>
      </c>
      <c r="B414" s="112">
        <v>9003515101</v>
      </c>
      <c r="C414" s="112" t="s">
        <v>1109</v>
      </c>
      <c r="D414" s="112">
        <v>82454</v>
      </c>
      <c r="E414" s="112">
        <v>2.54</v>
      </c>
      <c r="F414" s="112">
        <v>51736.240960000003</v>
      </c>
      <c r="G414" s="112">
        <v>51.735999999999997</v>
      </c>
      <c r="H414" s="112">
        <v>0.495</v>
      </c>
      <c r="I414" s="112">
        <v>3</v>
      </c>
      <c r="J414" s="112">
        <v>0.505</v>
      </c>
      <c r="K414" s="112">
        <v>3</v>
      </c>
      <c r="L414" s="112">
        <v>1312</v>
      </c>
      <c r="M414" s="112">
        <v>0.30431279327333643</v>
      </c>
      <c r="N414" s="112">
        <v>0.19800000000000001</v>
      </c>
      <c r="O414" s="112">
        <v>1</v>
      </c>
      <c r="P414" s="112">
        <v>0.64400000000000002</v>
      </c>
      <c r="Q414" s="112">
        <v>4</v>
      </c>
      <c r="R414" s="112">
        <v>4</v>
      </c>
      <c r="S414" s="112">
        <v>1</v>
      </c>
      <c r="T414" s="112">
        <v>1</v>
      </c>
      <c r="U414" s="112">
        <v>2555</v>
      </c>
      <c r="V414" s="112">
        <v>1.12887974770539</v>
      </c>
      <c r="W414" s="112">
        <v>2263.3057287000001</v>
      </c>
      <c r="X414" s="112">
        <v>1</v>
      </c>
      <c r="Y414" s="112">
        <v>291</v>
      </c>
      <c r="Z414" s="112">
        <v>11.81965881397238</v>
      </c>
      <c r="AA414" s="112">
        <v>0.56999999999999995</v>
      </c>
      <c r="AB414" s="112">
        <v>3</v>
      </c>
      <c r="AC414" s="111">
        <v>3.5</v>
      </c>
      <c r="AD414" s="49">
        <f t="shared" si="6"/>
        <v>4</v>
      </c>
      <c r="AE41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1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15" spans="1:32" x14ac:dyDescent="0.25">
      <c r="A415" s="110" t="s">
        <v>1108</v>
      </c>
      <c r="B415" s="110">
        <v>9003515102</v>
      </c>
      <c r="C415" s="110" t="s">
        <v>1107</v>
      </c>
      <c r="D415" s="110">
        <v>78254</v>
      </c>
      <c r="E415" s="110">
        <v>2.69</v>
      </c>
      <c r="F415" s="110">
        <v>47712.30588</v>
      </c>
      <c r="G415" s="110">
        <v>47.712000000000003</v>
      </c>
      <c r="H415" s="110">
        <v>0.41699999999999998</v>
      </c>
      <c r="I415" s="110">
        <v>3</v>
      </c>
      <c r="J415" s="110">
        <v>0.58299999999999996</v>
      </c>
      <c r="K415" s="110">
        <v>3</v>
      </c>
      <c r="L415" s="110">
        <v>1259</v>
      </c>
      <c r="M415" s="110">
        <v>0.31664786937771872</v>
      </c>
      <c r="N415" s="110">
        <v>0.26100000000000001</v>
      </c>
      <c r="O415" s="110">
        <v>2</v>
      </c>
      <c r="P415" s="110">
        <v>0.70500000000000007</v>
      </c>
      <c r="Q415" s="110">
        <v>4</v>
      </c>
      <c r="R415" s="110">
        <v>4</v>
      </c>
      <c r="S415" s="110">
        <v>1</v>
      </c>
      <c r="T415" s="110">
        <v>1</v>
      </c>
      <c r="U415" s="110">
        <v>5866</v>
      </c>
      <c r="V415" s="110">
        <v>5.5487720406426604</v>
      </c>
      <c r="W415" s="110">
        <v>1057.1708401000001</v>
      </c>
      <c r="X415" s="110">
        <v>1</v>
      </c>
      <c r="Y415" s="110">
        <v>1897</v>
      </c>
      <c r="Z415" s="110">
        <v>31.298465599736016</v>
      </c>
      <c r="AA415" s="110">
        <v>0.94399999999999995</v>
      </c>
      <c r="AB415" s="110">
        <v>5</v>
      </c>
      <c r="AC415" s="109">
        <v>4.5</v>
      </c>
      <c r="AD415" s="49">
        <f t="shared" si="6"/>
        <v>5</v>
      </c>
      <c r="AE41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1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16" spans="1:32" x14ac:dyDescent="0.25">
      <c r="A416" s="112" t="s">
        <v>1106</v>
      </c>
      <c r="B416" s="112">
        <v>9003515200</v>
      </c>
      <c r="C416" s="112" t="s">
        <v>1105</v>
      </c>
      <c r="D416" s="112">
        <v>111809</v>
      </c>
      <c r="E416" s="112">
        <v>2.36</v>
      </c>
      <c r="F416" s="112">
        <v>72781.459740000006</v>
      </c>
      <c r="G416" s="112">
        <v>72.781000000000006</v>
      </c>
      <c r="H416" s="112">
        <v>0.83299999999999996</v>
      </c>
      <c r="I416" s="112">
        <v>5</v>
      </c>
      <c r="J416" s="112">
        <v>0.16700000000000004</v>
      </c>
      <c r="K416" s="112">
        <v>1</v>
      </c>
      <c r="L416" s="112">
        <v>1678</v>
      </c>
      <c r="M416" s="112">
        <v>0.27666386565936718</v>
      </c>
      <c r="N416" s="112">
        <v>7.6999999999999999E-2</v>
      </c>
      <c r="O416" s="112">
        <v>1</v>
      </c>
      <c r="P416" s="112">
        <v>0.32299999999999995</v>
      </c>
      <c r="Q416" s="112">
        <v>2</v>
      </c>
      <c r="R416" s="112">
        <v>2</v>
      </c>
      <c r="S416" s="112">
        <v>1</v>
      </c>
      <c r="T416" s="112">
        <v>1</v>
      </c>
      <c r="U416" s="112">
        <v>3416</v>
      </c>
      <c r="V416" s="112">
        <v>4.4139115702466603</v>
      </c>
      <c r="W416" s="112">
        <v>773.91672797000001</v>
      </c>
      <c r="X416" s="112">
        <v>1</v>
      </c>
      <c r="Y416" s="112">
        <v>458</v>
      </c>
      <c r="Z416" s="112">
        <v>14.73142489546478</v>
      </c>
      <c r="AA416" s="112">
        <v>0.66</v>
      </c>
      <c r="AB416" s="112">
        <v>4</v>
      </c>
      <c r="AC416" s="111">
        <v>3</v>
      </c>
      <c r="AD416" s="49">
        <f t="shared" si="6"/>
        <v>3</v>
      </c>
      <c r="AE41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1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17" spans="1:32" x14ac:dyDescent="0.25">
      <c r="A417" s="110" t="s">
        <v>1104</v>
      </c>
      <c r="B417" s="110">
        <v>9003520100</v>
      </c>
      <c r="C417" s="110" t="s">
        <v>1103</v>
      </c>
      <c r="D417" s="110">
        <v>141914</v>
      </c>
      <c r="E417" s="110">
        <v>2.69</v>
      </c>
      <c r="F417" s="110">
        <v>86526.492920000004</v>
      </c>
      <c r="G417" s="110">
        <v>86.525999999999996</v>
      </c>
      <c r="H417" s="110">
        <v>0.91400000000000003</v>
      </c>
      <c r="I417" s="110">
        <v>5</v>
      </c>
      <c r="J417" s="110">
        <v>8.5999999999999965E-2</v>
      </c>
      <c r="K417" s="110">
        <v>1</v>
      </c>
      <c r="L417" s="110">
        <v>1960</v>
      </c>
      <c r="M417" s="110">
        <v>0.27182426105893298</v>
      </c>
      <c r="N417" s="110">
        <v>6.6000000000000003E-2</v>
      </c>
      <c r="O417" s="110">
        <v>1</v>
      </c>
      <c r="P417" s="110">
        <v>0.17900000000000005</v>
      </c>
      <c r="Q417" s="110">
        <v>1</v>
      </c>
      <c r="R417" s="110">
        <v>1</v>
      </c>
      <c r="S417" s="110">
        <v>1</v>
      </c>
      <c r="T417" s="110">
        <v>1</v>
      </c>
      <c r="U417" s="110">
        <v>5830</v>
      </c>
      <c r="V417" s="110">
        <v>5.6104333301930396</v>
      </c>
      <c r="W417" s="110">
        <v>1039.1354209000001</v>
      </c>
      <c r="X417" s="110">
        <v>1</v>
      </c>
      <c r="Y417" s="110">
        <v>858</v>
      </c>
      <c r="Z417" s="110">
        <v>14.42986881937437</v>
      </c>
      <c r="AA417" s="110">
        <v>0.65500000000000003</v>
      </c>
      <c r="AB417" s="110">
        <v>4</v>
      </c>
      <c r="AC417" s="109">
        <v>2.5</v>
      </c>
      <c r="AD417" s="49">
        <f t="shared" si="6"/>
        <v>3</v>
      </c>
      <c r="AE41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1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18" spans="1:32" x14ac:dyDescent="0.25">
      <c r="A418" s="112" t="s">
        <v>1102</v>
      </c>
      <c r="B418" s="112">
        <v>9003520201</v>
      </c>
      <c r="C418" s="112" t="s">
        <v>1101</v>
      </c>
      <c r="D418" s="112">
        <v>168672</v>
      </c>
      <c r="E418" s="112">
        <v>3.01</v>
      </c>
      <c r="F418" s="112">
        <v>97220.924540000007</v>
      </c>
      <c r="G418" s="112">
        <v>97.221000000000004</v>
      </c>
      <c r="H418" s="112">
        <v>0.94</v>
      </c>
      <c r="I418" s="112">
        <v>5</v>
      </c>
      <c r="J418" s="112">
        <v>6.0000000000000053E-2</v>
      </c>
      <c r="K418" s="112">
        <v>1</v>
      </c>
      <c r="L418" s="112">
        <v>2397</v>
      </c>
      <c r="M418" s="112">
        <v>0.29586223476166912</v>
      </c>
      <c r="N418" s="112">
        <v>0.14499999999999999</v>
      </c>
      <c r="O418" s="112">
        <v>1</v>
      </c>
      <c r="P418" s="112">
        <v>9.1999999999999971E-2</v>
      </c>
      <c r="Q418" s="112">
        <v>1</v>
      </c>
      <c r="R418" s="112">
        <v>1</v>
      </c>
      <c r="S418" s="112">
        <v>1</v>
      </c>
      <c r="T418" s="112">
        <v>1</v>
      </c>
      <c r="U418" s="112">
        <v>3739</v>
      </c>
      <c r="V418" s="112">
        <v>11.8329706546903</v>
      </c>
      <c r="W418" s="112">
        <v>315.98151546999998</v>
      </c>
      <c r="X418" s="112">
        <v>1</v>
      </c>
      <c r="Y418" s="112">
        <v>635</v>
      </c>
      <c r="Z418" s="112">
        <v>17.580287929125138</v>
      </c>
      <c r="AA418" s="112">
        <v>0.74199999999999999</v>
      </c>
      <c r="AB418" s="112">
        <v>4</v>
      </c>
      <c r="AC418" s="111">
        <v>2.5</v>
      </c>
      <c r="AD418" s="49">
        <f t="shared" si="6"/>
        <v>3</v>
      </c>
      <c r="AE41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1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19" spans="1:32" x14ac:dyDescent="0.25">
      <c r="A419" s="110" t="s">
        <v>1100</v>
      </c>
      <c r="B419" s="110">
        <v>9003520202</v>
      </c>
      <c r="C419" s="110" t="s">
        <v>1099</v>
      </c>
      <c r="D419" s="110">
        <v>153878</v>
      </c>
      <c r="E419" s="110">
        <v>2.77</v>
      </c>
      <c r="F419" s="110">
        <v>92456.329599999997</v>
      </c>
      <c r="G419" s="110">
        <v>92.456000000000003</v>
      </c>
      <c r="H419" s="110">
        <v>0.93100000000000005</v>
      </c>
      <c r="I419" s="110">
        <v>5</v>
      </c>
      <c r="J419" s="110">
        <v>6.899999999999995E-2</v>
      </c>
      <c r="K419" s="110">
        <v>1</v>
      </c>
      <c r="L419" s="110">
        <v>2253</v>
      </c>
      <c r="M419" s="110">
        <v>0.29241913579056894</v>
      </c>
      <c r="N419" s="110">
        <v>0.13</v>
      </c>
      <c r="O419" s="110">
        <v>1</v>
      </c>
      <c r="P419" s="110">
        <v>0.122</v>
      </c>
      <c r="Q419" s="110">
        <v>1</v>
      </c>
      <c r="R419" s="110">
        <v>1</v>
      </c>
      <c r="S419" s="110">
        <v>1</v>
      </c>
      <c r="T419" s="110">
        <v>1</v>
      </c>
      <c r="U419" s="110">
        <v>4280</v>
      </c>
      <c r="V419" s="110">
        <v>13.601323249374101</v>
      </c>
      <c r="W419" s="110">
        <v>314.67526515999998</v>
      </c>
      <c r="X419" s="110">
        <v>1</v>
      </c>
      <c r="Y419" s="110">
        <v>315</v>
      </c>
      <c r="Z419" s="110">
        <v>7.9325107025938051</v>
      </c>
      <c r="AA419" s="110">
        <v>0.35799999999999998</v>
      </c>
      <c r="AB419" s="110">
        <v>2</v>
      </c>
      <c r="AC419" s="109">
        <v>1.5</v>
      </c>
      <c r="AD419" s="49">
        <f t="shared" si="6"/>
        <v>2</v>
      </c>
      <c r="AE41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1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20" spans="1:32" x14ac:dyDescent="0.25">
      <c r="A420" s="112" t="s">
        <v>1098</v>
      </c>
      <c r="B420" s="112">
        <v>9003520301</v>
      </c>
      <c r="C420" s="112" t="s">
        <v>1097</v>
      </c>
      <c r="D420" s="112">
        <v>87500</v>
      </c>
      <c r="E420" s="112">
        <v>2.2799999999999998</v>
      </c>
      <c r="F420" s="112">
        <v>57948.29062</v>
      </c>
      <c r="G420" s="112">
        <v>57.948</v>
      </c>
      <c r="H420" s="112">
        <v>0.61599999999999999</v>
      </c>
      <c r="I420" s="112">
        <v>4</v>
      </c>
      <c r="J420" s="112">
        <v>0.38400000000000001</v>
      </c>
      <c r="K420" s="112">
        <v>2</v>
      </c>
      <c r="L420" s="112">
        <v>1458</v>
      </c>
      <c r="M420" s="112">
        <v>0.30192435036144988</v>
      </c>
      <c r="N420" s="112">
        <v>0.18099999999999999</v>
      </c>
      <c r="O420" s="112">
        <v>1</v>
      </c>
      <c r="P420" s="112">
        <v>0.51600000000000001</v>
      </c>
      <c r="Q420" s="112">
        <v>3</v>
      </c>
      <c r="R420" s="112">
        <v>3</v>
      </c>
      <c r="S420" s="112">
        <v>1</v>
      </c>
      <c r="T420" s="112">
        <v>1</v>
      </c>
      <c r="U420" s="112">
        <v>4578</v>
      </c>
      <c r="V420" s="112">
        <v>2.8692349153741299</v>
      </c>
      <c r="W420" s="112">
        <v>1595.5472921999999</v>
      </c>
      <c r="X420" s="112">
        <v>1</v>
      </c>
      <c r="Y420" s="112">
        <v>756</v>
      </c>
      <c r="Z420" s="112">
        <v>17.244525547445257</v>
      </c>
      <c r="AA420" s="112">
        <v>0.72599999999999998</v>
      </c>
      <c r="AB420" s="112">
        <v>4</v>
      </c>
      <c r="AC420" s="111">
        <v>3.5</v>
      </c>
      <c r="AD420" s="49">
        <f t="shared" si="6"/>
        <v>4</v>
      </c>
      <c r="AE42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2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21" spans="1:32" x14ac:dyDescent="0.25">
      <c r="A421" s="110" t="s">
        <v>1096</v>
      </c>
      <c r="B421" s="110">
        <v>9003520302</v>
      </c>
      <c r="C421" s="110" t="s">
        <v>1095</v>
      </c>
      <c r="D421" s="110">
        <v>63821</v>
      </c>
      <c r="E421" s="110">
        <v>1.97</v>
      </c>
      <c r="F421" s="110">
        <v>45470.579769999997</v>
      </c>
      <c r="G421" s="110">
        <v>45.470999999999997</v>
      </c>
      <c r="H421" s="110">
        <v>0.373</v>
      </c>
      <c r="I421" s="110">
        <v>2</v>
      </c>
      <c r="J421" s="110">
        <v>0.627</v>
      </c>
      <c r="K421" s="110">
        <v>4</v>
      </c>
      <c r="L421" s="110">
        <v>1337</v>
      </c>
      <c r="M421" s="110">
        <v>0.35284353270079277</v>
      </c>
      <c r="N421" s="110">
        <v>0.496</v>
      </c>
      <c r="O421" s="110">
        <v>3</v>
      </c>
      <c r="P421" s="110">
        <v>0.61899999999999999</v>
      </c>
      <c r="Q421" s="110">
        <v>4</v>
      </c>
      <c r="R421" s="110">
        <v>4</v>
      </c>
      <c r="S421" s="110">
        <v>1</v>
      </c>
      <c r="T421" s="110">
        <v>1</v>
      </c>
      <c r="U421" s="110">
        <v>3877</v>
      </c>
      <c r="V421" s="110">
        <v>3.1484601473057001</v>
      </c>
      <c r="W421" s="110">
        <v>1231.3956088</v>
      </c>
      <c r="X421" s="110">
        <v>1</v>
      </c>
      <c r="Y421" s="110">
        <v>938</v>
      </c>
      <c r="Z421" s="110">
        <v>22.504798464491362</v>
      </c>
      <c r="AA421" s="110">
        <v>0.85099999999999998</v>
      </c>
      <c r="AB421" s="110">
        <v>5</v>
      </c>
      <c r="AC421" s="109">
        <v>4.5</v>
      </c>
      <c r="AD421" s="49">
        <f t="shared" si="6"/>
        <v>5</v>
      </c>
      <c r="AE42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2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22" spans="1:32" x14ac:dyDescent="0.25">
      <c r="A422" s="112" t="s">
        <v>1094</v>
      </c>
      <c r="B422" s="112">
        <v>9003520400</v>
      </c>
      <c r="C422" s="112" t="s">
        <v>1093</v>
      </c>
      <c r="D422" s="112">
        <v>123480</v>
      </c>
      <c r="E422" s="112">
        <v>2.64</v>
      </c>
      <c r="F422" s="112">
        <v>75996.686530000006</v>
      </c>
      <c r="G422" s="112">
        <v>75.997</v>
      </c>
      <c r="H422" s="112">
        <v>0.85699999999999998</v>
      </c>
      <c r="I422" s="112">
        <v>5</v>
      </c>
      <c r="J422" s="112">
        <v>0.14300000000000002</v>
      </c>
      <c r="K422" s="112">
        <v>1</v>
      </c>
      <c r="L422" s="112">
        <v>1929</v>
      </c>
      <c r="M422" s="112">
        <v>0.30459222706850819</v>
      </c>
      <c r="N422" s="112">
        <v>0.19900000000000001</v>
      </c>
      <c r="O422" s="112">
        <v>1</v>
      </c>
      <c r="P422" s="112">
        <v>0.19399999999999995</v>
      </c>
      <c r="Q422" s="112">
        <v>1</v>
      </c>
      <c r="R422" s="112">
        <v>1</v>
      </c>
      <c r="S422" s="112">
        <v>1</v>
      </c>
      <c r="T422" s="112">
        <v>1</v>
      </c>
      <c r="U422" s="112">
        <v>7718</v>
      </c>
      <c r="V422" s="112">
        <v>6.9816161310399902</v>
      </c>
      <c r="W422" s="112">
        <v>1105.4747003</v>
      </c>
      <c r="X422" s="112">
        <v>1</v>
      </c>
      <c r="Y422" s="112">
        <v>936</v>
      </c>
      <c r="Z422" s="112">
        <v>11.463563992651562</v>
      </c>
      <c r="AA422" s="112">
        <v>0.55600000000000005</v>
      </c>
      <c r="AB422" s="112">
        <v>3</v>
      </c>
      <c r="AC422" s="111">
        <v>2</v>
      </c>
      <c r="AD422" s="49">
        <f t="shared" si="6"/>
        <v>2</v>
      </c>
      <c r="AE42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2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23" spans="1:32" x14ac:dyDescent="0.25">
      <c r="A423" s="110" t="s">
        <v>1092</v>
      </c>
      <c r="B423" s="110">
        <v>9003520501</v>
      </c>
      <c r="C423" s="110" t="s">
        <v>1091</v>
      </c>
      <c r="D423" s="110">
        <v>174375</v>
      </c>
      <c r="E423" s="110">
        <v>2.7</v>
      </c>
      <c r="F423" s="110">
        <v>106121.2455</v>
      </c>
      <c r="G423" s="110">
        <v>106.121</v>
      </c>
      <c r="H423" s="110">
        <v>0.95499999999999996</v>
      </c>
      <c r="I423" s="110">
        <v>5</v>
      </c>
      <c r="J423" s="110">
        <v>4.500000000000004E-2</v>
      </c>
      <c r="K423" s="110">
        <v>1</v>
      </c>
      <c r="L423" s="110">
        <v>2346</v>
      </c>
      <c r="M423" s="110">
        <v>0.26528146995787</v>
      </c>
      <c r="N423" s="110">
        <v>4.9000000000000002E-2</v>
      </c>
      <c r="O423" s="110">
        <v>1</v>
      </c>
      <c r="P423" s="110">
        <v>0.10499999999999998</v>
      </c>
      <c r="Q423" s="110">
        <v>1</v>
      </c>
      <c r="R423" s="110">
        <v>1</v>
      </c>
      <c r="S423" s="110">
        <v>1</v>
      </c>
      <c r="T423" s="110">
        <v>1</v>
      </c>
      <c r="U423" s="110">
        <v>4405</v>
      </c>
      <c r="V423" s="110">
        <v>7.2258002739781002</v>
      </c>
      <c r="W423" s="110">
        <v>609.62105689999999</v>
      </c>
      <c r="X423" s="110">
        <v>1</v>
      </c>
      <c r="Y423" s="110">
        <v>514</v>
      </c>
      <c r="Z423" s="110">
        <v>11.903659101435849</v>
      </c>
      <c r="AA423" s="110">
        <v>0.58299999999999996</v>
      </c>
      <c r="AB423" s="110">
        <v>3</v>
      </c>
      <c r="AC423" s="109">
        <v>2</v>
      </c>
      <c r="AD423" s="49">
        <f t="shared" si="6"/>
        <v>2</v>
      </c>
      <c r="AE42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2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24" spans="1:32" x14ac:dyDescent="0.25">
      <c r="A424" s="112" t="s">
        <v>1090</v>
      </c>
      <c r="B424" s="112">
        <v>9003524100</v>
      </c>
      <c r="C424" s="112" t="s">
        <v>1089</v>
      </c>
      <c r="D424" s="112">
        <v>112557</v>
      </c>
      <c r="E424" s="112">
        <v>2.68</v>
      </c>
      <c r="F424" s="112">
        <v>68755.130739999993</v>
      </c>
      <c r="G424" s="112">
        <v>68.754999999999995</v>
      </c>
      <c r="H424" s="112">
        <v>0.78300000000000003</v>
      </c>
      <c r="I424" s="112">
        <v>4</v>
      </c>
      <c r="J424" s="112">
        <v>0.21699999999999997</v>
      </c>
      <c r="K424" s="112">
        <v>2</v>
      </c>
      <c r="L424" s="112">
        <v>1849</v>
      </c>
      <c r="M424" s="112">
        <v>0.32271046191308578</v>
      </c>
      <c r="N424" s="112">
        <v>0.318</v>
      </c>
      <c r="O424" s="112">
        <v>2</v>
      </c>
      <c r="P424" s="112">
        <v>0.23399999999999999</v>
      </c>
      <c r="Q424" s="112">
        <v>2</v>
      </c>
      <c r="R424" s="112">
        <v>2</v>
      </c>
      <c r="S424" s="112">
        <v>1</v>
      </c>
      <c r="T424" s="112">
        <v>1</v>
      </c>
      <c r="U424" s="112">
        <v>6404</v>
      </c>
      <c r="V424" s="112">
        <v>23.351148731191</v>
      </c>
      <c r="W424" s="112">
        <v>274.24775002000001</v>
      </c>
      <c r="X424" s="112">
        <v>1</v>
      </c>
      <c r="Y424" s="112">
        <v>114</v>
      </c>
      <c r="Z424" s="112">
        <v>1.7902010050251256</v>
      </c>
      <c r="AA424" s="112">
        <v>2.4E-2</v>
      </c>
      <c r="AB424" s="112">
        <v>1</v>
      </c>
      <c r="AC424" s="111">
        <v>1.5</v>
      </c>
      <c r="AD424" s="49">
        <f t="shared" si="6"/>
        <v>2</v>
      </c>
      <c r="AE42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2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25" spans="1:32" x14ac:dyDescent="0.25">
      <c r="A425" s="110" t="s">
        <v>1088</v>
      </c>
      <c r="B425" s="110">
        <v>9003524200</v>
      </c>
      <c r="C425" s="110" t="s">
        <v>1087</v>
      </c>
      <c r="D425" s="110">
        <v>89076</v>
      </c>
      <c r="E425" s="110">
        <v>2.31</v>
      </c>
      <c r="F425" s="110">
        <v>58607.705179999997</v>
      </c>
      <c r="G425" s="110">
        <v>58.607999999999997</v>
      </c>
      <c r="H425" s="110">
        <v>0.625</v>
      </c>
      <c r="I425" s="110">
        <v>4</v>
      </c>
      <c r="J425" s="110">
        <v>0.375</v>
      </c>
      <c r="K425" s="110">
        <v>2</v>
      </c>
      <c r="L425" s="110">
        <v>1346</v>
      </c>
      <c r="M425" s="110">
        <v>0.27559516193976324</v>
      </c>
      <c r="N425" s="110">
        <v>7.1999999999999995E-2</v>
      </c>
      <c r="O425" s="110">
        <v>1</v>
      </c>
      <c r="P425" s="110">
        <v>0.60799999999999998</v>
      </c>
      <c r="Q425" s="110">
        <v>4</v>
      </c>
      <c r="R425" s="110">
        <v>3</v>
      </c>
      <c r="S425" s="110">
        <v>1</v>
      </c>
      <c r="T425" s="110">
        <v>1</v>
      </c>
      <c r="U425" s="110">
        <v>6144</v>
      </c>
      <c r="V425" s="110">
        <v>4.4684600855293501</v>
      </c>
      <c r="W425" s="110">
        <v>1374.9703214000001</v>
      </c>
      <c r="X425" s="110">
        <v>1</v>
      </c>
      <c r="Y425" s="110">
        <v>800</v>
      </c>
      <c r="Z425" s="110">
        <v>12.490241998438719</v>
      </c>
      <c r="AA425" s="110">
        <v>0.6</v>
      </c>
      <c r="AB425" s="110">
        <v>3</v>
      </c>
      <c r="AC425" s="109">
        <v>3</v>
      </c>
      <c r="AD425" s="49">
        <f t="shared" si="6"/>
        <v>3</v>
      </c>
      <c r="AE42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2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26" spans="1:32" x14ac:dyDescent="0.25">
      <c r="A426" s="112" t="s">
        <v>1086</v>
      </c>
      <c r="B426" s="112">
        <v>9003524300</v>
      </c>
      <c r="C426" s="112" t="s">
        <v>1085</v>
      </c>
      <c r="D426" s="112">
        <v>89079</v>
      </c>
      <c r="E426" s="112">
        <v>2.23</v>
      </c>
      <c r="F426" s="112">
        <v>59651.710500000001</v>
      </c>
      <c r="G426" s="112">
        <v>59.652000000000001</v>
      </c>
      <c r="H426" s="112">
        <v>0.64200000000000002</v>
      </c>
      <c r="I426" s="112">
        <v>4</v>
      </c>
      <c r="J426" s="112">
        <v>0.35799999999999998</v>
      </c>
      <c r="K426" s="112">
        <v>2</v>
      </c>
      <c r="L426" s="112">
        <v>1336</v>
      </c>
      <c r="M426" s="112">
        <v>0.26876010537870493</v>
      </c>
      <c r="N426" s="112">
        <v>5.8999999999999997E-2</v>
      </c>
      <c r="O426" s="112">
        <v>1</v>
      </c>
      <c r="P426" s="112">
        <v>0.62</v>
      </c>
      <c r="Q426" s="112">
        <v>4</v>
      </c>
      <c r="R426" s="112">
        <v>3</v>
      </c>
      <c r="S426" s="112">
        <v>1</v>
      </c>
      <c r="T426" s="112">
        <v>1</v>
      </c>
      <c r="U426" s="112">
        <v>7291</v>
      </c>
      <c r="V426" s="112">
        <v>5.0719875922205002</v>
      </c>
      <c r="W426" s="112">
        <v>1437.5035166</v>
      </c>
      <c r="X426" s="112">
        <v>1</v>
      </c>
      <c r="Y426" s="112">
        <v>1074</v>
      </c>
      <c r="Z426" s="112">
        <v>16.607391371578785</v>
      </c>
      <c r="AA426" s="112">
        <v>0.71199999999999997</v>
      </c>
      <c r="AB426" s="112">
        <v>4</v>
      </c>
      <c r="AC426" s="111">
        <v>3.5</v>
      </c>
      <c r="AD426" s="49">
        <f t="shared" si="6"/>
        <v>4</v>
      </c>
      <c r="AE42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2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27" spans="1:32" x14ac:dyDescent="0.25">
      <c r="A427" s="110" t="s">
        <v>1084</v>
      </c>
      <c r="B427" s="110">
        <v>9003524400</v>
      </c>
      <c r="C427" s="110" t="s">
        <v>1083</v>
      </c>
      <c r="D427" s="110">
        <v>46155</v>
      </c>
      <c r="E427" s="110">
        <v>2.95</v>
      </c>
      <c r="F427" s="110">
        <v>26872.479940000001</v>
      </c>
      <c r="G427" s="110">
        <v>26.872</v>
      </c>
      <c r="H427" s="110">
        <v>0.13200000000000001</v>
      </c>
      <c r="I427" s="110">
        <v>1</v>
      </c>
      <c r="J427" s="110">
        <v>0.86799999999999999</v>
      </c>
      <c r="K427" s="110">
        <v>5</v>
      </c>
      <c r="L427" s="110">
        <v>1123</v>
      </c>
      <c r="M427" s="110">
        <v>0.50147958171663998</v>
      </c>
      <c r="N427" s="110">
        <v>0.84599999999999997</v>
      </c>
      <c r="O427" s="110">
        <v>5</v>
      </c>
      <c r="P427" s="110">
        <v>0.85099999999999998</v>
      </c>
      <c r="Q427" s="110">
        <v>5</v>
      </c>
      <c r="R427" s="110">
        <v>5</v>
      </c>
      <c r="S427" s="110">
        <v>1</v>
      </c>
      <c r="T427" s="110">
        <v>1</v>
      </c>
      <c r="U427" s="110">
        <v>3057</v>
      </c>
      <c r="V427" s="110">
        <v>1.06130800606026</v>
      </c>
      <c r="W427" s="110">
        <v>2880.407933</v>
      </c>
      <c r="X427" s="110">
        <v>1</v>
      </c>
      <c r="Y427" s="110">
        <v>726</v>
      </c>
      <c r="Z427" s="110">
        <v>21.756068324842673</v>
      </c>
      <c r="AA427" s="110">
        <v>0.83399999999999996</v>
      </c>
      <c r="AB427" s="110">
        <v>5</v>
      </c>
      <c r="AC427" s="109">
        <v>5</v>
      </c>
      <c r="AD427" s="49">
        <f t="shared" si="6"/>
        <v>5</v>
      </c>
      <c r="AE42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42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28" spans="1:32" x14ac:dyDescent="0.25">
      <c r="A428" s="112" t="s">
        <v>1082</v>
      </c>
      <c r="B428" s="112">
        <v>9003524501</v>
      </c>
      <c r="C428" s="112" t="s">
        <v>1081</v>
      </c>
      <c r="D428" s="112">
        <v>42021</v>
      </c>
      <c r="E428" s="112">
        <v>2.06</v>
      </c>
      <c r="F428" s="112">
        <v>29277.417990000002</v>
      </c>
      <c r="G428" s="112">
        <v>29.277000000000001</v>
      </c>
      <c r="H428" s="112">
        <v>0.159</v>
      </c>
      <c r="I428" s="112">
        <v>1</v>
      </c>
      <c r="J428" s="112">
        <v>0.84099999999999997</v>
      </c>
      <c r="K428" s="112">
        <v>5</v>
      </c>
      <c r="L428" s="112">
        <v>1142</v>
      </c>
      <c r="M428" s="112">
        <v>0.46807406324836232</v>
      </c>
      <c r="N428" s="112">
        <v>0.80900000000000005</v>
      </c>
      <c r="O428" s="112">
        <v>5</v>
      </c>
      <c r="P428" s="112">
        <v>0.82400000000000007</v>
      </c>
      <c r="Q428" s="112">
        <v>5</v>
      </c>
      <c r="R428" s="112">
        <v>5</v>
      </c>
      <c r="S428" s="112">
        <v>1</v>
      </c>
      <c r="T428" s="112">
        <v>1</v>
      </c>
      <c r="U428" s="112">
        <v>2704</v>
      </c>
      <c r="V428" s="112">
        <v>0.16307527293562801</v>
      </c>
      <c r="W428" s="112">
        <v>16581.299857999998</v>
      </c>
      <c r="X428" s="112">
        <v>1</v>
      </c>
      <c r="Y428" s="112">
        <v>1005</v>
      </c>
      <c r="Z428" s="112">
        <v>40.007961783439491</v>
      </c>
      <c r="AA428" s="112">
        <v>0.98699999999999999</v>
      </c>
      <c r="AB428" s="112">
        <v>5</v>
      </c>
      <c r="AC428" s="111">
        <v>5</v>
      </c>
      <c r="AD428" s="49">
        <f t="shared" si="6"/>
        <v>5</v>
      </c>
      <c r="AE42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42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29" spans="1:32" x14ac:dyDescent="0.25">
      <c r="A429" s="110" t="s">
        <v>1080</v>
      </c>
      <c r="B429" s="110">
        <v>9003524502</v>
      </c>
      <c r="C429" s="110" t="s">
        <v>1079</v>
      </c>
      <c r="D429" s="110">
        <v>57778</v>
      </c>
      <c r="E429" s="110">
        <v>1.89</v>
      </c>
      <c r="F429" s="110">
        <v>42027.310870000001</v>
      </c>
      <c r="G429" s="110">
        <v>42.027000000000001</v>
      </c>
      <c r="H429" s="110">
        <v>0.32100000000000001</v>
      </c>
      <c r="I429" s="110">
        <v>2</v>
      </c>
      <c r="J429" s="110">
        <v>0.67900000000000005</v>
      </c>
      <c r="K429" s="110">
        <v>4</v>
      </c>
      <c r="L429" s="110">
        <v>1109</v>
      </c>
      <c r="M429" s="110">
        <v>0.31665123760034658</v>
      </c>
      <c r="N429" s="110">
        <v>0.26200000000000001</v>
      </c>
      <c r="O429" s="110">
        <v>2</v>
      </c>
      <c r="P429" s="110">
        <v>0.86499999999999999</v>
      </c>
      <c r="Q429" s="110">
        <v>5</v>
      </c>
      <c r="R429" s="110">
        <v>5</v>
      </c>
      <c r="S429" s="110">
        <v>1</v>
      </c>
      <c r="T429" s="110">
        <v>1</v>
      </c>
      <c r="U429" s="110">
        <v>2158</v>
      </c>
      <c r="V429" s="110">
        <v>0.65855787748823502</v>
      </c>
      <c r="W429" s="110">
        <v>3276.8570140000002</v>
      </c>
      <c r="X429" s="110">
        <v>1</v>
      </c>
      <c r="Y429" s="110">
        <v>430</v>
      </c>
      <c r="Z429" s="110">
        <v>20.934761441090554</v>
      </c>
      <c r="AA429" s="110">
        <v>0.81599999999999995</v>
      </c>
      <c r="AB429" s="110">
        <v>5</v>
      </c>
      <c r="AC429" s="109">
        <v>5</v>
      </c>
      <c r="AD429" s="49">
        <f t="shared" si="6"/>
        <v>5</v>
      </c>
      <c r="AE42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2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30" spans="1:32" x14ac:dyDescent="0.25">
      <c r="A430" s="112" t="s">
        <v>1078</v>
      </c>
      <c r="B430" s="112">
        <v>9003524600</v>
      </c>
      <c r="C430" s="112" t="s">
        <v>1077</v>
      </c>
      <c r="D430" s="112">
        <v>36120</v>
      </c>
      <c r="E430" s="112">
        <v>2.02</v>
      </c>
      <c r="F430" s="112">
        <v>25413.943319999998</v>
      </c>
      <c r="G430" s="112">
        <v>25.414000000000001</v>
      </c>
      <c r="H430" s="112">
        <v>0.115</v>
      </c>
      <c r="I430" s="112">
        <v>1</v>
      </c>
      <c r="J430" s="112">
        <v>0.88500000000000001</v>
      </c>
      <c r="K430" s="112">
        <v>5</v>
      </c>
      <c r="L430" s="112">
        <v>1020</v>
      </c>
      <c r="M430" s="112">
        <v>0.48162537571914282</v>
      </c>
      <c r="N430" s="112">
        <v>0.82399999999999995</v>
      </c>
      <c r="O430" s="112">
        <v>5</v>
      </c>
      <c r="P430" s="112">
        <v>0.92600000000000005</v>
      </c>
      <c r="Q430" s="112">
        <v>5</v>
      </c>
      <c r="R430" s="112">
        <v>5</v>
      </c>
      <c r="S430" s="112">
        <v>1</v>
      </c>
      <c r="T430" s="112">
        <v>1</v>
      </c>
      <c r="U430" s="112">
        <v>3311</v>
      </c>
      <c r="V430" s="112">
        <v>0.49609303209126798</v>
      </c>
      <c r="W430" s="112">
        <v>6674.1513906</v>
      </c>
      <c r="X430" s="112">
        <v>1</v>
      </c>
      <c r="Y430" s="112">
        <v>1018</v>
      </c>
      <c r="Z430" s="112">
        <v>33.798140770252324</v>
      </c>
      <c r="AA430" s="112">
        <v>0.95699999999999996</v>
      </c>
      <c r="AB430" s="112">
        <v>5</v>
      </c>
      <c r="AC430" s="111">
        <v>5</v>
      </c>
      <c r="AD430" s="49">
        <f t="shared" si="6"/>
        <v>5</v>
      </c>
      <c r="AE43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43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31" spans="1:32" x14ac:dyDescent="0.25">
      <c r="A431" s="110" t="s">
        <v>1076</v>
      </c>
      <c r="B431" s="110">
        <v>9003524700</v>
      </c>
      <c r="C431" s="110" t="s">
        <v>1075</v>
      </c>
      <c r="D431" s="110">
        <v>75110</v>
      </c>
      <c r="E431" s="110">
        <v>2.84</v>
      </c>
      <c r="F431" s="110">
        <v>44569.585169999998</v>
      </c>
      <c r="G431" s="110">
        <v>44.57</v>
      </c>
      <c r="H431" s="110">
        <v>0.36</v>
      </c>
      <c r="I431" s="110">
        <v>2</v>
      </c>
      <c r="J431" s="110">
        <v>0.64</v>
      </c>
      <c r="K431" s="110">
        <v>4</v>
      </c>
      <c r="L431" s="110">
        <v>1319</v>
      </c>
      <c r="M431" s="110">
        <v>0.35513007221467036</v>
      </c>
      <c r="N431" s="110">
        <v>0.50900000000000001</v>
      </c>
      <c r="O431" s="110">
        <v>3</v>
      </c>
      <c r="P431" s="110">
        <v>0.63800000000000001</v>
      </c>
      <c r="Q431" s="110">
        <v>4</v>
      </c>
      <c r="R431" s="110">
        <v>4</v>
      </c>
      <c r="S431" s="110">
        <v>1</v>
      </c>
      <c r="T431" s="110">
        <v>1</v>
      </c>
      <c r="U431" s="110">
        <v>3624</v>
      </c>
      <c r="V431" s="110">
        <v>0.689901265951811</v>
      </c>
      <c r="W431" s="110">
        <v>5252.925569</v>
      </c>
      <c r="X431" s="110">
        <v>1</v>
      </c>
      <c r="Y431" s="110">
        <v>1037</v>
      </c>
      <c r="Z431" s="110">
        <v>29.552579082359646</v>
      </c>
      <c r="AA431" s="110">
        <v>0.93100000000000005</v>
      </c>
      <c r="AB431" s="110">
        <v>5</v>
      </c>
      <c r="AC431" s="109">
        <v>4.5</v>
      </c>
      <c r="AD431" s="49">
        <f t="shared" si="6"/>
        <v>5</v>
      </c>
      <c r="AE43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3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32" spans="1:32" x14ac:dyDescent="0.25">
      <c r="A432" s="112" t="s">
        <v>1074</v>
      </c>
      <c r="B432" s="112">
        <v>9005250100</v>
      </c>
      <c r="C432" s="112" t="s">
        <v>1073</v>
      </c>
      <c r="D432" s="112">
        <v>111250</v>
      </c>
      <c r="E432" s="112">
        <v>2.4300000000000002</v>
      </c>
      <c r="F432" s="112">
        <v>71366.90827</v>
      </c>
      <c r="G432" s="112">
        <v>71.367000000000004</v>
      </c>
      <c r="H432" s="112">
        <v>0.82</v>
      </c>
      <c r="I432" s="112">
        <v>5</v>
      </c>
      <c r="J432" s="112">
        <v>0.18000000000000005</v>
      </c>
      <c r="K432" s="112">
        <v>1</v>
      </c>
      <c r="L432" s="112">
        <v>1890</v>
      </c>
      <c r="M432" s="112">
        <v>0.31779434684483637</v>
      </c>
      <c r="N432" s="112">
        <v>0.27200000000000002</v>
      </c>
      <c r="O432" s="112">
        <v>2</v>
      </c>
      <c r="P432" s="112">
        <v>0.21599999999999997</v>
      </c>
      <c r="Q432" s="112">
        <v>2</v>
      </c>
      <c r="R432" s="112">
        <v>2</v>
      </c>
      <c r="S432" s="112">
        <v>2</v>
      </c>
      <c r="T432" s="112">
        <v>2</v>
      </c>
      <c r="U432" s="112">
        <v>1727</v>
      </c>
      <c r="V432" s="112">
        <v>16.395230402611901</v>
      </c>
      <c r="W432" s="112">
        <v>105.33551267999999</v>
      </c>
      <c r="X432" s="112">
        <v>2</v>
      </c>
      <c r="Y432" s="112">
        <v>96</v>
      </c>
      <c r="Z432" s="112">
        <v>5.6239015817223201</v>
      </c>
      <c r="AA432" s="112">
        <v>0.23799999999999999</v>
      </c>
      <c r="AB432" s="112">
        <v>2</v>
      </c>
      <c r="AC432" s="111">
        <v>2</v>
      </c>
      <c r="AD432" s="49">
        <f t="shared" si="6"/>
        <v>2</v>
      </c>
      <c r="AE43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3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33" spans="1:32" x14ac:dyDescent="0.25">
      <c r="A433" s="110" t="s">
        <v>1072</v>
      </c>
      <c r="B433" s="110">
        <v>9005253100</v>
      </c>
      <c r="C433" s="110" t="s">
        <v>1071</v>
      </c>
      <c r="D433" s="110">
        <v>57072</v>
      </c>
      <c r="E433" s="110">
        <v>2.35</v>
      </c>
      <c r="F433" s="110">
        <v>37229.66779</v>
      </c>
      <c r="G433" s="110">
        <v>37.229999999999997</v>
      </c>
      <c r="H433" s="110">
        <v>0.26</v>
      </c>
      <c r="I433" s="110">
        <v>2</v>
      </c>
      <c r="J433" s="110">
        <v>0.74</v>
      </c>
      <c r="K433" s="110">
        <v>4</v>
      </c>
      <c r="L433" s="110">
        <v>1136</v>
      </c>
      <c r="M433" s="110">
        <v>0.36615959285195654</v>
      </c>
      <c r="N433" s="110">
        <v>0.56899999999999995</v>
      </c>
      <c r="O433" s="110">
        <v>3</v>
      </c>
      <c r="P433" s="110">
        <v>0.83</v>
      </c>
      <c r="Q433" s="110">
        <v>5</v>
      </c>
      <c r="R433" s="110">
        <v>5</v>
      </c>
      <c r="S433" s="110">
        <v>1</v>
      </c>
      <c r="T433" s="110">
        <v>1</v>
      </c>
      <c r="U433" s="110">
        <v>3511</v>
      </c>
      <c r="V433" s="110">
        <v>1.95804497935898</v>
      </c>
      <c r="W433" s="110">
        <v>1793.1150903</v>
      </c>
      <c r="X433" s="110">
        <v>1</v>
      </c>
      <c r="Y433" s="110">
        <v>532</v>
      </c>
      <c r="Z433" s="110">
        <v>15.532846715328468</v>
      </c>
      <c r="AA433" s="110">
        <v>0.68700000000000006</v>
      </c>
      <c r="AB433" s="110">
        <v>4</v>
      </c>
      <c r="AC433" s="109">
        <v>4.5</v>
      </c>
      <c r="AD433" s="49">
        <f t="shared" si="6"/>
        <v>5</v>
      </c>
      <c r="AE43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3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34" spans="1:32" x14ac:dyDescent="0.25">
      <c r="A434" s="112" t="s">
        <v>1070</v>
      </c>
      <c r="B434" s="112">
        <v>9005253200</v>
      </c>
      <c r="C434" s="112" t="s">
        <v>1069</v>
      </c>
      <c r="D434" s="112">
        <v>101974</v>
      </c>
      <c r="E434" s="112">
        <v>2.76</v>
      </c>
      <c r="F434" s="112">
        <v>61381.134910000001</v>
      </c>
      <c r="G434" s="112">
        <v>61.381</v>
      </c>
      <c r="H434" s="112">
        <v>0.67900000000000005</v>
      </c>
      <c r="I434" s="112">
        <v>4</v>
      </c>
      <c r="J434" s="112">
        <v>0.32099999999999995</v>
      </c>
      <c r="K434" s="112">
        <v>2</v>
      </c>
      <c r="L434" s="112">
        <v>1923</v>
      </c>
      <c r="M434" s="112">
        <v>0.37594612797295374</v>
      </c>
      <c r="N434" s="112">
        <v>0.61799999999999999</v>
      </c>
      <c r="O434" s="112">
        <v>4</v>
      </c>
      <c r="P434" s="112">
        <v>0.19799999999999995</v>
      </c>
      <c r="Q434" s="112">
        <v>1</v>
      </c>
      <c r="R434" s="112">
        <v>2</v>
      </c>
      <c r="S434" s="112">
        <v>1</v>
      </c>
      <c r="T434" s="112">
        <v>1</v>
      </c>
      <c r="U434" s="112">
        <v>7429</v>
      </c>
      <c r="V434" s="112">
        <v>11.9424364128328</v>
      </c>
      <c r="W434" s="112">
        <v>622.06736909999995</v>
      </c>
      <c r="X434" s="112">
        <v>1</v>
      </c>
      <c r="Y434" s="112">
        <v>880</v>
      </c>
      <c r="Z434" s="112">
        <v>12.777697110498039</v>
      </c>
      <c r="AA434" s="112">
        <v>0.63</v>
      </c>
      <c r="AB434" s="112">
        <v>4</v>
      </c>
      <c r="AC434" s="111">
        <v>3</v>
      </c>
      <c r="AD434" s="49">
        <f t="shared" si="6"/>
        <v>3</v>
      </c>
      <c r="AE43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3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35" spans="1:32" x14ac:dyDescent="0.25">
      <c r="A435" s="110" t="s">
        <v>1068</v>
      </c>
      <c r="B435" s="110">
        <v>9005253300</v>
      </c>
      <c r="C435" s="110" t="s">
        <v>1067</v>
      </c>
      <c r="D435" s="110">
        <v>90141</v>
      </c>
      <c r="E435" s="110">
        <v>2.37</v>
      </c>
      <c r="F435" s="110">
        <v>58552.87156</v>
      </c>
      <c r="G435" s="110">
        <v>58.552999999999997</v>
      </c>
      <c r="H435" s="110">
        <v>0.624</v>
      </c>
      <c r="I435" s="110">
        <v>4</v>
      </c>
      <c r="J435" s="110">
        <v>0.376</v>
      </c>
      <c r="K435" s="110">
        <v>2</v>
      </c>
      <c r="L435" s="110">
        <v>1623</v>
      </c>
      <c r="M435" s="110">
        <v>0.33262245695401382</v>
      </c>
      <c r="N435" s="110">
        <v>0.38</v>
      </c>
      <c r="O435" s="110">
        <v>2</v>
      </c>
      <c r="P435" s="110">
        <v>0.36699999999999999</v>
      </c>
      <c r="Q435" s="110">
        <v>2</v>
      </c>
      <c r="R435" s="110">
        <v>2</v>
      </c>
      <c r="S435" s="110">
        <v>1</v>
      </c>
      <c r="T435" s="110">
        <v>1</v>
      </c>
      <c r="U435" s="110">
        <v>2215</v>
      </c>
      <c r="V435" s="110">
        <v>2.5342464907173299</v>
      </c>
      <c r="W435" s="110">
        <v>874.02705620999996</v>
      </c>
      <c r="X435" s="110">
        <v>1</v>
      </c>
      <c r="Y435" s="110">
        <v>214</v>
      </c>
      <c r="Z435" s="110">
        <v>10.156620787850024</v>
      </c>
      <c r="AA435" s="110">
        <v>0.50600000000000001</v>
      </c>
      <c r="AB435" s="110">
        <v>3</v>
      </c>
      <c r="AC435" s="109">
        <v>2.5</v>
      </c>
      <c r="AD435" s="49">
        <f t="shared" si="6"/>
        <v>3</v>
      </c>
      <c r="AE43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3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36" spans="1:32" x14ac:dyDescent="0.25">
      <c r="A436" s="112" t="s">
        <v>1066</v>
      </c>
      <c r="B436" s="112">
        <v>9005253400</v>
      </c>
      <c r="C436" s="112" t="s">
        <v>1065</v>
      </c>
      <c r="D436" s="112">
        <v>109167</v>
      </c>
      <c r="E436" s="112">
        <v>2.59</v>
      </c>
      <c r="F436" s="112">
        <v>67833.073250000001</v>
      </c>
      <c r="G436" s="112">
        <v>67.832999999999998</v>
      </c>
      <c r="H436" s="112">
        <v>0.77500000000000002</v>
      </c>
      <c r="I436" s="112">
        <v>4</v>
      </c>
      <c r="J436" s="112">
        <v>0.22499999999999998</v>
      </c>
      <c r="K436" s="112">
        <v>2</v>
      </c>
      <c r="L436" s="112">
        <v>1878</v>
      </c>
      <c r="M436" s="112">
        <v>0.33222731803619115</v>
      </c>
      <c r="N436" s="112">
        <v>0.374</v>
      </c>
      <c r="O436" s="112">
        <v>2</v>
      </c>
      <c r="P436" s="112">
        <v>0.21799999999999997</v>
      </c>
      <c r="Q436" s="112">
        <v>2</v>
      </c>
      <c r="R436" s="112">
        <v>2</v>
      </c>
      <c r="S436" s="112">
        <v>1</v>
      </c>
      <c r="T436" s="112">
        <v>1</v>
      </c>
      <c r="U436" s="112">
        <v>6308</v>
      </c>
      <c r="V436" s="112">
        <v>14.406455551145401</v>
      </c>
      <c r="W436" s="112">
        <v>437.85926230000001</v>
      </c>
      <c r="X436" s="112">
        <v>1</v>
      </c>
      <c r="Y436" s="112">
        <v>323</v>
      </c>
      <c r="Z436" s="112">
        <v>5.304647725406471</v>
      </c>
      <c r="AA436" s="112">
        <v>0.215</v>
      </c>
      <c r="AB436" s="112">
        <v>2</v>
      </c>
      <c r="AC436" s="111">
        <v>2</v>
      </c>
      <c r="AD436" s="49">
        <f t="shared" si="6"/>
        <v>2</v>
      </c>
      <c r="AE43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3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37" spans="1:32" x14ac:dyDescent="0.25">
      <c r="A437" s="110" t="s">
        <v>1064</v>
      </c>
      <c r="B437" s="110">
        <v>9005253500</v>
      </c>
      <c r="C437" s="110" t="s">
        <v>1063</v>
      </c>
      <c r="D437" s="110">
        <v>107109</v>
      </c>
      <c r="E437" s="110">
        <v>2.62</v>
      </c>
      <c r="F437" s="110">
        <v>66172.161189999999</v>
      </c>
      <c r="G437" s="110">
        <v>66.171999999999997</v>
      </c>
      <c r="H437" s="110">
        <v>0.755</v>
      </c>
      <c r="I437" s="110">
        <v>4</v>
      </c>
      <c r="J437" s="110">
        <v>0.245</v>
      </c>
      <c r="K437" s="110">
        <v>2</v>
      </c>
      <c r="L437" s="110">
        <v>1988</v>
      </c>
      <c r="M437" s="110">
        <v>0.36051414327397158</v>
      </c>
      <c r="N437" s="110">
        <v>0.54200000000000004</v>
      </c>
      <c r="O437" s="110">
        <v>3</v>
      </c>
      <c r="P437" s="110">
        <v>0.16600000000000004</v>
      </c>
      <c r="Q437" s="110">
        <v>1</v>
      </c>
      <c r="R437" s="110">
        <v>2</v>
      </c>
      <c r="S437" s="110">
        <v>1</v>
      </c>
      <c r="T437" s="110">
        <v>1</v>
      </c>
      <c r="U437" s="110">
        <v>6114</v>
      </c>
      <c r="V437" s="110">
        <v>26.5646933499306</v>
      </c>
      <c r="W437" s="110">
        <v>230.15511301000001</v>
      </c>
      <c r="X437" s="110">
        <v>1</v>
      </c>
      <c r="Y437" s="110">
        <v>936</v>
      </c>
      <c r="Z437" s="110">
        <v>16.252821670428894</v>
      </c>
      <c r="AA437" s="110">
        <v>0.70599999999999996</v>
      </c>
      <c r="AB437" s="110">
        <v>4</v>
      </c>
      <c r="AC437" s="109">
        <v>3</v>
      </c>
      <c r="AD437" s="49">
        <f t="shared" si="6"/>
        <v>3</v>
      </c>
      <c r="AE43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3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38" spans="1:32" x14ac:dyDescent="0.25">
      <c r="A438" s="112" t="s">
        <v>1062</v>
      </c>
      <c r="B438" s="112">
        <v>9005253600</v>
      </c>
      <c r="C438" s="112" t="s">
        <v>1061</v>
      </c>
      <c r="D438" s="112">
        <v>54482</v>
      </c>
      <c r="E438" s="112">
        <v>2.25</v>
      </c>
      <c r="F438" s="112">
        <v>36321.333330000001</v>
      </c>
      <c r="G438" s="112">
        <v>36.320999999999998</v>
      </c>
      <c r="H438" s="112">
        <v>0.255</v>
      </c>
      <c r="I438" s="112">
        <v>2</v>
      </c>
      <c r="J438" s="112">
        <v>0.745</v>
      </c>
      <c r="K438" s="112">
        <v>4</v>
      </c>
      <c r="L438" s="112">
        <v>1230</v>
      </c>
      <c r="M438" s="112">
        <v>0.40637274699959369</v>
      </c>
      <c r="N438" s="112">
        <v>0.69499999999999995</v>
      </c>
      <c r="O438" s="112">
        <v>4</v>
      </c>
      <c r="P438" s="112">
        <v>0.73499999999999999</v>
      </c>
      <c r="Q438" s="112">
        <v>4</v>
      </c>
      <c r="R438" s="112">
        <v>4</v>
      </c>
      <c r="S438" s="112">
        <v>1</v>
      </c>
      <c r="T438" s="112">
        <v>1</v>
      </c>
      <c r="U438" s="112">
        <v>2565</v>
      </c>
      <c r="V438" s="112">
        <v>4.1601061472099499</v>
      </c>
      <c r="W438" s="112">
        <v>616.57080594000001</v>
      </c>
      <c r="X438" s="112">
        <v>1</v>
      </c>
      <c r="Y438" s="112">
        <v>367</v>
      </c>
      <c r="Z438" s="112">
        <v>13.360029122679286</v>
      </c>
      <c r="AA438" s="112">
        <v>0.64900000000000002</v>
      </c>
      <c r="AB438" s="112">
        <v>4</v>
      </c>
      <c r="AC438" s="111">
        <v>4</v>
      </c>
      <c r="AD438" s="49">
        <f t="shared" si="6"/>
        <v>4</v>
      </c>
      <c r="AE43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3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39" spans="1:32" x14ac:dyDescent="0.25">
      <c r="A439" s="110" t="s">
        <v>1060</v>
      </c>
      <c r="B439" s="110">
        <v>9005260200</v>
      </c>
      <c r="C439" s="110" t="s">
        <v>1059</v>
      </c>
      <c r="D439" s="110">
        <v>62432</v>
      </c>
      <c r="E439" s="110">
        <v>2.2400000000000002</v>
      </c>
      <c r="F439" s="110">
        <v>41714.134639999997</v>
      </c>
      <c r="G439" s="110">
        <v>41.713999999999999</v>
      </c>
      <c r="H439" s="110">
        <v>0.315</v>
      </c>
      <c r="I439" s="110">
        <v>2</v>
      </c>
      <c r="J439" s="110">
        <v>0.68500000000000005</v>
      </c>
      <c r="K439" s="110">
        <v>4</v>
      </c>
      <c r="L439" s="110">
        <v>1290</v>
      </c>
      <c r="M439" s="110">
        <v>0.37109723439297027</v>
      </c>
      <c r="N439" s="110">
        <v>0.59599999999999997</v>
      </c>
      <c r="O439" s="110">
        <v>3</v>
      </c>
      <c r="P439" s="110">
        <v>0.66399999999999992</v>
      </c>
      <c r="Q439" s="110">
        <v>4</v>
      </c>
      <c r="R439" s="110">
        <v>4</v>
      </c>
      <c r="S439" s="110">
        <v>10</v>
      </c>
      <c r="T439" s="110">
        <v>10</v>
      </c>
      <c r="U439" s="110">
        <v>3315</v>
      </c>
      <c r="V439" s="110">
        <v>19.4663658673322</v>
      </c>
      <c r="W439" s="110">
        <v>170.29372727000001</v>
      </c>
      <c r="X439" s="110">
        <v>5</v>
      </c>
      <c r="Y439" s="110">
        <v>162</v>
      </c>
      <c r="Z439" s="110">
        <v>4.9375190490704055</v>
      </c>
      <c r="AA439" s="110">
        <v>0.193</v>
      </c>
      <c r="AB439" s="110">
        <v>1</v>
      </c>
      <c r="AC439" s="109">
        <v>3.3333333333333335</v>
      </c>
      <c r="AD439" s="49">
        <f t="shared" si="6"/>
        <v>4</v>
      </c>
      <c r="AE43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3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40" spans="1:32" x14ac:dyDescent="0.25">
      <c r="A440" s="112" t="s">
        <v>1058</v>
      </c>
      <c r="B440" s="112">
        <v>9005261100</v>
      </c>
      <c r="C440" s="112" t="s">
        <v>1057</v>
      </c>
      <c r="D440" s="112">
        <v>72658</v>
      </c>
      <c r="E440" s="112">
        <v>2.08</v>
      </c>
      <c r="F440" s="112">
        <v>50379.258569999998</v>
      </c>
      <c r="G440" s="112">
        <v>50.378999999999998</v>
      </c>
      <c r="H440" s="112">
        <v>0.47599999999999998</v>
      </c>
      <c r="I440" s="112">
        <v>3</v>
      </c>
      <c r="J440" s="112">
        <v>0.52400000000000002</v>
      </c>
      <c r="K440" s="112">
        <v>3</v>
      </c>
      <c r="L440" s="112">
        <v>1373</v>
      </c>
      <c r="M440" s="112">
        <v>0.32703935047212429</v>
      </c>
      <c r="N440" s="112">
        <v>0.33600000000000002</v>
      </c>
      <c r="O440" s="112">
        <v>2</v>
      </c>
      <c r="P440" s="112">
        <v>0.58699999999999997</v>
      </c>
      <c r="Q440" s="112">
        <v>3</v>
      </c>
      <c r="R440" s="112">
        <v>3</v>
      </c>
      <c r="S440" s="112">
        <v>10</v>
      </c>
      <c r="T440" s="112">
        <v>10</v>
      </c>
      <c r="U440" s="112">
        <v>3741</v>
      </c>
      <c r="V440" s="112">
        <v>57.241788765044497</v>
      </c>
      <c r="W440" s="112">
        <v>65.354351789000006</v>
      </c>
      <c r="X440" s="112">
        <v>5</v>
      </c>
      <c r="Y440" s="112">
        <v>126</v>
      </c>
      <c r="Z440" s="112">
        <v>3.4758620689655171</v>
      </c>
      <c r="AA440" s="112">
        <v>0.113</v>
      </c>
      <c r="AB440" s="112">
        <v>1</v>
      </c>
      <c r="AC440" s="111">
        <v>3</v>
      </c>
      <c r="AD440" s="49">
        <f t="shared" si="6"/>
        <v>3</v>
      </c>
      <c r="AE44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4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41" spans="1:32" x14ac:dyDescent="0.25">
      <c r="A441" s="110" t="s">
        <v>1056</v>
      </c>
      <c r="B441" s="110">
        <v>9005262100</v>
      </c>
      <c r="C441" s="110" t="s">
        <v>1055</v>
      </c>
      <c r="D441" s="110">
        <v>81919</v>
      </c>
      <c r="E441" s="110">
        <v>2.0299999999999998</v>
      </c>
      <c r="F441" s="110">
        <v>57495.866470000001</v>
      </c>
      <c r="G441" s="110">
        <v>57.496000000000002</v>
      </c>
      <c r="H441" s="110">
        <v>0.60799999999999998</v>
      </c>
      <c r="I441" s="110">
        <v>4</v>
      </c>
      <c r="J441" s="110">
        <v>0.39200000000000002</v>
      </c>
      <c r="K441" s="110">
        <v>2</v>
      </c>
      <c r="L441" s="110">
        <v>1194</v>
      </c>
      <c r="M441" s="110">
        <v>0.24920052309283863</v>
      </c>
      <c r="N441" s="110">
        <v>1.2E-2</v>
      </c>
      <c r="O441" s="110">
        <v>1</v>
      </c>
      <c r="P441" s="110">
        <v>0.77400000000000002</v>
      </c>
      <c r="Q441" s="110">
        <v>4</v>
      </c>
      <c r="R441" s="110">
        <v>3</v>
      </c>
      <c r="S441" s="110">
        <v>10</v>
      </c>
      <c r="T441" s="110">
        <v>10</v>
      </c>
      <c r="U441" s="110">
        <v>2782</v>
      </c>
      <c r="V441" s="110">
        <v>58.765192348381497</v>
      </c>
      <c r="W441" s="110">
        <v>47.340949443</v>
      </c>
      <c r="X441" s="110">
        <v>5</v>
      </c>
      <c r="Y441" s="110">
        <v>127</v>
      </c>
      <c r="Z441" s="110">
        <v>4.7037037037037033</v>
      </c>
      <c r="AA441" s="110">
        <v>0.17100000000000001</v>
      </c>
      <c r="AB441" s="110">
        <v>1</v>
      </c>
      <c r="AC441" s="109">
        <v>3</v>
      </c>
      <c r="AD441" s="49">
        <f t="shared" si="6"/>
        <v>3</v>
      </c>
      <c r="AE44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4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42" spans="1:32" x14ac:dyDescent="0.25">
      <c r="A442" s="112" t="s">
        <v>1054</v>
      </c>
      <c r="B442" s="112">
        <v>9005263200</v>
      </c>
      <c r="C442" s="112" t="s">
        <v>1053</v>
      </c>
      <c r="D442" s="112">
        <v>80000</v>
      </c>
      <c r="E442" s="112">
        <v>2.16</v>
      </c>
      <c r="F442" s="112">
        <v>54433.1054</v>
      </c>
      <c r="G442" s="112">
        <v>54.433</v>
      </c>
      <c r="H442" s="112">
        <v>0.55000000000000004</v>
      </c>
      <c r="I442" s="112">
        <v>3</v>
      </c>
      <c r="J442" s="112">
        <v>0.44999999999999996</v>
      </c>
      <c r="K442" s="112">
        <v>3</v>
      </c>
      <c r="L442" s="112">
        <v>1448</v>
      </c>
      <c r="M442" s="112">
        <v>0.31921750325124754</v>
      </c>
      <c r="N442" s="112">
        <v>0.28299999999999997</v>
      </c>
      <c r="O442" s="112">
        <v>2</v>
      </c>
      <c r="P442" s="112">
        <v>0.52700000000000002</v>
      </c>
      <c r="Q442" s="112">
        <v>3</v>
      </c>
      <c r="R442" s="112">
        <v>3</v>
      </c>
      <c r="S442" s="112">
        <v>10</v>
      </c>
      <c r="T442" s="112">
        <v>10</v>
      </c>
      <c r="U442" s="112">
        <v>1420</v>
      </c>
      <c r="V442" s="112">
        <v>46.060997966013701</v>
      </c>
      <c r="W442" s="112">
        <v>30.828685063000002</v>
      </c>
      <c r="X442" s="112">
        <v>5</v>
      </c>
      <c r="Y442" s="112">
        <v>109</v>
      </c>
      <c r="Z442" s="112">
        <v>8.4430673896204489</v>
      </c>
      <c r="AA442" s="112">
        <v>0.40799999999999997</v>
      </c>
      <c r="AB442" s="112">
        <v>3</v>
      </c>
      <c r="AC442" s="111">
        <v>3.6666666666666665</v>
      </c>
      <c r="AD442" s="49">
        <f t="shared" si="6"/>
        <v>4</v>
      </c>
      <c r="AE44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4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43" spans="1:32" x14ac:dyDescent="0.25">
      <c r="A443" s="110" t="s">
        <v>1052</v>
      </c>
      <c r="B443" s="110">
        <v>9005265100</v>
      </c>
      <c r="C443" s="110" t="s">
        <v>1051</v>
      </c>
      <c r="D443" s="110">
        <v>104375</v>
      </c>
      <c r="E443" s="110">
        <v>2.4500000000000002</v>
      </c>
      <c r="F443" s="110">
        <v>66682.741469999994</v>
      </c>
      <c r="G443" s="110">
        <v>66.683000000000007</v>
      </c>
      <c r="H443" s="110">
        <v>0.76400000000000001</v>
      </c>
      <c r="I443" s="110">
        <v>4</v>
      </c>
      <c r="J443" s="110">
        <v>0.23599999999999999</v>
      </c>
      <c r="K443" s="110">
        <v>2</v>
      </c>
      <c r="L443" s="110">
        <v>1948</v>
      </c>
      <c r="M443" s="110">
        <v>0.35055547334562825</v>
      </c>
      <c r="N443" s="110">
        <v>0.48099999999999998</v>
      </c>
      <c r="O443" s="110">
        <v>3</v>
      </c>
      <c r="P443" s="110">
        <v>0.18700000000000006</v>
      </c>
      <c r="Q443" s="110">
        <v>1</v>
      </c>
      <c r="R443" s="110">
        <v>2</v>
      </c>
      <c r="S443" s="110">
        <v>3</v>
      </c>
      <c r="T443" s="110">
        <v>3</v>
      </c>
      <c r="U443" s="110">
        <v>1461</v>
      </c>
      <c r="V443" s="110">
        <v>26.308790233777099</v>
      </c>
      <c r="W443" s="110">
        <v>55.532770112999998</v>
      </c>
      <c r="X443" s="110">
        <v>2</v>
      </c>
      <c r="Y443" s="110">
        <v>51</v>
      </c>
      <c r="Z443" s="110">
        <v>3.5003431708991077</v>
      </c>
      <c r="AA443" s="110">
        <v>0.114</v>
      </c>
      <c r="AB443" s="110">
        <v>1</v>
      </c>
      <c r="AC443" s="109">
        <v>1.5</v>
      </c>
      <c r="AD443" s="49">
        <f t="shared" si="6"/>
        <v>2</v>
      </c>
      <c r="AE44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4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44" spans="1:32" x14ac:dyDescent="0.25">
      <c r="A444" s="112" t="s">
        <v>1050</v>
      </c>
      <c r="B444" s="112">
        <v>9005266100</v>
      </c>
      <c r="C444" s="112" t="s">
        <v>1049</v>
      </c>
      <c r="D444" s="112">
        <v>78125</v>
      </c>
      <c r="E444" s="112">
        <v>2.11</v>
      </c>
      <c r="F444" s="112">
        <v>53783.468030000004</v>
      </c>
      <c r="G444" s="112">
        <v>53.783000000000001</v>
      </c>
      <c r="H444" s="112">
        <v>0.53900000000000003</v>
      </c>
      <c r="I444" s="112">
        <v>3</v>
      </c>
      <c r="J444" s="112">
        <v>0.46099999999999997</v>
      </c>
      <c r="K444" s="112">
        <v>3</v>
      </c>
      <c r="L444" s="112">
        <v>1549</v>
      </c>
      <c r="M444" s="112">
        <v>0.34560805914620008</v>
      </c>
      <c r="N444" s="112">
        <v>0.45700000000000002</v>
      </c>
      <c r="O444" s="112">
        <v>3</v>
      </c>
      <c r="P444" s="112">
        <v>0.43000000000000005</v>
      </c>
      <c r="Q444" s="112">
        <v>3</v>
      </c>
      <c r="R444" s="112">
        <v>3</v>
      </c>
      <c r="S444" s="112">
        <v>10</v>
      </c>
      <c r="T444" s="112">
        <v>10</v>
      </c>
      <c r="U444" s="112">
        <v>2979</v>
      </c>
      <c r="V444" s="112">
        <v>48.550055830374497</v>
      </c>
      <c r="W444" s="112">
        <v>61.359352714000003</v>
      </c>
      <c r="X444" s="112">
        <v>5</v>
      </c>
      <c r="Y444" s="112">
        <v>226</v>
      </c>
      <c r="Z444" s="112">
        <v>8.0743122543765633</v>
      </c>
      <c r="AA444" s="112">
        <v>0.36599999999999999</v>
      </c>
      <c r="AB444" s="112">
        <v>2</v>
      </c>
      <c r="AC444" s="111">
        <v>3.3333333333333335</v>
      </c>
      <c r="AD444" s="49">
        <f t="shared" si="6"/>
        <v>4</v>
      </c>
      <c r="AE44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4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45" spans="1:32" x14ac:dyDescent="0.25">
      <c r="A445" s="110" t="s">
        <v>1048</v>
      </c>
      <c r="B445" s="110">
        <v>9005267100</v>
      </c>
      <c r="C445" s="110" t="s">
        <v>1047</v>
      </c>
      <c r="D445" s="110">
        <v>108250</v>
      </c>
      <c r="E445" s="110">
        <v>2.27</v>
      </c>
      <c r="F445" s="110">
        <v>71848.048479999998</v>
      </c>
      <c r="G445" s="110">
        <v>71.847999999999999</v>
      </c>
      <c r="H445" s="110">
        <v>0.82299999999999995</v>
      </c>
      <c r="I445" s="110">
        <v>5</v>
      </c>
      <c r="J445" s="110">
        <v>0.17700000000000005</v>
      </c>
      <c r="K445" s="110">
        <v>1</v>
      </c>
      <c r="L445" s="110">
        <v>1915</v>
      </c>
      <c r="M445" s="110">
        <v>0.31984167261546198</v>
      </c>
      <c r="N445" s="110">
        <v>0.28699999999999998</v>
      </c>
      <c r="O445" s="110">
        <v>2</v>
      </c>
      <c r="P445" s="110">
        <v>0.20199999999999996</v>
      </c>
      <c r="Q445" s="110">
        <v>2</v>
      </c>
      <c r="R445" s="110">
        <v>2</v>
      </c>
      <c r="S445" s="110">
        <v>10</v>
      </c>
      <c r="T445" s="110">
        <v>10</v>
      </c>
      <c r="U445" s="110">
        <v>3578</v>
      </c>
      <c r="V445" s="110">
        <v>38.070548975516502</v>
      </c>
      <c r="W445" s="110">
        <v>93.983409651000002</v>
      </c>
      <c r="X445" s="110">
        <v>5</v>
      </c>
      <c r="Y445" s="110">
        <v>309</v>
      </c>
      <c r="Z445" s="110">
        <v>8.9565217391304355</v>
      </c>
      <c r="AA445" s="110">
        <v>0.44</v>
      </c>
      <c r="AB445" s="110">
        <v>3</v>
      </c>
      <c r="AC445" s="109">
        <v>3.3333333333333335</v>
      </c>
      <c r="AD445" s="49">
        <f t="shared" si="6"/>
        <v>4</v>
      </c>
      <c r="AE44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4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46" spans="1:32" x14ac:dyDescent="0.25">
      <c r="A446" s="112" t="s">
        <v>1046</v>
      </c>
      <c r="B446" s="112">
        <v>9005268100</v>
      </c>
      <c r="C446" s="112" t="s">
        <v>1045</v>
      </c>
      <c r="D446" s="112">
        <v>118971</v>
      </c>
      <c r="E446" s="112">
        <v>2.36</v>
      </c>
      <c r="F446" s="112">
        <v>77443.524640000003</v>
      </c>
      <c r="G446" s="112">
        <v>77.444000000000003</v>
      </c>
      <c r="H446" s="112">
        <v>0.86099999999999999</v>
      </c>
      <c r="I446" s="112">
        <v>5</v>
      </c>
      <c r="J446" s="112">
        <v>0.13900000000000001</v>
      </c>
      <c r="K446" s="112">
        <v>1</v>
      </c>
      <c r="L446" s="112">
        <v>2036</v>
      </c>
      <c r="M446" s="112">
        <v>0.31548150879719566</v>
      </c>
      <c r="N446" s="112">
        <v>0.25600000000000001</v>
      </c>
      <c r="O446" s="112">
        <v>2</v>
      </c>
      <c r="P446" s="112">
        <v>0.15500000000000003</v>
      </c>
      <c r="Q446" s="112">
        <v>1</v>
      </c>
      <c r="R446" s="112">
        <v>1</v>
      </c>
      <c r="S446" s="112">
        <v>10</v>
      </c>
      <c r="T446" s="112">
        <v>10</v>
      </c>
      <c r="U446" s="112">
        <v>2262</v>
      </c>
      <c r="V446" s="112">
        <v>26.301683637144301</v>
      </c>
      <c r="W446" s="112">
        <v>86.002098998999998</v>
      </c>
      <c r="X446" s="112">
        <v>5</v>
      </c>
      <c r="Y446" s="112">
        <v>74</v>
      </c>
      <c r="Z446" s="112">
        <v>3.5154394299287413</v>
      </c>
      <c r="AA446" s="112">
        <v>0.115</v>
      </c>
      <c r="AB446" s="112">
        <v>1</v>
      </c>
      <c r="AC446" s="111">
        <v>2.3333333333333335</v>
      </c>
      <c r="AD446" s="49">
        <f t="shared" si="6"/>
        <v>3</v>
      </c>
      <c r="AE44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4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47" spans="1:32" x14ac:dyDescent="0.25">
      <c r="A447" s="110" t="s">
        <v>1044</v>
      </c>
      <c r="B447" s="110">
        <v>9005290100</v>
      </c>
      <c r="C447" s="110" t="s">
        <v>1043</v>
      </c>
      <c r="D447" s="110">
        <v>109688</v>
      </c>
      <c r="E447" s="110">
        <v>2.72</v>
      </c>
      <c r="F447" s="110">
        <v>66508.119099999996</v>
      </c>
      <c r="G447" s="110">
        <v>66.507999999999996</v>
      </c>
      <c r="H447" s="110">
        <v>0.76</v>
      </c>
      <c r="I447" s="110">
        <v>4</v>
      </c>
      <c r="J447" s="110">
        <v>0.24</v>
      </c>
      <c r="K447" s="110">
        <v>2</v>
      </c>
      <c r="L447" s="110">
        <v>1739</v>
      </c>
      <c r="M447" s="110">
        <v>0.31376620301986557</v>
      </c>
      <c r="N447" s="110">
        <v>0.248</v>
      </c>
      <c r="O447" s="110">
        <v>2</v>
      </c>
      <c r="P447" s="110">
        <v>0.28900000000000003</v>
      </c>
      <c r="Q447" s="110">
        <v>2</v>
      </c>
      <c r="R447" s="110">
        <v>2</v>
      </c>
      <c r="S447" s="110">
        <v>2</v>
      </c>
      <c r="T447" s="110">
        <v>2</v>
      </c>
      <c r="U447" s="110">
        <v>3799</v>
      </c>
      <c r="V447" s="110">
        <v>36.253747893812601</v>
      </c>
      <c r="W447" s="110">
        <v>104.78916583</v>
      </c>
      <c r="X447" s="110">
        <v>2</v>
      </c>
      <c r="Y447" s="110">
        <v>199</v>
      </c>
      <c r="Z447" s="110">
        <v>5.4535489175116467</v>
      </c>
      <c r="AA447" s="110">
        <v>0.224</v>
      </c>
      <c r="AB447" s="110">
        <v>2</v>
      </c>
      <c r="AC447" s="109">
        <v>2</v>
      </c>
      <c r="AD447" s="49">
        <f t="shared" si="6"/>
        <v>2</v>
      </c>
      <c r="AE44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4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48" spans="1:32" x14ac:dyDescent="0.25">
      <c r="A448" s="112" t="s">
        <v>1042</v>
      </c>
      <c r="B448" s="112">
        <v>9005293100</v>
      </c>
      <c r="C448" s="112" t="s">
        <v>1041</v>
      </c>
      <c r="D448" s="112">
        <v>98250</v>
      </c>
      <c r="E448" s="112">
        <v>2.44</v>
      </c>
      <c r="F448" s="112">
        <v>62898.117270000002</v>
      </c>
      <c r="G448" s="112">
        <v>62.898000000000003</v>
      </c>
      <c r="H448" s="112">
        <v>0.70699999999999996</v>
      </c>
      <c r="I448" s="112">
        <v>4</v>
      </c>
      <c r="J448" s="112">
        <v>0.29300000000000004</v>
      </c>
      <c r="K448" s="112">
        <v>2</v>
      </c>
      <c r="L448" s="112">
        <v>1570</v>
      </c>
      <c r="M448" s="112">
        <v>0.29953201809088104</v>
      </c>
      <c r="N448" s="112">
        <v>0.16600000000000001</v>
      </c>
      <c r="O448" s="112">
        <v>1</v>
      </c>
      <c r="P448" s="112">
        <v>0.41500000000000004</v>
      </c>
      <c r="Q448" s="112">
        <v>3</v>
      </c>
      <c r="R448" s="112">
        <v>3</v>
      </c>
      <c r="S448" s="112">
        <v>5</v>
      </c>
      <c r="T448" s="112">
        <v>5</v>
      </c>
      <c r="U448" s="112">
        <v>1485</v>
      </c>
      <c r="V448" s="112">
        <v>31.5314271726355</v>
      </c>
      <c r="W448" s="112">
        <v>47.095870157</v>
      </c>
      <c r="X448" s="112">
        <v>3</v>
      </c>
      <c r="Y448" s="112">
        <v>31</v>
      </c>
      <c r="Z448" s="112">
        <v>2.0889487870619945</v>
      </c>
      <c r="AA448" s="112">
        <v>3.4000000000000002E-2</v>
      </c>
      <c r="AB448" s="112">
        <v>1</v>
      </c>
      <c r="AC448" s="111">
        <v>2</v>
      </c>
      <c r="AD448" s="49">
        <f t="shared" si="6"/>
        <v>2</v>
      </c>
      <c r="AE44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4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49" spans="1:32" x14ac:dyDescent="0.25">
      <c r="A449" s="110" t="s">
        <v>1040</v>
      </c>
      <c r="B449" s="110">
        <v>9005296100</v>
      </c>
      <c r="C449" s="110" t="s">
        <v>1039</v>
      </c>
      <c r="D449" s="110">
        <v>109886</v>
      </c>
      <c r="E449" s="110">
        <v>2.62</v>
      </c>
      <c r="F449" s="110">
        <v>67887.797519999993</v>
      </c>
      <c r="G449" s="110">
        <v>67.888000000000005</v>
      </c>
      <c r="H449" s="110">
        <v>0.77600000000000002</v>
      </c>
      <c r="I449" s="110">
        <v>4</v>
      </c>
      <c r="J449" s="110">
        <v>0.22399999999999998</v>
      </c>
      <c r="K449" s="110">
        <v>2</v>
      </c>
      <c r="L449" s="110">
        <v>1464</v>
      </c>
      <c r="M449" s="110">
        <v>0.25877993751122069</v>
      </c>
      <c r="N449" s="110">
        <v>2.5999999999999999E-2</v>
      </c>
      <c r="O449" s="110">
        <v>1</v>
      </c>
      <c r="P449" s="110">
        <v>0.50900000000000001</v>
      </c>
      <c r="Q449" s="110">
        <v>3</v>
      </c>
      <c r="R449" s="110">
        <v>3</v>
      </c>
      <c r="S449" s="110">
        <v>10</v>
      </c>
      <c r="T449" s="110">
        <v>10</v>
      </c>
      <c r="U449" s="110">
        <v>2976</v>
      </c>
      <c r="V449" s="110">
        <v>43.631416052892902</v>
      </c>
      <c r="W449" s="110">
        <v>68.207733537999999</v>
      </c>
      <c r="X449" s="110">
        <v>5</v>
      </c>
      <c r="Y449" s="110">
        <v>250</v>
      </c>
      <c r="Z449" s="110">
        <v>8.6715227193895252</v>
      </c>
      <c r="AA449" s="110">
        <v>0.42099999999999999</v>
      </c>
      <c r="AB449" s="110">
        <v>3</v>
      </c>
      <c r="AC449" s="109">
        <v>3.6666666666666665</v>
      </c>
      <c r="AD449" s="49">
        <f t="shared" si="6"/>
        <v>4</v>
      </c>
      <c r="AE44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4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50" spans="1:32" x14ac:dyDescent="0.25">
      <c r="A450" s="112" t="s">
        <v>1038</v>
      </c>
      <c r="B450" s="112">
        <v>9005298300</v>
      </c>
      <c r="C450" s="112" t="s">
        <v>1037</v>
      </c>
      <c r="D450" s="112">
        <v>105708</v>
      </c>
      <c r="E450" s="112">
        <v>2.66</v>
      </c>
      <c r="F450" s="112">
        <v>64813.7333</v>
      </c>
      <c r="G450" s="112">
        <v>64.813999999999993</v>
      </c>
      <c r="H450" s="112">
        <v>0.73299999999999998</v>
      </c>
      <c r="I450" s="112">
        <v>4</v>
      </c>
      <c r="J450" s="112">
        <v>0.26700000000000002</v>
      </c>
      <c r="K450" s="112">
        <v>2</v>
      </c>
      <c r="L450" s="112">
        <v>1281</v>
      </c>
      <c r="M450" s="112">
        <v>0.23717195750549369</v>
      </c>
      <c r="N450" s="112">
        <v>3.0000000000000001E-3</v>
      </c>
      <c r="O450" s="112">
        <v>1</v>
      </c>
      <c r="P450" s="112">
        <v>0.67599999999999993</v>
      </c>
      <c r="Q450" s="112">
        <v>4</v>
      </c>
      <c r="R450" s="112">
        <v>3</v>
      </c>
      <c r="S450" s="112">
        <v>4</v>
      </c>
      <c r="T450" s="112">
        <v>4</v>
      </c>
      <c r="U450" s="112">
        <v>2767</v>
      </c>
      <c r="V450" s="112">
        <v>6.73762542529155</v>
      </c>
      <c r="W450" s="112">
        <v>410.67881119999998</v>
      </c>
      <c r="X450" s="112">
        <v>2</v>
      </c>
      <c r="Y450" s="112">
        <v>43</v>
      </c>
      <c r="Z450" s="112">
        <v>1.6494054468738013</v>
      </c>
      <c r="AA450" s="112">
        <v>1.2999999999999999E-2</v>
      </c>
      <c r="AB450" s="112">
        <v>1</v>
      </c>
      <c r="AC450" s="111">
        <v>2</v>
      </c>
      <c r="AD450" s="49">
        <f t="shared" ref="AD450:AD513" si="7">ROUNDUP(AC450,0)</f>
        <v>2</v>
      </c>
      <c r="AE45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5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51" spans="1:32" x14ac:dyDescent="0.25">
      <c r="A451" s="110" t="s">
        <v>1036</v>
      </c>
      <c r="B451" s="110">
        <v>9005298400</v>
      </c>
      <c r="C451" s="110" t="s">
        <v>1035</v>
      </c>
      <c r="D451" s="110">
        <v>136855</v>
      </c>
      <c r="E451" s="110">
        <v>2.93</v>
      </c>
      <c r="F451" s="110">
        <v>79951.544680000006</v>
      </c>
      <c r="G451" s="110">
        <v>79.951999999999998</v>
      </c>
      <c r="H451" s="110">
        <v>0.877</v>
      </c>
      <c r="I451" s="110">
        <v>5</v>
      </c>
      <c r="J451" s="110">
        <v>0.123</v>
      </c>
      <c r="K451" s="110">
        <v>1</v>
      </c>
      <c r="L451" s="110">
        <v>1528</v>
      </c>
      <c r="M451" s="110">
        <v>0.22933890862757497</v>
      </c>
      <c r="N451" s="110">
        <v>2E-3</v>
      </c>
      <c r="O451" s="110">
        <v>1</v>
      </c>
      <c r="P451" s="110">
        <v>0.44499999999999995</v>
      </c>
      <c r="Q451" s="110">
        <v>3</v>
      </c>
      <c r="R451" s="110">
        <v>2</v>
      </c>
      <c r="S451" s="110">
        <v>2</v>
      </c>
      <c r="T451" s="110">
        <v>2</v>
      </c>
      <c r="U451" s="110">
        <v>2875</v>
      </c>
      <c r="V451" s="110">
        <v>24.055477477115701</v>
      </c>
      <c r="W451" s="110">
        <v>119.51539947000001</v>
      </c>
      <c r="X451" s="110">
        <v>2</v>
      </c>
      <c r="Y451" s="110">
        <v>56</v>
      </c>
      <c r="Z451" s="110">
        <v>1.9656019656019657</v>
      </c>
      <c r="AA451" s="110">
        <v>2.5999999999999999E-2</v>
      </c>
      <c r="AB451" s="110">
        <v>1</v>
      </c>
      <c r="AC451" s="109">
        <v>1.5</v>
      </c>
      <c r="AD451" s="49">
        <f t="shared" si="7"/>
        <v>2</v>
      </c>
      <c r="AE45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5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52" spans="1:32" x14ac:dyDescent="0.25">
      <c r="A452" s="112" t="s">
        <v>1034</v>
      </c>
      <c r="B452" s="112">
        <v>9005300100</v>
      </c>
      <c r="C452" s="112" t="s">
        <v>1033</v>
      </c>
      <c r="D452" s="112">
        <v>95795</v>
      </c>
      <c r="E452" s="112">
        <v>2.13</v>
      </c>
      <c r="F452" s="112">
        <v>65637.652459999998</v>
      </c>
      <c r="G452" s="112">
        <v>65.638000000000005</v>
      </c>
      <c r="H452" s="112">
        <v>0.747</v>
      </c>
      <c r="I452" s="112">
        <v>4</v>
      </c>
      <c r="J452" s="112">
        <v>0.253</v>
      </c>
      <c r="K452" s="112">
        <v>2</v>
      </c>
      <c r="L452" s="112">
        <v>1421</v>
      </c>
      <c r="M452" s="112">
        <v>0.25978991266318668</v>
      </c>
      <c r="N452" s="112">
        <v>3.5000000000000003E-2</v>
      </c>
      <c r="O452" s="112">
        <v>1</v>
      </c>
      <c r="P452" s="112">
        <v>0.54899999999999993</v>
      </c>
      <c r="Q452" s="112">
        <v>3</v>
      </c>
      <c r="R452" s="112">
        <v>3</v>
      </c>
      <c r="S452" s="112">
        <v>6</v>
      </c>
      <c r="T452" s="112">
        <v>6</v>
      </c>
      <c r="U452" s="112">
        <v>2716</v>
      </c>
      <c r="V452" s="112">
        <v>21.181598138678599</v>
      </c>
      <c r="W452" s="112">
        <v>128.22450799999999</v>
      </c>
      <c r="X452" s="112">
        <v>3</v>
      </c>
      <c r="Y452" s="112">
        <v>106</v>
      </c>
      <c r="Z452" s="112">
        <v>4.753363228699552</v>
      </c>
      <c r="AA452" s="112">
        <v>0.16300000000000001</v>
      </c>
      <c r="AB452" s="112">
        <v>1</v>
      </c>
      <c r="AC452" s="111">
        <v>2</v>
      </c>
      <c r="AD452" s="49">
        <f t="shared" si="7"/>
        <v>2</v>
      </c>
      <c r="AE45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5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53" spans="1:32" x14ac:dyDescent="0.25">
      <c r="A453" s="110" t="s">
        <v>1032</v>
      </c>
      <c r="B453" s="110">
        <v>9005300400</v>
      </c>
      <c r="C453" s="110" t="s">
        <v>1031</v>
      </c>
      <c r="D453" s="110">
        <v>91591</v>
      </c>
      <c r="E453" s="110">
        <v>2.39</v>
      </c>
      <c r="F453" s="110">
        <v>59245.292809999999</v>
      </c>
      <c r="G453" s="110">
        <v>59.244999999999997</v>
      </c>
      <c r="H453" s="110">
        <v>0.63700000000000001</v>
      </c>
      <c r="I453" s="110">
        <v>4</v>
      </c>
      <c r="J453" s="110">
        <v>0.36299999999999999</v>
      </c>
      <c r="K453" s="110">
        <v>2</v>
      </c>
      <c r="L453" s="110">
        <v>1429</v>
      </c>
      <c r="M453" s="110">
        <v>0.28944071649698372</v>
      </c>
      <c r="N453" s="110">
        <v>0.113</v>
      </c>
      <c r="O453" s="110">
        <v>1</v>
      </c>
      <c r="P453" s="110">
        <v>0.54299999999999993</v>
      </c>
      <c r="Q453" s="110">
        <v>3</v>
      </c>
      <c r="R453" s="110">
        <v>3</v>
      </c>
      <c r="S453" s="110">
        <v>4</v>
      </c>
      <c r="T453" s="110">
        <v>4</v>
      </c>
      <c r="U453" s="110">
        <v>2074</v>
      </c>
      <c r="V453" s="110">
        <v>11.6627895573261</v>
      </c>
      <c r="W453" s="110">
        <v>177.83052585999999</v>
      </c>
      <c r="X453" s="110">
        <v>2</v>
      </c>
      <c r="Y453" s="110">
        <v>109</v>
      </c>
      <c r="Z453" s="110">
        <v>5.43640897755611</v>
      </c>
      <c r="AA453" s="110">
        <v>0.20899999999999999</v>
      </c>
      <c r="AB453" s="110">
        <v>2</v>
      </c>
      <c r="AC453" s="109">
        <v>2.5</v>
      </c>
      <c r="AD453" s="49">
        <f t="shared" si="7"/>
        <v>3</v>
      </c>
      <c r="AE45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5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54" spans="1:32" x14ac:dyDescent="0.25">
      <c r="A454" s="112" t="s">
        <v>1030</v>
      </c>
      <c r="B454" s="112">
        <v>9005300500</v>
      </c>
      <c r="C454" s="112" t="s">
        <v>1029</v>
      </c>
      <c r="D454" s="112">
        <v>72667</v>
      </c>
      <c r="E454" s="112">
        <v>2.37</v>
      </c>
      <c r="F454" s="112">
        <v>47202.288840000001</v>
      </c>
      <c r="G454" s="112">
        <v>47.201999999999998</v>
      </c>
      <c r="H454" s="112">
        <v>0.40200000000000002</v>
      </c>
      <c r="I454" s="112">
        <v>3</v>
      </c>
      <c r="J454" s="112">
        <v>0.59799999999999998</v>
      </c>
      <c r="K454" s="112">
        <v>3</v>
      </c>
      <c r="L454" s="112">
        <v>1446</v>
      </c>
      <c r="M454" s="112">
        <v>0.3676092923971862</v>
      </c>
      <c r="N454" s="112">
        <v>0.57699999999999996</v>
      </c>
      <c r="O454" s="112">
        <v>3</v>
      </c>
      <c r="P454" s="112">
        <v>0.53299999999999992</v>
      </c>
      <c r="Q454" s="112">
        <v>3</v>
      </c>
      <c r="R454" s="112">
        <v>3</v>
      </c>
      <c r="S454" s="112">
        <v>4</v>
      </c>
      <c r="T454" s="112">
        <v>4</v>
      </c>
      <c r="U454" s="112">
        <v>3676</v>
      </c>
      <c r="V454" s="112">
        <v>23.254267201238001</v>
      </c>
      <c r="W454" s="112">
        <v>158.07851385999999</v>
      </c>
      <c r="X454" s="112">
        <v>2</v>
      </c>
      <c r="Y454" s="112">
        <v>161</v>
      </c>
      <c r="Z454" s="112">
        <v>4.1155419222903884</v>
      </c>
      <c r="AA454" s="112">
        <v>0.13700000000000001</v>
      </c>
      <c r="AB454" s="112">
        <v>1</v>
      </c>
      <c r="AC454" s="111">
        <v>2</v>
      </c>
      <c r="AD454" s="49">
        <f t="shared" si="7"/>
        <v>2</v>
      </c>
      <c r="AE45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5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55" spans="1:32" x14ac:dyDescent="0.25">
      <c r="A455" s="110" t="s">
        <v>1028</v>
      </c>
      <c r="B455" s="110">
        <v>9005303100</v>
      </c>
      <c r="C455" s="110" t="s">
        <v>1027</v>
      </c>
      <c r="D455" s="110">
        <v>87308</v>
      </c>
      <c r="E455" s="110">
        <v>2.58</v>
      </c>
      <c r="F455" s="110">
        <v>54355.586580000003</v>
      </c>
      <c r="G455" s="110">
        <v>54.356000000000002</v>
      </c>
      <c r="H455" s="110">
        <v>0.54600000000000004</v>
      </c>
      <c r="I455" s="110">
        <v>3</v>
      </c>
      <c r="J455" s="110">
        <v>0.45399999999999996</v>
      </c>
      <c r="K455" s="110">
        <v>3</v>
      </c>
      <c r="L455" s="110">
        <v>1569</v>
      </c>
      <c r="M455" s="110">
        <v>0.34638573851630022</v>
      </c>
      <c r="N455" s="110">
        <v>0.45900000000000002</v>
      </c>
      <c r="O455" s="110">
        <v>3</v>
      </c>
      <c r="P455" s="110">
        <v>0.41700000000000004</v>
      </c>
      <c r="Q455" s="110">
        <v>3</v>
      </c>
      <c r="R455" s="110">
        <v>3</v>
      </c>
      <c r="S455" s="110">
        <v>3</v>
      </c>
      <c r="T455" s="110">
        <v>3</v>
      </c>
      <c r="U455" s="110">
        <v>2388</v>
      </c>
      <c r="V455" s="110">
        <v>17.346009325139701</v>
      </c>
      <c r="W455" s="110">
        <v>137.66855276000001</v>
      </c>
      <c r="X455" s="110">
        <v>2</v>
      </c>
      <c r="Y455" s="110">
        <v>62</v>
      </c>
      <c r="Z455" s="110">
        <v>2.8117913832199548</v>
      </c>
      <c r="AA455" s="110">
        <v>5.2999999999999999E-2</v>
      </c>
      <c r="AB455" s="110">
        <v>1</v>
      </c>
      <c r="AC455" s="109">
        <v>2</v>
      </c>
      <c r="AD455" s="49">
        <f t="shared" si="7"/>
        <v>2</v>
      </c>
      <c r="AE45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5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56" spans="1:32" x14ac:dyDescent="0.25">
      <c r="A456" s="112" t="s">
        <v>1026</v>
      </c>
      <c r="B456" s="112">
        <v>9005306100</v>
      </c>
      <c r="C456" s="112" t="s">
        <v>1025</v>
      </c>
      <c r="D456" s="112">
        <v>106765</v>
      </c>
      <c r="E456" s="112">
        <v>2.59</v>
      </c>
      <c r="F456" s="112">
        <v>66340.54307</v>
      </c>
      <c r="G456" s="112">
        <v>66.340999999999994</v>
      </c>
      <c r="H456" s="112">
        <v>0.75600000000000001</v>
      </c>
      <c r="I456" s="112">
        <v>4</v>
      </c>
      <c r="J456" s="112">
        <v>0.24399999999999999</v>
      </c>
      <c r="K456" s="112">
        <v>2</v>
      </c>
      <c r="L456" s="112">
        <v>1649</v>
      </c>
      <c r="M456" s="112">
        <v>0.29827913797932676</v>
      </c>
      <c r="N456" s="112">
        <v>0.158</v>
      </c>
      <c r="O456" s="112">
        <v>1</v>
      </c>
      <c r="P456" s="112">
        <v>0.35</v>
      </c>
      <c r="Q456" s="112">
        <v>2</v>
      </c>
      <c r="R456" s="112">
        <v>2</v>
      </c>
      <c r="S456" s="112">
        <v>2</v>
      </c>
      <c r="T456" s="112">
        <v>2</v>
      </c>
      <c r="U456" s="112">
        <v>6970</v>
      </c>
      <c r="V456" s="112">
        <v>37.0377136882488</v>
      </c>
      <c r="W456" s="112">
        <v>188.18656190999999</v>
      </c>
      <c r="X456" s="112">
        <v>2</v>
      </c>
      <c r="Y456" s="112">
        <v>115</v>
      </c>
      <c r="Z456" s="112">
        <v>1.7156497090854841</v>
      </c>
      <c r="AA456" s="112">
        <v>1.6E-2</v>
      </c>
      <c r="AB456" s="112">
        <v>1</v>
      </c>
      <c r="AC456" s="111">
        <v>1.5</v>
      </c>
      <c r="AD456" s="49">
        <f t="shared" si="7"/>
        <v>2</v>
      </c>
      <c r="AE45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5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57" spans="1:32" x14ac:dyDescent="0.25">
      <c r="A457" s="110" t="s">
        <v>1024</v>
      </c>
      <c r="B457" s="110">
        <v>9005310100</v>
      </c>
      <c r="C457" s="110" t="s">
        <v>1023</v>
      </c>
      <c r="D457" s="110">
        <v>60694</v>
      </c>
      <c r="E457" s="110">
        <v>2.2200000000000002</v>
      </c>
      <c r="F457" s="110">
        <v>40735.145620000003</v>
      </c>
      <c r="G457" s="110">
        <v>40.734999999999999</v>
      </c>
      <c r="H457" s="110">
        <v>0.30199999999999999</v>
      </c>
      <c r="I457" s="110">
        <v>2</v>
      </c>
      <c r="J457" s="110">
        <v>0.69799999999999995</v>
      </c>
      <c r="K457" s="110">
        <v>4</v>
      </c>
      <c r="L457" s="110">
        <v>1066</v>
      </c>
      <c r="M457" s="110">
        <v>0.31402858159219216</v>
      </c>
      <c r="N457" s="110">
        <v>0.25</v>
      </c>
      <c r="O457" s="110">
        <v>2</v>
      </c>
      <c r="P457" s="110">
        <v>0.9</v>
      </c>
      <c r="Q457" s="110">
        <v>5</v>
      </c>
      <c r="R457" s="110">
        <v>5</v>
      </c>
      <c r="S457" s="110">
        <v>4</v>
      </c>
      <c r="T457" s="110">
        <v>4</v>
      </c>
      <c r="U457" s="110">
        <v>4406</v>
      </c>
      <c r="V457" s="110">
        <v>1.30006278021365</v>
      </c>
      <c r="W457" s="110">
        <v>3389.0671028000002</v>
      </c>
      <c r="X457" s="110">
        <v>2</v>
      </c>
      <c r="Y457" s="110">
        <v>427</v>
      </c>
      <c r="Z457" s="110">
        <v>10.338983050847459</v>
      </c>
      <c r="AA457" s="110">
        <v>0.48699999999999999</v>
      </c>
      <c r="AB457" s="110">
        <v>3</v>
      </c>
      <c r="AC457" s="109">
        <v>4</v>
      </c>
      <c r="AD457" s="49">
        <f t="shared" si="7"/>
        <v>4</v>
      </c>
      <c r="AE45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5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58" spans="1:32" x14ac:dyDescent="0.25">
      <c r="A458" s="112" t="s">
        <v>1022</v>
      </c>
      <c r="B458" s="112">
        <v>9005310200</v>
      </c>
      <c r="C458" s="112" t="s">
        <v>1021</v>
      </c>
      <c r="D458" s="112">
        <v>40169</v>
      </c>
      <c r="E458" s="112">
        <v>2.2400000000000002</v>
      </c>
      <c r="F458" s="112">
        <v>26839.04207</v>
      </c>
      <c r="G458" s="112">
        <v>26.838999999999999</v>
      </c>
      <c r="H458" s="112">
        <v>0.13100000000000001</v>
      </c>
      <c r="I458" s="112">
        <v>1</v>
      </c>
      <c r="J458" s="112">
        <v>0.86899999999999999</v>
      </c>
      <c r="K458" s="112">
        <v>5</v>
      </c>
      <c r="L458" s="112">
        <v>1058</v>
      </c>
      <c r="M458" s="112">
        <v>0.47304221838048632</v>
      </c>
      <c r="N458" s="112">
        <v>0.81499999999999995</v>
      </c>
      <c r="O458" s="112">
        <v>5</v>
      </c>
      <c r="P458" s="112">
        <v>0.90300000000000002</v>
      </c>
      <c r="Q458" s="112">
        <v>5</v>
      </c>
      <c r="R458" s="112">
        <v>5</v>
      </c>
      <c r="S458" s="112">
        <v>4</v>
      </c>
      <c r="T458" s="112">
        <v>4</v>
      </c>
      <c r="U458" s="112">
        <v>2929</v>
      </c>
      <c r="V458" s="112">
        <v>0.52899434283093205</v>
      </c>
      <c r="W458" s="112">
        <v>5536.9212160999996</v>
      </c>
      <c r="X458" s="112">
        <v>2</v>
      </c>
      <c r="Y458" s="112">
        <v>203</v>
      </c>
      <c r="Z458" s="112">
        <v>8.0747812251392208</v>
      </c>
      <c r="AA458" s="112">
        <v>0.35299999999999998</v>
      </c>
      <c r="AB458" s="112">
        <v>2</v>
      </c>
      <c r="AC458" s="111">
        <v>3.5</v>
      </c>
      <c r="AD458" s="49">
        <f t="shared" si="7"/>
        <v>4</v>
      </c>
      <c r="AE45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45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59" spans="1:32" x14ac:dyDescent="0.25">
      <c r="A459" s="110" t="s">
        <v>1020</v>
      </c>
      <c r="B459" s="110">
        <v>9005310300</v>
      </c>
      <c r="C459" s="110" t="s">
        <v>1019</v>
      </c>
      <c r="D459" s="110">
        <v>42188</v>
      </c>
      <c r="E459" s="110">
        <v>2.14</v>
      </c>
      <c r="F459" s="110">
        <v>28839.123090000001</v>
      </c>
      <c r="G459" s="110">
        <v>28.838999999999999</v>
      </c>
      <c r="H459" s="110">
        <v>0.15</v>
      </c>
      <c r="I459" s="110">
        <v>1</v>
      </c>
      <c r="J459" s="110">
        <v>0.85</v>
      </c>
      <c r="K459" s="110">
        <v>5</v>
      </c>
      <c r="L459" s="110">
        <v>882</v>
      </c>
      <c r="M459" s="110">
        <v>0.36700145032045078</v>
      </c>
      <c r="N459" s="110">
        <v>0.57399999999999995</v>
      </c>
      <c r="O459" s="110">
        <v>3</v>
      </c>
      <c r="P459" s="110">
        <v>0.97699999999999998</v>
      </c>
      <c r="Q459" s="110">
        <v>5</v>
      </c>
      <c r="R459" s="110">
        <v>5</v>
      </c>
      <c r="S459" s="110">
        <v>4</v>
      </c>
      <c r="T459" s="110">
        <v>4</v>
      </c>
      <c r="U459" s="110">
        <v>1817</v>
      </c>
      <c r="V459" s="110">
        <v>0.37459748848257202</v>
      </c>
      <c r="W459" s="110">
        <v>4850.5397283000002</v>
      </c>
      <c r="X459" s="110">
        <v>2</v>
      </c>
      <c r="Y459" s="110">
        <v>126</v>
      </c>
      <c r="Z459" s="110">
        <v>7.7681874229346484</v>
      </c>
      <c r="AA459" s="110">
        <v>0.33700000000000002</v>
      </c>
      <c r="AB459" s="110">
        <v>2</v>
      </c>
      <c r="AC459" s="109">
        <v>3.5</v>
      </c>
      <c r="AD459" s="49">
        <f t="shared" si="7"/>
        <v>4</v>
      </c>
      <c r="AE45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45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60" spans="1:32" x14ac:dyDescent="0.25">
      <c r="A460" s="112" t="s">
        <v>1018</v>
      </c>
      <c r="B460" s="112">
        <v>9005310400</v>
      </c>
      <c r="C460" s="112" t="s">
        <v>1017</v>
      </c>
      <c r="D460" s="112">
        <v>71159</v>
      </c>
      <c r="E460" s="112">
        <v>2.25</v>
      </c>
      <c r="F460" s="112">
        <v>47439.333330000001</v>
      </c>
      <c r="G460" s="112">
        <v>47.439</v>
      </c>
      <c r="H460" s="112">
        <v>0.40899999999999997</v>
      </c>
      <c r="I460" s="112">
        <v>3</v>
      </c>
      <c r="J460" s="112">
        <v>0.59099999999999997</v>
      </c>
      <c r="K460" s="112">
        <v>3</v>
      </c>
      <c r="L460" s="112">
        <v>1151</v>
      </c>
      <c r="M460" s="112">
        <v>0.29115080315147424</v>
      </c>
      <c r="N460" s="112">
        <v>0.121</v>
      </c>
      <c r="O460" s="112">
        <v>1</v>
      </c>
      <c r="P460" s="112">
        <v>0.82000000000000006</v>
      </c>
      <c r="Q460" s="112">
        <v>5</v>
      </c>
      <c r="R460" s="112">
        <v>4</v>
      </c>
      <c r="S460" s="112">
        <v>4</v>
      </c>
      <c r="T460" s="112">
        <v>4</v>
      </c>
      <c r="U460" s="112">
        <v>2644</v>
      </c>
      <c r="V460" s="112">
        <v>0.77931210492094904</v>
      </c>
      <c r="W460" s="112">
        <v>3392.7357001999999</v>
      </c>
      <c r="X460" s="112">
        <v>2</v>
      </c>
      <c r="Y460" s="112">
        <v>293</v>
      </c>
      <c r="Z460" s="112">
        <v>11.954304365565076</v>
      </c>
      <c r="AA460" s="112">
        <v>0.57299999999999995</v>
      </c>
      <c r="AB460" s="112">
        <v>3</v>
      </c>
      <c r="AC460" s="111">
        <v>3.5</v>
      </c>
      <c r="AD460" s="49">
        <f t="shared" si="7"/>
        <v>4</v>
      </c>
      <c r="AE46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6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61" spans="1:32" x14ac:dyDescent="0.25">
      <c r="A461" s="110" t="s">
        <v>1016</v>
      </c>
      <c r="B461" s="110">
        <v>9005310500</v>
      </c>
      <c r="C461" s="110" t="s">
        <v>1015</v>
      </c>
      <c r="D461" s="110">
        <v>53333</v>
      </c>
      <c r="E461" s="110">
        <v>2.2400000000000002</v>
      </c>
      <c r="F461" s="110">
        <v>35634.609539999998</v>
      </c>
      <c r="G461" s="110">
        <v>35.634999999999998</v>
      </c>
      <c r="H461" s="110">
        <v>0.24099999999999999</v>
      </c>
      <c r="I461" s="110">
        <v>2</v>
      </c>
      <c r="J461" s="110">
        <v>0.75900000000000001</v>
      </c>
      <c r="K461" s="110">
        <v>4</v>
      </c>
      <c r="L461" s="110">
        <v>1127</v>
      </c>
      <c r="M461" s="110">
        <v>0.37951868070335537</v>
      </c>
      <c r="N461" s="110">
        <v>0.63100000000000001</v>
      </c>
      <c r="O461" s="110">
        <v>4</v>
      </c>
      <c r="P461" s="110">
        <v>0.84399999999999997</v>
      </c>
      <c r="Q461" s="110">
        <v>5</v>
      </c>
      <c r="R461" s="110">
        <v>5</v>
      </c>
      <c r="S461" s="110">
        <v>4</v>
      </c>
      <c r="T461" s="110">
        <v>4</v>
      </c>
      <c r="U461" s="110">
        <v>1806</v>
      </c>
      <c r="V461" s="110">
        <v>0.56232924631310999</v>
      </c>
      <c r="W461" s="110">
        <v>3211.6415993999999</v>
      </c>
      <c r="X461" s="110">
        <v>2</v>
      </c>
      <c r="Y461" s="110">
        <v>77</v>
      </c>
      <c r="Z461" s="110">
        <v>3.8790931989924435</v>
      </c>
      <c r="AA461" s="110">
        <v>0.123</v>
      </c>
      <c r="AB461" s="110">
        <v>1</v>
      </c>
      <c r="AC461" s="109">
        <v>3</v>
      </c>
      <c r="AD461" s="49">
        <f t="shared" si="7"/>
        <v>3</v>
      </c>
      <c r="AE46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6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62" spans="1:32" x14ac:dyDescent="0.25">
      <c r="A462" s="112" t="s">
        <v>1014</v>
      </c>
      <c r="B462" s="112">
        <v>9005310601</v>
      </c>
      <c r="C462" s="112" t="s">
        <v>1013</v>
      </c>
      <c r="D462" s="112">
        <v>87039</v>
      </c>
      <c r="E462" s="112">
        <v>2.72</v>
      </c>
      <c r="F462" s="112">
        <v>52775.145669999998</v>
      </c>
      <c r="G462" s="112">
        <v>52.774999999999999</v>
      </c>
      <c r="H462" s="112">
        <v>0.51800000000000002</v>
      </c>
      <c r="I462" s="112">
        <v>3</v>
      </c>
      <c r="J462" s="112">
        <v>0.48199999999999998</v>
      </c>
      <c r="K462" s="112">
        <v>3</v>
      </c>
      <c r="L462" s="112">
        <v>1574</v>
      </c>
      <c r="M462" s="112">
        <v>0.35789574354006704</v>
      </c>
      <c r="N462" s="112">
        <v>0.52400000000000002</v>
      </c>
      <c r="O462" s="112">
        <v>3</v>
      </c>
      <c r="P462" s="112">
        <v>0.41000000000000003</v>
      </c>
      <c r="Q462" s="112">
        <v>3</v>
      </c>
      <c r="R462" s="112">
        <v>3</v>
      </c>
      <c r="S462" s="112">
        <v>4</v>
      </c>
      <c r="T462" s="112">
        <v>4</v>
      </c>
      <c r="U462" s="112">
        <v>3740</v>
      </c>
      <c r="V462" s="112">
        <v>5.2423852929048298</v>
      </c>
      <c r="W462" s="112">
        <v>713.41570506999994</v>
      </c>
      <c r="X462" s="112">
        <v>2</v>
      </c>
      <c r="Y462" s="112">
        <v>385</v>
      </c>
      <c r="Z462" s="112">
        <v>10.582737768004398</v>
      </c>
      <c r="AA462" s="112">
        <v>0.5</v>
      </c>
      <c r="AB462" s="112">
        <v>3</v>
      </c>
      <c r="AC462" s="111">
        <v>3</v>
      </c>
      <c r="AD462" s="49">
        <f t="shared" si="7"/>
        <v>3</v>
      </c>
      <c r="AE46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6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63" spans="1:32" x14ac:dyDescent="0.25">
      <c r="A463" s="110" t="s">
        <v>1012</v>
      </c>
      <c r="B463" s="110">
        <v>9005310602</v>
      </c>
      <c r="C463" s="110" t="s">
        <v>1011</v>
      </c>
      <c r="D463" s="110">
        <v>80000</v>
      </c>
      <c r="E463" s="110">
        <v>2.27</v>
      </c>
      <c r="F463" s="110">
        <v>53097.864930000003</v>
      </c>
      <c r="G463" s="110">
        <v>53.097999999999999</v>
      </c>
      <c r="H463" s="110">
        <v>0.52300000000000002</v>
      </c>
      <c r="I463" s="110">
        <v>3</v>
      </c>
      <c r="J463" s="110">
        <v>0.47699999999999998</v>
      </c>
      <c r="K463" s="110">
        <v>3</v>
      </c>
      <c r="L463" s="110">
        <v>1181</v>
      </c>
      <c r="M463" s="110">
        <v>0.266903387145288</v>
      </c>
      <c r="N463" s="110">
        <v>5.7000000000000002E-2</v>
      </c>
      <c r="O463" s="110">
        <v>1</v>
      </c>
      <c r="P463" s="110">
        <v>0.79699999999999993</v>
      </c>
      <c r="Q463" s="110">
        <v>4</v>
      </c>
      <c r="R463" s="110">
        <v>4</v>
      </c>
      <c r="S463" s="110">
        <v>4</v>
      </c>
      <c r="T463" s="110">
        <v>4</v>
      </c>
      <c r="U463" s="110">
        <v>4605</v>
      </c>
      <c r="V463" s="110">
        <v>2.36710749238993</v>
      </c>
      <c r="W463" s="110">
        <v>1945.4122869</v>
      </c>
      <c r="X463" s="110">
        <v>2</v>
      </c>
      <c r="Y463" s="110">
        <v>103</v>
      </c>
      <c r="Z463" s="110">
        <v>2.3151269948302988</v>
      </c>
      <c r="AA463" s="110">
        <v>0.03</v>
      </c>
      <c r="AB463" s="110">
        <v>1</v>
      </c>
      <c r="AC463" s="109">
        <v>2.5</v>
      </c>
      <c r="AD463" s="49">
        <f t="shared" si="7"/>
        <v>3</v>
      </c>
      <c r="AE46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6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64" spans="1:32" x14ac:dyDescent="0.25">
      <c r="A464" s="112" t="s">
        <v>1010</v>
      </c>
      <c r="B464" s="112">
        <v>9005310700</v>
      </c>
      <c r="C464" s="112" t="s">
        <v>1009</v>
      </c>
      <c r="D464" s="112">
        <v>64341</v>
      </c>
      <c r="E464" s="112">
        <v>1.99</v>
      </c>
      <c r="F464" s="112">
        <v>45610.125610000003</v>
      </c>
      <c r="G464" s="112">
        <v>45.61</v>
      </c>
      <c r="H464" s="112">
        <v>0.376</v>
      </c>
      <c r="I464" s="112">
        <v>2</v>
      </c>
      <c r="J464" s="112">
        <v>0.624</v>
      </c>
      <c r="K464" s="112">
        <v>4</v>
      </c>
      <c r="L464" s="112">
        <v>1169</v>
      </c>
      <c r="M464" s="112">
        <v>0.30756328364341023</v>
      </c>
      <c r="N464" s="112">
        <v>0.214</v>
      </c>
      <c r="O464" s="112">
        <v>2</v>
      </c>
      <c r="P464" s="112">
        <v>0.80499999999999994</v>
      </c>
      <c r="Q464" s="112">
        <v>5</v>
      </c>
      <c r="R464" s="112">
        <v>5</v>
      </c>
      <c r="S464" s="112">
        <v>4</v>
      </c>
      <c r="T464" s="112">
        <v>4</v>
      </c>
      <c r="U464" s="112">
        <v>4279</v>
      </c>
      <c r="V464" s="112">
        <v>19.314517673440999</v>
      </c>
      <c r="W464" s="112">
        <v>221.54319731999999</v>
      </c>
      <c r="X464" s="112">
        <v>2</v>
      </c>
      <c r="Y464" s="112">
        <v>114</v>
      </c>
      <c r="Z464" s="112">
        <v>2.945736434108527</v>
      </c>
      <c r="AA464" s="112">
        <v>5.1999999999999998E-2</v>
      </c>
      <c r="AB464" s="112">
        <v>1</v>
      </c>
      <c r="AC464" s="111">
        <v>3</v>
      </c>
      <c r="AD464" s="49">
        <f t="shared" si="7"/>
        <v>3</v>
      </c>
      <c r="AE46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6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65" spans="1:32" x14ac:dyDescent="0.25">
      <c r="A465" s="110" t="s">
        <v>1008</v>
      </c>
      <c r="B465" s="110">
        <v>9005310801</v>
      </c>
      <c r="C465" s="110" t="s">
        <v>1007</v>
      </c>
      <c r="D465" s="110">
        <v>57917</v>
      </c>
      <c r="E465" s="110">
        <v>2.56</v>
      </c>
      <c r="F465" s="110">
        <v>36198.125</v>
      </c>
      <c r="G465" s="110">
        <v>36.198</v>
      </c>
      <c r="H465" s="110">
        <v>0.252</v>
      </c>
      <c r="I465" s="110">
        <v>2</v>
      </c>
      <c r="J465" s="110">
        <v>0.748</v>
      </c>
      <c r="K465" s="110">
        <v>4</v>
      </c>
      <c r="L465" s="110">
        <v>1032</v>
      </c>
      <c r="M465" s="110">
        <v>0.34211716767097744</v>
      </c>
      <c r="N465" s="110">
        <v>0.434</v>
      </c>
      <c r="O465" s="110">
        <v>3</v>
      </c>
      <c r="P465" s="110">
        <v>0.92100000000000004</v>
      </c>
      <c r="Q465" s="110">
        <v>5</v>
      </c>
      <c r="R465" s="110">
        <v>5</v>
      </c>
      <c r="S465" s="110">
        <v>4</v>
      </c>
      <c r="T465" s="110">
        <v>4</v>
      </c>
      <c r="U465" s="110">
        <v>2414</v>
      </c>
      <c r="V465" s="110">
        <v>1.5835540550767</v>
      </c>
      <c r="W465" s="110">
        <v>1524.4190699999999</v>
      </c>
      <c r="X465" s="110">
        <v>2</v>
      </c>
      <c r="Y465" s="110">
        <v>233</v>
      </c>
      <c r="Z465" s="110">
        <v>10.121633362293657</v>
      </c>
      <c r="AA465" s="110">
        <v>0.47599999999999998</v>
      </c>
      <c r="AB465" s="110">
        <v>3</v>
      </c>
      <c r="AC465" s="109">
        <v>4</v>
      </c>
      <c r="AD465" s="49">
        <f t="shared" si="7"/>
        <v>4</v>
      </c>
      <c r="AE46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6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66" spans="1:32" x14ac:dyDescent="0.25">
      <c r="A466" s="112" t="s">
        <v>1006</v>
      </c>
      <c r="B466" s="112">
        <v>9005310803</v>
      </c>
      <c r="C466" s="112" t="s">
        <v>1005</v>
      </c>
      <c r="D466" s="112">
        <v>48981</v>
      </c>
      <c r="E466" s="112">
        <v>2.52</v>
      </c>
      <c r="F466" s="112">
        <v>30855.12975</v>
      </c>
      <c r="G466" s="112">
        <v>30.855</v>
      </c>
      <c r="H466" s="112">
        <v>0.183</v>
      </c>
      <c r="I466" s="112">
        <v>1</v>
      </c>
      <c r="J466" s="112">
        <v>0.81699999999999995</v>
      </c>
      <c r="K466" s="112">
        <v>5</v>
      </c>
      <c r="L466" s="112">
        <v>1052</v>
      </c>
      <c r="M466" s="112">
        <v>0.40913780309091063</v>
      </c>
      <c r="N466" s="112">
        <v>0.70099999999999996</v>
      </c>
      <c r="O466" s="112">
        <v>4</v>
      </c>
      <c r="P466" s="112">
        <v>0.90700000000000003</v>
      </c>
      <c r="Q466" s="112">
        <v>5</v>
      </c>
      <c r="R466" s="112">
        <v>5</v>
      </c>
      <c r="S466" s="112">
        <v>4</v>
      </c>
      <c r="T466" s="112">
        <v>4</v>
      </c>
      <c r="U466" s="112">
        <v>4826</v>
      </c>
      <c r="V466" s="112">
        <v>2.29266313202996</v>
      </c>
      <c r="W466" s="112">
        <v>2104.975621</v>
      </c>
      <c r="X466" s="112">
        <v>2</v>
      </c>
      <c r="Y466" s="112">
        <v>823</v>
      </c>
      <c r="Z466" s="112">
        <v>17.544233638882968</v>
      </c>
      <c r="AA466" s="112">
        <v>0.72499999999999998</v>
      </c>
      <c r="AB466" s="112">
        <v>4</v>
      </c>
      <c r="AC466" s="111">
        <v>4.5</v>
      </c>
      <c r="AD466" s="49">
        <f t="shared" si="7"/>
        <v>5</v>
      </c>
      <c r="AE46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6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67" spans="1:32" x14ac:dyDescent="0.25">
      <c r="A467" s="110" t="s">
        <v>1004</v>
      </c>
      <c r="B467" s="110">
        <v>9005310804</v>
      </c>
      <c r="C467" s="110" t="s">
        <v>1003</v>
      </c>
      <c r="D467" s="110">
        <v>73594</v>
      </c>
      <c r="E467" s="110">
        <v>2.58</v>
      </c>
      <c r="F467" s="110">
        <v>45817.62311</v>
      </c>
      <c r="G467" s="110">
        <v>45.817999999999998</v>
      </c>
      <c r="H467" s="110">
        <v>0.379</v>
      </c>
      <c r="I467" s="110">
        <v>2</v>
      </c>
      <c r="J467" s="110">
        <v>0.621</v>
      </c>
      <c r="K467" s="110">
        <v>4</v>
      </c>
      <c r="L467" s="110">
        <v>1118</v>
      </c>
      <c r="M467" s="110">
        <v>0.29281309438053038</v>
      </c>
      <c r="N467" s="110">
        <v>0.13500000000000001</v>
      </c>
      <c r="O467" s="110">
        <v>1</v>
      </c>
      <c r="P467" s="110">
        <v>0.85699999999999998</v>
      </c>
      <c r="Q467" s="110">
        <v>5</v>
      </c>
      <c r="R467" s="110">
        <v>5</v>
      </c>
      <c r="S467" s="110">
        <v>4</v>
      </c>
      <c r="T467" s="110">
        <v>4</v>
      </c>
      <c r="U467" s="110">
        <v>2917</v>
      </c>
      <c r="V467" s="110">
        <v>5.4085895378665896</v>
      </c>
      <c r="W467" s="110">
        <v>539.32730143000003</v>
      </c>
      <c r="X467" s="110">
        <v>2</v>
      </c>
      <c r="Y467" s="110">
        <v>237</v>
      </c>
      <c r="Z467" s="110">
        <v>8.3538949594642222</v>
      </c>
      <c r="AA467" s="110">
        <v>0.38100000000000001</v>
      </c>
      <c r="AB467" s="110">
        <v>2</v>
      </c>
      <c r="AC467" s="109">
        <v>3.5</v>
      </c>
      <c r="AD467" s="49">
        <f t="shared" si="7"/>
        <v>4</v>
      </c>
      <c r="AE46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6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68" spans="1:32" x14ac:dyDescent="0.25">
      <c r="A468" s="112" t="s">
        <v>1002</v>
      </c>
      <c r="B468" s="112">
        <v>9005320100</v>
      </c>
      <c r="C468" s="112" t="s">
        <v>1001</v>
      </c>
      <c r="D468" s="112">
        <v>60160</v>
      </c>
      <c r="E468" s="112">
        <v>2.34</v>
      </c>
      <c r="F468" s="112">
        <v>39327.8223</v>
      </c>
      <c r="G468" s="112">
        <v>39.328000000000003</v>
      </c>
      <c r="H468" s="112">
        <v>0.28499999999999998</v>
      </c>
      <c r="I468" s="112">
        <v>2</v>
      </c>
      <c r="J468" s="112">
        <v>0.71500000000000008</v>
      </c>
      <c r="K468" s="112">
        <v>4</v>
      </c>
      <c r="L468" s="112">
        <v>1013</v>
      </c>
      <c r="M468" s="112">
        <v>0.30909415495401077</v>
      </c>
      <c r="N468" s="112">
        <v>0.222</v>
      </c>
      <c r="O468" s="112">
        <v>2</v>
      </c>
      <c r="P468" s="112">
        <v>0.93399999999999994</v>
      </c>
      <c r="Q468" s="112">
        <v>5</v>
      </c>
      <c r="R468" s="112">
        <v>5</v>
      </c>
      <c r="S468" s="112">
        <v>4</v>
      </c>
      <c r="T468" s="112">
        <v>4</v>
      </c>
      <c r="U468" s="112">
        <v>6345</v>
      </c>
      <c r="V468" s="112">
        <v>9.8187308203744603</v>
      </c>
      <c r="W468" s="112">
        <v>646.21386572999995</v>
      </c>
      <c r="X468" s="112">
        <v>2</v>
      </c>
      <c r="Y468" s="112">
        <v>211</v>
      </c>
      <c r="Z468" s="112">
        <v>3.3679169992019156</v>
      </c>
      <c r="AA468" s="112">
        <v>8.5999999999999993E-2</v>
      </c>
      <c r="AB468" s="112">
        <v>1</v>
      </c>
      <c r="AC468" s="111">
        <v>3</v>
      </c>
      <c r="AD468" s="49">
        <f t="shared" si="7"/>
        <v>3</v>
      </c>
      <c r="AE46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6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69" spans="1:32" x14ac:dyDescent="0.25">
      <c r="A469" s="110" t="s">
        <v>1000</v>
      </c>
      <c r="B469" s="110">
        <v>9005320200</v>
      </c>
      <c r="C469" s="110" t="s">
        <v>999</v>
      </c>
      <c r="D469" s="110">
        <v>74044</v>
      </c>
      <c r="E469" s="110">
        <v>2.35</v>
      </c>
      <c r="F469" s="110">
        <v>48300.97984</v>
      </c>
      <c r="G469" s="110">
        <v>48.301000000000002</v>
      </c>
      <c r="H469" s="110">
        <v>0.437</v>
      </c>
      <c r="I469" s="110">
        <v>3</v>
      </c>
      <c r="J469" s="110">
        <v>0.56299999999999994</v>
      </c>
      <c r="K469" s="110">
        <v>3</v>
      </c>
      <c r="L469" s="110">
        <v>1302</v>
      </c>
      <c r="M469" s="110">
        <v>0.32347169874721948</v>
      </c>
      <c r="N469" s="110">
        <v>0.32200000000000001</v>
      </c>
      <c r="O469" s="110">
        <v>2</v>
      </c>
      <c r="P469" s="110">
        <v>0.65600000000000003</v>
      </c>
      <c r="Q469" s="110">
        <v>4</v>
      </c>
      <c r="R469" s="110">
        <v>4</v>
      </c>
      <c r="S469" s="110">
        <v>4</v>
      </c>
      <c r="T469" s="110">
        <v>4</v>
      </c>
      <c r="U469" s="110">
        <v>4897</v>
      </c>
      <c r="V469" s="110">
        <v>22.6934337147508</v>
      </c>
      <c r="W469" s="110">
        <v>215.78929224999999</v>
      </c>
      <c r="X469" s="110">
        <v>2</v>
      </c>
      <c r="Y469" s="110">
        <v>517</v>
      </c>
      <c r="Z469" s="110">
        <v>11.578947368421053</v>
      </c>
      <c r="AA469" s="110">
        <v>0.54300000000000004</v>
      </c>
      <c r="AB469" s="110">
        <v>3</v>
      </c>
      <c r="AC469" s="109">
        <v>3.5</v>
      </c>
      <c r="AD469" s="49">
        <f t="shared" si="7"/>
        <v>4</v>
      </c>
      <c r="AE46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6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70" spans="1:32" x14ac:dyDescent="0.25">
      <c r="A470" s="112" t="s">
        <v>998</v>
      </c>
      <c r="B470" s="112">
        <v>9005342100</v>
      </c>
      <c r="C470" s="112" t="s">
        <v>997</v>
      </c>
      <c r="D470" s="112">
        <v>98409</v>
      </c>
      <c r="E470" s="112">
        <v>2.8</v>
      </c>
      <c r="F470" s="112">
        <v>58810.626109999997</v>
      </c>
      <c r="G470" s="112">
        <v>58.811</v>
      </c>
      <c r="H470" s="112">
        <v>0.63100000000000001</v>
      </c>
      <c r="I470" s="112">
        <v>4</v>
      </c>
      <c r="J470" s="112">
        <v>0.36899999999999999</v>
      </c>
      <c r="K470" s="112">
        <v>2</v>
      </c>
      <c r="L470" s="112">
        <v>1623</v>
      </c>
      <c r="M470" s="112">
        <v>0.33116464299448012</v>
      </c>
      <c r="N470" s="112">
        <v>0.36799999999999999</v>
      </c>
      <c r="O470" s="112">
        <v>2</v>
      </c>
      <c r="P470" s="112">
        <v>0.36699999999999999</v>
      </c>
      <c r="Q470" s="112">
        <v>2</v>
      </c>
      <c r="R470" s="112">
        <v>2</v>
      </c>
      <c r="S470" s="112">
        <v>3</v>
      </c>
      <c r="T470" s="112">
        <v>3</v>
      </c>
      <c r="U470" s="112">
        <v>3607</v>
      </c>
      <c r="V470" s="112">
        <v>19.375040347677299</v>
      </c>
      <c r="W470" s="112">
        <v>186.16735424999999</v>
      </c>
      <c r="X470" s="112">
        <v>2</v>
      </c>
      <c r="Y470" s="112">
        <v>287</v>
      </c>
      <c r="Z470" s="112">
        <v>8.3600349548499846</v>
      </c>
      <c r="AA470" s="112">
        <v>0.38200000000000001</v>
      </c>
      <c r="AB470" s="112">
        <v>2</v>
      </c>
      <c r="AC470" s="111">
        <v>2</v>
      </c>
      <c r="AD470" s="49">
        <f t="shared" si="7"/>
        <v>2</v>
      </c>
      <c r="AE47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7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71" spans="1:32" x14ac:dyDescent="0.25">
      <c r="A471" s="110" t="s">
        <v>996</v>
      </c>
      <c r="B471" s="110">
        <v>9005349100</v>
      </c>
      <c r="C471" s="110" t="s">
        <v>995</v>
      </c>
      <c r="D471" s="110">
        <v>82688</v>
      </c>
      <c r="E471" s="110">
        <v>2.5299999999999998</v>
      </c>
      <c r="F471" s="110">
        <v>51985.500200000002</v>
      </c>
      <c r="G471" s="110">
        <v>51.985999999999997</v>
      </c>
      <c r="H471" s="110">
        <v>0.499</v>
      </c>
      <c r="I471" s="110">
        <v>3</v>
      </c>
      <c r="J471" s="110">
        <v>0.501</v>
      </c>
      <c r="K471" s="110">
        <v>3</v>
      </c>
      <c r="L471" s="110">
        <v>1536</v>
      </c>
      <c r="M471" s="110">
        <v>0.35456040490305796</v>
      </c>
      <c r="N471" s="110">
        <v>0.504</v>
      </c>
      <c r="O471" s="110">
        <v>3</v>
      </c>
      <c r="P471" s="110">
        <v>0.43700000000000006</v>
      </c>
      <c r="Q471" s="110">
        <v>3</v>
      </c>
      <c r="R471" s="110">
        <v>3</v>
      </c>
      <c r="S471" s="110">
        <v>1</v>
      </c>
      <c r="T471" s="110">
        <v>1</v>
      </c>
      <c r="U471" s="110">
        <v>5045</v>
      </c>
      <c r="V471" s="110">
        <v>8.4237648977524202</v>
      </c>
      <c r="W471" s="110">
        <v>598.90085505000002</v>
      </c>
      <c r="X471" s="110">
        <v>1</v>
      </c>
      <c r="Y471" s="110">
        <v>88</v>
      </c>
      <c r="Z471" s="110">
        <v>1.7374136229022705</v>
      </c>
      <c r="AA471" s="110">
        <v>1.6E-2</v>
      </c>
      <c r="AB471" s="110">
        <v>1</v>
      </c>
      <c r="AC471" s="109">
        <v>2</v>
      </c>
      <c r="AD471" s="49">
        <f t="shared" si="7"/>
        <v>2</v>
      </c>
      <c r="AE47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7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72" spans="1:32" x14ac:dyDescent="0.25">
      <c r="A472" s="112" t="s">
        <v>994</v>
      </c>
      <c r="B472" s="112">
        <v>9005349200</v>
      </c>
      <c r="C472" s="112" t="s">
        <v>993</v>
      </c>
      <c r="D472" s="112">
        <v>64550</v>
      </c>
      <c r="E472" s="112">
        <v>2.19</v>
      </c>
      <c r="F472" s="112">
        <v>43618.847779999996</v>
      </c>
      <c r="G472" s="112">
        <v>43.619</v>
      </c>
      <c r="H472" s="112">
        <v>0.34599999999999997</v>
      </c>
      <c r="I472" s="112">
        <v>2</v>
      </c>
      <c r="J472" s="112">
        <v>0.65400000000000003</v>
      </c>
      <c r="K472" s="112">
        <v>4</v>
      </c>
      <c r="L472" s="112">
        <v>1181</v>
      </c>
      <c r="M472" s="112">
        <v>0.32490541867312023</v>
      </c>
      <c r="N472" s="112">
        <v>0.32900000000000001</v>
      </c>
      <c r="O472" s="112">
        <v>2</v>
      </c>
      <c r="P472" s="112">
        <v>0.79699999999999993</v>
      </c>
      <c r="Q472" s="112">
        <v>4</v>
      </c>
      <c r="R472" s="112">
        <v>4</v>
      </c>
      <c r="S472" s="112">
        <v>1</v>
      </c>
      <c r="T472" s="112">
        <v>1</v>
      </c>
      <c r="U472" s="112">
        <v>2842</v>
      </c>
      <c r="V472" s="112">
        <v>3.54497395354728</v>
      </c>
      <c r="W472" s="112">
        <v>801.69841506</v>
      </c>
      <c r="X472" s="112">
        <v>1</v>
      </c>
      <c r="Y472" s="112">
        <v>13</v>
      </c>
      <c r="Z472" s="112">
        <v>0.51302288871349644</v>
      </c>
      <c r="AA472" s="112">
        <v>0</v>
      </c>
      <c r="AB472" s="112">
        <v>0</v>
      </c>
      <c r="AC472" s="111">
        <v>2</v>
      </c>
      <c r="AD472" s="49">
        <f t="shared" si="7"/>
        <v>2</v>
      </c>
      <c r="AE47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7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73" spans="1:32" x14ac:dyDescent="0.25">
      <c r="A473" s="110" t="s">
        <v>992</v>
      </c>
      <c r="B473" s="110">
        <v>9005360100</v>
      </c>
      <c r="C473" s="110" t="s">
        <v>991</v>
      </c>
      <c r="D473" s="110">
        <v>69118</v>
      </c>
      <c r="E473" s="110">
        <v>2.3199999999999998</v>
      </c>
      <c r="F473" s="110">
        <v>45378.190130000003</v>
      </c>
      <c r="G473" s="110">
        <v>45.378</v>
      </c>
      <c r="H473" s="110">
        <v>0.371</v>
      </c>
      <c r="I473" s="110">
        <v>2</v>
      </c>
      <c r="J473" s="110">
        <v>0.629</v>
      </c>
      <c r="K473" s="110">
        <v>4</v>
      </c>
      <c r="L473" s="110">
        <v>1310</v>
      </c>
      <c r="M473" s="110">
        <v>0.34642192548810674</v>
      </c>
      <c r="N473" s="110">
        <v>0.46100000000000002</v>
      </c>
      <c r="O473" s="110">
        <v>3</v>
      </c>
      <c r="P473" s="110">
        <v>0.64600000000000002</v>
      </c>
      <c r="Q473" s="110">
        <v>4</v>
      </c>
      <c r="R473" s="110">
        <v>4</v>
      </c>
      <c r="S473" s="110">
        <v>1</v>
      </c>
      <c r="T473" s="110">
        <v>1</v>
      </c>
      <c r="U473" s="110">
        <v>5357</v>
      </c>
      <c r="V473" s="110">
        <v>3.6229426545605601</v>
      </c>
      <c r="W473" s="110">
        <v>1478.6322917</v>
      </c>
      <c r="X473" s="110">
        <v>1</v>
      </c>
      <c r="Y473" s="110">
        <v>421</v>
      </c>
      <c r="Z473" s="110">
        <v>8.6965502995248922</v>
      </c>
      <c r="AA473" s="110">
        <v>0.40200000000000002</v>
      </c>
      <c r="AB473" s="110">
        <v>3</v>
      </c>
      <c r="AC473" s="109">
        <v>3.5</v>
      </c>
      <c r="AD473" s="49">
        <f t="shared" si="7"/>
        <v>4</v>
      </c>
      <c r="AE47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7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74" spans="1:32" x14ac:dyDescent="0.25">
      <c r="A474" s="112" t="s">
        <v>990</v>
      </c>
      <c r="B474" s="112">
        <v>9005360200</v>
      </c>
      <c r="C474" s="112" t="s">
        <v>989</v>
      </c>
      <c r="D474" s="112">
        <v>105701</v>
      </c>
      <c r="E474" s="112">
        <v>2.86</v>
      </c>
      <c r="F474" s="112">
        <v>62502.311569999998</v>
      </c>
      <c r="G474" s="112">
        <v>62.502000000000002</v>
      </c>
      <c r="H474" s="112">
        <v>0.69899999999999995</v>
      </c>
      <c r="I474" s="112">
        <v>4</v>
      </c>
      <c r="J474" s="112">
        <v>0.30100000000000005</v>
      </c>
      <c r="K474" s="112">
        <v>2</v>
      </c>
      <c r="L474" s="112">
        <v>1769</v>
      </c>
      <c r="M474" s="112">
        <v>0.33963543854254929</v>
      </c>
      <c r="N474" s="112">
        <v>0.41699999999999998</v>
      </c>
      <c r="O474" s="112">
        <v>3</v>
      </c>
      <c r="P474" s="112">
        <v>0.26800000000000002</v>
      </c>
      <c r="Q474" s="112">
        <v>2</v>
      </c>
      <c r="R474" s="112">
        <v>2</v>
      </c>
      <c r="S474" s="112">
        <v>1</v>
      </c>
      <c r="T474" s="112">
        <v>1</v>
      </c>
      <c r="U474" s="112">
        <v>7765</v>
      </c>
      <c r="V474" s="112">
        <v>21.1029139903351</v>
      </c>
      <c r="W474" s="112">
        <v>367.95866217999998</v>
      </c>
      <c r="X474" s="112">
        <v>1</v>
      </c>
      <c r="Y474" s="112">
        <v>492</v>
      </c>
      <c r="Z474" s="112">
        <v>6.1785759136004019</v>
      </c>
      <c r="AA474" s="112">
        <v>0.24399999999999999</v>
      </c>
      <c r="AB474" s="112">
        <v>2</v>
      </c>
      <c r="AC474" s="111">
        <v>2</v>
      </c>
      <c r="AD474" s="49">
        <f t="shared" si="7"/>
        <v>2</v>
      </c>
      <c r="AE47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7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75" spans="1:32" x14ac:dyDescent="0.25">
      <c r="A475" s="110" t="s">
        <v>988</v>
      </c>
      <c r="B475" s="110">
        <v>9005360300</v>
      </c>
      <c r="C475" s="110" t="s">
        <v>987</v>
      </c>
      <c r="D475" s="110">
        <v>74634</v>
      </c>
      <c r="E475" s="110">
        <v>2.42</v>
      </c>
      <c r="F475" s="110">
        <v>47976.552280000004</v>
      </c>
      <c r="G475" s="110">
        <v>47.976999999999997</v>
      </c>
      <c r="H475" s="110">
        <v>0.42799999999999999</v>
      </c>
      <c r="I475" s="110">
        <v>3</v>
      </c>
      <c r="J475" s="110">
        <v>0.57200000000000006</v>
      </c>
      <c r="K475" s="110">
        <v>3</v>
      </c>
      <c r="L475" s="110">
        <v>1184</v>
      </c>
      <c r="M475" s="110">
        <v>0.29614466494131325</v>
      </c>
      <c r="N475" s="110">
        <v>0.14799999999999999</v>
      </c>
      <c r="O475" s="110">
        <v>1</v>
      </c>
      <c r="P475" s="110">
        <v>0.78900000000000003</v>
      </c>
      <c r="Q475" s="110">
        <v>4</v>
      </c>
      <c r="R475" s="110">
        <v>4</v>
      </c>
      <c r="S475" s="110">
        <v>1</v>
      </c>
      <c r="T475" s="110">
        <v>1</v>
      </c>
      <c r="U475" s="110">
        <v>3396</v>
      </c>
      <c r="V475" s="110">
        <v>2.1952476227689099</v>
      </c>
      <c r="W475" s="110">
        <v>1546.9781015999999</v>
      </c>
      <c r="X475" s="110">
        <v>1</v>
      </c>
      <c r="Y475" s="110">
        <v>238</v>
      </c>
      <c r="Z475" s="110">
        <v>7.3411474398519436</v>
      </c>
      <c r="AA475" s="110">
        <v>0.307</v>
      </c>
      <c r="AB475" s="110">
        <v>2</v>
      </c>
      <c r="AC475" s="109">
        <v>3</v>
      </c>
      <c r="AD475" s="49">
        <f t="shared" si="7"/>
        <v>3</v>
      </c>
      <c r="AE47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7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76" spans="1:32" x14ac:dyDescent="0.25">
      <c r="A476" s="112" t="s">
        <v>986</v>
      </c>
      <c r="B476" s="112">
        <v>9005360400</v>
      </c>
      <c r="C476" s="112" t="s">
        <v>985</v>
      </c>
      <c r="D476" s="112">
        <v>63667</v>
      </c>
      <c r="E476" s="112">
        <v>2.36</v>
      </c>
      <c r="F476" s="112">
        <v>41443.686979999999</v>
      </c>
      <c r="G476" s="112">
        <v>41.444000000000003</v>
      </c>
      <c r="H476" s="112">
        <v>0.307</v>
      </c>
      <c r="I476" s="112">
        <v>2</v>
      </c>
      <c r="J476" s="112">
        <v>0.69300000000000006</v>
      </c>
      <c r="K476" s="112">
        <v>4</v>
      </c>
      <c r="L476" s="112">
        <v>1214</v>
      </c>
      <c r="M476" s="112">
        <v>0.35151312688541109</v>
      </c>
      <c r="N476" s="112">
        <v>0.48699999999999999</v>
      </c>
      <c r="O476" s="112">
        <v>3</v>
      </c>
      <c r="P476" s="112">
        <v>0.749</v>
      </c>
      <c r="Q476" s="112">
        <v>4</v>
      </c>
      <c r="R476" s="112">
        <v>4</v>
      </c>
      <c r="S476" s="112">
        <v>1</v>
      </c>
      <c r="T476" s="112">
        <v>1</v>
      </c>
      <c r="U476" s="112">
        <v>5996</v>
      </c>
      <c r="V476" s="112">
        <v>2.0845907394165502</v>
      </c>
      <c r="W476" s="112">
        <v>2876.3439684</v>
      </c>
      <c r="X476" s="112">
        <v>1</v>
      </c>
      <c r="Y476" s="112">
        <v>768</v>
      </c>
      <c r="Z476" s="112">
        <v>13.461875547765118</v>
      </c>
      <c r="AA476" s="112">
        <v>0.61699999999999999</v>
      </c>
      <c r="AB476" s="112">
        <v>4</v>
      </c>
      <c r="AC476" s="111">
        <v>4</v>
      </c>
      <c r="AD476" s="49">
        <f t="shared" si="7"/>
        <v>4</v>
      </c>
      <c r="AE47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7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77" spans="1:32" x14ac:dyDescent="0.25">
      <c r="A477" s="110" t="s">
        <v>984</v>
      </c>
      <c r="B477" s="110">
        <v>9005362101</v>
      </c>
      <c r="C477" s="110" t="s">
        <v>983</v>
      </c>
      <c r="D477" s="110">
        <v>74519</v>
      </c>
      <c r="E477" s="110">
        <v>2.11</v>
      </c>
      <c r="F477" s="110">
        <v>51300.995260000003</v>
      </c>
      <c r="G477" s="110">
        <v>51.301000000000002</v>
      </c>
      <c r="H477" s="110">
        <v>0.48799999999999999</v>
      </c>
      <c r="I477" s="110">
        <v>3</v>
      </c>
      <c r="J477" s="110">
        <v>0.51200000000000001</v>
      </c>
      <c r="K477" s="110">
        <v>3</v>
      </c>
      <c r="L477" s="110">
        <v>1553</v>
      </c>
      <c r="M477" s="110">
        <v>0.363267806122481</v>
      </c>
      <c r="N477" s="110">
        <v>0.55700000000000005</v>
      </c>
      <c r="O477" s="110">
        <v>3</v>
      </c>
      <c r="P477" s="110">
        <v>0.42100000000000004</v>
      </c>
      <c r="Q477" s="110">
        <v>3</v>
      </c>
      <c r="R477" s="110">
        <v>3</v>
      </c>
      <c r="S477" s="110">
        <v>1</v>
      </c>
      <c r="T477" s="110">
        <v>1</v>
      </c>
      <c r="U477" s="110">
        <v>4159</v>
      </c>
      <c r="V477" s="110">
        <v>9.9986621559636593</v>
      </c>
      <c r="W477" s="110">
        <v>415.95564838000001</v>
      </c>
      <c r="X477" s="110">
        <v>1</v>
      </c>
      <c r="Y477" s="110">
        <v>288</v>
      </c>
      <c r="Z477" s="110">
        <v>6.85551059271602</v>
      </c>
      <c r="AA477" s="110">
        <v>0.27500000000000002</v>
      </c>
      <c r="AB477" s="110">
        <v>2</v>
      </c>
      <c r="AC477" s="109">
        <v>2.5</v>
      </c>
      <c r="AD477" s="49">
        <f t="shared" si="7"/>
        <v>3</v>
      </c>
      <c r="AE47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7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78" spans="1:32" x14ac:dyDescent="0.25">
      <c r="A478" s="112" t="s">
        <v>982</v>
      </c>
      <c r="B478" s="112">
        <v>9005362102</v>
      </c>
      <c r="C478" s="112" t="s">
        <v>981</v>
      </c>
      <c r="D478" s="112">
        <v>91383</v>
      </c>
      <c r="E478" s="112">
        <v>2.4900000000000002</v>
      </c>
      <c r="F478" s="112">
        <v>57911.623189999998</v>
      </c>
      <c r="G478" s="112">
        <v>57.911999999999999</v>
      </c>
      <c r="H478" s="112">
        <v>0.61399999999999999</v>
      </c>
      <c r="I478" s="112">
        <v>4</v>
      </c>
      <c r="J478" s="112">
        <v>0.38600000000000001</v>
      </c>
      <c r="K478" s="112">
        <v>2</v>
      </c>
      <c r="L478" s="112">
        <v>1648</v>
      </c>
      <c r="M478" s="112">
        <v>0.3414858522462354</v>
      </c>
      <c r="N478" s="112">
        <v>0.42799999999999999</v>
      </c>
      <c r="O478" s="112">
        <v>3</v>
      </c>
      <c r="P478" s="112">
        <v>0.35199999999999998</v>
      </c>
      <c r="Q478" s="112">
        <v>2</v>
      </c>
      <c r="R478" s="112">
        <v>2</v>
      </c>
      <c r="S478" s="112">
        <v>2</v>
      </c>
      <c r="T478" s="112">
        <v>2</v>
      </c>
      <c r="U478" s="112">
        <v>5816</v>
      </c>
      <c r="V478" s="112">
        <v>26.400081004236299</v>
      </c>
      <c r="W478" s="112">
        <v>220.30235433999999</v>
      </c>
      <c r="X478" s="112">
        <v>2</v>
      </c>
      <c r="Y478" s="112">
        <v>207</v>
      </c>
      <c r="Z478" s="112">
        <v>3.8612199216564074</v>
      </c>
      <c r="AA478" s="112">
        <v>0.112</v>
      </c>
      <c r="AB478" s="112">
        <v>1</v>
      </c>
      <c r="AC478" s="111">
        <v>1.5</v>
      </c>
      <c r="AD478" s="49">
        <f t="shared" si="7"/>
        <v>2</v>
      </c>
      <c r="AE47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7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79" spans="1:32" x14ac:dyDescent="0.25">
      <c r="A479" s="110" t="s">
        <v>980</v>
      </c>
      <c r="B479" s="110">
        <v>9005425300</v>
      </c>
      <c r="C479" s="110" t="s">
        <v>979</v>
      </c>
      <c r="D479" s="110">
        <v>95240</v>
      </c>
      <c r="E479" s="110">
        <v>2.4</v>
      </c>
      <c r="F479" s="110">
        <v>61477.155650000001</v>
      </c>
      <c r="G479" s="110">
        <v>61.476999999999997</v>
      </c>
      <c r="H479" s="110">
        <v>0.68100000000000005</v>
      </c>
      <c r="I479" s="110">
        <v>4</v>
      </c>
      <c r="J479" s="110">
        <v>0.31899999999999995</v>
      </c>
      <c r="K479" s="110">
        <v>2</v>
      </c>
      <c r="L479" s="110">
        <v>1358</v>
      </c>
      <c r="M479" s="110">
        <v>0.26507407227451973</v>
      </c>
      <c r="N479" s="110">
        <v>4.7E-2</v>
      </c>
      <c r="O479" s="110">
        <v>1</v>
      </c>
      <c r="P479" s="110">
        <v>0.60099999999999998</v>
      </c>
      <c r="Q479" s="110">
        <v>4</v>
      </c>
      <c r="R479" s="110">
        <v>3</v>
      </c>
      <c r="S479" s="110">
        <v>1</v>
      </c>
      <c r="T479" s="110">
        <v>1</v>
      </c>
      <c r="U479" s="110">
        <v>4107</v>
      </c>
      <c r="V479" s="110">
        <v>6.98325320426195</v>
      </c>
      <c r="W479" s="110">
        <v>588.12130677000005</v>
      </c>
      <c r="X479" s="110">
        <v>1</v>
      </c>
      <c r="Y479" s="110">
        <v>121</v>
      </c>
      <c r="Z479" s="110">
        <v>3.0563273553927761</v>
      </c>
      <c r="AA479" s="110">
        <v>5.3999999999999999E-2</v>
      </c>
      <c r="AB479" s="110">
        <v>1</v>
      </c>
      <c r="AC479" s="109">
        <v>2</v>
      </c>
      <c r="AD479" s="49">
        <f t="shared" si="7"/>
        <v>2</v>
      </c>
      <c r="AE47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7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80" spans="1:32" x14ac:dyDescent="0.25">
      <c r="A480" s="112" t="s">
        <v>978</v>
      </c>
      <c r="B480" s="112">
        <v>9005425400</v>
      </c>
      <c r="C480" s="112" t="s">
        <v>977</v>
      </c>
      <c r="D480" s="112">
        <v>84167</v>
      </c>
      <c r="E480" s="112">
        <v>2.63</v>
      </c>
      <c r="F480" s="112">
        <v>51899.595549999998</v>
      </c>
      <c r="G480" s="112">
        <v>51.9</v>
      </c>
      <c r="H480" s="112">
        <v>0.496</v>
      </c>
      <c r="I480" s="112">
        <v>3</v>
      </c>
      <c r="J480" s="112">
        <v>0.504</v>
      </c>
      <c r="K480" s="112">
        <v>3</v>
      </c>
      <c r="L480" s="112">
        <v>1524</v>
      </c>
      <c r="M480" s="112">
        <v>0.35237268819140155</v>
      </c>
      <c r="N480" s="112">
        <v>0.49299999999999999</v>
      </c>
      <c r="O480" s="112">
        <v>3</v>
      </c>
      <c r="P480" s="112">
        <v>0.44799999999999995</v>
      </c>
      <c r="Q480" s="112">
        <v>3</v>
      </c>
      <c r="R480" s="112">
        <v>3</v>
      </c>
      <c r="S480" s="112">
        <v>1</v>
      </c>
      <c r="T480" s="112">
        <v>1</v>
      </c>
      <c r="U480" s="112">
        <v>4818</v>
      </c>
      <c r="V480" s="112">
        <v>13.1164974509534</v>
      </c>
      <c r="W480" s="112">
        <v>367.32367142999999</v>
      </c>
      <c r="X480" s="112">
        <v>1</v>
      </c>
      <c r="Y480" s="112">
        <v>364</v>
      </c>
      <c r="Z480" s="112">
        <v>7.7645051194539247</v>
      </c>
      <c r="AA480" s="112">
        <v>0.32300000000000001</v>
      </c>
      <c r="AB480" s="112">
        <v>2</v>
      </c>
      <c r="AC480" s="111">
        <v>2.5</v>
      </c>
      <c r="AD480" s="49">
        <f t="shared" si="7"/>
        <v>3</v>
      </c>
      <c r="AE48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8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81" spans="1:32" x14ac:dyDescent="0.25">
      <c r="A481" s="110" t="s">
        <v>976</v>
      </c>
      <c r="B481" s="110">
        <v>9005425500</v>
      </c>
      <c r="C481" s="110" t="s">
        <v>975</v>
      </c>
      <c r="D481" s="110">
        <v>68365</v>
      </c>
      <c r="E481" s="110">
        <v>2.1</v>
      </c>
      <c r="F481" s="110">
        <v>47176.331960000003</v>
      </c>
      <c r="G481" s="110">
        <v>47.176000000000002</v>
      </c>
      <c r="H481" s="110">
        <v>0.4</v>
      </c>
      <c r="I481" s="110">
        <v>2</v>
      </c>
      <c r="J481" s="110">
        <v>0.6</v>
      </c>
      <c r="K481" s="110">
        <v>3</v>
      </c>
      <c r="L481" s="110">
        <v>1113</v>
      </c>
      <c r="M481" s="110">
        <v>0.28310806383430409</v>
      </c>
      <c r="N481" s="110">
        <v>8.7999999999999995E-2</v>
      </c>
      <c r="O481" s="110">
        <v>1</v>
      </c>
      <c r="P481" s="110">
        <v>0.86199999999999999</v>
      </c>
      <c r="Q481" s="110">
        <v>5</v>
      </c>
      <c r="R481" s="110">
        <v>4</v>
      </c>
      <c r="S481" s="110">
        <v>1</v>
      </c>
      <c r="T481" s="110">
        <v>1</v>
      </c>
      <c r="U481" s="110">
        <v>3318</v>
      </c>
      <c r="V481" s="110">
        <v>1.79259247533193</v>
      </c>
      <c r="W481" s="110">
        <v>1850.9505343000001</v>
      </c>
      <c r="X481" s="110">
        <v>1</v>
      </c>
      <c r="Y481" s="110">
        <v>342</v>
      </c>
      <c r="Z481" s="110">
        <v>11.161879895561357</v>
      </c>
      <c r="AA481" s="110">
        <v>0.51</v>
      </c>
      <c r="AB481" s="110">
        <v>3</v>
      </c>
      <c r="AC481" s="109">
        <v>3.5</v>
      </c>
      <c r="AD481" s="49">
        <f t="shared" si="7"/>
        <v>4</v>
      </c>
      <c r="AE48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8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82" spans="1:32" x14ac:dyDescent="0.25">
      <c r="A482" s="112" t="s">
        <v>974</v>
      </c>
      <c r="B482" s="112">
        <v>9005425600</v>
      </c>
      <c r="C482" s="112" t="s">
        <v>973</v>
      </c>
      <c r="D482" s="112">
        <v>77083</v>
      </c>
      <c r="E482" s="112">
        <v>2.29</v>
      </c>
      <c r="F482" s="112">
        <v>50937.88018</v>
      </c>
      <c r="G482" s="112">
        <v>50.938000000000002</v>
      </c>
      <c r="H482" s="112">
        <v>0.48099999999999998</v>
      </c>
      <c r="I482" s="112">
        <v>3</v>
      </c>
      <c r="J482" s="112">
        <v>0.51900000000000002</v>
      </c>
      <c r="K482" s="112">
        <v>3</v>
      </c>
      <c r="L482" s="112">
        <v>1328</v>
      </c>
      <c r="M482" s="112">
        <v>0.31285165271280829</v>
      </c>
      <c r="N482" s="112">
        <v>0.24199999999999999</v>
      </c>
      <c r="O482" s="112">
        <v>2</v>
      </c>
      <c r="P482" s="112">
        <v>0.627</v>
      </c>
      <c r="Q482" s="112">
        <v>4</v>
      </c>
      <c r="R482" s="112">
        <v>4</v>
      </c>
      <c r="S482" s="112">
        <v>10</v>
      </c>
      <c r="T482" s="112">
        <v>10</v>
      </c>
      <c r="U482" s="112">
        <v>2943</v>
      </c>
      <c r="V482" s="112">
        <v>78.2343088076084</v>
      </c>
      <c r="W482" s="112">
        <v>37.617766998</v>
      </c>
      <c r="X482" s="112">
        <v>5</v>
      </c>
      <c r="Y482" s="112">
        <v>147</v>
      </c>
      <c r="Z482" s="112">
        <v>5.3049440635149763</v>
      </c>
      <c r="AA482" s="112">
        <v>0.186</v>
      </c>
      <c r="AB482" s="112">
        <v>1</v>
      </c>
      <c r="AC482" s="111">
        <v>3.3333333333333335</v>
      </c>
      <c r="AD482" s="49">
        <f t="shared" si="7"/>
        <v>4</v>
      </c>
      <c r="AE48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8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83" spans="1:32" x14ac:dyDescent="0.25">
      <c r="A483" s="110" t="s">
        <v>972</v>
      </c>
      <c r="B483" s="110">
        <v>9007541100</v>
      </c>
      <c r="C483" s="110" t="s">
        <v>971</v>
      </c>
      <c r="D483" s="110">
        <v>35234</v>
      </c>
      <c r="E483" s="110">
        <v>2.1800000000000002</v>
      </c>
      <c r="F483" s="110">
        <v>23863.47595</v>
      </c>
      <c r="G483" s="110">
        <v>23.863</v>
      </c>
      <c r="H483" s="110">
        <v>0.10299999999999999</v>
      </c>
      <c r="I483" s="110">
        <v>1</v>
      </c>
      <c r="J483" s="110">
        <v>0.89700000000000002</v>
      </c>
      <c r="K483" s="110">
        <v>5</v>
      </c>
      <c r="L483" s="110">
        <v>1033</v>
      </c>
      <c r="M483" s="110">
        <v>0.51945492039687535</v>
      </c>
      <c r="N483" s="110">
        <v>0.86599999999999999</v>
      </c>
      <c r="O483" s="110">
        <v>5</v>
      </c>
      <c r="P483" s="110">
        <v>0.91900000000000004</v>
      </c>
      <c r="Q483" s="110">
        <v>5</v>
      </c>
      <c r="R483" s="110">
        <v>5</v>
      </c>
      <c r="S483" s="110">
        <v>1</v>
      </c>
      <c r="T483" s="110">
        <v>1</v>
      </c>
      <c r="U483" s="110">
        <v>2579</v>
      </c>
      <c r="V483" s="110">
        <v>0.60277383524556905</v>
      </c>
      <c r="W483" s="110">
        <v>4278.5533299999997</v>
      </c>
      <c r="X483" s="110">
        <v>1</v>
      </c>
      <c r="Y483" s="110">
        <v>430</v>
      </c>
      <c r="Z483" s="110">
        <v>19.536574284416176</v>
      </c>
      <c r="AA483" s="110">
        <v>0.76</v>
      </c>
      <c r="AB483" s="110">
        <v>4</v>
      </c>
      <c r="AC483" s="109">
        <v>4.5</v>
      </c>
      <c r="AD483" s="49">
        <f t="shared" si="7"/>
        <v>5</v>
      </c>
      <c r="AE48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48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84" spans="1:32" x14ac:dyDescent="0.25">
      <c r="A484" s="112" t="s">
        <v>970</v>
      </c>
      <c r="B484" s="112">
        <v>9007541200</v>
      </c>
      <c r="C484" s="112" t="s">
        <v>969</v>
      </c>
      <c r="D484" s="112">
        <v>71825</v>
      </c>
      <c r="E484" s="112">
        <v>2.29</v>
      </c>
      <c r="F484" s="112">
        <v>47463.295980000003</v>
      </c>
      <c r="G484" s="112">
        <v>47.463000000000001</v>
      </c>
      <c r="H484" s="112">
        <v>0.41</v>
      </c>
      <c r="I484" s="112">
        <v>3</v>
      </c>
      <c r="J484" s="112">
        <v>0.59000000000000008</v>
      </c>
      <c r="K484" s="112">
        <v>3</v>
      </c>
      <c r="L484" s="112">
        <v>1273</v>
      </c>
      <c r="M484" s="112">
        <v>0.32184869770605423</v>
      </c>
      <c r="N484" s="112">
        <v>0.313</v>
      </c>
      <c r="O484" s="112">
        <v>2</v>
      </c>
      <c r="P484" s="112">
        <v>0.68199999999999994</v>
      </c>
      <c r="Q484" s="112">
        <v>4</v>
      </c>
      <c r="R484" s="112">
        <v>4</v>
      </c>
      <c r="S484" s="112">
        <v>1</v>
      </c>
      <c r="T484" s="112">
        <v>1</v>
      </c>
      <c r="U484" s="112">
        <v>5190</v>
      </c>
      <c r="V484" s="112">
        <v>3.4507252543255</v>
      </c>
      <c r="W484" s="112">
        <v>1504.0316505999999</v>
      </c>
      <c r="X484" s="112">
        <v>1</v>
      </c>
      <c r="Y484" s="112">
        <v>779</v>
      </c>
      <c r="Z484" s="112">
        <v>15.018315018315018</v>
      </c>
      <c r="AA484" s="112">
        <v>0.63700000000000001</v>
      </c>
      <c r="AB484" s="112">
        <v>4</v>
      </c>
      <c r="AC484" s="111">
        <v>4</v>
      </c>
      <c r="AD484" s="49">
        <f t="shared" si="7"/>
        <v>4</v>
      </c>
      <c r="AE48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8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85" spans="1:32" x14ac:dyDescent="0.25">
      <c r="A485" s="110" t="s">
        <v>968</v>
      </c>
      <c r="B485" s="110">
        <v>9007541300</v>
      </c>
      <c r="C485" s="110" t="s">
        <v>967</v>
      </c>
      <c r="D485" s="110">
        <v>65781</v>
      </c>
      <c r="E485" s="110">
        <v>1.82</v>
      </c>
      <c r="F485" s="110">
        <v>48760.121299999999</v>
      </c>
      <c r="G485" s="110">
        <v>48.76</v>
      </c>
      <c r="H485" s="110">
        <v>0.44500000000000001</v>
      </c>
      <c r="I485" s="110">
        <v>3</v>
      </c>
      <c r="J485" s="110">
        <v>0.55499999999999994</v>
      </c>
      <c r="K485" s="110">
        <v>3</v>
      </c>
      <c r="L485" s="110">
        <v>1454</v>
      </c>
      <c r="M485" s="110">
        <v>0.35783340022166849</v>
      </c>
      <c r="N485" s="110">
        <v>0.52300000000000002</v>
      </c>
      <c r="O485" s="110">
        <v>3</v>
      </c>
      <c r="P485" s="110">
        <v>0.52400000000000002</v>
      </c>
      <c r="Q485" s="110">
        <v>3</v>
      </c>
      <c r="R485" s="110">
        <v>3</v>
      </c>
      <c r="S485" s="110">
        <v>1</v>
      </c>
      <c r="T485" s="110">
        <v>1</v>
      </c>
      <c r="U485" s="110">
        <v>6207</v>
      </c>
      <c r="V485" s="110">
        <v>0.83243744758662996</v>
      </c>
      <c r="W485" s="110">
        <v>7456.4161162999999</v>
      </c>
      <c r="X485" s="110">
        <v>1</v>
      </c>
      <c r="Y485" s="110">
        <v>1234</v>
      </c>
      <c r="Z485" s="110">
        <v>19.900016126431222</v>
      </c>
      <c r="AA485" s="110">
        <v>0.77100000000000002</v>
      </c>
      <c r="AB485" s="110">
        <v>4</v>
      </c>
      <c r="AC485" s="109">
        <v>3.5</v>
      </c>
      <c r="AD485" s="49">
        <f t="shared" si="7"/>
        <v>4</v>
      </c>
      <c r="AE48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8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86" spans="1:32" x14ac:dyDescent="0.25">
      <c r="A486" s="112" t="s">
        <v>966</v>
      </c>
      <c r="B486" s="112">
        <v>9007541401</v>
      </c>
      <c r="C486" s="112" t="s">
        <v>965</v>
      </c>
      <c r="D486" s="112">
        <v>120893</v>
      </c>
      <c r="E486" s="112">
        <v>2.86</v>
      </c>
      <c r="F486" s="112">
        <v>71485.529490000001</v>
      </c>
      <c r="G486" s="112">
        <v>71.486000000000004</v>
      </c>
      <c r="H486" s="112">
        <v>0.82199999999999995</v>
      </c>
      <c r="I486" s="112">
        <v>5</v>
      </c>
      <c r="J486" s="112">
        <v>0.17800000000000005</v>
      </c>
      <c r="K486" s="112">
        <v>1</v>
      </c>
      <c r="L486" s="112">
        <v>2028</v>
      </c>
      <c r="M486" s="112">
        <v>0.34043253471885282</v>
      </c>
      <c r="N486" s="112">
        <v>0.41799999999999998</v>
      </c>
      <c r="O486" s="112">
        <v>3</v>
      </c>
      <c r="P486" s="112">
        <v>0.15900000000000003</v>
      </c>
      <c r="Q486" s="112">
        <v>1</v>
      </c>
      <c r="R486" s="112">
        <v>1</v>
      </c>
      <c r="S486" s="112">
        <v>1</v>
      </c>
      <c r="T486" s="112">
        <v>1</v>
      </c>
      <c r="U486" s="112">
        <v>3339</v>
      </c>
      <c r="V486" s="112">
        <v>8.6443307845441808</v>
      </c>
      <c r="W486" s="112">
        <v>386.26471882999999</v>
      </c>
      <c r="X486" s="112">
        <v>1</v>
      </c>
      <c r="Y486" s="112">
        <v>235</v>
      </c>
      <c r="Z486" s="112">
        <v>7.2530864197530862</v>
      </c>
      <c r="AA486" s="112">
        <v>0.3</v>
      </c>
      <c r="AB486" s="112">
        <v>2</v>
      </c>
      <c r="AC486" s="111">
        <v>1.5</v>
      </c>
      <c r="AD486" s="49">
        <f t="shared" si="7"/>
        <v>2</v>
      </c>
      <c r="AE48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8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87" spans="1:32" x14ac:dyDescent="0.25">
      <c r="A487" s="110" t="s">
        <v>964</v>
      </c>
      <c r="B487" s="110">
        <v>9007541402</v>
      </c>
      <c r="C487" s="110" t="s">
        <v>963</v>
      </c>
      <c r="D487" s="110">
        <v>79611</v>
      </c>
      <c r="E487" s="110">
        <v>2.21</v>
      </c>
      <c r="F487" s="110">
        <v>53552.1538</v>
      </c>
      <c r="G487" s="110">
        <v>53.552</v>
      </c>
      <c r="H487" s="110">
        <v>0.53</v>
      </c>
      <c r="I487" s="110">
        <v>3</v>
      </c>
      <c r="J487" s="110">
        <v>0.47</v>
      </c>
      <c r="K487" s="110">
        <v>3</v>
      </c>
      <c r="L487" s="110">
        <v>1216</v>
      </c>
      <c r="M487" s="110">
        <v>0.27248203787463726</v>
      </c>
      <c r="N487" s="110">
        <v>6.8000000000000005E-2</v>
      </c>
      <c r="O487" s="110">
        <v>1</v>
      </c>
      <c r="P487" s="110">
        <v>0.745</v>
      </c>
      <c r="Q487" s="110">
        <v>4</v>
      </c>
      <c r="R487" s="110">
        <v>4</v>
      </c>
      <c r="S487" s="110">
        <v>1</v>
      </c>
      <c r="T487" s="110">
        <v>1</v>
      </c>
      <c r="U487" s="110">
        <v>5479</v>
      </c>
      <c r="V487" s="110">
        <v>3.0580087629749602</v>
      </c>
      <c r="W487" s="110">
        <v>1791.6887833000001</v>
      </c>
      <c r="X487" s="110">
        <v>1</v>
      </c>
      <c r="Y487" s="110">
        <v>446</v>
      </c>
      <c r="Z487" s="110">
        <v>7.9120099343622492</v>
      </c>
      <c r="AA487" s="110">
        <v>0.33</v>
      </c>
      <c r="AB487" s="110">
        <v>2</v>
      </c>
      <c r="AC487" s="109">
        <v>3</v>
      </c>
      <c r="AD487" s="49">
        <f t="shared" si="7"/>
        <v>3</v>
      </c>
      <c r="AE48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8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88" spans="1:32" x14ac:dyDescent="0.25">
      <c r="A488" s="112" t="s">
        <v>962</v>
      </c>
      <c r="B488" s="112">
        <v>9007541500</v>
      </c>
      <c r="C488" s="112" t="s">
        <v>961</v>
      </c>
      <c r="D488" s="112">
        <v>55565</v>
      </c>
      <c r="E488" s="112">
        <v>2.0299999999999998</v>
      </c>
      <c r="F488" s="112">
        <v>38998.98461</v>
      </c>
      <c r="G488" s="112">
        <v>38.999000000000002</v>
      </c>
      <c r="H488" s="112">
        <v>0.28000000000000003</v>
      </c>
      <c r="I488" s="112">
        <v>2</v>
      </c>
      <c r="J488" s="112">
        <v>0.72</v>
      </c>
      <c r="K488" s="112">
        <v>4</v>
      </c>
      <c r="L488" s="112">
        <v>1268</v>
      </c>
      <c r="M488" s="112">
        <v>0.39016400432380388</v>
      </c>
      <c r="N488" s="112">
        <v>0.66300000000000003</v>
      </c>
      <c r="O488" s="112">
        <v>4</v>
      </c>
      <c r="P488" s="112">
        <v>0.69500000000000006</v>
      </c>
      <c r="Q488" s="112">
        <v>4</v>
      </c>
      <c r="R488" s="112">
        <v>4</v>
      </c>
      <c r="S488" s="112">
        <v>1</v>
      </c>
      <c r="T488" s="112">
        <v>1</v>
      </c>
      <c r="U488" s="112">
        <v>3227</v>
      </c>
      <c r="V488" s="112">
        <v>0.47237825040115999</v>
      </c>
      <c r="W488" s="112">
        <v>6831.3898814000004</v>
      </c>
      <c r="X488" s="112">
        <v>1</v>
      </c>
      <c r="Y488" s="112">
        <v>742</v>
      </c>
      <c r="Z488" s="112">
        <v>21.933195388708246</v>
      </c>
      <c r="AA488" s="112">
        <v>0.81899999999999995</v>
      </c>
      <c r="AB488" s="112">
        <v>5</v>
      </c>
      <c r="AC488" s="111">
        <v>4.5</v>
      </c>
      <c r="AD488" s="49">
        <f t="shared" si="7"/>
        <v>5</v>
      </c>
      <c r="AE48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8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89" spans="1:32" x14ac:dyDescent="0.25">
      <c r="A489" s="110" t="s">
        <v>960</v>
      </c>
      <c r="B489" s="110">
        <v>9007541600</v>
      </c>
      <c r="C489" s="110" t="s">
        <v>959</v>
      </c>
      <c r="D489" s="110">
        <v>18304</v>
      </c>
      <c r="E489" s="110">
        <v>1.83</v>
      </c>
      <c r="F489" s="110">
        <v>13530.70614</v>
      </c>
      <c r="G489" s="110">
        <v>13.531000000000001</v>
      </c>
      <c r="H489" s="110">
        <v>8.9999999999999993E-3</v>
      </c>
      <c r="I489" s="110">
        <v>1</v>
      </c>
      <c r="J489" s="110">
        <v>0.99099999999999999</v>
      </c>
      <c r="K489" s="110">
        <v>5</v>
      </c>
      <c r="L489" s="110">
        <v>783</v>
      </c>
      <c r="M489" s="110">
        <v>0.69442052046516467</v>
      </c>
      <c r="N489" s="110">
        <v>0.96199999999999997</v>
      </c>
      <c r="O489" s="110">
        <v>5</v>
      </c>
      <c r="P489" s="110">
        <v>0.99</v>
      </c>
      <c r="Q489" s="110">
        <v>5</v>
      </c>
      <c r="R489" s="110">
        <v>5</v>
      </c>
      <c r="S489" s="110">
        <v>1</v>
      </c>
      <c r="T489" s="110">
        <v>1</v>
      </c>
      <c r="U489" s="110">
        <v>1540</v>
      </c>
      <c r="V489" s="110">
        <v>0.25353476541204101</v>
      </c>
      <c r="W489" s="110">
        <v>6074.1176757000003</v>
      </c>
      <c r="X489" s="110">
        <v>1</v>
      </c>
      <c r="Y489" s="110">
        <v>273</v>
      </c>
      <c r="Z489" s="110">
        <v>21.344800625488663</v>
      </c>
      <c r="AA489" s="110">
        <v>0.80100000000000005</v>
      </c>
      <c r="AB489" s="110">
        <v>5</v>
      </c>
      <c r="AC489" s="109">
        <v>5</v>
      </c>
      <c r="AD489" s="49">
        <f t="shared" si="7"/>
        <v>5</v>
      </c>
      <c r="AE48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48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90" spans="1:32" x14ac:dyDescent="0.25">
      <c r="A490" s="112" t="s">
        <v>958</v>
      </c>
      <c r="B490" s="112">
        <v>9007541700</v>
      </c>
      <c r="C490" s="112" t="s">
        <v>957</v>
      </c>
      <c r="D490" s="112">
        <v>31618</v>
      </c>
      <c r="E490" s="112">
        <v>1.84</v>
      </c>
      <c r="F490" s="112">
        <v>23309.098849999998</v>
      </c>
      <c r="G490" s="112">
        <v>23.309000000000001</v>
      </c>
      <c r="H490" s="112">
        <v>9.5000000000000001E-2</v>
      </c>
      <c r="I490" s="112">
        <v>1</v>
      </c>
      <c r="J490" s="112">
        <v>0.90500000000000003</v>
      </c>
      <c r="K490" s="112">
        <v>5</v>
      </c>
      <c r="L490" s="112">
        <v>927</v>
      </c>
      <c r="M490" s="112">
        <v>0.47723852696261576</v>
      </c>
      <c r="N490" s="112">
        <v>0.81899999999999995</v>
      </c>
      <c r="O490" s="112">
        <v>5</v>
      </c>
      <c r="P490" s="112">
        <v>0.96499999999999997</v>
      </c>
      <c r="Q490" s="112">
        <v>5</v>
      </c>
      <c r="R490" s="112">
        <v>5</v>
      </c>
      <c r="S490" s="112">
        <v>1</v>
      </c>
      <c r="T490" s="112">
        <v>1</v>
      </c>
      <c r="U490" s="112">
        <v>3740</v>
      </c>
      <c r="V490" s="112">
        <v>0.725451623714087</v>
      </c>
      <c r="W490" s="112">
        <v>5155.4092344000001</v>
      </c>
      <c r="X490" s="112">
        <v>1</v>
      </c>
      <c r="Y490" s="112">
        <v>434</v>
      </c>
      <c r="Z490" s="112">
        <v>13.123677048684609</v>
      </c>
      <c r="AA490" s="112">
        <v>0.61</v>
      </c>
      <c r="AB490" s="112">
        <v>4</v>
      </c>
      <c r="AC490" s="111">
        <v>4.5</v>
      </c>
      <c r="AD490" s="49">
        <f t="shared" si="7"/>
        <v>5</v>
      </c>
      <c r="AE49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49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491" spans="1:32" x14ac:dyDescent="0.25">
      <c r="A491" s="110" t="s">
        <v>956</v>
      </c>
      <c r="B491" s="110">
        <v>9007542000</v>
      </c>
      <c r="C491" s="110" t="s">
        <v>955</v>
      </c>
      <c r="D491" s="110">
        <v>70857</v>
      </c>
      <c r="E491" s="110">
        <v>2.2000000000000002</v>
      </c>
      <c r="F491" s="110">
        <v>47771.779649999997</v>
      </c>
      <c r="G491" s="110">
        <v>47.771999999999998</v>
      </c>
      <c r="H491" s="110">
        <v>0.42099999999999999</v>
      </c>
      <c r="I491" s="110">
        <v>3</v>
      </c>
      <c r="J491" s="110">
        <v>0.57899999999999996</v>
      </c>
      <c r="K491" s="110">
        <v>3</v>
      </c>
      <c r="L491" s="110">
        <v>1195</v>
      </c>
      <c r="M491" s="110">
        <v>0.30017721979507628</v>
      </c>
      <c r="N491" s="110">
        <v>0.16900000000000001</v>
      </c>
      <c r="O491" s="110">
        <v>1</v>
      </c>
      <c r="P491" s="110">
        <v>0.77300000000000002</v>
      </c>
      <c r="Q491" s="110">
        <v>4</v>
      </c>
      <c r="R491" s="110">
        <v>4</v>
      </c>
      <c r="S491" s="110">
        <v>1</v>
      </c>
      <c r="T491" s="110">
        <v>1</v>
      </c>
      <c r="U491" s="110">
        <v>4439</v>
      </c>
      <c r="V491" s="110">
        <v>1.5390384048111401</v>
      </c>
      <c r="W491" s="110">
        <v>2884.2685056999999</v>
      </c>
      <c r="X491" s="110">
        <v>1</v>
      </c>
      <c r="Y491" s="110">
        <v>344</v>
      </c>
      <c r="Z491" s="110">
        <v>8.4458630002455184</v>
      </c>
      <c r="AA491" s="110">
        <v>0.376</v>
      </c>
      <c r="AB491" s="110">
        <v>2</v>
      </c>
      <c r="AC491" s="109">
        <v>3</v>
      </c>
      <c r="AD491" s="49">
        <f t="shared" si="7"/>
        <v>3</v>
      </c>
      <c r="AE49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9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92" spans="1:32" x14ac:dyDescent="0.25">
      <c r="A492" s="112" t="s">
        <v>954</v>
      </c>
      <c r="B492" s="112">
        <v>9007542100</v>
      </c>
      <c r="C492" s="112" t="s">
        <v>953</v>
      </c>
      <c r="D492" s="112">
        <v>63036</v>
      </c>
      <c r="E492" s="112">
        <v>2.2999999999999998</v>
      </c>
      <c r="F492" s="112">
        <v>41564.707520000004</v>
      </c>
      <c r="G492" s="112">
        <v>41.564999999999998</v>
      </c>
      <c r="H492" s="112">
        <v>0.312</v>
      </c>
      <c r="I492" s="112">
        <v>2</v>
      </c>
      <c r="J492" s="112">
        <v>0.68799999999999994</v>
      </c>
      <c r="K492" s="112">
        <v>4</v>
      </c>
      <c r="L492" s="112">
        <v>1161</v>
      </c>
      <c r="M492" s="112">
        <v>0.33518821209787741</v>
      </c>
      <c r="N492" s="112">
        <v>0.39600000000000002</v>
      </c>
      <c r="O492" s="112">
        <v>2</v>
      </c>
      <c r="P492" s="112">
        <v>0.81600000000000006</v>
      </c>
      <c r="Q492" s="112">
        <v>5</v>
      </c>
      <c r="R492" s="112">
        <v>5</v>
      </c>
      <c r="S492" s="112">
        <v>1</v>
      </c>
      <c r="T492" s="112">
        <v>1</v>
      </c>
      <c r="U492" s="112">
        <v>3544</v>
      </c>
      <c r="V492" s="112">
        <v>1.88271567281393</v>
      </c>
      <c r="W492" s="112">
        <v>1882.3872617</v>
      </c>
      <c r="X492" s="112">
        <v>1</v>
      </c>
      <c r="Y492" s="112">
        <v>510</v>
      </c>
      <c r="Z492" s="112">
        <v>13.127413127413128</v>
      </c>
      <c r="AA492" s="112">
        <v>0.61</v>
      </c>
      <c r="AB492" s="112">
        <v>4</v>
      </c>
      <c r="AC492" s="111">
        <v>4.5</v>
      </c>
      <c r="AD492" s="49">
        <f t="shared" si="7"/>
        <v>5</v>
      </c>
      <c r="AE49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9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93" spans="1:32" x14ac:dyDescent="0.25">
      <c r="A493" s="110" t="s">
        <v>952</v>
      </c>
      <c r="B493" s="110">
        <v>9007542200</v>
      </c>
      <c r="C493" s="110" t="s">
        <v>951</v>
      </c>
      <c r="D493" s="110">
        <v>91375</v>
      </c>
      <c r="E493" s="110">
        <v>2.36</v>
      </c>
      <c r="F493" s="110">
        <v>59480.058700000001</v>
      </c>
      <c r="G493" s="110">
        <v>59.48</v>
      </c>
      <c r="H493" s="110">
        <v>0.64</v>
      </c>
      <c r="I493" s="110">
        <v>4</v>
      </c>
      <c r="J493" s="110">
        <v>0.36</v>
      </c>
      <c r="K493" s="110">
        <v>2</v>
      </c>
      <c r="L493" s="110">
        <v>1709</v>
      </c>
      <c r="M493" s="110">
        <v>0.34478782382237294</v>
      </c>
      <c r="N493" s="110">
        <v>0.45100000000000001</v>
      </c>
      <c r="O493" s="110">
        <v>3</v>
      </c>
      <c r="P493" s="110">
        <v>0.30600000000000005</v>
      </c>
      <c r="Q493" s="110">
        <v>2</v>
      </c>
      <c r="R493" s="110">
        <v>2</v>
      </c>
      <c r="S493" s="110">
        <v>1</v>
      </c>
      <c r="T493" s="110">
        <v>1</v>
      </c>
      <c r="U493" s="110">
        <v>1638</v>
      </c>
      <c r="V493" s="110">
        <v>1.4697029484306501</v>
      </c>
      <c r="W493" s="110">
        <v>1114.5109301</v>
      </c>
      <c r="X493" s="110">
        <v>1</v>
      </c>
      <c r="Y493" s="110">
        <v>186</v>
      </c>
      <c r="Z493" s="110">
        <v>11.204819277108435</v>
      </c>
      <c r="AA493" s="110">
        <v>0.51600000000000001</v>
      </c>
      <c r="AB493" s="110">
        <v>3</v>
      </c>
      <c r="AC493" s="109">
        <v>2.5</v>
      </c>
      <c r="AD493" s="49">
        <f t="shared" si="7"/>
        <v>3</v>
      </c>
      <c r="AE49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9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94" spans="1:32" x14ac:dyDescent="0.25">
      <c r="A494" s="112" t="s">
        <v>950</v>
      </c>
      <c r="B494" s="112">
        <v>9007550100</v>
      </c>
      <c r="C494" s="112" t="s">
        <v>949</v>
      </c>
      <c r="D494" s="112">
        <v>91836</v>
      </c>
      <c r="E494" s="112">
        <v>2.5</v>
      </c>
      <c r="F494" s="112">
        <v>58082.186240000003</v>
      </c>
      <c r="G494" s="112">
        <v>58.082000000000001</v>
      </c>
      <c r="H494" s="112">
        <v>0.61799999999999999</v>
      </c>
      <c r="I494" s="112">
        <v>4</v>
      </c>
      <c r="J494" s="112">
        <v>0.38200000000000001</v>
      </c>
      <c r="K494" s="112">
        <v>2</v>
      </c>
      <c r="L494" s="112">
        <v>1586</v>
      </c>
      <c r="M494" s="112">
        <v>0.32767361616448681</v>
      </c>
      <c r="N494" s="112">
        <v>0.34100000000000003</v>
      </c>
      <c r="O494" s="112">
        <v>2</v>
      </c>
      <c r="P494" s="112">
        <v>0.40100000000000002</v>
      </c>
      <c r="Q494" s="112">
        <v>3</v>
      </c>
      <c r="R494" s="112">
        <v>3</v>
      </c>
      <c r="S494" s="112">
        <v>2</v>
      </c>
      <c r="T494" s="112">
        <v>2</v>
      </c>
      <c r="U494" s="112">
        <v>5829</v>
      </c>
      <c r="V494" s="112">
        <v>12.6468114910185</v>
      </c>
      <c r="W494" s="112">
        <v>460.90668814999998</v>
      </c>
      <c r="X494" s="112">
        <v>2</v>
      </c>
      <c r="Y494" s="112">
        <v>700</v>
      </c>
      <c r="Z494" s="112">
        <v>12.341325811001411</v>
      </c>
      <c r="AA494" s="112">
        <v>0.56899999999999995</v>
      </c>
      <c r="AB494" s="112">
        <v>3</v>
      </c>
      <c r="AC494" s="111">
        <v>3</v>
      </c>
      <c r="AD494" s="49">
        <f t="shared" si="7"/>
        <v>3</v>
      </c>
      <c r="AE49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9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95" spans="1:32" x14ac:dyDescent="0.25">
      <c r="A495" s="110" t="s">
        <v>948</v>
      </c>
      <c r="B495" s="110">
        <v>9007550201</v>
      </c>
      <c r="C495" s="110" t="s">
        <v>947</v>
      </c>
      <c r="D495" s="110">
        <v>113466</v>
      </c>
      <c r="E495" s="110">
        <v>2.86</v>
      </c>
      <c r="F495" s="110">
        <v>67093.852320000005</v>
      </c>
      <c r="G495" s="110">
        <v>67.093999999999994</v>
      </c>
      <c r="H495" s="110">
        <v>0.76700000000000002</v>
      </c>
      <c r="I495" s="110">
        <v>4</v>
      </c>
      <c r="J495" s="110">
        <v>0.23299999999999998</v>
      </c>
      <c r="K495" s="110">
        <v>2</v>
      </c>
      <c r="L495" s="110">
        <v>1955</v>
      </c>
      <c r="M495" s="110">
        <v>0.34965945744341781</v>
      </c>
      <c r="N495" s="110">
        <v>0.47399999999999998</v>
      </c>
      <c r="O495" s="110">
        <v>3</v>
      </c>
      <c r="P495" s="110">
        <v>0.18300000000000005</v>
      </c>
      <c r="Q495" s="110">
        <v>1</v>
      </c>
      <c r="R495" s="110">
        <v>2</v>
      </c>
      <c r="S495" s="110">
        <v>2</v>
      </c>
      <c r="T495" s="110">
        <v>2</v>
      </c>
      <c r="U495" s="110">
        <v>3954</v>
      </c>
      <c r="V495" s="110">
        <v>12.384916841313601</v>
      </c>
      <c r="W495" s="110">
        <v>319.25930957999998</v>
      </c>
      <c r="X495" s="110">
        <v>2</v>
      </c>
      <c r="Y495" s="110">
        <v>223</v>
      </c>
      <c r="Z495" s="110">
        <v>5.6341586659929259</v>
      </c>
      <c r="AA495" s="110">
        <v>0.214</v>
      </c>
      <c r="AB495" s="110">
        <v>2</v>
      </c>
      <c r="AC495" s="109">
        <v>2</v>
      </c>
      <c r="AD495" s="49">
        <f t="shared" si="7"/>
        <v>2</v>
      </c>
      <c r="AE49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9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96" spans="1:32" x14ac:dyDescent="0.25">
      <c r="A496" s="112" t="s">
        <v>946</v>
      </c>
      <c r="B496" s="112">
        <v>9007550202</v>
      </c>
      <c r="C496" s="112" t="s">
        <v>945</v>
      </c>
      <c r="D496" s="112">
        <v>89141</v>
      </c>
      <c r="E496" s="112">
        <v>2.61</v>
      </c>
      <c r="F496" s="112">
        <v>55176.893799999998</v>
      </c>
      <c r="G496" s="112">
        <v>55.177</v>
      </c>
      <c r="H496" s="112">
        <v>0.56699999999999995</v>
      </c>
      <c r="I496" s="112">
        <v>3</v>
      </c>
      <c r="J496" s="112">
        <v>0.43300000000000005</v>
      </c>
      <c r="K496" s="112">
        <v>3</v>
      </c>
      <c r="L496" s="112">
        <v>1506</v>
      </c>
      <c r="M496" s="112">
        <v>0.32752840465260119</v>
      </c>
      <c r="N496" s="112">
        <v>0.33900000000000002</v>
      </c>
      <c r="O496" s="112">
        <v>2</v>
      </c>
      <c r="P496" s="112">
        <v>0.46799999999999997</v>
      </c>
      <c r="Q496" s="112">
        <v>3</v>
      </c>
      <c r="R496" s="112">
        <v>3</v>
      </c>
      <c r="S496" s="112">
        <v>2</v>
      </c>
      <c r="T496" s="112">
        <v>2</v>
      </c>
      <c r="U496" s="112">
        <v>3176</v>
      </c>
      <c r="V496" s="112">
        <v>10.6183449498608</v>
      </c>
      <c r="W496" s="112">
        <v>299.10499376000001</v>
      </c>
      <c r="X496" s="112">
        <v>2</v>
      </c>
      <c r="Y496" s="112">
        <v>64</v>
      </c>
      <c r="Z496" s="112">
        <v>2.0018767594619957</v>
      </c>
      <c r="AA496" s="112">
        <v>2.1000000000000001E-2</v>
      </c>
      <c r="AB496" s="112">
        <v>1</v>
      </c>
      <c r="AC496" s="111">
        <v>2</v>
      </c>
      <c r="AD496" s="49">
        <f t="shared" si="7"/>
        <v>2</v>
      </c>
      <c r="AE49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9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97" spans="1:32" x14ac:dyDescent="0.25">
      <c r="A497" s="110" t="s">
        <v>944</v>
      </c>
      <c r="B497" s="110">
        <v>9007560100</v>
      </c>
      <c r="C497" s="110" t="s">
        <v>943</v>
      </c>
      <c r="D497" s="110">
        <v>117009</v>
      </c>
      <c r="E497" s="110">
        <v>2.6</v>
      </c>
      <c r="F497" s="110">
        <v>72565.901299999998</v>
      </c>
      <c r="G497" s="110">
        <v>72.566000000000003</v>
      </c>
      <c r="H497" s="110">
        <v>0.83099999999999996</v>
      </c>
      <c r="I497" s="110">
        <v>5</v>
      </c>
      <c r="J497" s="110">
        <v>0.16900000000000004</v>
      </c>
      <c r="K497" s="110">
        <v>1</v>
      </c>
      <c r="L497" s="110">
        <v>1522</v>
      </c>
      <c r="M497" s="110">
        <v>0.25168846073438078</v>
      </c>
      <c r="N497" s="110">
        <v>1.7000000000000001E-2</v>
      </c>
      <c r="O497" s="110">
        <v>1</v>
      </c>
      <c r="P497" s="110">
        <v>0.45099999999999996</v>
      </c>
      <c r="Q497" s="110">
        <v>3</v>
      </c>
      <c r="R497" s="110">
        <v>2</v>
      </c>
      <c r="S497" s="110">
        <v>1</v>
      </c>
      <c r="T497" s="110">
        <v>1</v>
      </c>
      <c r="U497" s="110">
        <v>5816</v>
      </c>
      <c r="V497" s="110">
        <v>21.124519495843199</v>
      </c>
      <c r="W497" s="110">
        <v>275.31987183000001</v>
      </c>
      <c r="X497" s="110">
        <v>1</v>
      </c>
      <c r="Y497" s="110">
        <v>148</v>
      </c>
      <c r="Z497" s="110">
        <v>2.6042583142706319</v>
      </c>
      <c r="AA497" s="110">
        <v>2.7E-2</v>
      </c>
      <c r="AB497" s="110">
        <v>1</v>
      </c>
      <c r="AC497" s="109">
        <v>1.5</v>
      </c>
      <c r="AD497" s="49">
        <f t="shared" si="7"/>
        <v>2</v>
      </c>
      <c r="AE49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9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98" spans="1:32" x14ac:dyDescent="0.25">
      <c r="A498" s="112" t="s">
        <v>942</v>
      </c>
      <c r="B498" s="112">
        <v>9007560200</v>
      </c>
      <c r="C498" s="112" t="s">
        <v>941</v>
      </c>
      <c r="D498" s="112">
        <v>74602</v>
      </c>
      <c r="E498" s="112">
        <v>2.2599999999999998</v>
      </c>
      <c r="F498" s="112">
        <v>49624.51223</v>
      </c>
      <c r="G498" s="112">
        <v>49.625</v>
      </c>
      <c r="H498" s="112">
        <v>0.46400000000000002</v>
      </c>
      <c r="I498" s="112">
        <v>3</v>
      </c>
      <c r="J498" s="112">
        <v>0.53600000000000003</v>
      </c>
      <c r="K498" s="112">
        <v>3</v>
      </c>
      <c r="L498" s="112">
        <v>1325</v>
      </c>
      <c r="M498" s="112">
        <v>0.32040617198022175</v>
      </c>
      <c r="N498" s="112">
        <v>0.29099999999999998</v>
      </c>
      <c r="O498" s="112">
        <v>2</v>
      </c>
      <c r="P498" s="112">
        <v>0.628</v>
      </c>
      <c r="Q498" s="112">
        <v>4</v>
      </c>
      <c r="R498" s="112">
        <v>4</v>
      </c>
      <c r="S498" s="112">
        <v>1</v>
      </c>
      <c r="T498" s="112">
        <v>1</v>
      </c>
      <c r="U498" s="112">
        <v>3692</v>
      </c>
      <c r="V498" s="112">
        <v>2.22572228133876</v>
      </c>
      <c r="W498" s="112">
        <v>1658.7873658000001</v>
      </c>
      <c r="X498" s="112">
        <v>1</v>
      </c>
      <c r="Y498" s="112">
        <v>108</v>
      </c>
      <c r="Z498" s="112">
        <v>2.9678483099752677</v>
      </c>
      <c r="AA498" s="112">
        <v>4.4999999999999998E-2</v>
      </c>
      <c r="AB498" s="112">
        <v>1</v>
      </c>
      <c r="AC498" s="111">
        <v>2.5</v>
      </c>
      <c r="AD498" s="49">
        <f t="shared" si="7"/>
        <v>3</v>
      </c>
      <c r="AE49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9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499" spans="1:32" x14ac:dyDescent="0.25">
      <c r="A499" s="110" t="s">
        <v>940</v>
      </c>
      <c r="B499" s="110">
        <v>9007570100</v>
      </c>
      <c r="C499" s="110" t="s">
        <v>939</v>
      </c>
      <c r="D499" s="110">
        <v>93945</v>
      </c>
      <c r="E499" s="110">
        <v>2.15</v>
      </c>
      <c r="F499" s="110">
        <v>64069.95822</v>
      </c>
      <c r="G499" s="110">
        <v>64.069999999999993</v>
      </c>
      <c r="H499" s="110">
        <v>0.72</v>
      </c>
      <c r="I499" s="110">
        <v>4</v>
      </c>
      <c r="J499" s="110">
        <v>0.28000000000000003</v>
      </c>
      <c r="K499" s="110">
        <v>2</v>
      </c>
      <c r="L499" s="110">
        <v>1594</v>
      </c>
      <c r="M499" s="110">
        <v>0.29854865730237085</v>
      </c>
      <c r="N499" s="110">
        <v>0.16300000000000001</v>
      </c>
      <c r="O499" s="110">
        <v>1</v>
      </c>
      <c r="P499" s="110">
        <v>0.38700000000000001</v>
      </c>
      <c r="Q499" s="110">
        <v>2</v>
      </c>
      <c r="R499" s="110">
        <v>2</v>
      </c>
      <c r="S499" s="110">
        <v>1</v>
      </c>
      <c r="T499" s="110">
        <v>1</v>
      </c>
      <c r="U499" s="110">
        <v>4675</v>
      </c>
      <c r="V499" s="110">
        <v>3.9177922832074898</v>
      </c>
      <c r="W499" s="110">
        <v>1193.2740845000001</v>
      </c>
      <c r="X499" s="110">
        <v>1</v>
      </c>
      <c r="Y499" s="110">
        <v>389</v>
      </c>
      <c r="Z499" s="110">
        <v>8.2206255283178358</v>
      </c>
      <c r="AA499" s="110">
        <v>0.35699999999999998</v>
      </c>
      <c r="AB499" s="110">
        <v>2</v>
      </c>
      <c r="AC499" s="109">
        <v>2</v>
      </c>
      <c r="AD499" s="49">
        <f t="shared" si="7"/>
        <v>2</v>
      </c>
      <c r="AE49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49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00" spans="1:32" x14ac:dyDescent="0.25">
      <c r="A500" s="112" t="s">
        <v>938</v>
      </c>
      <c r="B500" s="112">
        <v>9007570200</v>
      </c>
      <c r="C500" s="112" t="s">
        <v>937</v>
      </c>
      <c r="D500" s="112">
        <v>109429</v>
      </c>
      <c r="E500" s="112">
        <v>2.56</v>
      </c>
      <c r="F500" s="112">
        <v>68393.125</v>
      </c>
      <c r="G500" s="112">
        <v>68.393000000000001</v>
      </c>
      <c r="H500" s="112">
        <v>0.78100000000000003</v>
      </c>
      <c r="I500" s="112">
        <v>4</v>
      </c>
      <c r="J500" s="112">
        <v>0.21899999999999997</v>
      </c>
      <c r="K500" s="112">
        <v>2</v>
      </c>
      <c r="L500" s="112">
        <v>1826</v>
      </c>
      <c r="M500" s="112">
        <v>0.32038307943963668</v>
      </c>
      <c r="N500" s="112">
        <v>0.28999999999999998</v>
      </c>
      <c r="O500" s="112">
        <v>2</v>
      </c>
      <c r="P500" s="112">
        <v>0.245</v>
      </c>
      <c r="Q500" s="112">
        <v>2</v>
      </c>
      <c r="R500" s="112">
        <v>2</v>
      </c>
      <c r="S500" s="112">
        <v>1</v>
      </c>
      <c r="T500" s="112">
        <v>1</v>
      </c>
      <c r="U500" s="112">
        <v>3388</v>
      </c>
      <c r="V500" s="112">
        <v>2.4815196054962398</v>
      </c>
      <c r="W500" s="112">
        <v>1365.2924573</v>
      </c>
      <c r="X500" s="112">
        <v>1</v>
      </c>
      <c r="Y500" s="112">
        <v>214</v>
      </c>
      <c r="Z500" s="112">
        <v>6.2867215041128084</v>
      </c>
      <c r="AA500" s="112">
        <v>0.248</v>
      </c>
      <c r="AB500" s="112">
        <v>2</v>
      </c>
      <c r="AC500" s="111">
        <v>2</v>
      </c>
      <c r="AD500" s="49">
        <f t="shared" si="7"/>
        <v>2</v>
      </c>
      <c r="AE50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0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01" spans="1:32" x14ac:dyDescent="0.25">
      <c r="A501" s="110" t="s">
        <v>936</v>
      </c>
      <c r="B501" s="110">
        <v>9007570300</v>
      </c>
      <c r="C501" s="110" t="s">
        <v>935</v>
      </c>
      <c r="D501" s="110">
        <v>68125</v>
      </c>
      <c r="E501" s="110">
        <v>2.2400000000000002</v>
      </c>
      <c r="F501" s="110">
        <v>45517.930260000001</v>
      </c>
      <c r="G501" s="110">
        <v>45.518000000000001</v>
      </c>
      <c r="H501" s="110">
        <v>0.374</v>
      </c>
      <c r="I501" s="110">
        <v>2</v>
      </c>
      <c r="J501" s="110">
        <v>0.626</v>
      </c>
      <c r="K501" s="110">
        <v>4</v>
      </c>
      <c r="L501" s="110">
        <v>1408</v>
      </c>
      <c r="M501" s="110">
        <v>0.37119438215862322</v>
      </c>
      <c r="N501" s="110">
        <v>0.59899999999999998</v>
      </c>
      <c r="O501" s="110">
        <v>3</v>
      </c>
      <c r="P501" s="110">
        <v>0.56099999999999994</v>
      </c>
      <c r="Q501" s="110">
        <v>3</v>
      </c>
      <c r="R501" s="110">
        <v>4</v>
      </c>
      <c r="S501" s="110">
        <v>1</v>
      </c>
      <c r="T501" s="110">
        <v>1</v>
      </c>
      <c r="U501" s="110">
        <v>5942</v>
      </c>
      <c r="V501" s="110">
        <v>6.0534519851057196</v>
      </c>
      <c r="W501" s="110">
        <v>981.58868932999997</v>
      </c>
      <c r="X501" s="110">
        <v>1</v>
      </c>
      <c r="Y501" s="110">
        <v>338</v>
      </c>
      <c r="Z501" s="110">
        <v>5.8538275025978521</v>
      </c>
      <c r="AA501" s="110">
        <v>0.215</v>
      </c>
      <c r="AB501" s="110">
        <v>2</v>
      </c>
      <c r="AC501" s="109">
        <v>3</v>
      </c>
      <c r="AD501" s="49">
        <f t="shared" si="7"/>
        <v>3</v>
      </c>
      <c r="AE50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0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02" spans="1:32" x14ac:dyDescent="0.25">
      <c r="A502" s="112" t="s">
        <v>934</v>
      </c>
      <c r="B502" s="112">
        <v>9007580100</v>
      </c>
      <c r="C502" s="112" t="s">
        <v>933</v>
      </c>
      <c r="D502" s="112">
        <v>96111</v>
      </c>
      <c r="E502" s="112">
        <v>2.48</v>
      </c>
      <c r="F502" s="112">
        <v>61030.546029999998</v>
      </c>
      <c r="G502" s="112">
        <v>61.030999999999999</v>
      </c>
      <c r="H502" s="112">
        <v>0.67100000000000004</v>
      </c>
      <c r="I502" s="112">
        <v>4</v>
      </c>
      <c r="J502" s="112">
        <v>0.32899999999999996</v>
      </c>
      <c r="K502" s="112">
        <v>2</v>
      </c>
      <c r="L502" s="112">
        <v>1576</v>
      </c>
      <c r="M502" s="112">
        <v>0.30987761424752241</v>
      </c>
      <c r="N502" s="112">
        <v>0.22500000000000001</v>
      </c>
      <c r="O502" s="112">
        <v>2</v>
      </c>
      <c r="P502" s="112">
        <v>0.40700000000000003</v>
      </c>
      <c r="Q502" s="112">
        <v>3</v>
      </c>
      <c r="R502" s="112">
        <v>3</v>
      </c>
      <c r="S502" s="112">
        <v>1</v>
      </c>
      <c r="T502" s="112">
        <v>1</v>
      </c>
      <c r="U502" s="112">
        <v>4425</v>
      </c>
      <c r="V502" s="112">
        <v>12.648591808147399</v>
      </c>
      <c r="W502" s="112">
        <v>349.84131571</v>
      </c>
      <c r="X502" s="112">
        <v>1</v>
      </c>
      <c r="Y502" s="112">
        <v>133</v>
      </c>
      <c r="Z502" s="112">
        <v>3.035836566993837</v>
      </c>
      <c r="AA502" s="112">
        <v>4.5999999999999999E-2</v>
      </c>
      <c r="AB502" s="112">
        <v>1</v>
      </c>
      <c r="AC502" s="111">
        <v>2</v>
      </c>
      <c r="AD502" s="49">
        <f t="shared" si="7"/>
        <v>2</v>
      </c>
      <c r="AE50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0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03" spans="1:32" x14ac:dyDescent="0.25">
      <c r="A503" s="110" t="s">
        <v>932</v>
      </c>
      <c r="B503" s="110">
        <v>9007585100</v>
      </c>
      <c r="C503" s="110" t="s">
        <v>931</v>
      </c>
      <c r="D503" s="110">
        <v>119905</v>
      </c>
      <c r="E503" s="110">
        <v>2.58</v>
      </c>
      <c r="F503" s="110">
        <v>74649.592350000006</v>
      </c>
      <c r="G503" s="110">
        <v>74.650000000000006</v>
      </c>
      <c r="H503" s="110">
        <v>0.84799999999999998</v>
      </c>
      <c r="I503" s="110">
        <v>5</v>
      </c>
      <c r="J503" s="110">
        <v>0.15200000000000002</v>
      </c>
      <c r="K503" s="110">
        <v>1</v>
      </c>
      <c r="L503" s="110">
        <v>1897</v>
      </c>
      <c r="M503" s="110">
        <v>0.30494473289645496</v>
      </c>
      <c r="N503" s="110">
        <v>0.2</v>
      </c>
      <c r="O503" s="110">
        <v>1</v>
      </c>
      <c r="P503" s="110">
        <v>0.21199999999999997</v>
      </c>
      <c r="Q503" s="110">
        <v>2</v>
      </c>
      <c r="R503" s="110">
        <v>2</v>
      </c>
      <c r="S503" s="110">
        <v>1</v>
      </c>
      <c r="T503" s="110">
        <v>1</v>
      </c>
      <c r="U503" s="110">
        <v>7388</v>
      </c>
      <c r="V503" s="110">
        <v>23.659044366228699</v>
      </c>
      <c r="W503" s="110">
        <v>312.26958645000002</v>
      </c>
      <c r="X503" s="110">
        <v>1</v>
      </c>
      <c r="Y503" s="110">
        <v>194</v>
      </c>
      <c r="Z503" s="110">
        <v>2.6866085029774269</v>
      </c>
      <c r="AA503" s="110">
        <v>0.03</v>
      </c>
      <c r="AB503" s="110">
        <v>1</v>
      </c>
      <c r="AC503" s="109">
        <v>1.5</v>
      </c>
      <c r="AD503" s="49">
        <f t="shared" si="7"/>
        <v>2</v>
      </c>
      <c r="AE50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0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04" spans="1:32" x14ac:dyDescent="0.25">
      <c r="A504" s="112" t="s">
        <v>930</v>
      </c>
      <c r="B504" s="112">
        <v>9007590100</v>
      </c>
      <c r="C504" s="112" t="s">
        <v>929</v>
      </c>
      <c r="D504" s="112">
        <v>110497</v>
      </c>
      <c r="E504" s="112">
        <v>2.61</v>
      </c>
      <c r="F504" s="112">
        <v>68395.925940000001</v>
      </c>
      <c r="G504" s="112">
        <v>68.396000000000001</v>
      </c>
      <c r="H504" s="112">
        <v>0.78200000000000003</v>
      </c>
      <c r="I504" s="112">
        <v>4</v>
      </c>
      <c r="J504" s="112">
        <v>0.21799999999999997</v>
      </c>
      <c r="K504" s="112">
        <v>2</v>
      </c>
      <c r="L504" s="112">
        <v>1867</v>
      </c>
      <c r="M504" s="112">
        <v>0.32756337007051856</v>
      </c>
      <c r="N504" s="112">
        <v>0.34</v>
      </c>
      <c r="O504" s="112">
        <v>2</v>
      </c>
      <c r="P504" s="112">
        <v>0.22299999999999998</v>
      </c>
      <c r="Q504" s="112">
        <v>2</v>
      </c>
      <c r="R504" s="112">
        <v>2</v>
      </c>
      <c r="S504" s="112">
        <v>2</v>
      </c>
      <c r="T504" s="112">
        <v>2</v>
      </c>
      <c r="U504" s="112">
        <v>8346</v>
      </c>
      <c r="V504" s="112">
        <v>43.936902410358698</v>
      </c>
      <c r="W504" s="112">
        <v>189.9542194</v>
      </c>
      <c r="X504" s="112">
        <v>2</v>
      </c>
      <c r="Y504" s="112">
        <v>405</v>
      </c>
      <c r="Z504" s="112">
        <v>4.9228151209432358</v>
      </c>
      <c r="AA504" s="112">
        <v>0.155</v>
      </c>
      <c r="AB504" s="112">
        <v>1</v>
      </c>
      <c r="AC504" s="111">
        <v>1.5</v>
      </c>
      <c r="AD504" s="49">
        <f t="shared" si="7"/>
        <v>2</v>
      </c>
      <c r="AE50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0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05" spans="1:32" x14ac:dyDescent="0.25">
      <c r="A505" s="110" t="s">
        <v>928</v>
      </c>
      <c r="B505" s="110">
        <v>9007595101</v>
      </c>
      <c r="C505" s="110" t="s">
        <v>927</v>
      </c>
      <c r="D505" s="110">
        <v>105441</v>
      </c>
      <c r="E505" s="110">
        <v>2.67</v>
      </c>
      <c r="F505" s="110">
        <v>64528.844060000003</v>
      </c>
      <c r="G505" s="110">
        <v>64.528999999999996</v>
      </c>
      <c r="H505" s="110">
        <v>0.72699999999999998</v>
      </c>
      <c r="I505" s="110">
        <v>4</v>
      </c>
      <c r="J505" s="110">
        <v>0.27300000000000002</v>
      </c>
      <c r="K505" s="110">
        <v>2</v>
      </c>
      <c r="L505" s="110">
        <v>1838</v>
      </c>
      <c r="M505" s="110">
        <v>0.34180063692899815</v>
      </c>
      <c r="N505" s="110">
        <v>0.43</v>
      </c>
      <c r="O505" s="110">
        <v>3</v>
      </c>
      <c r="P505" s="110">
        <v>0.23899999999999999</v>
      </c>
      <c r="Q505" s="110">
        <v>2</v>
      </c>
      <c r="R505" s="110">
        <v>2</v>
      </c>
      <c r="S505" s="110">
        <v>2</v>
      </c>
      <c r="T505" s="110">
        <v>2</v>
      </c>
      <c r="U505" s="110">
        <v>3697</v>
      </c>
      <c r="V505" s="110">
        <v>34.292008302741202</v>
      </c>
      <c r="W505" s="110">
        <v>107.80937551</v>
      </c>
      <c r="X505" s="110">
        <v>2</v>
      </c>
      <c r="Y505" s="110">
        <v>126</v>
      </c>
      <c r="Z505" s="110">
        <v>3.2583397982932505</v>
      </c>
      <c r="AA505" s="110">
        <v>5.8999999999999997E-2</v>
      </c>
      <c r="AB505" s="110">
        <v>1</v>
      </c>
      <c r="AC505" s="109">
        <v>1.5</v>
      </c>
      <c r="AD505" s="49">
        <f t="shared" si="7"/>
        <v>2</v>
      </c>
      <c r="AE50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0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06" spans="1:32" x14ac:dyDescent="0.25">
      <c r="A506" s="112" t="s">
        <v>926</v>
      </c>
      <c r="B506" s="112">
        <v>9007595102</v>
      </c>
      <c r="C506" s="112" t="s">
        <v>925</v>
      </c>
      <c r="D506" s="112">
        <v>93125</v>
      </c>
      <c r="E506" s="112">
        <v>2.2799999999999998</v>
      </c>
      <c r="F506" s="112">
        <v>61673.537880000003</v>
      </c>
      <c r="G506" s="112">
        <v>61.673999999999999</v>
      </c>
      <c r="H506" s="112">
        <v>0.68700000000000006</v>
      </c>
      <c r="I506" s="112">
        <v>4</v>
      </c>
      <c r="J506" s="112">
        <v>0.31299999999999994</v>
      </c>
      <c r="K506" s="112">
        <v>2</v>
      </c>
      <c r="L506" s="112">
        <v>1552</v>
      </c>
      <c r="M506" s="112">
        <v>0.30197716298094102</v>
      </c>
      <c r="N506" s="112">
        <v>0.182</v>
      </c>
      <c r="O506" s="112">
        <v>1</v>
      </c>
      <c r="P506" s="112">
        <v>0.42500000000000004</v>
      </c>
      <c r="Q506" s="112">
        <v>3</v>
      </c>
      <c r="R506" s="112">
        <v>3</v>
      </c>
      <c r="S506" s="112">
        <v>2</v>
      </c>
      <c r="T506" s="112">
        <v>2</v>
      </c>
      <c r="U506" s="112">
        <v>5429</v>
      </c>
      <c r="V506" s="112">
        <v>19.961304067818102</v>
      </c>
      <c r="W506" s="112">
        <v>271.97621866999998</v>
      </c>
      <c r="X506" s="112">
        <v>2</v>
      </c>
      <c r="Y506" s="112">
        <v>269</v>
      </c>
      <c r="Z506" s="112">
        <v>5.2334630350194553</v>
      </c>
      <c r="AA506" s="112">
        <v>0.17499999999999999</v>
      </c>
      <c r="AB506" s="112">
        <v>1</v>
      </c>
      <c r="AC506" s="111">
        <v>2</v>
      </c>
      <c r="AD506" s="49">
        <f t="shared" si="7"/>
        <v>2</v>
      </c>
      <c r="AE50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0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07" spans="1:32" x14ac:dyDescent="0.25">
      <c r="A507" s="110" t="s">
        <v>924</v>
      </c>
      <c r="B507" s="110">
        <v>9007600100</v>
      </c>
      <c r="C507" s="110" t="s">
        <v>923</v>
      </c>
      <c r="D507" s="110">
        <v>88167</v>
      </c>
      <c r="E507" s="110">
        <v>2.2999999999999998</v>
      </c>
      <c r="F507" s="110">
        <v>58135.5982</v>
      </c>
      <c r="G507" s="110">
        <v>58.136000000000003</v>
      </c>
      <c r="H507" s="110">
        <v>0.62</v>
      </c>
      <c r="I507" s="110">
        <v>4</v>
      </c>
      <c r="J507" s="110">
        <v>0.38</v>
      </c>
      <c r="K507" s="110">
        <v>2</v>
      </c>
      <c r="L507" s="110">
        <v>1657</v>
      </c>
      <c r="M507" s="110">
        <v>0.34202795904145356</v>
      </c>
      <c r="N507" s="110">
        <v>0.433</v>
      </c>
      <c r="O507" s="110">
        <v>3</v>
      </c>
      <c r="P507" s="110">
        <v>0.34199999999999997</v>
      </c>
      <c r="Q507" s="110">
        <v>2</v>
      </c>
      <c r="R507" s="110">
        <v>2</v>
      </c>
      <c r="S507" s="110">
        <v>1</v>
      </c>
      <c r="T507" s="110">
        <v>1</v>
      </c>
      <c r="U507" s="110">
        <v>3994</v>
      </c>
      <c r="V507" s="110">
        <v>16.0514793890937</v>
      </c>
      <c r="W507" s="110">
        <v>248.82441693999999</v>
      </c>
      <c r="X507" s="110">
        <v>1</v>
      </c>
      <c r="Y507" s="110">
        <v>89</v>
      </c>
      <c r="Z507" s="110">
        <v>2.1020311761927255</v>
      </c>
      <c r="AA507" s="110">
        <v>2.1000000000000001E-2</v>
      </c>
      <c r="AB507" s="110">
        <v>1</v>
      </c>
      <c r="AC507" s="109">
        <v>1.5</v>
      </c>
      <c r="AD507" s="49">
        <f t="shared" si="7"/>
        <v>2</v>
      </c>
      <c r="AE50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0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08" spans="1:32" x14ac:dyDescent="0.25">
      <c r="A508" s="112" t="s">
        <v>922</v>
      </c>
      <c r="B508" s="112">
        <v>9007610100</v>
      </c>
      <c r="C508" s="112" t="s">
        <v>921</v>
      </c>
      <c r="D508" s="112">
        <v>75938</v>
      </c>
      <c r="E508" s="112">
        <v>2.08</v>
      </c>
      <c r="F508" s="112">
        <v>52653.52938</v>
      </c>
      <c r="G508" s="112">
        <v>52.654000000000003</v>
      </c>
      <c r="H508" s="112">
        <v>0.51300000000000001</v>
      </c>
      <c r="I508" s="112">
        <v>3</v>
      </c>
      <c r="J508" s="112">
        <v>0.48699999999999999</v>
      </c>
      <c r="K508" s="112">
        <v>3</v>
      </c>
      <c r="L508" s="112">
        <v>1408</v>
      </c>
      <c r="M508" s="112">
        <v>0.32089017011683557</v>
      </c>
      <c r="N508" s="112">
        <v>0.29899999999999999</v>
      </c>
      <c r="O508" s="112">
        <v>2</v>
      </c>
      <c r="P508" s="112">
        <v>0.56099999999999994</v>
      </c>
      <c r="Q508" s="112">
        <v>3</v>
      </c>
      <c r="R508" s="112">
        <v>3</v>
      </c>
      <c r="S508" s="112">
        <v>1</v>
      </c>
      <c r="T508" s="112">
        <v>1</v>
      </c>
      <c r="U508" s="112">
        <v>2149</v>
      </c>
      <c r="V508" s="112">
        <v>2.0573913855971502</v>
      </c>
      <c r="W508" s="112">
        <v>1044.526586</v>
      </c>
      <c r="X508" s="112">
        <v>1</v>
      </c>
      <c r="Y508" s="112">
        <v>103</v>
      </c>
      <c r="Z508" s="112">
        <v>5.1784816490698846</v>
      </c>
      <c r="AA508" s="112">
        <v>0.16300000000000001</v>
      </c>
      <c r="AB508" s="112">
        <v>1</v>
      </c>
      <c r="AC508" s="111">
        <v>2</v>
      </c>
      <c r="AD508" s="49">
        <f t="shared" si="7"/>
        <v>2</v>
      </c>
      <c r="AE50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0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09" spans="1:32" x14ac:dyDescent="0.25">
      <c r="A509" s="110" t="s">
        <v>920</v>
      </c>
      <c r="B509" s="110">
        <v>9007610200</v>
      </c>
      <c r="C509" s="110" t="s">
        <v>919</v>
      </c>
      <c r="D509" s="110">
        <v>64406</v>
      </c>
      <c r="E509" s="110">
        <v>2.14</v>
      </c>
      <c r="F509" s="110">
        <v>44027.035219999998</v>
      </c>
      <c r="G509" s="110">
        <v>44.027000000000001</v>
      </c>
      <c r="H509" s="110">
        <v>0.35199999999999998</v>
      </c>
      <c r="I509" s="110">
        <v>2</v>
      </c>
      <c r="J509" s="110">
        <v>0.64800000000000002</v>
      </c>
      <c r="K509" s="110">
        <v>4</v>
      </c>
      <c r="L509" s="110">
        <v>1319</v>
      </c>
      <c r="M509" s="110">
        <v>0.35950637877178415</v>
      </c>
      <c r="N509" s="110">
        <v>0.53400000000000003</v>
      </c>
      <c r="O509" s="110">
        <v>3</v>
      </c>
      <c r="P509" s="110">
        <v>0.63800000000000001</v>
      </c>
      <c r="Q509" s="110">
        <v>4</v>
      </c>
      <c r="R509" s="110">
        <v>4</v>
      </c>
      <c r="S509" s="110">
        <v>1</v>
      </c>
      <c r="T509" s="110">
        <v>1</v>
      </c>
      <c r="U509" s="110">
        <v>3513</v>
      </c>
      <c r="V509" s="110">
        <v>3.1804645426928602</v>
      </c>
      <c r="W509" s="110">
        <v>1104.5556248</v>
      </c>
      <c r="X509" s="110">
        <v>1</v>
      </c>
      <c r="Y509" s="110">
        <v>273</v>
      </c>
      <c r="Z509" s="110">
        <v>7.5082508250825084</v>
      </c>
      <c r="AA509" s="110">
        <v>0.28699999999999998</v>
      </c>
      <c r="AB509" s="110">
        <v>2</v>
      </c>
      <c r="AC509" s="109">
        <v>3</v>
      </c>
      <c r="AD509" s="49">
        <f t="shared" si="7"/>
        <v>3</v>
      </c>
      <c r="AE50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0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10" spans="1:32" x14ac:dyDescent="0.25">
      <c r="A510" s="112" t="s">
        <v>918</v>
      </c>
      <c r="B510" s="112">
        <v>9007610300</v>
      </c>
      <c r="C510" s="112" t="s">
        <v>917</v>
      </c>
      <c r="D510" s="112">
        <v>89545</v>
      </c>
      <c r="E510" s="112">
        <v>2.65</v>
      </c>
      <c r="F510" s="112">
        <v>55007.056239999998</v>
      </c>
      <c r="G510" s="112">
        <v>55.006999999999998</v>
      </c>
      <c r="H510" s="112">
        <v>0.56200000000000006</v>
      </c>
      <c r="I510" s="112">
        <v>3</v>
      </c>
      <c r="J510" s="112">
        <v>0.43799999999999994</v>
      </c>
      <c r="K510" s="112">
        <v>3</v>
      </c>
      <c r="L510" s="112">
        <v>1634</v>
      </c>
      <c r="M510" s="112">
        <v>0.35646335834531473</v>
      </c>
      <c r="N510" s="112">
        <v>0.51700000000000002</v>
      </c>
      <c r="O510" s="112">
        <v>3</v>
      </c>
      <c r="P510" s="112">
        <v>0.35899999999999999</v>
      </c>
      <c r="Q510" s="112">
        <v>2</v>
      </c>
      <c r="R510" s="112">
        <v>3</v>
      </c>
      <c r="S510" s="112">
        <v>1</v>
      </c>
      <c r="T510" s="112">
        <v>1</v>
      </c>
      <c r="U510" s="112">
        <v>4212</v>
      </c>
      <c r="V510" s="112">
        <v>6.3282208257335597</v>
      </c>
      <c r="W510" s="112">
        <v>665.58992107999995</v>
      </c>
      <c r="X510" s="112">
        <v>1</v>
      </c>
      <c r="Y510" s="112">
        <v>224</v>
      </c>
      <c r="Z510" s="112">
        <v>5.3794428434197883</v>
      </c>
      <c r="AA510" s="112">
        <v>0.17399999999999999</v>
      </c>
      <c r="AB510" s="112">
        <v>1</v>
      </c>
      <c r="AC510" s="111">
        <v>2</v>
      </c>
      <c r="AD510" s="49">
        <f t="shared" si="7"/>
        <v>2</v>
      </c>
      <c r="AE51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1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11" spans="1:32" x14ac:dyDescent="0.25">
      <c r="A511" s="110" t="s">
        <v>916</v>
      </c>
      <c r="B511" s="110">
        <v>9007610400</v>
      </c>
      <c r="C511" s="110" t="s">
        <v>915</v>
      </c>
      <c r="D511" s="110">
        <v>95057</v>
      </c>
      <c r="E511" s="110">
        <v>2.63</v>
      </c>
      <c r="F511" s="110">
        <v>58614.657220000001</v>
      </c>
      <c r="G511" s="110">
        <v>58.615000000000002</v>
      </c>
      <c r="H511" s="110">
        <v>0.626</v>
      </c>
      <c r="I511" s="110">
        <v>4</v>
      </c>
      <c r="J511" s="110">
        <v>0.374</v>
      </c>
      <c r="K511" s="110">
        <v>2</v>
      </c>
      <c r="L511" s="110">
        <v>1694</v>
      </c>
      <c r="M511" s="110">
        <v>0.34680745335935959</v>
      </c>
      <c r="N511" s="110">
        <v>0.46200000000000002</v>
      </c>
      <c r="O511" s="110">
        <v>3</v>
      </c>
      <c r="P511" s="110">
        <v>0.31599999999999995</v>
      </c>
      <c r="Q511" s="110">
        <v>2</v>
      </c>
      <c r="R511" s="110">
        <v>2</v>
      </c>
      <c r="S511" s="110">
        <v>1</v>
      </c>
      <c r="T511" s="110">
        <v>1</v>
      </c>
      <c r="U511" s="110">
        <v>3386</v>
      </c>
      <c r="V511" s="110">
        <v>4.6407655170603102</v>
      </c>
      <c r="W511" s="110">
        <v>729.62100488999999</v>
      </c>
      <c r="X511" s="110">
        <v>1</v>
      </c>
      <c r="Y511" s="110">
        <v>99</v>
      </c>
      <c r="Z511" s="110">
        <v>3.1378763866877972</v>
      </c>
      <c r="AA511" s="110">
        <v>4.1000000000000002E-2</v>
      </c>
      <c r="AB511" s="110">
        <v>1</v>
      </c>
      <c r="AC511" s="109">
        <v>1.5</v>
      </c>
      <c r="AD511" s="49">
        <f t="shared" si="7"/>
        <v>2</v>
      </c>
      <c r="AE51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1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12" spans="1:32" x14ac:dyDescent="0.25">
      <c r="A512" s="112" t="s">
        <v>914</v>
      </c>
      <c r="B512" s="112">
        <v>9007620100</v>
      </c>
      <c r="C512" s="112" t="s">
        <v>913</v>
      </c>
      <c r="D512" s="112">
        <v>85960</v>
      </c>
      <c r="E512" s="112">
        <v>2.36</v>
      </c>
      <c r="F512" s="112">
        <v>55955.193939999997</v>
      </c>
      <c r="G512" s="112">
        <v>55.954999999999998</v>
      </c>
      <c r="H512" s="112">
        <v>0.57899999999999996</v>
      </c>
      <c r="I512" s="112">
        <v>3</v>
      </c>
      <c r="J512" s="112">
        <v>0.42100000000000004</v>
      </c>
      <c r="K512" s="112">
        <v>3</v>
      </c>
      <c r="L512" s="112">
        <v>1509</v>
      </c>
      <c r="M512" s="112">
        <v>0.3236160707336117</v>
      </c>
      <c r="N512" s="112">
        <v>0.32400000000000001</v>
      </c>
      <c r="O512" s="112">
        <v>2</v>
      </c>
      <c r="P512" s="112">
        <v>0.46299999999999997</v>
      </c>
      <c r="Q512" s="112">
        <v>3</v>
      </c>
      <c r="R512" s="112">
        <v>3</v>
      </c>
      <c r="S512" s="112">
        <v>1</v>
      </c>
      <c r="T512" s="112">
        <v>1</v>
      </c>
      <c r="U512" s="112">
        <v>4629</v>
      </c>
      <c r="V512" s="112">
        <v>13.513561838896599</v>
      </c>
      <c r="W512" s="112">
        <v>342.54477502999998</v>
      </c>
      <c r="X512" s="112">
        <v>1</v>
      </c>
      <c r="Y512" s="112">
        <v>244</v>
      </c>
      <c r="Z512" s="112">
        <v>5.4464285714285712</v>
      </c>
      <c r="AA512" s="112">
        <v>0.17499999999999999</v>
      </c>
      <c r="AB512" s="112">
        <v>1</v>
      </c>
      <c r="AC512" s="111">
        <v>2</v>
      </c>
      <c r="AD512" s="49">
        <f t="shared" si="7"/>
        <v>2</v>
      </c>
      <c r="AE51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1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13" spans="1:32" x14ac:dyDescent="0.25">
      <c r="A513" s="110" t="s">
        <v>912</v>
      </c>
      <c r="B513" s="110">
        <v>9007630100</v>
      </c>
      <c r="C513" s="110" t="s">
        <v>911</v>
      </c>
      <c r="D513" s="110">
        <v>89261</v>
      </c>
      <c r="E513" s="110">
        <v>2.13</v>
      </c>
      <c r="F513" s="110">
        <v>61160.629430000001</v>
      </c>
      <c r="G513" s="110">
        <v>61.161000000000001</v>
      </c>
      <c r="H513" s="110">
        <v>0.67500000000000004</v>
      </c>
      <c r="I513" s="110">
        <v>4</v>
      </c>
      <c r="J513" s="110">
        <v>0.32499999999999996</v>
      </c>
      <c r="K513" s="110">
        <v>2</v>
      </c>
      <c r="L513" s="110">
        <v>1605</v>
      </c>
      <c r="M513" s="110">
        <v>0.31490846610798195</v>
      </c>
      <c r="N513" s="110">
        <v>0.254</v>
      </c>
      <c r="O513" s="110">
        <v>2</v>
      </c>
      <c r="P513" s="110">
        <v>0.379</v>
      </c>
      <c r="Q513" s="110">
        <v>2</v>
      </c>
      <c r="R513" s="110">
        <v>2</v>
      </c>
      <c r="S513" s="110">
        <v>1</v>
      </c>
      <c r="T513" s="110">
        <v>1</v>
      </c>
      <c r="U513" s="110">
        <v>6683</v>
      </c>
      <c r="V513" s="110">
        <v>10.4024312081755</v>
      </c>
      <c r="W513" s="110">
        <v>642.44596923999995</v>
      </c>
      <c r="X513" s="110">
        <v>1</v>
      </c>
      <c r="Y513" s="110">
        <v>563</v>
      </c>
      <c r="Z513" s="110">
        <v>8.5251362810417923</v>
      </c>
      <c r="AA513" s="110">
        <v>0.35399999999999998</v>
      </c>
      <c r="AB513" s="110">
        <v>2</v>
      </c>
      <c r="AC513" s="109">
        <v>2</v>
      </c>
      <c r="AD513" s="49">
        <f t="shared" si="7"/>
        <v>2</v>
      </c>
      <c r="AE51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1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14" spans="1:32" x14ac:dyDescent="0.25">
      <c r="A514" s="112" t="s">
        <v>910</v>
      </c>
      <c r="B514" s="112">
        <v>9007640100</v>
      </c>
      <c r="C514" s="112" t="s">
        <v>909</v>
      </c>
      <c r="D514" s="112">
        <v>110543</v>
      </c>
      <c r="E514" s="112">
        <v>2.77</v>
      </c>
      <c r="F514" s="112">
        <v>66418.851569999999</v>
      </c>
      <c r="G514" s="112">
        <v>66.418999999999997</v>
      </c>
      <c r="H514" s="112">
        <v>0.75800000000000001</v>
      </c>
      <c r="I514" s="112">
        <v>4</v>
      </c>
      <c r="J514" s="112">
        <v>0.24199999999999999</v>
      </c>
      <c r="K514" s="112">
        <v>2</v>
      </c>
      <c r="L514" s="112">
        <v>1948</v>
      </c>
      <c r="M514" s="112">
        <v>0.35194827142356744</v>
      </c>
      <c r="N514" s="112">
        <v>0.48899999999999999</v>
      </c>
      <c r="O514" s="112">
        <v>3</v>
      </c>
      <c r="P514" s="112">
        <v>0.18700000000000006</v>
      </c>
      <c r="Q514" s="112">
        <v>1</v>
      </c>
      <c r="R514" s="112">
        <v>2</v>
      </c>
      <c r="S514" s="112">
        <v>2</v>
      </c>
      <c r="T514" s="112">
        <v>2</v>
      </c>
      <c r="U514" s="112">
        <v>6525</v>
      </c>
      <c r="V514" s="112">
        <v>35.330880297514902</v>
      </c>
      <c r="W514" s="112">
        <v>184.68263300999999</v>
      </c>
      <c r="X514" s="112">
        <v>2</v>
      </c>
      <c r="Y514" s="112">
        <v>175</v>
      </c>
      <c r="Z514" s="112">
        <v>2.7377972465581979</v>
      </c>
      <c r="AA514" s="112">
        <v>2.8000000000000001E-2</v>
      </c>
      <c r="AB514" s="112">
        <v>1</v>
      </c>
      <c r="AC514" s="111">
        <v>1.5</v>
      </c>
      <c r="AD514" s="49">
        <f t="shared" ref="AD514:AD577" si="8">ROUNDUP(AC514,0)</f>
        <v>2</v>
      </c>
      <c r="AE51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1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15" spans="1:32" x14ac:dyDescent="0.25">
      <c r="A515" s="110" t="s">
        <v>908</v>
      </c>
      <c r="B515" s="110">
        <v>9007670100</v>
      </c>
      <c r="C515" s="110" t="s">
        <v>907</v>
      </c>
      <c r="D515" s="110">
        <v>99779</v>
      </c>
      <c r="E515" s="110">
        <v>2.44</v>
      </c>
      <c r="F515" s="110">
        <v>63876.959210000001</v>
      </c>
      <c r="G515" s="110">
        <v>63.877000000000002</v>
      </c>
      <c r="H515" s="110">
        <v>0.71499999999999997</v>
      </c>
      <c r="I515" s="110">
        <v>4</v>
      </c>
      <c r="J515" s="110">
        <v>0.28500000000000003</v>
      </c>
      <c r="K515" s="110">
        <v>2</v>
      </c>
      <c r="L515" s="110">
        <v>1823</v>
      </c>
      <c r="M515" s="110">
        <v>0.34247090454135598</v>
      </c>
      <c r="N515" s="110">
        <v>0.435</v>
      </c>
      <c r="O515" s="110">
        <v>3</v>
      </c>
      <c r="P515" s="110">
        <v>0.247</v>
      </c>
      <c r="Q515" s="110">
        <v>2</v>
      </c>
      <c r="R515" s="110">
        <v>2</v>
      </c>
      <c r="S515" s="110">
        <v>1</v>
      </c>
      <c r="T515" s="110">
        <v>1</v>
      </c>
      <c r="U515" s="110">
        <v>4848</v>
      </c>
      <c r="V515" s="110">
        <v>9.7010839432460703</v>
      </c>
      <c r="W515" s="110">
        <v>499.73797035000001</v>
      </c>
      <c r="X515" s="110">
        <v>1</v>
      </c>
      <c r="Y515" s="110">
        <v>372</v>
      </c>
      <c r="Z515" s="110">
        <v>8.3091355818628543</v>
      </c>
      <c r="AA515" s="110">
        <v>0.33400000000000002</v>
      </c>
      <c r="AB515" s="110">
        <v>2</v>
      </c>
      <c r="AC515" s="109">
        <v>2</v>
      </c>
      <c r="AD515" s="49">
        <f t="shared" si="8"/>
        <v>2</v>
      </c>
      <c r="AE51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1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16" spans="1:32" x14ac:dyDescent="0.25">
      <c r="A516" s="112" t="s">
        <v>906</v>
      </c>
      <c r="B516" s="112">
        <v>9007670200</v>
      </c>
      <c r="C516" s="112" t="s">
        <v>905</v>
      </c>
      <c r="D516" s="112">
        <v>74202</v>
      </c>
      <c r="E516" s="112">
        <v>2.2000000000000002</v>
      </c>
      <c r="F516" s="112">
        <v>50026.978190000002</v>
      </c>
      <c r="G516" s="112">
        <v>50.027000000000001</v>
      </c>
      <c r="H516" s="112">
        <v>0.47099999999999997</v>
      </c>
      <c r="I516" s="112">
        <v>3</v>
      </c>
      <c r="J516" s="112">
        <v>0.52900000000000003</v>
      </c>
      <c r="K516" s="112">
        <v>3</v>
      </c>
      <c r="L516" s="112">
        <v>1498</v>
      </c>
      <c r="M516" s="112">
        <v>0.35932612063291208</v>
      </c>
      <c r="N516" s="112">
        <v>0.53100000000000003</v>
      </c>
      <c r="O516" s="112">
        <v>3</v>
      </c>
      <c r="P516" s="112">
        <v>0.47099999999999997</v>
      </c>
      <c r="Q516" s="112">
        <v>3</v>
      </c>
      <c r="R516" s="112">
        <v>3</v>
      </c>
      <c r="S516" s="112">
        <v>1</v>
      </c>
      <c r="T516" s="112">
        <v>1</v>
      </c>
      <c r="U516" s="112">
        <v>5394</v>
      </c>
      <c r="V516" s="112">
        <v>5.3429930949487003</v>
      </c>
      <c r="W516" s="112">
        <v>1009.546504</v>
      </c>
      <c r="X516" s="112">
        <v>1</v>
      </c>
      <c r="Y516" s="112">
        <v>194</v>
      </c>
      <c r="Z516" s="112">
        <v>3.45626224835204</v>
      </c>
      <c r="AA516" s="112">
        <v>7.0000000000000007E-2</v>
      </c>
      <c r="AB516" s="112">
        <v>1</v>
      </c>
      <c r="AC516" s="111">
        <v>2</v>
      </c>
      <c r="AD516" s="49">
        <f t="shared" si="8"/>
        <v>2</v>
      </c>
      <c r="AE51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1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17" spans="1:32" x14ac:dyDescent="0.25">
      <c r="A517" s="110" t="s">
        <v>904</v>
      </c>
      <c r="B517" s="110">
        <v>9007680100</v>
      </c>
      <c r="C517" s="110" t="s">
        <v>903</v>
      </c>
      <c r="D517" s="110">
        <v>79707</v>
      </c>
      <c r="E517" s="110">
        <v>2.15</v>
      </c>
      <c r="F517" s="110">
        <v>54359.722820000003</v>
      </c>
      <c r="G517" s="110">
        <v>54.36</v>
      </c>
      <c r="H517" s="110">
        <v>0.54700000000000004</v>
      </c>
      <c r="I517" s="110">
        <v>3</v>
      </c>
      <c r="J517" s="110">
        <v>0.45299999999999996</v>
      </c>
      <c r="K517" s="110">
        <v>3</v>
      </c>
      <c r="L517" s="110">
        <v>1654</v>
      </c>
      <c r="M517" s="110">
        <v>0.36512327455609345</v>
      </c>
      <c r="N517" s="110">
        <v>0.56499999999999995</v>
      </c>
      <c r="O517" s="110">
        <v>3</v>
      </c>
      <c r="P517" s="110">
        <v>0.34399999999999997</v>
      </c>
      <c r="Q517" s="110">
        <v>2</v>
      </c>
      <c r="R517" s="110">
        <v>3</v>
      </c>
      <c r="S517" s="110">
        <v>1</v>
      </c>
      <c r="T517" s="110">
        <v>1</v>
      </c>
      <c r="U517" s="110">
        <v>6938</v>
      </c>
      <c r="V517" s="110">
        <v>15.7831584547882</v>
      </c>
      <c r="W517" s="110">
        <v>439.58248407000002</v>
      </c>
      <c r="X517" s="110">
        <v>1</v>
      </c>
      <c r="Y517" s="110">
        <v>476</v>
      </c>
      <c r="Z517" s="110">
        <v>6.8955526582645223</v>
      </c>
      <c r="AA517" s="110">
        <v>0.24199999999999999</v>
      </c>
      <c r="AB517" s="110">
        <v>2</v>
      </c>
      <c r="AC517" s="109">
        <v>2.5</v>
      </c>
      <c r="AD517" s="49">
        <f t="shared" si="8"/>
        <v>3</v>
      </c>
      <c r="AE51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1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18" spans="1:32" x14ac:dyDescent="0.25">
      <c r="A518" s="112" t="s">
        <v>902</v>
      </c>
      <c r="B518" s="112">
        <v>9007680200</v>
      </c>
      <c r="C518" s="112" t="s">
        <v>901</v>
      </c>
      <c r="D518" s="112">
        <v>82790</v>
      </c>
      <c r="E518" s="112">
        <v>2.4300000000000002</v>
      </c>
      <c r="F518" s="112">
        <v>53109.809759999996</v>
      </c>
      <c r="G518" s="112">
        <v>53.11</v>
      </c>
      <c r="H518" s="112">
        <v>0.52400000000000002</v>
      </c>
      <c r="I518" s="112">
        <v>3</v>
      </c>
      <c r="J518" s="112">
        <v>0.47599999999999998</v>
      </c>
      <c r="K518" s="112">
        <v>3</v>
      </c>
      <c r="L518" s="112">
        <v>1302</v>
      </c>
      <c r="M518" s="112">
        <v>0.29418294041353016</v>
      </c>
      <c r="N518" s="112">
        <v>0.13900000000000001</v>
      </c>
      <c r="O518" s="112">
        <v>1</v>
      </c>
      <c r="P518" s="112">
        <v>0.65600000000000003</v>
      </c>
      <c r="Q518" s="112">
        <v>4</v>
      </c>
      <c r="R518" s="112">
        <v>4</v>
      </c>
      <c r="S518" s="112">
        <v>1</v>
      </c>
      <c r="T518" s="112">
        <v>1</v>
      </c>
      <c r="U518" s="112">
        <v>6726</v>
      </c>
      <c r="V518" s="112">
        <v>18.086957159647099</v>
      </c>
      <c r="W518" s="112">
        <v>371.87017918999999</v>
      </c>
      <c r="X518" s="112">
        <v>1</v>
      </c>
      <c r="Y518" s="112">
        <v>512</v>
      </c>
      <c r="Z518" s="112">
        <v>7.9281511303809227</v>
      </c>
      <c r="AA518" s="112">
        <v>0.29799999999999999</v>
      </c>
      <c r="AB518" s="112">
        <v>2</v>
      </c>
      <c r="AC518" s="111">
        <v>3</v>
      </c>
      <c r="AD518" s="49">
        <f t="shared" si="8"/>
        <v>3</v>
      </c>
      <c r="AE51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1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19" spans="1:32" x14ac:dyDescent="0.25">
      <c r="A519" s="110" t="s">
        <v>900</v>
      </c>
      <c r="B519" s="110">
        <v>9009120100</v>
      </c>
      <c r="C519" s="110" t="s">
        <v>899</v>
      </c>
      <c r="D519" s="110">
        <v>65927</v>
      </c>
      <c r="E519" s="110">
        <v>2.38</v>
      </c>
      <c r="F519" s="110">
        <v>42734.126880000003</v>
      </c>
      <c r="G519" s="110">
        <v>42.734000000000002</v>
      </c>
      <c r="H519" s="110">
        <v>0.33500000000000002</v>
      </c>
      <c r="I519" s="110">
        <v>2</v>
      </c>
      <c r="J519" s="110">
        <v>0.66500000000000004</v>
      </c>
      <c r="K519" s="110">
        <v>4</v>
      </c>
      <c r="L519" s="110">
        <v>1319</v>
      </c>
      <c r="M519" s="110">
        <v>0.37038313768398673</v>
      </c>
      <c r="N519" s="110">
        <v>0.59299999999999997</v>
      </c>
      <c r="O519" s="110">
        <v>3</v>
      </c>
      <c r="P519" s="110">
        <v>0.63800000000000001</v>
      </c>
      <c r="Q519" s="110">
        <v>4</v>
      </c>
      <c r="R519" s="110">
        <v>4</v>
      </c>
      <c r="S519" s="110">
        <v>1</v>
      </c>
      <c r="T519" s="110">
        <v>1</v>
      </c>
      <c r="U519" s="110">
        <v>6721</v>
      </c>
      <c r="V519" s="110">
        <v>2.39950185097383</v>
      </c>
      <c r="W519" s="110">
        <v>2800.9980476999999</v>
      </c>
      <c r="X519" s="110">
        <v>1</v>
      </c>
      <c r="Y519" s="110">
        <v>421</v>
      </c>
      <c r="Z519" s="110">
        <v>6.7500400833734169</v>
      </c>
      <c r="AA519" s="110">
        <v>0.23699999999999999</v>
      </c>
      <c r="AB519" s="110">
        <v>2</v>
      </c>
      <c r="AC519" s="109">
        <v>3</v>
      </c>
      <c r="AD519" s="49">
        <f t="shared" si="8"/>
        <v>3</v>
      </c>
      <c r="AE51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1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20" spans="1:32" x14ac:dyDescent="0.25">
      <c r="A520" s="112" t="s">
        <v>898</v>
      </c>
      <c r="B520" s="112">
        <v>9009120200</v>
      </c>
      <c r="C520" s="112" t="s">
        <v>897</v>
      </c>
      <c r="D520" s="112">
        <v>44915</v>
      </c>
      <c r="E520" s="112">
        <v>2.38</v>
      </c>
      <c r="F520" s="112">
        <v>29114.070240000001</v>
      </c>
      <c r="G520" s="112">
        <v>29.114000000000001</v>
      </c>
      <c r="H520" s="112">
        <v>0.154</v>
      </c>
      <c r="I520" s="112">
        <v>1</v>
      </c>
      <c r="J520" s="112">
        <v>0.84599999999999997</v>
      </c>
      <c r="K520" s="112">
        <v>5</v>
      </c>
      <c r="L520" s="112">
        <v>1226</v>
      </c>
      <c r="M520" s="112">
        <v>0.50532268002112235</v>
      </c>
      <c r="N520" s="112">
        <v>0.85199999999999998</v>
      </c>
      <c r="O520" s="112">
        <v>5</v>
      </c>
      <c r="P520" s="112">
        <v>0.74299999999999999</v>
      </c>
      <c r="Q520" s="112">
        <v>4</v>
      </c>
      <c r="R520" s="112">
        <v>5</v>
      </c>
      <c r="S520" s="112">
        <v>1</v>
      </c>
      <c r="T520" s="112">
        <v>1</v>
      </c>
      <c r="U520" s="112">
        <v>6181</v>
      </c>
      <c r="V520" s="112">
        <v>2.6559709929158002</v>
      </c>
      <c r="W520" s="112">
        <v>2327.2091512000002</v>
      </c>
      <c r="X520" s="112">
        <v>1</v>
      </c>
      <c r="Y520" s="112">
        <v>1328</v>
      </c>
      <c r="Z520" s="112">
        <v>21.254801536491676</v>
      </c>
      <c r="AA520" s="112">
        <v>0.77700000000000002</v>
      </c>
      <c r="AB520" s="112">
        <v>4</v>
      </c>
      <c r="AC520" s="111">
        <v>4.5</v>
      </c>
      <c r="AD520" s="49">
        <f t="shared" si="8"/>
        <v>5</v>
      </c>
      <c r="AE52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2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21" spans="1:32" x14ac:dyDescent="0.25">
      <c r="A521" s="110" t="s">
        <v>896</v>
      </c>
      <c r="B521" s="110">
        <v>9009125100</v>
      </c>
      <c r="C521" s="110" t="s">
        <v>895</v>
      </c>
      <c r="D521" s="110">
        <v>90150</v>
      </c>
      <c r="E521" s="110">
        <v>2.69</v>
      </c>
      <c r="F521" s="110">
        <v>54965.425089999997</v>
      </c>
      <c r="G521" s="110">
        <v>54.965000000000003</v>
      </c>
      <c r="H521" s="110">
        <v>0.56000000000000005</v>
      </c>
      <c r="I521" s="110">
        <v>3</v>
      </c>
      <c r="J521" s="110">
        <v>0.43999999999999995</v>
      </c>
      <c r="K521" s="110">
        <v>3</v>
      </c>
      <c r="L521" s="110">
        <v>1651</v>
      </c>
      <c r="M521" s="110">
        <v>0.36044476991781599</v>
      </c>
      <c r="N521" s="110">
        <v>0.54</v>
      </c>
      <c r="O521" s="110">
        <v>3</v>
      </c>
      <c r="P521" s="110">
        <v>0.34599999999999997</v>
      </c>
      <c r="Q521" s="110">
        <v>2</v>
      </c>
      <c r="R521" s="110">
        <v>3</v>
      </c>
      <c r="S521" s="110">
        <v>1</v>
      </c>
      <c r="T521" s="110">
        <v>1</v>
      </c>
      <c r="U521" s="110">
        <v>4503</v>
      </c>
      <c r="V521" s="110">
        <v>1.6046062761680699</v>
      </c>
      <c r="W521" s="110">
        <v>2806.2958913000002</v>
      </c>
      <c r="X521" s="110">
        <v>1</v>
      </c>
      <c r="Y521" s="110">
        <v>286</v>
      </c>
      <c r="Z521" s="110">
        <v>5.8799342105263159</v>
      </c>
      <c r="AA521" s="110">
        <v>0.19</v>
      </c>
      <c r="AB521" s="110">
        <v>1</v>
      </c>
      <c r="AC521" s="109">
        <v>2</v>
      </c>
      <c r="AD521" s="49">
        <f t="shared" si="8"/>
        <v>2</v>
      </c>
      <c r="AE52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2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22" spans="1:32" x14ac:dyDescent="0.25">
      <c r="A522" s="112" t="s">
        <v>894</v>
      </c>
      <c r="B522" s="112">
        <v>9009125200</v>
      </c>
      <c r="C522" s="112" t="s">
        <v>893</v>
      </c>
      <c r="D522" s="112">
        <v>46184</v>
      </c>
      <c r="E522" s="112">
        <v>2.2599999999999998</v>
      </c>
      <c r="F522" s="112">
        <v>30721.13982</v>
      </c>
      <c r="G522" s="112">
        <v>30.721</v>
      </c>
      <c r="H522" s="112">
        <v>0.17899999999999999</v>
      </c>
      <c r="I522" s="112">
        <v>1</v>
      </c>
      <c r="J522" s="112">
        <v>0.82099999999999995</v>
      </c>
      <c r="K522" s="112">
        <v>5</v>
      </c>
      <c r="L522" s="112">
        <v>1164</v>
      </c>
      <c r="M522" s="112">
        <v>0.45467063012117104</v>
      </c>
      <c r="N522" s="112">
        <v>0.79</v>
      </c>
      <c r="O522" s="112">
        <v>4</v>
      </c>
      <c r="P522" s="112">
        <v>0.81299999999999994</v>
      </c>
      <c r="Q522" s="112">
        <v>5</v>
      </c>
      <c r="R522" s="112">
        <v>5</v>
      </c>
      <c r="S522" s="112">
        <v>1</v>
      </c>
      <c r="T522" s="112">
        <v>1</v>
      </c>
      <c r="U522" s="112">
        <v>5812</v>
      </c>
      <c r="V522" s="112">
        <v>2.4131084777226799</v>
      </c>
      <c r="W522" s="112">
        <v>2408.5116991999998</v>
      </c>
      <c r="X522" s="112">
        <v>1</v>
      </c>
      <c r="Y522" s="112">
        <v>593</v>
      </c>
      <c r="Z522" s="112">
        <v>10.429124164614844</v>
      </c>
      <c r="AA522" s="112">
        <v>0.437</v>
      </c>
      <c r="AB522" s="112">
        <v>3</v>
      </c>
      <c r="AC522" s="111">
        <v>4</v>
      </c>
      <c r="AD522" s="49">
        <f t="shared" si="8"/>
        <v>4</v>
      </c>
      <c r="AE52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2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23" spans="1:32" x14ac:dyDescent="0.25">
      <c r="A523" s="110" t="s">
        <v>892</v>
      </c>
      <c r="B523" s="110">
        <v>9009125300</v>
      </c>
      <c r="C523" s="110" t="s">
        <v>891</v>
      </c>
      <c r="D523" s="110">
        <v>52586</v>
      </c>
      <c r="E523" s="110">
        <v>2.38</v>
      </c>
      <c r="F523" s="110">
        <v>34086.441010000002</v>
      </c>
      <c r="G523" s="110">
        <v>34.085999999999999</v>
      </c>
      <c r="H523" s="110">
        <v>0.223</v>
      </c>
      <c r="I523" s="110">
        <v>2</v>
      </c>
      <c r="J523" s="110">
        <v>0.77700000000000002</v>
      </c>
      <c r="K523" s="110">
        <v>4</v>
      </c>
      <c r="L523" s="110">
        <v>1151</v>
      </c>
      <c r="M523" s="110">
        <v>0.40520510768337326</v>
      </c>
      <c r="N523" s="110">
        <v>0.68899999999999995</v>
      </c>
      <c r="O523" s="110">
        <v>4</v>
      </c>
      <c r="P523" s="110">
        <v>0.82000000000000006</v>
      </c>
      <c r="Q523" s="110">
        <v>5</v>
      </c>
      <c r="R523" s="110">
        <v>5</v>
      </c>
      <c r="S523" s="110">
        <v>1</v>
      </c>
      <c r="T523" s="110">
        <v>1</v>
      </c>
      <c r="U523" s="110">
        <v>5540</v>
      </c>
      <c r="V523" s="110">
        <v>1.25303746581065</v>
      </c>
      <c r="W523" s="110">
        <v>4421.2564677</v>
      </c>
      <c r="X523" s="110">
        <v>1</v>
      </c>
      <c r="Y523" s="110">
        <v>1755</v>
      </c>
      <c r="Z523" s="110">
        <v>36.877495272115993</v>
      </c>
      <c r="AA523" s="110">
        <v>0.97599999999999998</v>
      </c>
      <c r="AB523" s="110">
        <v>5</v>
      </c>
      <c r="AC523" s="109">
        <v>5</v>
      </c>
      <c r="AD523" s="49">
        <f t="shared" si="8"/>
        <v>5</v>
      </c>
      <c r="AE52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2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24" spans="1:32" x14ac:dyDescent="0.25">
      <c r="A524" s="112" t="s">
        <v>890</v>
      </c>
      <c r="B524" s="112">
        <v>9009125400</v>
      </c>
      <c r="C524" s="112" t="s">
        <v>889</v>
      </c>
      <c r="D524" s="112">
        <v>39196</v>
      </c>
      <c r="E524" s="112">
        <v>2.35</v>
      </c>
      <c r="F524" s="112">
        <v>25568.651150000002</v>
      </c>
      <c r="G524" s="112">
        <v>25.568999999999999</v>
      </c>
      <c r="H524" s="112">
        <v>0.11700000000000001</v>
      </c>
      <c r="I524" s="112">
        <v>1</v>
      </c>
      <c r="J524" s="112">
        <v>0.88300000000000001</v>
      </c>
      <c r="K524" s="112">
        <v>5</v>
      </c>
      <c r="L524" s="112">
        <v>1097</v>
      </c>
      <c r="M524" s="112">
        <v>0.51484921604869249</v>
      </c>
      <c r="N524" s="112">
        <v>0.86099999999999999</v>
      </c>
      <c r="O524" s="112">
        <v>5</v>
      </c>
      <c r="P524" s="112">
        <v>0.879</v>
      </c>
      <c r="Q524" s="112">
        <v>5</v>
      </c>
      <c r="R524" s="112">
        <v>5</v>
      </c>
      <c r="S524" s="112">
        <v>1</v>
      </c>
      <c r="T524" s="112">
        <v>1</v>
      </c>
      <c r="U524" s="112">
        <v>3394</v>
      </c>
      <c r="V524" s="112">
        <v>0.74813358208609504</v>
      </c>
      <c r="W524" s="112">
        <v>4536.6229792000004</v>
      </c>
      <c r="X524" s="112">
        <v>1</v>
      </c>
      <c r="Y524" s="112">
        <v>449</v>
      </c>
      <c r="Z524" s="112">
        <v>12.854279988548525</v>
      </c>
      <c r="AA524" s="112">
        <v>0.56899999999999995</v>
      </c>
      <c r="AB524" s="112">
        <v>3</v>
      </c>
      <c r="AC524" s="111">
        <v>4</v>
      </c>
      <c r="AD524" s="49">
        <f t="shared" si="8"/>
        <v>4</v>
      </c>
      <c r="AE52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2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25" spans="1:32" x14ac:dyDescent="0.25">
      <c r="A525" s="110" t="s">
        <v>888</v>
      </c>
      <c r="B525" s="110">
        <v>9009130101</v>
      </c>
      <c r="C525" s="110" t="s">
        <v>887</v>
      </c>
      <c r="D525" s="110">
        <v>67262</v>
      </c>
      <c r="E525" s="110">
        <v>2.6</v>
      </c>
      <c r="F525" s="110">
        <v>41714.121590000002</v>
      </c>
      <c r="G525" s="110">
        <v>41.713999999999999</v>
      </c>
      <c r="H525" s="110">
        <v>0.314</v>
      </c>
      <c r="I525" s="110">
        <v>2</v>
      </c>
      <c r="J525" s="110">
        <v>0.68599999999999994</v>
      </c>
      <c r="K525" s="110">
        <v>4</v>
      </c>
      <c r="L525" s="110">
        <v>1245</v>
      </c>
      <c r="M525" s="110">
        <v>0.35815209407601478</v>
      </c>
      <c r="N525" s="110">
        <v>0.52500000000000002</v>
      </c>
      <c r="O525" s="110">
        <v>3</v>
      </c>
      <c r="P525" s="110">
        <v>0.71799999999999997</v>
      </c>
      <c r="Q525" s="110">
        <v>4</v>
      </c>
      <c r="R525" s="110">
        <v>4</v>
      </c>
      <c r="S525" s="110">
        <v>1</v>
      </c>
      <c r="T525" s="110">
        <v>1</v>
      </c>
      <c r="U525" s="110">
        <v>4911</v>
      </c>
      <c r="V525" s="110">
        <v>3.3433691584671399</v>
      </c>
      <c r="W525" s="110">
        <v>1468.8775803999999</v>
      </c>
      <c r="X525" s="110">
        <v>1</v>
      </c>
      <c r="Y525" s="110">
        <v>368</v>
      </c>
      <c r="Z525" s="110">
        <v>7.0349837507168802</v>
      </c>
      <c r="AA525" s="110">
        <v>0.252</v>
      </c>
      <c r="AB525" s="110">
        <v>2</v>
      </c>
      <c r="AC525" s="109">
        <v>3</v>
      </c>
      <c r="AD525" s="49">
        <f t="shared" si="8"/>
        <v>3</v>
      </c>
      <c r="AE52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2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26" spans="1:32" x14ac:dyDescent="0.25">
      <c r="A526" s="112" t="s">
        <v>886</v>
      </c>
      <c r="B526" s="112">
        <v>9009130102</v>
      </c>
      <c r="C526" s="112" t="s">
        <v>885</v>
      </c>
      <c r="D526" s="112">
        <v>71734</v>
      </c>
      <c r="E526" s="112">
        <v>2.54</v>
      </c>
      <c r="F526" s="112">
        <v>45009.914729999997</v>
      </c>
      <c r="G526" s="112">
        <v>45.01</v>
      </c>
      <c r="H526" s="112">
        <v>0.36899999999999999</v>
      </c>
      <c r="I526" s="112">
        <v>2</v>
      </c>
      <c r="J526" s="112">
        <v>0.63100000000000001</v>
      </c>
      <c r="K526" s="112">
        <v>4</v>
      </c>
      <c r="L526" s="112">
        <v>1409</v>
      </c>
      <c r="M526" s="112">
        <v>0.37565056724558699</v>
      </c>
      <c r="N526" s="112">
        <v>0.61599999999999999</v>
      </c>
      <c r="O526" s="112">
        <v>4</v>
      </c>
      <c r="P526" s="112">
        <v>0.55600000000000005</v>
      </c>
      <c r="Q526" s="112">
        <v>3</v>
      </c>
      <c r="R526" s="112">
        <v>4</v>
      </c>
      <c r="S526" s="112">
        <v>1</v>
      </c>
      <c r="T526" s="112">
        <v>1</v>
      </c>
      <c r="U526" s="112">
        <v>3113</v>
      </c>
      <c r="V526" s="112">
        <v>2.8647179060289099</v>
      </c>
      <c r="W526" s="112">
        <v>1086.6689504000001</v>
      </c>
      <c r="X526" s="112">
        <v>1</v>
      </c>
      <c r="Y526" s="112">
        <v>188</v>
      </c>
      <c r="Z526" s="112">
        <v>6.3880394155623517</v>
      </c>
      <c r="AA526" s="112">
        <v>0.23300000000000001</v>
      </c>
      <c r="AB526" s="112">
        <v>2</v>
      </c>
      <c r="AC526" s="111">
        <v>3</v>
      </c>
      <c r="AD526" s="49">
        <f t="shared" si="8"/>
        <v>3</v>
      </c>
      <c r="AE52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2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27" spans="1:32" x14ac:dyDescent="0.25">
      <c r="A527" s="110" t="s">
        <v>884</v>
      </c>
      <c r="B527" s="110">
        <v>9009130200</v>
      </c>
      <c r="C527" s="110" t="s">
        <v>883</v>
      </c>
      <c r="D527" s="110">
        <v>84340</v>
      </c>
      <c r="E527" s="110">
        <v>2.69</v>
      </c>
      <c r="F527" s="110">
        <v>51423.005570000001</v>
      </c>
      <c r="G527" s="110">
        <v>51.423000000000002</v>
      </c>
      <c r="H527" s="110">
        <v>0.48899999999999999</v>
      </c>
      <c r="I527" s="110">
        <v>3</v>
      </c>
      <c r="J527" s="110">
        <v>0.51100000000000001</v>
      </c>
      <c r="K527" s="110">
        <v>3</v>
      </c>
      <c r="L527" s="110">
        <v>1665</v>
      </c>
      <c r="M527" s="110">
        <v>0.38854204997415132</v>
      </c>
      <c r="N527" s="110">
        <v>0.65600000000000003</v>
      </c>
      <c r="O527" s="110">
        <v>4</v>
      </c>
      <c r="P527" s="110">
        <v>0.33099999999999996</v>
      </c>
      <c r="Q527" s="110">
        <v>2</v>
      </c>
      <c r="R527" s="110">
        <v>3</v>
      </c>
      <c r="S527" s="110">
        <v>1</v>
      </c>
      <c r="T527" s="110">
        <v>1</v>
      </c>
      <c r="U527" s="110">
        <v>8516</v>
      </c>
      <c r="V527" s="110">
        <v>8.30954313301838</v>
      </c>
      <c r="W527" s="110">
        <v>1024.8457543</v>
      </c>
      <c r="X527" s="110">
        <v>1</v>
      </c>
      <c r="Y527" s="110">
        <v>1047</v>
      </c>
      <c r="Z527" s="110">
        <v>12.562994960403168</v>
      </c>
      <c r="AA527" s="110">
        <v>0.55100000000000005</v>
      </c>
      <c r="AB527" s="110">
        <v>3</v>
      </c>
      <c r="AC527" s="109">
        <v>3</v>
      </c>
      <c r="AD527" s="49">
        <f t="shared" si="8"/>
        <v>3</v>
      </c>
      <c r="AE52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2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28" spans="1:32" x14ac:dyDescent="0.25">
      <c r="A528" s="112" t="s">
        <v>882</v>
      </c>
      <c r="B528" s="112">
        <v>9009140100</v>
      </c>
      <c r="C528" s="112" t="s">
        <v>881</v>
      </c>
      <c r="D528" s="112">
        <v>75881</v>
      </c>
      <c r="E528" s="112">
        <v>1.44</v>
      </c>
      <c r="F528" s="112">
        <v>63234.166669999999</v>
      </c>
      <c r="G528" s="112">
        <v>63.234000000000002</v>
      </c>
      <c r="H528" s="112">
        <v>0.71199999999999997</v>
      </c>
      <c r="I528" s="112">
        <v>4</v>
      </c>
      <c r="J528" s="112">
        <v>0.28800000000000003</v>
      </c>
      <c r="K528" s="112">
        <v>2</v>
      </c>
      <c r="L528" s="112">
        <v>1690</v>
      </c>
      <c r="M528" s="112">
        <v>0.3207126948605995</v>
      </c>
      <c r="N528" s="112">
        <v>0.29799999999999999</v>
      </c>
      <c r="O528" s="112">
        <v>2</v>
      </c>
      <c r="P528" s="112">
        <v>0.31799999999999995</v>
      </c>
      <c r="Q528" s="112">
        <v>2</v>
      </c>
      <c r="R528" s="112">
        <v>2</v>
      </c>
      <c r="S528" s="112">
        <v>1</v>
      </c>
      <c r="T528" s="112">
        <v>1</v>
      </c>
      <c r="U528" s="112">
        <v>2426</v>
      </c>
      <c r="V528" s="112">
        <v>0.26767846028630199</v>
      </c>
      <c r="W528" s="112">
        <v>9063.1125021999997</v>
      </c>
      <c r="X528" s="112">
        <v>1</v>
      </c>
      <c r="Y528" s="112">
        <v>1029</v>
      </c>
      <c r="Z528" s="112">
        <v>29.241261722080136</v>
      </c>
      <c r="AA528" s="112">
        <v>0.90200000000000002</v>
      </c>
      <c r="AB528" s="112">
        <v>5</v>
      </c>
      <c r="AC528" s="111">
        <v>3.5</v>
      </c>
      <c r="AD528" s="49">
        <f t="shared" si="8"/>
        <v>4</v>
      </c>
      <c r="AE52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2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29" spans="1:32" x14ac:dyDescent="0.25">
      <c r="A529" s="110" t="s">
        <v>880</v>
      </c>
      <c r="B529" s="110">
        <v>9009140200</v>
      </c>
      <c r="C529" s="110" t="s">
        <v>879</v>
      </c>
      <c r="D529" s="110">
        <v>15000</v>
      </c>
      <c r="E529" s="110">
        <v>1.4</v>
      </c>
      <c r="F529" s="110">
        <v>12677.313819999999</v>
      </c>
      <c r="G529" s="110">
        <v>12.677</v>
      </c>
      <c r="H529" s="110">
        <v>4.0000000000000001E-3</v>
      </c>
      <c r="I529" s="110">
        <v>1</v>
      </c>
      <c r="J529" s="110">
        <v>0.996</v>
      </c>
      <c r="K529" s="110">
        <v>5</v>
      </c>
      <c r="L529" s="110">
        <v>440</v>
      </c>
      <c r="M529" s="110">
        <v>0.41649201676069264</v>
      </c>
      <c r="N529" s="110">
        <v>0.71399999999999997</v>
      </c>
      <c r="O529" s="110">
        <v>4</v>
      </c>
      <c r="P529" s="110">
        <v>0.999</v>
      </c>
      <c r="Q529" s="110">
        <v>5</v>
      </c>
      <c r="R529" s="110">
        <v>5</v>
      </c>
      <c r="S529" s="110">
        <v>1</v>
      </c>
      <c r="T529" s="110">
        <v>1</v>
      </c>
      <c r="U529" s="110">
        <v>1518</v>
      </c>
      <c r="V529" s="110">
        <v>0.77617734136219896</v>
      </c>
      <c r="W529" s="110">
        <v>1955.7386168</v>
      </c>
      <c r="X529" s="110">
        <v>1</v>
      </c>
      <c r="Y529" s="110">
        <v>65</v>
      </c>
      <c r="Z529" s="110">
        <v>10.124610591900311</v>
      </c>
      <c r="AA529" s="110">
        <v>0.43</v>
      </c>
      <c r="AB529" s="110">
        <v>3</v>
      </c>
      <c r="AC529" s="109">
        <v>4</v>
      </c>
      <c r="AD529" s="49">
        <f t="shared" si="8"/>
        <v>4</v>
      </c>
      <c r="AE52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2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30" spans="1:32" x14ac:dyDescent="0.25">
      <c r="A530" s="112" t="s">
        <v>878</v>
      </c>
      <c r="B530" s="112">
        <v>9009140300</v>
      </c>
      <c r="C530" s="112" t="s">
        <v>877</v>
      </c>
      <c r="D530" s="112">
        <v>33942</v>
      </c>
      <c r="E530" s="112">
        <v>3.38</v>
      </c>
      <c r="F530" s="112">
        <v>18462.01413</v>
      </c>
      <c r="G530" s="112">
        <v>18.462</v>
      </c>
      <c r="H530" s="112">
        <v>4.2999999999999997E-2</v>
      </c>
      <c r="I530" s="112">
        <v>1</v>
      </c>
      <c r="J530" s="112">
        <v>0.95699999999999996</v>
      </c>
      <c r="K530" s="112">
        <v>5</v>
      </c>
      <c r="L530" s="112">
        <v>1146</v>
      </c>
      <c r="M530" s="112">
        <v>0.744880807866655</v>
      </c>
      <c r="N530" s="112">
        <v>0.97499999999999998</v>
      </c>
      <c r="O530" s="112">
        <v>5</v>
      </c>
      <c r="P530" s="112">
        <v>0.82299999999999995</v>
      </c>
      <c r="Q530" s="112">
        <v>5</v>
      </c>
      <c r="R530" s="112">
        <v>5</v>
      </c>
      <c r="S530" s="112">
        <v>1</v>
      </c>
      <c r="T530" s="112">
        <v>1</v>
      </c>
      <c r="U530" s="112">
        <v>2737</v>
      </c>
      <c r="V530" s="112">
        <v>0.274747991110384</v>
      </c>
      <c r="W530" s="112">
        <v>9961.8562775999999</v>
      </c>
      <c r="X530" s="112">
        <v>1</v>
      </c>
      <c r="Y530" s="112">
        <v>560</v>
      </c>
      <c r="Z530" s="112">
        <v>22.055927530523828</v>
      </c>
      <c r="AA530" s="112">
        <v>0.80700000000000005</v>
      </c>
      <c r="AB530" s="112">
        <v>5</v>
      </c>
      <c r="AC530" s="111">
        <v>5</v>
      </c>
      <c r="AD530" s="49">
        <f t="shared" si="8"/>
        <v>5</v>
      </c>
      <c r="AE53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3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31" spans="1:32" x14ac:dyDescent="0.25">
      <c r="A531" s="110" t="s">
        <v>876</v>
      </c>
      <c r="B531" s="110">
        <v>9009140400</v>
      </c>
      <c r="C531" s="110" t="s">
        <v>875</v>
      </c>
      <c r="D531" s="110">
        <v>42826</v>
      </c>
      <c r="E531" s="110">
        <v>2.92</v>
      </c>
      <c r="F531" s="110">
        <v>25062.020850000001</v>
      </c>
      <c r="G531" s="110">
        <v>25.062000000000001</v>
      </c>
      <c r="H531" s="110">
        <v>0.113</v>
      </c>
      <c r="I531" s="110">
        <v>1</v>
      </c>
      <c r="J531" s="110">
        <v>0.88700000000000001</v>
      </c>
      <c r="K531" s="110">
        <v>5</v>
      </c>
      <c r="L531" s="110">
        <v>1318</v>
      </c>
      <c r="M531" s="110">
        <v>0.6310744091492525</v>
      </c>
      <c r="N531" s="110">
        <v>0.93899999999999995</v>
      </c>
      <c r="O531" s="110">
        <v>5</v>
      </c>
      <c r="P531" s="110">
        <v>0.63900000000000001</v>
      </c>
      <c r="Q531" s="110">
        <v>4</v>
      </c>
      <c r="R531" s="110">
        <v>5</v>
      </c>
      <c r="S531" s="110">
        <v>1</v>
      </c>
      <c r="T531" s="110">
        <v>1</v>
      </c>
      <c r="U531" s="110">
        <v>3329</v>
      </c>
      <c r="V531" s="110">
        <v>0.342334404638168</v>
      </c>
      <c r="W531" s="110">
        <v>9724.4096850999995</v>
      </c>
      <c r="X531" s="110">
        <v>1</v>
      </c>
      <c r="Y531" s="110">
        <v>1008</v>
      </c>
      <c r="Z531" s="110">
        <v>29.362073987765804</v>
      </c>
      <c r="AA531" s="110">
        <v>0.91100000000000003</v>
      </c>
      <c r="AB531" s="110">
        <v>5</v>
      </c>
      <c r="AC531" s="109">
        <v>5</v>
      </c>
      <c r="AD531" s="49">
        <f t="shared" si="8"/>
        <v>5</v>
      </c>
      <c r="AE53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3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32" spans="1:32" x14ac:dyDescent="0.25">
      <c r="A532" s="112" t="s">
        <v>874</v>
      </c>
      <c r="B532" s="112">
        <v>9009140500</v>
      </c>
      <c r="C532" s="112" t="s">
        <v>873</v>
      </c>
      <c r="D532" s="112">
        <v>29167</v>
      </c>
      <c r="E532" s="112">
        <v>3.25</v>
      </c>
      <c r="F532" s="112">
        <v>16178.940619999999</v>
      </c>
      <c r="G532" s="112">
        <v>16.178999999999998</v>
      </c>
      <c r="H532" s="112">
        <v>2.7E-2</v>
      </c>
      <c r="I532" s="112">
        <v>1</v>
      </c>
      <c r="J532" s="112">
        <v>0.97299999999999998</v>
      </c>
      <c r="K532" s="112">
        <v>5</v>
      </c>
      <c r="L532" s="112">
        <v>1084</v>
      </c>
      <c r="M532" s="112">
        <v>0.80400814277789234</v>
      </c>
      <c r="N532" s="112">
        <v>0.98499999999999999</v>
      </c>
      <c r="O532" s="112">
        <v>5</v>
      </c>
      <c r="P532" s="112">
        <v>0.88600000000000001</v>
      </c>
      <c r="Q532" s="112">
        <v>5</v>
      </c>
      <c r="R532" s="112">
        <v>5</v>
      </c>
      <c r="S532" s="112">
        <v>1</v>
      </c>
      <c r="T532" s="112">
        <v>1</v>
      </c>
      <c r="U532" s="112">
        <v>3687</v>
      </c>
      <c r="V532" s="112">
        <v>0.39240413469097202</v>
      </c>
      <c r="W532" s="112">
        <v>9395.9254605999995</v>
      </c>
      <c r="X532" s="112">
        <v>1</v>
      </c>
      <c r="Y532" s="112">
        <v>1307</v>
      </c>
      <c r="Z532" s="112">
        <v>36.498184864562973</v>
      </c>
      <c r="AA532" s="112">
        <v>0.96899999999999997</v>
      </c>
      <c r="AB532" s="112">
        <v>5</v>
      </c>
      <c r="AC532" s="111">
        <v>5</v>
      </c>
      <c r="AD532" s="49">
        <f t="shared" si="8"/>
        <v>5</v>
      </c>
      <c r="AE53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3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33" spans="1:32" x14ac:dyDescent="0.25">
      <c r="A533" s="110" t="s">
        <v>872</v>
      </c>
      <c r="B533" s="110">
        <v>9009140600</v>
      </c>
      <c r="C533" s="110" t="s">
        <v>871</v>
      </c>
      <c r="D533" s="110">
        <v>27964</v>
      </c>
      <c r="E533" s="110">
        <v>2.83</v>
      </c>
      <c r="F533" s="110">
        <v>16622.87257</v>
      </c>
      <c r="G533" s="110">
        <v>16.623000000000001</v>
      </c>
      <c r="H533" s="110">
        <v>2.9000000000000001E-2</v>
      </c>
      <c r="I533" s="110">
        <v>1</v>
      </c>
      <c r="J533" s="110">
        <v>0.97099999999999997</v>
      </c>
      <c r="K533" s="110">
        <v>5</v>
      </c>
      <c r="L533" s="110">
        <v>1195</v>
      </c>
      <c r="M533" s="110">
        <v>0.86266678274848851</v>
      </c>
      <c r="N533" s="110">
        <v>0.99</v>
      </c>
      <c r="O533" s="110">
        <v>5</v>
      </c>
      <c r="P533" s="110">
        <v>0.77300000000000002</v>
      </c>
      <c r="Q533" s="110">
        <v>4</v>
      </c>
      <c r="R533" s="110">
        <v>5</v>
      </c>
      <c r="S533" s="110">
        <v>1</v>
      </c>
      <c r="T533" s="110">
        <v>1</v>
      </c>
      <c r="U533" s="110">
        <v>4745</v>
      </c>
      <c r="V533" s="110">
        <v>0.283133744249008</v>
      </c>
      <c r="W533" s="110">
        <v>16758.864304999999</v>
      </c>
      <c r="X533" s="110">
        <v>1</v>
      </c>
      <c r="Y533" s="110">
        <v>1282</v>
      </c>
      <c r="Z533" s="110">
        <v>25.295974743488557</v>
      </c>
      <c r="AA533" s="110">
        <v>0.85299999999999998</v>
      </c>
      <c r="AB533" s="110">
        <v>5</v>
      </c>
      <c r="AC533" s="109">
        <v>5</v>
      </c>
      <c r="AD533" s="49">
        <f t="shared" si="8"/>
        <v>5</v>
      </c>
      <c r="AE53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3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34" spans="1:32" x14ac:dyDescent="0.25">
      <c r="A534" s="112" t="s">
        <v>870</v>
      </c>
      <c r="B534" s="112">
        <v>9009140700</v>
      </c>
      <c r="C534" s="112" t="s">
        <v>869</v>
      </c>
      <c r="D534" s="112">
        <v>30383</v>
      </c>
      <c r="E534" s="112">
        <v>2.0299999999999998</v>
      </c>
      <c r="F534" s="112">
        <v>21324.68549</v>
      </c>
      <c r="G534" s="112">
        <v>21.324999999999999</v>
      </c>
      <c r="H534" s="112">
        <v>7.6999999999999999E-2</v>
      </c>
      <c r="I534" s="112">
        <v>1</v>
      </c>
      <c r="J534" s="112">
        <v>0.92300000000000004</v>
      </c>
      <c r="K534" s="112">
        <v>5</v>
      </c>
      <c r="L534" s="112">
        <v>1040</v>
      </c>
      <c r="M534" s="112">
        <v>0.58523723624680757</v>
      </c>
      <c r="N534" s="112">
        <v>0.91300000000000003</v>
      </c>
      <c r="O534" s="112">
        <v>5</v>
      </c>
      <c r="P534" s="112">
        <v>0.91400000000000003</v>
      </c>
      <c r="Q534" s="112">
        <v>5</v>
      </c>
      <c r="R534" s="112">
        <v>5</v>
      </c>
      <c r="S534" s="112">
        <v>1</v>
      </c>
      <c r="T534" s="112">
        <v>1</v>
      </c>
      <c r="U534" s="112">
        <v>3979</v>
      </c>
      <c r="V534" s="112">
        <v>0.21258515483469401</v>
      </c>
      <c r="W534" s="112">
        <v>18717.205362000001</v>
      </c>
      <c r="X534" s="112">
        <v>1</v>
      </c>
      <c r="Y534" s="112">
        <v>1197</v>
      </c>
      <c r="Z534" s="112">
        <v>30.898296334537946</v>
      </c>
      <c r="AA534" s="112">
        <v>0.93400000000000005</v>
      </c>
      <c r="AB534" s="112">
        <v>5</v>
      </c>
      <c r="AC534" s="111">
        <v>5</v>
      </c>
      <c r="AD534" s="49">
        <f t="shared" si="8"/>
        <v>5</v>
      </c>
      <c r="AE53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3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35" spans="1:32" x14ac:dyDescent="0.25">
      <c r="A535" s="110" t="s">
        <v>868</v>
      </c>
      <c r="B535" s="110">
        <v>9009140800</v>
      </c>
      <c r="C535" s="110" t="s">
        <v>867</v>
      </c>
      <c r="D535" s="110">
        <v>29281</v>
      </c>
      <c r="E535" s="110">
        <v>2.46</v>
      </c>
      <c r="F535" s="110">
        <v>18668.883740000001</v>
      </c>
      <c r="G535" s="110">
        <v>18.669</v>
      </c>
      <c r="H535" s="110">
        <v>4.5999999999999999E-2</v>
      </c>
      <c r="I535" s="110">
        <v>1</v>
      </c>
      <c r="J535" s="110">
        <v>0.95399999999999996</v>
      </c>
      <c r="K535" s="110">
        <v>5</v>
      </c>
      <c r="L535" s="110">
        <v>1166</v>
      </c>
      <c r="M535" s="110">
        <v>0.74948241120708803</v>
      </c>
      <c r="N535" s="110">
        <v>0.97599999999999998</v>
      </c>
      <c r="O535" s="110">
        <v>5</v>
      </c>
      <c r="P535" s="110">
        <v>0.80800000000000005</v>
      </c>
      <c r="Q535" s="110">
        <v>5</v>
      </c>
      <c r="R535" s="110">
        <v>5</v>
      </c>
      <c r="S535" s="110">
        <v>1</v>
      </c>
      <c r="T535" s="110">
        <v>1</v>
      </c>
      <c r="U535" s="110">
        <v>3964</v>
      </c>
      <c r="V535" s="110">
        <v>0.63564271340253298</v>
      </c>
      <c r="W535" s="110">
        <v>6236.2077255000004</v>
      </c>
      <c r="X535" s="110">
        <v>1</v>
      </c>
      <c r="Y535" s="110">
        <v>778</v>
      </c>
      <c r="Z535" s="110">
        <v>20.484465508162192</v>
      </c>
      <c r="AA535" s="110">
        <v>0.79</v>
      </c>
      <c r="AB535" s="110">
        <v>4</v>
      </c>
      <c r="AC535" s="109">
        <v>4.5</v>
      </c>
      <c r="AD535" s="49">
        <f t="shared" si="8"/>
        <v>5</v>
      </c>
      <c r="AE53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3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36" spans="1:32" x14ac:dyDescent="0.25">
      <c r="A536" s="112" t="s">
        <v>866</v>
      </c>
      <c r="B536" s="112">
        <v>9009140900</v>
      </c>
      <c r="C536" s="112" t="s">
        <v>865</v>
      </c>
      <c r="D536" s="112">
        <v>32444</v>
      </c>
      <c r="E536" s="112">
        <v>2.61</v>
      </c>
      <c r="F536" s="112">
        <v>20082.331839999999</v>
      </c>
      <c r="G536" s="112">
        <v>20.082000000000001</v>
      </c>
      <c r="H536" s="112">
        <v>5.8000000000000003E-2</v>
      </c>
      <c r="I536" s="112">
        <v>1</v>
      </c>
      <c r="J536" s="112">
        <v>0.94199999999999995</v>
      </c>
      <c r="K536" s="112">
        <v>5</v>
      </c>
      <c r="L536" s="112">
        <v>1213</v>
      </c>
      <c r="M536" s="112">
        <v>0.724816227317156</v>
      </c>
      <c r="N536" s="112">
        <v>0.97</v>
      </c>
      <c r="O536" s="112">
        <v>5</v>
      </c>
      <c r="P536" s="112">
        <v>0.751</v>
      </c>
      <c r="Q536" s="112">
        <v>4</v>
      </c>
      <c r="R536" s="112">
        <v>5</v>
      </c>
      <c r="S536" s="112">
        <v>1</v>
      </c>
      <c r="T536" s="112">
        <v>1</v>
      </c>
      <c r="U536" s="112">
        <v>4476</v>
      </c>
      <c r="V536" s="112">
        <v>0.37876198654202298</v>
      </c>
      <c r="W536" s="112">
        <v>11817.447787999999</v>
      </c>
      <c r="X536" s="112">
        <v>1</v>
      </c>
      <c r="Y536" s="112">
        <v>562</v>
      </c>
      <c r="Z536" s="112">
        <v>11.874075639129517</v>
      </c>
      <c r="AA536" s="112">
        <v>0.53400000000000003</v>
      </c>
      <c r="AB536" s="112">
        <v>3</v>
      </c>
      <c r="AC536" s="111">
        <v>4</v>
      </c>
      <c r="AD536" s="49">
        <f t="shared" si="8"/>
        <v>4</v>
      </c>
      <c r="AE53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3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37" spans="1:32" x14ac:dyDescent="0.25">
      <c r="A537" s="110" t="s">
        <v>864</v>
      </c>
      <c r="B537" s="110">
        <v>9009141000</v>
      </c>
      <c r="C537" s="110" t="s">
        <v>863</v>
      </c>
      <c r="D537" s="110">
        <v>91932</v>
      </c>
      <c r="E537" s="110">
        <v>2.44</v>
      </c>
      <c r="F537" s="110">
        <v>58853.432229999999</v>
      </c>
      <c r="G537" s="110">
        <v>58.853000000000002</v>
      </c>
      <c r="H537" s="110">
        <v>0.63400000000000001</v>
      </c>
      <c r="I537" s="110">
        <v>4</v>
      </c>
      <c r="J537" s="110">
        <v>0.36599999999999999</v>
      </c>
      <c r="K537" s="110">
        <v>2</v>
      </c>
      <c r="L537" s="110">
        <v>1596</v>
      </c>
      <c r="M537" s="110">
        <v>0.32541857414795672</v>
      </c>
      <c r="N537" s="110">
        <v>0.33300000000000002</v>
      </c>
      <c r="O537" s="110">
        <v>2</v>
      </c>
      <c r="P537" s="110">
        <v>0.38500000000000001</v>
      </c>
      <c r="Q537" s="110">
        <v>2</v>
      </c>
      <c r="R537" s="110">
        <v>2</v>
      </c>
      <c r="S537" s="110">
        <v>1</v>
      </c>
      <c r="T537" s="110">
        <v>1</v>
      </c>
      <c r="U537" s="110">
        <v>3729</v>
      </c>
      <c r="V537" s="110">
        <v>0.73237404960949604</v>
      </c>
      <c r="W537" s="110">
        <v>5091.6604731999996</v>
      </c>
      <c r="X537" s="110">
        <v>1</v>
      </c>
      <c r="Y537" s="110">
        <v>655</v>
      </c>
      <c r="Z537" s="110">
        <v>16.515380736258194</v>
      </c>
      <c r="AA537" s="110">
        <v>0.66700000000000004</v>
      </c>
      <c r="AB537" s="110">
        <v>4</v>
      </c>
      <c r="AC537" s="109">
        <v>3</v>
      </c>
      <c r="AD537" s="49">
        <f t="shared" si="8"/>
        <v>3</v>
      </c>
      <c r="AE53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3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38" spans="1:32" x14ac:dyDescent="0.25">
      <c r="A538" s="112" t="s">
        <v>862</v>
      </c>
      <c r="B538" s="112">
        <v>9009141100</v>
      </c>
      <c r="C538" s="112" t="s">
        <v>861</v>
      </c>
      <c r="D538" s="112">
        <v>91829</v>
      </c>
      <c r="E538" s="112">
        <v>2.5499999999999998</v>
      </c>
      <c r="F538" s="112">
        <v>57505.550430000003</v>
      </c>
      <c r="G538" s="112">
        <v>57.506</v>
      </c>
      <c r="H538" s="112">
        <v>0.60899999999999999</v>
      </c>
      <c r="I538" s="112">
        <v>4</v>
      </c>
      <c r="J538" s="112">
        <v>0.39100000000000001</v>
      </c>
      <c r="K538" s="112">
        <v>2</v>
      </c>
      <c r="L538" s="112">
        <v>1762</v>
      </c>
      <c r="M538" s="112">
        <v>0.36768624666479865</v>
      </c>
      <c r="N538" s="112">
        <v>0.57899999999999996</v>
      </c>
      <c r="O538" s="112">
        <v>3</v>
      </c>
      <c r="P538" s="112">
        <v>0.27700000000000002</v>
      </c>
      <c r="Q538" s="112">
        <v>2</v>
      </c>
      <c r="R538" s="112">
        <v>2</v>
      </c>
      <c r="S538" s="112">
        <v>1</v>
      </c>
      <c r="T538" s="112">
        <v>1</v>
      </c>
      <c r="U538" s="112">
        <v>2777</v>
      </c>
      <c r="V538" s="112">
        <v>1.4939914779527901</v>
      </c>
      <c r="W538" s="112">
        <v>1858.7790098</v>
      </c>
      <c r="X538" s="112">
        <v>1</v>
      </c>
      <c r="Y538" s="112">
        <v>433</v>
      </c>
      <c r="Z538" s="112">
        <v>16.16274729376633</v>
      </c>
      <c r="AA538" s="112">
        <v>0.65600000000000003</v>
      </c>
      <c r="AB538" s="112">
        <v>4</v>
      </c>
      <c r="AC538" s="111">
        <v>3</v>
      </c>
      <c r="AD538" s="49">
        <f t="shared" si="8"/>
        <v>3</v>
      </c>
      <c r="AE53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3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39" spans="1:32" x14ac:dyDescent="0.25">
      <c r="A539" s="110" t="s">
        <v>860</v>
      </c>
      <c r="B539" s="110">
        <v>9009141200</v>
      </c>
      <c r="C539" s="110" t="s">
        <v>859</v>
      </c>
      <c r="D539" s="110">
        <v>40625</v>
      </c>
      <c r="E539" s="110">
        <v>2.71</v>
      </c>
      <c r="F539" s="110">
        <v>24677.93003</v>
      </c>
      <c r="G539" s="110">
        <v>24.678000000000001</v>
      </c>
      <c r="H539" s="110">
        <v>0.108</v>
      </c>
      <c r="I539" s="110">
        <v>1</v>
      </c>
      <c r="J539" s="110">
        <v>0.89200000000000002</v>
      </c>
      <c r="K539" s="110">
        <v>5</v>
      </c>
      <c r="L539" s="110">
        <v>1226</v>
      </c>
      <c r="M539" s="110">
        <v>0.59616021206459346</v>
      </c>
      <c r="N539" s="110">
        <v>0.91900000000000004</v>
      </c>
      <c r="O539" s="110">
        <v>5</v>
      </c>
      <c r="P539" s="110">
        <v>0.74299999999999999</v>
      </c>
      <c r="Q539" s="110">
        <v>4</v>
      </c>
      <c r="R539" s="110">
        <v>5</v>
      </c>
      <c r="S539" s="110">
        <v>1</v>
      </c>
      <c r="T539" s="110">
        <v>1</v>
      </c>
      <c r="U539" s="110">
        <v>4426</v>
      </c>
      <c r="V539" s="110">
        <v>0.7363817901859</v>
      </c>
      <c r="W539" s="110">
        <v>6010.4691057999999</v>
      </c>
      <c r="X539" s="110">
        <v>1</v>
      </c>
      <c r="Y539" s="110">
        <v>1090</v>
      </c>
      <c r="Z539" s="110">
        <v>23.044397463002113</v>
      </c>
      <c r="AA539" s="110">
        <v>0.82499999999999996</v>
      </c>
      <c r="AB539" s="110">
        <v>5</v>
      </c>
      <c r="AC539" s="109">
        <v>5</v>
      </c>
      <c r="AD539" s="49">
        <f t="shared" si="8"/>
        <v>5</v>
      </c>
      <c r="AE53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3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40" spans="1:32" x14ac:dyDescent="0.25">
      <c r="A540" s="112" t="s">
        <v>858</v>
      </c>
      <c r="B540" s="112">
        <v>9009141300</v>
      </c>
      <c r="C540" s="112" t="s">
        <v>857</v>
      </c>
      <c r="D540" s="112">
        <v>36304</v>
      </c>
      <c r="E540" s="112">
        <v>2.2200000000000002</v>
      </c>
      <c r="F540" s="112">
        <v>24365.649430000001</v>
      </c>
      <c r="G540" s="112">
        <v>24.366</v>
      </c>
      <c r="H540" s="112">
        <v>0.105</v>
      </c>
      <c r="I540" s="112">
        <v>1</v>
      </c>
      <c r="J540" s="112">
        <v>0.89500000000000002</v>
      </c>
      <c r="K540" s="112">
        <v>5</v>
      </c>
      <c r="L540" s="112">
        <v>1165</v>
      </c>
      <c r="M540" s="112">
        <v>0.57375856285559301</v>
      </c>
      <c r="N540" s="112">
        <v>0.90600000000000003</v>
      </c>
      <c r="O540" s="112">
        <v>5</v>
      </c>
      <c r="P540" s="112">
        <v>0.81099999999999994</v>
      </c>
      <c r="Q540" s="112">
        <v>5</v>
      </c>
      <c r="R540" s="112">
        <v>5</v>
      </c>
      <c r="S540" s="112">
        <v>1</v>
      </c>
      <c r="T540" s="112">
        <v>1</v>
      </c>
      <c r="U540" s="112">
        <v>5913</v>
      </c>
      <c r="V540" s="112">
        <v>1.4091219727658999</v>
      </c>
      <c r="W540" s="112">
        <v>4196.2300740000001</v>
      </c>
      <c r="X540" s="112">
        <v>1</v>
      </c>
      <c r="Y540" s="112">
        <v>726</v>
      </c>
      <c r="Z540" s="112">
        <v>10.860134629768138</v>
      </c>
      <c r="AA540" s="112">
        <v>0.46800000000000003</v>
      </c>
      <c r="AB540" s="112">
        <v>3</v>
      </c>
      <c r="AC540" s="111">
        <v>4</v>
      </c>
      <c r="AD540" s="49">
        <f t="shared" si="8"/>
        <v>4</v>
      </c>
      <c r="AE54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4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41" spans="1:32" x14ac:dyDescent="0.25">
      <c r="A541" s="110" t="s">
        <v>856</v>
      </c>
      <c r="B541" s="110">
        <v>9009141400</v>
      </c>
      <c r="C541" s="110" t="s">
        <v>855</v>
      </c>
      <c r="D541" s="110">
        <v>51489</v>
      </c>
      <c r="E541" s="110">
        <v>2.87</v>
      </c>
      <c r="F541" s="110">
        <v>30392.995709999999</v>
      </c>
      <c r="G541" s="110">
        <v>30.393000000000001</v>
      </c>
      <c r="H541" s="110">
        <v>0.17599999999999999</v>
      </c>
      <c r="I541" s="110">
        <v>1</v>
      </c>
      <c r="J541" s="110">
        <v>0.82400000000000007</v>
      </c>
      <c r="K541" s="110">
        <v>5</v>
      </c>
      <c r="L541" s="110">
        <v>1400</v>
      </c>
      <c r="M541" s="110">
        <v>0.55275893697021816</v>
      </c>
      <c r="N541" s="110">
        <v>0.88800000000000001</v>
      </c>
      <c r="O541" s="110">
        <v>5</v>
      </c>
      <c r="P541" s="110">
        <v>0.56899999999999995</v>
      </c>
      <c r="Q541" s="110">
        <v>3</v>
      </c>
      <c r="R541" s="110">
        <v>4</v>
      </c>
      <c r="S541" s="110">
        <v>1</v>
      </c>
      <c r="T541" s="110">
        <v>1</v>
      </c>
      <c r="U541" s="110">
        <v>5023</v>
      </c>
      <c r="V541" s="110">
        <v>0.59210467384404897</v>
      </c>
      <c r="W541" s="110">
        <v>8483.2973321999998</v>
      </c>
      <c r="X541" s="110">
        <v>1</v>
      </c>
      <c r="Y541" s="110">
        <v>1323</v>
      </c>
      <c r="Z541" s="110">
        <v>26.765122395306495</v>
      </c>
      <c r="AA541" s="110">
        <v>0.88</v>
      </c>
      <c r="AB541" s="110">
        <v>5</v>
      </c>
      <c r="AC541" s="109">
        <v>4.5</v>
      </c>
      <c r="AD541" s="49">
        <f t="shared" si="8"/>
        <v>5</v>
      </c>
      <c r="AE54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4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42" spans="1:32" x14ac:dyDescent="0.25">
      <c r="A542" s="112" t="s">
        <v>854</v>
      </c>
      <c r="B542" s="112">
        <v>9009141500</v>
      </c>
      <c r="C542" s="112" t="s">
        <v>853</v>
      </c>
      <c r="D542" s="112">
        <v>26324</v>
      </c>
      <c r="E542" s="112">
        <v>2.89</v>
      </c>
      <c r="F542" s="112">
        <v>15484.70588</v>
      </c>
      <c r="G542" s="112">
        <v>15.484999999999999</v>
      </c>
      <c r="H542" s="112">
        <v>2.3E-2</v>
      </c>
      <c r="I542" s="112">
        <v>1</v>
      </c>
      <c r="J542" s="112">
        <v>0.97699999999999998</v>
      </c>
      <c r="K542" s="112">
        <v>5</v>
      </c>
      <c r="L542" s="112">
        <v>1082</v>
      </c>
      <c r="M542" s="112">
        <v>0.83850478663402295</v>
      </c>
      <c r="N542" s="112">
        <v>0.98899999999999999</v>
      </c>
      <c r="O542" s="112">
        <v>5</v>
      </c>
      <c r="P542" s="112">
        <v>0.88700000000000001</v>
      </c>
      <c r="Q542" s="112">
        <v>5</v>
      </c>
      <c r="R542" s="112">
        <v>5</v>
      </c>
      <c r="S542" s="112">
        <v>1</v>
      </c>
      <c r="T542" s="112">
        <v>1</v>
      </c>
      <c r="U542" s="112">
        <v>6873</v>
      </c>
      <c r="V542" s="112">
        <v>0.61839012381524605</v>
      </c>
      <c r="W542" s="112">
        <v>11114.343091000001</v>
      </c>
      <c r="X542" s="112">
        <v>1</v>
      </c>
      <c r="Y542" s="112">
        <v>913</v>
      </c>
      <c r="Z542" s="112">
        <v>12.5</v>
      </c>
      <c r="AA542" s="112">
        <v>0.56299999999999994</v>
      </c>
      <c r="AB542" s="112">
        <v>3</v>
      </c>
      <c r="AC542" s="111">
        <v>4</v>
      </c>
      <c r="AD542" s="49">
        <f t="shared" si="8"/>
        <v>4</v>
      </c>
      <c r="AE54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4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43" spans="1:32" x14ac:dyDescent="0.25">
      <c r="A543" s="110" t="s">
        <v>852</v>
      </c>
      <c r="B543" s="110">
        <v>9009141600</v>
      </c>
      <c r="C543" s="110" t="s">
        <v>851</v>
      </c>
      <c r="D543" s="110">
        <v>32110</v>
      </c>
      <c r="E543" s="110">
        <v>2.3199999999999998</v>
      </c>
      <c r="F543" s="110">
        <v>21081.247800000001</v>
      </c>
      <c r="G543" s="110">
        <v>21.081</v>
      </c>
      <c r="H543" s="110">
        <v>7.0000000000000007E-2</v>
      </c>
      <c r="I543" s="110">
        <v>1</v>
      </c>
      <c r="J543" s="110">
        <v>0.92999999999999994</v>
      </c>
      <c r="K543" s="110">
        <v>5</v>
      </c>
      <c r="L543" s="110">
        <v>1067</v>
      </c>
      <c r="M543" s="110">
        <v>0.60736442745101638</v>
      </c>
      <c r="N543" s="110">
        <v>0.92500000000000004</v>
      </c>
      <c r="O543" s="110">
        <v>5</v>
      </c>
      <c r="P543" s="110">
        <v>0.89800000000000002</v>
      </c>
      <c r="Q543" s="110">
        <v>5</v>
      </c>
      <c r="R543" s="110">
        <v>5</v>
      </c>
      <c r="S543" s="110">
        <v>1</v>
      </c>
      <c r="T543" s="110">
        <v>1</v>
      </c>
      <c r="U543" s="110">
        <v>5169</v>
      </c>
      <c r="V543" s="110">
        <v>0.41283704789365799</v>
      </c>
      <c r="W543" s="110">
        <v>12520.678621999999</v>
      </c>
      <c r="X543" s="110">
        <v>1</v>
      </c>
      <c r="Y543" s="110">
        <v>1054</v>
      </c>
      <c r="Z543" s="110">
        <v>20.469994173625945</v>
      </c>
      <c r="AA543" s="110">
        <v>0.79100000000000004</v>
      </c>
      <c r="AB543" s="110">
        <v>4</v>
      </c>
      <c r="AC543" s="109">
        <v>4.5</v>
      </c>
      <c r="AD543" s="49">
        <f t="shared" si="8"/>
        <v>5</v>
      </c>
      <c r="AE54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4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44" spans="1:32" x14ac:dyDescent="0.25">
      <c r="A544" s="112" t="s">
        <v>850</v>
      </c>
      <c r="B544" s="112">
        <v>9009141800</v>
      </c>
      <c r="C544" s="112" t="s">
        <v>849</v>
      </c>
      <c r="D544" s="112">
        <v>54167</v>
      </c>
      <c r="E544" s="112">
        <v>2.56</v>
      </c>
      <c r="F544" s="112">
        <v>33854.375</v>
      </c>
      <c r="G544" s="112">
        <v>33.853999999999999</v>
      </c>
      <c r="H544" s="112">
        <v>0.221</v>
      </c>
      <c r="I544" s="112">
        <v>2</v>
      </c>
      <c r="J544" s="112">
        <v>0.77900000000000003</v>
      </c>
      <c r="K544" s="112">
        <v>4</v>
      </c>
      <c r="L544" s="112">
        <v>1373</v>
      </c>
      <c r="M544" s="112">
        <v>0.48667269739878527</v>
      </c>
      <c r="N544" s="112">
        <v>0.82899999999999996</v>
      </c>
      <c r="O544" s="112">
        <v>5</v>
      </c>
      <c r="P544" s="112">
        <v>0.58699999999999997</v>
      </c>
      <c r="Q544" s="112">
        <v>3</v>
      </c>
      <c r="R544" s="112">
        <v>4</v>
      </c>
      <c r="S544" s="112">
        <v>1</v>
      </c>
      <c r="T544" s="112">
        <v>1</v>
      </c>
      <c r="U544" s="112">
        <v>3892</v>
      </c>
      <c r="V544" s="112">
        <v>0.56799568183327498</v>
      </c>
      <c r="W544" s="112">
        <v>6852.164769</v>
      </c>
      <c r="X544" s="112">
        <v>1</v>
      </c>
      <c r="Y544" s="112">
        <v>1483</v>
      </c>
      <c r="Z544" s="112">
        <v>34.178382115694859</v>
      </c>
      <c r="AA544" s="112">
        <v>0.95299999999999996</v>
      </c>
      <c r="AB544" s="112">
        <v>5</v>
      </c>
      <c r="AC544" s="111">
        <v>4.5</v>
      </c>
      <c r="AD544" s="49">
        <f t="shared" si="8"/>
        <v>5</v>
      </c>
      <c r="AE54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4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45" spans="1:32" x14ac:dyDescent="0.25">
      <c r="A545" s="110" t="s">
        <v>848</v>
      </c>
      <c r="B545" s="110">
        <v>9009141900</v>
      </c>
      <c r="C545" s="110" t="s">
        <v>847</v>
      </c>
      <c r="D545" s="110">
        <v>83925</v>
      </c>
      <c r="E545" s="110">
        <v>2.35</v>
      </c>
      <c r="F545" s="110">
        <v>54746.633529999999</v>
      </c>
      <c r="G545" s="110">
        <v>54.747</v>
      </c>
      <c r="H545" s="110">
        <v>0.55400000000000005</v>
      </c>
      <c r="I545" s="110">
        <v>3</v>
      </c>
      <c r="J545" s="110">
        <v>0.44599999999999995</v>
      </c>
      <c r="K545" s="110">
        <v>3</v>
      </c>
      <c r="L545" s="110">
        <v>1703</v>
      </c>
      <c r="M545" s="110">
        <v>0.37328322642526512</v>
      </c>
      <c r="N545" s="110">
        <v>0.60699999999999998</v>
      </c>
      <c r="O545" s="110">
        <v>4</v>
      </c>
      <c r="P545" s="110">
        <v>0.31000000000000005</v>
      </c>
      <c r="Q545" s="110">
        <v>2</v>
      </c>
      <c r="R545" s="110">
        <v>3</v>
      </c>
      <c r="S545" s="110">
        <v>1</v>
      </c>
      <c r="T545" s="110">
        <v>1</v>
      </c>
      <c r="U545" s="110">
        <v>5063</v>
      </c>
      <c r="V545" s="110">
        <v>0.50239962501756796</v>
      </c>
      <c r="W545" s="110">
        <v>10077.634910000001</v>
      </c>
      <c r="X545" s="110">
        <v>1</v>
      </c>
      <c r="Y545" s="110">
        <v>1171</v>
      </c>
      <c r="Z545" s="110">
        <v>21.48229682627041</v>
      </c>
      <c r="AA545" s="110">
        <v>0.80700000000000005</v>
      </c>
      <c r="AB545" s="110">
        <v>5</v>
      </c>
      <c r="AC545" s="109">
        <v>4</v>
      </c>
      <c r="AD545" s="49">
        <f t="shared" si="8"/>
        <v>4</v>
      </c>
      <c r="AE54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4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46" spans="1:32" x14ac:dyDescent="0.25">
      <c r="A546" s="112" t="s">
        <v>846</v>
      </c>
      <c r="B546" s="112">
        <v>9009142000</v>
      </c>
      <c r="C546" s="112" t="s">
        <v>845</v>
      </c>
      <c r="D546" s="112">
        <v>51138</v>
      </c>
      <c r="E546" s="112">
        <v>1.76</v>
      </c>
      <c r="F546" s="112">
        <v>38546.717850000001</v>
      </c>
      <c r="G546" s="112">
        <v>38.546999999999997</v>
      </c>
      <c r="H546" s="112">
        <v>0.27</v>
      </c>
      <c r="I546" s="112">
        <v>2</v>
      </c>
      <c r="J546" s="112">
        <v>0.73</v>
      </c>
      <c r="K546" s="112">
        <v>4</v>
      </c>
      <c r="L546" s="112">
        <v>1446</v>
      </c>
      <c r="M546" s="112">
        <v>0.45015505775415843</v>
      </c>
      <c r="N546" s="112">
        <v>0.78300000000000003</v>
      </c>
      <c r="O546" s="112">
        <v>4</v>
      </c>
      <c r="P546" s="112">
        <v>0.53299999999999992</v>
      </c>
      <c r="Q546" s="112">
        <v>3</v>
      </c>
      <c r="R546" s="112">
        <v>4</v>
      </c>
      <c r="S546" s="112">
        <v>1</v>
      </c>
      <c r="T546" s="112">
        <v>1</v>
      </c>
      <c r="U546" s="112">
        <v>3396</v>
      </c>
      <c r="V546" s="112">
        <v>0.25717223400262901</v>
      </c>
      <c r="W546" s="112">
        <v>13205.158065</v>
      </c>
      <c r="X546" s="112">
        <v>1</v>
      </c>
      <c r="Y546" s="112">
        <v>783</v>
      </c>
      <c r="Z546" s="112">
        <v>25.816023738872403</v>
      </c>
      <c r="AA546" s="112">
        <v>0.875</v>
      </c>
      <c r="AB546" s="112">
        <v>5</v>
      </c>
      <c r="AC546" s="111">
        <v>4.5</v>
      </c>
      <c r="AD546" s="49">
        <f t="shared" si="8"/>
        <v>5</v>
      </c>
      <c r="AE54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4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47" spans="1:32" x14ac:dyDescent="0.25">
      <c r="A547" s="110" t="s">
        <v>844</v>
      </c>
      <c r="B547" s="110">
        <v>9009142100</v>
      </c>
      <c r="C547" s="110" t="s">
        <v>843</v>
      </c>
      <c r="D547" s="110">
        <v>44815</v>
      </c>
      <c r="E547" s="110">
        <v>2.38</v>
      </c>
      <c r="F547" s="110">
        <v>29049.24987</v>
      </c>
      <c r="G547" s="110">
        <v>29.048999999999999</v>
      </c>
      <c r="H547" s="110">
        <v>0.151</v>
      </c>
      <c r="I547" s="110">
        <v>1</v>
      </c>
      <c r="J547" s="110">
        <v>0.84899999999999998</v>
      </c>
      <c r="K547" s="110">
        <v>5</v>
      </c>
      <c r="L547" s="110">
        <v>1308</v>
      </c>
      <c r="M547" s="110">
        <v>0.54032376292820261</v>
      </c>
      <c r="N547" s="110">
        <v>0.88</v>
      </c>
      <c r="O547" s="110">
        <v>5</v>
      </c>
      <c r="P547" s="110">
        <v>0.64800000000000002</v>
      </c>
      <c r="Q547" s="110">
        <v>4</v>
      </c>
      <c r="R547" s="110">
        <v>5</v>
      </c>
      <c r="S547" s="110">
        <v>1</v>
      </c>
      <c r="T547" s="110">
        <v>1</v>
      </c>
      <c r="U547" s="110">
        <v>1744</v>
      </c>
      <c r="V547" s="110">
        <v>0.23397560143135801</v>
      </c>
      <c r="W547" s="110">
        <v>7453.7686379999996</v>
      </c>
      <c r="X547" s="110">
        <v>1</v>
      </c>
      <c r="Y547" s="110">
        <v>376</v>
      </c>
      <c r="Z547" s="110">
        <v>25.016633399866933</v>
      </c>
      <c r="AA547" s="110">
        <v>0.85599999999999998</v>
      </c>
      <c r="AB547" s="110">
        <v>5</v>
      </c>
      <c r="AC547" s="109">
        <v>5</v>
      </c>
      <c r="AD547" s="49">
        <f t="shared" si="8"/>
        <v>5</v>
      </c>
      <c r="AE54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4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48" spans="1:32" x14ac:dyDescent="0.25">
      <c r="A548" s="112" t="s">
        <v>842</v>
      </c>
      <c r="B548" s="112">
        <v>9009142200</v>
      </c>
      <c r="C548" s="112" t="s">
        <v>841</v>
      </c>
      <c r="D548" s="112">
        <v>67917</v>
      </c>
      <c r="E548" s="112">
        <v>1.6</v>
      </c>
      <c r="F548" s="112">
        <v>53693.102959999997</v>
      </c>
      <c r="G548" s="112">
        <v>53.692999999999998</v>
      </c>
      <c r="H548" s="112">
        <v>0.53700000000000003</v>
      </c>
      <c r="I548" s="112">
        <v>3</v>
      </c>
      <c r="J548" s="112">
        <v>0.46299999999999997</v>
      </c>
      <c r="K548" s="112">
        <v>3</v>
      </c>
      <c r="L548" s="112">
        <v>1487</v>
      </c>
      <c r="M548" s="112">
        <v>0.33233318650429511</v>
      </c>
      <c r="N548" s="112">
        <v>0.379</v>
      </c>
      <c r="O548" s="112">
        <v>2</v>
      </c>
      <c r="P548" s="112">
        <v>0.496</v>
      </c>
      <c r="Q548" s="112">
        <v>3</v>
      </c>
      <c r="R548" s="112">
        <v>3</v>
      </c>
      <c r="S548" s="112">
        <v>1</v>
      </c>
      <c r="T548" s="112">
        <v>1</v>
      </c>
      <c r="U548" s="112">
        <v>1581</v>
      </c>
      <c r="V548" s="112">
        <v>0.34710624141887902</v>
      </c>
      <c r="W548" s="112">
        <v>4554.8014161999999</v>
      </c>
      <c r="X548" s="112">
        <v>1</v>
      </c>
      <c r="Y548" s="112">
        <v>303</v>
      </c>
      <c r="Z548" s="112">
        <v>20.106171201061713</v>
      </c>
      <c r="AA548" s="112">
        <v>0.78700000000000003</v>
      </c>
      <c r="AB548" s="112">
        <v>4</v>
      </c>
      <c r="AC548" s="111">
        <v>3.5</v>
      </c>
      <c r="AD548" s="49">
        <f t="shared" si="8"/>
        <v>4</v>
      </c>
      <c r="AE54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4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49" spans="1:32" x14ac:dyDescent="0.25">
      <c r="A549" s="110" t="s">
        <v>840</v>
      </c>
      <c r="B549" s="110">
        <v>9009142300</v>
      </c>
      <c r="C549" s="110" t="s">
        <v>839</v>
      </c>
      <c r="D549" s="110">
        <v>37481</v>
      </c>
      <c r="E549" s="110">
        <v>2.76</v>
      </c>
      <c r="F549" s="110">
        <v>22560.910800000001</v>
      </c>
      <c r="G549" s="110">
        <v>22.561</v>
      </c>
      <c r="H549" s="110">
        <v>8.7999999999999995E-2</v>
      </c>
      <c r="I549" s="110">
        <v>1</v>
      </c>
      <c r="J549" s="110">
        <v>0.91200000000000003</v>
      </c>
      <c r="K549" s="110">
        <v>5</v>
      </c>
      <c r="L549" s="110">
        <v>1269</v>
      </c>
      <c r="M549" s="110">
        <v>0.67497274977036825</v>
      </c>
      <c r="N549" s="110">
        <v>0.95399999999999996</v>
      </c>
      <c r="O549" s="110">
        <v>5</v>
      </c>
      <c r="P549" s="110">
        <v>0.68900000000000006</v>
      </c>
      <c r="Q549" s="110">
        <v>4</v>
      </c>
      <c r="R549" s="110">
        <v>5</v>
      </c>
      <c r="S549" s="110">
        <v>1</v>
      </c>
      <c r="T549" s="110">
        <v>1</v>
      </c>
      <c r="U549" s="110">
        <v>5448</v>
      </c>
      <c r="V549" s="110">
        <v>0.39080335507345998</v>
      </c>
      <c r="W549" s="110">
        <v>13940.514913999999</v>
      </c>
      <c r="X549" s="110">
        <v>1</v>
      </c>
      <c r="Y549" s="110">
        <v>1968</v>
      </c>
      <c r="Z549" s="110">
        <v>36.043956043956044</v>
      </c>
      <c r="AA549" s="110">
        <v>0.96699999999999997</v>
      </c>
      <c r="AB549" s="110">
        <v>5</v>
      </c>
      <c r="AC549" s="109">
        <v>5</v>
      </c>
      <c r="AD549" s="49">
        <f t="shared" si="8"/>
        <v>5</v>
      </c>
      <c r="AE54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4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50" spans="1:32" x14ac:dyDescent="0.25">
      <c r="A550" s="112" t="s">
        <v>838</v>
      </c>
      <c r="B550" s="112">
        <v>9009142400</v>
      </c>
      <c r="C550" s="112" t="s">
        <v>837</v>
      </c>
      <c r="D550" s="112">
        <v>36058</v>
      </c>
      <c r="E550" s="112">
        <v>3.28</v>
      </c>
      <c r="F550" s="112">
        <v>19909.699840000001</v>
      </c>
      <c r="G550" s="112">
        <v>19.91</v>
      </c>
      <c r="H550" s="112">
        <v>5.7000000000000002E-2</v>
      </c>
      <c r="I550" s="112">
        <v>1</v>
      </c>
      <c r="J550" s="112">
        <v>0.94299999999999995</v>
      </c>
      <c r="K550" s="112">
        <v>5</v>
      </c>
      <c r="L550" s="112">
        <v>1247</v>
      </c>
      <c r="M550" s="112">
        <v>0.75159345044149095</v>
      </c>
      <c r="N550" s="112">
        <v>0.97799999999999998</v>
      </c>
      <c r="O550" s="112">
        <v>5</v>
      </c>
      <c r="P550" s="112">
        <v>0.71700000000000008</v>
      </c>
      <c r="Q550" s="112">
        <v>4</v>
      </c>
      <c r="R550" s="112">
        <v>5</v>
      </c>
      <c r="S550" s="112">
        <v>1</v>
      </c>
      <c r="T550" s="112">
        <v>1</v>
      </c>
      <c r="U550" s="112">
        <v>5360</v>
      </c>
      <c r="V550" s="112">
        <v>0.46051912209631901</v>
      </c>
      <c r="W550" s="112">
        <v>11639.038952000001</v>
      </c>
      <c r="X550" s="112">
        <v>1</v>
      </c>
      <c r="Y550" s="112">
        <v>2195</v>
      </c>
      <c r="Z550" s="112">
        <v>36.565050807929367</v>
      </c>
      <c r="AA550" s="112">
        <v>0.97099999999999997</v>
      </c>
      <c r="AB550" s="112">
        <v>5</v>
      </c>
      <c r="AC550" s="111">
        <v>5</v>
      </c>
      <c r="AD550" s="49">
        <f t="shared" si="8"/>
        <v>5</v>
      </c>
      <c r="AE55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5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51" spans="1:32" x14ac:dyDescent="0.25">
      <c r="A551" s="110" t="s">
        <v>836</v>
      </c>
      <c r="B551" s="110">
        <v>9009142500</v>
      </c>
      <c r="C551" s="110" t="s">
        <v>835</v>
      </c>
      <c r="D551" s="110">
        <v>42095</v>
      </c>
      <c r="E551" s="110">
        <v>2.79</v>
      </c>
      <c r="F551" s="110">
        <v>25201.617300000002</v>
      </c>
      <c r="G551" s="110">
        <v>25.202000000000002</v>
      </c>
      <c r="H551" s="110">
        <v>0.114</v>
      </c>
      <c r="I551" s="110">
        <v>1</v>
      </c>
      <c r="J551" s="110">
        <v>0.88600000000000001</v>
      </c>
      <c r="K551" s="110">
        <v>5</v>
      </c>
      <c r="L551" s="110">
        <v>1195</v>
      </c>
      <c r="M551" s="110">
        <v>0.56901110072804728</v>
      </c>
      <c r="N551" s="110">
        <v>0.90300000000000002</v>
      </c>
      <c r="O551" s="110">
        <v>5</v>
      </c>
      <c r="P551" s="110">
        <v>0.77300000000000002</v>
      </c>
      <c r="Q551" s="110">
        <v>4</v>
      </c>
      <c r="R551" s="110">
        <v>5</v>
      </c>
      <c r="S551" s="110">
        <v>1</v>
      </c>
      <c r="T551" s="110">
        <v>1</v>
      </c>
      <c r="U551" s="110">
        <v>5929</v>
      </c>
      <c r="V551" s="110">
        <v>0.71219210282055401</v>
      </c>
      <c r="W551" s="110">
        <v>8325.0010447000004</v>
      </c>
      <c r="X551" s="110">
        <v>1</v>
      </c>
      <c r="Y551" s="110">
        <v>1624</v>
      </c>
      <c r="Z551" s="110">
        <v>27.567475810558481</v>
      </c>
      <c r="AA551" s="110">
        <v>0.90500000000000003</v>
      </c>
      <c r="AB551" s="110">
        <v>5</v>
      </c>
      <c r="AC551" s="109">
        <v>5</v>
      </c>
      <c r="AD551" s="49">
        <f t="shared" si="8"/>
        <v>5</v>
      </c>
      <c r="AE55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5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52" spans="1:32" x14ac:dyDescent="0.25">
      <c r="A552" s="112" t="s">
        <v>834</v>
      </c>
      <c r="B552" s="112">
        <v>9009142601</v>
      </c>
      <c r="C552" s="112" t="s">
        <v>833</v>
      </c>
      <c r="D552" s="112">
        <v>55399</v>
      </c>
      <c r="E552" s="112">
        <v>2.61</v>
      </c>
      <c r="F552" s="112">
        <v>34291.120130000003</v>
      </c>
      <c r="G552" s="112">
        <v>34.290999999999997</v>
      </c>
      <c r="H552" s="112">
        <v>0.23</v>
      </c>
      <c r="I552" s="112">
        <v>2</v>
      </c>
      <c r="J552" s="112">
        <v>0.77</v>
      </c>
      <c r="K552" s="112">
        <v>4</v>
      </c>
      <c r="L552" s="112">
        <v>1198</v>
      </c>
      <c r="M552" s="112">
        <v>0.41923389919896437</v>
      </c>
      <c r="N552" s="112">
        <v>0.71799999999999997</v>
      </c>
      <c r="O552" s="112">
        <v>4</v>
      </c>
      <c r="P552" s="112">
        <v>0.76700000000000002</v>
      </c>
      <c r="Q552" s="112">
        <v>4</v>
      </c>
      <c r="R552" s="112">
        <v>4</v>
      </c>
      <c r="S552" s="112">
        <v>1</v>
      </c>
      <c r="T552" s="112">
        <v>1</v>
      </c>
      <c r="U552" s="112">
        <v>5926</v>
      </c>
      <c r="V552" s="112">
        <v>1.47328211559281</v>
      </c>
      <c r="W552" s="112">
        <v>4022.3117739999998</v>
      </c>
      <c r="X552" s="112">
        <v>1</v>
      </c>
      <c r="Y552" s="112">
        <v>2010</v>
      </c>
      <c r="Z552" s="112">
        <v>34.30034129692833</v>
      </c>
      <c r="AA552" s="112">
        <v>0.96699999999999997</v>
      </c>
      <c r="AB552" s="112">
        <v>5</v>
      </c>
      <c r="AC552" s="111">
        <v>4.5</v>
      </c>
      <c r="AD552" s="49">
        <f t="shared" si="8"/>
        <v>5</v>
      </c>
      <c r="AE55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5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53" spans="1:32" x14ac:dyDescent="0.25">
      <c r="A553" s="110" t="s">
        <v>832</v>
      </c>
      <c r="B553" s="110">
        <v>9009142603</v>
      </c>
      <c r="C553" s="110" t="s">
        <v>831</v>
      </c>
      <c r="D553" s="110">
        <v>19593</v>
      </c>
      <c r="E553" s="110">
        <v>1.86</v>
      </c>
      <c r="F553" s="110">
        <v>14366.28462</v>
      </c>
      <c r="G553" s="110">
        <v>14.366</v>
      </c>
      <c r="H553" s="110">
        <v>1.4E-2</v>
      </c>
      <c r="I553" s="110">
        <v>1</v>
      </c>
      <c r="J553" s="110">
        <v>0.98599999999999999</v>
      </c>
      <c r="K553" s="110">
        <v>5</v>
      </c>
      <c r="L553" s="110">
        <v>715</v>
      </c>
      <c r="M553" s="110">
        <v>0.59723165919011278</v>
      </c>
      <c r="N553" s="110">
        <v>0.92200000000000004</v>
      </c>
      <c r="O553" s="110">
        <v>5</v>
      </c>
      <c r="P553" s="110">
        <v>0.99199999999999999</v>
      </c>
      <c r="Q553" s="110">
        <v>5</v>
      </c>
      <c r="R553" s="110">
        <v>5</v>
      </c>
      <c r="S553" s="110">
        <v>1</v>
      </c>
      <c r="T553" s="110">
        <v>1</v>
      </c>
      <c r="U553" s="110">
        <v>3960</v>
      </c>
      <c r="V553" s="110">
        <v>0.369501325874869</v>
      </c>
      <c r="W553" s="110">
        <v>10717.146929</v>
      </c>
      <c r="X553" s="110">
        <v>1</v>
      </c>
      <c r="Y553" s="110">
        <v>902</v>
      </c>
      <c r="Z553" s="110">
        <v>21.978557504873294</v>
      </c>
      <c r="AA553" s="110">
        <v>0.83799999999999997</v>
      </c>
      <c r="AB553" s="110">
        <v>5</v>
      </c>
      <c r="AC553" s="109">
        <v>5</v>
      </c>
      <c r="AD553" s="49">
        <f t="shared" si="8"/>
        <v>5</v>
      </c>
      <c r="AE55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5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54" spans="1:32" x14ac:dyDescent="0.25">
      <c r="A554" s="112" t="s">
        <v>830</v>
      </c>
      <c r="B554" s="112">
        <v>9009142604</v>
      </c>
      <c r="C554" s="112" t="s">
        <v>829</v>
      </c>
      <c r="D554" s="112">
        <v>73411</v>
      </c>
      <c r="E554" s="112">
        <v>2.5499999999999998</v>
      </c>
      <c r="F554" s="112">
        <v>45971.751429999997</v>
      </c>
      <c r="G554" s="112">
        <v>45.972000000000001</v>
      </c>
      <c r="H554" s="112">
        <v>0.38200000000000001</v>
      </c>
      <c r="I554" s="112">
        <v>2</v>
      </c>
      <c r="J554" s="112">
        <v>0.61799999999999999</v>
      </c>
      <c r="K554" s="112">
        <v>4</v>
      </c>
      <c r="L554" s="112">
        <v>1442</v>
      </c>
      <c r="M554" s="112">
        <v>0.37640506314727545</v>
      </c>
      <c r="N554" s="112">
        <v>0.62</v>
      </c>
      <c r="O554" s="112">
        <v>4</v>
      </c>
      <c r="P554" s="112">
        <v>0.53699999999999992</v>
      </c>
      <c r="Q554" s="112">
        <v>3</v>
      </c>
      <c r="R554" s="112">
        <v>4</v>
      </c>
      <c r="S554" s="112">
        <v>1</v>
      </c>
      <c r="T554" s="112">
        <v>1</v>
      </c>
      <c r="U554" s="112">
        <v>2914</v>
      </c>
      <c r="V554" s="112">
        <v>0.58107566521543697</v>
      </c>
      <c r="W554" s="112">
        <v>5014.8374376000002</v>
      </c>
      <c r="X554" s="112">
        <v>1</v>
      </c>
      <c r="Y554" s="112">
        <v>478</v>
      </c>
      <c r="Z554" s="112">
        <v>18.244274809160306</v>
      </c>
      <c r="AA554" s="112">
        <v>0.753</v>
      </c>
      <c r="AB554" s="112">
        <v>4</v>
      </c>
      <c r="AC554" s="111">
        <v>4</v>
      </c>
      <c r="AD554" s="49">
        <f t="shared" si="8"/>
        <v>4</v>
      </c>
      <c r="AE55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5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55" spans="1:32" x14ac:dyDescent="0.25">
      <c r="A555" s="110" t="s">
        <v>828</v>
      </c>
      <c r="B555" s="110">
        <v>9009142700</v>
      </c>
      <c r="C555" s="110" t="s">
        <v>827</v>
      </c>
      <c r="D555" s="110">
        <v>41881</v>
      </c>
      <c r="E555" s="110">
        <v>3.12</v>
      </c>
      <c r="F555" s="110">
        <v>23710.447230000002</v>
      </c>
      <c r="G555" s="110">
        <v>23.71</v>
      </c>
      <c r="H555" s="110">
        <v>0.10199999999999999</v>
      </c>
      <c r="I555" s="110">
        <v>1</v>
      </c>
      <c r="J555" s="110">
        <v>0.89800000000000002</v>
      </c>
      <c r="K555" s="110">
        <v>5</v>
      </c>
      <c r="L555" s="110">
        <v>1365</v>
      </c>
      <c r="M555" s="110">
        <v>0.69083471269470431</v>
      </c>
      <c r="N555" s="110">
        <v>0.95799999999999996</v>
      </c>
      <c r="O555" s="110">
        <v>5</v>
      </c>
      <c r="P555" s="110">
        <v>0.59399999999999997</v>
      </c>
      <c r="Q555" s="110">
        <v>3</v>
      </c>
      <c r="R555" s="110">
        <v>4</v>
      </c>
      <c r="S555" s="110">
        <v>1</v>
      </c>
      <c r="T555" s="110">
        <v>1</v>
      </c>
      <c r="U555" s="110">
        <v>6654</v>
      </c>
      <c r="V555" s="110">
        <v>1.228238123111</v>
      </c>
      <c r="W555" s="110">
        <v>5417.5162575000004</v>
      </c>
      <c r="X555" s="110">
        <v>1</v>
      </c>
      <c r="Y555" s="110">
        <v>3104</v>
      </c>
      <c r="Z555" s="110">
        <v>42.543859649122808</v>
      </c>
      <c r="AA555" s="110">
        <v>0.99199999999999999</v>
      </c>
      <c r="AB555" s="110">
        <v>5</v>
      </c>
      <c r="AC555" s="109">
        <v>4.5</v>
      </c>
      <c r="AD555" s="49">
        <f t="shared" si="8"/>
        <v>5</v>
      </c>
      <c r="AE55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5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56" spans="1:32" x14ac:dyDescent="0.25">
      <c r="A556" s="112" t="s">
        <v>826</v>
      </c>
      <c r="B556" s="112">
        <v>9009142800</v>
      </c>
      <c r="C556" s="112" t="s">
        <v>825</v>
      </c>
      <c r="D556" s="112">
        <v>68832</v>
      </c>
      <c r="E556" s="112">
        <v>2.13</v>
      </c>
      <c r="F556" s="112">
        <v>47162.909269999996</v>
      </c>
      <c r="G556" s="112">
        <v>47.162999999999997</v>
      </c>
      <c r="H556" s="112">
        <v>0.39900000000000002</v>
      </c>
      <c r="I556" s="112">
        <v>2</v>
      </c>
      <c r="J556" s="112">
        <v>0.60099999999999998</v>
      </c>
      <c r="K556" s="112">
        <v>4</v>
      </c>
      <c r="L556" s="112">
        <v>1506</v>
      </c>
      <c r="M556" s="112">
        <v>0.38318246859074651</v>
      </c>
      <c r="N556" s="112">
        <v>0.64200000000000002</v>
      </c>
      <c r="O556" s="112">
        <v>4</v>
      </c>
      <c r="P556" s="112">
        <v>0.46799999999999997</v>
      </c>
      <c r="Q556" s="112">
        <v>3</v>
      </c>
      <c r="R556" s="112">
        <v>4</v>
      </c>
      <c r="S556" s="112">
        <v>1</v>
      </c>
      <c r="T556" s="112">
        <v>1</v>
      </c>
      <c r="U556" s="112">
        <v>4841</v>
      </c>
      <c r="V556" s="112">
        <v>1.53388355467284</v>
      </c>
      <c r="W556" s="112">
        <v>3156.0413991</v>
      </c>
      <c r="X556" s="112">
        <v>1</v>
      </c>
      <c r="Y556" s="112">
        <v>511</v>
      </c>
      <c r="Z556" s="112">
        <v>12.509179926560588</v>
      </c>
      <c r="AA556" s="112">
        <v>0.59199999999999997</v>
      </c>
      <c r="AB556" s="112">
        <v>3</v>
      </c>
      <c r="AC556" s="111">
        <v>3.5</v>
      </c>
      <c r="AD556" s="49">
        <f t="shared" si="8"/>
        <v>4</v>
      </c>
      <c r="AE55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5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57" spans="1:32" x14ac:dyDescent="0.25">
      <c r="A557" s="110" t="s">
        <v>824</v>
      </c>
      <c r="B557" s="110">
        <v>9009150100</v>
      </c>
      <c r="C557" s="110" t="s">
        <v>823</v>
      </c>
      <c r="D557" s="110">
        <v>100309</v>
      </c>
      <c r="E557" s="110">
        <v>2.0699999999999998</v>
      </c>
      <c r="F557" s="110">
        <v>69719.574529999998</v>
      </c>
      <c r="G557" s="110">
        <v>69.72</v>
      </c>
      <c r="H557" s="110">
        <v>0.79800000000000004</v>
      </c>
      <c r="I557" s="110">
        <v>4</v>
      </c>
      <c r="J557" s="110">
        <v>0.20199999999999996</v>
      </c>
      <c r="K557" s="110">
        <v>2</v>
      </c>
      <c r="L557" s="110">
        <v>1797</v>
      </c>
      <c r="M557" s="110">
        <v>0.30929620763421489</v>
      </c>
      <c r="N557" s="110">
        <v>0.223</v>
      </c>
      <c r="O557" s="110">
        <v>2</v>
      </c>
      <c r="P557" s="110">
        <v>0.255</v>
      </c>
      <c r="Q557" s="110">
        <v>2</v>
      </c>
      <c r="R557" s="110">
        <v>2</v>
      </c>
      <c r="S557" s="110">
        <v>1</v>
      </c>
      <c r="T557" s="110">
        <v>1</v>
      </c>
      <c r="U557" s="110">
        <v>4123</v>
      </c>
      <c r="V557" s="110">
        <v>1.2127951944178901</v>
      </c>
      <c r="W557" s="110">
        <v>3399.5847106000001</v>
      </c>
      <c r="X557" s="110">
        <v>1</v>
      </c>
      <c r="Y557" s="110">
        <v>450</v>
      </c>
      <c r="Z557" s="110">
        <v>9.3926111458985595</v>
      </c>
      <c r="AA557" s="110">
        <v>0.43099999999999999</v>
      </c>
      <c r="AB557" s="110">
        <v>3</v>
      </c>
      <c r="AC557" s="109">
        <v>2.5</v>
      </c>
      <c r="AD557" s="49">
        <f t="shared" si="8"/>
        <v>3</v>
      </c>
      <c r="AE55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5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58" spans="1:32" x14ac:dyDescent="0.25">
      <c r="A558" s="112" t="s">
        <v>822</v>
      </c>
      <c r="B558" s="112">
        <v>9009150200</v>
      </c>
      <c r="C558" s="112" t="s">
        <v>821</v>
      </c>
      <c r="D558" s="112">
        <v>71295</v>
      </c>
      <c r="E558" s="112">
        <v>2.23</v>
      </c>
      <c r="F558" s="112">
        <v>47742.663249999998</v>
      </c>
      <c r="G558" s="112">
        <v>47.743000000000002</v>
      </c>
      <c r="H558" s="112">
        <v>0.42</v>
      </c>
      <c r="I558" s="112">
        <v>3</v>
      </c>
      <c r="J558" s="112">
        <v>0.58000000000000007</v>
      </c>
      <c r="K558" s="112">
        <v>3</v>
      </c>
      <c r="L558" s="112">
        <v>1571</v>
      </c>
      <c r="M558" s="112">
        <v>0.39486695371984726</v>
      </c>
      <c r="N558" s="112">
        <v>0.67200000000000004</v>
      </c>
      <c r="O558" s="112">
        <v>4</v>
      </c>
      <c r="P558" s="112">
        <v>0.41400000000000003</v>
      </c>
      <c r="Q558" s="112">
        <v>3</v>
      </c>
      <c r="R558" s="112">
        <v>3</v>
      </c>
      <c r="S558" s="112">
        <v>1</v>
      </c>
      <c r="T558" s="112">
        <v>1</v>
      </c>
      <c r="U558" s="112">
        <v>3622</v>
      </c>
      <c r="V558" s="112">
        <v>1.0286205959255399</v>
      </c>
      <c r="W558" s="112">
        <v>3521.2205689000002</v>
      </c>
      <c r="X558" s="112">
        <v>1</v>
      </c>
      <c r="Y558" s="112">
        <v>633</v>
      </c>
      <c r="Z558" s="112">
        <v>19.095022624434389</v>
      </c>
      <c r="AA558" s="112">
        <v>0.78300000000000003</v>
      </c>
      <c r="AB558" s="112">
        <v>4</v>
      </c>
      <c r="AC558" s="111">
        <v>3.5</v>
      </c>
      <c r="AD558" s="49">
        <f t="shared" si="8"/>
        <v>4</v>
      </c>
      <c r="AE55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5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59" spans="1:32" x14ac:dyDescent="0.25">
      <c r="A559" s="110" t="s">
        <v>820</v>
      </c>
      <c r="B559" s="110">
        <v>9009150300</v>
      </c>
      <c r="C559" s="110" t="s">
        <v>819</v>
      </c>
      <c r="D559" s="110">
        <v>88063</v>
      </c>
      <c r="E559" s="110">
        <v>2.35</v>
      </c>
      <c r="F559" s="110">
        <v>57445.967100000002</v>
      </c>
      <c r="G559" s="110">
        <v>57.445999999999998</v>
      </c>
      <c r="H559" s="110">
        <v>0.60599999999999998</v>
      </c>
      <c r="I559" s="110">
        <v>4</v>
      </c>
      <c r="J559" s="110">
        <v>0.39400000000000002</v>
      </c>
      <c r="K559" s="110">
        <v>2</v>
      </c>
      <c r="L559" s="110">
        <v>1618</v>
      </c>
      <c r="M559" s="110">
        <v>0.3379871726452317</v>
      </c>
      <c r="N559" s="110">
        <v>0.40899999999999997</v>
      </c>
      <c r="O559" s="110">
        <v>3</v>
      </c>
      <c r="P559" s="110">
        <v>0.372</v>
      </c>
      <c r="Q559" s="110">
        <v>2</v>
      </c>
      <c r="R559" s="110">
        <v>2</v>
      </c>
      <c r="S559" s="110">
        <v>1</v>
      </c>
      <c r="T559" s="110">
        <v>1</v>
      </c>
      <c r="U559" s="110">
        <v>3953</v>
      </c>
      <c r="V559" s="110">
        <v>1.1303090979572099</v>
      </c>
      <c r="W559" s="110">
        <v>3497.2734513</v>
      </c>
      <c r="X559" s="110">
        <v>1</v>
      </c>
      <c r="Y559" s="110">
        <v>363</v>
      </c>
      <c r="Z559" s="110">
        <v>9.2202184404368808</v>
      </c>
      <c r="AA559" s="110">
        <v>0.42299999999999999</v>
      </c>
      <c r="AB559" s="110">
        <v>3</v>
      </c>
      <c r="AC559" s="109">
        <v>2.5</v>
      </c>
      <c r="AD559" s="49">
        <f t="shared" si="8"/>
        <v>3</v>
      </c>
      <c r="AE55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5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60" spans="1:32" x14ac:dyDescent="0.25">
      <c r="A560" s="112" t="s">
        <v>818</v>
      </c>
      <c r="B560" s="112">
        <v>9009150400</v>
      </c>
      <c r="C560" s="112" t="s">
        <v>817</v>
      </c>
      <c r="D560" s="112">
        <v>65218</v>
      </c>
      <c r="E560" s="112">
        <v>2.13</v>
      </c>
      <c r="F560" s="112">
        <v>44686.637280000003</v>
      </c>
      <c r="G560" s="112">
        <v>44.686999999999998</v>
      </c>
      <c r="H560" s="112">
        <v>0.36299999999999999</v>
      </c>
      <c r="I560" s="112">
        <v>2</v>
      </c>
      <c r="J560" s="112">
        <v>0.63700000000000001</v>
      </c>
      <c r="K560" s="112">
        <v>4</v>
      </c>
      <c r="L560" s="112">
        <v>1515</v>
      </c>
      <c r="M560" s="112">
        <v>0.40683302899000323</v>
      </c>
      <c r="N560" s="112">
        <v>0.69699999999999995</v>
      </c>
      <c r="O560" s="112">
        <v>4</v>
      </c>
      <c r="P560" s="112">
        <v>0.45799999999999996</v>
      </c>
      <c r="Q560" s="112">
        <v>3</v>
      </c>
      <c r="R560" s="112">
        <v>4</v>
      </c>
      <c r="S560" s="112">
        <v>1</v>
      </c>
      <c r="T560" s="112">
        <v>1</v>
      </c>
      <c r="U560" s="112">
        <v>4284</v>
      </c>
      <c r="V560" s="112">
        <v>0.63277165762930199</v>
      </c>
      <c r="W560" s="112">
        <v>6770.2147344000005</v>
      </c>
      <c r="X560" s="112">
        <v>1</v>
      </c>
      <c r="Y560" s="112">
        <v>578</v>
      </c>
      <c r="Z560" s="112">
        <v>14.152791380999021</v>
      </c>
      <c r="AA560" s="112">
        <v>0.63500000000000001</v>
      </c>
      <c r="AB560" s="112">
        <v>4</v>
      </c>
      <c r="AC560" s="111">
        <v>4</v>
      </c>
      <c r="AD560" s="49">
        <f t="shared" si="8"/>
        <v>4</v>
      </c>
      <c r="AE56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6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61" spans="1:32" x14ac:dyDescent="0.25">
      <c r="A561" s="110" t="s">
        <v>816</v>
      </c>
      <c r="B561" s="110">
        <v>9009150500</v>
      </c>
      <c r="C561" s="110" t="s">
        <v>815</v>
      </c>
      <c r="D561" s="110">
        <v>90000</v>
      </c>
      <c r="E561" s="110">
        <v>2.56</v>
      </c>
      <c r="F561" s="110">
        <v>56250</v>
      </c>
      <c r="G561" s="110">
        <v>56.25</v>
      </c>
      <c r="H561" s="110">
        <v>0.58399999999999996</v>
      </c>
      <c r="I561" s="110">
        <v>3</v>
      </c>
      <c r="J561" s="110">
        <v>0.41600000000000004</v>
      </c>
      <c r="K561" s="110">
        <v>3</v>
      </c>
      <c r="L561" s="110">
        <v>1798</v>
      </c>
      <c r="M561" s="110">
        <v>0.38357333333333332</v>
      </c>
      <c r="N561" s="110">
        <v>0.64400000000000002</v>
      </c>
      <c r="O561" s="110">
        <v>4</v>
      </c>
      <c r="P561" s="110">
        <v>0.252</v>
      </c>
      <c r="Q561" s="110">
        <v>2</v>
      </c>
      <c r="R561" s="110">
        <v>3</v>
      </c>
      <c r="S561" s="110">
        <v>1</v>
      </c>
      <c r="T561" s="110">
        <v>1</v>
      </c>
      <c r="U561" s="110">
        <v>4308</v>
      </c>
      <c r="V561" s="110">
        <v>1.65051459697883</v>
      </c>
      <c r="W561" s="110">
        <v>2610.0950624000002</v>
      </c>
      <c r="X561" s="110">
        <v>1</v>
      </c>
      <c r="Y561" s="110">
        <v>349</v>
      </c>
      <c r="Z561" s="110">
        <v>7.7315019937970755</v>
      </c>
      <c r="AA561" s="110">
        <v>0.32</v>
      </c>
      <c r="AB561" s="110">
        <v>2</v>
      </c>
      <c r="AC561" s="109">
        <v>2.5</v>
      </c>
      <c r="AD561" s="49">
        <f t="shared" si="8"/>
        <v>3</v>
      </c>
      <c r="AE56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6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62" spans="1:32" x14ac:dyDescent="0.25">
      <c r="A562" s="112" t="s">
        <v>814</v>
      </c>
      <c r="B562" s="112">
        <v>9009150600</v>
      </c>
      <c r="C562" s="112" t="s">
        <v>813</v>
      </c>
      <c r="D562" s="112">
        <v>103598</v>
      </c>
      <c r="E562" s="112">
        <v>2.69</v>
      </c>
      <c r="F562" s="112">
        <v>63164.815399999999</v>
      </c>
      <c r="G562" s="112">
        <v>63.164999999999999</v>
      </c>
      <c r="H562" s="112">
        <v>0.71</v>
      </c>
      <c r="I562" s="112">
        <v>4</v>
      </c>
      <c r="J562" s="112">
        <v>0.29000000000000004</v>
      </c>
      <c r="K562" s="112">
        <v>2</v>
      </c>
      <c r="L562" s="112">
        <v>1613</v>
      </c>
      <c r="M562" s="112">
        <v>0.30643642156516143</v>
      </c>
      <c r="N562" s="112">
        <v>0.20799999999999999</v>
      </c>
      <c r="O562" s="112">
        <v>2</v>
      </c>
      <c r="P562" s="112">
        <v>0.376</v>
      </c>
      <c r="Q562" s="112">
        <v>2</v>
      </c>
      <c r="R562" s="112">
        <v>2</v>
      </c>
      <c r="S562" s="112">
        <v>1</v>
      </c>
      <c r="T562" s="112">
        <v>1</v>
      </c>
      <c r="U562" s="112">
        <v>6407</v>
      </c>
      <c r="V562" s="112">
        <v>3.91628262370328</v>
      </c>
      <c r="W562" s="112">
        <v>1635.9902018</v>
      </c>
      <c r="X562" s="112">
        <v>1</v>
      </c>
      <c r="Y562" s="112">
        <v>880</v>
      </c>
      <c r="Z562" s="112">
        <v>12.340485205441032</v>
      </c>
      <c r="AA562" s="112">
        <v>0.57899999999999996</v>
      </c>
      <c r="AB562" s="112">
        <v>3</v>
      </c>
      <c r="AC562" s="111">
        <v>2.5</v>
      </c>
      <c r="AD562" s="49">
        <f t="shared" si="8"/>
        <v>3</v>
      </c>
      <c r="AE56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6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63" spans="1:32" x14ac:dyDescent="0.25">
      <c r="A563" s="110" t="s">
        <v>812</v>
      </c>
      <c r="B563" s="110">
        <v>9009150700</v>
      </c>
      <c r="C563" s="110" t="s">
        <v>811</v>
      </c>
      <c r="D563" s="110">
        <v>128750</v>
      </c>
      <c r="E563" s="110">
        <v>2.82</v>
      </c>
      <c r="F563" s="110">
        <v>76669.509279999998</v>
      </c>
      <c r="G563" s="110">
        <v>76.67</v>
      </c>
      <c r="H563" s="110">
        <v>0.85899999999999999</v>
      </c>
      <c r="I563" s="110">
        <v>5</v>
      </c>
      <c r="J563" s="110">
        <v>0.14100000000000001</v>
      </c>
      <c r="K563" s="110">
        <v>1</v>
      </c>
      <c r="L563" s="110">
        <v>2032</v>
      </c>
      <c r="M563" s="110">
        <v>0.3180403817500474</v>
      </c>
      <c r="N563" s="110">
        <v>0.27300000000000002</v>
      </c>
      <c r="O563" s="110">
        <v>2</v>
      </c>
      <c r="P563" s="110">
        <v>0.15700000000000003</v>
      </c>
      <c r="Q563" s="110">
        <v>1</v>
      </c>
      <c r="R563" s="110">
        <v>1</v>
      </c>
      <c r="S563" s="110">
        <v>1</v>
      </c>
      <c r="T563" s="110">
        <v>1</v>
      </c>
      <c r="U563" s="110">
        <v>4361</v>
      </c>
      <c r="V563" s="110">
        <v>4.4284301703328399</v>
      </c>
      <c r="W563" s="110">
        <v>984.77334682000003</v>
      </c>
      <c r="X563" s="110">
        <v>1</v>
      </c>
      <c r="Y563" s="110">
        <v>429</v>
      </c>
      <c r="Z563" s="110">
        <v>9.4827586206896548</v>
      </c>
      <c r="AA563" s="110">
        <v>0.437</v>
      </c>
      <c r="AB563" s="110">
        <v>3</v>
      </c>
      <c r="AC563" s="109">
        <v>2</v>
      </c>
      <c r="AD563" s="49">
        <f t="shared" si="8"/>
        <v>2</v>
      </c>
      <c r="AE56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6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64" spans="1:32" x14ac:dyDescent="0.25">
      <c r="A564" s="112" t="s">
        <v>810</v>
      </c>
      <c r="B564" s="112">
        <v>9009150800</v>
      </c>
      <c r="C564" s="112" t="s">
        <v>809</v>
      </c>
      <c r="D564" s="112">
        <v>87647</v>
      </c>
      <c r="E564" s="112">
        <v>2.33</v>
      </c>
      <c r="F564" s="112">
        <v>57419.458830000003</v>
      </c>
      <c r="G564" s="112">
        <v>57.418999999999997</v>
      </c>
      <c r="H564" s="112">
        <v>0.60499999999999998</v>
      </c>
      <c r="I564" s="112">
        <v>4</v>
      </c>
      <c r="J564" s="112">
        <v>0.39500000000000002</v>
      </c>
      <c r="K564" s="112">
        <v>2</v>
      </c>
      <c r="L564" s="112">
        <v>1661</v>
      </c>
      <c r="M564" s="112">
        <v>0.34712970839749724</v>
      </c>
      <c r="N564" s="112">
        <v>0.46400000000000002</v>
      </c>
      <c r="O564" s="112">
        <v>3</v>
      </c>
      <c r="P564" s="112">
        <v>0.33699999999999997</v>
      </c>
      <c r="Q564" s="112">
        <v>2</v>
      </c>
      <c r="R564" s="112">
        <v>2</v>
      </c>
      <c r="S564" s="112">
        <v>1</v>
      </c>
      <c r="T564" s="112">
        <v>1</v>
      </c>
      <c r="U564" s="112">
        <v>3950</v>
      </c>
      <c r="V564" s="112">
        <v>2.1166766023626402</v>
      </c>
      <c r="W564" s="112">
        <v>1866.1329725999999</v>
      </c>
      <c r="X564" s="112">
        <v>1</v>
      </c>
      <c r="Y564" s="112">
        <v>692</v>
      </c>
      <c r="Z564" s="112">
        <v>17.514553277651228</v>
      </c>
      <c r="AA564" s="112">
        <v>0.73199999999999998</v>
      </c>
      <c r="AB564" s="112">
        <v>4</v>
      </c>
      <c r="AC564" s="111">
        <v>3</v>
      </c>
      <c r="AD564" s="49">
        <f t="shared" si="8"/>
        <v>3</v>
      </c>
      <c r="AE56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6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65" spans="1:32" x14ac:dyDescent="0.25">
      <c r="A565" s="110" t="s">
        <v>808</v>
      </c>
      <c r="B565" s="110">
        <v>9009150900</v>
      </c>
      <c r="C565" s="110" t="s">
        <v>807</v>
      </c>
      <c r="D565" s="110">
        <v>117625</v>
      </c>
      <c r="E565" s="110">
        <v>2.6</v>
      </c>
      <c r="F565" s="110">
        <v>72947.928279999993</v>
      </c>
      <c r="G565" s="110">
        <v>72.947999999999993</v>
      </c>
      <c r="H565" s="110">
        <v>0.83399999999999996</v>
      </c>
      <c r="I565" s="110">
        <v>5</v>
      </c>
      <c r="J565" s="110">
        <v>0.16600000000000004</v>
      </c>
      <c r="K565" s="110">
        <v>1</v>
      </c>
      <c r="L565" s="110">
        <v>1927</v>
      </c>
      <c r="M565" s="110">
        <v>0.31699323812517194</v>
      </c>
      <c r="N565" s="110">
        <v>0.26300000000000001</v>
      </c>
      <c r="O565" s="110">
        <v>2</v>
      </c>
      <c r="P565" s="110">
        <v>0.19499999999999995</v>
      </c>
      <c r="Q565" s="110">
        <v>1</v>
      </c>
      <c r="R565" s="110">
        <v>1</v>
      </c>
      <c r="S565" s="110">
        <v>1</v>
      </c>
      <c r="T565" s="110">
        <v>1</v>
      </c>
      <c r="U565" s="110">
        <v>3958</v>
      </c>
      <c r="V565" s="110">
        <v>1.7314840840961401</v>
      </c>
      <c r="W565" s="110">
        <v>2285.9003072999999</v>
      </c>
      <c r="X565" s="110">
        <v>1</v>
      </c>
      <c r="Y565" s="110">
        <v>131</v>
      </c>
      <c r="Z565" s="110">
        <v>3.4592025349881173</v>
      </c>
      <c r="AA565" s="110">
        <v>8.4000000000000005E-2</v>
      </c>
      <c r="AB565" s="110">
        <v>1</v>
      </c>
      <c r="AC565" s="109">
        <v>1</v>
      </c>
      <c r="AD565" s="49">
        <f t="shared" si="8"/>
        <v>1</v>
      </c>
      <c r="AE56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6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66" spans="1:32" x14ac:dyDescent="0.25">
      <c r="A566" s="112" t="s">
        <v>806</v>
      </c>
      <c r="B566" s="112">
        <v>9009151000</v>
      </c>
      <c r="C566" s="112" t="s">
        <v>805</v>
      </c>
      <c r="D566" s="112">
        <v>87227</v>
      </c>
      <c r="E566" s="112">
        <v>2.04</v>
      </c>
      <c r="F566" s="112">
        <v>61071.115440000001</v>
      </c>
      <c r="G566" s="112">
        <v>61.070999999999998</v>
      </c>
      <c r="H566" s="112">
        <v>0.67300000000000004</v>
      </c>
      <c r="I566" s="112">
        <v>4</v>
      </c>
      <c r="J566" s="112">
        <v>0.32699999999999996</v>
      </c>
      <c r="K566" s="112">
        <v>2</v>
      </c>
      <c r="L566" s="112">
        <v>1786</v>
      </c>
      <c r="M566" s="112">
        <v>0.35093513268242349</v>
      </c>
      <c r="N566" s="112">
        <v>0.48499999999999999</v>
      </c>
      <c r="O566" s="112">
        <v>3</v>
      </c>
      <c r="P566" s="112">
        <v>0.26</v>
      </c>
      <c r="Q566" s="112">
        <v>2</v>
      </c>
      <c r="R566" s="112">
        <v>2</v>
      </c>
      <c r="S566" s="112">
        <v>1</v>
      </c>
      <c r="T566" s="112">
        <v>1</v>
      </c>
      <c r="U566" s="112">
        <v>4126</v>
      </c>
      <c r="V566" s="112">
        <v>0.79923922427439797</v>
      </c>
      <c r="W566" s="112">
        <v>5162.4092946000001</v>
      </c>
      <c r="X566" s="112">
        <v>1</v>
      </c>
      <c r="Y566" s="112">
        <v>434</v>
      </c>
      <c r="Z566" s="112">
        <v>10.437710437710438</v>
      </c>
      <c r="AA566" s="112">
        <v>0.48</v>
      </c>
      <c r="AB566" s="112">
        <v>3</v>
      </c>
      <c r="AC566" s="111">
        <v>2.5</v>
      </c>
      <c r="AD566" s="49">
        <f t="shared" si="8"/>
        <v>3</v>
      </c>
      <c r="AE56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6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67" spans="1:32" x14ac:dyDescent="0.25">
      <c r="A567" s="110" t="s">
        <v>804</v>
      </c>
      <c r="B567" s="110">
        <v>9009151100</v>
      </c>
      <c r="C567" s="110" t="s">
        <v>803</v>
      </c>
      <c r="D567" s="110">
        <v>96916</v>
      </c>
      <c r="E567" s="110">
        <v>2.5299999999999998</v>
      </c>
      <c r="F567" s="110">
        <v>60930.567159999999</v>
      </c>
      <c r="G567" s="110">
        <v>60.930999999999997</v>
      </c>
      <c r="H567" s="110">
        <v>0.66900000000000004</v>
      </c>
      <c r="I567" s="110">
        <v>4</v>
      </c>
      <c r="J567" s="110">
        <v>0.33099999999999996</v>
      </c>
      <c r="K567" s="110">
        <v>2</v>
      </c>
      <c r="L567" s="110">
        <v>1905</v>
      </c>
      <c r="M567" s="110">
        <v>0.37518114577812839</v>
      </c>
      <c r="N567" s="110">
        <v>0.61399999999999999</v>
      </c>
      <c r="O567" s="110">
        <v>4</v>
      </c>
      <c r="P567" s="110">
        <v>0.20999999999999996</v>
      </c>
      <c r="Q567" s="110">
        <v>2</v>
      </c>
      <c r="R567" s="110">
        <v>2</v>
      </c>
      <c r="S567" s="110">
        <v>1</v>
      </c>
      <c r="T567" s="110">
        <v>1</v>
      </c>
      <c r="U567" s="110">
        <v>6579</v>
      </c>
      <c r="V567" s="110">
        <v>2.2009453325652499</v>
      </c>
      <c r="W567" s="110">
        <v>2989.1701091999998</v>
      </c>
      <c r="X567" s="110">
        <v>1</v>
      </c>
      <c r="Y567" s="110">
        <v>792</v>
      </c>
      <c r="Z567" s="110">
        <v>11.536780772032047</v>
      </c>
      <c r="AA567" s="110">
        <v>0.54</v>
      </c>
      <c r="AB567" s="110">
        <v>3</v>
      </c>
      <c r="AC567" s="109">
        <v>2.5</v>
      </c>
      <c r="AD567" s="49">
        <f t="shared" si="8"/>
        <v>3</v>
      </c>
      <c r="AE56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6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68" spans="1:32" x14ac:dyDescent="0.25">
      <c r="A568" s="112" t="s">
        <v>802</v>
      </c>
      <c r="B568" s="112">
        <v>9009151200</v>
      </c>
      <c r="C568" s="112" t="s">
        <v>801</v>
      </c>
      <c r="D568" s="112">
        <v>84688</v>
      </c>
      <c r="E568" s="112">
        <v>2.4700000000000002</v>
      </c>
      <c r="F568" s="112">
        <v>53885.684009999997</v>
      </c>
      <c r="G568" s="112">
        <v>53.886000000000003</v>
      </c>
      <c r="H568" s="112">
        <v>0.54</v>
      </c>
      <c r="I568" s="112">
        <v>3</v>
      </c>
      <c r="J568" s="112">
        <v>0.45999999999999996</v>
      </c>
      <c r="K568" s="112">
        <v>3</v>
      </c>
      <c r="L568" s="112">
        <v>1663</v>
      </c>
      <c r="M568" s="112">
        <v>0.37033955059931328</v>
      </c>
      <c r="N568" s="112">
        <v>0.59199999999999997</v>
      </c>
      <c r="O568" s="112">
        <v>3</v>
      </c>
      <c r="P568" s="112">
        <v>0.33399999999999996</v>
      </c>
      <c r="Q568" s="112">
        <v>2</v>
      </c>
      <c r="R568" s="112">
        <v>3</v>
      </c>
      <c r="S568" s="112">
        <v>1</v>
      </c>
      <c r="T568" s="112">
        <v>1</v>
      </c>
      <c r="U568" s="112">
        <v>3088</v>
      </c>
      <c r="V568" s="112">
        <v>1.3273408988767501</v>
      </c>
      <c r="W568" s="112">
        <v>2326.4558507000002</v>
      </c>
      <c r="X568" s="112">
        <v>1</v>
      </c>
      <c r="Y568" s="112">
        <v>235</v>
      </c>
      <c r="Z568" s="112">
        <v>7.1843472944053808</v>
      </c>
      <c r="AA568" s="112">
        <v>0.29399999999999998</v>
      </c>
      <c r="AB568" s="112">
        <v>2</v>
      </c>
      <c r="AC568" s="111">
        <v>2.5</v>
      </c>
      <c r="AD568" s="49">
        <f t="shared" si="8"/>
        <v>3</v>
      </c>
      <c r="AE56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6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69" spans="1:32" x14ac:dyDescent="0.25">
      <c r="A569" s="110" t="s">
        <v>800</v>
      </c>
      <c r="B569" s="110">
        <v>9009154100</v>
      </c>
      <c r="C569" s="110" t="s">
        <v>799</v>
      </c>
      <c r="D569" s="110">
        <v>67314</v>
      </c>
      <c r="E569" s="110">
        <v>2.78</v>
      </c>
      <c r="F569" s="110">
        <v>40372.254330000003</v>
      </c>
      <c r="G569" s="110">
        <v>40.372</v>
      </c>
      <c r="H569" s="110">
        <v>0.30099999999999999</v>
      </c>
      <c r="I569" s="110">
        <v>2</v>
      </c>
      <c r="J569" s="110">
        <v>0.69900000000000007</v>
      </c>
      <c r="K569" s="110">
        <v>4</v>
      </c>
      <c r="L569" s="110">
        <v>1320</v>
      </c>
      <c r="M569" s="110">
        <v>0.39234866278521235</v>
      </c>
      <c r="N569" s="110">
        <v>0.66900000000000004</v>
      </c>
      <c r="O569" s="110">
        <v>4</v>
      </c>
      <c r="P569" s="110">
        <v>0.63400000000000001</v>
      </c>
      <c r="Q569" s="110">
        <v>4</v>
      </c>
      <c r="R569" s="110">
        <v>4</v>
      </c>
      <c r="S569" s="110">
        <v>1</v>
      </c>
      <c r="T569" s="110">
        <v>1</v>
      </c>
      <c r="U569" s="110">
        <v>8070</v>
      </c>
      <c r="V569" s="110">
        <v>2.46973731152422</v>
      </c>
      <c r="W569" s="110">
        <v>3267.5539874000001</v>
      </c>
      <c r="X569" s="110">
        <v>1</v>
      </c>
      <c r="Y569" s="110">
        <v>1456</v>
      </c>
      <c r="Z569" s="110">
        <v>17.99975275064903</v>
      </c>
      <c r="AA569" s="110">
        <v>0.73899999999999999</v>
      </c>
      <c r="AB569" s="110">
        <v>4</v>
      </c>
      <c r="AC569" s="109">
        <v>4</v>
      </c>
      <c r="AD569" s="49">
        <f t="shared" si="8"/>
        <v>4</v>
      </c>
      <c r="AE56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6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70" spans="1:32" x14ac:dyDescent="0.25">
      <c r="A570" s="112" t="s">
        <v>798</v>
      </c>
      <c r="B570" s="112">
        <v>9009154200</v>
      </c>
      <c r="C570" s="112" t="s">
        <v>797</v>
      </c>
      <c r="D570" s="112">
        <v>56438</v>
      </c>
      <c r="E570" s="112">
        <v>2.48</v>
      </c>
      <c r="F570" s="112">
        <v>35838.165840000001</v>
      </c>
      <c r="G570" s="112">
        <v>35.838000000000001</v>
      </c>
      <c r="H570" s="112">
        <v>0.245</v>
      </c>
      <c r="I570" s="112">
        <v>2</v>
      </c>
      <c r="J570" s="112">
        <v>0.755</v>
      </c>
      <c r="K570" s="112">
        <v>4</v>
      </c>
      <c r="L570" s="112">
        <v>1270</v>
      </c>
      <c r="M570" s="112">
        <v>0.42524497676692485</v>
      </c>
      <c r="N570" s="112">
        <v>0.74199999999999999</v>
      </c>
      <c r="O570" s="112">
        <v>4</v>
      </c>
      <c r="P570" s="112">
        <v>0.68500000000000005</v>
      </c>
      <c r="Q570" s="112">
        <v>4</v>
      </c>
      <c r="R570" s="112">
        <v>4</v>
      </c>
      <c r="S570" s="112">
        <v>1</v>
      </c>
      <c r="T570" s="112">
        <v>1</v>
      </c>
      <c r="U570" s="112">
        <v>7176</v>
      </c>
      <c r="V570" s="112">
        <v>1.1849259533248799</v>
      </c>
      <c r="W570" s="112">
        <v>6056.0746263000001</v>
      </c>
      <c r="X570" s="112">
        <v>1</v>
      </c>
      <c r="Y570" s="112">
        <v>1030</v>
      </c>
      <c r="Z570" s="112">
        <v>16.061125838141276</v>
      </c>
      <c r="AA570" s="112">
        <v>0.68300000000000005</v>
      </c>
      <c r="AB570" s="112">
        <v>4</v>
      </c>
      <c r="AC570" s="111">
        <v>4</v>
      </c>
      <c r="AD570" s="49">
        <f t="shared" si="8"/>
        <v>4</v>
      </c>
      <c r="AE57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7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71" spans="1:32" x14ac:dyDescent="0.25">
      <c r="A571" s="110" t="s">
        <v>796</v>
      </c>
      <c r="B571" s="110">
        <v>9009154500</v>
      </c>
      <c r="C571" s="110" t="s">
        <v>795</v>
      </c>
      <c r="D571" s="110">
        <v>45875</v>
      </c>
      <c r="E571" s="110">
        <v>2.46</v>
      </c>
      <c r="F571" s="110">
        <v>29248.831709999999</v>
      </c>
      <c r="G571" s="110">
        <v>29.248999999999999</v>
      </c>
      <c r="H571" s="110">
        <v>0.156</v>
      </c>
      <c r="I571" s="110">
        <v>1</v>
      </c>
      <c r="J571" s="110">
        <v>0.84399999999999997</v>
      </c>
      <c r="K571" s="110">
        <v>5</v>
      </c>
      <c r="L571" s="110">
        <v>1230</v>
      </c>
      <c r="M571" s="110">
        <v>0.50463554053523607</v>
      </c>
      <c r="N571" s="110">
        <v>0.85099999999999998</v>
      </c>
      <c r="O571" s="110">
        <v>5</v>
      </c>
      <c r="P571" s="110">
        <v>0.73499999999999999</v>
      </c>
      <c r="Q571" s="110">
        <v>4</v>
      </c>
      <c r="R571" s="110">
        <v>5</v>
      </c>
      <c r="S571" s="110">
        <v>1</v>
      </c>
      <c r="T571" s="110">
        <v>1</v>
      </c>
      <c r="U571" s="110">
        <v>4813</v>
      </c>
      <c r="V571" s="110">
        <v>0.52658429305464005</v>
      </c>
      <c r="W571" s="110">
        <v>9140.0371479000005</v>
      </c>
      <c r="X571" s="110">
        <v>1</v>
      </c>
      <c r="Y571" s="110">
        <v>743</v>
      </c>
      <c r="Z571" s="110">
        <v>17.299185098952272</v>
      </c>
      <c r="AA571" s="110">
        <v>0.71699999999999997</v>
      </c>
      <c r="AB571" s="110">
        <v>4</v>
      </c>
      <c r="AC571" s="109">
        <v>4.5</v>
      </c>
      <c r="AD571" s="49">
        <f t="shared" si="8"/>
        <v>5</v>
      </c>
      <c r="AE57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7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72" spans="1:32" x14ac:dyDescent="0.25">
      <c r="A572" s="112" t="s">
        <v>794</v>
      </c>
      <c r="B572" s="112">
        <v>9009154600</v>
      </c>
      <c r="C572" s="112" t="s">
        <v>793</v>
      </c>
      <c r="D572" s="112">
        <v>47183</v>
      </c>
      <c r="E572" s="112">
        <v>2.52</v>
      </c>
      <c r="F572" s="112">
        <v>29722.496220000001</v>
      </c>
      <c r="G572" s="112">
        <v>29.722000000000001</v>
      </c>
      <c r="H572" s="112">
        <v>0.16500000000000001</v>
      </c>
      <c r="I572" s="112">
        <v>1</v>
      </c>
      <c r="J572" s="112">
        <v>0.83499999999999996</v>
      </c>
      <c r="K572" s="112">
        <v>5</v>
      </c>
      <c r="L572" s="112">
        <v>1210</v>
      </c>
      <c r="M572" s="112">
        <v>0.48851886101779102</v>
      </c>
      <c r="N572" s="112">
        <v>0.83</v>
      </c>
      <c r="O572" s="112">
        <v>5</v>
      </c>
      <c r="P572" s="112">
        <v>0.755</v>
      </c>
      <c r="Q572" s="112">
        <v>4</v>
      </c>
      <c r="R572" s="112">
        <v>5</v>
      </c>
      <c r="S572" s="112">
        <v>1</v>
      </c>
      <c r="T572" s="112">
        <v>1</v>
      </c>
      <c r="U572" s="112">
        <v>4029</v>
      </c>
      <c r="V572" s="112">
        <v>0.867250350194673</v>
      </c>
      <c r="W572" s="112">
        <v>4645.7173515000004</v>
      </c>
      <c r="X572" s="112">
        <v>1</v>
      </c>
      <c r="Y572" s="112">
        <v>1190</v>
      </c>
      <c r="Z572" s="112">
        <v>25.607919087583387</v>
      </c>
      <c r="AA572" s="112">
        <v>0.874</v>
      </c>
      <c r="AB572" s="112">
        <v>5</v>
      </c>
      <c r="AC572" s="111">
        <v>5</v>
      </c>
      <c r="AD572" s="49">
        <f t="shared" si="8"/>
        <v>5</v>
      </c>
      <c r="AE57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7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73" spans="1:32" x14ac:dyDescent="0.25">
      <c r="A573" s="110" t="s">
        <v>792</v>
      </c>
      <c r="B573" s="110">
        <v>9009154700</v>
      </c>
      <c r="C573" s="110" t="s">
        <v>791</v>
      </c>
      <c r="D573" s="110">
        <v>93632</v>
      </c>
      <c r="E573" s="110">
        <v>2.85</v>
      </c>
      <c r="F573" s="110">
        <v>55462.810120000002</v>
      </c>
      <c r="G573" s="110">
        <v>55.463000000000001</v>
      </c>
      <c r="H573" s="110">
        <v>0.57199999999999995</v>
      </c>
      <c r="I573" s="110">
        <v>3</v>
      </c>
      <c r="J573" s="110">
        <v>0.42800000000000005</v>
      </c>
      <c r="K573" s="110">
        <v>3</v>
      </c>
      <c r="L573" s="110">
        <v>1699</v>
      </c>
      <c r="M573" s="110">
        <v>0.36759767411511024</v>
      </c>
      <c r="N573" s="110">
        <v>0.57599999999999996</v>
      </c>
      <c r="O573" s="110">
        <v>3</v>
      </c>
      <c r="P573" s="110">
        <v>0.31100000000000005</v>
      </c>
      <c r="Q573" s="110">
        <v>2</v>
      </c>
      <c r="R573" s="110">
        <v>3</v>
      </c>
      <c r="S573" s="110">
        <v>1</v>
      </c>
      <c r="T573" s="110">
        <v>1</v>
      </c>
      <c r="U573" s="110">
        <v>6384</v>
      </c>
      <c r="V573" s="110">
        <v>1.9627515648721201</v>
      </c>
      <c r="W573" s="110">
        <v>3252.5766960000001</v>
      </c>
      <c r="X573" s="110">
        <v>1</v>
      </c>
      <c r="Y573" s="110">
        <v>754</v>
      </c>
      <c r="Z573" s="110">
        <v>11.316223923157736</v>
      </c>
      <c r="AA573" s="110">
        <v>0.53300000000000003</v>
      </c>
      <c r="AB573" s="110">
        <v>3</v>
      </c>
      <c r="AC573" s="109">
        <v>3</v>
      </c>
      <c r="AD573" s="49">
        <f t="shared" si="8"/>
        <v>3</v>
      </c>
      <c r="AE57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7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74" spans="1:32" x14ac:dyDescent="0.25">
      <c r="A574" s="112" t="s">
        <v>790</v>
      </c>
      <c r="B574" s="112">
        <v>9009154800</v>
      </c>
      <c r="C574" s="112" t="s">
        <v>789</v>
      </c>
      <c r="D574" s="112">
        <v>89167</v>
      </c>
      <c r="E574" s="112">
        <v>2.62</v>
      </c>
      <c r="F574" s="112">
        <v>55087.556570000001</v>
      </c>
      <c r="G574" s="112">
        <v>55.088000000000001</v>
      </c>
      <c r="H574" s="112">
        <v>0.56499999999999995</v>
      </c>
      <c r="I574" s="112">
        <v>3</v>
      </c>
      <c r="J574" s="112">
        <v>0.43500000000000005</v>
      </c>
      <c r="K574" s="112">
        <v>3</v>
      </c>
      <c r="L574" s="112">
        <v>1730</v>
      </c>
      <c r="M574" s="112">
        <v>0.37685461640724938</v>
      </c>
      <c r="N574" s="112">
        <v>0.621</v>
      </c>
      <c r="O574" s="112">
        <v>4</v>
      </c>
      <c r="P574" s="112">
        <v>0.29100000000000004</v>
      </c>
      <c r="Q574" s="112">
        <v>2</v>
      </c>
      <c r="R574" s="112">
        <v>3</v>
      </c>
      <c r="S574" s="112">
        <v>1</v>
      </c>
      <c r="T574" s="112">
        <v>1</v>
      </c>
      <c r="U574" s="112">
        <v>5135</v>
      </c>
      <c r="V574" s="112">
        <v>0.75609269232135401</v>
      </c>
      <c r="W574" s="112">
        <v>6791.4953446</v>
      </c>
      <c r="X574" s="112">
        <v>1</v>
      </c>
      <c r="Y574" s="112">
        <v>278</v>
      </c>
      <c r="Z574" s="112">
        <v>5.5500099820323419</v>
      </c>
      <c r="AA574" s="112">
        <v>0.20599999999999999</v>
      </c>
      <c r="AB574" s="112">
        <v>2</v>
      </c>
      <c r="AC574" s="111">
        <v>2.5</v>
      </c>
      <c r="AD574" s="49">
        <f t="shared" si="8"/>
        <v>3</v>
      </c>
      <c r="AE57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7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75" spans="1:32" x14ac:dyDescent="0.25">
      <c r="A575" s="110" t="s">
        <v>788</v>
      </c>
      <c r="B575" s="110">
        <v>9009154900</v>
      </c>
      <c r="C575" s="110" t="s">
        <v>787</v>
      </c>
      <c r="D575" s="110">
        <v>70350</v>
      </c>
      <c r="E575" s="110">
        <v>2.57</v>
      </c>
      <c r="F575" s="110">
        <v>43883.124309999999</v>
      </c>
      <c r="G575" s="110">
        <v>43.883000000000003</v>
      </c>
      <c r="H575" s="110">
        <v>0.34899999999999998</v>
      </c>
      <c r="I575" s="110">
        <v>2</v>
      </c>
      <c r="J575" s="110">
        <v>0.65100000000000002</v>
      </c>
      <c r="K575" s="110">
        <v>4</v>
      </c>
      <c r="L575" s="110">
        <v>1296</v>
      </c>
      <c r="M575" s="110">
        <v>0.35439591516176622</v>
      </c>
      <c r="N575" s="110">
        <v>0.503</v>
      </c>
      <c r="O575" s="110">
        <v>3</v>
      </c>
      <c r="P575" s="110">
        <v>0.65999999999999992</v>
      </c>
      <c r="Q575" s="110">
        <v>4</v>
      </c>
      <c r="R575" s="110">
        <v>4</v>
      </c>
      <c r="S575" s="110">
        <v>1</v>
      </c>
      <c r="T575" s="110">
        <v>1</v>
      </c>
      <c r="U575" s="110">
        <v>3670</v>
      </c>
      <c r="V575" s="110">
        <v>0.71461566617297101</v>
      </c>
      <c r="W575" s="110">
        <v>5135.6276859</v>
      </c>
      <c r="X575" s="110">
        <v>1</v>
      </c>
      <c r="Y575" s="110">
        <v>271</v>
      </c>
      <c r="Z575" s="110">
        <v>7.0207253886010363</v>
      </c>
      <c r="AA575" s="110">
        <v>0.28599999999999998</v>
      </c>
      <c r="AB575" s="110">
        <v>2</v>
      </c>
      <c r="AC575" s="109">
        <v>3</v>
      </c>
      <c r="AD575" s="49">
        <f t="shared" si="8"/>
        <v>3</v>
      </c>
      <c r="AE57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7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76" spans="1:32" x14ac:dyDescent="0.25">
      <c r="A576" s="112" t="s">
        <v>786</v>
      </c>
      <c r="B576" s="112">
        <v>9009155000</v>
      </c>
      <c r="C576" s="112" t="s">
        <v>785</v>
      </c>
      <c r="D576" s="112">
        <v>63715</v>
      </c>
      <c r="E576" s="112">
        <v>2.61</v>
      </c>
      <c r="F576" s="112">
        <v>39438.59491</v>
      </c>
      <c r="G576" s="112">
        <v>39.439</v>
      </c>
      <c r="H576" s="112">
        <v>0.28599999999999998</v>
      </c>
      <c r="I576" s="112">
        <v>2</v>
      </c>
      <c r="J576" s="112">
        <v>0.71399999999999997</v>
      </c>
      <c r="K576" s="112">
        <v>4</v>
      </c>
      <c r="L576" s="112">
        <v>1457</v>
      </c>
      <c r="M576" s="112">
        <v>0.44332208183123634</v>
      </c>
      <c r="N576" s="112">
        <v>0.77700000000000002</v>
      </c>
      <c r="O576" s="112">
        <v>4</v>
      </c>
      <c r="P576" s="112">
        <v>0.51900000000000002</v>
      </c>
      <c r="Q576" s="112">
        <v>3</v>
      </c>
      <c r="R576" s="112">
        <v>4</v>
      </c>
      <c r="S576" s="112">
        <v>1</v>
      </c>
      <c r="T576" s="112">
        <v>1</v>
      </c>
      <c r="U576" s="112">
        <v>5290</v>
      </c>
      <c r="V576" s="112">
        <v>0.60375955409832005</v>
      </c>
      <c r="W576" s="112">
        <v>8761.7661105000007</v>
      </c>
      <c r="X576" s="112">
        <v>1</v>
      </c>
      <c r="Y576" s="112">
        <v>1668</v>
      </c>
      <c r="Z576" s="112">
        <v>32.419825072886297</v>
      </c>
      <c r="AA576" s="112">
        <v>0.95199999999999996</v>
      </c>
      <c r="AB576" s="112">
        <v>5</v>
      </c>
      <c r="AC576" s="111">
        <v>4.5</v>
      </c>
      <c r="AD576" s="49">
        <f t="shared" si="8"/>
        <v>5</v>
      </c>
      <c r="AE57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7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77" spans="1:32" x14ac:dyDescent="0.25">
      <c r="A577" s="110" t="s">
        <v>784</v>
      </c>
      <c r="B577" s="110">
        <v>9009155100</v>
      </c>
      <c r="C577" s="110" t="s">
        <v>783</v>
      </c>
      <c r="D577" s="110">
        <v>41477</v>
      </c>
      <c r="E577" s="110">
        <v>1.9</v>
      </c>
      <c r="F577" s="110">
        <v>30090.578430000001</v>
      </c>
      <c r="G577" s="110">
        <v>30.091000000000001</v>
      </c>
      <c r="H577" s="110">
        <v>0.17100000000000001</v>
      </c>
      <c r="I577" s="110">
        <v>1</v>
      </c>
      <c r="J577" s="110">
        <v>0.82899999999999996</v>
      </c>
      <c r="K577" s="110">
        <v>5</v>
      </c>
      <c r="L577" s="110">
        <v>1263</v>
      </c>
      <c r="M577" s="110">
        <v>0.50367925080794129</v>
      </c>
      <c r="N577" s="110">
        <v>0.85</v>
      </c>
      <c r="O577" s="110">
        <v>5</v>
      </c>
      <c r="P577" s="110">
        <v>0.7</v>
      </c>
      <c r="Q577" s="110">
        <v>4</v>
      </c>
      <c r="R577" s="110">
        <v>5</v>
      </c>
      <c r="S577" s="110">
        <v>1</v>
      </c>
      <c r="T577" s="110">
        <v>1</v>
      </c>
      <c r="U577" s="110">
        <v>3390</v>
      </c>
      <c r="V577" s="110">
        <v>0.48756519335224702</v>
      </c>
      <c r="W577" s="110">
        <v>6952.9163406999996</v>
      </c>
      <c r="X577" s="110">
        <v>1</v>
      </c>
      <c r="Y577" s="110">
        <v>608</v>
      </c>
      <c r="Z577" s="110">
        <v>20.206048521103355</v>
      </c>
      <c r="AA577" s="110">
        <v>0.79900000000000004</v>
      </c>
      <c r="AB577" s="110">
        <v>4</v>
      </c>
      <c r="AC577" s="109">
        <v>4.5</v>
      </c>
      <c r="AD577" s="49">
        <f t="shared" si="8"/>
        <v>5</v>
      </c>
      <c r="AE57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57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78" spans="1:32" x14ac:dyDescent="0.25">
      <c r="A578" s="112" t="s">
        <v>782</v>
      </c>
      <c r="B578" s="112">
        <v>9009157100</v>
      </c>
      <c r="C578" s="112" t="s">
        <v>781</v>
      </c>
      <c r="D578" s="112">
        <v>67097</v>
      </c>
      <c r="E578" s="112">
        <v>2.44</v>
      </c>
      <c r="F578" s="112">
        <v>42954.452660000003</v>
      </c>
      <c r="G578" s="112">
        <v>42.954000000000001</v>
      </c>
      <c r="H578" s="112">
        <v>0.33900000000000002</v>
      </c>
      <c r="I578" s="112">
        <v>2</v>
      </c>
      <c r="J578" s="112">
        <v>0.66100000000000003</v>
      </c>
      <c r="K578" s="112">
        <v>4</v>
      </c>
      <c r="L578" s="112">
        <v>1754</v>
      </c>
      <c r="M578" s="112">
        <v>0.49000740776753732</v>
      </c>
      <c r="N578" s="112">
        <v>0.83399999999999996</v>
      </c>
      <c r="O578" s="112">
        <v>5</v>
      </c>
      <c r="P578" s="112">
        <v>0.28300000000000003</v>
      </c>
      <c r="Q578" s="112">
        <v>2</v>
      </c>
      <c r="R578" s="112">
        <v>3</v>
      </c>
      <c r="S578" s="112">
        <v>1</v>
      </c>
      <c r="T578" s="112">
        <v>1</v>
      </c>
      <c r="U578" s="112">
        <v>2603</v>
      </c>
      <c r="V578" s="112">
        <v>3.6069499163702701</v>
      </c>
      <c r="W578" s="112">
        <v>721.66236303999995</v>
      </c>
      <c r="X578" s="112">
        <v>1</v>
      </c>
      <c r="Y578" s="112">
        <v>722</v>
      </c>
      <c r="Z578" s="112">
        <v>29.112903225806452</v>
      </c>
      <c r="AA578" s="112">
        <v>0.91900000000000004</v>
      </c>
      <c r="AB578" s="112">
        <v>5</v>
      </c>
      <c r="AC578" s="111">
        <v>4</v>
      </c>
      <c r="AD578" s="49">
        <f t="shared" ref="AD578:AD641" si="9">ROUNDUP(AC578,0)</f>
        <v>4</v>
      </c>
      <c r="AE57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7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79" spans="1:32" x14ac:dyDescent="0.25">
      <c r="A579" s="110" t="s">
        <v>780</v>
      </c>
      <c r="B579" s="110">
        <v>9009157200</v>
      </c>
      <c r="C579" s="110" t="s">
        <v>779</v>
      </c>
      <c r="D579" s="110">
        <v>129559</v>
      </c>
      <c r="E579" s="110">
        <v>3.03</v>
      </c>
      <c r="F579" s="110">
        <v>74429.700769999996</v>
      </c>
      <c r="G579" s="110">
        <v>74.430000000000007</v>
      </c>
      <c r="H579" s="110">
        <v>0.84499999999999997</v>
      </c>
      <c r="I579" s="110">
        <v>5</v>
      </c>
      <c r="J579" s="110">
        <v>0.15500000000000003</v>
      </c>
      <c r="K579" s="110">
        <v>1</v>
      </c>
      <c r="L579" s="110">
        <v>2329</v>
      </c>
      <c r="M579" s="110">
        <v>0.37549526211806106</v>
      </c>
      <c r="N579" s="110">
        <v>0.61499999999999999</v>
      </c>
      <c r="O579" s="110">
        <v>4</v>
      </c>
      <c r="P579" s="110">
        <v>0.10799999999999998</v>
      </c>
      <c r="Q579" s="110">
        <v>1</v>
      </c>
      <c r="R579" s="110">
        <v>1</v>
      </c>
      <c r="S579" s="110">
        <v>1</v>
      </c>
      <c r="T579" s="110">
        <v>1</v>
      </c>
      <c r="U579" s="110">
        <v>3837</v>
      </c>
      <c r="V579" s="110">
        <v>3.5861281982773701</v>
      </c>
      <c r="W579" s="110">
        <v>1069.9561722000001</v>
      </c>
      <c r="X579" s="110">
        <v>1</v>
      </c>
      <c r="Y579" s="110">
        <v>337</v>
      </c>
      <c r="Z579" s="110">
        <v>8.5947462382045394</v>
      </c>
      <c r="AA579" s="110">
        <v>0.39200000000000002</v>
      </c>
      <c r="AB579" s="110">
        <v>2</v>
      </c>
      <c r="AC579" s="109">
        <v>1.5</v>
      </c>
      <c r="AD579" s="49">
        <f t="shared" si="9"/>
        <v>2</v>
      </c>
      <c r="AE57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7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80" spans="1:32" x14ac:dyDescent="0.25">
      <c r="A580" s="112" t="s">
        <v>778</v>
      </c>
      <c r="B580" s="112">
        <v>9009157300</v>
      </c>
      <c r="C580" s="112" t="s">
        <v>777</v>
      </c>
      <c r="D580" s="112">
        <v>130888</v>
      </c>
      <c r="E580" s="112">
        <v>2.67</v>
      </c>
      <c r="F580" s="112">
        <v>80102.155150000006</v>
      </c>
      <c r="G580" s="112">
        <v>80.102000000000004</v>
      </c>
      <c r="H580" s="112">
        <v>0.878</v>
      </c>
      <c r="I580" s="112">
        <v>5</v>
      </c>
      <c r="J580" s="112">
        <v>0.122</v>
      </c>
      <c r="K580" s="112">
        <v>1</v>
      </c>
      <c r="L580" s="112">
        <v>2202</v>
      </c>
      <c r="M580" s="112">
        <v>0.32987876481622974</v>
      </c>
      <c r="N580" s="112">
        <v>0.35599999999999998</v>
      </c>
      <c r="O580" s="112">
        <v>2</v>
      </c>
      <c r="P580" s="112">
        <v>0.126</v>
      </c>
      <c r="Q580" s="112">
        <v>1</v>
      </c>
      <c r="R580" s="112">
        <v>1</v>
      </c>
      <c r="S580" s="112">
        <v>1</v>
      </c>
      <c r="T580" s="112">
        <v>1</v>
      </c>
      <c r="U580" s="112">
        <v>3310</v>
      </c>
      <c r="V580" s="112">
        <v>4.4937787356543701</v>
      </c>
      <c r="W580" s="112">
        <v>736.57387128000005</v>
      </c>
      <c r="X580" s="112">
        <v>1</v>
      </c>
      <c r="Y580" s="112">
        <v>353</v>
      </c>
      <c r="Z580" s="112">
        <v>10.502826539720321</v>
      </c>
      <c r="AA580" s="112">
        <v>0.495</v>
      </c>
      <c r="AB580" s="112">
        <v>3</v>
      </c>
      <c r="AC580" s="111">
        <v>2</v>
      </c>
      <c r="AD580" s="49">
        <f t="shared" si="9"/>
        <v>2</v>
      </c>
      <c r="AE58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8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81" spans="1:32" x14ac:dyDescent="0.25">
      <c r="A581" s="110" t="s">
        <v>776</v>
      </c>
      <c r="B581" s="110">
        <v>9009157400</v>
      </c>
      <c r="C581" s="110" t="s">
        <v>775</v>
      </c>
      <c r="D581" s="110">
        <v>138169</v>
      </c>
      <c r="E581" s="110">
        <v>2.91</v>
      </c>
      <c r="F581" s="110">
        <v>80996.102239999993</v>
      </c>
      <c r="G581" s="110">
        <v>80.995999999999995</v>
      </c>
      <c r="H581" s="110">
        <v>0.88600000000000001</v>
      </c>
      <c r="I581" s="110">
        <v>5</v>
      </c>
      <c r="J581" s="110">
        <v>0.11399999999999999</v>
      </c>
      <c r="K581" s="110">
        <v>1</v>
      </c>
      <c r="L581" s="110">
        <v>2364</v>
      </c>
      <c r="M581" s="110">
        <v>0.35023907589951209</v>
      </c>
      <c r="N581" s="110">
        <v>0.47899999999999998</v>
      </c>
      <c r="O581" s="110">
        <v>3</v>
      </c>
      <c r="P581" s="110">
        <v>9.6999999999999975E-2</v>
      </c>
      <c r="Q581" s="110">
        <v>1</v>
      </c>
      <c r="R581" s="110">
        <v>1</v>
      </c>
      <c r="S581" s="110">
        <v>1</v>
      </c>
      <c r="T581" s="110">
        <v>1</v>
      </c>
      <c r="U581" s="110">
        <v>4206</v>
      </c>
      <c r="V581" s="110">
        <v>5.4941992009229397</v>
      </c>
      <c r="W581" s="110">
        <v>765.53467506000004</v>
      </c>
      <c r="X581" s="110">
        <v>1</v>
      </c>
      <c r="Y581" s="110">
        <v>376</v>
      </c>
      <c r="Z581" s="110">
        <v>9.0124640460210923</v>
      </c>
      <c r="AA581" s="110">
        <v>0.42</v>
      </c>
      <c r="AB581" s="110">
        <v>3</v>
      </c>
      <c r="AC581" s="109">
        <v>2</v>
      </c>
      <c r="AD581" s="49">
        <f t="shared" si="9"/>
        <v>2</v>
      </c>
      <c r="AE58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8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82" spans="1:32" x14ac:dyDescent="0.25">
      <c r="A582" s="112" t="s">
        <v>774</v>
      </c>
      <c r="B582" s="112">
        <v>9009160100</v>
      </c>
      <c r="C582" s="112" t="s">
        <v>773</v>
      </c>
      <c r="D582" s="112">
        <v>167400</v>
      </c>
      <c r="E582" s="112">
        <v>2.88</v>
      </c>
      <c r="F582" s="112">
        <v>98641.395980000001</v>
      </c>
      <c r="G582" s="112">
        <v>98.641000000000005</v>
      </c>
      <c r="H582" s="112">
        <v>0.94199999999999995</v>
      </c>
      <c r="I582" s="112">
        <v>5</v>
      </c>
      <c r="J582" s="112">
        <v>5.8000000000000052E-2</v>
      </c>
      <c r="K582" s="112">
        <v>1</v>
      </c>
      <c r="L582" s="112">
        <v>2642</v>
      </c>
      <c r="M582" s="112">
        <v>0.32140664358022808</v>
      </c>
      <c r="N582" s="112">
        <v>0.30499999999999999</v>
      </c>
      <c r="O582" s="112">
        <v>2</v>
      </c>
      <c r="P582" s="112">
        <v>6.3999999999999946E-2</v>
      </c>
      <c r="Q582" s="112">
        <v>1</v>
      </c>
      <c r="R582" s="112">
        <v>1</v>
      </c>
      <c r="S582" s="112">
        <v>1</v>
      </c>
      <c r="T582" s="112">
        <v>1</v>
      </c>
      <c r="U582" s="112">
        <v>3443</v>
      </c>
      <c r="V582" s="112">
        <v>6.7285134139617604</v>
      </c>
      <c r="W582" s="112">
        <v>511.70292576999998</v>
      </c>
      <c r="X582" s="112">
        <v>1</v>
      </c>
      <c r="Y582" s="112">
        <v>791</v>
      </c>
      <c r="Z582" s="112">
        <v>24.32349323493235</v>
      </c>
      <c r="AA582" s="112">
        <v>0.85599999999999998</v>
      </c>
      <c r="AB582" s="112">
        <v>5</v>
      </c>
      <c r="AC582" s="111">
        <v>3</v>
      </c>
      <c r="AD582" s="49">
        <f t="shared" si="9"/>
        <v>3</v>
      </c>
      <c r="AE58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8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83" spans="1:32" x14ac:dyDescent="0.25">
      <c r="A583" s="110" t="s">
        <v>772</v>
      </c>
      <c r="B583" s="110">
        <v>9009160200</v>
      </c>
      <c r="C583" s="110" t="s">
        <v>771</v>
      </c>
      <c r="D583" s="110">
        <v>149107</v>
      </c>
      <c r="E583" s="110">
        <v>3.1</v>
      </c>
      <c r="F583" s="110">
        <v>84687.085219999994</v>
      </c>
      <c r="G583" s="110">
        <v>84.686999999999998</v>
      </c>
      <c r="H583" s="110">
        <v>0.90600000000000003</v>
      </c>
      <c r="I583" s="110">
        <v>5</v>
      </c>
      <c r="J583" s="110">
        <v>9.3999999999999972E-2</v>
      </c>
      <c r="K583" s="110">
        <v>1</v>
      </c>
      <c r="L583" s="110">
        <v>2238</v>
      </c>
      <c r="M583" s="110">
        <v>0.31712037237122426</v>
      </c>
      <c r="N583" s="110">
        <v>0.26500000000000001</v>
      </c>
      <c r="O583" s="110">
        <v>2</v>
      </c>
      <c r="P583" s="110">
        <v>0.125</v>
      </c>
      <c r="Q583" s="110">
        <v>1</v>
      </c>
      <c r="R583" s="110">
        <v>1</v>
      </c>
      <c r="S583" s="110">
        <v>1</v>
      </c>
      <c r="T583" s="110">
        <v>1</v>
      </c>
      <c r="U583" s="110">
        <v>5547</v>
      </c>
      <c r="V583" s="110">
        <v>12.0832806947368</v>
      </c>
      <c r="W583" s="110">
        <v>459.06406879000002</v>
      </c>
      <c r="X583" s="110">
        <v>1</v>
      </c>
      <c r="Y583" s="110">
        <v>970</v>
      </c>
      <c r="Z583" s="110">
        <v>17.399103139013452</v>
      </c>
      <c r="AA583" s="110">
        <v>0.73199999999999998</v>
      </c>
      <c r="AB583" s="110">
        <v>4</v>
      </c>
      <c r="AC583" s="109">
        <v>2.5</v>
      </c>
      <c r="AD583" s="49">
        <f t="shared" si="9"/>
        <v>3</v>
      </c>
      <c r="AE58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8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84" spans="1:32" x14ac:dyDescent="0.25">
      <c r="A584" s="112" t="s">
        <v>770</v>
      </c>
      <c r="B584" s="112">
        <v>9009161100</v>
      </c>
      <c r="C584" s="112" t="s">
        <v>769</v>
      </c>
      <c r="D584" s="112">
        <v>129133</v>
      </c>
      <c r="E584" s="112">
        <v>2.73</v>
      </c>
      <c r="F584" s="112">
        <v>78154.846980000002</v>
      </c>
      <c r="G584" s="112">
        <v>78.155000000000001</v>
      </c>
      <c r="H584" s="112">
        <v>0.86499999999999999</v>
      </c>
      <c r="I584" s="112">
        <v>5</v>
      </c>
      <c r="J584" s="112">
        <v>0.13500000000000001</v>
      </c>
      <c r="K584" s="112">
        <v>1</v>
      </c>
      <c r="L584" s="112">
        <v>2240</v>
      </c>
      <c r="M584" s="112">
        <v>0.34393260352590355</v>
      </c>
      <c r="N584" s="112">
        <v>0.442</v>
      </c>
      <c r="O584" s="112">
        <v>3</v>
      </c>
      <c r="P584" s="112">
        <v>0.123</v>
      </c>
      <c r="Q584" s="112">
        <v>1</v>
      </c>
      <c r="R584" s="112">
        <v>1</v>
      </c>
      <c r="S584" s="112">
        <v>1</v>
      </c>
      <c r="T584" s="112">
        <v>1</v>
      </c>
      <c r="U584" s="112">
        <v>5563</v>
      </c>
      <c r="V584" s="112">
        <v>21.129216428802</v>
      </c>
      <c r="W584" s="112">
        <v>263.28472799000002</v>
      </c>
      <c r="X584" s="112">
        <v>1</v>
      </c>
      <c r="Y584" s="112">
        <v>868</v>
      </c>
      <c r="Z584" s="112">
        <v>15.744603664066751</v>
      </c>
      <c r="AA584" s="112">
        <v>0.68100000000000005</v>
      </c>
      <c r="AB584" s="112">
        <v>4</v>
      </c>
      <c r="AC584" s="111">
        <v>2.5</v>
      </c>
      <c r="AD584" s="49">
        <f t="shared" si="9"/>
        <v>3</v>
      </c>
      <c r="AE58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8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85" spans="1:32" x14ac:dyDescent="0.25">
      <c r="A585" s="110" t="s">
        <v>768</v>
      </c>
      <c r="B585" s="110">
        <v>9009165100</v>
      </c>
      <c r="C585" s="110" t="s">
        <v>767</v>
      </c>
      <c r="D585" s="110">
        <v>78134</v>
      </c>
      <c r="E585" s="110">
        <v>2.67</v>
      </c>
      <c r="F585" s="110">
        <v>47817.231449999999</v>
      </c>
      <c r="G585" s="110">
        <v>47.817</v>
      </c>
      <c r="H585" s="110">
        <v>0.42199999999999999</v>
      </c>
      <c r="I585" s="110">
        <v>3</v>
      </c>
      <c r="J585" s="110">
        <v>0.57800000000000007</v>
      </c>
      <c r="K585" s="110">
        <v>3</v>
      </c>
      <c r="L585" s="110">
        <v>1673</v>
      </c>
      <c r="M585" s="110">
        <v>0.4198486485147605</v>
      </c>
      <c r="N585" s="110">
        <v>0.72299999999999998</v>
      </c>
      <c r="O585" s="110">
        <v>4</v>
      </c>
      <c r="P585" s="110">
        <v>0.32499999999999996</v>
      </c>
      <c r="Q585" s="110">
        <v>2</v>
      </c>
      <c r="R585" s="110">
        <v>3</v>
      </c>
      <c r="S585" s="110">
        <v>1</v>
      </c>
      <c r="T585" s="110">
        <v>1</v>
      </c>
      <c r="U585" s="110">
        <v>3928</v>
      </c>
      <c r="V585" s="110">
        <v>1.8282748800380499</v>
      </c>
      <c r="W585" s="110">
        <v>2148.4734285999998</v>
      </c>
      <c r="X585" s="110">
        <v>1</v>
      </c>
      <c r="Y585" s="110">
        <v>1059</v>
      </c>
      <c r="Z585" s="110">
        <v>25.226298237255836</v>
      </c>
      <c r="AA585" s="110">
        <v>0.871</v>
      </c>
      <c r="AB585" s="110">
        <v>5</v>
      </c>
      <c r="AC585" s="109">
        <v>4</v>
      </c>
      <c r="AD585" s="49">
        <f t="shared" si="9"/>
        <v>4</v>
      </c>
      <c r="AE58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8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86" spans="1:32" x14ac:dyDescent="0.25">
      <c r="A586" s="112" t="s">
        <v>766</v>
      </c>
      <c r="B586" s="112">
        <v>9009165200</v>
      </c>
      <c r="C586" s="112" t="s">
        <v>765</v>
      </c>
      <c r="D586" s="112">
        <v>105833</v>
      </c>
      <c r="E586" s="112">
        <v>2.36</v>
      </c>
      <c r="F586" s="112">
        <v>68891.415080000006</v>
      </c>
      <c r="G586" s="112">
        <v>68.891000000000005</v>
      </c>
      <c r="H586" s="112">
        <v>0.78900000000000003</v>
      </c>
      <c r="I586" s="112">
        <v>4</v>
      </c>
      <c r="J586" s="112">
        <v>0.21099999999999997</v>
      </c>
      <c r="K586" s="112">
        <v>2</v>
      </c>
      <c r="L586" s="112">
        <v>1727</v>
      </c>
      <c r="M586" s="112">
        <v>0.30082122679486695</v>
      </c>
      <c r="N586" s="112">
        <v>0.17599999999999999</v>
      </c>
      <c r="O586" s="112">
        <v>1</v>
      </c>
      <c r="P586" s="112">
        <v>0.29200000000000004</v>
      </c>
      <c r="Q586" s="112">
        <v>2</v>
      </c>
      <c r="R586" s="112">
        <v>2</v>
      </c>
      <c r="S586" s="112">
        <v>1</v>
      </c>
      <c r="T586" s="112">
        <v>1</v>
      </c>
      <c r="U586" s="112">
        <v>2485</v>
      </c>
      <c r="V586" s="112">
        <v>1.3692260350240999</v>
      </c>
      <c r="W586" s="112">
        <v>1814.8939155999999</v>
      </c>
      <c r="X586" s="112">
        <v>1</v>
      </c>
      <c r="Y586" s="112">
        <v>244</v>
      </c>
      <c r="Z586" s="112">
        <v>10.037021801727684</v>
      </c>
      <c r="AA586" s="112">
        <v>0.47899999999999998</v>
      </c>
      <c r="AB586" s="112">
        <v>3</v>
      </c>
      <c r="AC586" s="111">
        <v>2.5</v>
      </c>
      <c r="AD586" s="49">
        <f t="shared" si="9"/>
        <v>3</v>
      </c>
      <c r="AE58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8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87" spans="1:32" x14ac:dyDescent="0.25">
      <c r="A587" s="110" t="s">
        <v>764</v>
      </c>
      <c r="B587" s="110">
        <v>9009165300</v>
      </c>
      <c r="C587" s="110" t="s">
        <v>763</v>
      </c>
      <c r="D587" s="110">
        <v>105759</v>
      </c>
      <c r="E587" s="110">
        <v>2.36</v>
      </c>
      <c r="F587" s="110">
        <v>68843.245179999998</v>
      </c>
      <c r="G587" s="110">
        <v>68.843000000000004</v>
      </c>
      <c r="H587" s="110">
        <v>0.78700000000000003</v>
      </c>
      <c r="I587" s="110">
        <v>4</v>
      </c>
      <c r="J587" s="110">
        <v>0.21299999999999997</v>
      </c>
      <c r="K587" s="110">
        <v>2</v>
      </c>
      <c r="L587" s="110">
        <v>1649</v>
      </c>
      <c r="M587" s="110">
        <v>0.28743560749150615</v>
      </c>
      <c r="N587" s="110">
        <v>0.105</v>
      </c>
      <c r="O587" s="110">
        <v>1</v>
      </c>
      <c r="P587" s="110">
        <v>0.35</v>
      </c>
      <c r="Q587" s="110">
        <v>2</v>
      </c>
      <c r="R587" s="110">
        <v>2</v>
      </c>
      <c r="S587" s="110">
        <v>1</v>
      </c>
      <c r="T587" s="110">
        <v>1</v>
      </c>
      <c r="U587" s="110">
        <v>2289</v>
      </c>
      <c r="V587" s="110">
        <v>0.61575227375570896</v>
      </c>
      <c r="W587" s="110">
        <v>3717.4040561000002</v>
      </c>
      <c r="X587" s="110">
        <v>1</v>
      </c>
      <c r="Y587" s="110">
        <v>184</v>
      </c>
      <c r="Z587" s="110">
        <v>8.382687927107062</v>
      </c>
      <c r="AA587" s="110">
        <v>0.38900000000000001</v>
      </c>
      <c r="AB587" s="110">
        <v>2</v>
      </c>
      <c r="AC587" s="109">
        <v>2</v>
      </c>
      <c r="AD587" s="49">
        <f t="shared" si="9"/>
        <v>2</v>
      </c>
      <c r="AE58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8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88" spans="1:32" x14ac:dyDescent="0.25">
      <c r="A588" s="112" t="s">
        <v>762</v>
      </c>
      <c r="B588" s="112">
        <v>9009165400</v>
      </c>
      <c r="C588" s="112" t="s">
        <v>761</v>
      </c>
      <c r="D588" s="112">
        <v>82364</v>
      </c>
      <c r="E588" s="112">
        <v>2.0099999999999998</v>
      </c>
      <c r="F588" s="112">
        <v>58095.086300000003</v>
      </c>
      <c r="G588" s="112">
        <v>58.094999999999999</v>
      </c>
      <c r="H588" s="112">
        <v>0.61899999999999999</v>
      </c>
      <c r="I588" s="112">
        <v>4</v>
      </c>
      <c r="J588" s="112">
        <v>0.38100000000000001</v>
      </c>
      <c r="K588" s="112">
        <v>2</v>
      </c>
      <c r="L588" s="112">
        <v>1283</v>
      </c>
      <c r="M588" s="112">
        <v>0.26501380720042067</v>
      </c>
      <c r="N588" s="112">
        <v>4.5999999999999999E-2</v>
      </c>
      <c r="O588" s="112">
        <v>1</v>
      </c>
      <c r="P588" s="112">
        <v>0.67399999999999993</v>
      </c>
      <c r="Q588" s="112">
        <v>4</v>
      </c>
      <c r="R588" s="112">
        <v>3</v>
      </c>
      <c r="S588" s="112">
        <v>1</v>
      </c>
      <c r="T588" s="112">
        <v>1</v>
      </c>
      <c r="U588" s="112">
        <v>5112</v>
      </c>
      <c r="V588" s="112">
        <v>1.1067116913282999</v>
      </c>
      <c r="W588" s="112">
        <v>4619.0891811000001</v>
      </c>
      <c r="X588" s="112">
        <v>1</v>
      </c>
      <c r="Y588" s="112">
        <v>555</v>
      </c>
      <c r="Z588" s="112">
        <v>11.721224920802534</v>
      </c>
      <c r="AA588" s="112">
        <v>0.55800000000000005</v>
      </c>
      <c r="AB588" s="112">
        <v>3</v>
      </c>
      <c r="AC588" s="111">
        <v>3</v>
      </c>
      <c r="AD588" s="49">
        <f t="shared" si="9"/>
        <v>3</v>
      </c>
      <c r="AE58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8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89" spans="1:32" x14ac:dyDescent="0.25">
      <c r="A589" s="110" t="s">
        <v>760</v>
      </c>
      <c r="B589" s="110">
        <v>9009165500</v>
      </c>
      <c r="C589" s="110" t="s">
        <v>759</v>
      </c>
      <c r="D589" s="110">
        <v>48477</v>
      </c>
      <c r="E589" s="110">
        <v>2.69</v>
      </c>
      <c r="F589" s="110">
        <v>29556.948550000001</v>
      </c>
      <c r="G589" s="110">
        <v>29.556999999999999</v>
      </c>
      <c r="H589" s="110">
        <v>0.16400000000000001</v>
      </c>
      <c r="I589" s="110">
        <v>1</v>
      </c>
      <c r="J589" s="110">
        <v>0.83599999999999997</v>
      </c>
      <c r="K589" s="110">
        <v>5</v>
      </c>
      <c r="L589" s="110">
        <v>1350</v>
      </c>
      <c r="M589" s="110">
        <v>0.54809446829720176</v>
      </c>
      <c r="N589" s="110">
        <v>0.88500000000000001</v>
      </c>
      <c r="O589" s="110">
        <v>5</v>
      </c>
      <c r="P589" s="110">
        <v>0.60499999999999998</v>
      </c>
      <c r="Q589" s="110">
        <v>4</v>
      </c>
      <c r="R589" s="110">
        <v>5</v>
      </c>
      <c r="S589" s="110">
        <v>1</v>
      </c>
      <c r="T589" s="110">
        <v>1</v>
      </c>
      <c r="U589" s="110">
        <v>4959</v>
      </c>
      <c r="V589" s="110">
        <v>0.60177035569276804</v>
      </c>
      <c r="W589" s="110">
        <v>8240.6850936999999</v>
      </c>
      <c r="X589" s="110">
        <v>1</v>
      </c>
      <c r="Y589" s="110">
        <v>777</v>
      </c>
      <c r="Z589" s="110">
        <v>16.416649059792942</v>
      </c>
      <c r="AA589" s="110">
        <v>0.7</v>
      </c>
      <c r="AB589" s="110">
        <v>4</v>
      </c>
      <c r="AC589" s="109">
        <v>4.5</v>
      </c>
      <c r="AD589" s="49">
        <f t="shared" si="9"/>
        <v>5</v>
      </c>
      <c r="AE58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8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90" spans="1:32" x14ac:dyDescent="0.25">
      <c r="A590" s="112" t="s">
        <v>758</v>
      </c>
      <c r="B590" s="112">
        <v>9009165600</v>
      </c>
      <c r="C590" s="112" t="s">
        <v>757</v>
      </c>
      <c r="D590" s="112">
        <v>61196</v>
      </c>
      <c r="E590" s="112">
        <v>2.74</v>
      </c>
      <c r="F590" s="112">
        <v>36969.855620000002</v>
      </c>
      <c r="G590" s="112">
        <v>36.97</v>
      </c>
      <c r="H590" s="112">
        <v>0.25800000000000001</v>
      </c>
      <c r="I590" s="112">
        <v>2</v>
      </c>
      <c r="J590" s="112">
        <v>0.74199999999999999</v>
      </c>
      <c r="K590" s="112">
        <v>4</v>
      </c>
      <c r="L590" s="112">
        <v>1454</v>
      </c>
      <c r="M590" s="112">
        <v>0.47195207304409803</v>
      </c>
      <c r="N590" s="112">
        <v>0.81299999999999994</v>
      </c>
      <c r="O590" s="112">
        <v>5</v>
      </c>
      <c r="P590" s="112">
        <v>0.52400000000000002</v>
      </c>
      <c r="Q590" s="112">
        <v>3</v>
      </c>
      <c r="R590" s="112">
        <v>4</v>
      </c>
      <c r="S590" s="112">
        <v>1</v>
      </c>
      <c r="T590" s="112">
        <v>1</v>
      </c>
      <c r="U590" s="112">
        <v>5569</v>
      </c>
      <c r="V590" s="112">
        <v>0.90630767401238899</v>
      </c>
      <c r="W590" s="112">
        <v>6144.7123970000002</v>
      </c>
      <c r="X590" s="112">
        <v>1</v>
      </c>
      <c r="Y590" s="112">
        <v>1177</v>
      </c>
      <c r="Z590" s="112">
        <v>21.330192098586444</v>
      </c>
      <c r="AA590" s="112">
        <v>0.81699999999999995</v>
      </c>
      <c r="AB590" s="112">
        <v>5</v>
      </c>
      <c r="AC590" s="111">
        <v>4.5</v>
      </c>
      <c r="AD590" s="49">
        <f t="shared" si="9"/>
        <v>5</v>
      </c>
      <c r="AE59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9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591" spans="1:32" x14ac:dyDescent="0.25">
      <c r="A591" s="110" t="s">
        <v>756</v>
      </c>
      <c r="B591" s="110">
        <v>9009165700</v>
      </c>
      <c r="C591" s="110" t="s">
        <v>755</v>
      </c>
      <c r="D591" s="110">
        <v>74722</v>
      </c>
      <c r="E591" s="110">
        <v>2.83</v>
      </c>
      <c r="F591" s="110">
        <v>44417.618520000004</v>
      </c>
      <c r="G591" s="110">
        <v>44.417999999999999</v>
      </c>
      <c r="H591" s="110">
        <v>0.35799999999999998</v>
      </c>
      <c r="I591" s="110">
        <v>2</v>
      </c>
      <c r="J591" s="110">
        <v>0.64200000000000002</v>
      </c>
      <c r="K591" s="110">
        <v>4</v>
      </c>
      <c r="L591" s="110">
        <v>1691</v>
      </c>
      <c r="M591" s="110">
        <v>0.4568457444620333</v>
      </c>
      <c r="N591" s="110">
        <v>0.79400000000000004</v>
      </c>
      <c r="O591" s="110">
        <v>4</v>
      </c>
      <c r="P591" s="110">
        <v>0.31699999999999995</v>
      </c>
      <c r="Q591" s="110">
        <v>2</v>
      </c>
      <c r="R591" s="110">
        <v>3</v>
      </c>
      <c r="S591" s="110">
        <v>1</v>
      </c>
      <c r="T591" s="110">
        <v>1</v>
      </c>
      <c r="U591" s="110">
        <v>4588</v>
      </c>
      <c r="V591" s="110">
        <v>1.04162567548576</v>
      </c>
      <c r="W591" s="110">
        <v>4404.6533299000002</v>
      </c>
      <c r="X591" s="110">
        <v>1</v>
      </c>
      <c r="Y591" s="110">
        <v>948</v>
      </c>
      <c r="Z591" s="110">
        <v>19.672131147540984</v>
      </c>
      <c r="AA591" s="110">
        <v>0.79500000000000004</v>
      </c>
      <c r="AB591" s="110">
        <v>4</v>
      </c>
      <c r="AC591" s="109">
        <v>3.5</v>
      </c>
      <c r="AD591" s="49">
        <f t="shared" si="9"/>
        <v>4</v>
      </c>
      <c r="AE59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9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92" spans="1:32" x14ac:dyDescent="0.25">
      <c r="A592" s="112" t="s">
        <v>754</v>
      </c>
      <c r="B592" s="112">
        <v>9009165801</v>
      </c>
      <c r="C592" s="112" t="s">
        <v>753</v>
      </c>
      <c r="D592" s="112">
        <v>69390</v>
      </c>
      <c r="E592" s="112">
        <v>2.27</v>
      </c>
      <c r="F592" s="112">
        <v>46055.760589999998</v>
      </c>
      <c r="G592" s="112">
        <v>46.055999999999997</v>
      </c>
      <c r="H592" s="112">
        <v>0.38700000000000001</v>
      </c>
      <c r="I592" s="112">
        <v>2</v>
      </c>
      <c r="J592" s="112">
        <v>0.61299999999999999</v>
      </c>
      <c r="K592" s="112">
        <v>4</v>
      </c>
      <c r="L592" s="112">
        <v>1430</v>
      </c>
      <c r="M592" s="112">
        <v>0.37259182738860075</v>
      </c>
      <c r="N592" s="112">
        <v>0.60399999999999998</v>
      </c>
      <c r="O592" s="112">
        <v>4</v>
      </c>
      <c r="P592" s="112">
        <v>0.54200000000000004</v>
      </c>
      <c r="Q592" s="112">
        <v>3</v>
      </c>
      <c r="R592" s="112">
        <v>4</v>
      </c>
      <c r="S592" s="112">
        <v>1</v>
      </c>
      <c r="T592" s="112">
        <v>1</v>
      </c>
      <c r="U592" s="112">
        <v>5434</v>
      </c>
      <c r="V592" s="112">
        <v>1.5055957788221399</v>
      </c>
      <c r="W592" s="112">
        <v>3609.2024674999998</v>
      </c>
      <c r="X592" s="112">
        <v>1</v>
      </c>
      <c r="Y592" s="112">
        <v>1140</v>
      </c>
      <c r="Z592" s="112">
        <v>19.377868434472209</v>
      </c>
      <c r="AA592" s="112">
        <v>0.79</v>
      </c>
      <c r="AB592" s="112">
        <v>4</v>
      </c>
      <c r="AC592" s="111">
        <v>4</v>
      </c>
      <c r="AD592" s="49">
        <f t="shared" si="9"/>
        <v>4</v>
      </c>
      <c r="AE59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9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93" spans="1:32" x14ac:dyDescent="0.25">
      <c r="A593" s="110" t="s">
        <v>752</v>
      </c>
      <c r="B593" s="110">
        <v>9009165802</v>
      </c>
      <c r="C593" s="110" t="s">
        <v>751</v>
      </c>
      <c r="D593" s="110">
        <v>106904</v>
      </c>
      <c r="E593" s="110">
        <v>2.98</v>
      </c>
      <c r="F593" s="110">
        <v>61927.82445</v>
      </c>
      <c r="G593" s="110">
        <v>61.927999999999997</v>
      </c>
      <c r="H593" s="110">
        <v>0.69299999999999995</v>
      </c>
      <c r="I593" s="110">
        <v>4</v>
      </c>
      <c r="J593" s="110">
        <v>0.30700000000000005</v>
      </c>
      <c r="K593" s="110">
        <v>2</v>
      </c>
      <c r="L593" s="110">
        <v>2045</v>
      </c>
      <c r="M593" s="110">
        <v>0.39626775553553295</v>
      </c>
      <c r="N593" s="110">
        <v>0.67800000000000005</v>
      </c>
      <c r="O593" s="110">
        <v>4</v>
      </c>
      <c r="P593" s="110">
        <v>0.15300000000000002</v>
      </c>
      <c r="Q593" s="110">
        <v>1</v>
      </c>
      <c r="R593" s="110">
        <v>2</v>
      </c>
      <c r="S593" s="110">
        <v>1</v>
      </c>
      <c r="T593" s="110">
        <v>1</v>
      </c>
      <c r="U593" s="110">
        <v>4086</v>
      </c>
      <c r="V593" s="110">
        <v>4.9728620364264202</v>
      </c>
      <c r="W593" s="110">
        <v>821.65963383999997</v>
      </c>
      <c r="X593" s="110">
        <v>1</v>
      </c>
      <c r="Y593" s="110">
        <v>489</v>
      </c>
      <c r="Z593" s="110">
        <v>11.425233644859814</v>
      </c>
      <c r="AA593" s="110">
        <v>0.55700000000000005</v>
      </c>
      <c r="AB593" s="110">
        <v>3</v>
      </c>
      <c r="AC593" s="109">
        <v>2.5</v>
      </c>
      <c r="AD593" s="49">
        <f t="shared" si="9"/>
        <v>3</v>
      </c>
      <c r="AE59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9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94" spans="1:32" x14ac:dyDescent="0.25">
      <c r="A594" s="112" t="s">
        <v>750</v>
      </c>
      <c r="B594" s="112">
        <v>9009165900</v>
      </c>
      <c r="C594" s="112" t="s">
        <v>749</v>
      </c>
      <c r="D594" s="112">
        <v>113765</v>
      </c>
      <c r="E594" s="112">
        <v>2.68</v>
      </c>
      <c r="F594" s="112">
        <v>69493.034190000006</v>
      </c>
      <c r="G594" s="112">
        <v>69.492999999999995</v>
      </c>
      <c r="H594" s="112">
        <v>0.79400000000000004</v>
      </c>
      <c r="I594" s="112">
        <v>4</v>
      </c>
      <c r="J594" s="112">
        <v>0.20599999999999996</v>
      </c>
      <c r="K594" s="112">
        <v>2</v>
      </c>
      <c r="L594" s="112">
        <v>2369</v>
      </c>
      <c r="M594" s="112">
        <v>0.40907697197787296</v>
      </c>
      <c r="N594" s="112">
        <v>0.7</v>
      </c>
      <c r="O594" s="112">
        <v>4</v>
      </c>
      <c r="P594" s="112">
        <v>9.4999999999999973E-2</v>
      </c>
      <c r="Q594" s="112">
        <v>1</v>
      </c>
      <c r="R594" s="112">
        <v>2</v>
      </c>
      <c r="S594" s="112">
        <v>1</v>
      </c>
      <c r="T594" s="112">
        <v>1</v>
      </c>
      <c r="U594" s="112">
        <v>7897</v>
      </c>
      <c r="V594" s="112">
        <v>10.4359027918276</v>
      </c>
      <c r="W594" s="112">
        <v>756.71459934999996</v>
      </c>
      <c r="X594" s="112">
        <v>1</v>
      </c>
      <c r="Y594" s="112">
        <v>675</v>
      </c>
      <c r="Z594" s="112">
        <v>8.4788343172968226</v>
      </c>
      <c r="AA594" s="112">
        <v>0.40500000000000003</v>
      </c>
      <c r="AB594" s="112">
        <v>3</v>
      </c>
      <c r="AC594" s="111">
        <v>2.5</v>
      </c>
      <c r="AD594" s="49">
        <f t="shared" si="9"/>
        <v>3</v>
      </c>
      <c r="AE59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9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95" spans="1:32" x14ac:dyDescent="0.25">
      <c r="A595" s="110" t="s">
        <v>748</v>
      </c>
      <c r="B595" s="110">
        <v>9009166001</v>
      </c>
      <c r="C595" s="110" t="s">
        <v>747</v>
      </c>
      <c r="D595" s="110">
        <v>70787</v>
      </c>
      <c r="E595" s="110">
        <v>2.08</v>
      </c>
      <c r="F595" s="110">
        <v>49081.95349</v>
      </c>
      <c r="G595" s="110">
        <v>49.082000000000001</v>
      </c>
      <c r="H595" s="110">
        <v>0.45300000000000001</v>
      </c>
      <c r="I595" s="110">
        <v>3</v>
      </c>
      <c r="J595" s="110">
        <v>0.54699999999999993</v>
      </c>
      <c r="K595" s="110">
        <v>3</v>
      </c>
      <c r="L595" s="110">
        <v>1616</v>
      </c>
      <c r="M595" s="110">
        <v>0.39509429884348313</v>
      </c>
      <c r="N595" s="110">
        <v>0.67300000000000004</v>
      </c>
      <c r="O595" s="110">
        <v>4</v>
      </c>
      <c r="P595" s="110">
        <v>0.374</v>
      </c>
      <c r="Q595" s="110">
        <v>2</v>
      </c>
      <c r="R595" s="110">
        <v>3</v>
      </c>
      <c r="S595" s="110">
        <v>1</v>
      </c>
      <c r="T595" s="110">
        <v>1</v>
      </c>
      <c r="U595" s="110">
        <v>6887</v>
      </c>
      <c r="V595" s="110">
        <v>1.5721235001861</v>
      </c>
      <c r="W595" s="110">
        <v>4380.6990985000002</v>
      </c>
      <c r="X595" s="110">
        <v>1</v>
      </c>
      <c r="Y595" s="110">
        <v>1278</v>
      </c>
      <c r="Z595" s="110">
        <v>18.62430778198776</v>
      </c>
      <c r="AA595" s="110">
        <v>0.77400000000000002</v>
      </c>
      <c r="AB595" s="110">
        <v>4</v>
      </c>
      <c r="AC595" s="109">
        <v>3.5</v>
      </c>
      <c r="AD595" s="49">
        <f t="shared" si="9"/>
        <v>4</v>
      </c>
      <c r="AE59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9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96" spans="1:32" x14ac:dyDescent="0.25">
      <c r="A596" s="112" t="s">
        <v>746</v>
      </c>
      <c r="B596" s="112">
        <v>9009166002</v>
      </c>
      <c r="C596" s="112" t="s">
        <v>745</v>
      </c>
      <c r="D596" s="112">
        <v>95125</v>
      </c>
      <c r="E596" s="112">
        <v>2.19</v>
      </c>
      <c r="F596" s="112">
        <v>64279.518120000001</v>
      </c>
      <c r="G596" s="112">
        <v>64.28</v>
      </c>
      <c r="H596" s="112">
        <v>0.72099999999999997</v>
      </c>
      <c r="I596" s="112">
        <v>4</v>
      </c>
      <c r="J596" s="112">
        <v>0.27900000000000003</v>
      </c>
      <c r="K596" s="112">
        <v>2</v>
      </c>
      <c r="L596" s="112">
        <v>1710</v>
      </c>
      <c r="M596" s="112">
        <v>0.3192307689938233</v>
      </c>
      <c r="N596" s="112">
        <v>0.28399999999999997</v>
      </c>
      <c r="O596" s="112">
        <v>2</v>
      </c>
      <c r="P596" s="112">
        <v>0.30500000000000005</v>
      </c>
      <c r="Q596" s="112">
        <v>2</v>
      </c>
      <c r="R596" s="112">
        <v>2</v>
      </c>
      <c r="S596" s="112">
        <v>1</v>
      </c>
      <c r="T596" s="112">
        <v>1</v>
      </c>
      <c r="U596" s="112">
        <v>7726</v>
      </c>
      <c r="V596" s="112">
        <v>6.6902086032831001</v>
      </c>
      <c r="W596" s="112">
        <v>1154.8219881</v>
      </c>
      <c r="X596" s="112">
        <v>1</v>
      </c>
      <c r="Y596" s="112">
        <v>841</v>
      </c>
      <c r="Z596" s="112">
        <v>11.415773041943803</v>
      </c>
      <c r="AA596" s="112">
        <v>0.55600000000000005</v>
      </c>
      <c r="AB596" s="112">
        <v>3</v>
      </c>
      <c r="AC596" s="111">
        <v>2.5</v>
      </c>
      <c r="AD596" s="49">
        <f t="shared" si="9"/>
        <v>3</v>
      </c>
      <c r="AE59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9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97" spans="1:32" x14ac:dyDescent="0.25">
      <c r="A597" s="110" t="s">
        <v>744</v>
      </c>
      <c r="B597" s="110">
        <v>9009167100</v>
      </c>
      <c r="C597" s="110" t="s">
        <v>743</v>
      </c>
      <c r="D597" s="110">
        <v>107619</v>
      </c>
      <c r="E597" s="110">
        <v>2.5299999999999998</v>
      </c>
      <c r="F597" s="110">
        <v>67659.485610000003</v>
      </c>
      <c r="G597" s="110">
        <v>67.659000000000006</v>
      </c>
      <c r="H597" s="110">
        <v>0.77100000000000002</v>
      </c>
      <c r="I597" s="110">
        <v>4</v>
      </c>
      <c r="J597" s="110">
        <v>0.22899999999999998</v>
      </c>
      <c r="K597" s="110">
        <v>2</v>
      </c>
      <c r="L597" s="110">
        <v>1824</v>
      </c>
      <c r="M597" s="110">
        <v>0.32350231165170101</v>
      </c>
      <c r="N597" s="110">
        <v>0.32300000000000001</v>
      </c>
      <c r="O597" s="110">
        <v>2</v>
      </c>
      <c r="P597" s="110">
        <v>0.246</v>
      </c>
      <c r="Q597" s="110">
        <v>2</v>
      </c>
      <c r="R597" s="110">
        <v>2</v>
      </c>
      <c r="S597" s="110">
        <v>1</v>
      </c>
      <c r="T597" s="110">
        <v>1</v>
      </c>
      <c r="U597" s="110">
        <v>7743</v>
      </c>
      <c r="V597" s="110">
        <v>6.3590491538956897</v>
      </c>
      <c r="W597" s="110">
        <v>1217.6348716</v>
      </c>
      <c r="X597" s="110">
        <v>1</v>
      </c>
      <c r="Y597" s="110">
        <v>859</v>
      </c>
      <c r="Z597" s="110">
        <v>10.662859980139027</v>
      </c>
      <c r="AA597" s="110">
        <v>0.51500000000000001</v>
      </c>
      <c r="AB597" s="110">
        <v>3</v>
      </c>
      <c r="AC597" s="109">
        <v>2.5</v>
      </c>
      <c r="AD597" s="49">
        <f t="shared" si="9"/>
        <v>3</v>
      </c>
      <c r="AE59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9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98" spans="1:32" x14ac:dyDescent="0.25">
      <c r="A598" s="112" t="s">
        <v>742</v>
      </c>
      <c r="B598" s="112">
        <v>9009167201</v>
      </c>
      <c r="C598" s="112" t="s">
        <v>741</v>
      </c>
      <c r="D598" s="112">
        <v>88750</v>
      </c>
      <c r="E598" s="112">
        <v>2.6</v>
      </c>
      <c r="F598" s="112">
        <v>55040.41347</v>
      </c>
      <c r="G598" s="112">
        <v>55.04</v>
      </c>
      <c r="H598" s="112">
        <v>0.56299999999999994</v>
      </c>
      <c r="I598" s="112">
        <v>3</v>
      </c>
      <c r="J598" s="112">
        <v>0.43700000000000006</v>
      </c>
      <c r="K598" s="112">
        <v>3</v>
      </c>
      <c r="L598" s="112">
        <v>1741</v>
      </c>
      <c r="M598" s="112">
        <v>0.37957563693425506</v>
      </c>
      <c r="N598" s="112">
        <v>0.63200000000000001</v>
      </c>
      <c r="O598" s="112">
        <v>4</v>
      </c>
      <c r="P598" s="112">
        <v>0.28800000000000003</v>
      </c>
      <c r="Q598" s="112">
        <v>2</v>
      </c>
      <c r="R598" s="112">
        <v>3</v>
      </c>
      <c r="S598" s="112">
        <v>1</v>
      </c>
      <c r="T598" s="112">
        <v>1</v>
      </c>
      <c r="U598" s="112">
        <v>4176</v>
      </c>
      <c r="V598" s="112">
        <v>3.6489265587330899</v>
      </c>
      <c r="W598" s="112">
        <v>1144.4461632</v>
      </c>
      <c r="X598" s="112">
        <v>1</v>
      </c>
      <c r="Y598" s="112">
        <v>358</v>
      </c>
      <c r="Z598" s="112">
        <v>8.2185491276400366</v>
      </c>
      <c r="AA598" s="112">
        <v>0.39</v>
      </c>
      <c r="AB598" s="112">
        <v>2</v>
      </c>
      <c r="AC598" s="111">
        <v>2.5</v>
      </c>
      <c r="AD598" s="49">
        <f t="shared" si="9"/>
        <v>3</v>
      </c>
      <c r="AE59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9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599" spans="1:32" x14ac:dyDescent="0.25">
      <c r="A599" s="110" t="s">
        <v>740</v>
      </c>
      <c r="B599" s="110">
        <v>9009167202</v>
      </c>
      <c r="C599" s="110" t="s">
        <v>739</v>
      </c>
      <c r="D599" s="110">
        <v>85406</v>
      </c>
      <c r="E599" s="110">
        <v>2.63</v>
      </c>
      <c r="F599" s="110">
        <v>52663.595679999999</v>
      </c>
      <c r="G599" s="110">
        <v>52.664000000000001</v>
      </c>
      <c r="H599" s="110">
        <v>0.51500000000000001</v>
      </c>
      <c r="I599" s="110">
        <v>3</v>
      </c>
      <c r="J599" s="110">
        <v>0.48499999999999999</v>
      </c>
      <c r="K599" s="110">
        <v>3</v>
      </c>
      <c r="L599" s="110">
        <v>1464</v>
      </c>
      <c r="M599" s="110">
        <v>0.33358907178971414</v>
      </c>
      <c r="N599" s="110">
        <v>0.38600000000000001</v>
      </c>
      <c r="O599" s="110">
        <v>2</v>
      </c>
      <c r="P599" s="110">
        <v>0.50900000000000001</v>
      </c>
      <c r="Q599" s="110">
        <v>3</v>
      </c>
      <c r="R599" s="110">
        <v>3</v>
      </c>
      <c r="S599" s="110">
        <v>1</v>
      </c>
      <c r="T599" s="110">
        <v>1</v>
      </c>
      <c r="U599" s="110">
        <v>4485</v>
      </c>
      <c r="V599" s="110">
        <v>3.8170165267175</v>
      </c>
      <c r="W599" s="110">
        <v>1175.0014622000001</v>
      </c>
      <c r="X599" s="110">
        <v>1</v>
      </c>
      <c r="Y599" s="110">
        <v>620</v>
      </c>
      <c r="Z599" s="110">
        <v>13.623379477038014</v>
      </c>
      <c r="AA599" s="110">
        <v>0.63800000000000001</v>
      </c>
      <c r="AB599" s="110">
        <v>4</v>
      </c>
      <c r="AC599" s="109">
        <v>3.5</v>
      </c>
      <c r="AD599" s="49">
        <f t="shared" si="9"/>
        <v>4</v>
      </c>
      <c r="AE59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59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00" spans="1:32" x14ac:dyDescent="0.25">
      <c r="A600" s="112" t="s">
        <v>738</v>
      </c>
      <c r="B600" s="112">
        <v>9009167300</v>
      </c>
      <c r="C600" s="112" t="s">
        <v>737</v>
      </c>
      <c r="D600" s="112">
        <v>106250</v>
      </c>
      <c r="E600" s="112">
        <v>2.64</v>
      </c>
      <c r="F600" s="112">
        <v>65392.354579999999</v>
      </c>
      <c r="G600" s="112">
        <v>65.391999999999996</v>
      </c>
      <c r="H600" s="112">
        <v>0.74099999999999999</v>
      </c>
      <c r="I600" s="112">
        <v>4</v>
      </c>
      <c r="J600" s="112">
        <v>0.25900000000000001</v>
      </c>
      <c r="K600" s="112">
        <v>2</v>
      </c>
      <c r="L600" s="112">
        <v>1724</v>
      </c>
      <c r="M600" s="112">
        <v>0.31636725933596133</v>
      </c>
      <c r="N600" s="112">
        <v>0.26</v>
      </c>
      <c r="O600" s="112">
        <v>2</v>
      </c>
      <c r="P600" s="112">
        <v>0.29600000000000004</v>
      </c>
      <c r="Q600" s="112">
        <v>2</v>
      </c>
      <c r="R600" s="112">
        <v>2</v>
      </c>
      <c r="S600" s="112">
        <v>1</v>
      </c>
      <c r="T600" s="112">
        <v>1</v>
      </c>
      <c r="U600" s="112">
        <v>7689</v>
      </c>
      <c r="V600" s="112">
        <v>7.0147649332738196</v>
      </c>
      <c r="W600" s="112">
        <v>1096.1165589</v>
      </c>
      <c r="X600" s="112">
        <v>1</v>
      </c>
      <c r="Y600" s="112">
        <v>509</v>
      </c>
      <c r="Z600" s="112">
        <v>7.5306998076638552</v>
      </c>
      <c r="AA600" s="112">
        <v>0.34</v>
      </c>
      <c r="AB600" s="112">
        <v>2</v>
      </c>
      <c r="AC600" s="111">
        <v>2</v>
      </c>
      <c r="AD600" s="49">
        <f t="shared" si="9"/>
        <v>2</v>
      </c>
      <c r="AE60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0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01" spans="1:32" x14ac:dyDescent="0.25">
      <c r="A601" s="110" t="s">
        <v>736</v>
      </c>
      <c r="B601" s="110">
        <v>9009170100</v>
      </c>
      <c r="C601" s="110" t="s">
        <v>735</v>
      </c>
      <c r="D601" s="110">
        <v>30417</v>
      </c>
      <c r="E601" s="110">
        <v>2.09</v>
      </c>
      <c r="F601" s="110">
        <v>21039.878850000001</v>
      </c>
      <c r="G601" s="110">
        <v>21.04</v>
      </c>
      <c r="H601" s="110">
        <v>6.9000000000000006E-2</v>
      </c>
      <c r="I601" s="110">
        <v>1</v>
      </c>
      <c r="J601" s="110">
        <v>0.93100000000000005</v>
      </c>
      <c r="K601" s="110">
        <v>5</v>
      </c>
      <c r="L601" s="110">
        <v>874</v>
      </c>
      <c r="M601" s="110">
        <v>0.49848195775138693</v>
      </c>
      <c r="N601" s="110">
        <v>0.84299999999999997</v>
      </c>
      <c r="O601" s="110">
        <v>5</v>
      </c>
      <c r="P601" s="110">
        <v>0.98</v>
      </c>
      <c r="Q601" s="110">
        <v>5</v>
      </c>
      <c r="R601" s="110">
        <v>5</v>
      </c>
      <c r="S601" s="110">
        <v>1</v>
      </c>
      <c r="T601" s="110">
        <v>1</v>
      </c>
      <c r="U601" s="110">
        <v>2022</v>
      </c>
      <c r="V601" s="110">
        <v>0.18744179509712</v>
      </c>
      <c r="W601" s="110">
        <v>10787.348674999999</v>
      </c>
      <c r="X601" s="110">
        <v>1</v>
      </c>
      <c r="Y601" s="110">
        <v>364</v>
      </c>
      <c r="Z601" s="110">
        <v>24.202127659574469</v>
      </c>
      <c r="AA601" s="110">
        <v>0.84799999999999998</v>
      </c>
      <c r="AB601" s="110">
        <v>5</v>
      </c>
      <c r="AC601" s="109">
        <v>5</v>
      </c>
      <c r="AD601" s="49">
        <f t="shared" si="9"/>
        <v>5</v>
      </c>
      <c r="AE60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60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02" spans="1:32" x14ac:dyDescent="0.25">
      <c r="A602" s="112" t="s">
        <v>734</v>
      </c>
      <c r="B602" s="112">
        <v>9009170200</v>
      </c>
      <c r="C602" s="112" t="s">
        <v>733</v>
      </c>
      <c r="D602" s="112">
        <v>43750</v>
      </c>
      <c r="E602" s="112">
        <v>1.9</v>
      </c>
      <c r="F602" s="112">
        <v>31739.585940000001</v>
      </c>
      <c r="G602" s="112">
        <v>31.74</v>
      </c>
      <c r="H602" s="112">
        <v>0.19600000000000001</v>
      </c>
      <c r="I602" s="112">
        <v>1</v>
      </c>
      <c r="J602" s="112">
        <v>0.80400000000000005</v>
      </c>
      <c r="K602" s="112">
        <v>5</v>
      </c>
      <c r="L602" s="112">
        <v>958</v>
      </c>
      <c r="M602" s="112">
        <v>0.36219754163560458</v>
      </c>
      <c r="N602" s="112">
        <v>0.55100000000000005</v>
      </c>
      <c r="O602" s="112">
        <v>3</v>
      </c>
      <c r="P602" s="112">
        <v>0.95899999999999996</v>
      </c>
      <c r="Q602" s="112">
        <v>5</v>
      </c>
      <c r="R602" s="112">
        <v>5</v>
      </c>
      <c r="S602" s="112">
        <v>1</v>
      </c>
      <c r="T602" s="112">
        <v>1</v>
      </c>
      <c r="U602" s="112">
        <v>2505</v>
      </c>
      <c r="V602" s="112">
        <v>0.241756332461772</v>
      </c>
      <c r="W602" s="112">
        <v>10361.672741</v>
      </c>
      <c r="X602" s="112">
        <v>1</v>
      </c>
      <c r="Y602" s="112">
        <v>368</v>
      </c>
      <c r="Z602" s="112">
        <v>33.607305936073061</v>
      </c>
      <c r="AA602" s="112">
        <v>0.95499999999999996</v>
      </c>
      <c r="AB602" s="112">
        <v>5</v>
      </c>
      <c r="AC602" s="111">
        <v>5</v>
      </c>
      <c r="AD602" s="49">
        <f t="shared" si="9"/>
        <v>5</v>
      </c>
      <c r="AE60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60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03" spans="1:32" x14ac:dyDescent="0.25">
      <c r="A603" s="110" t="s">
        <v>732</v>
      </c>
      <c r="B603" s="110">
        <v>9009170300</v>
      </c>
      <c r="C603" s="110" t="s">
        <v>731</v>
      </c>
      <c r="D603" s="110">
        <v>42476</v>
      </c>
      <c r="E603" s="110">
        <v>2.5299999999999998</v>
      </c>
      <c r="F603" s="110">
        <v>26704.432400000002</v>
      </c>
      <c r="G603" s="110">
        <v>26.704000000000001</v>
      </c>
      <c r="H603" s="110">
        <v>0.13</v>
      </c>
      <c r="I603" s="110">
        <v>1</v>
      </c>
      <c r="J603" s="110">
        <v>0.87</v>
      </c>
      <c r="K603" s="110">
        <v>5</v>
      </c>
      <c r="L603" s="110">
        <v>1025</v>
      </c>
      <c r="M603" s="110">
        <v>0.46059769463589123</v>
      </c>
      <c r="N603" s="110">
        <v>0.8</v>
      </c>
      <c r="O603" s="110">
        <v>4</v>
      </c>
      <c r="P603" s="110">
        <v>0.92400000000000004</v>
      </c>
      <c r="Q603" s="110">
        <v>5</v>
      </c>
      <c r="R603" s="110">
        <v>5</v>
      </c>
      <c r="S603" s="110">
        <v>1</v>
      </c>
      <c r="T603" s="110">
        <v>1</v>
      </c>
      <c r="U603" s="110">
        <v>2147</v>
      </c>
      <c r="V603" s="110">
        <v>0.347598135589817</v>
      </c>
      <c r="W603" s="110">
        <v>6176.6729455000004</v>
      </c>
      <c r="X603" s="110">
        <v>1</v>
      </c>
      <c r="Y603" s="110">
        <v>333</v>
      </c>
      <c r="Z603" s="110">
        <v>16.460701927829955</v>
      </c>
      <c r="AA603" s="110">
        <v>0.71299999999999997</v>
      </c>
      <c r="AB603" s="110">
        <v>4</v>
      </c>
      <c r="AC603" s="109">
        <v>4.5</v>
      </c>
      <c r="AD603" s="49">
        <f t="shared" si="9"/>
        <v>5</v>
      </c>
      <c r="AE60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60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04" spans="1:32" x14ac:dyDescent="0.25">
      <c r="A604" s="112" t="s">
        <v>730</v>
      </c>
      <c r="B604" s="112">
        <v>9009170400</v>
      </c>
      <c r="C604" s="112" t="s">
        <v>729</v>
      </c>
      <c r="D604" s="112">
        <v>58229</v>
      </c>
      <c r="E604" s="112">
        <v>2.54</v>
      </c>
      <c r="F604" s="112">
        <v>36536.124080000001</v>
      </c>
      <c r="G604" s="112">
        <v>36.536000000000001</v>
      </c>
      <c r="H604" s="112">
        <v>0.25700000000000001</v>
      </c>
      <c r="I604" s="112">
        <v>2</v>
      </c>
      <c r="J604" s="112">
        <v>0.74299999999999999</v>
      </c>
      <c r="K604" s="112">
        <v>4</v>
      </c>
      <c r="L604" s="112">
        <v>1130</v>
      </c>
      <c r="M604" s="112">
        <v>0.37113953221498913</v>
      </c>
      <c r="N604" s="112">
        <v>0.59699999999999998</v>
      </c>
      <c r="O604" s="112">
        <v>3</v>
      </c>
      <c r="P604" s="112">
        <v>0.83699999999999997</v>
      </c>
      <c r="Q604" s="112">
        <v>5</v>
      </c>
      <c r="R604" s="112">
        <v>5</v>
      </c>
      <c r="S604" s="112">
        <v>1</v>
      </c>
      <c r="T604" s="112">
        <v>1</v>
      </c>
      <c r="U604" s="112">
        <v>1747</v>
      </c>
      <c r="V604" s="112">
        <v>2.0933019766887</v>
      </c>
      <c r="W604" s="112">
        <v>834.56664134000005</v>
      </c>
      <c r="X604" s="112">
        <v>1</v>
      </c>
      <c r="Y604" s="112">
        <v>547</v>
      </c>
      <c r="Z604" s="112">
        <v>31.932282545242266</v>
      </c>
      <c r="AA604" s="112">
        <v>0.95</v>
      </c>
      <c r="AB604" s="112">
        <v>5</v>
      </c>
      <c r="AC604" s="111">
        <v>5</v>
      </c>
      <c r="AD604" s="49">
        <f t="shared" si="9"/>
        <v>5</v>
      </c>
      <c r="AE60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0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05" spans="1:32" x14ac:dyDescent="0.25">
      <c r="A605" s="110" t="s">
        <v>728</v>
      </c>
      <c r="B605" s="110">
        <v>9009170500</v>
      </c>
      <c r="C605" s="110" t="s">
        <v>727</v>
      </c>
      <c r="D605" s="110">
        <v>85406</v>
      </c>
      <c r="E605" s="110">
        <v>2.78</v>
      </c>
      <c r="F605" s="110">
        <v>51223.114849999998</v>
      </c>
      <c r="G605" s="110">
        <v>51.222999999999999</v>
      </c>
      <c r="H605" s="110">
        <v>0.48699999999999999</v>
      </c>
      <c r="I605" s="110">
        <v>3</v>
      </c>
      <c r="J605" s="110">
        <v>0.51300000000000001</v>
      </c>
      <c r="K605" s="110">
        <v>3</v>
      </c>
      <c r="L605" s="110">
        <v>1408</v>
      </c>
      <c r="M605" s="110">
        <v>0.32985108479790154</v>
      </c>
      <c r="N605" s="110">
        <v>0.35499999999999998</v>
      </c>
      <c r="O605" s="110">
        <v>2</v>
      </c>
      <c r="P605" s="110">
        <v>0.56099999999999994</v>
      </c>
      <c r="Q605" s="110">
        <v>3</v>
      </c>
      <c r="R605" s="110">
        <v>3</v>
      </c>
      <c r="S605" s="110">
        <v>1</v>
      </c>
      <c r="T605" s="110">
        <v>1</v>
      </c>
      <c r="U605" s="110">
        <v>5781</v>
      </c>
      <c r="V605" s="110">
        <v>2.8865388565506902</v>
      </c>
      <c r="W605" s="110">
        <v>2002.7445627</v>
      </c>
      <c r="X605" s="110">
        <v>1</v>
      </c>
      <c r="Y605" s="110">
        <v>803</v>
      </c>
      <c r="Z605" s="110">
        <v>12.492221530802738</v>
      </c>
      <c r="AA605" s="110">
        <v>0.61</v>
      </c>
      <c r="AB605" s="110">
        <v>4</v>
      </c>
      <c r="AC605" s="109">
        <v>3.5</v>
      </c>
      <c r="AD605" s="49">
        <f t="shared" si="9"/>
        <v>4</v>
      </c>
      <c r="AE60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0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06" spans="1:32" x14ac:dyDescent="0.25">
      <c r="A606" s="112" t="s">
        <v>726</v>
      </c>
      <c r="B606" s="112">
        <v>9009170600</v>
      </c>
      <c r="C606" s="112" t="s">
        <v>725</v>
      </c>
      <c r="D606" s="112">
        <v>57358</v>
      </c>
      <c r="E606" s="112">
        <v>2.2599999999999998</v>
      </c>
      <c r="F606" s="112">
        <v>38153.97406</v>
      </c>
      <c r="G606" s="112">
        <v>38.154000000000003</v>
      </c>
      <c r="H606" s="112">
        <v>0.26600000000000001</v>
      </c>
      <c r="I606" s="112">
        <v>2</v>
      </c>
      <c r="J606" s="112">
        <v>0.73399999999999999</v>
      </c>
      <c r="K606" s="112">
        <v>4</v>
      </c>
      <c r="L606" s="112">
        <v>1120</v>
      </c>
      <c r="M606" s="112">
        <v>0.35225688361753843</v>
      </c>
      <c r="N606" s="112">
        <v>0.49099999999999999</v>
      </c>
      <c r="O606" s="112">
        <v>3</v>
      </c>
      <c r="P606" s="112">
        <v>0.85499999999999998</v>
      </c>
      <c r="Q606" s="112">
        <v>5</v>
      </c>
      <c r="R606" s="112">
        <v>5</v>
      </c>
      <c r="S606" s="112">
        <v>1</v>
      </c>
      <c r="T606" s="112">
        <v>1</v>
      </c>
      <c r="U606" s="112">
        <v>2518</v>
      </c>
      <c r="V606" s="112">
        <v>0.80742574869072703</v>
      </c>
      <c r="W606" s="112">
        <v>3118.5530113</v>
      </c>
      <c r="X606" s="112">
        <v>1</v>
      </c>
      <c r="Y606" s="112">
        <v>279</v>
      </c>
      <c r="Z606" s="112">
        <v>10.453353315848632</v>
      </c>
      <c r="AA606" s="112">
        <v>0.52200000000000002</v>
      </c>
      <c r="AB606" s="112">
        <v>3</v>
      </c>
      <c r="AC606" s="111">
        <v>4</v>
      </c>
      <c r="AD606" s="49">
        <f t="shared" si="9"/>
        <v>4</v>
      </c>
      <c r="AE60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0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07" spans="1:32" x14ac:dyDescent="0.25">
      <c r="A607" s="110" t="s">
        <v>724</v>
      </c>
      <c r="B607" s="110">
        <v>9009170700</v>
      </c>
      <c r="C607" s="110" t="s">
        <v>723</v>
      </c>
      <c r="D607" s="110">
        <v>66989</v>
      </c>
      <c r="E607" s="110">
        <v>2.2999999999999998</v>
      </c>
      <c r="F607" s="110">
        <v>44171.238530000002</v>
      </c>
      <c r="G607" s="110">
        <v>44.170999999999999</v>
      </c>
      <c r="H607" s="110">
        <v>0.35399999999999998</v>
      </c>
      <c r="I607" s="110">
        <v>2</v>
      </c>
      <c r="J607" s="110">
        <v>0.64600000000000002</v>
      </c>
      <c r="K607" s="110">
        <v>4</v>
      </c>
      <c r="L607" s="110">
        <v>1190</v>
      </c>
      <c r="M607" s="110">
        <v>0.32328728999304335</v>
      </c>
      <c r="N607" s="110">
        <v>0.32100000000000001</v>
      </c>
      <c r="O607" s="110">
        <v>2</v>
      </c>
      <c r="P607" s="110">
        <v>0.78200000000000003</v>
      </c>
      <c r="Q607" s="110">
        <v>4</v>
      </c>
      <c r="R607" s="110">
        <v>4</v>
      </c>
      <c r="S607" s="110">
        <v>1</v>
      </c>
      <c r="T607" s="110">
        <v>1</v>
      </c>
      <c r="U607" s="110">
        <v>2598</v>
      </c>
      <c r="V607" s="110">
        <v>0.355298557367833</v>
      </c>
      <c r="W607" s="110">
        <v>7312.1602836000002</v>
      </c>
      <c r="X607" s="110">
        <v>1</v>
      </c>
      <c r="Y607" s="110">
        <v>315</v>
      </c>
      <c r="Z607" s="110">
        <v>13.251998317206564</v>
      </c>
      <c r="AA607" s="110">
        <v>0.63900000000000001</v>
      </c>
      <c r="AB607" s="110">
        <v>4</v>
      </c>
      <c r="AC607" s="109">
        <v>4</v>
      </c>
      <c r="AD607" s="49">
        <f t="shared" si="9"/>
        <v>4</v>
      </c>
      <c r="AE60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0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08" spans="1:32" x14ac:dyDescent="0.25">
      <c r="A608" s="112" t="s">
        <v>722</v>
      </c>
      <c r="B608" s="112">
        <v>9009170800</v>
      </c>
      <c r="C608" s="112" t="s">
        <v>721</v>
      </c>
      <c r="D608" s="112">
        <v>53857</v>
      </c>
      <c r="E608" s="112">
        <v>2.48</v>
      </c>
      <c r="F608" s="112">
        <v>34199.229200000002</v>
      </c>
      <c r="G608" s="112">
        <v>34.198999999999998</v>
      </c>
      <c r="H608" s="112">
        <v>0.22700000000000001</v>
      </c>
      <c r="I608" s="112">
        <v>2</v>
      </c>
      <c r="J608" s="112">
        <v>0.77300000000000002</v>
      </c>
      <c r="K608" s="112">
        <v>4</v>
      </c>
      <c r="L608" s="112">
        <v>1156</v>
      </c>
      <c r="M608" s="112">
        <v>0.40562317702762724</v>
      </c>
      <c r="N608" s="112">
        <v>0.69</v>
      </c>
      <c r="O608" s="112">
        <v>4</v>
      </c>
      <c r="P608" s="112">
        <v>0.81800000000000006</v>
      </c>
      <c r="Q608" s="112">
        <v>5</v>
      </c>
      <c r="R608" s="112">
        <v>5</v>
      </c>
      <c r="S608" s="112">
        <v>1</v>
      </c>
      <c r="T608" s="112">
        <v>1</v>
      </c>
      <c r="U608" s="112">
        <v>5741</v>
      </c>
      <c r="V608" s="112">
        <v>1.3129539596322499</v>
      </c>
      <c r="W608" s="112">
        <v>4372.5828752999996</v>
      </c>
      <c r="X608" s="112">
        <v>1</v>
      </c>
      <c r="Y608" s="112">
        <v>794</v>
      </c>
      <c r="Z608" s="112">
        <v>11.98852483768685</v>
      </c>
      <c r="AA608" s="112">
        <v>0.59599999999999997</v>
      </c>
      <c r="AB608" s="112">
        <v>3</v>
      </c>
      <c r="AC608" s="111">
        <v>4</v>
      </c>
      <c r="AD608" s="49">
        <f t="shared" si="9"/>
        <v>4</v>
      </c>
      <c r="AE60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0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09" spans="1:32" x14ac:dyDescent="0.25">
      <c r="A609" s="110" t="s">
        <v>720</v>
      </c>
      <c r="B609" s="110">
        <v>9009170900</v>
      </c>
      <c r="C609" s="110" t="s">
        <v>719</v>
      </c>
      <c r="D609" s="110">
        <v>28782</v>
      </c>
      <c r="E609" s="110">
        <v>1.94</v>
      </c>
      <c r="F609" s="110">
        <v>20664.271720000001</v>
      </c>
      <c r="G609" s="110">
        <v>20.664000000000001</v>
      </c>
      <c r="H609" s="110">
        <v>6.4000000000000001E-2</v>
      </c>
      <c r="I609" s="110">
        <v>1</v>
      </c>
      <c r="J609" s="110">
        <v>0.93599999999999994</v>
      </c>
      <c r="K609" s="110">
        <v>5</v>
      </c>
      <c r="L609" s="110">
        <v>793</v>
      </c>
      <c r="M609" s="110">
        <v>0.46050497829981107</v>
      </c>
      <c r="N609" s="110">
        <v>0.79900000000000004</v>
      </c>
      <c r="O609" s="110">
        <v>4</v>
      </c>
      <c r="P609" s="110">
        <v>0.98799999999999999</v>
      </c>
      <c r="Q609" s="110">
        <v>5</v>
      </c>
      <c r="R609" s="110">
        <v>5</v>
      </c>
      <c r="S609" s="110">
        <v>1</v>
      </c>
      <c r="T609" s="110">
        <v>1</v>
      </c>
      <c r="U609" s="110">
        <v>2006</v>
      </c>
      <c r="V609" s="110">
        <v>0.26708116022159201</v>
      </c>
      <c r="W609" s="110">
        <v>7510.8255421000003</v>
      </c>
      <c r="X609" s="110">
        <v>1</v>
      </c>
      <c r="Y609" s="110">
        <v>329</v>
      </c>
      <c r="Z609" s="110">
        <v>13.679833679833679</v>
      </c>
      <c r="AA609" s="110">
        <v>0.64500000000000002</v>
      </c>
      <c r="AB609" s="110">
        <v>4</v>
      </c>
      <c r="AC609" s="109">
        <v>4.5</v>
      </c>
      <c r="AD609" s="49">
        <f t="shared" si="9"/>
        <v>5</v>
      </c>
      <c r="AE60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60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10" spans="1:32" x14ac:dyDescent="0.25">
      <c r="A610" s="112" t="s">
        <v>718</v>
      </c>
      <c r="B610" s="112">
        <v>9009171000</v>
      </c>
      <c r="C610" s="112" t="s">
        <v>717</v>
      </c>
      <c r="D610" s="112">
        <v>35460</v>
      </c>
      <c r="E610" s="112">
        <v>1.65</v>
      </c>
      <c r="F610" s="112">
        <v>27605.572560000001</v>
      </c>
      <c r="G610" s="112">
        <v>27.606000000000002</v>
      </c>
      <c r="H610" s="112">
        <v>0.13800000000000001</v>
      </c>
      <c r="I610" s="112">
        <v>1</v>
      </c>
      <c r="J610" s="112">
        <v>0.86199999999999999</v>
      </c>
      <c r="K610" s="112">
        <v>5</v>
      </c>
      <c r="L610" s="112">
        <v>859</v>
      </c>
      <c r="M610" s="112">
        <v>0.37340286920678167</v>
      </c>
      <c r="N610" s="112">
        <v>0.60799999999999998</v>
      </c>
      <c r="O610" s="112">
        <v>4</v>
      </c>
      <c r="P610" s="112">
        <v>0.98299999999999998</v>
      </c>
      <c r="Q610" s="112">
        <v>5</v>
      </c>
      <c r="R610" s="112">
        <v>5</v>
      </c>
      <c r="S610" s="112">
        <v>1</v>
      </c>
      <c r="T610" s="112">
        <v>1</v>
      </c>
      <c r="U610" s="112">
        <v>1869</v>
      </c>
      <c r="V610" s="112">
        <v>0.19657542814870199</v>
      </c>
      <c r="W610" s="112">
        <v>9507.8007338000007</v>
      </c>
      <c r="X610" s="112">
        <v>1</v>
      </c>
      <c r="Y610" s="112">
        <v>318</v>
      </c>
      <c r="Z610" s="112">
        <v>20.280612244897959</v>
      </c>
      <c r="AA610" s="112">
        <v>0.81</v>
      </c>
      <c r="AB610" s="112">
        <v>5</v>
      </c>
      <c r="AC610" s="111">
        <v>5</v>
      </c>
      <c r="AD610" s="49">
        <f t="shared" si="9"/>
        <v>5</v>
      </c>
      <c r="AE61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61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11" spans="1:32" x14ac:dyDescent="0.25">
      <c r="A611" s="110" t="s">
        <v>716</v>
      </c>
      <c r="B611" s="110">
        <v>9009171100</v>
      </c>
      <c r="C611" s="110" t="s">
        <v>715</v>
      </c>
      <c r="D611" s="110">
        <v>67108</v>
      </c>
      <c r="E611" s="110">
        <v>2.2799999999999998</v>
      </c>
      <c r="F611" s="110">
        <v>44443.35871</v>
      </c>
      <c r="G611" s="110">
        <v>44.442999999999998</v>
      </c>
      <c r="H611" s="110">
        <v>0.35899999999999999</v>
      </c>
      <c r="I611" s="110">
        <v>2</v>
      </c>
      <c r="J611" s="110">
        <v>0.64100000000000001</v>
      </c>
      <c r="K611" s="110">
        <v>4</v>
      </c>
      <c r="L611" s="110">
        <v>1133</v>
      </c>
      <c r="M611" s="110">
        <v>0.30591747326560237</v>
      </c>
      <c r="N611" s="110">
        <v>0.20599999999999999</v>
      </c>
      <c r="O611" s="110">
        <v>2</v>
      </c>
      <c r="P611" s="110">
        <v>0.83299999999999996</v>
      </c>
      <c r="Q611" s="110">
        <v>5</v>
      </c>
      <c r="R611" s="110">
        <v>5</v>
      </c>
      <c r="S611" s="110">
        <v>1</v>
      </c>
      <c r="T611" s="110">
        <v>1</v>
      </c>
      <c r="U611" s="110">
        <v>5784</v>
      </c>
      <c r="V611" s="110">
        <v>1.6499717373207901</v>
      </c>
      <c r="W611" s="110">
        <v>3505.5145911</v>
      </c>
      <c r="X611" s="110">
        <v>1</v>
      </c>
      <c r="Y611" s="110">
        <v>466</v>
      </c>
      <c r="Z611" s="110">
        <v>8.1682734443470633</v>
      </c>
      <c r="AA611" s="110">
        <v>0.40400000000000003</v>
      </c>
      <c r="AB611" s="110">
        <v>3</v>
      </c>
      <c r="AC611" s="109">
        <v>4</v>
      </c>
      <c r="AD611" s="49">
        <f t="shared" si="9"/>
        <v>4</v>
      </c>
      <c r="AE61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1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12" spans="1:32" x14ac:dyDescent="0.25">
      <c r="A612" s="112" t="s">
        <v>714</v>
      </c>
      <c r="B612" s="112">
        <v>9009171200</v>
      </c>
      <c r="C612" s="112" t="s">
        <v>713</v>
      </c>
      <c r="D612" s="112">
        <v>86983</v>
      </c>
      <c r="E612" s="112">
        <v>2.2799999999999998</v>
      </c>
      <c r="F612" s="112">
        <v>57605.899010000001</v>
      </c>
      <c r="G612" s="112">
        <v>57.606000000000002</v>
      </c>
      <c r="H612" s="112">
        <v>0.61299999999999999</v>
      </c>
      <c r="I612" s="112">
        <v>4</v>
      </c>
      <c r="J612" s="112">
        <v>0.38700000000000001</v>
      </c>
      <c r="K612" s="112">
        <v>2</v>
      </c>
      <c r="L612" s="112">
        <v>1426</v>
      </c>
      <c r="M612" s="112">
        <v>0.29705291114421234</v>
      </c>
      <c r="N612" s="112">
        <v>0.153</v>
      </c>
      <c r="O612" s="112">
        <v>1</v>
      </c>
      <c r="P612" s="112">
        <v>0.54600000000000004</v>
      </c>
      <c r="Q612" s="112">
        <v>3</v>
      </c>
      <c r="R612" s="112">
        <v>3</v>
      </c>
      <c r="S612" s="112">
        <v>1</v>
      </c>
      <c r="T612" s="112">
        <v>1</v>
      </c>
      <c r="U612" s="112">
        <v>8018</v>
      </c>
      <c r="V612" s="112">
        <v>5.20076926997345</v>
      </c>
      <c r="W612" s="112">
        <v>1541.6950039000001</v>
      </c>
      <c r="X612" s="112">
        <v>1</v>
      </c>
      <c r="Y612" s="112">
        <v>918</v>
      </c>
      <c r="Z612" s="112">
        <v>11.082940963419052</v>
      </c>
      <c r="AA612" s="112">
        <v>0.55600000000000005</v>
      </c>
      <c r="AB612" s="112">
        <v>3</v>
      </c>
      <c r="AC612" s="111">
        <v>3</v>
      </c>
      <c r="AD612" s="49">
        <f t="shared" si="9"/>
        <v>3</v>
      </c>
      <c r="AE61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1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13" spans="1:32" x14ac:dyDescent="0.25">
      <c r="A613" s="110" t="s">
        <v>712</v>
      </c>
      <c r="B613" s="110">
        <v>9009171300</v>
      </c>
      <c r="C613" s="110" t="s">
        <v>711</v>
      </c>
      <c r="D613" s="110">
        <v>73828</v>
      </c>
      <c r="E613" s="110">
        <v>2.37</v>
      </c>
      <c r="F613" s="110">
        <v>47956.439380000003</v>
      </c>
      <c r="G613" s="110">
        <v>47.956000000000003</v>
      </c>
      <c r="H613" s="110">
        <v>0.42599999999999999</v>
      </c>
      <c r="I613" s="110">
        <v>3</v>
      </c>
      <c r="J613" s="110">
        <v>0.57400000000000007</v>
      </c>
      <c r="K613" s="110">
        <v>3</v>
      </c>
      <c r="L613" s="110">
        <v>1045</v>
      </c>
      <c r="M613" s="110">
        <v>0.2614873031051122</v>
      </c>
      <c r="N613" s="110">
        <v>0.04</v>
      </c>
      <c r="O613" s="110">
        <v>1</v>
      </c>
      <c r="P613" s="110">
        <v>0.91300000000000003</v>
      </c>
      <c r="Q613" s="110">
        <v>5</v>
      </c>
      <c r="R613" s="110">
        <v>4</v>
      </c>
      <c r="S613" s="110">
        <v>1</v>
      </c>
      <c r="T613" s="110">
        <v>1</v>
      </c>
      <c r="U613" s="110">
        <v>3694</v>
      </c>
      <c r="V613" s="110">
        <v>0.747751340932854</v>
      </c>
      <c r="W613" s="110">
        <v>4940.1449356000003</v>
      </c>
      <c r="X613" s="110">
        <v>1</v>
      </c>
      <c r="Y613" s="110">
        <v>259</v>
      </c>
      <c r="Z613" s="110">
        <v>7.1964434565156985</v>
      </c>
      <c r="AA613" s="110">
        <v>0.34699999999999998</v>
      </c>
      <c r="AB613" s="110">
        <v>2</v>
      </c>
      <c r="AC613" s="109">
        <v>3</v>
      </c>
      <c r="AD613" s="49">
        <f t="shared" si="9"/>
        <v>3</v>
      </c>
      <c r="AE61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1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14" spans="1:32" x14ac:dyDescent="0.25">
      <c r="A614" s="112" t="s">
        <v>710</v>
      </c>
      <c r="B614" s="112">
        <v>9009171400</v>
      </c>
      <c r="C614" s="112" t="s">
        <v>709</v>
      </c>
      <c r="D614" s="112">
        <v>47578</v>
      </c>
      <c r="E614" s="112">
        <v>2.08</v>
      </c>
      <c r="F614" s="112">
        <v>32989.407420000003</v>
      </c>
      <c r="G614" s="112">
        <v>32.988999999999997</v>
      </c>
      <c r="H614" s="112">
        <v>0.21299999999999999</v>
      </c>
      <c r="I614" s="112">
        <v>2</v>
      </c>
      <c r="J614" s="112">
        <v>0.78700000000000003</v>
      </c>
      <c r="K614" s="112">
        <v>4</v>
      </c>
      <c r="L614" s="112">
        <v>992</v>
      </c>
      <c r="M614" s="112">
        <v>0.36084309876942916</v>
      </c>
      <c r="N614" s="112">
        <v>0.54500000000000004</v>
      </c>
      <c r="O614" s="112">
        <v>3</v>
      </c>
      <c r="P614" s="112">
        <v>0.94699999999999995</v>
      </c>
      <c r="Q614" s="112">
        <v>5</v>
      </c>
      <c r="R614" s="112">
        <v>5</v>
      </c>
      <c r="S614" s="112">
        <v>1</v>
      </c>
      <c r="T614" s="112">
        <v>1</v>
      </c>
      <c r="U614" s="112">
        <v>2128</v>
      </c>
      <c r="V614" s="112">
        <v>0.26229735427345602</v>
      </c>
      <c r="W614" s="112">
        <v>8112.9297163000001</v>
      </c>
      <c r="X614" s="112">
        <v>1</v>
      </c>
      <c r="Y614" s="112">
        <v>366</v>
      </c>
      <c r="Z614" s="112">
        <v>22.235722964763063</v>
      </c>
      <c r="AA614" s="112">
        <v>0.83899999999999997</v>
      </c>
      <c r="AB614" s="112">
        <v>5</v>
      </c>
      <c r="AC614" s="111">
        <v>5</v>
      </c>
      <c r="AD614" s="49">
        <f t="shared" si="9"/>
        <v>5</v>
      </c>
      <c r="AE61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1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15" spans="1:32" x14ac:dyDescent="0.25">
      <c r="A615" s="110" t="s">
        <v>708</v>
      </c>
      <c r="B615" s="110">
        <v>9009171500</v>
      </c>
      <c r="C615" s="110" t="s">
        <v>707</v>
      </c>
      <c r="D615" s="110">
        <v>47036</v>
      </c>
      <c r="E615" s="110">
        <v>2.2599999999999998</v>
      </c>
      <c r="F615" s="110">
        <v>31287.881789999999</v>
      </c>
      <c r="G615" s="110">
        <v>31.288</v>
      </c>
      <c r="H615" s="110">
        <v>0.191</v>
      </c>
      <c r="I615" s="110">
        <v>1</v>
      </c>
      <c r="J615" s="110">
        <v>0.80899999999999994</v>
      </c>
      <c r="K615" s="110">
        <v>5</v>
      </c>
      <c r="L615" s="110">
        <v>1102</v>
      </c>
      <c r="M615" s="110">
        <v>0.42265564951816448</v>
      </c>
      <c r="N615" s="110">
        <v>0.73699999999999999</v>
      </c>
      <c r="O615" s="110">
        <v>4</v>
      </c>
      <c r="P615" s="110">
        <v>0.874</v>
      </c>
      <c r="Q615" s="110">
        <v>5</v>
      </c>
      <c r="R615" s="110">
        <v>5</v>
      </c>
      <c r="S615" s="110">
        <v>1</v>
      </c>
      <c r="T615" s="110">
        <v>1</v>
      </c>
      <c r="U615" s="110">
        <v>3656</v>
      </c>
      <c r="V615" s="110">
        <v>0.38281605937942598</v>
      </c>
      <c r="W615" s="110">
        <v>9550.2785487000001</v>
      </c>
      <c r="X615" s="110">
        <v>1</v>
      </c>
      <c r="Y615" s="110">
        <v>1450</v>
      </c>
      <c r="Z615" s="110">
        <v>48.060987736161749</v>
      </c>
      <c r="AA615" s="110">
        <v>0.995</v>
      </c>
      <c r="AB615" s="110">
        <v>5</v>
      </c>
      <c r="AC615" s="109">
        <v>5</v>
      </c>
      <c r="AD615" s="49">
        <f t="shared" si="9"/>
        <v>5</v>
      </c>
      <c r="AE61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61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16" spans="1:32" x14ac:dyDescent="0.25">
      <c r="A616" s="112" t="s">
        <v>706</v>
      </c>
      <c r="B616" s="112">
        <v>9009171600</v>
      </c>
      <c r="C616" s="112" t="s">
        <v>705</v>
      </c>
      <c r="D616" s="112">
        <v>65521</v>
      </c>
      <c r="E616" s="112">
        <v>2.13</v>
      </c>
      <c r="F616" s="112">
        <v>44894.249459999999</v>
      </c>
      <c r="G616" s="112">
        <v>44.893999999999998</v>
      </c>
      <c r="H616" s="112">
        <v>0.36599999999999999</v>
      </c>
      <c r="I616" s="112">
        <v>2</v>
      </c>
      <c r="J616" s="112">
        <v>0.63400000000000001</v>
      </c>
      <c r="K616" s="112">
        <v>4</v>
      </c>
      <c r="L616" s="112">
        <v>1183</v>
      </c>
      <c r="M616" s="112">
        <v>0.31620976340518603</v>
      </c>
      <c r="N616" s="112">
        <v>0.25900000000000001</v>
      </c>
      <c r="O616" s="112">
        <v>2</v>
      </c>
      <c r="P616" s="112">
        <v>0.79</v>
      </c>
      <c r="Q616" s="112">
        <v>4</v>
      </c>
      <c r="R616" s="112">
        <v>4</v>
      </c>
      <c r="S616" s="112">
        <v>1</v>
      </c>
      <c r="T616" s="112">
        <v>1</v>
      </c>
      <c r="U616" s="112">
        <v>4808</v>
      </c>
      <c r="V616" s="112">
        <v>2.9818369814840802</v>
      </c>
      <c r="W616" s="112">
        <v>1612.4288584000001</v>
      </c>
      <c r="X616" s="112">
        <v>1</v>
      </c>
      <c r="Y616" s="112">
        <v>476</v>
      </c>
      <c r="Z616" s="112">
        <v>9.4877416782938013</v>
      </c>
      <c r="AA616" s="112">
        <v>0.495</v>
      </c>
      <c r="AB616" s="112">
        <v>3</v>
      </c>
      <c r="AC616" s="111">
        <v>3.5</v>
      </c>
      <c r="AD616" s="49">
        <f t="shared" si="9"/>
        <v>4</v>
      </c>
      <c r="AE61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1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17" spans="1:32" x14ac:dyDescent="0.25">
      <c r="A617" s="110" t="s">
        <v>704</v>
      </c>
      <c r="B617" s="110">
        <v>9009171700</v>
      </c>
      <c r="C617" s="110" t="s">
        <v>703</v>
      </c>
      <c r="D617" s="110">
        <v>85536</v>
      </c>
      <c r="E617" s="110">
        <v>2.27</v>
      </c>
      <c r="F617" s="110">
        <v>56772.237179999996</v>
      </c>
      <c r="G617" s="110">
        <v>56.771999999999998</v>
      </c>
      <c r="H617" s="110">
        <v>0.59499999999999997</v>
      </c>
      <c r="I617" s="110">
        <v>3</v>
      </c>
      <c r="J617" s="110">
        <v>0.40500000000000003</v>
      </c>
      <c r="K617" s="110">
        <v>3</v>
      </c>
      <c r="L617" s="110">
        <v>1238</v>
      </c>
      <c r="M617" s="110">
        <v>0.2616771988903327</v>
      </c>
      <c r="N617" s="110">
        <v>4.1000000000000002E-2</v>
      </c>
      <c r="O617" s="110">
        <v>1</v>
      </c>
      <c r="P617" s="110">
        <v>0.72399999999999998</v>
      </c>
      <c r="Q617" s="110">
        <v>4</v>
      </c>
      <c r="R617" s="110">
        <v>4</v>
      </c>
      <c r="S617" s="110">
        <v>1</v>
      </c>
      <c r="T617" s="110">
        <v>1</v>
      </c>
      <c r="U617" s="110">
        <v>3846</v>
      </c>
      <c r="V617" s="110">
        <v>3.8716573204200202</v>
      </c>
      <c r="W617" s="110">
        <v>993.37303942999995</v>
      </c>
      <c r="X617" s="110">
        <v>1</v>
      </c>
      <c r="Y617" s="110">
        <v>218</v>
      </c>
      <c r="Z617" s="110">
        <v>5.4445554445554443</v>
      </c>
      <c r="AA617" s="110">
        <v>0.24399999999999999</v>
      </c>
      <c r="AB617" s="110">
        <v>2</v>
      </c>
      <c r="AC617" s="109">
        <v>3</v>
      </c>
      <c r="AD617" s="49">
        <f t="shared" si="9"/>
        <v>3</v>
      </c>
      <c r="AE61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1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18" spans="1:32" x14ac:dyDescent="0.25">
      <c r="A618" s="112" t="s">
        <v>702</v>
      </c>
      <c r="B618" s="112">
        <v>9009175100</v>
      </c>
      <c r="C618" s="112" t="s">
        <v>701</v>
      </c>
      <c r="D618" s="112">
        <v>70396</v>
      </c>
      <c r="E618" s="112">
        <v>2.34</v>
      </c>
      <c r="F618" s="112">
        <v>46019.304830000001</v>
      </c>
      <c r="G618" s="112">
        <v>46.018999999999998</v>
      </c>
      <c r="H618" s="112">
        <v>0.38500000000000001</v>
      </c>
      <c r="I618" s="112">
        <v>2</v>
      </c>
      <c r="J618" s="112">
        <v>0.61499999999999999</v>
      </c>
      <c r="K618" s="112">
        <v>4</v>
      </c>
      <c r="L618" s="112">
        <v>1233</v>
      </c>
      <c r="M618" s="112">
        <v>0.32151724270190368</v>
      </c>
      <c r="N618" s="112">
        <v>0.31</v>
      </c>
      <c r="O618" s="112">
        <v>2</v>
      </c>
      <c r="P618" s="112">
        <v>0.73</v>
      </c>
      <c r="Q618" s="112">
        <v>4</v>
      </c>
      <c r="R618" s="112">
        <v>4</v>
      </c>
      <c r="S618" s="112">
        <v>1</v>
      </c>
      <c r="T618" s="112">
        <v>1</v>
      </c>
      <c r="U618" s="112">
        <v>3244</v>
      </c>
      <c r="V618" s="112">
        <v>0.53204146119595896</v>
      </c>
      <c r="W618" s="112">
        <v>6097.2691728</v>
      </c>
      <c r="X618" s="112">
        <v>1</v>
      </c>
      <c r="Y618" s="112">
        <v>265</v>
      </c>
      <c r="Z618" s="112">
        <v>8.1613797351401285</v>
      </c>
      <c r="AA618" s="112">
        <v>0.39900000000000002</v>
      </c>
      <c r="AB618" s="112">
        <v>2</v>
      </c>
      <c r="AC618" s="111">
        <v>3</v>
      </c>
      <c r="AD618" s="49">
        <f t="shared" si="9"/>
        <v>3</v>
      </c>
      <c r="AE61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1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19" spans="1:32" x14ac:dyDescent="0.25">
      <c r="A619" s="110" t="s">
        <v>700</v>
      </c>
      <c r="B619" s="110">
        <v>9009175200</v>
      </c>
      <c r="C619" s="110" t="s">
        <v>699</v>
      </c>
      <c r="D619" s="110">
        <v>61071</v>
      </c>
      <c r="E619" s="110">
        <v>2.2999999999999998</v>
      </c>
      <c r="F619" s="110">
        <v>40269.024890000001</v>
      </c>
      <c r="G619" s="110">
        <v>40.268999999999998</v>
      </c>
      <c r="H619" s="110">
        <v>0.29799999999999999</v>
      </c>
      <c r="I619" s="110">
        <v>2</v>
      </c>
      <c r="J619" s="110">
        <v>0.70199999999999996</v>
      </c>
      <c r="K619" s="110">
        <v>4</v>
      </c>
      <c r="L619" s="110">
        <v>1124</v>
      </c>
      <c r="M619" s="110">
        <v>0.33494727118037249</v>
      </c>
      <c r="N619" s="110">
        <v>0.39400000000000002</v>
      </c>
      <c r="O619" s="110">
        <v>2</v>
      </c>
      <c r="P619" s="110">
        <v>0.84799999999999998</v>
      </c>
      <c r="Q619" s="110">
        <v>5</v>
      </c>
      <c r="R619" s="110">
        <v>5</v>
      </c>
      <c r="S619" s="110">
        <v>1</v>
      </c>
      <c r="T619" s="110">
        <v>1</v>
      </c>
      <c r="U619" s="110">
        <v>2315</v>
      </c>
      <c r="V619" s="110">
        <v>0.30930220526118302</v>
      </c>
      <c r="W619" s="110">
        <v>7484.5893777000001</v>
      </c>
      <c r="X619" s="110">
        <v>1</v>
      </c>
      <c r="Y619" s="110">
        <v>321</v>
      </c>
      <c r="Z619" s="110">
        <v>13.022312373225152</v>
      </c>
      <c r="AA619" s="110">
        <v>0.63200000000000001</v>
      </c>
      <c r="AB619" s="110">
        <v>4</v>
      </c>
      <c r="AC619" s="109">
        <v>4.5</v>
      </c>
      <c r="AD619" s="49">
        <f t="shared" si="9"/>
        <v>5</v>
      </c>
      <c r="AE61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1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20" spans="1:32" x14ac:dyDescent="0.25">
      <c r="A620" s="112" t="s">
        <v>698</v>
      </c>
      <c r="B620" s="112">
        <v>9009175300</v>
      </c>
      <c r="C620" s="112" t="s">
        <v>697</v>
      </c>
      <c r="D620" s="112">
        <v>75673</v>
      </c>
      <c r="E620" s="112">
        <v>2.2799999999999998</v>
      </c>
      <c r="F620" s="112">
        <v>50115.668530000003</v>
      </c>
      <c r="G620" s="112">
        <v>50.116</v>
      </c>
      <c r="H620" s="112">
        <v>0.47199999999999998</v>
      </c>
      <c r="I620" s="112">
        <v>3</v>
      </c>
      <c r="J620" s="112">
        <v>0.52800000000000002</v>
      </c>
      <c r="K620" s="112">
        <v>3</v>
      </c>
      <c r="L620" s="112">
        <v>1305</v>
      </c>
      <c r="M620" s="112">
        <v>0.31247712460676219</v>
      </c>
      <c r="N620" s="112">
        <v>0.23899999999999999</v>
      </c>
      <c r="O620" s="112">
        <v>2</v>
      </c>
      <c r="P620" s="112">
        <v>0.65</v>
      </c>
      <c r="Q620" s="112">
        <v>4</v>
      </c>
      <c r="R620" s="112">
        <v>4</v>
      </c>
      <c r="S620" s="112">
        <v>1</v>
      </c>
      <c r="T620" s="112">
        <v>1</v>
      </c>
      <c r="U620" s="112">
        <v>4327</v>
      </c>
      <c r="V620" s="112">
        <v>1.6766846023997</v>
      </c>
      <c r="W620" s="112">
        <v>2580.6880995000001</v>
      </c>
      <c r="X620" s="112">
        <v>1</v>
      </c>
      <c r="Y620" s="112">
        <v>491</v>
      </c>
      <c r="Z620" s="112">
        <v>11.591123701605287</v>
      </c>
      <c r="AA620" s="112">
        <v>0.57199999999999995</v>
      </c>
      <c r="AB620" s="112">
        <v>3</v>
      </c>
      <c r="AC620" s="111">
        <v>3.5</v>
      </c>
      <c r="AD620" s="49">
        <f t="shared" si="9"/>
        <v>4</v>
      </c>
      <c r="AE62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2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21" spans="1:32" x14ac:dyDescent="0.25">
      <c r="A621" s="110" t="s">
        <v>696</v>
      </c>
      <c r="B621" s="110">
        <v>9009175400</v>
      </c>
      <c r="C621" s="110" t="s">
        <v>695</v>
      </c>
      <c r="D621" s="110">
        <v>64405</v>
      </c>
      <c r="E621" s="110">
        <v>2.39</v>
      </c>
      <c r="F621" s="110">
        <v>41660.131269999998</v>
      </c>
      <c r="G621" s="110">
        <v>41.66</v>
      </c>
      <c r="H621" s="110">
        <v>0.313</v>
      </c>
      <c r="I621" s="110">
        <v>2</v>
      </c>
      <c r="J621" s="110">
        <v>0.68700000000000006</v>
      </c>
      <c r="K621" s="110">
        <v>4</v>
      </c>
      <c r="L621" s="110">
        <v>1116</v>
      </c>
      <c r="M621" s="110">
        <v>0.32145842059897095</v>
      </c>
      <c r="N621" s="110">
        <v>0.30599999999999999</v>
      </c>
      <c r="O621" s="110">
        <v>2</v>
      </c>
      <c r="P621" s="110">
        <v>0.85899999999999999</v>
      </c>
      <c r="Q621" s="110">
        <v>5</v>
      </c>
      <c r="R621" s="110">
        <v>5</v>
      </c>
      <c r="S621" s="110">
        <v>1</v>
      </c>
      <c r="T621" s="110">
        <v>1</v>
      </c>
      <c r="U621" s="110">
        <v>4431</v>
      </c>
      <c r="V621" s="110">
        <v>4.0144332715055002</v>
      </c>
      <c r="W621" s="110">
        <v>1103.7672568999999</v>
      </c>
      <c r="X621" s="110">
        <v>1</v>
      </c>
      <c r="Y621" s="110">
        <v>804</v>
      </c>
      <c r="Z621" s="110">
        <v>17.387543252595155</v>
      </c>
      <c r="AA621" s="110">
        <v>0.73599999999999999</v>
      </c>
      <c r="AB621" s="110">
        <v>4</v>
      </c>
      <c r="AC621" s="109">
        <v>4.5</v>
      </c>
      <c r="AD621" s="49">
        <f t="shared" si="9"/>
        <v>5</v>
      </c>
      <c r="AE62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2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22" spans="1:32" x14ac:dyDescent="0.25">
      <c r="A622" s="112" t="s">
        <v>694</v>
      </c>
      <c r="B622" s="112">
        <v>9009175500</v>
      </c>
      <c r="C622" s="112" t="s">
        <v>693</v>
      </c>
      <c r="D622" s="112">
        <v>77903</v>
      </c>
      <c r="E622" s="112">
        <v>2.11</v>
      </c>
      <c r="F622" s="112">
        <v>53630.636930000001</v>
      </c>
      <c r="G622" s="112">
        <v>53.631</v>
      </c>
      <c r="H622" s="112">
        <v>0.53400000000000003</v>
      </c>
      <c r="I622" s="112">
        <v>3</v>
      </c>
      <c r="J622" s="112">
        <v>0.46599999999999997</v>
      </c>
      <c r="K622" s="112">
        <v>3</v>
      </c>
      <c r="L622" s="112">
        <v>1295</v>
      </c>
      <c r="M622" s="112">
        <v>0.28975975094763806</v>
      </c>
      <c r="N622" s="112">
        <v>0.11600000000000001</v>
      </c>
      <c r="O622" s="112">
        <v>1</v>
      </c>
      <c r="P622" s="112">
        <v>0.66100000000000003</v>
      </c>
      <c r="Q622" s="112">
        <v>4</v>
      </c>
      <c r="R622" s="112">
        <v>4</v>
      </c>
      <c r="S622" s="112">
        <v>1</v>
      </c>
      <c r="T622" s="112">
        <v>1</v>
      </c>
      <c r="U622" s="112">
        <v>7905</v>
      </c>
      <c r="V622" s="112">
        <v>5.3117651510354502</v>
      </c>
      <c r="W622" s="112">
        <v>1488.2058552999999</v>
      </c>
      <c r="X622" s="112">
        <v>1</v>
      </c>
      <c r="Y622" s="112">
        <v>415</v>
      </c>
      <c r="Z622" s="112">
        <v>5.5884729329383251</v>
      </c>
      <c r="AA622" s="112">
        <v>0.25</v>
      </c>
      <c r="AB622" s="112">
        <v>2</v>
      </c>
      <c r="AC622" s="111">
        <v>3</v>
      </c>
      <c r="AD622" s="49">
        <f t="shared" si="9"/>
        <v>3</v>
      </c>
      <c r="AE62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2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23" spans="1:32" x14ac:dyDescent="0.25">
      <c r="A623" s="110" t="s">
        <v>692</v>
      </c>
      <c r="B623" s="110">
        <v>9009175600</v>
      </c>
      <c r="C623" s="110" t="s">
        <v>691</v>
      </c>
      <c r="D623" s="110">
        <v>88167</v>
      </c>
      <c r="E623" s="110">
        <v>2.38</v>
      </c>
      <c r="F623" s="110">
        <v>57150.177689999997</v>
      </c>
      <c r="G623" s="110">
        <v>57.15</v>
      </c>
      <c r="H623" s="110">
        <v>0.59699999999999998</v>
      </c>
      <c r="I623" s="110">
        <v>3</v>
      </c>
      <c r="J623" s="110">
        <v>0.40300000000000002</v>
      </c>
      <c r="K623" s="110">
        <v>3</v>
      </c>
      <c r="L623" s="110">
        <v>1264</v>
      </c>
      <c r="M623" s="110">
        <v>0.26540599895027206</v>
      </c>
      <c r="N623" s="110">
        <v>5.0999999999999997E-2</v>
      </c>
      <c r="O623" s="110">
        <v>1</v>
      </c>
      <c r="P623" s="110">
        <v>0.69900000000000007</v>
      </c>
      <c r="Q623" s="110">
        <v>4</v>
      </c>
      <c r="R623" s="110">
        <v>4</v>
      </c>
      <c r="S623" s="110">
        <v>1</v>
      </c>
      <c r="T623" s="110">
        <v>1</v>
      </c>
      <c r="U623" s="110">
        <v>5009</v>
      </c>
      <c r="V623" s="110">
        <v>2.4643635414527001</v>
      </c>
      <c r="W623" s="110">
        <v>2032.5734883</v>
      </c>
      <c r="X623" s="110">
        <v>1</v>
      </c>
      <c r="Y623" s="110">
        <v>201</v>
      </c>
      <c r="Z623" s="110">
        <v>4.1927409261576969</v>
      </c>
      <c r="AA623" s="110">
        <v>0.157</v>
      </c>
      <c r="AB623" s="110">
        <v>1</v>
      </c>
      <c r="AC623" s="109">
        <v>2.5</v>
      </c>
      <c r="AD623" s="49">
        <f t="shared" si="9"/>
        <v>3</v>
      </c>
      <c r="AE62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2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24" spans="1:32" x14ac:dyDescent="0.25">
      <c r="A624" s="112" t="s">
        <v>690</v>
      </c>
      <c r="B624" s="112">
        <v>9009175700</v>
      </c>
      <c r="C624" s="112" t="s">
        <v>689</v>
      </c>
      <c r="D624" s="112">
        <v>89063</v>
      </c>
      <c r="E624" s="112">
        <v>2.79</v>
      </c>
      <c r="F624" s="112">
        <v>53320.623379999997</v>
      </c>
      <c r="G624" s="112">
        <v>53.320999999999998</v>
      </c>
      <c r="H624" s="112">
        <v>0.52700000000000002</v>
      </c>
      <c r="I624" s="112">
        <v>3</v>
      </c>
      <c r="J624" s="112">
        <v>0.47299999999999998</v>
      </c>
      <c r="K624" s="112">
        <v>3</v>
      </c>
      <c r="L624" s="112">
        <v>1371</v>
      </c>
      <c r="M624" s="112">
        <v>0.30854853070174287</v>
      </c>
      <c r="N624" s="112">
        <v>0.216</v>
      </c>
      <c r="O624" s="112">
        <v>2</v>
      </c>
      <c r="P624" s="112">
        <v>0.58800000000000008</v>
      </c>
      <c r="Q624" s="112">
        <v>3</v>
      </c>
      <c r="R624" s="112">
        <v>3</v>
      </c>
      <c r="S624" s="112">
        <v>1</v>
      </c>
      <c r="T624" s="112">
        <v>1</v>
      </c>
      <c r="U624" s="112">
        <v>2496</v>
      </c>
      <c r="V624" s="112">
        <v>2.1329832416211998</v>
      </c>
      <c r="W624" s="112">
        <v>1170.1920349</v>
      </c>
      <c r="X624" s="112">
        <v>1</v>
      </c>
      <c r="Y624" s="112">
        <v>134</v>
      </c>
      <c r="Z624" s="112">
        <v>4.974016332590943</v>
      </c>
      <c r="AA624" s="112">
        <v>0.222</v>
      </c>
      <c r="AB624" s="112">
        <v>2</v>
      </c>
      <c r="AC624" s="111">
        <v>2.5</v>
      </c>
      <c r="AD624" s="49">
        <f t="shared" si="9"/>
        <v>3</v>
      </c>
      <c r="AE62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2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25" spans="1:32" x14ac:dyDescent="0.25">
      <c r="A625" s="110" t="s">
        <v>688</v>
      </c>
      <c r="B625" s="110">
        <v>9009175800</v>
      </c>
      <c r="C625" s="110" t="s">
        <v>687</v>
      </c>
      <c r="D625" s="110">
        <v>133984</v>
      </c>
      <c r="E625" s="110">
        <v>2.77</v>
      </c>
      <c r="F625" s="110">
        <v>80503.18346</v>
      </c>
      <c r="G625" s="110">
        <v>80.503</v>
      </c>
      <c r="H625" s="110">
        <v>0.88200000000000001</v>
      </c>
      <c r="I625" s="110">
        <v>5</v>
      </c>
      <c r="J625" s="110">
        <v>0.11799999999999999</v>
      </c>
      <c r="K625" s="110">
        <v>1</v>
      </c>
      <c r="L625" s="110">
        <v>1768</v>
      </c>
      <c r="M625" s="110">
        <v>0.26354237296145805</v>
      </c>
      <c r="N625" s="110">
        <v>4.2999999999999997E-2</v>
      </c>
      <c r="O625" s="110">
        <v>1</v>
      </c>
      <c r="P625" s="110">
        <v>0.27100000000000002</v>
      </c>
      <c r="Q625" s="110">
        <v>2</v>
      </c>
      <c r="R625" s="110">
        <v>2</v>
      </c>
      <c r="S625" s="110">
        <v>1</v>
      </c>
      <c r="T625" s="110">
        <v>1</v>
      </c>
      <c r="U625" s="110">
        <v>4014</v>
      </c>
      <c r="V625" s="110">
        <v>5.5840722041955404</v>
      </c>
      <c r="W625" s="110">
        <v>718.83024667999996</v>
      </c>
      <c r="X625" s="110">
        <v>1</v>
      </c>
      <c r="Y625" s="110">
        <v>400</v>
      </c>
      <c r="Z625" s="110">
        <v>9.2893636785880176</v>
      </c>
      <c r="AA625" s="110">
        <v>0.47199999999999998</v>
      </c>
      <c r="AB625" s="110">
        <v>3</v>
      </c>
      <c r="AC625" s="109">
        <v>2.5</v>
      </c>
      <c r="AD625" s="49">
        <f t="shared" si="9"/>
        <v>3</v>
      </c>
      <c r="AE62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2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26" spans="1:32" x14ac:dyDescent="0.25">
      <c r="A626" s="112" t="s">
        <v>686</v>
      </c>
      <c r="B626" s="112">
        <v>9009175900</v>
      </c>
      <c r="C626" s="112" t="s">
        <v>685</v>
      </c>
      <c r="D626" s="112">
        <v>71399</v>
      </c>
      <c r="E626" s="112">
        <v>2.12</v>
      </c>
      <c r="F626" s="112">
        <v>49037.034529999997</v>
      </c>
      <c r="G626" s="112">
        <v>49.036999999999999</v>
      </c>
      <c r="H626" s="112">
        <v>0.45</v>
      </c>
      <c r="I626" s="112">
        <v>3</v>
      </c>
      <c r="J626" s="112">
        <v>0.55000000000000004</v>
      </c>
      <c r="K626" s="112">
        <v>3</v>
      </c>
      <c r="L626" s="112">
        <v>1212</v>
      </c>
      <c r="M626" s="112">
        <v>0.29659216017849194</v>
      </c>
      <c r="N626" s="112">
        <v>0.15</v>
      </c>
      <c r="O626" s="112">
        <v>1</v>
      </c>
      <c r="P626" s="112">
        <v>0.752</v>
      </c>
      <c r="Q626" s="112">
        <v>4</v>
      </c>
      <c r="R626" s="112">
        <v>4</v>
      </c>
      <c r="S626" s="112">
        <v>1</v>
      </c>
      <c r="T626" s="112">
        <v>1</v>
      </c>
      <c r="U626" s="112">
        <v>5043</v>
      </c>
      <c r="V626" s="112">
        <v>2.0182730576357901</v>
      </c>
      <c r="W626" s="112">
        <v>2498.670822</v>
      </c>
      <c r="X626" s="112">
        <v>1</v>
      </c>
      <c r="Y626" s="112">
        <v>323</v>
      </c>
      <c r="Z626" s="112">
        <v>6.3073618433899625</v>
      </c>
      <c r="AA626" s="112">
        <v>0.30499999999999999</v>
      </c>
      <c r="AB626" s="112">
        <v>2</v>
      </c>
      <c r="AC626" s="111">
        <v>3</v>
      </c>
      <c r="AD626" s="49">
        <f t="shared" si="9"/>
        <v>3</v>
      </c>
      <c r="AE62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2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27" spans="1:32" x14ac:dyDescent="0.25">
      <c r="A627" s="110" t="s">
        <v>684</v>
      </c>
      <c r="B627" s="110">
        <v>9009176000</v>
      </c>
      <c r="C627" s="110" t="s">
        <v>683</v>
      </c>
      <c r="D627" s="110">
        <v>99554</v>
      </c>
      <c r="E627" s="110">
        <v>2.34</v>
      </c>
      <c r="F627" s="110">
        <v>65080.48573</v>
      </c>
      <c r="G627" s="110">
        <v>65.08</v>
      </c>
      <c r="H627" s="110">
        <v>0.73799999999999999</v>
      </c>
      <c r="I627" s="110">
        <v>4</v>
      </c>
      <c r="J627" s="110">
        <v>0.26200000000000001</v>
      </c>
      <c r="K627" s="110">
        <v>2</v>
      </c>
      <c r="L627" s="110">
        <v>1497</v>
      </c>
      <c r="M627" s="110">
        <v>0.27602744199739704</v>
      </c>
      <c r="N627" s="110">
        <v>7.4999999999999997E-2</v>
      </c>
      <c r="O627" s="110">
        <v>1</v>
      </c>
      <c r="P627" s="110">
        <v>0.47399999999999998</v>
      </c>
      <c r="Q627" s="110">
        <v>3</v>
      </c>
      <c r="R627" s="110">
        <v>3</v>
      </c>
      <c r="S627" s="110">
        <v>1</v>
      </c>
      <c r="T627" s="110">
        <v>1</v>
      </c>
      <c r="U627" s="110">
        <v>6351</v>
      </c>
      <c r="V627" s="110">
        <v>14.9961968935763</v>
      </c>
      <c r="W627" s="110">
        <v>423.50737623999999</v>
      </c>
      <c r="X627" s="110">
        <v>1</v>
      </c>
      <c r="Y627" s="110">
        <v>295</v>
      </c>
      <c r="Z627" s="110">
        <v>5.1909202885799752</v>
      </c>
      <c r="AA627" s="110">
        <v>0.23100000000000001</v>
      </c>
      <c r="AB627" s="110">
        <v>2</v>
      </c>
      <c r="AC627" s="109">
        <v>2.5</v>
      </c>
      <c r="AD627" s="49">
        <f t="shared" si="9"/>
        <v>3</v>
      </c>
      <c r="AE62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2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28" spans="1:32" x14ac:dyDescent="0.25">
      <c r="A628" s="112" t="s">
        <v>682</v>
      </c>
      <c r="B628" s="112">
        <v>9009180100</v>
      </c>
      <c r="C628" s="112" t="s">
        <v>681</v>
      </c>
      <c r="D628" s="112">
        <v>68087</v>
      </c>
      <c r="E628" s="112">
        <v>2.5</v>
      </c>
      <c r="F628" s="112">
        <v>43061.999810000001</v>
      </c>
      <c r="G628" s="112">
        <v>43.061999999999998</v>
      </c>
      <c r="H628" s="112">
        <v>0.34100000000000003</v>
      </c>
      <c r="I628" s="112">
        <v>2</v>
      </c>
      <c r="J628" s="112">
        <v>0.65900000000000003</v>
      </c>
      <c r="K628" s="112">
        <v>4</v>
      </c>
      <c r="L628" s="112">
        <v>1536</v>
      </c>
      <c r="M628" s="112">
        <v>0.42803399938057823</v>
      </c>
      <c r="N628" s="112">
        <v>0.745</v>
      </c>
      <c r="O628" s="112">
        <v>4</v>
      </c>
      <c r="P628" s="112">
        <v>0.43700000000000006</v>
      </c>
      <c r="Q628" s="112">
        <v>3</v>
      </c>
      <c r="R628" s="112">
        <v>4</v>
      </c>
      <c r="S628" s="112">
        <v>1</v>
      </c>
      <c r="T628" s="112">
        <v>1</v>
      </c>
      <c r="U628" s="112">
        <v>6811</v>
      </c>
      <c r="V628" s="112">
        <v>2.2979369016381499</v>
      </c>
      <c r="W628" s="112">
        <v>2963.9630204999999</v>
      </c>
      <c r="X628" s="112">
        <v>1</v>
      </c>
      <c r="Y628" s="112">
        <v>1455</v>
      </c>
      <c r="Z628" s="112">
        <v>20.432523521977249</v>
      </c>
      <c r="AA628" s="112">
        <v>0.80800000000000005</v>
      </c>
      <c r="AB628" s="112">
        <v>5</v>
      </c>
      <c r="AC628" s="111">
        <v>4.5</v>
      </c>
      <c r="AD628" s="49">
        <f t="shared" si="9"/>
        <v>5</v>
      </c>
      <c r="AE62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2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29" spans="1:32" x14ac:dyDescent="0.25">
      <c r="A629" s="110" t="s">
        <v>680</v>
      </c>
      <c r="B629" s="110">
        <v>9009180200</v>
      </c>
      <c r="C629" s="110" t="s">
        <v>679</v>
      </c>
      <c r="D629" s="110">
        <v>62927</v>
      </c>
      <c r="E629" s="110">
        <v>2.66</v>
      </c>
      <c r="F629" s="110">
        <v>38583.019220000002</v>
      </c>
      <c r="G629" s="110">
        <v>38.582999999999998</v>
      </c>
      <c r="H629" s="110">
        <v>0.27200000000000002</v>
      </c>
      <c r="I629" s="110">
        <v>2</v>
      </c>
      <c r="J629" s="110">
        <v>0.72799999999999998</v>
      </c>
      <c r="K629" s="110">
        <v>4</v>
      </c>
      <c r="L629" s="110">
        <v>1377</v>
      </c>
      <c r="M629" s="110">
        <v>0.42827130520243406</v>
      </c>
      <c r="N629" s="110">
        <v>0.748</v>
      </c>
      <c r="O629" s="110">
        <v>4</v>
      </c>
      <c r="P629" s="110">
        <v>0.58200000000000007</v>
      </c>
      <c r="Q629" s="110">
        <v>3</v>
      </c>
      <c r="R629" s="110">
        <v>4</v>
      </c>
      <c r="S629" s="110">
        <v>1</v>
      </c>
      <c r="T629" s="110">
        <v>1</v>
      </c>
      <c r="U629" s="110">
        <v>5545</v>
      </c>
      <c r="V629" s="110">
        <v>1.3991852471903301</v>
      </c>
      <c r="W629" s="110">
        <v>3963.0206300999998</v>
      </c>
      <c r="X629" s="110">
        <v>1</v>
      </c>
      <c r="Y629" s="110">
        <v>1640</v>
      </c>
      <c r="Z629" s="110">
        <v>28.526700295703602</v>
      </c>
      <c r="AA629" s="110">
        <v>0.90800000000000003</v>
      </c>
      <c r="AB629" s="110">
        <v>5</v>
      </c>
      <c r="AC629" s="109">
        <v>4.5</v>
      </c>
      <c r="AD629" s="49">
        <f t="shared" si="9"/>
        <v>5</v>
      </c>
      <c r="AE62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2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30" spans="1:32" x14ac:dyDescent="0.25">
      <c r="A630" s="112" t="s">
        <v>678</v>
      </c>
      <c r="B630" s="112">
        <v>9009180300</v>
      </c>
      <c r="C630" s="112" t="s">
        <v>677</v>
      </c>
      <c r="D630" s="112">
        <v>48750</v>
      </c>
      <c r="E630" s="112">
        <v>2.1800000000000002</v>
      </c>
      <c r="F630" s="112">
        <v>33017.666250000002</v>
      </c>
      <c r="G630" s="112">
        <v>33.018000000000001</v>
      </c>
      <c r="H630" s="112">
        <v>0.215</v>
      </c>
      <c r="I630" s="112">
        <v>2</v>
      </c>
      <c r="J630" s="112">
        <v>0.78500000000000003</v>
      </c>
      <c r="K630" s="112">
        <v>4</v>
      </c>
      <c r="L630" s="112">
        <v>1284</v>
      </c>
      <c r="M630" s="112">
        <v>0.46665926911172895</v>
      </c>
      <c r="N630" s="112">
        <v>0.80700000000000005</v>
      </c>
      <c r="O630" s="112">
        <v>5</v>
      </c>
      <c r="P630" s="112">
        <v>0.67100000000000004</v>
      </c>
      <c r="Q630" s="112">
        <v>4</v>
      </c>
      <c r="R630" s="112">
        <v>4</v>
      </c>
      <c r="S630" s="112">
        <v>1</v>
      </c>
      <c r="T630" s="112">
        <v>1</v>
      </c>
      <c r="U630" s="112">
        <v>2546</v>
      </c>
      <c r="V630" s="112">
        <v>0.68661978356656495</v>
      </c>
      <c r="W630" s="112">
        <v>3708.0201603999999</v>
      </c>
      <c r="X630" s="112">
        <v>1</v>
      </c>
      <c r="Y630" s="112">
        <v>193</v>
      </c>
      <c r="Z630" s="112">
        <v>8.7449025826914362</v>
      </c>
      <c r="AA630" s="112">
        <v>0.438</v>
      </c>
      <c r="AB630" s="112">
        <v>3</v>
      </c>
      <c r="AC630" s="111">
        <v>3.5</v>
      </c>
      <c r="AD630" s="49">
        <f t="shared" si="9"/>
        <v>4</v>
      </c>
      <c r="AE63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3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31" spans="1:32" x14ac:dyDescent="0.25">
      <c r="A631" s="110" t="s">
        <v>676</v>
      </c>
      <c r="B631" s="110">
        <v>9009180400</v>
      </c>
      <c r="C631" s="110" t="s">
        <v>675</v>
      </c>
      <c r="D631" s="110">
        <v>82000</v>
      </c>
      <c r="E631" s="110">
        <v>2.86</v>
      </c>
      <c r="F631" s="110">
        <v>48487.616470000001</v>
      </c>
      <c r="G631" s="110">
        <v>48.488</v>
      </c>
      <c r="H631" s="110">
        <v>0.441</v>
      </c>
      <c r="I631" s="110">
        <v>3</v>
      </c>
      <c r="J631" s="110">
        <v>0.55899999999999994</v>
      </c>
      <c r="K631" s="110">
        <v>3</v>
      </c>
      <c r="L631" s="110">
        <v>1490</v>
      </c>
      <c r="M631" s="110">
        <v>0.3687539479500424</v>
      </c>
      <c r="N631" s="110">
        <v>0.58799999999999997</v>
      </c>
      <c r="O631" s="110">
        <v>3</v>
      </c>
      <c r="P631" s="110">
        <v>0.48699999999999999</v>
      </c>
      <c r="Q631" s="110">
        <v>3</v>
      </c>
      <c r="R631" s="110">
        <v>3</v>
      </c>
      <c r="S631" s="110">
        <v>1</v>
      </c>
      <c r="T631" s="110">
        <v>1</v>
      </c>
      <c r="U631" s="110">
        <v>2690</v>
      </c>
      <c r="V631" s="110">
        <v>1.9083057527679701</v>
      </c>
      <c r="W631" s="110">
        <v>1409.6273598</v>
      </c>
      <c r="X631" s="110">
        <v>1</v>
      </c>
      <c r="Y631" s="110">
        <v>485</v>
      </c>
      <c r="Z631" s="110">
        <v>18.192048012002999</v>
      </c>
      <c r="AA631" s="110">
        <v>0.75800000000000001</v>
      </c>
      <c r="AB631" s="110">
        <v>4</v>
      </c>
      <c r="AC631" s="109">
        <v>3.5</v>
      </c>
      <c r="AD631" s="49">
        <f t="shared" si="9"/>
        <v>4</v>
      </c>
      <c r="AE63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3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32" spans="1:32" x14ac:dyDescent="0.25">
      <c r="A632" s="112" t="s">
        <v>674</v>
      </c>
      <c r="B632" s="112">
        <v>9009180500</v>
      </c>
      <c r="C632" s="112" t="s">
        <v>673</v>
      </c>
      <c r="D632" s="112">
        <v>81154</v>
      </c>
      <c r="E632" s="112">
        <v>2.65</v>
      </c>
      <c r="F632" s="112">
        <v>49852.50591</v>
      </c>
      <c r="G632" s="112">
        <v>49.853000000000002</v>
      </c>
      <c r="H632" s="112">
        <v>0.46899999999999997</v>
      </c>
      <c r="I632" s="112">
        <v>3</v>
      </c>
      <c r="J632" s="112">
        <v>0.53100000000000003</v>
      </c>
      <c r="K632" s="112">
        <v>3</v>
      </c>
      <c r="L632" s="112">
        <v>1520</v>
      </c>
      <c r="M632" s="112">
        <v>0.36587930069010244</v>
      </c>
      <c r="N632" s="112">
        <v>0.56599999999999995</v>
      </c>
      <c r="O632" s="112">
        <v>3</v>
      </c>
      <c r="P632" s="112">
        <v>0.45199999999999996</v>
      </c>
      <c r="Q632" s="112">
        <v>3</v>
      </c>
      <c r="R632" s="112">
        <v>3</v>
      </c>
      <c r="S632" s="112">
        <v>1</v>
      </c>
      <c r="T632" s="112">
        <v>1</v>
      </c>
      <c r="U632" s="112">
        <v>4692</v>
      </c>
      <c r="V632" s="112">
        <v>1.5928425151004599</v>
      </c>
      <c r="W632" s="112">
        <v>2945.6772753999999</v>
      </c>
      <c r="X632" s="112">
        <v>1</v>
      </c>
      <c r="Y632" s="112">
        <v>914</v>
      </c>
      <c r="Z632" s="112">
        <v>19.856615250923312</v>
      </c>
      <c r="AA632" s="112">
        <v>0.80400000000000005</v>
      </c>
      <c r="AB632" s="112">
        <v>5</v>
      </c>
      <c r="AC632" s="111">
        <v>4</v>
      </c>
      <c r="AD632" s="49">
        <f t="shared" si="9"/>
        <v>4</v>
      </c>
      <c r="AE63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3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33" spans="1:32" x14ac:dyDescent="0.25">
      <c r="A633" s="110" t="s">
        <v>672</v>
      </c>
      <c r="B633" s="110">
        <v>9009180601</v>
      </c>
      <c r="C633" s="110" t="s">
        <v>671</v>
      </c>
      <c r="D633" s="110">
        <v>63536</v>
      </c>
      <c r="E633" s="110">
        <v>2.4300000000000002</v>
      </c>
      <c r="F633" s="110">
        <v>40758.362999999998</v>
      </c>
      <c r="G633" s="110">
        <v>40.758000000000003</v>
      </c>
      <c r="H633" s="110">
        <v>0.30299999999999999</v>
      </c>
      <c r="I633" s="110">
        <v>2</v>
      </c>
      <c r="J633" s="110">
        <v>0.69700000000000006</v>
      </c>
      <c r="K633" s="110">
        <v>4</v>
      </c>
      <c r="L633" s="110">
        <v>1379</v>
      </c>
      <c r="M633" s="110">
        <v>0.40600256688424902</v>
      </c>
      <c r="N633" s="110">
        <v>0.69399999999999995</v>
      </c>
      <c r="O633" s="110">
        <v>4</v>
      </c>
      <c r="P633" s="110">
        <v>0.58000000000000007</v>
      </c>
      <c r="Q633" s="110">
        <v>3</v>
      </c>
      <c r="R633" s="110">
        <v>4</v>
      </c>
      <c r="S633" s="110">
        <v>1</v>
      </c>
      <c r="T633" s="110">
        <v>1</v>
      </c>
      <c r="U633" s="110">
        <v>3151</v>
      </c>
      <c r="V633" s="110">
        <v>1.5192386991754401</v>
      </c>
      <c r="W633" s="110">
        <v>2074.0651232999999</v>
      </c>
      <c r="X633" s="110">
        <v>1</v>
      </c>
      <c r="Y633" s="110">
        <v>38</v>
      </c>
      <c r="Z633" s="110">
        <v>1.3384994716449454</v>
      </c>
      <c r="AA633" s="110">
        <v>0.01</v>
      </c>
      <c r="AB633" s="110">
        <v>1</v>
      </c>
      <c r="AC633" s="109">
        <v>2.5</v>
      </c>
      <c r="AD633" s="49">
        <f t="shared" si="9"/>
        <v>3</v>
      </c>
      <c r="AE63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3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34" spans="1:32" x14ac:dyDescent="0.25">
      <c r="A634" s="112" t="s">
        <v>670</v>
      </c>
      <c r="B634" s="112">
        <v>9009180602</v>
      </c>
      <c r="C634" s="112" t="s">
        <v>669</v>
      </c>
      <c r="D634" s="112">
        <v>75991</v>
      </c>
      <c r="E634" s="112">
        <v>2.56</v>
      </c>
      <c r="F634" s="112">
        <v>47494.375</v>
      </c>
      <c r="G634" s="112">
        <v>47.494</v>
      </c>
      <c r="H634" s="112">
        <v>0.41299999999999998</v>
      </c>
      <c r="I634" s="112">
        <v>3</v>
      </c>
      <c r="J634" s="112">
        <v>0.58699999999999997</v>
      </c>
      <c r="K634" s="112">
        <v>3</v>
      </c>
      <c r="L634" s="112">
        <v>1458</v>
      </c>
      <c r="M634" s="112">
        <v>0.36838046610782854</v>
      </c>
      <c r="N634" s="112">
        <v>0.58499999999999996</v>
      </c>
      <c r="O634" s="112">
        <v>3</v>
      </c>
      <c r="P634" s="112">
        <v>0.51600000000000001</v>
      </c>
      <c r="Q634" s="112">
        <v>3</v>
      </c>
      <c r="R634" s="112">
        <v>3</v>
      </c>
      <c r="S634" s="112">
        <v>1</v>
      </c>
      <c r="T634" s="112">
        <v>1</v>
      </c>
      <c r="U634" s="112">
        <v>3822</v>
      </c>
      <c r="V634" s="112">
        <v>2.9006779181988498</v>
      </c>
      <c r="W634" s="112">
        <v>1317.6230204999999</v>
      </c>
      <c r="X634" s="112">
        <v>1</v>
      </c>
      <c r="Y634" s="112">
        <v>61</v>
      </c>
      <c r="Z634" s="112">
        <v>1.7149283103739106</v>
      </c>
      <c r="AA634" s="112">
        <v>1.4999999999999999E-2</v>
      </c>
      <c r="AB634" s="112">
        <v>1</v>
      </c>
      <c r="AC634" s="111">
        <v>2</v>
      </c>
      <c r="AD634" s="49">
        <f t="shared" si="9"/>
        <v>2</v>
      </c>
      <c r="AE63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3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35" spans="1:32" x14ac:dyDescent="0.25">
      <c r="A635" s="110" t="s">
        <v>668</v>
      </c>
      <c r="B635" s="110">
        <v>9009184100</v>
      </c>
      <c r="C635" s="110" t="s">
        <v>667</v>
      </c>
      <c r="D635" s="110">
        <v>61755</v>
      </c>
      <c r="E635" s="110">
        <v>1.95</v>
      </c>
      <c r="F635" s="110">
        <v>44223.674050000001</v>
      </c>
      <c r="G635" s="110">
        <v>44.223999999999997</v>
      </c>
      <c r="H635" s="110">
        <v>0.35599999999999998</v>
      </c>
      <c r="I635" s="110">
        <v>2</v>
      </c>
      <c r="J635" s="110">
        <v>0.64400000000000002</v>
      </c>
      <c r="K635" s="110">
        <v>4</v>
      </c>
      <c r="L635" s="110">
        <v>1320</v>
      </c>
      <c r="M635" s="110">
        <v>0.35817919565188183</v>
      </c>
      <c r="N635" s="110">
        <v>0.52600000000000002</v>
      </c>
      <c r="O635" s="110">
        <v>3</v>
      </c>
      <c r="P635" s="110">
        <v>0.63400000000000001</v>
      </c>
      <c r="Q635" s="110">
        <v>4</v>
      </c>
      <c r="R635" s="110">
        <v>4</v>
      </c>
      <c r="S635" s="110">
        <v>1</v>
      </c>
      <c r="T635" s="110">
        <v>1</v>
      </c>
      <c r="U635" s="110">
        <v>5083</v>
      </c>
      <c r="V635" s="110">
        <v>1.54986895692181</v>
      </c>
      <c r="W635" s="110">
        <v>3279.6321117000002</v>
      </c>
      <c r="X635" s="110">
        <v>1</v>
      </c>
      <c r="Y635" s="110">
        <v>439</v>
      </c>
      <c r="Z635" s="110">
        <v>8.7975951903807612</v>
      </c>
      <c r="AA635" s="110">
        <v>0.439</v>
      </c>
      <c r="AB635" s="110">
        <v>3</v>
      </c>
      <c r="AC635" s="109">
        <v>3.5</v>
      </c>
      <c r="AD635" s="49">
        <f t="shared" si="9"/>
        <v>4</v>
      </c>
      <c r="AE63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3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36" spans="1:32" x14ac:dyDescent="0.25">
      <c r="A636" s="112" t="s">
        <v>666</v>
      </c>
      <c r="B636" s="112">
        <v>9009184200</v>
      </c>
      <c r="C636" s="112" t="s">
        <v>665</v>
      </c>
      <c r="D636" s="112">
        <v>64375</v>
      </c>
      <c r="E636" s="112">
        <v>2.37</v>
      </c>
      <c r="F636" s="112">
        <v>41816.05603</v>
      </c>
      <c r="G636" s="112">
        <v>41.816000000000003</v>
      </c>
      <c r="H636" s="112">
        <v>0.317</v>
      </c>
      <c r="I636" s="112">
        <v>2</v>
      </c>
      <c r="J636" s="112">
        <v>0.68300000000000005</v>
      </c>
      <c r="K636" s="112">
        <v>4</v>
      </c>
      <c r="L636" s="112">
        <v>1592</v>
      </c>
      <c r="M636" s="112">
        <v>0.45685800655839615</v>
      </c>
      <c r="N636" s="112">
        <v>0.79500000000000004</v>
      </c>
      <c r="O636" s="112">
        <v>4</v>
      </c>
      <c r="P636" s="112">
        <v>0.38900000000000001</v>
      </c>
      <c r="Q636" s="112">
        <v>2</v>
      </c>
      <c r="R636" s="112">
        <v>3</v>
      </c>
      <c r="S636" s="112">
        <v>1</v>
      </c>
      <c r="T636" s="112">
        <v>1</v>
      </c>
      <c r="U636" s="112">
        <v>4065</v>
      </c>
      <c r="V636" s="112">
        <v>2.0576550933826701</v>
      </c>
      <c r="W636" s="112">
        <v>1975.5497473999999</v>
      </c>
      <c r="X636" s="112">
        <v>1</v>
      </c>
      <c r="Y636" s="112">
        <v>885</v>
      </c>
      <c r="Z636" s="112">
        <v>21.532846715328468</v>
      </c>
      <c r="AA636" s="112">
        <v>0.82099999999999995</v>
      </c>
      <c r="AB636" s="112">
        <v>5</v>
      </c>
      <c r="AC636" s="111">
        <v>4</v>
      </c>
      <c r="AD636" s="49">
        <f t="shared" si="9"/>
        <v>4</v>
      </c>
      <c r="AE63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3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37" spans="1:32" x14ac:dyDescent="0.25">
      <c r="A637" s="110" t="s">
        <v>664</v>
      </c>
      <c r="B637" s="110">
        <v>9009184300</v>
      </c>
      <c r="C637" s="110" t="s">
        <v>663</v>
      </c>
      <c r="D637" s="110">
        <v>89036</v>
      </c>
      <c r="E637" s="110">
        <v>2.1800000000000002</v>
      </c>
      <c r="F637" s="110">
        <v>60302.788350000003</v>
      </c>
      <c r="G637" s="110">
        <v>60.302999999999997</v>
      </c>
      <c r="H637" s="110">
        <v>0.65900000000000003</v>
      </c>
      <c r="I637" s="110">
        <v>4</v>
      </c>
      <c r="J637" s="110">
        <v>0.34099999999999997</v>
      </c>
      <c r="K637" s="110">
        <v>2</v>
      </c>
      <c r="L637" s="110">
        <v>1489</v>
      </c>
      <c r="M637" s="110">
        <v>0.29630470644729318</v>
      </c>
      <c r="N637" s="110">
        <v>0.14899999999999999</v>
      </c>
      <c r="O637" s="110">
        <v>1</v>
      </c>
      <c r="P637" s="110">
        <v>0.49</v>
      </c>
      <c r="Q637" s="110">
        <v>3</v>
      </c>
      <c r="R637" s="110">
        <v>3</v>
      </c>
      <c r="S637" s="110">
        <v>1</v>
      </c>
      <c r="T637" s="110">
        <v>1</v>
      </c>
      <c r="U637" s="110">
        <v>4279</v>
      </c>
      <c r="V637" s="110">
        <v>1.56627907156327</v>
      </c>
      <c r="W637" s="110">
        <v>2731.9524839000001</v>
      </c>
      <c r="X637" s="110">
        <v>1</v>
      </c>
      <c r="Y637" s="110">
        <v>220</v>
      </c>
      <c r="Z637" s="110">
        <v>4.9382716049382713</v>
      </c>
      <c r="AA637" s="110">
        <v>0.216</v>
      </c>
      <c r="AB637" s="110">
        <v>2</v>
      </c>
      <c r="AC637" s="109">
        <v>2.5</v>
      </c>
      <c r="AD637" s="49">
        <f t="shared" si="9"/>
        <v>3</v>
      </c>
      <c r="AE63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3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38" spans="1:32" x14ac:dyDescent="0.25">
      <c r="A638" s="112" t="s">
        <v>662</v>
      </c>
      <c r="B638" s="112">
        <v>9009184400</v>
      </c>
      <c r="C638" s="112" t="s">
        <v>661</v>
      </c>
      <c r="D638" s="112">
        <v>81316</v>
      </c>
      <c r="E638" s="112">
        <v>2.25</v>
      </c>
      <c r="F638" s="112">
        <v>54210.666669999999</v>
      </c>
      <c r="G638" s="112">
        <v>54.210999999999999</v>
      </c>
      <c r="H638" s="112">
        <v>0.54400000000000004</v>
      </c>
      <c r="I638" s="112">
        <v>3</v>
      </c>
      <c r="J638" s="112">
        <v>0.45599999999999996</v>
      </c>
      <c r="K638" s="112">
        <v>3</v>
      </c>
      <c r="L638" s="112">
        <v>1846</v>
      </c>
      <c r="M638" s="112">
        <v>0.40862806825171993</v>
      </c>
      <c r="N638" s="112">
        <v>0.69899999999999995</v>
      </c>
      <c r="O638" s="112">
        <v>4</v>
      </c>
      <c r="P638" s="112">
        <v>0.23499999999999999</v>
      </c>
      <c r="Q638" s="112">
        <v>2</v>
      </c>
      <c r="R638" s="112">
        <v>3</v>
      </c>
      <c r="S638" s="112">
        <v>1</v>
      </c>
      <c r="T638" s="112">
        <v>1</v>
      </c>
      <c r="U638" s="112">
        <v>3327</v>
      </c>
      <c r="V638" s="112">
        <v>1.8377691325210801</v>
      </c>
      <c r="W638" s="112">
        <v>1810.3470894</v>
      </c>
      <c r="X638" s="112">
        <v>1</v>
      </c>
      <c r="Y638" s="112">
        <v>138</v>
      </c>
      <c r="Z638" s="112">
        <v>4.1095890410958908</v>
      </c>
      <c r="AA638" s="112">
        <v>0.14299999999999999</v>
      </c>
      <c r="AB638" s="112">
        <v>1</v>
      </c>
      <c r="AC638" s="111">
        <v>2</v>
      </c>
      <c r="AD638" s="49">
        <f t="shared" si="9"/>
        <v>2</v>
      </c>
      <c r="AE63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3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39" spans="1:32" x14ac:dyDescent="0.25">
      <c r="A639" s="110" t="s">
        <v>660</v>
      </c>
      <c r="B639" s="110">
        <v>9009184500</v>
      </c>
      <c r="C639" s="110" t="s">
        <v>659</v>
      </c>
      <c r="D639" s="110">
        <v>77778</v>
      </c>
      <c r="E639" s="110">
        <v>2.4700000000000002</v>
      </c>
      <c r="F639" s="110">
        <v>49488.956290000002</v>
      </c>
      <c r="G639" s="110">
        <v>49.488999999999997</v>
      </c>
      <c r="H639" s="110">
        <v>0.46200000000000002</v>
      </c>
      <c r="I639" s="110">
        <v>3</v>
      </c>
      <c r="J639" s="110">
        <v>0.53800000000000003</v>
      </c>
      <c r="K639" s="110">
        <v>3</v>
      </c>
      <c r="L639" s="110">
        <v>1704</v>
      </c>
      <c r="M639" s="110">
        <v>0.41318309240908019</v>
      </c>
      <c r="N639" s="110">
        <v>0.70799999999999996</v>
      </c>
      <c r="O639" s="110">
        <v>4</v>
      </c>
      <c r="P639" s="110">
        <v>0.30800000000000005</v>
      </c>
      <c r="Q639" s="110">
        <v>2</v>
      </c>
      <c r="R639" s="110">
        <v>3</v>
      </c>
      <c r="S639" s="110">
        <v>1</v>
      </c>
      <c r="T639" s="110">
        <v>1</v>
      </c>
      <c r="U639" s="110">
        <v>2512</v>
      </c>
      <c r="V639" s="110">
        <v>2.0117656915784901</v>
      </c>
      <c r="W639" s="110">
        <v>1248.6543590000001</v>
      </c>
      <c r="X639" s="110">
        <v>1</v>
      </c>
      <c r="Y639" s="110">
        <v>107</v>
      </c>
      <c r="Z639" s="110">
        <v>4.1650447644998057</v>
      </c>
      <c r="AA639" s="110">
        <v>0.14399999999999999</v>
      </c>
      <c r="AB639" s="110">
        <v>1</v>
      </c>
      <c r="AC639" s="109">
        <v>2</v>
      </c>
      <c r="AD639" s="49">
        <f t="shared" si="9"/>
        <v>2</v>
      </c>
      <c r="AE63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3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40" spans="1:32" x14ac:dyDescent="0.25">
      <c r="A640" s="112" t="s">
        <v>658</v>
      </c>
      <c r="B640" s="112">
        <v>9009184600</v>
      </c>
      <c r="C640" s="112" t="s">
        <v>657</v>
      </c>
      <c r="D640" s="112">
        <v>144250</v>
      </c>
      <c r="E640" s="112">
        <v>2.4500000000000002</v>
      </c>
      <c r="F640" s="112">
        <v>92157.944499999998</v>
      </c>
      <c r="G640" s="112">
        <v>92.158000000000001</v>
      </c>
      <c r="H640" s="112">
        <v>0.92900000000000005</v>
      </c>
      <c r="I640" s="112">
        <v>5</v>
      </c>
      <c r="J640" s="112">
        <v>7.0999999999999952E-2</v>
      </c>
      <c r="K640" s="112">
        <v>1</v>
      </c>
      <c r="L640" s="112">
        <v>2291</v>
      </c>
      <c r="M640" s="112">
        <v>0.29831394514229859</v>
      </c>
      <c r="N640" s="112">
        <v>0.159</v>
      </c>
      <c r="O640" s="112">
        <v>1</v>
      </c>
      <c r="P640" s="112">
        <v>0.11399999999999999</v>
      </c>
      <c r="Q640" s="112">
        <v>1</v>
      </c>
      <c r="R640" s="112">
        <v>1</v>
      </c>
      <c r="S640" s="112">
        <v>1</v>
      </c>
      <c r="T640" s="112">
        <v>1</v>
      </c>
      <c r="U640" s="112">
        <v>2852</v>
      </c>
      <c r="V640" s="112">
        <v>4.8442274636021496</v>
      </c>
      <c r="W640" s="112">
        <v>588.74196586000005</v>
      </c>
      <c r="X640" s="112">
        <v>1</v>
      </c>
      <c r="Y640" s="112">
        <v>75</v>
      </c>
      <c r="Z640" s="112">
        <v>2.7472527472527473</v>
      </c>
      <c r="AA640" s="112">
        <v>3.6999999999999998E-2</v>
      </c>
      <c r="AB640" s="112">
        <v>1</v>
      </c>
      <c r="AC640" s="111">
        <v>1</v>
      </c>
      <c r="AD640" s="49">
        <f t="shared" si="9"/>
        <v>1</v>
      </c>
      <c r="AE64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4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41" spans="1:32" x14ac:dyDescent="0.25">
      <c r="A641" s="110" t="s">
        <v>656</v>
      </c>
      <c r="B641" s="110">
        <v>9009184700</v>
      </c>
      <c r="C641" s="110" t="s">
        <v>655</v>
      </c>
      <c r="D641" s="110">
        <v>72455</v>
      </c>
      <c r="E641" s="110">
        <v>2.33</v>
      </c>
      <c r="F641" s="110">
        <v>47466.848720000002</v>
      </c>
      <c r="G641" s="110">
        <v>47.466999999999999</v>
      </c>
      <c r="H641" s="110">
        <v>0.41099999999999998</v>
      </c>
      <c r="I641" s="110">
        <v>3</v>
      </c>
      <c r="J641" s="110">
        <v>0.58899999999999997</v>
      </c>
      <c r="K641" s="110">
        <v>3</v>
      </c>
      <c r="L641" s="110">
        <v>1365</v>
      </c>
      <c r="M641" s="110">
        <v>0.34508294613411611</v>
      </c>
      <c r="N641" s="110">
        <v>0.45400000000000001</v>
      </c>
      <c r="O641" s="110">
        <v>3</v>
      </c>
      <c r="P641" s="110">
        <v>0.59399999999999997</v>
      </c>
      <c r="Q641" s="110">
        <v>3</v>
      </c>
      <c r="R641" s="110">
        <v>3</v>
      </c>
      <c r="S641" s="110">
        <v>1</v>
      </c>
      <c r="T641" s="110">
        <v>1</v>
      </c>
      <c r="U641" s="110">
        <v>5908</v>
      </c>
      <c r="V641" s="110">
        <v>7.9670013915122402</v>
      </c>
      <c r="W641" s="110">
        <v>741.55880106999996</v>
      </c>
      <c r="X641" s="110">
        <v>1</v>
      </c>
      <c r="Y641" s="110">
        <v>1027</v>
      </c>
      <c r="Z641" s="110">
        <v>17.682506887052341</v>
      </c>
      <c r="AA641" s="110">
        <v>0.745</v>
      </c>
      <c r="AB641" s="110">
        <v>4</v>
      </c>
      <c r="AC641" s="109">
        <v>3.5</v>
      </c>
      <c r="AD641" s="49">
        <f t="shared" si="9"/>
        <v>4</v>
      </c>
      <c r="AE64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4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42" spans="1:32" x14ac:dyDescent="0.25">
      <c r="A642" s="112" t="s">
        <v>654</v>
      </c>
      <c r="B642" s="112">
        <v>9009186100</v>
      </c>
      <c r="C642" s="112" t="s">
        <v>653</v>
      </c>
      <c r="D642" s="112">
        <v>82281</v>
      </c>
      <c r="E642" s="112">
        <v>2.4500000000000002</v>
      </c>
      <c r="F642" s="112">
        <v>52567.40264</v>
      </c>
      <c r="G642" s="112">
        <v>52.567</v>
      </c>
      <c r="H642" s="112">
        <v>0.51100000000000001</v>
      </c>
      <c r="I642" s="112">
        <v>3</v>
      </c>
      <c r="J642" s="112">
        <v>0.48899999999999999</v>
      </c>
      <c r="K642" s="112">
        <v>3</v>
      </c>
      <c r="L642" s="112">
        <v>1535</v>
      </c>
      <c r="M642" s="112">
        <v>0.35040726904744784</v>
      </c>
      <c r="N642" s="112">
        <v>0.48</v>
      </c>
      <c r="O642" s="112">
        <v>3</v>
      </c>
      <c r="P642" s="112">
        <v>0.43799999999999994</v>
      </c>
      <c r="Q642" s="112">
        <v>3</v>
      </c>
      <c r="R642" s="112">
        <v>3</v>
      </c>
      <c r="S642" s="112">
        <v>1</v>
      </c>
      <c r="T642" s="112">
        <v>1</v>
      </c>
      <c r="U642" s="112">
        <v>7309</v>
      </c>
      <c r="V642" s="112">
        <v>7.62498397675974</v>
      </c>
      <c r="W642" s="112">
        <v>958.55939136999996</v>
      </c>
      <c r="X642" s="112">
        <v>1</v>
      </c>
      <c r="Y642" s="112">
        <v>524</v>
      </c>
      <c r="Z642" s="112">
        <v>7.3194580248638079</v>
      </c>
      <c r="AA642" s="112">
        <v>0.33600000000000002</v>
      </c>
      <c r="AB642" s="112">
        <v>2</v>
      </c>
      <c r="AC642" s="111">
        <v>2.5</v>
      </c>
      <c r="AD642" s="49">
        <f t="shared" ref="AD642:AD705" si="10">ROUNDUP(AC642,0)</f>
        <v>3</v>
      </c>
      <c r="AE64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4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43" spans="1:32" x14ac:dyDescent="0.25">
      <c r="A643" s="110" t="s">
        <v>652</v>
      </c>
      <c r="B643" s="110">
        <v>9009186200</v>
      </c>
      <c r="C643" s="110" t="s">
        <v>651</v>
      </c>
      <c r="D643" s="110">
        <v>100286</v>
      </c>
      <c r="E643" s="110">
        <v>2.87</v>
      </c>
      <c r="F643" s="110">
        <v>59196.95407</v>
      </c>
      <c r="G643" s="110">
        <v>59.197000000000003</v>
      </c>
      <c r="H643" s="110">
        <v>0.63600000000000001</v>
      </c>
      <c r="I643" s="110">
        <v>4</v>
      </c>
      <c r="J643" s="110">
        <v>0.36399999999999999</v>
      </c>
      <c r="K643" s="110">
        <v>2</v>
      </c>
      <c r="L643" s="110">
        <v>1782</v>
      </c>
      <c r="M643" s="110">
        <v>0.36123480229596888</v>
      </c>
      <c r="N643" s="110">
        <v>0.54600000000000004</v>
      </c>
      <c r="O643" s="110">
        <v>3</v>
      </c>
      <c r="P643" s="110">
        <v>0.26100000000000001</v>
      </c>
      <c r="Q643" s="110">
        <v>2</v>
      </c>
      <c r="R643" s="110">
        <v>2</v>
      </c>
      <c r="S643" s="110">
        <v>1</v>
      </c>
      <c r="T643" s="110">
        <v>1</v>
      </c>
      <c r="U643" s="110">
        <v>7098</v>
      </c>
      <c r="V643" s="110">
        <v>17.132348103543301</v>
      </c>
      <c r="W643" s="110">
        <v>414.30397964999997</v>
      </c>
      <c r="X643" s="110">
        <v>1</v>
      </c>
      <c r="Y643" s="110">
        <v>137</v>
      </c>
      <c r="Z643" s="110">
        <v>1.9482366325369738</v>
      </c>
      <c r="AA643" s="110">
        <v>2.1000000000000001E-2</v>
      </c>
      <c r="AB643" s="110">
        <v>1</v>
      </c>
      <c r="AC643" s="109">
        <v>1.5</v>
      </c>
      <c r="AD643" s="49">
        <f t="shared" si="10"/>
        <v>2</v>
      </c>
      <c r="AE64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4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44" spans="1:32" x14ac:dyDescent="0.25">
      <c r="A644" s="112" t="s">
        <v>650</v>
      </c>
      <c r="B644" s="112">
        <v>9009190100</v>
      </c>
      <c r="C644" s="112" t="s">
        <v>649</v>
      </c>
      <c r="D644" s="112">
        <v>89699</v>
      </c>
      <c r="E644" s="112">
        <v>2.1800000000000002</v>
      </c>
      <c r="F644" s="112">
        <v>60751.828609999997</v>
      </c>
      <c r="G644" s="112">
        <v>60.752000000000002</v>
      </c>
      <c r="H644" s="112">
        <v>0.66500000000000004</v>
      </c>
      <c r="I644" s="112">
        <v>4</v>
      </c>
      <c r="J644" s="112">
        <v>0.33499999999999996</v>
      </c>
      <c r="K644" s="112">
        <v>2</v>
      </c>
      <c r="L644" s="112">
        <v>1530</v>
      </c>
      <c r="M644" s="112">
        <v>0.30221312543303214</v>
      </c>
      <c r="N644" s="112">
        <v>0.187</v>
      </c>
      <c r="O644" s="112">
        <v>1</v>
      </c>
      <c r="P644" s="112">
        <v>0.44199999999999995</v>
      </c>
      <c r="Q644" s="112">
        <v>3</v>
      </c>
      <c r="R644" s="112">
        <v>3</v>
      </c>
      <c r="S644" s="112">
        <v>1</v>
      </c>
      <c r="T644" s="112">
        <v>1</v>
      </c>
      <c r="U644" s="112">
        <v>3340</v>
      </c>
      <c r="V644" s="112">
        <v>3.2021144499511198</v>
      </c>
      <c r="W644" s="112">
        <v>1043.0607812999999</v>
      </c>
      <c r="X644" s="112">
        <v>1</v>
      </c>
      <c r="Y644" s="112">
        <v>202</v>
      </c>
      <c r="Z644" s="112">
        <v>6.0569715142428784</v>
      </c>
      <c r="AA644" s="112">
        <v>0.25800000000000001</v>
      </c>
      <c r="AB644" s="112">
        <v>2</v>
      </c>
      <c r="AC644" s="111">
        <v>2.5</v>
      </c>
      <c r="AD644" s="49">
        <f t="shared" si="10"/>
        <v>3</v>
      </c>
      <c r="AE64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4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45" spans="1:32" x14ac:dyDescent="0.25">
      <c r="A645" s="110" t="s">
        <v>648</v>
      </c>
      <c r="B645" s="110">
        <v>9009190200</v>
      </c>
      <c r="C645" s="110" t="s">
        <v>647</v>
      </c>
      <c r="D645" s="110">
        <v>111983</v>
      </c>
      <c r="E645" s="110">
        <v>2.42</v>
      </c>
      <c r="F645" s="110">
        <v>71985.398799999995</v>
      </c>
      <c r="G645" s="110">
        <v>71.984999999999999</v>
      </c>
      <c r="H645" s="110">
        <v>0.82499999999999996</v>
      </c>
      <c r="I645" s="110">
        <v>5</v>
      </c>
      <c r="J645" s="110">
        <v>0.17500000000000004</v>
      </c>
      <c r="K645" s="110">
        <v>1</v>
      </c>
      <c r="L645" s="110">
        <v>2174</v>
      </c>
      <c r="M645" s="110">
        <v>0.36240682742456382</v>
      </c>
      <c r="N645" s="110">
        <v>0.55200000000000005</v>
      </c>
      <c r="O645" s="110">
        <v>3</v>
      </c>
      <c r="P645" s="110">
        <v>0.13300000000000001</v>
      </c>
      <c r="Q645" s="110">
        <v>1</v>
      </c>
      <c r="R645" s="110">
        <v>1</v>
      </c>
      <c r="S645" s="110">
        <v>1</v>
      </c>
      <c r="T645" s="110">
        <v>1</v>
      </c>
      <c r="U645" s="110">
        <v>3362</v>
      </c>
      <c r="V645" s="110">
        <v>7.8568696071178703</v>
      </c>
      <c r="W645" s="110">
        <v>427.90579049000002</v>
      </c>
      <c r="X645" s="110">
        <v>1</v>
      </c>
      <c r="Y645" s="110">
        <v>418</v>
      </c>
      <c r="Z645" s="110">
        <v>11.59500693481276</v>
      </c>
      <c r="AA645" s="110">
        <v>0.55800000000000005</v>
      </c>
      <c r="AB645" s="110">
        <v>3</v>
      </c>
      <c r="AC645" s="109">
        <v>2</v>
      </c>
      <c r="AD645" s="49">
        <f t="shared" si="10"/>
        <v>2</v>
      </c>
      <c r="AE64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4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46" spans="1:32" x14ac:dyDescent="0.25">
      <c r="A646" s="112" t="s">
        <v>646</v>
      </c>
      <c r="B646" s="112">
        <v>9009190301</v>
      </c>
      <c r="C646" s="112" t="s">
        <v>645</v>
      </c>
      <c r="D646" s="112">
        <v>136103</v>
      </c>
      <c r="E646" s="112">
        <v>3.05</v>
      </c>
      <c r="F646" s="112">
        <v>77932.3511</v>
      </c>
      <c r="G646" s="112">
        <v>77.932000000000002</v>
      </c>
      <c r="H646" s="112">
        <v>0.86299999999999999</v>
      </c>
      <c r="I646" s="112">
        <v>5</v>
      </c>
      <c r="J646" s="112">
        <v>0.13700000000000001</v>
      </c>
      <c r="K646" s="112">
        <v>1</v>
      </c>
      <c r="L646" s="112">
        <v>2080</v>
      </c>
      <c r="M646" s="112">
        <v>0.32027777486107434</v>
      </c>
      <c r="N646" s="112">
        <v>0.28899999999999998</v>
      </c>
      <c r="O646" s="112">
        <v>2</v>
      </c>
      <c r="P646" s="112">
        <v>0.14500000000000002</v>
      </c>
      <c r="Q646" s="112">
        <v>1</v>
      </c>
      <c r="R646" s="112">
        <v>1</v>
      </c>
      <c r="S646" s="112">
        <v>1</v>
      </c>
      <c r="T646" s="112">
        <v>1</v>
      </c>
      <c r="U646" s="112">
        <v>6791</v>
      </c>
      <c r="V646" s="112">
        <v>11.3164794585921</v>
      </c>
      <c r="W646" s="112">
        <v>600.09829248000005</v>
      </c>
      <c r="X646" s="112">
        <v>1</v>
      </c>
      <c r="Y646" s="112">
        <v>581</v>
      </c>
      <c r="Z646" s="112">
        <v>8.6496948042280781</v>
      </c>
      <c r="AA646" s="112">
        <v>0.41599999999999998</v>
      </c>
      <c r="AB646" s="112">
        <v>3</v>
      </c>
      <c r="AC646" s="111">
        <v>2</v>
      </c>
      <c r="AD646" s="49">
        <f t="shared" si="10"/>
        <v>2</v>
      </c>
      <c r="AE64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4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47" spans="1:32" x14ac:dyDescent="0.25">
      <c r="A647" s="110" t="s">
        <v>644</v>
      </c>
      <c r="B647" s="110">
        <v>9009190302</v>
      </c>
      <c r="C647" s="110" t="s">
        <v>643</v>
      </c>
      <c r="D647" s="110">
        <v>105769</v>
      </c>
      <c r="E647" s="110">
        <v>2.5299999999999998</v>
      </c>
      <c r="F647" s="110">
        <v>66496.400569999998</v>
      </c>
      <c r="G647" s="110">
        <v>66.495999999999995</v>
      </c>
      <c r="H647" s="110">
        <v>0.75900000000000001</v>
      </c>
      <c r="I647" s="110">
        <v>4</v>
      </c>
      <c r="J647" s="110">
        <v>0.24099999999999999</v>
      </c>
      <c r="K647" s="110">
        <v>2</v>
      </c>
      <c r="L647" s="110">
        <v>1827</v>
      </c>
      <c r="M647" s="110">
        <v>0.32970205623266563</v>
      </c>
      <c r="N647" s="110">
        <v>0.35099999999999998</v>
      </c>
      <c r="O647" s="110">
        <v>2</v>
      </c>
      <c r="P647" s="110">
        <v>0.24399999999999999</v>
      </c>
      <c r="Q647" s="110">
        <v>2</v>
      </c>
      <c r="R647" s="110">
        <v>2</v>
      </c>
      <c r="S647" s="110">
        <v>1</v>
      </c>
      <c r="T647" s="110">
        <v>1</v>
      </c>
      <c r="U647" s="110">
        <v>5448</v>
      </c>
      <c r="V647" s="110">
        <v>7.74220575539346</v>
      </c>
      <c r="W647" s="110">
        <v>703.67543464000005</v>
      </c>
      <c r="X647" s="110">
        <v>1</v>
      </c>
      <c r="Y647" s="110">
        <v>329</v>
      </c>
      <c r="Z647" s="110">
        <v>6.2846227316141352</v>
      </c>
      <c r="AA647" s="110">
        <v>0.28399999999999997</v>
      </c>
      <c r="AB647" s="110">
        <v>2</v>
      </c>
      <c r="AC647" s="109">
        <v>2</v>
      </c>
      <c r="AD647" s="49">
        <f t="shared" si="10"/>
        <v>2</v>
      </c>
      <c r="AE64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4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48" spans="1:32" x14ac:dyDescent="0.25">
      <c r="A648" s="112" t="s">
        <v>642</v>
      </c>
      <c r="B648" s="112">
        <v>9009190303</v>
      </c>
      <c r="C648" s="112" t="s">
        <v>641</v>
      </c>
      <c r="D648" s="112">
        <v>106063</v>
      </c>
      <c r="E648" s="112">
        <v>2.72</v>
      </c>
      <c r="F648" s="112">
        <v>64310.14</v>
      </c>
      <c r="G648" s="112">
        <v>64.31</v>
      </c>
      <c r="H648" s="112">
        <v>0.72199999999999998</v>
      </c>
      <c r="I648" s="112">
        <v>4</v>
      </c>
      <c r="J648" s="112">
        <v>0.27800000000000002</v>
      </c>
      <c r="K648" s="112">
        <v>2</v>
      </c>
      <c r="L648" s="112">
        <v>1906</v>
      </c>
      <c r="M648" s="112">
        <v>0.35565153489014328</v>
      </c>
      <c r="N648" s="112">
        <v>0.51300000000000001</v>
      </c>
      <c r="O648" s="112">
        <v>3</v>
      </c>
      <c r="P648" s="112">
        <v>0.20899999999999996</v>
      </c>
      <c r="Q648" s="112">
        <v>2</v>
      </c>
      <c r="R648" s="112">
        <v>2</v>
      </c>
      <c r="S648" s="112">
        <v>1</v>
      </c>
      <c r="T648" s="112">
        <v>1</v>
      </c>
      <c r="U648" s="112">
        <v>3434</v>
      </c>
      <c r="V648" s="112">
        <v>17.0001725876722</v>
      </c>
      <c r="W648" s="112">
        <v>201.99794926999999</v>
      </c>
      <c r="X648" s="112">
        <v>1</v>
      </c>
      <c r="Y648" s="112">
        <v>277</v>
      </c>
      <c r="Z648" s="112">
        <v>8.3333333333333339</v>
      </c>
      <c r="AA648" s="112">
        <v>0.39800000000000002</v>
      </c>
      <c r="AB648" s="112">
        <v>2</v>
      </c>
      <c r="AC648" s="111">
        <v>2</v>
      </c>
      <c r="AD648" s="49">
        <f t="shared" si="10"/>
        <v>2</v>
      </c>
      <c r="AE64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4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49" spans="1:32" x14ac:dyDescent="0.25">
      <c r="A649" s="110" t="s">
        <v>640</v>
      </c>
      <c r="B649" s="110">
        <v>9009194100</v>
      </c>
      <c r="C649" s="110" t="s">
        <v>639</v>
      </c>
      <c r="D649" s="110">
        <v>80759</v>
      </c>
      <c r="E649" s="110">
        <v>2.14</v>
      </c>
      <c r="F649" s="110">
        <v>55205.715880000003</v>
      </c>
      <c r="G649" s="110">
        <v>55.206000000000003</v>
      </c>
      <c r="H649" s="110">
        <v>0.56799999999999995</v>
      </c>
      <c r="I649" s="110">
        <v>3</v>
      </c>
      <c r="J649" s="110">
        <v>0.43200000000000005</v>
      </c>
      <c r="K649" s="110">
        <v>3</v>
      </c>
      <c r="L649" s="110">
        <v>1705</v>
      </c>
      <c r="M649" s="110">
        <v>0.37061379739144507</v>
      </c>
      <c r="N649" s="110">
        <v>0.59399999999999997</v>
      </c>
      <c r="O649" s="110">
        <v>3</v>
      </c>
      <c r="P649" s="110">
        <v>0.30700000000000005</v>
      </c>
      <c r="Q649" s="110">
        <v>2</v>
      </c>
      <c r="R649" s="110">
        <v>3</v>
      </c>
      <c r="S649" s="110">
        <v>1</v>
      </c>
      <c r="T649" s="110">
        <v>1</v>
      </c>
      <c r="U649" s="110">
        <v>5154</v>
      </c>
      <c r="V649" s="110">
        <v>6.54187471138862</v>
      </c>
      <c r="W649" s="110">
        <v>787.84755554000003</v>
      </c>
      <c r="X649" s="110">
        <v>1</v>
      </c>
      <c r="Y649" s="110">
        <v>70</v>
      </c>
      <c r="Z649" s="110">
        <v>1.4198782961460445</v>
      </c>
      <c r="AA649" s="110">
        <v>1.0999999999999999E-2</v>
      </c>
      <c r="AB649" s="110">
        <v>1</v>
      </c>
      <c r="AC649" s="109">
        <v>2</v>
      </c>
      <c r="AD649" s="49">
        <f t="shared" si="10"/>
        <v>2</v>
      </c>
      <c r="AE64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4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50" spans="1:32" x14ac:dyDescent="0.25">
      <c r="A650" s="112" t="s">
        <v>638</v>
      </c>
      <c r="B650" s="112">
        <v>9009194201</v>
      </c>
      <c r="C650" s="112" t="s">
        <v>637</v>
      </c>
      <c r="D650" s="112">
        <v>122031</v>
      </c>
      <c r="E650" s="112">
        <v>2.76</v>
      </c>
      <c r="F650" s="112">
        <v>73454.030190000005</v>
      </c>
      <c r="G650" s="112">
        <v>73.453999999999994</v>
      </c>
      <c r="H650" s="112">
        <v>0.84</v>
      </c>
      <c r="I650" s="112">
        <v>5</v>
      </c>
      <c r="J650" s="112">
        <v>0.16000000000000003</v>
      </c>
      <c r="K650" s="112">
        <v>1</v>
      </c>
      <c r="L650" s="112">
        <v>2272</v>
      </c>
      <c r="M650" s="112">
        <v>0.37117092049922273</v>
      </c>
      <c r="N650" s="112">
        <v>0.59799999999999998</v>
      </c>
      <c r="O650" s="112">
        <v>3</v>
      </c>
      <c r="P650" s="112">
        <v>0.12</v>
      </c>
      <c r="Q650" s="112">
        <v>1</v>
      </c>
      <c r="R650" s="112">
        <v>1</v>
      </c>
      <c r="S650" s="112">
        <v>1</v>
      </c>
      <c r="T650" s="112">
        <v>1</v>
      </c>
      <c r="U650" s="112">
        <v>7837</v>
      </c>
      <c r="V650" s="112">
        <v>18.2478026925221</v>
      </c>
      <c r="W650" s="112">
        <v>429.47636666</v>
      </c>
      <c r="X650" s="112">
        <v>1</v>
      </c>
      <c r="Y650" s="112">
        <v>718</v>
      </c>
      <c r="Z650" s="112">
        <v>9.3404449069858195</v>
      </c>
      <c r="AA650" s="112">
        <v>0.443</v>
      </c>
      <c r="AB650" s="112">
        <v>3</v>
      </c>
      <c r="AC650" s="111">
        <v>2</v>
      </c>
      <c r="AD650" s="49">
        <f t="shared" si="10"/>
        <v>2</v>
      </c>
      <c r="AE65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5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51" spans="1:32" x14ac:dyDescent="0.25">
      <c r="A651" s="110" t="s">
        <v>636</v>
      </c>
      <c r="B651" s="110">
        <v>9009194202</v>
      </c>
      <c r="C651" s="110" t="s">
        <v>635</v>
      </c>
      <c r="D651" s="110">
        <v>137361</v>
      </c>
      <c r="E651" s="110">
        <v>2.88</v>
      </c>
      <c r="F651" s="110">
        <v>80940.745479999998</v>
      </c>
      <c r="G651" s="110">
        <v>80.941000000000003</v>
      </c>
      <c r="H651" s="110">
        <v>0.88500000000000001</v>
      </c>
      <c r="I651" s="110">
        <v>5</v>
      </c>
      <c r="J651" s="110">
        <v>0.11499999999999999</v>
      </c>
      <c r="K651" s="110">
        <v>1</v>
      </c>
      <c r="L651" s="110">
        <v>2262</v>
      </c>
      <c r="M651" s="110">
        <v>0.33535643684807831</v>
      </c>
      <c r="N651" s="110">
        <v>0.40100000000000002</v>
      </c>
      <c r="O651" s="110">
        <v>3</v>
      </c>
      <c r="P651" s="110">
        <v>0.121</v>
      </c>
      <c r="Q651" s="110">
        <v>1</v>
      </c>
      <c r="R651" s="110">
        <v>1</v>
      </c>
      <c r="S651" s="110">
        <v>1</v>
      </c>
      <c r="T651" s="110">
        <v>1</v>
      </c>
      <c r="U651" s="110">
        <v>5278</v>
      </c>
      <c r="V651" s="110">
        <v>11.357661888780999</v>
      </c>
      <c r="W651" s="110">
        <v>464.70832216000002</v>
      </c>
      <c r="X651" s="110">
        <v>1</v>
      </c>
      <c r="Y651" s="110">
        <v>545</v>
      </c>
      <c r="Z651" s="110">
        <v>9.9163027656477443</v>
      </c>
      <c r="AA651" s="110">
        <v>0.46200000000000002</v>
      </c>
      <c r="AB651" s="110">
        <v>3</v>
      </c>
      <c r="AC651" s="109">
        <v>2</v>
      </c>
      <c r="AD651" s="49">
        <f t="shared" si="10"/>
        <v>2</v>
      </c>
      <c r="AE65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5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52" spans="1:32" x14ac:dyDescent="0.25">
      <c r="A652" s="112" t="s">
        <v>634</v>
      </c>
      <c r="B652" s="112">
        <v>9009341100</v>
      </c>
      <c r="C652" s="112" t="s">
        <v>633</v>
      </c>
      <c r="D652" s="112">
        <v>85024</v>
      </c>
      <c r="E652" s="112">
        <v>2.52</v>
      </c>
      <c r="F652" s="112">
        <v>53560.085590000002</v>
      </c>
      <c r="G652" s="112">
        <v>53.56</v>
      </c>
      <c r="H652" s="112">
        <v>0.53300000000000003</v>
      </c>
      <c r="I652" s="112">
        <v>3</v>
      </c>
      <c r="J652" s="112">
        <v>0.46699999999999997</v>
      </c>
      <c r="K652" s="112">
        <v>3</v>
      </c>
      <c r="L652" s="112">
        <v>1689</v>
      </c>
      <c r="M652" s="112">
        <v>0.3784161241852862</v>
      </c>
      <c r="N652" s="112">
        <v>0.625</v>
      </c>
      <c r="O652" s="112">
        <v>4</v>
      </c>
      <c r="P652" s="112">
        <v>0.31899999999999995</v>
      </c>
      <c r="Q652" s="112">
        <v>2</v>
      </c>
      <c r="R652" s="112">
        <v>3</v>
      </c>
      <c r="S652" s="112">
        <v>1</v>
      </c>
      <c r="T652" s="112">
        <v>1</v>
      </c>
      <c r="U652" s="112">
        <v>6049</v>
      </c>
      <c r="V652" s="112">
        <v>9.6682957604436801</v>
      </c>
      <c r="W652" s="112">
        <v>625.65318127</v>
      </c>
      <c r="X652" s="112">
        <v>1</v>
      </c>
      <c r="Y652" s="112">
        <v>261</v>
      </c>
      <c r="Z652" s="112">
        <v>4.2315175097276265</v>
      </c>
      <c r="AA652" s="112">
        <v>0.14299999999999999</v>
      </c>
      <c r="AB652" s="112">
        <v>1</v>
      </c>
      <c r="AC652" s="111">
        <v>2</v>
      </c>
      <c r="AD652" s="49">
        <f t="shared" si="10"/>
        <v>2</v>
      </c>
      <c r="AE65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5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53" spans="1:32" x14ac:dyDescent="0.25">
      <c r="A653" s="110" t="s">
        <v>632</v>
      </c>
      <c r="B653" s="110">
        <v>9009343101</v>
      </c>
      <c r="C653" s="110" t="s">
        <v>631</v>
      </c>
      <c r="D653" s="110">
        <v>121889</v>
      </c>
      <c r="E653" s="110">
        <v>2.65</v>
      </c>
      <c r="F653" s="110">
        <v>74875.817500000005</v>
      </c>
      <c r="G653" s="110">
        <v>74.876000000000005</v>
      </c>
      <c r="H653" s="110">
        <v>0.84899999999999998</v>
      </c>
      <c r="I653" s="110">
        <v>5</v>
      </c>
      <c r="J653" s="110">
        <v>0.15100000000000002</v>
      </c>
      <c r="K653" s="110">
        <v>1</v>
      </c>
      <c r="L653" s="110">
        <v>2003</v>
      </c>
      <c r="M653" s="110">
        <v>0.32101152017472129</v>
      </c>
      <c r="N653" s="110">
        <v>0.30099999999999999</v>
      </c>
      <c r="O653" s="110">
        <v>2</v>
      </c>
      <c r="P653" s="110">
        <v>0.16200000000000003</v>
      </c>
      <c r="Q653" s="110">
        <v>1</v>
      </c>
      <c r="R653" s="110">
        <v>1</v>
      </c>
      <c r="S653" s="110">
        <v>1</v>
      </c>
      <c r="T653" s="110">
        <v>1</v>
      </c>
      <c r="U653" s="110">
        <v>5810</v>
      </c>
      <c r="V653" s="110">
        <v>6.5372051916842899</v>
      </c>
      <c r="W653" s="110">
        <v>888.75900780999996</v>
      </c>
      <c r="X653" s="110">
        <v>1</v>
      </c>
      <c r="Y653" s="110">
        <v>1044</v>
      </c>
      <c r="Z653" s="110">
        <v>17.493297587131366</v>
      </c>
      <c r="AA653" s="110">
        <v>0.72799999999999998</v>
      </c>
      <c r="AB653" s="110">
        <v>4</v>
      </c>
      <c r="AC653" s="109">
        <v>2.5</v>
      </c>
      <c r="AD653" s="49">
        <f t="shared" si="10"/>
        <v>3</v>
      </c>
      <c r="AE65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5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54" spans="1:32" x14ac:dyDescent="0.25">
      <c r="A654" s="112" t="s">
        <v>630</v>
      </c>
      <c r="B654" s="112">
        <v>9009343102</v>
      </c>
      <c r="C654" s="112" t="s">
        <v>629</v>
      </c>
      <c r="D654" s="112">
        <v>108750</v>
      </c>
      <c r="E654" s="112">
        <v>2.4900000000000002</v>
      </c>
      <c r="F654" s="112">
        <v>68917.512239999996</v>
      </c>
      <c r="G654" s="112">
        <v>68.918000000000006</v>
      </c>
      <c r="H654" s="112">
        <v>0.79100000000000004</v>
      </c>
      <c r="I654" s="112">
        <v>4</v>
      </c>
      <c r="J654" s="112">
        <v>0.20899999999999996</v>
      </c>
      <c r="K654" s="112">
        <v>2</v>
      </c>
      <c r="L654" s="112">
        <v>1577</v>
      </c>
      <c r="M654" s="112">
        <v>0.27458913395043349</v>
      </c>
      <c r="N654" s="112">
        <v>7.0000000000000007E-2</v>
      </c>
      <c r="O654" s="112">
        <v>1</v>
      </c>
      <c r="P654" s="112">
        <v>0.40400000000000003</v>
      </c>
      <c r="Q654" s="112">
        <v>3</v>
      </c>
      <c r="R654" s="112">
        <v>3</v>
      </c>
      <c r="S654" s="112">
        <v>1</v>
      </c>
      <c r="T654" s="112">
        <v>1</v>
      </c>
      <c r="U654" s="112">
        <v>3653</v>
      </c>
      <c r="V654" s="112">
        <v>4.5246479906470602</v>
      </c>
      <c r="W654" s="112">
        <v>807.35562359000005</v>
      </c>
      <c r="X654" s="112">
        <v>1</v>
      </c>
      <c r="Y654" s="112">
        <v>354</v>
      </c>
      <c r="Z654" s="112">
        <v>8.9893346876587099</v>
      </c>
      <c r="AA654" s="112">
        <v>0.42399999999999999</v>
      </c>
      <c r="AB654" s="112">
        <v>3</v>
      </c>
      <c r="AC654" s="111">
        <v>3</v>
      </c>
      <c r="AD654" s="49">
        <f t="shared" si="10"/>
        <v>3</v>
      </c>
      <c r="AE65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5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55" spans="1:32" x14ac:dyDescent="0.25">
      <c r="A655" s="110" t="s">
        <v>628</v>
      </c>
      <c r="B655" s="110">
        <v>9009343200</v>
      </c>
      <c r="C655" s="110" t="s">
        <v>627</v>
      </c>
      <c r="D655" s="110">
        <v>120745</v>
      </c>
      <c r="E655" s="110">
        <v>2.54</v>
      </c>
      <c r="F655" s="110">
        <v>75762.151190000004</v>
      </c>
      <c r="G655" s="110">
        <v>75.762</v>
      </c>
      <c r="H655" s="110">
        <v>0.85599999999999998</v>
      </c>
      <c r="I655" s="110">
        <v>5</v>
      </c>
      <c r="J655" s="110">
        <v>0.14400000000000002</v>
      </c>
      <c r="K655" s="110">
        <v>1</v>
      </c>
      <c r="L655" s="110">
        <v>1590</v>
      </c>
      <c r="M655" s="110">
        <v>0.25184078989719083</v>
      </c>
      <c r="N655" s="110">
        <v>1.7999999999999999E-2</v>
      </c>
      <c r="O655" s="110">
        <v>1</v>
      </c>
      <c r="P655" s="110">
        <v>0.39200000000000002</v>
      </c>
      <c r="Q655" s="110">
        <v>2</v>
      </c>
      <c r="R655" s="110">
        <v>2</v>
      </c>
      <c r="S655" s="110">
        <v>1</v>
      </c>
      <c r="T655" s="110">
        <v>1</v>
      </c>
      <c r="U655" s="110">
        <v>6249</v>
      </c>
      <c r="V655" s="110">
        <v>8.6393099118605896</v>
      </c>
      <c r="W655" s="110">
        <v>723.32166154000004</v>
      </c>
      <c r="X655" s="110">
        <v>1</v>
      </c>
      <c r="Y655" s="110">
        <v>646</v>
      </c>
      <c r="Z655" s="110">
        <v>11.264167393199651</v>
      </c>
      <c r="AA655" s="110">
        <v>0.53200000000000003</v>
      </c>
      <c r="AB655" s="110">
        <v>3</v>
      </c>
      <c r="AC655" s="109">
        <v>2.5</v>
      </c>
      <c r="AD655" s="49">
        <f t="shared" si="10"/>
        <v>3</v>
      </c>
      <c r="AE65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5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56" spans="1:32" x14ac:dyDescent="0.25">
      <c r="A656" s="112" t="s">
        <v>626</v>
      </c>
      <c r="B656" s="112">
        <v>9009343300</v>
      </c>
      <c r="C656" s="112" t="s">
        <v>625</v>
      </c>
      <c r="D656" s="112">
        <v>119861</v>
      </c>
      <c r="E656" s="112">
        <v>2.64</v>
      </c>
      <c r="F656" s="112">
        <v>73769.346000000005</v>
      </c>
      <c r="G656" s="112">
        <v>73.769000000000005</v>
      </c>
      <c r="H656" s="112">
        <v>0.84199999999999997</v>
      </c>
      <c r="I656" s="112">
        <v>5</v>
      </c>
      <c r="J656" s="112">
        <v>0.15800000000000003</v>
      </c>
      <c r="K656" s="112">
        <v>1</v>
      </c>
      <c r="L656" s="112">
        <v>1552</v>
      </c>
      <c r="M656" s="112">
        <v>0.25246258791558213</v>
      </c>
      <c r="N656" s="112">
        <v>1.9E-2</v>
      </c>
      <c r="O656" s="112">
        <v>1</v>
      </c>
      <c r="P656" s="112">
        <v>0.42500000000000004</v>
      </c>
      <c r="Q656" s="112">
        <v>3</v>
      </c>
      <c r="R656" s="112">
        <v>2</v>
      </c>
      <c r="S656" s="112">
        <v>1</v>
      </c>
      <c r="T656" s="112">
        <v>1</v>
      </c>
      <c r="U656" s="112">
        <v>6809</v>
      </c>
      <c r="V656" s="112">
        <v>7.5639273232153998</v>
      </c>
      <c r="W656" s="112">
        <v>900.19373654000003</v>
      </c>
      <c r="X656" s="112">
        <v>1</v>
      </c>
      <c r="Y656" s="112">
        <v>635</v>
      </c>
      <c r="Z656" s="112">
        <v>9.0857061096008014</v>
      </c>
      <c r="AA656" s="112">
        <v>0.435</v>
      </c>
      <c r="AB656" s="112">
        <v>3</v>
      </c>
      <c r="AC656" s="111">
        <v>2.5</v>
      </c>
      <c r="AD656" s="49">
        <f t="shared" si="10"/>
        <v>3</v>
      </c>
      <c r="AE65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5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57" spans="1:32" x14ac:dyDescent="0.25">
      <c r="A657" s="110" t="s">
        <v>624</v>
      </c>
      <c r="B657" s="110">
        <v>9009343400</v>
      </c>
      <c r="C657" s="110" t="s">
        <v>623</v>
      </c>
      <c r="D657" s="110">
        <v>120833</v>
      </c>
      <c r="E657" s="110">
        <v>2.74</v>
      </c>
      <c r="F657" s="110">
        <v>72997.884900000005</v>
      </c>
      <c r="G657" s="110">
        <v>72.998000000000005</v>
      </c>
      <c r="H657" s="110">
        <v>0.83499999999999996</v>
      </c>
      <c r="I657" s="110">
        <v>5</v>
      </c>
      <c r="J657" s="110">
        <v>0.16500000000000004</v>
      </c>
      <c r="K657" s="110">
        <v>1</v>
      </c>
      <c r="L657" s="110">
        <v>1589</v>
      </c>
      <c r="M657" s="110">
        <v>0.26121304783174615</v>
      </c>
      <c r="N657" s="110">
        <v>3.6999999999999998E-2</v>
      </c>
      <c r="O657" s="110">
        <v>1</v>
      </c>
      <c r="P657" s="110">
        <v>0.39600000000000002</v>
      </c>
      <c r="Q657" s="110">
        <v>2</v>
      </c>
      <c r="R657" s="110">
        <v>2</v>
      </c>
      <c r="S657" s="110">
        <v>1</v>
      </c>
      <c r="T657" s="110">
        <v>1</v>
      </c>
      <c r="U657" s="110">
        <v>6740</v>
      </c>
      <c r="V657" s="110">
        <v>5.8044334568345501</v>
      </c>
      <c r="W657" s="110">
        <v>1161.1813711</v>
      </c>
      <c r="X657" s="110">
        <v>1</v>
      </c>
      <c r="Y657" s="110">
        <v>1027</v>
      </c>
      <c r="Z657" s="110">
        <v>15.758784716894276</v>
      </c>
      <c r="AA657" s="110">
        <v>0.68</v>
      </c>
      <c r="AB657" s="110">
        <v>4</v>
      </c>
      <c r="AC657" s="109">
        <v>3</v>
      </c>
      <c r="AD657" s="49">
        <f t="shared" si="10"/>
        <v>3</v>
      </c>
      <c r="AE65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5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58" spans="1:32" x14ac:dyDescent="0.25">
      <c r="A658" s="112" t="s">
        <v>622</v>
      </c>
      <c r="B658" s="112">
        <v>9009344100</v>
      </c>
      <c r="C658" s="112" t="s">
        <v>621</v>
      </c>
      <c r="D658" s="112">
        <v>115625</v>
      </c>
      <c r="E658" s="112">
        <v>2.76</v>
      </c>
      <c r="F658" s="112">
        <v>69598.071320000003</v>
      </c>
      <c r="G658" s="112">
        <v>69.597999999999999</v>
      </c>
      <c r="H658" s="112">
        <v>0.79500000000000004</v>
      </c>
      <c r="I658" s="112">
        <v>4</v>
      </c>
      <c r="J658" s="112">
        <v>0.20499999999999996</v>
      </c>
      <c r="K658" s="112">
        <v>2</v>
      </c>
      <c r="L658" s="112">
        <v>1667</v>
      </c>
      <c r="M658" s="112">
        <v>0.28742175782465346</v>
      </c>
      <c r="N658" s="112">
        <v>0.104</v>
      </c>
      <c r="O658" s="112">
        <v>1</v>
      </c>
      <c r="P658" s="112">
        <v>0.32999999999999996</v>
      </c>
      <c r="Q658" s="112">
        <v>2</v>
      </c>
      <c r="R658" s="112">
        <v>2</v>
      </c>
      <c r="S658" s="112">
        <v>1</v>
      </c>
      <c r="T658" s="112">
        <v>1</v>
      </c>
      <c r="U658" s="112">
        <v>4856</v>
      </c>
      <c r="V658" s="112">
        <v>8.2378698279683107</v>
      </c>
      <c r="W658" s="112">
        <v>589.47277651000002</v>
      </c>
      <c r="X658" s="112">
        <v>1</v>
      </c>
      <c r="Y658" s="112">
        <v>381</v>
      </c>
      <c r="Z658" s="112">
        <v>7.7172371885760587</v>
      </c>
      <c r="AA658" s="112">
        <v>0.35699999999999998</v>
      </c>
      <c r="AB658" s="112">
        <v>2</v>
      </c>
      <c r="AC658" s="111">
        <v>2</v>
      </c>
      <c r="AD658" s="49">
        <f t="shared" si="10"/>
        <v>2</v>
      </c>
      <c r="AE65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5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59" spans="1:32" x14ac:dyDescent="0.25">
      <c r="A659" s="110" t="s">
        <v>620</v>
      </c>
      <c r="B659" s="110">
        <v>9009344200</v>
      </c>
      <c r="C659" s="110" t="s">
        <v>619</v>
      </c>
      <c r="D659" s="110">
        <v>135197</v>
      </c>
      <c r="E659" s="110">
        <v>2.78</v>
      </c>
      <c r="F659" s="110">
        <v>81085.77218</v>
      </c>
      <c r="G659" s="110">
        <v>81.085999999999999</v>
      </c>
      <c r="H659" s="110">
        <v>0.88900000000000001</v>
      </c>
      <c r="I659" s="110">
        <v>5</v>
      </c>
      <c r="J659" s="110">
        <v>0.11099999999999999</v>
      </c>
      <c r="K659" s="110">
        <v>1</v>
      </c>
      <c r="L659" s="110">
        <v>2328</v>
      </c>
      <c r="M659" s="110">
        <v>0.34452406691010684</v>
      </c>
      <c r="N659" s="110">
        <v>0.44800000000000001</v>
      </c>
      <c r="O659" s="110">
        <v>3</v>
      </c>
      <c r="P659" s="110">
        <v>0.10899999999999999</v>
      </c>
      <c r="Q659" s="110">
        <v>1</v>
      </c>
      <c r="R659" s="110">
        <v>1</v>
      </c>
      <c r="S659" s="110">
        <v>1</v>
      </c>
      <c r="T659" s="110">
        <v>1</v>
      </c>
      <c r="U659" s="110">
        <v>2719</v>
      </c>
      <c r="V659" s="110">
        <v>9.51313596819754</v>
      </c>
      <c r="W659" s="110">
        <v>285.81531990000002</v>
      </c>
      <c r="X659" s="110">
        <v>1</v>
      </c>
      <c r="Y659" s="110">
        <v>305</v>
      </c>
      <c r="Z659" s="110">
        <v>10.885082084225553</v>
      </c>
      <c r="AA659" s="110">
        <v>0.497</v>
      </c>
      <c r="AB659" s="110">
        <v>3</v>
      </c>
      <c r="AC659" s="109">
        <v>2</v>
      </c>
      <c r="AD659" s="49">
        <f t="shared" si="10"/>
        <v>2</v>
      </c>
      <c r="AE65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5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60" spans="1:32" x14ac:dyDescent="0.25">
      <c r="A660" s="112" t="s">
        <v>618</v>
      </c>
      <c r="B660" s="112">
        <v>9009345100</v>
      </c>
      <c r="C660" s="112" t="s">
        <v>617</v>
      </c>
      <c r="D660" s="112">
        <v>64241</v>
      </c>
      <c r="E660" s="112">
        <v>2.72</v>
      </c>
      <c r="F660" s="112">
        <v>38951.827720000001</v>
      </c>
      <c r="G660" s="112">
        <v>38.951999999999998</v>
      </c>
      <c r="H660" s="112">
        <v>0.27900000000000003</v>
      </c>
      <c r="I660" s="112">
        <v>2</v>
      </c>
      <c r="J660" s="112">
        <v>0.72099999999999997</v>
      </c>
      <c r="K660" s="112">
        <v>4</v>
      </c>
      <c r="L660" s="112">
        <v>1235</v>
      </c>
      <c r="M660" s="112">
        <v>0.38046995141105022</v>
      </c>
      <c r="N660" s="112">
        <v>0.63300000000000001</v>
      </c>
      <c r="O660" s="112">
        <v>4</v>
      </c>
      <c r="P660" s="112">
        <v>0.72599999999999998</v>
      </c>
      <c r="Q660" s="112">
        <v>4</v>
      </c>
      <c r="R660" s="112">
        <v>4</v>
      </c>
      <c r="S660" s="112">
        <v>1</v>
      </c>
      <c r="T660" s="112">
        <v>1</v>
      </c>
      <c r="U660" s="112">
        <v>6979</v>
      </c>
      <c r="V660" s="112">
        <v>3.3230574813474001</v>
      </c>
      <c r="W660" s="112">
        <v>2100.1743240999999</v>
      </c>
      <c r="X660" s="112">
        <v>1</v>
      </c>
      <c r="Y660" s="112">
        <v>557</v>
      </c>
      <c r="Z660" s="112">
        <v>7.573079537729436</v>
      </c>
      <c r="AA660" s="112">
        <v>0.34899999999999998</v>
      </c>
      <c r="AB660" s="112">
        <v>2</v>
      </c>
      <c r="AC660" s="111">
        <v>3</v>
      </c>
      <c r="AD660" s="49">
        <f t="shared" si="10"/>
        <v>3</v>
      </c>
      <c r="AE66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6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61" spans="1:32" x14ac:dyDescent="0.25">
      <c r="A661" s="110" t="s">
        <v>616</v>
      </c>
      <c r="B661" s="110">
        <v>9009345201</v>
      </c>
      <c r="C661" s="110" t="s">
        <v>615</v>
      </c>
      <c r="D661" s="110">
        <v>77434</v>
      </c>
      <c r="E661" s="110">
        <v>2.99</v>
      </c>
      <c r="F661" s="110">
        <v>44781.238440000001</v>
      </c>
      <c r="G661" s="110">
        <v>44.780999999999999</v>
      </c>
      <c r="H661" s="110">
        <v>0.36399999999999999</v>
      </c>
      <c r="I661" s="110">
        <v>2</v>
      </c>
      <c r="J661" s="110">
        <v>0.63600000000000001</v>
      </c>
      <c r="K661" s="110">
        <v>4</v>
      </c>
      <c r="L661" s="110">
        <v>1574</v>
      </c>
      <c r="M661" s="110">
        <v>0.42178377950192303</v>
      </c>
      <c r="N661" s="110">
        <v>0.73099999999999998</v>
      </c>
      <c r="O661" s="110">
        <v>4</v>
      </c>
      <c r="P661" s="110">
        <v>0.41000000000000003</v>
      </c>
      <c r="Q661" s="110">
        <v>3</v>
      </c>
      <c r="R661" s="110">
        <v>4</v>
      </c>
      <c r="S661" s="110">
        <v>1</v>
      </c>
      <c r="T661" s="110">
        <v>1</v>
      </c>
      <c r="U661" s="110">
        <v>7065</v>
      </c>
      <c r="V661" s="110">
        <v>3.3367405563268999</v>
      </c>
      <c r="W661" s="110">
        <v>2117.3357295000001</v>
      </c>
      <c r="X661" s="110">
        <v>1</v>
      </c>
      <c r="Y661" s="110">
        <v>1247</v>
      </c>
      <c r="Z661" s="110">
        <v>16.644420715429792</v>
      </c>
      <c r="AA661" s="110">
        <v>0.69599999999999995</v>
      </c>
      <c r="AB661" s="110">
        <v>4</v>
      </c>
      <c r="AC661" s="109">
        <v>4</v>
      </c>
      <c r="AD661" s="49">
        <f t="shared" si="10"/>
        <v>4</v>
      </c>
      <c r="AE66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6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62" spans="1:32" x14ac:dyDescent="0.25">
      <c r="A662" s="112" t="s">
        <v>614</v>
      </c>
      <c r="B662" s="112">
        <v>9009345202</v>
      </c>
      <c r="C662" s="112" t="s">
        <v>613</v>
      </c>
      <c r="D662" s="112">
        <v>102656</v>
      </c>
      <c r="E662" s="112">
        <v>2.82</v>
      </c>
      <c r="F662" s="112">
        <v>61130.758399999999</v>
      </c>
      <c r="G662" s="112">
        <v>61.131</v>
      </c>
      <c r="H662" s="112">
        <v>0.67400000000000004</v>
      </c>
      <c r="I662" s="112">
        <v>4</v>
      </c>
      <c r="J662" s="112">
        <v>0.32599999999999996</v>
      </c>
      <c r="K662" s="112">
        <v>2</v>
      </c>
      <c r="L662" s="112">
        <v>1507</v>
      </c>
      <c r="M662" s="112">
        <v>0.29582489197451212</v>
      </c>
      <c r="N662" s="112">
        <v>0.14399999999999999</v>
      </c>
      <c r="O662" s="112">
        <v>1</v>
      </c>
      <c r="P662" s="112">
        <v>0.46399999999999997</v>
      </c>
      <c r="Q662" s="112">
        <v>3</v>
      </c>
      <c r="R662" s="112">
        <v>3</v>
      </c>
      <c r="S662" s="112">
        <v>1</v>
      </c>
      <c r="T662" s="112">
        <v>1</v>
      </c>
      <c r="U662" s="112">
        <v>4229</v>
      </c>
      <c r="V662" s="112">
        <v>1.8030797826090299</v>
      </c>
      <c r="W662" s="112">
        <v>2345.4314338999998</v>
      </c>
      <c r="X662" s="112">
        <v>1</v>
      </c>
      <c r="Y662" s="112">
        <v>379</v>
      </c>
      <c r="Z662" s="112">
        <v>9.0930902111324379</v>
      </c>
      <c r="AA662" s="112">
        <v>0.439</v>
      </c>
      <c r="AB662" s="112">
        <v>3</v>
      </c>
      <c r="AC662" s="111">
        <v>3</v>
      </c>
      <c r="AD662" s="49">
        <f t="shared" si="10"/>
        <v>3</v>
      </c>
      <c r="AE66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6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63" spans="1:32" x14ac:dyDescent="0.25">
      <c r="A663" s="110" t="s">
        <v>612</v>
      </c>
      <c r="B663" s="110">
        <v>9009345300</v>
      </c>
      <c r="C663" s="110" t="s">
        <v>611</v>
      </c>
      <c r="D663" s="110">
        <v>66964</v>
      </c>
      <c r="E663" s="110">
        <v>2.4900000000000002</v>
      </c>
      <c r="F663" s="110">
        <v>42436.710709999999</v>
      </c>
      <c r="G663" s="110">
        <v>42.436999999999998</v>
      </c>
      <c r="H663" s="110">
        <v>0.33</v>
      </c>
      <c r="I663" s="110">
        <v>2</v>
      </c>
      <c r="J663" s="110">
        <v>0.66999999999999993</v>
      </c>
      <c r="K663" s="110">
        <v>4</v>
      </c>
      <c r="L663" s="110">
        <v>1172</v>
      </c>
      <c r="M663" s="110">
        <v>0.33141117124060909</v>
      </c>
      <c r="N663" s="110">
        <v>0.36899999999999999</v>
      </c>
      <c r="O663" s="110">
        <v>2</v>
      </c>
      <c r="P663" s="110">
        <v>0.80099999999999993</v>
      </c>
      <c r="Q663" s="110">
        <v>5</v>
      </c>
      <c r="R663" s="110">
        <v>5</v>
      </c>
      <c r="S663" s="110">
        <v>1</v>
      </c>
      <c r="T663" s="110">
        <v>1</v>
      </c>
      <c r="U663" s="110">
        <v>6455</v>
      </c>
      <c r="V663" s="110">
        <v>5.1045275113243802</v>
      </c>
      <c r="W663" s="110">
        <v>1264.5636615000001</v>
      </c>
      <c r="X663" s="110">
        <v>1</v>
      </c>
      <c r="Y663" s="110">
        <v>999</v>
      </c>
      <c r="Z663" s="110">
        <v>16.633366633366634</v>
      </c>
      <c r="AA663" s="110">
        <v>0.69299999999999995</v>
      </c>
      <c r="AB663" s="110">
        <v>4</v>
      </c>
      <c r="AC663" s="109">
        <v>4.5</v>
      </c>
      <c r="AD663" s="49">
        <f t="shared" si="10"/>
        <v>5</v>
      </c>
      <c r="AE66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6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64" spans="1:32" x14ac:dyDescent="0.25">
      <c r="A664" s="112" t="s">
        <v>610</v>
      </c>
      <c r="B664" s="112">
        <v>9009345400</v>
      </c>
      <c r="C664" s="112" t="s">
        <v>609</v>
      </c>
      <c r="D664" s="112">
        <v>74735</v>
      </c>
      <c r="E664" s="112">
        <v>2.44</v>
      </c>
      <c r="F664" s="112">
        <v>47844.181109999998</v>
      </c>
      <c r="G664" s="112">
        <v>47.844000000000001</v>
      </c>
      <c r="H664" s="112">
        <v>0.42399999999999999</v>
      </c>
      <c r="I664" s="112">
        <v>3</v>
      </c>
      <c r="J664" s="112">
        <v>0.57600000000000007</v>
      </c>
      <c r="K664" s="112">
        <v>3</v>
      </c>
      <c r="L664" s="112">
        <v>1228</v>
      </c>
      <c r="M664" s="112">
        <v>0.30799983734949959</v>
      </c>
      <c r="N664" s="112">
        <v>0.215</v>
      </c>
      <c r="O664" s="112">
        <v>2</v>
      </c>
      <c r="P664" s="112">
        <v>0.73899999999999999</v>
      </c>
      <c r="Q664" s="112">
        <v>4</v>
      </c>
      <c r="R664" s="112">
        <v>4</v>
      </c>
      <c r="S664" s="112">
        <v>1</v>
      </c>
      <c r="T664" s="112">
        <v>1</v>
      </c>
      <c r="U664" s="112">
        <v>7134</v>
      </c>
      <c r="V664" s="112">
        <v>2.74027987774461</v>
      </c>
      <c r="W664" s="112">
        <v>2603.3837119999998</v>
      </c>
      <c r="X664" s="112">
        <v>1</v>
      </c>
      <c r="Y664" s="112">
        <v>929</v>
      </c>
      <c r="Z664" s="112">
        <v>14.685425229212772</v>
      </c>
      <c r="AA664" s="112">
        <v>0.629</v>
      </c>
      <c r="AB664" s="112">
        <v>4</v>
      </c>
      <c r="AC664" s="111">
        <v>4</v>
      </c>
      <c r="AD664" s="49">
        <f t="shared" si="10"/>
        <v>4</v>
      </c>
      <c r="AE66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6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65" spans="1:32" x14ac:dyDescent="0.25">
      <c r="A665" s="110" t="s">
        <v>608</v>
      </c>
      <c r="B665" s="110">
        <v>9009346101</v>
      </c>
      <c r="C665" s="110" t="s">
        <v>607</v>
      </c>
      <c r="D665" s="110">
        <v>107500</v>
      </c>
      <c r="E665" s="110">
        <v>2.61</v>
      </c>
      <c r="F665" s="110">
        <v>66540.829509999996</v>
      </c>
      <c r="G665" s="110">
        <v>66.540999999999997</v>
      </c>
      <c r="H665" s="110">
        <v>0.76100000000000001</v>
      </c>
      <c r="I665" s="110">
        <v>4</v>
      </c>
      <c r="J665" s="110">
        <v>0.23899999999999999</v>
      </c>
      <c r="K665" s="110">
        <v>2</v>
      </c>
      <c r="L665" s="110">
        <v>1778</v>
      </c>
      <c r="M665" s="110">
        <v>0.3206452362724686</v>
      </c>
      <c r="N665" s="110">
        <v>0.29399999999999998</v>
      </c>
      <c r="O665" s="110">
        <v>2</v>
      </c>
      <c r="P665" s="110">
        <v>0.26400000000000001</v>
      </c>
      <c r="Q665" s="110">
        <v>2</v>
      </c>
      <c r="R665" s="110">
        <v>2</v>
      </c>
      <c r="S665" s="110">
        <v>1</v>
      </c>
      <c r="T665" s="110">
        <v>1</v>
      </c>
      <c r="U665" s="110">
        <v>6674</v>
      </c>
      <c r="V665" s="110">
        <v>13.9834501163712</v>
      </c>
      <c r="W665" s="110">
        <v>477.27849311</v>
      </c>
      <c r="X665" s="110">
        <v>1</v>
      </c>
      <c r="Y665" s="110">
        <v>204</v>
      </c>
      <c r="Z665" s="110">
        <v>2.9445727482678983</v>
      </c>
      <c r="AA665" s="110">
        <v>3.6999999999999998E-2</v>
      </c>
      <c r="AB665" s="110">
        <v>1</v>
      </c>
      <c r="AC665" s="109">
        <v>1.5</v>
      </c>
      <c r="AD665" s="49">
        <f t="shared" si="10"/>
        <v>2</v>
      </c>
      <c r="AE66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6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66" spans="1:32" x14ac:dyDescent="0.25">
      <c r="A666" s="112" t="s">
        <v>606</v>
      </c>
      <c r="B666" s="112">
        <v>9009346102</v>
      </c>
      <c r="C666" s="112" t="s">
        <v>605</v>
      </c>
      <c r="D666" s="112">
        <v>113500</v>
      </c>
      <c r="E666" s="112">
        <v>3.01</v>
      </c>
      <c r="F666" s="112">
        <v>65420.312409999999</v>
      </c>
      <c r="G666" s="112">
        <v>65.42</v>
      </c>
      <c r="H666" s="112">
        <v>0.74199999999999999</v>
      </c>
      <c r="I666" s="112">
        <v>4</v>
      </c>
      <c r="J666" s="112">
        <v>0.25800000000000001</v>
      </c>
      <c r="K666" s="112">
        <v>2</v>
      </c>
      <c r="L666" s="112">
        <v>1981</v>
      </c>
      <c r="M666" s="112">
        <v>0.36337337937209646</v>
      </c>
      <c r="N666" s="112">
        <v>0.55800000000000005</v>
      </c>
      <c r="O666" s="112">
        <v>3</v>
      </c>
      <c r="P666" s="112">
        <v>0.16800000000000004</v>
      </c>
      <c r="Q666" s="112">
        <v>1</v>
      </c>
      <c r="R666" s="112">
        <v>2</v>
      </c>
      <c r="S666" s="112">
        <v>1</v>
      </c>
      <c r="T666" s="112">
        <v>1</v>
      </c>
      <c r="U666" s="112">
        <v>6009</v>
      </c>
      <c r="V666" s="112">
        <v>18.758535560782502</v>
      </c>
      <c r="W666" s="112">
        <v>320.33417429999997</v>
      </c>
      <c r="X666" s="112">
        <v>1</v>
      </c>
      <c r="Y666" s="112">
        <v>420</v>
      </c>
      <c r="Z666" s="112">
        <v>6.8203962325430334</v>
      </c>
      <c r="AA666" s="112">
        <v>0.318</v>
      </c>
      <c r="AB666" s="112">
        <v>2</v>
      </c>
      <c r="AC666" s="111">
        <v>2</v>
      </c>
      <c r="AD666" s="49">
        <f t="shared" si="10"/>
        <v>2</v>
      </c>
      <c r="AE66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6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67" spans="1:32" x14ac:dyDescent="0.25">
      <c r="A667" s="110" t="s">
        <v>604</v>
      </c>
      <c r="B667" s="110">
        <v>9009347100</v>
      </c>
      <c r="C667" s="110" t="s">
        <v>603</v>
      </c>
      <c r="D667" s="110">
        <v>101848</v>
      </c>
      <c r="E667" s="110">
        <v>2.81</v>
      </c>
      <c r="F667" s="110">
        <v>60757.423000000003</v>
      </c>
      <c r="G667" s="110">
        <v>60.756999999999998</v>
      </c>
      <c r="H667" s="110">
        <v>0.66700000000000004</v>
      </c>
      <c r="I667" s="110">
        <v>4</v>
      </c>
      <c r="J667" s="110">
        <v>0.33299999999999996</v>
      </c>
      <c r="K667" s="110">
        <v>2</v>
      </c>
      <c r="L667" s="110">
        <v>1522</v>
      </c>
      <c r="M667" s="110">
        <v>0.30060524456410864</v>
      </c>
      <c r="N667" s="110">
        <v>0.17199999999999999</v>
      </c>
      <c r="O667" s="110">
        <v>1</v>
      </c>
      <c r="P667" s="110">
        <v>0.45099999999999996</v>
      </c>
      <c r="Q667" s="110">
        <v>3</v>
      </c>
      <c r="R667" s="110">
        <v>3</v>
      </c>
      <c r="S667" s="110">
        <v>1</v>
      </c>
      <c r="T667" s="110">
        <v>1</v>
      </c>
      <c r="U667" s="110">
        <v>5527</v>
      </c>
      <c r="V667" s="110">
        <v>7.9956486284878503</v>
      </c>
      <c r="W667" s="110">
        <v>691.25098622999997</v>
      </c>
      <c r="X667" s="110">
        <v>1</v>
      </c>
      <c r="Y667" s="110">
        <v>214</v>
      </c>
      <c r="Z667" s="110">
        <v>3.6725587781019393</v>
      </c>
      <c r="AA667" s="110">
        <v>0.106</v>
      </c>
      <c r="AB667" s="110">
        <v>1</v>
      </c>
      <c r="AC667" s="109">
        <v>2</v>
      </c>
      <c r="AD667" s="49">
        <f t="shared" si="10"/>
        <v>2</v>
      </c>
      <c r="AE66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6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68" spans="1:32" x14ac:dyDescent="0.25">
      <c r="A668" s="112" t="s">
        <v>602</v>
      </c>
      <c r="B668" s="112">
        <v>9009347200</v>
      </c>
      <c r="C668" s="112" t="s">
        <v>601</v>
      </c>
      <c r="D668" s="112">
        <v>99391</v>
      </c>
      <c r="E668" s="112">
        <v>2.92</v>
      </c>
      <c r="F668" s="112">
        <v>58164.183299999997</v>
      </c>
      <c r="G668" s="112">
        <v>58.164000000000001</v>
      </c>
      <c r="H668" s="112">
        <v>0.622</v>
      </c>
      <c r="I668" s="112">
        <v>4</v>
      </c>
      <c r="J668" s="112">
        <v>0.378</v>
      </c>
      <c r="K668" s="112">
        <v>2</v>
      </c>
      <c r="L668" s="112">
        <v>1752</v>
      </c>
      <c r="M668" s="112">
        <v>0.36145955822266312</v>
      </c>
      <c r="N668" s="112">
        <v>0.54700000000000004</v>
      </c>
      <c r="O668" s="112">
        <v>3</v>
      </c>
      <c r="P668" s="112">
        <v>0.28400000000000003</v>
      </c>
      <c r="Q668" s="112">
        <v>2</v>
      </c>
      <c r="R668" s="112">
        <v>2</v>
      </c>
      <c r="S668" s="112">
        <v>1</v>
      </c>
      <c r="T668" s="112">
        <v>1</v>
      </c>
      <c r="U668" s="112">
        <v>3878</v>
      </c>
      <c r="V668" s="112">
        <v>6.2296381295975101</v>
      </c>
      <c r="W668" s="112">
        <v>622.50806857999999</v>
      </c>
      <c r="X668" s="112">
        <v>1</v>
      </c>
      <c r="Y668" s="112">
        <v>272</v>
      </c>
      <c r="Z668" s="112">
        <v>7.0139247034553893</v>
      </c>
      <c r="AA668" s="112">
        <v>0.32200000000000001</v>
      </c>
      <c r="AB668" s="112">
        <v>2</v>
      </c>
      <c r="AC668" s="111">
        <v>2</v>
      </c>
      <c r="AD668" s="49">
        <f t="shared" si="10"/>
        <v>2</v>
      </c>
      <c r="AE66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6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69" spans="1:32" x14ac:dyDescent="0.25">
      <c r="A669" s="110" t="s">
        <v>600</v>
      </c>
      <c r="B669" s="110">
        <v>9009348111</v>
      </c>
      <c r="C669" s="110" t="s">
        <v>599</v>
      </c>
      <c r="D669" s="110">
        <v>126534</v>
      </c>
      <c r="E669" s="110">
        <v>2.68</v>
      </c>
      <c r="F669" s="110">
        <v>77292.942360000001</v>
      </c>
      <c r="G669" s="110">
        <v>77.293000000000006</v>
      </c>
      <c r="H669" s="110">
        <v>0.86</v>
      </c>
      <c r="I669" s="110">
        <v>5</v>
      </c>
      <c r="J669" s="110">
        <v>0.14000000000000001</v>
      </c>
      <c r="K669" s="110">
        <v>1</v>
      </c>
      <c r="L669" s="110">
        <v>1916</v>
      </c>
      <c r="M669" s="110">
        <v>0.29746571029619168</v>
      </c>
      <c r="N669" s="110">
        <v>0.154</v>
      </c>
      <c r="O669" s="110">
        <v>1</v>
      </c>
      <c r="P669" s="110">
        <v>0.20099999999999996</v>
      </c>
      <c r="Q669" s="110">
        <v>2</v>
      </c>
      <c r="R669" s="110">
        <v>2</v>
      </c>
      <c r="S669" s="110">
        <v>1</v>
      </c>
      <c r="T669" s="110">
        <v>1</v>
      </c>
      <c r="U669" s="110">
        <v>2902</v>
      </c>
      <c r="V669" s="110">
        <v>13.426967615294</v>
      </c>
      <c r="W669" s="110">
        <v>216.13219627000001</v>
      </c>
      <c r="X669" s="110">
        <v>1</v>
      </c>
      <c r="Y669" s="110">
        <v>169</v>
      </c>
      <c r="Z669" s="110">
        <v>6.3845863241405363</v>
      </c>
      <c r="AA669" s="110">
        <v>0.30499999999999999</v>
      </c>
      <c r="AB669" s="110">
        <v>2</v>
      </c>
      <c r="AC669" s="109">
        <v>2</v>
      </c>
      <c r="AD669" s="49">
        <f t="shared" si="10"/>
        <v>2</v>
      </c>
      <c r="AE66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6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70" spans="1:32" x14ac:dyDescent="0.25">
      <c r="A670" s="112" t="s">
        <v>598</v>
      </c>
      <c r="B670" s="112">
        <v>9009348122</v>
      </c>
      <c r="C670" s="112" t="s">
        <v>597</v>
      </c>
      <c r="D670" s="112">
        <v>136053</v>
      </c>
      <c r="E670" s="112">
        <v>2.94</v>
      </c>
      <c r="F670" s="112">
        <v>79347.720950000003</v>
      </c>
      <c r="G670" s="112">
        <v>79.347999999999999</v>
      </c>
      <c r="H670" s="112">
        <v>0.872</v>
      </c>
      <c r="I670" s="112">
        <v>5</v>
      </c>
      <c r="J670" s="112">
        <v>0.128</v>
      </c>
      <c r="K670" s="112">
        <v>1</v>
      </c>
      <c r="L670" s="112">
        <v>2168</v>
      </c>
      <c r="M670" s="112">
        <v>0.32787331114895746</v>
      </c>
      <c r="N670" s="112">
        <v>0.34300000000000003</v>
      </c>
      <c r="O670" s="112">
        <v>2</v>
      </c>
      <c r="P670" s="112">
        <v>0.13600000000000001</v>
      </c>
      <c r="Q670" s="112">
        <v>1</v>
      </c>
      <c r="R670" s="112">
        <v>1</v>
      </c>
      <c r="S670" s="112">
        <v>1</v>
      </c>
      <c r="T670" s="112">
        <v>1</v>
      </c>
      <c r="U670" s="112">
        <v>4349</v>
      </c>
      <c r="V670" s="112">
        <v>7.7475146602995801</v>
      </c>
      <c r="W670" s="112">
        <v>561.34130630000004</v>
      </c>
      <c r="X670" s="112">
        <v>1</v>
      </c>
      <c r="Y670" s="112">
        <v>201</v>
      </c>
      <c r="Z670" s="112">
        <v>4.8166786484543493</v>
      </c>
      <c r="AA670" s="112">
        <v>0.19800000000000001</v>
      </c>
      <c r="AB670" s="112">
        <v>1</v>
      </c>
      <c r="AC670" s="111">
        <v>1</v>
      </c>
      <c r="AD670" s="49">
        <f t="shared" si="10"/>
        <v>1</v>
      </c>
      <c r="AE67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7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71" spans="1:32" x14ac:dyDescent="0.25">
      <c r="A671" s="110" t="s">
        <v>596</v>
      </c>
      <c r="B671" s="110">
        <v>9009348123</v>
      </c>
      <c r="C671" s="110" t="s">
        <v>595</v>
      </c>
      <c r="D671" s="110">
        <v>122431</v>
      </c>
      <c r="E671" s="110">
        <v>3.06</v>
      </c>
      <c r="F671" s="110">
        <v>69989.144260000001</v>
      </c>
      <c r="G671" s="110">
        <v>69.989000000000004</v>
      </c>
      <c r="H671" s="110">
        <v>0.80400000000000005</v>
      </c>
      <c r="I671" s="110">
        <v>5</v>
      </c>
      <c r="J671" s="110">
        <v>0.19599999999999995</v>
      </c>
      <c r="K671" s="110">
        <v>1</v>
      </c>
      <c r="L671" s="110">
        <v>2046</v>
      </c>
      <c r="M671" s="110">
        <v>0.35079725948345236</v>
      </c>
      <c r="N671" s="110">
        <v>0.48199999999999998</v>
      </c>
      <c r="O671" s="110">
        <v>3</v>
      </c>
      <c r="P671" s="110">
        <v>0.15100000000000002</v>
      </c>
      <c r="Q671" s="110">
        <v>1</v>
      </c>
      <c r="R671" s="110">
        <v>1</v>
      </c>
      <c r="S671" s="110">
        <v>1</v>
      </c>
      <c r="T671" s="110">
        <v>1</v>
      </c>
      <c r="U671" s="110">
        <v>5739</v>
      </c>
      <c r="V671" s="110">
        <v>10.8234049733049</v>
      </c>
      <c r="W671" s="110">
        <v>530.23979183999995</v>
      </c>
      <c r="X671" s="110">
        <v>1</v>
      </c>
      <c r="Y671" s="110">
        <v>600</v>
      </c>
      <c r="Z671" s="110">
        <v>10.050251256281408</v>
      </c>
      <c r="AA671" s="110">
        <v>0.45800000000000002</v>
      </c>
      <c r="AB671" s="110">
        <v>3</v>
      </c>
      <c r="AC671" s="109">
        <v>2</v>
      </c>
      <c r="AD671" s="49">
        <f t="shared" si="10"/>
        <v>2</v>
      </c>
      <c r="AE67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7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72" spans="1:32" x14ac:dyDescent="0.25">
      <c r="A672" s="112" t="s">
        <v>594</v>
      </c>
      <c r="B672" s="112">
        <v>9009348124</v>
      </c>
      <c r="C672" s="112" t="s">
        <v>593</v>
      </c>
      <c r="D672" s="112">
        <v>59266</v>
      </c>
      <c r="E672" s="112">
        <v>1.64</v>
      </c>
      <c r="F672" s="112">
        <v>46278.970860000001</v>
      </c>
      <c r="G672" s="112">
        <v>46.279000000000003</v>
      </c>
      <c r="H672" s="112">
        <v>0.39</v>
      </c>
      <c r="I672" s="112">
        <v>2</v>
      </c>
      <c r="J672" s="112">
        <v>0.61</v>
      </c>
      <c r="K672" s="112">
        <v>4</v>
      </c>
      <c r="L672" s="112">
        <v>1446</v>
      </c>
      <c r="M672" s="112">
        <v>0.3749435148956119</v>
      </c>
      <c r="N672" s="112">
        <v>0.61099999999999999</v>
      </c>
      <c r="O672" s="112">
        <v>4</v>
      </c>
      <c r="P672" s="112">
        <v>0.53299999999999992</v>
      </c>
      <c r="Q672" s="112">
        <v>3</v>
      </c>
      <c r="R672" s="112">
        <v>4</v>
      </c>
      <c r="S672" s="112">
        <v>1</v>
      </c>
      <c r="T672" s="112">
        <v>1</v>
      </c>
      <c r="U672" s="112">
        <v>2330</v>
      </c>
      <c r="V672" s="112">
        <v>3.0949062312257798</v>
      </c>
      <c r="W672" s="112">
        <v>752.84994954000001</v>
      </c>
      <c r="X672" s="112">
        <v>1</v>
      </c>
      <c r="Y672" s="112">
        <v>156</v>
      </c>
      <c r="Z672" s="112">
        <v>6.2675773402973078</v>
      </c>
      <c r="AA672" s="112">
        <v>0.29199999999999998</v>
      </c>
      <c r="AB672" s="112">
        <v>2</v>
      </c>
      <c r="AC672" s="111">
        <v>3</v>
      </c>
      <c r="AD672" s="49">
        <f t="shared" si="10"/>
        <v>3</v>
      </c>
      <c r="AE67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7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73" spans="1:32" x14ac:dyDescent="0.25">
      <c r="A673" s="110" t="s">
        <v>592</v>
      </c>
      <c r="B673" s="110">
        <v>9009348125</v>
      </c>
      <c r="C673" s="110" t="s">
        <v>591</v>
      </c>
      <c r="D673" s="110">
        <v>65550</v>
      </c>
      <c r="E673" s="110">
        <v>1.9</v>
      </c>
      <c r="F673" s="110">
        <v>47554.96819</v>
      </c>
      <c r="G673" s="110">
        <v>47.555</v>
      </c>
      <c r="H673" s="110">
        <v>0.41499999999999998</v>
      </c>
      <c r="I673" s="110">
        <v>3</v>
      </c>
      <c r="J673" s="110">
        <v>0.58499999999999996</v>
      </c>
      <c r="K673" s="110">
        <v>3</v>
      </c>
      <c r="L673" s="110">
        <v>1379</v>
      </c>
      <c r="M673" s="110">
        <v>0.34797626052202391</v>
      </c>
      <c r="N673" s="110">
        <v>0.47</v>
      </c>
      <c r="O673" s="110">
        <v>3</v>
      </c>
      <c r="P673" s="110">
        <v>0.58000000000000007</v>
      </c>
      <c r="Q673" s="110">
        <v>3</v>
      </c>
      <c r="R673" s="110">
        <v>3</v>
      </c>
      <c r="S673" s="110">
        <v>1</v>
      </c>
      <c r="T673" s="110">
        <v>1</v>
      </c>
      <c r="U673" s="110">
        <v>4584</v>
      </c>
      <c r="V673" s="110">
        <v>3.8996369867350702</v>
      </c>
      <c r="W673" s="110">
        <v>1175.4940308</v>
      </c>
      <c r="X673" s="110">
        <v>1</v>
      </c>
      <c r="Y673" s="110">
        <v>113</v>
      </c>
      <c r="Z673" s="110">
        <v>2.567014993184916</v>
      </c>
      <c r="AA673" s="110">
        <v>1.9E-2</v>
      </c>
      <c r="AB673" s="110">
        <v>1</v>
      </c>
      <c r="AC673" s="109">
        <v>2</v>
      </c>
      <c r="AD673" s="49">
        <f t="shared" si="10"/>
        <v>2</v>
      </c>
      <c r="AE67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7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74" spans="1:32" x14ac:dyDescent="0.25">
      <c r="A674" s="112" t="s">
        <v>590</v>
      </c>
      <c r="B674" s="112">
        <v>9009350100</v>
      </c>
      <c r="C674" s="112" t="s">
        <v>589</v>
      </c>
      <c r="D674" s="112">
        <v>13410</v>
      </c>
      <c r="E674" s="112">
        <v>1.47</v>
      </c>
      <c r="F674" s="112">
        <v>11060.381590000001</v>
      </c>
      <c r="G674" s="112">
        <v>11.06</v>
      </c>
      <c r="H674" s="112">
        <v>2E-3</v>
      </c>
      <c r="I674" s="112">
        <v>1</v>
      </c>
      <c r="J674" s="112">
        <v>0.998</v>
      </c>
      <c r="K674" s="112">
        <v>5</v>
      </c>
      <c r="L674" s="112">
        <v>461</v>
      </c>
      <c r="M674" s="112">
        <v>0.50016357527859934</v>
      </c>
      <c r="N674" s="112">
        <v>0.84499999999999997</v>
      </c>
      <c r="O674" s="112">
        <v>5</v>
      </c>
      <c r="P674" s="112">
        <v>0.998</v>
      </c>
      <c r="Q674" s="112">
        <v>5</v>
      </c>
      <c r="R674" s="112">
        <v>5</v>
      </c>
      <c r="S674" s="112">
        <v>1</v>
      </c>
      <c r="T674" s="112">
        <v>1</v>
      </c>
      <c r="U674" s="112">
        <v>4852</v>
      </c>
      <c r="V674" s="112">
        <v>0.44202598622078598</v>
      </c>
      <c r="W674" s="112">
        <v>10976.730218000001</v>
      </c>
      <c r="X674" s="112">
        <v>1</v>
      </c>
      <c r="Y674" s="112">
        <v>889</v>
      </c>
      <c r="Z674" s="112">
        <v>23.339459175636652</v>
      </c>
      <c r="AA674" s="112">
        <v>0.80200000000000005</v>
      </c>
      <c r="AB674" s="112">
        <v>5</v>
      </c>
      <c r="AC674" s="111">
        <v>5</v>
      </c>
      <c r="AD674" s="49">
        <f t="shared" si="10"/>
        <v>5</v>
      </c>
      <c r="AE67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67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75" spans="1:32" x14ac:dyDescent="0.25">
      <c r="A675" s="110" t="s">
        <v>588</v>
      </c>
      <c r="B675" s="110">
        <v>9009350200</v>
      </c>
      <c r="C675" s="110" t="s">
        <v>587</v>
      </c>
      <c r="D675" s="110">
        <v>30995</v>
      </c>
      <c r="E675" s="110">
        <v>2.4900000000000002</v>
      </c>
      <c r="F675" s="110">
        <v>19642.283149999999</v>
      </c>
      <c r="G675" s="110">
        <v>19.641999999999999</v>
      </c>
      <c r="H675" s="110">
        <v>5.3999999999999999E-2</v>
      </c>
      <c r="I675" s="110">
        <v>1</v>
      </c>
      <c r="J675" s="110">
        <v>0.94599999999999995</v>
      </c>
      <c r="K675" s="110">
        <v>5</v>
      </c>
      <c r="L675" s="110">
        <v>1050</v>
      </c>
      <c r="M675" s="110">
        <v>0.64147329023713828</v>
      </c>
      <c r="N675" s="110">
        <v>0.94399999999999995</v>
      </c>
      <c r="O675" s="110">
        <v>5</v>
      </c>
      <c r="P675" s="110">
        <v>0.90900000000000003</v>
      </c>
      <c r="Q675" s="110">
        <v>5</v>
      </c>
      <c r="R675" s="110">
        <v>5</v>
      </c>
      <c r="S675" s="110">
        <v>1</v>
      </c>
      <c r="T675" s="110">
        <v>1</v>
      </c>
      <c r="U675" s="110">
        <v>3355</v>
      </c>
      <c r="V675" s="110">
        <v>0.26204522955318699</v>
      </c>
      <c r="W675" s="110">
        <v>12803.133282000001</v>
      </c>
      <c r="X675" s="110">
        <v>1</v>
      </c>
      <c r="Y675" s="110">
        <v>617</v>
      </c>
      <c r="Z675" s="110">
        <v>21.393897364771153</v>
      </c>
      <c r="AA675" s="110">
        <v>0.78100000000000003</v>
      </c>
      <c r="AB675" s="110">
        <v>4</v>
      </c>
      <c r="AC675" s="109">
        <v>4.5</v>
      </c>
      <c r="AD675" s="49">
        <f t="shared" si="10"/>
        <v>5</v>
      </c>
      <c r="AE67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67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76" spans="1:32" x14ac:dyDescent="0.25">
      <c r="A676" s="112" t="s">
        <v>586</v>
      </c>
      <c r="B676" s="112">
        <v>9009350300</v>
      </c>
      <c r="C676" s="112" t="s">
        <v>585</v>
      </c>
      <c r="D676" s="112">
        <v>26765</v>
      </c>
      <c r="E676" s="112">
        <v>2.74</v>
      </c>
      <c r="F676" s="112">
        <v>16169.32783</v>
      </c>
      <c r="G676" s="112">
        <v>16.169</v>
      </c>
      <c r="H676" s="112">
        <v>2.5999999999999999E-2</v>
      </c>
      <c r="I676" s="112">
        <v>1</v>
      </c>
      <c r="J676" s="112">
        <v>0.97399999999999998</v>
      </c>
      <c r="K676" s="112">
        <v>5</v>
      </c>
      <c r="L676" s="112">
        <v>946</v>
      </c>
      <c r="M676" s="112">
        <v>0.7020700006426922</v>
      </c>
      <c r="N676" s="112">
        <v>0.96499999999999997</v>
      </c>
      <c r="O676" s="112">
        <v>5</v>
      </c>
      <c r="P676" s="112">
        <v>0.96299999999999997</v>
      </c>
      <c r="Q676" s="112">
        <v>5</v>
      </c>
      <c r="R676" s="112">
        <v>5</v>
      </c>
      <c r="S676" s="112">
        <v>1</v>
      </c>
      <c r="T676" s="112">
        <v>1</v>
      </c>
      <c r="U676" s="112">
        <v>1969</v>
      </c>
      <c r="V676" s="112">
        <v>0.187970368974683</v>
      </c>
      <c r="W676" s="112">
        <v>10475.055248000001</v>
      </c>
      <c r="X676" s="112">
        <v>1</v>
      </c>
      <c r="Y676" s="112">
        <v>491</v>
      </c>
      <c r="Z676" s="112">
        <v>26.214628937533369</v>
      </c>
      <c r="AA676" s="112">
        <v>0.84599999999999997</v>
      </c>
      <c r="AB676" s="112">
        <v>5</v>
      </c>
      <c r="AC676" s="111">
        <v>5</v>
      </c>
      <c r="AD676" s="49">
        <f t="shared" si="10"/>
        <v>5</v>
      </c>
      <c r="AE67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67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77" spans="1:32" x14ac:dyDescent="0.25">
      <c r="A677" s="110" t="s">
        <v>584</v>
      </c>
      <c r="B677" s="110">
        <v>9009350400</v>
      </c>
      <c r="C677" s="110" t="s">
        <v>583</v>
      </c>
      <c r="D677" s="110">
        <v>22778</v>
      </c>
      <c r="E677" s="110">
        <v>2.82</v>
      </c>
      <c r="F677" s="110">
        <v>13564.10161</v>
      </c>
      <c r="G677" s="110">
        <v>13.564</v>
      </c>
      <c r="H677" s="110">
        <v>0.01</v>
      </c>
      <c r="I677" s="110">
        <v>1</v>
      </c>
      <c r="J677" s="110">
        <v>0.99</v>
      </c>
      <c r="K677" s="110">
        <v>5</v>
      </c>
      <c r="L677" s="110">
        <v>924</v>
      </c>
      <c r="M677" s="110">
        <v>0.81745185334098958</v>
      </c>
      <c r="N677" s="110">
        <v>0.98699999999999999</v>
      </c>
      <c r="O677" s="110">
        <v>5</v>
      </c>
      <c r="P677" s="110">
        <v>0.96599999999999997</v>
      </c>
      <c r="Q677" s="110">
        <v>5</v>
      </c>
      <c r="R677" s="110">
        <v>5</v>
      </c>
      <c r="S677" s="110">
        <v>1</v>
      </c>
      <c r="T677" s="110">
        <v>1</v>
      </c>
      <c r="U677" s="110">
        <v>2487</v>
      </c>
      <c r="V677" s="110">
        <v>0.20032216365481201</v>
      </c>
      <c r="W677" s="110">
        <v>12415.001688</v>
      </c>
      <c r="X677" s="110">
        <v>1</v>
      </c>
      <c r="Y677" s="110">
        <v>601</v>
      </c>
      <c r="Z677" s="110">
        <v>25.618073316283034</v>
      </c>
      <c r="AA677" s="110">
        <v>0.84499999999999997</v>
      </c>
      <c r="AB677" s="110">
        <v>5</v>
      </c>
      <c r="AC677" s="109">
        <v>5</v>
      </c>
      <c r="AD677" s="49">
        <f t="shared" si="10"/>
        <v>5</v>
      </c>
      <c r="AE67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67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78" spans="1:32" x14ac:dyDescent="0.25">
      <c r="A678" s="112" t="s">
        <v>582</v>
      </c>
      <c r="B678" s="112">
        <v>9009350500</v>
      </c>
      <c r="C678" s="112" t="s">
        <v>581</v>
      </c>
      <c r="D678" s="112">
        <v>25156</v>
      </c>
      <c r="E678" s="112">
        <v>2.64</v>
      </c>
      <c r="F678" s="112">
        <v>15482.44774</v>
      </c>
      <c r="G678" s="112">
        <v>15.481999999999999</v>
      </c>
      <c r="H678" s="112">
        <v>2.1000000000000001E-2</v>
      </c>
      <c r="I678" s="112">
        <v>1</v>
      </c>
      <c r="J678" s="112">
        <v>0.97899999999999998</v>
      </c>
      <c r="K678" s="112">
        <v>5</v>
      </c>
      <c r="L678" s="112">
        <v>869</v>
      </c>
      <c r="M678" s="112">
        <v>0.67353690935177679</v>
      </c>
      <c r="N678" s="112">
        <v>0.95299999999999996</v>
      </c>
      <c r="O678" s="112">
        <v>5</v>
      </c>
      <c r="P678" s="112">
        <v>0.98099999999999998</v>
      </c>
      <c r="Q678" s="112">
        <v>5</v>
      </c>
      <c r="R678" s="112">
        <v>5</v>
      </c>
      <c r="S678" s="112">
        <v>1</v>
      </c>
      <c r="T678" s="112">
        <v>1</v>
      </c>
      <c r="U678" s="112">
        <v>2498</v>
      </c>
      <c r="V678" s="112">
        <v>0.31251843637885601</v>
      </c>
      <c r="W678" s="112">
        <v>7993.1284341</v>
      </c>
      <c r="X678" s="112">
        <v>1</v>
      </c>
      <c r="Y678" s="112">
        <v>1205</v>
      </c>
      <c r="Z678" s="112">
        <v>52.87406757349715</v>
      </c>
      <c r="AA678" s="112">
        <v>1</v>
      </c>
      <c r="AB678" s="112">
        <v>5</v>
      </c>
      <c r="AC678" s="111">
        <v>5</v>
      </c>
      <c r="AD678" s="49">
        <f t="shared" si="10"/>
        <v>5</v>
      </c>
      <c r="AE67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67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79" spans="1:32" x14ac:dyDescent="0.25">
      <c r="A679" s="110" t="s">
        <v>580</v>
      </c>
      <c r="B679" s="110">
        <v>9009350800</v>
      </c>
      <c r="C679" s="110" t="s">
        <v>579</v>
      </c>
      <c r="D679" s="110">
        <v>36540</v>
      </c>
      <c r="E679" s="110">
        <v>3.11</v>
      </c>
      <c r="F679" s="110">
        <v>20719.933079999999</v>
      </c>
      <c r="G679" s="110">
        <v>20.72</v>
      </c>
      <c r="H679" s="110">
        <v>6.5000000000000002E-2</v>
      </c>
      <c r="I679" s="110">
        <v>1</v>
      </c>
      <c r="J679" s="110">
        <v>0.93500000000000005</v>
      </c>
      <c r="K679" s="110">
        <v>5</v>
      </c>
      <c r="L679" s="110">
        <v>1129</v>
      </c>
      <c r="M679" s="110">
        <v>0.65386311566214772</v>
      </c>
      <c r="N679" s="110">
        <v>0.94699999999999995</v>
      </c>
      <c r="O679" s="110">
        <v>5</v>
      </c>
      <c r="P679" s="110">
        <v>0.84</v>
      </c>
      <c r="Q679" s="110">
        <v>5</v>
      </c>
      <c r="R679" s="110">
        <v>5</v>
      </c>
      <c r="S679" s="110">
        <v>1</v>
      </c>
      <c r="T679" s="110">
        <v>1</v>
      </c>
      <c r="U679" s="110">
        <v>5998</v>
      </c>
      <c r="V679" s="110">
        <v>0.42387841179186903</v>
      </c>
      <c r="W679" s="110">
        <v>14150.284216</v>
      </c>
      <c r="X679" s="110">
        <v>1</v>
      </c>
      <c r="Y679" s="110">
        <v>758</v>
      </c>
      <c r="Z679" s="110">
        <v>12.656536984471531</v>
      </c>
      <c r="AA679" s="110">
        <v>0.59099999999999997</v>
      </c>
      <c r="AB679" s="110">
        <v>3</v>
      </c>
      <c r="AC679" s="109">
        <v>4</v>
      </c>
      <c r="AD679" s="49">
        <f t="shared" si="10"/>
        <v>4</v>
      </c>
      <c r="AE67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67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80" spans="1:32" x14ac:dyDescent="0.25">
      <c r="A680" s="112" t="s">
        <v>578</v>
      </c>
      <c r="B680" s="112">
        <v>9009350900</v>
      </c>
      <c r="C680" s="112" t="s">
        <v>577</v>
      </c>
      <c r="D680" s="112">
        <v>71225</v>
      </c>
      <c r="E680" s="112">
        <v>3.45</v>
      </c>
      <c r="F680" s="112">
        <v>38346.250970000001</v>
      </c>
      <c r="G680" s="112">
        <v>38.345999999999997</v>
      </c>
      <c r="H680" s="112">
        <v>0.26800000000000002</v>
      </c>
      <c r="I680" s="112">
        <v>2</v>
      </c>
      <c r="J680" s="112">
        <v>0.73199999999999998</v>
      </c>
      <c r="K680" s="112">
        <v>4</v>
      </c>
      <c r="L680" s="112">
        <v>1380</v>
      </c>
      <c r="M680" s="112">
        <v>0.43185447289112128</v>
      </c>
      <c r="N680" s="112">
        <v>0.754</v>
      </c>
      <c r="O680" s="112">
        <v>4</v>
      </c>
      <c r="P680" s="112">
        <v>0.57699999999999996</v>
      </c>
      <c r="Q680" s="112">
        <v>3</v>
      </c>
      <c r="R680" s="112">
        <v>4</v>
      </c>
      <c r="S680" s="112">
        <v>1</v>
      </c>
      <c r="T680" s="112">
        <v>1</v>
      </c>
      <c r="U680" s="112">
        <v>1987</v>
      </c>
      <c r="V680" s="112">
        <v>0.29401757845982301</v>
      </c>
      <c r="W680" s="112">
        <v>6758.09933</v>
      </c>
      <c r="X680" s="112">
        <v>1</v>
      </c>
      <c r="Y680" s="112">
        <v>262</v>
      </c>
      <c r="Z680" s="112">
        <v>11.807120324470482</v>
      </c>
      <c r="AA680" s="112">
        <v>0.54100000000000004</v>
      </c>
      <c r="AB680" s="112">
        <v>3</v>
      </c>
      <c r="AC680" s="111">
        <v>3.5</v>
      </c>
      <c r="AD680" s="49">
        <f t="shared" si="10"/>
        <v>4</v>
      </c>
      <c r="AE68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8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81" spans="1:32" x14ac:dyDescent="0.25">
      <c r="A681" s="110" t="s">
        <v>576</v>
      </c>
      <c r="B681" s="110">
        <v>9009351000</v>
      </c>
      <c r="C681" s="110" t="s">
        <v>575</v>
      </c>
      <c r="D681" s="110">
        <v>54280</v>
      </c>
      <c r="E681" s="110">
        <v>2.9</v>
      </c>
      <c r="F681" s="110">
        <v>31874.31352</v>
      </c>
      <c r="G681" s="110">
        <v>31.873999999999999</v>
      </c>
      <c r="H681" s="110">
        <v>0.19900000000000001</v>
      </c>
      <c r="I681" s="110">
        <v>1</v>
      </c>
      <c r="J681" s="110">
        <v>0.80099999999999993</v>
      </c>
      <c r="K681" s="110">
        <v>5</v>
      </c>
      <c r="L681" s="110">
        <v>1185</v>
      </c>
      <c r="M681" s="110">
        <v>0.44612725513531315</v>
      </c>
      <c r="N681" s="110">
        <v>0.78100000000000003</v>
      </c>
      <c r="O681" s="110">
        <v>4</v>
      </c>
      <c r="P681" s="110">
        <v>0.78800000000000003</v>
      </c>
      <c r="Q681" s="110">
        <v>4</v>
      </c>
      <c r="R681" s="110">
        <v>5</v>
      </c>
      <c r="S681" s="110">
        <v>1</v>
      </c>
      <c r="T681" s="110">
        <v>1</v>
      </c>
      <c r="U681" s="110">
        <v>3678</v>
      </c>
      <c r="V681" s="110">
        <v>0.67972090990383005</v>
      </c>
      <c r="W681" s="110">
        <v>5411.0443660000001</v>
      </c>
      <c r="X681" s="110">
        <v>1</v>
      </c>
      <c r="Y681" s="110">
        <v>689</v>
      </c>
      <c r="Z681" s="110">
        <v>17.7440123615761</v>
      </c>
      <c r="AA681" s="110">
        <v>0.71699999999999997</v>
      </c>
      <c r="AB681" s="110">
        <v>4</v>
      </c>
      <c r="AC681" s="109">
        <v>4.5</v>
      </c>
      <c r="AD681" s="49">
        <f t="shared" si="10"/>
        <v>5</v>
      </c>
      <c r="AE68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8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82" spans="1:32" x14ac:dyDescent="0.25">
      <c r="A682" s="112" t="s">
        <v>574</v>
      </c>
      <c r="B682" s="112">
        <v>9009351100</v>
      </c>
      <c r="C682" s="112" t="s">
        <v>573</v>
      </c>
      <c r="D682" s="112">
        <v>34788</v>
      </c>
      <c r="E682" s="112">
        <v>2.2200000000000002</v>
      </c>
      <c r="F682" s="112">
        <v>23348.17685</v>
      </c>
      <c r="G682" s="112">
        <v>23.347999999999999</v>
      </c>
      <c r="H682" s="112">
        <v>9.8000000000000004E-2</v>
      </c>
      <c r="I682" s="112">
        <v>1</v>
      </c>
      <c r="J682" s="112">
        <v>0.90200000000000002</v>
      </c>
      <c r="K682" s="112">
        <v>5</v>
      </c>
      <c r="L682" s="112">
        <v>1092</v>
      </c>
      <c r="M682" s="112">
        <v>0.56124296488699932</v>
      </c>
      <c r="N682" s="112">
        <v>0.9</v>
      </c>
      <c r="O682" s="112">
        <v>5</v>
      </c>
      <c r="P682" s="112">
        <v>0.88200000000000001</v>
      </c>
      <c r="Q682" s="112">
        <v>5</v>
      </c>
      <c r="R682" s="112">
        <v>5</v>
      </c>
      <c r="S682" s="112">
        <v>1</v>
      </c>
      <c r="T682" s="112">
        <v>1</v>
      </c>
      <c r="U682" s="112">
        <v>3928</v>
      </c>
      <c r="V682" s="112">
        <v>1.53632256211226</v>
      </c>
      <c r="W682" s="112">
        <v>2556.7547447000002</v>
      </c>
      <c r="X682" s="112">
        <v>1</v>
      </c>
      <c r="Y682" s="112">
        <v>1310</v>
      </c>
      <c r="Z682" s="112">
        <v>34.582893347412885</v>
      </c>
      <c r="AA682" s="112">
        <v>0.96499999999999997</v>
      </c>
      <c r="AB682" s="112">
        <v>5</v>
      </c>
      <c r="AC682" s="111">
        <v>5</v>
      </c>
      <c r="AD682" s="49">
        <f t="shared" si="10"/>
        <v>5</v>
      </c>
      <c r="AE68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68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83" spans="1:32" x14ac:dyDescent="0.25">
      <c r="A683" s="110" t="s">
        <v>572</v>
      </c>
      <c r="B683" s="110">
        <v>9009351200</v>
      </c>
      <c r="C683" s="110" t="s">
        <v>571</v>
      </c>
      <c r="D683" s="110">
        <v>37688</v>
      </c>
      <c r="E683" s="110">
        <v>3</v>
      </c>
      <c r="F683" s="110">
        <v>21759.176950000001</v>
      </c>
      <c r="G683" s="110">
        <v>21.759</v>
      </c>
      <c r="H683" s="110">
        <v>0.08</v>
      </c>
      <c r="I683" s="110">
        <v>1</v>
      </c>
      <c r="J683" s="110">
        <v>0.92</v>
      </c>
      <c r="K683" s="110">
        <v>5</v>
      </c>
      <c r="L683" s="110">
        <v>970</v>
      </c>
      <c r="M683" s="110">
        <v>0.53494670440648262</v>
      </c>
      <c r="N683" s="110">
        <v>0.877</v>
      </c>
      <c r="O683" s="110">
        <v>5</v>
      </c>
      <c r="P683" s="110">
        <v>0.95299999999999996</v>
      </c>
      <c r="Q683" s="110">
        <v>5</v>
      </c>
      <c r="R683" s="110">
        <v>5</v>
      </c>
      <c r="S683" s="110">
        <v>1</v>
      </c>
      <c r="T683" s="110">
        <v>1</v>
      </c>
      <c r="U683" s="110">
        <v>3862</v>
      </c>
      <c r="V683" s="110">
        <v>0.69791095557199501</v>
      </c>
      <c r="W683" s="110">
        <v>5533.6572225999998</v>
      </c>
      <c r="X683" s="110">
        <v>1</v>
      </c>
      <c r="Y683" s="110">
        <v>986</v>
      </c>
      <c r="Z683" s="110">
        <v>24.643839040239939</v>
      </c>
      <c r="AA683" s="110">
        <v>0.83199999999999996</v>
      </c>
      <c r="AB683" s="110">
        <v>5</v>
      </c>
      <c r="AC683" s="109">
        <v>5</v>
      </c>
      <c r="AD683" s="49">
        <f t="shared" si="10"/>
        <v>5</v>
      </c>
      <c r="AE68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68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84" spans="1:32" x14ac:dyDescent="0.25">
      <c r="A684" s="112" t="s">
        <v>570</v>
      </c>
      <c r="B684" s="112">
        <v>9009351300</v>
      </c>
      <c r="C684" s="112" t="s">
        <v>569</v>
      </c>
      <c r="D684" s="112">
        <v>44473</v>
      </c>
      <c r="E684" s="112">
        <v>2.72</v>
      </c>
      <c r="F684" s="112">
        <v>26965.717130000001</v>
      </c>
      <c r="G684" s="112">
        <v>26.966000000000001</v>
      </c>
      <c r="H684" s="112">
        <v>0.13300000000000001</v>
      </c>
      <c r="I684" s="112">
        <v>1</v>
      </c>
      <c r="J684" s="112">
        <v>0.86699999999999999</v>
      </c>
      <c r="K684" s="112">
        <v>5</v>
      </c>
      <c r="L684" s="112">
        <v>1045</v>
      </c>
      <c r="M684" s="112">
        <v>0.46503491598407937</v>
      </c>
      <c r="N684" s="112">
        <v>0.80600000000000005</v>
      </c>
      <c r="O684" s="112">
        <v>5</v>
      </c>
      <c r="P684" s="112">
        <v>0.91300000000000003</v>
      </c>
      <c r="Q684" s="112">
        <v>5</v>
      </c>
      <c r="R684" s="112">
        <v>5</v>
      </c>
      <c r="S684" s="112">
        <v>1</v>
      </c>
      <c r="T684" s="112">
        <v>1</v>
      </c>
      <c r="U684" s="112">
        <v>5535</v>
      </c>
      <c r="V684" s="112">
        <v>0.87473146593729401</v>
      </c>
      <c r="W684" s="112">
        <v>6327.6562186000001</v>
      </c>
      <c r="X684" s="112">
        <v>1</v>
      </c>
      <c r="Y684" s="112">
        <v>1642</v>
      </c>
      <c r="Z684" s="112">
        <v>30.29520295202952</v>
      </c>
      <c r="AA684" s="112">
        <v>0.92200000000000004</v>
      </c>
      <c r="AB684" s="112">
        <v>5</v>
      </c>
      <c r="AC684" s="111">
        <v>5</v>
      </c>
      <c r="AD684" s="49">
        <f t="shared" si="10"/>
        <v>5</v>
      </c>
      <c r="AE68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68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85" spans="1:32" x14ac:dyDescent="0.25">
      <c r="A685" s="110" t="s">
        <v>568</v>
      </c>
      <c r="B685" s="110">
        <v>9009351400</v>
      </c>
      <c r="C685" s="110" t="s">
        <v>567</v>
      </c>
      <c r="D685" s="110">
        <v>34507</v>
      </c>
      <c r="E685" s="110">
        <v>2.77</v>
      </c>
      <c r="F685" s="110">
        <v>20733.246889999999</v>
      </c>
      <c r="G685" s="110">
        <v>20.733000000000001</v>
      </c>
      <c r="H685" s="110">
        <v>6.6000000000000003E-2</v>
      </c>
      <c r="I685" s="110">
        <v>1</v>
      </c>
      <c r="J685" s="110">
        <v>0.93399999999999994</v>
      </c>
      <c r="K685" s="110">
        <v>5</v>
      </c>
      <c r="L685" s="110">
        <v>965</v>
      </c>
      <c r="M685" s="110">
        <v>0.55852322896831141</v>
      </c>
      <c r="N685" s="110">
        <v>0.89500000000000002</v>
      </c>
      <c r="O685" s="110">
        <v>5</v>
      </c>
      <c r="P685" s="110">
        <v>0.95499999999999996</v>
      </c>
      <c r="Q685" s="110">
        <v>5</v>
      </c>
      <c r="R685" s="110">
        <v>5</v>
      </c>
      <c r="S685" s="110">
        <v>1</v>
      </c>
      <c r="T685" s="110">
        <v>1</v>
      </c>
      <c r="U685" s="110">
        <v>4352</v>
      </c>
      <c r="V685" s="110">
        <v>0.43980280989718901</v>
      </c>
      <c r="W685" s="110">
        <v>9895.3437814999997</v>
      </c>
      <c r="X685" s="110">
        <v>1</v>
      </c>
      <c r="Y685" s="110">
        <v>1552</v>
      </c>
      <c r="Z685" s="110">
        <v>36.698983211161028</v>
      </c>
      <c r="AA685" s="110">
        <v>0.97099999999999997</v>
      </c>
      <c r="AB685" s="110">
        <v>5</v>
      </c>
      <c r="AC685" s="109">
        <v>5</v>
      </c>
      <c r="AD685" s="49">
        <f t="shared" si="10"/>
        <v>5</v>
      </c>
      <c r="AE68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68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86" spans="1:32" x14ac:dyDescent="0.25">
      <c r="A686" s="112" t="s">
        <v>566</v>
      </c>
      <c r="B686" s="112">
        <v>9009351500</v>
      </c>
      <c r="C686" s="112" t="s">
        <v>565</v>
      </c>
      <c r="D686" s="112">
        <v>56292</v>
      </c>
      <c r="E686" s="112">
        <v>2.99</v>
      </c>
      <c r="F686" s="112">
        <v>32554.504150000001</v>
      </c>
      <c r="G686" s="112">
        <v>32.555</v>
      </c>
      <c r="H686" s="112">
        <v>0.20599999999999999</v>
      </c>
      <c r="I686" s="112">
        <v>2</v>
      </c>
      <c r="J686" s="112">
        <v>0.79400000000000004</v>
      </c>
      <c r="K686" s="112">
        <v>4</v>
      </c>
      <c r="L686" s="112">
        <v>1185</v>
      </c>
      <c r="M686" s="112">
        <v>0.4368059158412953</v>
      </c>
      <c r="N686" s="112">
        <v>0.76200000000000001</v>
      </c>
      <c r="O686" s="112">
        <v>4</v>
      </c>
      <c r="P686" s="112">
        <v>0.78800000000000003</v>
      </c>
      <c r="Q686" s="112">
        <v>4</v>
      </c>
      <c r="R686" s="112">
        <v>4</v>
      </c>
      <c r="S686" s="112">
        <v>1</v>
      </c>
      <c r="T686" s="112">
        <v>1</v>
      </c>
      <c r="U686" s="112">
        <v>4915</v>
      </c>
      <c r="V686" s="112">
        <v>1.0825876413327</v>
      </c>
      <c r="W686" s="112">
        <v>4540.0481331000001</v>
      </c>
      <c r="X686" s="112">
        <v>1</v>
      </c>
      <c r="Y686" s="112">
        <v>1268</v>
      </c>
      <c r="Z686" s="112">
        <v>25.610987679256716</v>
      </c>
      <c r="AA686" s="112">
        <v>0.86399999999999999</v>
      </c>
      <c r="AB686" s="112">
        <v>5</v>
      </c>
      <c r="AC686" s="111">
        <v>4.5</v>
      </c>
      <c r="AD686" s="49">
        <f t="shared" si="10"/>
        <v>5</v>
      </c>
      <c r="AE68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8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87" spans="1:32" x14ac:dyDescent="0.25">
      <c r="A687" s="110" t="s">
        <v>564</v>
      </c>
      <c r="B687" s="110">
        <v>9009351601</v>
      </c>
      <c r="C687" s="110" t="s">
        <v>563</v>
      </c>
      <c r="D687" s="110">
        <v>49783</v>
      </c>
      <c r="E687" s="110">
        <v>2.2200000000000002</v>
      </c>
      <c r="F687" s="110">
        <v>33412.161899999999</v>
      </c>
      <c r="G687" s="110">
        <v>33.411999999999999</v>
      </c>
      <c r="H687" s="110">
        <v>0.217</v>
      </c>
      <c r="I687" s="110">
        <v>2</v>
      </c>
      <c r="J687" s="110">
        <v>0.78300000000000003</v>
      </c>
      <c r="K687" s="110">
        <v>4</v>
      </c>
      <c r="L687" s="110">
        <v>999</v>
      </c>
      <c r="M687" s="110">
        <v>0.35879150938748444</v>
      </c>
      <c r="N687" s="110">
        <v>0.53</v>
      </c>
      <c r="O687" s="110">
        <v>3</v>
      </c>
      <c r="P687" s="110">
        <v>0.94100000000000006</v>
      </c>
      <c r="Q687" s="110">
        <v>5</v>
      </c>
      <c r="R687" s="110">
        <v>5</v>
      </c>
      <c r="S687" s="110">
        <v>1</v>
      </c>
      <c r="T687" s="110">
        <v>1</v>
      </c>
      <c r="U687" s="110">
        <v>3281</v>
      </c>
      <c r="V687" s="110">
        <v>0.44680013961454601</v>
      </c>
      <c r="W687" s="110">
        <v>7343.3280544999998</v>
      </c>
      <c r="X687" s="110">
        <v>1</v>
      </c>
      <c r="Y687" s="110">
        <v>306</v>
      </c>
      <c r="Z687" s="110">
        <v>9.9804305283757344</v>
      </c>
      <c r="AA687" s="110">
        <v>0.48899999999999999</v>
      </c>
      <c r="AB687" s="110">
        <v>3</v>
      </c>
      <c r="AC687" s="109">
        <v>4</v>
      </c>
      <c r="AD687" s="49">
        <f t="shared" si="10"/>
        <v>4</v>
      </c>
      <c r="AE68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8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88" spans="1:32" x14ac:dyDescent="0.25">
      <c r="A688" s="112" t="s">
        <v>562</v>
      </c>
      <c r="B688" s="112">
        <v>9009351602</v>
      </c>
      <c r="C688" s="112" t="s">
        <v>561</v>
      </c>
      <c r="D688" s="112">
        <v>59771</v>
      </c>
      <c r="E688" s="112">
        <v>2.77</v>
      </c>
      <c r="F688" s="112">
        <v>35912.91332</v>
      </c>
      <c r="G688" s="112">
        <v>35.912999999999997</v>
      </c>
      <c r="H688" s="112">
        <v>0.247</v>
      </c>
      <c r="I688" s="112">
        <v>2</v>
      </c>
      <c r="J688" s="112">
        <v>0.753</v>
      </c>
      <c r="K688" s="112">
        <v>4</v>
      </c>
      <c r="L688" s="112">
        <v>1209</v>
      </c>
      <c r="M688" s="112">
        <v>0.40397725104413784</v>
      </c>
      <c r="N688" s="112">
        <v>0.68600000000000005</v>
      </c>
      <c r="O688" s="112">
        <v>4</v>
      </c>
      <c r="P688" s="112">
        <v>0.75600000000000001</v>
      </c>
      <c r="Q688" s="112">
        <v>4</v>
      </c>
      <c r="R688" s="112">
        <v>4</v>
      </c>
      <c r="S688" s="112">
        <v>1</v>
      </c>
      <c r="T688" s="112">
        <v>1</v>
      </c>
      <c r="U688" s="112">
        <v>6221</v>
      </c>
      <c r="V688" s="112">
        <v>1.6129252336304301</v>
      </c>
      <c r="W688" s="112">
        <v>3856.9673723000001</v>
      </c>
      <c r="X688" s="112">
        <v>1</v>
      </c>
      <c r="Y688" s="112">
        <v>303</v>
      </c>
      <c r="Z688" s="112">
        <v>3.989466754443713</v>
      </c>
      <c r="AA688" s="112">
        <v>0.13700000000000001</v>
      </c>
      <c r="AB688" s="112">
        <v>1</v>
      </c>
      <c r="AC688" s="111">
        <v>2.5</v>
      </c>
      <c r="AD688" s="49">
        <f t="shared" si="10"/>
        <v>3</v>
      </c>
      <c r="AE68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8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89" spans="1:32" x14ac:dyDescent="0.25">
      <c r="A689" s="110" t="s">
        <v>560</v>
      </c>
      <c r="B689" s="110">
        <v>9009351700</v>
      </c>
      <c r="C689" s="110" t="s">
        <v>559</v>
      </c>
      <c r="D689" s="110">
        <v>32052</v>
      </c>
      <c r="E689" s="110">
        <v>2.92</v>
      </c>
      <c r="F689" s="110">
        <v>18757.01425</v>
      </c>
      <c r="G689" s="110">
        <v>18.757000000000001</v>
      </c>
      <c r="H689" s="110">
        <v>4.7E-2</v>
      </c>
      <c r="I689" s="110">
        <v>1</v>
      </c>
      <c r="J689" s="110">
        <v>0.95299999999999996</v>
      </c>
      <c r="K689" s="110">
        <v>5</v>
      </c>
      <c r="L689" s="110">
        <v>903</v>
      </c>
      <c r="M689" s="110">
        <v>0.57770388482804513</v>
      </c>
      <c r="N689" s="110">
        <v>0.90700000000000003</v>
      </c>
      <c r="O689" s="110">
        <v>5</v>
      </c>
      <c r="P689" s="110">
        <v>0.97099999999999997</v>
      </c>
      <c r="Q689" s="110">
        <v>5</v>
      </c>
      <c r="R689" s="110">
        <v>5</v>
      </c>
      <c r="S689" s="110">
        <v>1</v>
      </c>
      <c r="T689" s="110">
        <v>1</v>
      </c>
      <c r="U689" s="110">
        <v>2717</v>
      </c>
      <c r="V689" s="110">
        <v>0.25255483809191398</v>
      </c>
      <c r="W689" s="110">
        <v>10758.059598</v>
      </c>
      <c r="X689" s="110">
        <v>1</v>
      </c>
      <c r="Y689" s="110">
        <v>281</v>
      </c>
      <c r="Z689" s="110">
        <v>9.064516129032258</v>
      </c>
      <c r="AA689" s="110">
        <v>0.45200000000000001</v>
      </c>
      <c r="AB689" s="110">
        <v>3</v>
      </c>
      <c r="AC689" s="109">
        <v>4</v>
      </c>
      <c r="AD689" s="49">
        <f t="shared" si="10"/>
        <v>4</v>
      </c>
      <c r="AE68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68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90" spans="1:32" x14ac:dyDescent="0.25">
      <c r="A690" s="112" t="s">
        <v>558</v>
      </c>
      <c r="B690" s="112">
        <v>9009351800</v>
      </c>
      <c r="C690" s="112" t="s">
        <v>557</v>
      </c>
      <c r="D690" s="112">
        <v>53147</v>
      </c>
      <c r="E690" s="112">
        <v>2.2000000000000002</v>
      </c>
      <c r="F690" s="112">
        <v>35831.700089999998</v>
      </c>
      <c r="G690" s="112">
        <v>35.832000000000001</v>
      </c>
      <c r="H690" s="112">
        <v>0.24399999999999999</v>
      </c>
      <c r="I690" s="112">
        <v>2</v>
      </c>
      <c r="J690" s="112">
        <v>0.75600000000000001</v>
      </c>
      <c r="K690" s="112">
        <v>4</v>
      </c>
      <c r="L690" s="112">
        <v>1138</v>
      </c>
      <c r="M690" s="112">
        <v>0.3811150452169349</v>
      </c>
      <c r="N690" s="112">
        <v>0.63500000000000001</v>
      </c>
      <c r="O690" s="112">
        <v>4</v>
      </c>
      <c r="P690" s="112">
        <v>0.82800000000000007</v>
      </c>
      <c r="Q690" s="112">
        <v>5</v>
      </c>
      <c r="R690" s="112">
        <v>5</v>
      </c>
      <c r="S690" s="112">
        <v>1</v>
      </c>
      <c r="T690" s="112">
        <v>1</v>
      </c>
      <c r="U690" s="112">
        <v>4252</v>
      </c>
      <c r="V690" s="112">
        <v>1.75747184929042</v>
      </c>
      <c r="W690" s="112">
        <v>2419.3844138999998</v>
      </c>
      <c r="X690" s="112">
        <v>1</v>
      </c>
      <c r="Y690" s="112">
        <v>383</v>
      </c>
      <c r="Z690" s="112">
        <v>10.05513258072985</v>
      </c>
      <c r="AA690" s="112">
        <v>0.48499999999999999</v>
      </c>
      <c r="AB690" s="112">
        <v>3</v>
      </c>
      <c r="AC690" s="111">
        <v>4</v>
      </c>
      <c r="AD690" s="49">
        <f t="shared" si="10"/>
        <v>4</v>
      </c>
      <c r="AE69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9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91" spans="1:32" x14ac:dyDescent="0.25">
      <c r="A691" s="110" t="s">
        <v>556</v>
      </c>
      <c r="B691" s="110">
        <v>9009351900</v>
      </c>
      <c r="C691" s="110" t="s">
        <v>555</v>
      </c>
      <c r="D691" s="110">
        <v>76739</v>
      </c>
      <c r="E691" s="110">
        <v>2.34</v>
      </c>
      <c r="F691" s="110">
        <v>50165.853649999997</v>
      </c>
      <c r="G691" s="110">
        <v>50.165999999999997</v>
      </c>
      <c r="H691" s="110">
        <v>0.47299999999999998</v>
      </c>
      <c r="I691" s="110">
        <v>3</v>
      </c>
      <c r="J691" s="110">
        <v>0.52700000000000002</v>
      </c>
      <c r="K691" s="110">
        <v>3</v>
      </c>
      <c r="L691" s="110">
        <v>1447</v>
      </c>
      <c r="M691" s="110">
        <v>0.34613185536811858</v>
      </c>
      <c r="N691" s="110">
        <v>0.45800000000000002</v>
      </c>
      <c r="O691" s="110">
        <v>3</v>
      </c>
      <c r="P691" s="110">
        <v>0.53</v>
      </c>
      <c r="Q691" s="110">
        <v>3</v>
      </c>
      <c r="R691" s="110">
        <v>3</v>
      </c>
      <c r="S691" s="110">
        <v>1</v>
      </c>
      <c r="T691" s="110">
        <v>1</v>
      </c>
      <c r="U691" s="110">
        <v>2456</v>
      </c>
      <c r="V691" s="110">
        <v>2.5294885536149199</v>
      </c>
      <c r="W691" s="110">
        <v>970.94726777000005</v>
      </c>
      <c r="X691" s="110">
        <v>1</v>
      </c>
      <c r="Y691" s="110">
        <v>366</v>
      </c>
      <c r="Z691" s="110">
        <v>16.375838926174495</v>
      </c>
      <c r="AA691" s="110">
        <v>0.71099999999999997</v>
      </c>
      <c r="AB691" s="110">
        <v>4</v>
      </c>
      <c r="AC691" s="109">
        <v>3.5</v>
      </c>
      <c r="AD691" s="49">
        <f t="shared" si="10"/>
        <v>4</v>
      </c>
      <c r="AE69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9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92" spans="1:32" x14ac:dyDescent="0.25">
      <c r="A692" s="112" t="s">
        <v>554</v>
      </c>
      <c r="B692" s="112">
        <v>9009352000</v>
      </c>
      <c r="C692" s="112" t="s">
        <v>553</v>
      </c>
      <c r="D692" s="112">
        <v>77939</v>
      </c>
      <c r="E692" s="112">
        <v>2.7</v>
      </c>
      <c r="F692" s="112">
        <v>47432.164900000003</v>
      </c>
      <c r="G692" s="112">
        <v>47.432000000000002</v>
      </c>
      <c r="H692" s="112">
        <v>0.40699999999999997</v>
      </c>
      <c r="I692" s="112">
        <v>3</v>
      </c>
      <c r="J692" s="112">
        <v>0.59299999999999997</v>
      </c>
      <c r="K692" s="112">
        <v>3</v>
      </c>
      <c r="L692" s="112">
        <v>1424</v>
      </c>
      <c r="M692" s="112">
        <v>0.36026186103936403</v>
      </c>
      <c r="N692" s="112">
        <v>0.53800000000000003</v>
      </c>
      <c r="O692" s="112">
        <v>3</v>
      </c>
      <c r="P692" s="112">
        <v>0.54699999999999993</v>
      </c>
      <c r="Q692" s="112">
        <v>3</v>
      </c>
      <c r="R692" s="112">
        <v>3</v>
      </c>
      <c r="S692" s="112">
        <v>1</v>
      </c>
      <c r="T692" s="112">
        <v>1</v>
      </c>
      <c r="U692" s="112">
        <v>4920</v>
      </c>
      <c r="V692" s="112">
        <v>1.7420107737950901</v>
      </c>
      <c r="W692" s="112">
        <v>2824.3223716000002</v>
      </c>
      <c r="X692" s="112">
        <v>1</v>
      </c>
      <c r="Y692" s="112">
        <v>579</v>
      </c>
      <c r="Z692" s="112">
        <v>12.644682245031666</v>
      </c>
      <c r="AA692" s="112">
        <v>0.60399999999999998</v>
      </c>
      <c r="AB692" s="112">
        <v>4</v>
      </c>
      <c r="AC692" s="111">
        <v>3.5</v>
      </c>
      <c r="AD692" s="49">
        <f t="shared" si="10"/>
        <v>4</v>
      </c>
      <c r="AE69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9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693" spans="1:32" x14ac:dyDescent="0.25">
      <c r="A693" s="110" t="s">
        <v>552</v>
      </c>
      <c r="B693" s="110">
        <v>9009352100</v>
      </c>
      <c r="C693" s="110" t="s">
        <v>551</v>
      </c>
      <c r="D693" s="110">
        <v>57587</v>
      </c>
      <c r="E693" s="110">
        <v>2.62</v>
      </c>
      <c r="F693" s="110">
        <v>35577.367409999999</v>
      </c>
      <c r="G693" s="110">
        <v>35.576999999999998</v>
      </c>
      <c r="H693" s="110">
        <v>0.24</v>
      </c>
      <c r="I693" s="110">
        <v>2</v>
      </c>
      <c r="J693" s="110">
        <v>0.76</v>
      </c>
      <c r="K693" s="110">
        <v>4</v>
      </c>
      <c r="L693" s="110">
        <v>1181</v>
      </c>
      <c r="M693" s="110">
        <v>0.39834313305645452</v>
      </c>
      <c r="N693" s="110">
        <v>0.68100000000000005</v>
      </c>
      <c r="O693" s="110">
        <v>4</v>
      </c>
      <c r="P693" s="110">
        <v>0.79699999999999993</v>
      </c>
      <c r="Q693" s="110">
        <v>4</v>
      </c>
      <c r="R693" s="110">
        <v>4</v>
      </c>
      <c r="S693" s="110">
        <v>1</v>
      </c>
      <c r="T693" s="110">
        <v>1</v>
      </c>
      <c r="U693" s="110">
        <v>4253</v>
      </c>
      <c r="V693" s="110">
        <v>0.75577454412916201</v>
      </c>
      <c r="W693" s="110">
        <v>5627.3395724000002</v>
      </c>
      <c r="X693" s="110">
        <v>1</v>
      </c>
      <c r="Y693" s="110">
        <v>302</v>
      </c>
      <c r="Z693" s="110">
        <v>7.0908664005635123</v>
      </c>
      <c r="AA693" s="110">
        <v>0.35299999999999998</v>
      </c>
      <c r="AB693" s="110">
        <v>2</v>
      </c>
      <c r="AC693" s="109">
        <v>3</v>
      </c>
      <c r="AD693" s="49">
        <f t="shared" si="10"/>
        <v>3</v>
      </c>
      <c r="AE69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9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94" spans="1:32" x14ac:dyDescent="0.25">
      <c r="A694" s="112" t="s">
        <v>550</v>
      </c>
      <c r="B694" s="112">
        <v>9009352200</v>
      </c>
      <c r="C694" s="112" t="s">
        <v>549</v>
      </c>
      <c r="D694" s="112">
        <v>30855</v>
      </c>
      <c r="E694" s="112">
        <v>3.03</v>
      </c>
      <c r="F694" s="112">
        <v>17725.734349999999</v>
      </c>
      <c r="G694" s="112">
        <v>17.725999999999999</v>
      </c>
      <c r="H694" s="112">
        <v>0.04</v>
      </c>
      <c r="I694" s="112">
        <v>1</v>
      </c>
      <c r="J694" s="112">
        <v>0.96</v>
      </c>
      <c r="K694" s="112">
        <v>5</v>
      </c>
      <c r="L694" s="112">
        <v>710</v>
      </c>
      <c r="M694" s="112">
        <v>0.48065709616143493</v>
      </c>
      <c r="N694" s="112">
        <v>0.82299999999999995</v>
      </c>
      <c r="O694" s="112">
        <v>5</v>
      </c>
      <c r="P694" s="112">
        <v>0.99399999999999999</v>
      </c>
      <c r="Q694" s="112">
        <v>5</v>
      </c>
      <c r="R694" s="112">
        <v>5</v>
      </c>
      <c r="S694" s="112">
        <v>1</v>
      </c>
      <c r="T694" s="112">
        <v>1</v>
      </c>
      <c r="U694" s="112">
        <v>2689</v>
      </c>
      <c r="V694" s="112">
        <v>0.73173234779466201</v>
      </c>
      <c r="W694" s="112">
        <v>3674.8409553000001</v>
      </c>
      <c r="X694" s="112">
        <v>1</v>
      </c>
      <c r="Y694" s="112">
        <v>411</v>
      </c>
      <c r="Z694" s="112">
        <v>15.160457395794909</v>
      </c>
      <c r="AA694" s="112">
        <v>0.65900000000000003</v>
      </c>
      <c r="AB694" s="112">
        <v>4</v>
      </c>
      <c r="AC694" s="111">
        <v>4.5</v>
      </c>
      <c r="AD694" s="49">
        <f t="shared" si="10"/>
        <v>5</v>
      </c>
      <c r="AE69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69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95" spans="1:32" x14ac:dyDescent="0.25">
      <c r="A695" s="110" t="s">
        <v>548</v>
      </c>
      <c r="B695" s="110">
        <v>9009352300</v>
      </c>
      <c r="C695" s="110" t="s">
        <v>547</v>
      </c>
      <c r="D695" s="110">
        <v>44352</v>
      </c>
      <c r="E695" s="110">
        <v>2.4</v>
      </c>
      <c r="F695" s="110">
        <v>28629.0929</v>
      </c>
      <c r="G695" s="110">
        <v>28.629000000000001</v>
      </c>
      <c r="H695" s="110">
        <v>0.14899999999999999</v>
      </c>
      <c r="I695" s="110">
        <v>1</v>
      </c>
      <c r="J695" s="110">
        <v>0.85099999999999998</v>
      </c>
      <c r="K695" s="110">
        <v>5</v>
      </c>
      <c r="L695" s="110">
        <v>1015</v>
      </c>
      <c r="M695" s="110">
        <v>0.42544135235245262</v>
      </c>
      <c r="N695" s="110">
        <v>0.74299999999999999</v>
      </c>
      <c r="O695" s="110">
        <v>4</v>
      </c>
      <c r="P695" s="110">
        <v>0.92999999999999994</v>
      </c>
      <c r="Q695" s="110">
        <v>5</v>
      </c>
      <c r="R695" s="110">
        <v>5</v>
      </c>
      <c r="S695" s="110">
        <v>1</v>
      </c>
      <c r="T695" s="110">
        <v>1</v>
      </c>
      <c r="U695" s="110">
        <v>2815</v>
      </c>
      <c r="V695" s="110">
        <v>2.5404538553846598</v>
      </c>
      <c r="W695" s="110">
        <v>1108.0697230999999</v>
      </c>
      <c r="X695" s="110">
        <v>1</v>
      </c>
      <c r="Y695" s="110">
        <v>130</v>
      </c>
      <c r="Z695" s="110">
        <v>4.9599389545974821</v>
      </c>
      <c r="AA695" s="110">
        <v>0.22900000000000001</v>
      </c>
      <c r="AB695" s="110">
        <v>2</v>
      </c>
      <c r="AC695" s="109">
        <v>3.5</v>
      </c>
      <c r="AD695" s="49">
        <f t="shared" si="10"/>
        <v>4</v>
      </c>
      <c r="AE69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69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96" spans="1:32" x14ac:dyDescent="0.25">
      <c r="A696" s="112" t="s">
        <v>546</v>
      </c>
      <c r="B696" s="112">
        <v>9009352400</v>
      </c>
      <c r="C696" s="112" t="s">
        <v>545</v>
      </c>
      <c r="D696" s="112">
        <v>50583</v>
      </c>
      <c r="E696" s="112">
        <v>3.2</v>
      </c>
      <c r="F696" s="112">
        <v>28276.75663</v>
      </c>
      <c r="G696" s="112">
        <v>28.277000000000001</v>
      </c>
      <c r="H696" s="112">
        <v>0.14499999999999999</v>
      </c>
      <c r="I696" s="112">
        <v>1</v>
      </c>
      <c r="J696" s="112">
        <v>0.85499999999999998</v>
      </c>
      <c r="K696" s="112">
        <v>5</v>
      </c>
      <c r="L696" s="112">
        <v>1038</v>
      </c>
      <c r="M696" s="112">
        <v>0.44050313701059007</v>
      </c>
      <c r="N696" s="112">
        <v>0.77</v>
      </c>
      <c r="O696" s="112">
        <v>4</v>
      </c>
      <c r="P696" s="112">
        <v>0.91500000000000004</v>
      </c>
      <c r="Q696" s="112">
        <v>5</v>
      </c>
      <c r="R696" s="112">
        <v>5</v>
      </c>
      <c r="S696" s="112">
        <v>1</v>
      </c>
      <c r="T696" s="112">
        <v>1</v>
      </c>
      <c r="U696" s="112">
        <v>3437</v>
      </c>
      <c r="V696" s="112">
        <v>1.67018186956851</v>
      </c>
      <c r="W696" s="112">
        <v>2057.8597233</v>
      </c>
      <c r="X696" s="112">
        <v>1</v>
      </c>
      <c r="Y696" s="112">
        <v>587</v>
      </c>
      <c r="Z696" s="112">
        <v>15.541435001323801</v>
      </c>
      <c r="AA696" s="112">
        <v>0.67600000000000005</v>
      </c>
      <c r="AB696" s="112">
        <v>4</v>
      </c>
      <c r="AC696" s="111">
        <v>4.5</v>
      </c>
      <c r="AD696" s="49">
        <f t="shared" si="10"/>
        <v>5</v>
      </c>
      <c r="AE69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9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97" spans="1:32" x14ac:dyDescent="0.25">
      <c r="A697" s="110" t="s">
        <v>544</v>
      </c>
      <c r="B697" s="110">
        <v>9009352500</v>
      </c>
      <c r="C697" s="110" t="s">
        <v>543</v>
      </c>
      <c r="D697" s="110">
        <v>51094</v>
      </c>
      <c r="E697" s="110">
        <v>2.72</v>
      </c>
      <c r="F697" s="110">
        <v>30980.288059999999</v>
      </c>
      <c r="G697" s="110">
        <v>30.98</v>
      </c>
      <c r="H697" s="110">
        <v>0.188</v>
      </c>
      <c r="I697" s="110">
        <v>1</v>
      </c>
      <c r="J697" s="110">
        <v>0.81200000000000006</v>
      </c>
      <c r="K697" s="110">
        <v>5</v>
      </c>
      <c r="L697" s="110">
        <v>1131</v>
      </c>
      <c r="M697" s="110">
        <v>0.4380850163082699</v>
      </c>
      <c r="N697" s="110">
        <v>0.76600000000000001</v>
      </c>
      <c r="O697" s="110">
        <v>4</v>
      </c>
      <c r="P697" s="110">
        <v>0.83499999999999996</v>
      </c>
      <c r="Q697" s="110">
        <v>5</v>
      </c>
      <c r="R697" s="110">
        <v>5</v>
      </c>
      <c r="S697" s="110">
        <v>1</v>
      </c>
      <c r="T697" s="110">
        <v>1</v>
      </c>
      <c r="U697" s="110">
        <v>2731</v>
      </c>
      <c r="V697" s="110">
        <v>1.27931557984052</v>
      </c>
      <c r="W697" s="110">
        <v>2134.7351997999999</v>
      </c>
      <c r="X697" s="110">
        <v>1</v>
      </c>
      <c r="Y697" s="110">
        <v>284</v>
      </c>
      <c r="Z697" s="110">
        <v>8.5234093637454986</v>
      </c>
      <c r="AA697" s="110">
        <v>0.441</v>
      </c>
      <c r="AB697" s="110">
        <v>3</v>
      </c>
      <c r="AC697" s="109">
        <v>4</v>
      </c>
      <c r="AD697" s="49">
        <f t="shared" si="10"/>
        <v>4</v>
      </c>
      <c r="AE69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9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98" spans="1:32" x14ac:dyDescent="0.25">
      <c r="A698" s="112" t="s">
        <v>542</v>
      </c>
      <c r="B698" s="112">
        <v>9009352600</v>
      </c>
      <c r="C698" s="112" t="s">
        <v>541</v>
      </c>
      <c r="D698" s="112">
        <v>43175</v>
      </c>
      <c r="E698" s="112">
        <v>2.64</v>
      </c>
      <c r="F698" s="112">
        <v>26572.375619999999</v>
      </c>
      <c r="G698" s="112">
        <v>26.571999999999999</v>
      </c>
      <c r="H698" s="112">
        <v>0.128</v>
      </c>
      <c r="I698" s="112">
        <v>1</v>
      </c>
      <c r="J698" s="112">
        <v>0.872</v>
      </c>
      <c r="K698" s="112">
        <v>5</v>
      </c>
      <c r="L698" s="112">
        <v>1238</v>
      </c>
      <c r="M698" s="112">
        <v>0.55907684779295619</v>
      </c>
      <c r="N698" s="112">
        <v>0.89600000000000002</v>
      </c>
      <c r="O698" s="112">
        <v>5</v>
      </c>
      <c r="P698" s="112">
        <v>0.72399999999999998</v>
      </c>
      <c r="Q698" s="112">
        <v>4</v>
      </c>
      <c r="R698" s="112">
        <v>5</v>
      </c>
      <c r="S698" s="112">
        <v>1</v>
      </c>
      <c r="T698" s="112">
        <v>1</v>
      </c>
      <c r="U698" s="112">
        <v>5395</v>
      </c>
      <c r="V698" s="112">
        <v>0.87557394088312401</v>
      </c>
      <c r="W698" s="112">
        <v>6161.6726447999999</v>
      </c>
      <c r="X698" s="112">
        <v>1</v>
      </c>
      <c r="Y698" s="112">
        <v>574</v>
      </c>
      <c r="Z698" s="112">
        <v>11.328202091967635</v>
      </c>
      <c r="AA698" s="112">
        <v>0.54600000000000004</v>
      </c>
      <c r="AB698" s="112">
        <v>3</v>
      </c>
      <c r="AC698" s="111">
        <v>4</v>
      </c>
      <c r="AD698" s="49">
        <f t="shared" si="10"/>
        <v>4</v>
      </c>
      <c r="AE69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69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699" spans="1:32" x14ac:dyDescent="0.25">
      <c r="A699" s="110" t="s">
        <v>540</v>
      </c>
      <c r="B699" s="110">
        <v>9009352701</v>
      </c>
      <c r="C699" s="110" t="s">
        <v>539</v>
      </c>
      <c r="D699" s="110">
        <v>50561</v>
      </c>
      <c r="E699" s="110">
        <v>2</v>
      </c>
      <c r="F699" s="110">
        <v>35752.025959999999</v>
      </c>
      <c r="G699" s="110">
        <v>35.752000000000002</v>
      </c>
      <c r="H699" s="110">
        <v>0.24299999999999999</v>
      </c>
      <c r="I699" s="110">
        <v>2</v>
      </c>
      <c r="J699" s="110">
        <v>0.75700000000000001</v>
      </c>
      <c r="K699" s="110">
        <v>4</v>
      </c>
      <c r="L699" s="110">
        <v>1058</v>
      </c>
      <c r="M699" s="110">
        <v>0.35511274281923239</v>
      </c>
      <c r="N699" s="110">
        <v>0.50800000000000001</v>
      </c>
      <c r="O699" s="110">
        <v>3</v>
      </c>
      <c r="P699" s="110">
        <v>0.90300000000000002</v>
      </c>
      <c r="Q699" s="110">
        <v>5</v>
      </c>
      <c r="R699" s="110">
        <v>5</v>
      </c>
      <c r="S699" s="110">
        <v>1</v>
      </c>
      <c r="T699" s="110">
        <v>1</v>
      </c>
      <c r="U699" s="110">
        <v>3386</v>
      </c>
      <c r="V699" s="110">
        <v>1.11840440959572</v>
      </c>
      <c r="W699" s="110">
        <v>3027.5274051000001</v>
      </c>
      <c r="X699" s="110">
        <v>1</v>
      </c>
      <c r="Y699" s="110">
        <v>570</v>
      </c>
      <c r="Z699" s="110">
        <v>18.955769870302628</v>
      </c>
      <c r="AA699" s="110">
        <v>0.77100000000000002</v>
      </c>
      <c r="AB699" s="110">
        <v>4</v>
      </c>
      <c r="AC699" s="109">
        <v>4.5</v>
      </c>
      <c r="AD699" s="49">
        <f t="shared" si="10"/>
        <v>5</v>
      </c>
      <c r="AE69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69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00" spans="1:32" x14ac:dyDescent="0.25">
      <c r="A700" s="112" t="s">
        <v>538</v>
      </c>
      <c r="B700" s="112">
        <v>9009352702</v>
      </c>
      <c r="C700" s="112" t="s">
        <v>537</v>
      </c>
      <c r="D700" s="112">
        <v>68322</v>
      </c>
      <c r="E700" s="112">
        <v>2.52</v>
      </c>
      <c r="F700" s="112">
        <v>43038.814539999999</v>
      </c>
      <c r="G700" s="112">
        <v>43.039000000000001</v>
      </c>
      <c r="H700" s="112">
        <v>0.34</v>
      </c>
      <c r="I700" s="112">
        <v>2</v>
      </c>
      <c r="J700" s="112">
        <v>0.65999999999999992</v>
      </c>
      <c r="K700" s="112">
        <v>4</v>
      </c>
      <c r="L700" s="112">
        <v>1254</v>
      </c>
      <c r="M700" s="112">
        <v>0.3496378829397005</v>
      </c>
      <c r="N700" s="112">
        <v>0.47299999999999998</v>
      </c>
      <c r="O700" s="112">
        <v>3</v>
      </c>
      <c r="P700" s="112">
        <v>0.71300000000000008</v>
      </c>
      <c r="Q700" s="112">
        <v>4</v>
      </c>
      <c r="R700" s="112">
        <v>4</v>
      </c>
      <c r="S700" s="112">
        <v>1</v>
      </c>
      <c r="T700" s="112">
        <v>1</v>
      </c>
      <c r="U700" s="112">
        <v>5852</v>
      </c>
      <c r="V700" s="112">
        <v>1.1099846794657</v>
      </c>
      <c r="W700" s="112">
        <v>5272.1448397000004</v>
      </c>
      <c r="X700" s="112">
        <v>1</v>
      </c>
      <c r="Y700" s="112">
        <v>963</v>
      </c>
      <c r="Z700" s="112">
        <v>18.497887053399925</v>
      </c>
      <c r="AA700" s="112">
        <v>0.753</v>
      </c>
      <c r="AB700" s="112">
        <v>4</v>
      </c>
      <c r="AC700" s="111">
        <v>4</v>
      </c>
      <c r="AD700" s="49">
        <f t="shared" si="10"/>
        <v>4</v>
      </c>
      <c r="AE70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0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01" spans="1:32" x14ac:dyDescent="0.25">
      <c r="A701" s="110" t="s">
        <v>536</v>
      </c>
      <c r="B701" s="110">
        <v>9009352800</v>
      </c>
      <c r="C701" s="110" t="s">
        <v>535</v>
      </c>
      <c r="D701" s="110">
        <v>53904</v>
      </c>
      <c r="E701" s="110">
        <v>2.48</v>
      </c>
      <c r="F701" s="110">
        <v>34229.074229999998</v>
      </c>
      <c r="G701" s="110">
        <v>34.228999999999999</v>
      </c>
      <c r="H701" s="110">
        <v>0.22900000000000001</v>
      </c>
      <c r="I701" s="110">
        <v>2</v>
      </c>
      <c r="J701" s="110">
        <v>0.77100000000000002</v>
      </c>
      <c r="K701" s="110">
        <v>4</v>
      </c>
      <c r="L701" s="110">
        <v>1120</v>
      </c>
      <c r="M701" s="110">
        <v>0.39264865621812645</v>
      </c>
      <c r="N701" s="110">
        <v>0.67</v>
      </c>
      <c r="O701" s="110">
        <v>4</v>
      </c>
      <c r="P701" s="110">
        <v>0.85499999999999998</v>
      </c>
      <c r="Q701" s="110">
        <v>5</v>
      </c>
      <c r="R701" s="110">
        <v>5</v>
      </c>
      <c r="S701" s="110">
        <v>1</v>
      </c>
      <c r="T701" s="110">
        <v>1</v>
      </c>
      <c r="U701" s="110">
        <v>6545</v>
      </c>
      <c r="V701" s="110">
        <v>2.66264554121486</v>
      </c>
      <c r="W701" s="110">
        <v>2458.0815954</v>
      </c>
      <c r="X701" s="110">
        <v>1</v>
      </c>
      <c r="Y701" s="110">
        <v>2118</v>
      </c>
      <c r="Z701" s="110">
        <v>33.936869091491751</v>
      </c>
      <c r="AA701" s="110">
        <v>0.96</v>
      </c>
      <c r="AB701" s="110">
        <v>5</v>
      </c>
      <c r="AC701" s="109">
        <v>5</v>
      </c>
      <c r="AD701" s="49">
        <f t="shared" si="10"/>
        <v>5</v>
      </c>
      <c r="AE70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0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02" spans="1:32" x14ac:dyDescent="0.25">
      <c r="A702" s="112" t="s">
        <v>534</v>
      </c>
      <c r="B702" s="112">
        <v>9009361100</v>
      </c>
      <c r="C702" s="112" t="s">
        <v>533</v>
      </c>
      <c r="D702" s="112">
        <v>94434</v>
      </c>
      <c r="E702" s="112">
        <v>2.73</v>
      </c>
      <c r="F702" s="112">
        <v>57154.056819999998</v>
      </c>
      <c r="G702" s="112">
        <v>57.154000000000003</v>
      </c>
      <c r="H702" s="112">
        <v>0.59899999999999998</v>
      </c>
      <c r="I702" s="112">
        <v>3</v>
      </c>
      <c r="J702" s="112">
        <v>0.40100000000000002</v>
      </c>
      <c r="K702" s="112">
        <v>3</v>
      </c>
      <c r="L702" s="112">
        <v>1597</v>
      </c>
      <c r="M702" s="112">
        <v>0.33530428225514719</v>
      </c>
      <c r="N702" s="112">
        <v>0.39900000000000002</v>
      </c>
      <c r="O702" s="112">
        <v>2</v>
      </c>
      <c r="P702" s="112">
        <v>0.38100000000000001</v>
      </c>
      <c r="Q702" s="112">
        <v>2</v>
      </c>
      <c r="R702" s="112">
        <v>3</v>
      </c>
      <c r="S702" s="112">
        <v>1</v>
      </c>
      <c r="T702" s="112">
        <v>1</v>
      </c>
      <c r="U702" s="112">
        <v>6503</v>
      </c>
      <c r="V702" s="112">
        <v>9.3128593645993707</v>
      </c>
      <c r="W702" s="112">
        <v>698.28177849999997</v>
      </c>
      <c r="X702" s="112">
        <v>1</v>
      </c>
      <c r="Y702" s="112">
        <v>423</v>
      </c>
      <c r="Z702" s="112">
        <v>6.3637731307356704</v>
      </c>
      <c r="AA702" s="112">
        <v>0.33800000000000002</v>
      </c>
      <c r="AB702" s="112">
        <v>2</v>
      </c>
      <c r="AC702" s="111">
        <v>2.5</v>
      </c>
      <c r="AD702" s="49">
        <f t="shared" si="10"/>
        <v>3</v>
      </c>
      <c r="AE70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0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03" spans="1:32" x14ac:dyDescent="0.25">
      <c r="A703" s="110" t="s">
        <v>532</v>
      </c>
      <c r="B703" s="110">
        <v>9009361200</v>
      </c>
      <c r="C703" s="110" t="s">
        <v>531</v>
      </c>
      <c r="D703" s="110">
        <v>94576</v>
      </c>
      <c r="E703" s="110">
        <v>2.7</v>
      </c>
      <c r="F703" s="110">
        <v>57557.120669999997</v>
      </c>
      <c r="G703" s="110">
        <v>57.557000000000002</v>
      </c>
      <c r="H703" s="110">
        <v>0.61099999999999999</v>
      </c>
      <c r="I703" s="110">
        <v>4</v>
      </c>
      <c r="J703" s="110">
        <v>0.38900000000000001</v>
      </c>
      <c r="K703" s="110">
        <v>2</v>
      </c>
      <c r="L703" s="110">
        <v>1475</v>
      </c>
      <c r="M703" s="110">
        <v>0.30752059508816987</v>
      </c>
      <c r="N703" s="110">
        <v>0.21199999999999999</v>
      </c>
      <c r="O703" s="110">
        <v>2</v>
      </c>
      <c r="P703" s="110">
        <v>0.5</v>
      </c>
      <c r="Q703" s="110">
        <v>3</v>
      </c>
      <c r="R703" s="110">
        <v>3</v>
      </c>
      <c r="S703" s="110">
        <v>1</v>
      </c>
      <c r="T703" s="110">
        <v>1</v>
      </c>
      <c r="U703" s="110">
        <v>5524</v>
      </c>
      <c r="V703" s="110">
        <v>3.7408710001745198</v>
      </c>
      <c r="W703" s="110">
        <v>1476.6614512000001</v>
      </c>
      <c r="X703" s="110">
        <v>1</v>
      </c>
      <c r="Y703" s="110">
        <v>339</v>
      </c>
      <c r="Z703" s="110">
        <v>6.0074428495481129</v>
      </c>
      <c r="AA703" s="110">
        <v>0.29199999999999998</v>
      </c>
      <c r="AB703" s="110">
        <v>2</v>
      </c>
      <c r="AC703" s="109">
        <v>2.5</v>
      </c>
      <c r="AD703" s="49">
        <f t="shared" si="10"/>
        <v>3</v>
      </c>
      <c r="AE70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0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04" spans="1:32" x14ac:dyDescent="0.25">
      <c r="A704" s="112" t="s">
        <v>530</v>
      </c>
      <c r="B704" s="112">
        <v>9009361300</v>
      </c>
      <c r="C704" s="112" t="s">
        <v>529</v>
      </c>
      <c r="D704" s="112">
        <v>102697</v>
      </c>
      <c r="E704" s="112">
        <v>2.72</v>
      </c>
      <c r="F704" s="112">
        <v>62269.202709999998</v>
      </c>
      <c r="G704" s="112">
        <v>62.268999999999998</v>
      </c>
      <c r="H704" s="112">
        <v>0.69799999999999995</v>
      </c>
      <c r="I704" s="112">
        <v>4</v>
      </c>
      <c r="J704" s="112">
        <v>0.30200000000000005</v>
      </c>
      <c r="K704" s="112">
        <v>2</v>
      </c>
      <c r="L704" s="112">
        <v>1664</v>
      </c>
      <c r="M704" s="112">
        <v>0.32067216426384854</v>
      </c>
      <c r="N704" s="112">
        <v>0.29499999999999998</v>
      </c>
      <c r="O704" s="112">
        <v>2</v>
      </c>
      <c r="P704" s="112">
        <v>0.33299999999999996</v>
      </c>
      <c r="Q704" s="112">
        <v>2</v>
      </c>
      <c r="R704" s="112">
        <v>2</v>
      </c>
      <c r="S704" s="112">
        <v>1</v>
      </c>
      <c r="T704" s="112">
        <v>1</v>
      </c>
      <c r="U704" s="112">
        <v>4653</v>
      </c>
      <c r="V704" s="112">
        <v>7.3808040809455502</v>
      </c>
      <c r="W704" s="112">
        <v>630.41911816000004</v>
      </c>
      <c r="X704" s="112">
        <v>1</v>
      </c>
      <c r="Y704" s="112">
        <v>147</v>
      </c>
      <c r="Z704" s="112">
        <v>3.398843930635838</v>
      </c>
      <c r="AA704" s="112">
        <v>9.8000000000000004E-2</v>
      </c>
      <c r="AB704" s="112">
        <v>1</v>
      </c>
      <c r="AC704" s="111">
        <v>1.5</v>
      </c>
      <c r="AD704" s="49">
        <f t="shared" si="10"/>
        <v>2</v>
      </c>
      <c r="AE70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0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05" spans="1:32" x14ac:dyDescent="0.25">
      <c r="A705" s="110" t="s">
        <v>528</v>
      </c>
      <c r="B705" s="110">
        <v>9009361401</v>
      </c>
      <c r="C705" s="110" t="s">
        <v>527</v>
      </c>
      <c r="D705" s="110">
        <v>31838</v>
      </c>
      <c r="E705" s="110">
        <v>1.55</v>
      </c>
      <c r="F705" s="110">
        <v>25572.896990000001</v>
      </c>
      <c r="G705" s="110">
        <v>25.573</v>
      </c>
      <c r="H705" s="110">
        <v>0.11899999999999999</v>
      </c>
      <c r="I705" s="110">
        <v>1</v>
      </c>
      <c r="J705" s="110">
        <v>0.88100000000000001</v>
      </c>
      <c r="K705" s="110">
        <v>5</v>
      </c>
      <c r="L705" s="110">
        <v>1313</v>
      </c>
      <c r="M705" s="110">
        <v>0.61612104432912751</v>
      </c>
      <c r="N705" s="110">
        <v>0.93</v>
      </c>
      <c r="O705" s="110">
        <v>5</v>
      </c>
      <c r="P705" s="110">
        <v>0.64300000000000002</v>
      </c>
      <c r="Q705" s="110">
        <v>4</v>
      </c>
      <c r="R705" s="110">
        <v>5</v>
      </c>
      <c r="S705" s="110">
        <v>1</v>
      </c>
      <c r="T705" s="110">
        <v>1</v>
      </c>
      <c r="U705" s="110">
        <v>4933</v>
      </c>
      <c r="V705" s="110">
        <v>0.16399921544037999</v>
      </c>
      <c r="W705" s="110">
        <v>30079.412189999999</v>
      </c>
      <c r="X705" s="110">
        <v>1</v>
      </c>
      <c r="Y705" s="110">
        <v>1163</v>
      </c>
      <c r="Z705" s="110">
        <v>30.710324795352523</v>
      </c>
      <c r="AA705" s="110">
        <v>0.95</v>
      </c>
      <c r="AB705" s="110">
        <v>5</v>
      </c>
      <c r="AC705" s="109">
        <v>5</v>
      </c>
      <c r="AD705" s="49">
        <f t="shared" si="10"/>
        <v>5</v>
      </c>
      <c r="AE70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70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06" spans="1:32" x14ac:dyDescent="0.25">
      <c r="A706" s="112" t="s">
        <v>526</v>
      </c>
      <c r="B706" s="112">
        <v>9009361402</v>
      </c>
      <c r="C706" s="112" t="s">
        <v>525</v>
      </c>
      <c r="D706" s="112">
        <v>49375</v>
      </c>
      <c r="E706" s="112">
        <v>1.97</v>
      </c>
      <c r="F706" s="112">
        <v>35178.230929999998</v>
      </c>
      <c r="G706" s="112">
        <v>35.177999999999997</v>
      </c>
      <c r="H706" s="112">
        <v>0.23599999999999999</v>
      </c>
      <c r="I706" s="112">
        <v>2</v>
      </c>
      <c r="J706" s="112">
        <v>0.76400000000000001</v>
      </c>
      <c r="K706" s="112">
        <v>4</v>
      </c>
      <c r="L706" s="112">
        <v>1510</v>
      </c>
      <c r="M706" s="112">
        <v>0.51509128006056903</v>
      </c>
      <c r="N706" s="112">
        <v>0.86199999999999999</v>
      </c>
      <c r="O706" s="112">
        <v>5</v>
      </c>
      <c r="P706" s="112">
        <v>0.45999999999999996</v>
      </c>
      <c r="Q706" s="112">
        <v>3</v>
      </c>
      <c r="R706" s="112">
        <v>4</v>
      </c>
      <c r="S706" s="112">
        <v>1</v>
      </c>
      <c r="T706" s="112">
        <v>1</v>
      </c>
      <c r="U706" s="112">
        <v>3367</v>
      </c>
      <c r="V706" s="112">
        <v>0.297824545905232</v>
      </c>
      <c r="W706" s="112">
        <v>11305.313972</v>
      </c>
      <c r="X706" s="112">
        <v>1</v>
      </c>
      <c r="Y706" s="112">
        <v>806</v>
      </c>
      <c r="Z706" s="112">
        <v>29.319752637322662</v>
      </c>
      <c r="AA706" s="112">
        <v>0.92500000000000004</v>
      </c>
      <c r="AB706" s="112">
        <v>5</v>
      </c>
      <c r="AC706" s="111">
        <v>4.5</v>
      </c>
      <c r="AD706" s="49">
        <f t="shared" ref="AD706:AD769" si="11">ROUNDUP(AC706,0)</f>
        <v>5</v>
      </c>
      <c r="AE70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0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07" spans="1:32" x14ac:dyDescent="0.25">
      <c r="A707" s="110" t="s">
        <v>524</v>
      </c>
      <c r="B707" s="110">
        <v>9009361500</v>
      </c>
      <c r="C707" s="110" t="s">
        <v>523</v>
      </c>
      <c r="D707" s="110">
        <v>57955</v>
      </c>
      <c r="E707" s="110">
        <v>2.87</v>
      </c>
      <c r="F707" s="110">
        <v>34209.754829999998</v>
      </c>
      <c r="G707" s="110">
        <v>34.21</v>
      </c>
      <c r="H707" s="110">
        <v>0.22800000000000001</v>
      </c>
      <c r="I707" s="110">
        <v>2</v>
      </c>
      <c r="J707" s="110">
        <v>0.77200000000000002</v>
      </c>
      <c r="K707" s="110">
        <v>4</v>
      </c>
      <c r="L707" s="110">
        <v>1260</v>
      </c>
      <c r="M707" s="110">
        <v>0.44197919789652002</v>
      </c>
      <c r="N707" s="110">
        <v>0.77200000000000002</v>
      </c>
      <c r="O707" s="110">
        <v>4</v>
      </c>
      <c r="P707" s="110">
        <v>0.70199999999999996</v>
      </c>
      <c r="Q707" s="110">
        <v>4</v>
      </c>
      <c r="R707" s="110">
        <v>4</v>
      </c>
      <c r="S707" s="110">
        <v>1</v>
      </c>
      <c r="T707" s="110">
        <v>1</v>
      </c>
      <c r="U707" s="110">
        <v>7607</v>
      </c>
      <c r="V707" s="110">
        <v>1.1734293749623601</v>
      </c>
      <c r="W707" s="110">
        <v>6482.7080029999997</v>
      </c>
      <c r="X707" s="110">
        <v>1</v>
      </c>
      <c r="Y707" s="110">
        <v>1699</v>
      </c>
      <c r="Z707" s="110">
        <v>22.258613913271322</v>
      </c>
      <c r="AA707" s="110">
        <v>0.84</v>
      </c>
      <c r="AB707" s="110">
        <v>5</v>
      </c>
      <c r="AC707" s="109">
        <v>4.5</v>
      </c>
      <c r="AD707" s="49">
        <f t="shared" si="11"/>
        <v>5</v>
      </c>
      <c r="AE70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0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08" spans="1:32" x14ac:dyDescent="0.25">
      <c r="A708" s="112" t="s">
        <v>522</v>
      </c>
      <c r="B708" s="112">
        <v>9011650100</v>
      </c>
      <c r="C708" s="112" t="s">
        <v>521</v>
      </c>
      <c r="D708" s="112">
        <v>100435</v>
      </c>
      <c r="E708" s="112">
        <v>2.36</v>
      </c>
      <c r="F708" s="112">
        <v>65377.616370000003</v>
      </c>
      <c r="G708" s="112">
        <v>65.378</v>
      </c>
      <c r="H708" s="112">
        <v>0.73899999999999999</v>
      </c>
      <c r="I708" s="112">
        <v>4</v>
      </c>
      <c r="J708" s="112">
        <v>0.26100000000000001</v>
      </c>
      <c r="K708" s="112">
        <v>2</v>
      </c>
      <c r="L708" s="112">
        <v>1779</v>
      </c>
      <c r="M708" s="112">
        <v>0.3265337769303564</v>
      </c>
      <c r="N708" s="112">
        <v>0.33500000000000002</v>
      </c>
      <c r="O708" s="112">
        <v>2</v>
      </c>
      <c r="P708" s="112">
        <v>0.26200000000000001</v>
      </c>
      <c r="Q708" s="112">
        <v>2</v>
      </c>
      <c r="R708" s="112">
        <v>2</v>
      </c>
      <c r="S708" s="112">
        <v>2</v>
      </c>
      <c r="T708" s="112">
        <v>2</v>
      </c>
      <c r="U708" s="112">
        <v>2406</v>
      </c>
      <c r="V708" s="112">
        <v>31.840444434491602</v>
      </c>
      <c r="W708" s="112">
        <v>75.564271879000003</v>
      </c>
      <c r="X708" s="112">
        <v>2</v>
      </c>
      <c r="Y708" s="112">
        <v>67</v>
      </c>
      <c r="Z708" s="112">
        <v>2.6810724289715888</v>
      </c>
      <c r="AA708" s="112">
        <v>2.5000000000000001E-2</v>
      </c>
      <c r="AB708" s="112">
        <v>1</v>
      </c>
      <c r="AC708" s="111">
        <v>1.5</v>
      </c>
      <c r="AD708" s="49">
        <f t="shared" si="11"/>
        <v>2</v>
      </c>
      <c r="AE70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0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09" spans="1:32" x14ac:dyDescent="0.25">
      <c r="A709" s="110" t="s">
        <v>520</v>
      </c>
      <c r="B709" s="110">
        <v>9011660101</v>
      </c>
      <c r="C709" s="110" t="s">
        <v>519</v>
      </c>
      <c r="D709" s="110">
        <v>95642</v>
      </c>
      <c r="E709" s="110">
        <v>2.23</v>
      </c>
      <c r="F709" s="110">
        <v>64046.620369999997</v>
      </c>
      <c r="G709" s="110">
        <v>64.046999999999997</v>
      </c>
      <c r="H709" s="110">
        <v>0.71899999999999997</v>
      </c>
      <c r="I709" s="110">
        <v>4</v>
      </c>
      <c r="J709" s="110">
        <v>0.28100000000000003</v>
      </c>
      <c r="K709" s="110">
        <v>2</v>
      </c>
      <c r="L709" s="110">
        <v>1661</v>
      </c>
      <c r="M709" s="110">
        <v>0.31121080058326273</v>
      </c>
      <c r="N709" s="110">
        <v>0.23100000000000001</v>
      </c>
      <c r="O709" s="110">
        <v>2</v>
      </c>
      <c r="P709" s="110">
        <v>0.33699999999999997</v>
      </c>
      <c r="Q709" s="110">
        <v>2</v>
      </c>
      <c r="R709" s="110">
        <v>2</v>
      </c>
      <c r="S709" s="110">
        <v>1</v>
      </c>
      <c r="T709" s="110">
        <v>1</v>
      </c>
      <c r="U709" s="110">
        <v>3356</v>
      </c>
      <c r="V709" s="110">
        <v>11.3390073621963</v>
      </c>
      <c r="W709" s="110">
        <v>295.96947005999999</v>
      </c>
      <c r="X709" s="110">
        <v>1</v>
      </c>
      <c r="Y709" s="110">
        <v>155</v>
      </c>
      <c r="Z709" s="110">
        <v>4.7957920792079207</v>
      </c>
      <c r="AA709" s="110">
        <v>0.20499999999999999</v>
      </c>
      <c r="AB709" s="110">
        <v>2</v>
      </c>
      <c r="AC709" s="109">
        <v>2</v>
      </c>
      <c r="AD709" s="49">
        <f t="shared" si="11"/>
        <v>2</v>
      </c>
      <c r="AE70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0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10" spans="1:32" x14ac:dyDescent="0.25">
      <c r="A710" s="112" t="s">
        <v>518</v>
      </c>
      <c r="B710" s="112">
        <v>9011660102</v>
      </c>
      <c r="C710" s="112" t="s">
        <v>517</v>
      </c>
      <c r="D710" s="112">
        <v>98000</v>
      </c>
      <c r="E710" s="112">
        <v>2.37</v>
      </c>
      <c r="F710" s="112">
        <v>63657.840640000002</v>
      </c>
      <c r="G710" s="112">
        <v>63.658000000000001</v>
      </c>
      <c r="H710" s="112">
        <v>0.71299999999999997</v>
      </c>
      <c r="I710" s="112">
        <v>4</v>
      </c>
      <c r="J710" s="112">
        <v>0.28700000000000003</v>
      </c>
      <c r="K710" s="112">
        <v>2</v>
      </c>
      <c r="L710" s="112">
        <v>1396</v>
      </c>
      <c r="M710" s="112">
        <v>0.26315689994476066</v>
      </c>
      <c r="N710" s="112">
        <v>4.2000000000000003E-2</v>
      </c>
      <c r="O710" s="112">
        <v>1</v>
      </c>
      <c r="P710" s="112">
        <v>0.57299999999999995</v>
      </c>
      <c r="Q710" s="112">
        <v>3</v>
      </c>
      <c r="R710" s="112">
        <v>3</v>
      </c>
      <c r="S710" s="112">
        <v>1</v>
      </c>
      <c r="T710" s="112">
        <v>1</v>
      </c>
      <c r="U710" s="112">
        <v>4247</v>
      </c>
      <c r="V710" s="112">
        <v>11.6763772650684</v>
      </c>
      <c r="W710" s="112">
        <v>363.72582896</v>
      </c>
      <c r="X710" s="112">
        <v>1</v>
      </c>
      <c r="Y710" s="112">
        <v>138</v>
      </c>
      <c r="Z710" s="112">
        <v>3.3141210374639769</v>
      </c>
      <c r="AA710" s="112">
        <v>7.6999999999999999E-2</v>
      </c>
      <c r="AB710" s="112">
        <v>1</v>
      </c>
      <c r="AC710" s="111">
        <v>2</v>
      </c>
      <c r="AD710" s="49">
        <f t="shared" si="11"/>
        <v>2</v>
      </c>
      <c r="AE71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1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11" spans="1:32" x14ac:dyDescent="0.25">
      <c r="A711" s="110" t="s">
        <v>516</v>
      </c>
      <c r="B711" s="110">
        <v>9011690300</v>
      </c>
      <c r="C711" s="110" t="s">
        <v>515</v>
      </c>
      <c r="D711" s="110">
        <v>40913</v>
      </c>
      <c r="E711" s="110">
        <v>2.4</v>
      </c>
      <c r="F711" s="110">
        <v>26409.227940000001</v>
      </c>
      <c r="G711" s="110">
        <v>26.408999999999999</v>
      </c>
      <c r="H711" s="110">
        <v>0.126</v>
      </c>
      <c r="I711" s="110">
        <v>1</v>
      </c>
      <c r="J711" s="110">
        <v>0.874</v>
      </c>
      <c r="K711" s="110">
        <v>5</v>
      </c>
      <c r="L711" s="110">
        <v>1104</v>
      </c>
      <c r="M711" s="110">
        <v>0.50164283598515524</v>
      </c>
      <c r="N711" s="110">
        <v>0.84699999999999998</v>
      </c>
      <c r="O711" s="110">
        <v>5</v>
      </c>
      <c r="P711" s="110">
        <v>0.87</v>
      </c>
      <c r="Q711" s="110">
        <v>5</v>
      </c>
      <c r="R711" s="110">
        <v>5</v>
      </c>
      <c r="S711" s="110">
        <v>1</v>
      </c>
      <c r="T711" s="110">
        <v>1</v>
      </c>
      <c r="U711" s="110">
        <v>6280</v>
      </c>
      <c r="V711" s="110">
        <v>1.42316450887031</v>
      </c>
      <c r="W711" s="110">
        <v>4412.7013853999997</v>
      </c>
      <c r="X711" s="110">
        <v>1</v>
      </c>
      <c r="Y711" s="110">
        <v>2160</v>
      </c>
      <c r="Z711" s="110">
        <v>34.263959390862944</v>
      </c>
      <c r="AA711" s="110">
        <v>0.96499999999999997</v>
      </c>
      <c r="AB711" s="110">
        <v>5</v>
      </c>
      <c r="AC711" s="109">
        <v>5</v>
      </c>
      <c r="AD711" s="49">
        <f t="shared" si="11"/>
        <v>5</v>
      </c>
      <c r="AE71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71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12" spans="1:32" x14ac:dyDescent="0.25">
      <c r="A712" s="112" t="s">
        <v>514</v>
      </c>
      <c r="B712" s="112">
        <v>9011690400</v>
      </c>
      <c r="C712" s="112" t="s">
        <v>513</v>
      </c>
      <c r="D712" s="112">
        <v>50000</v>
      </c>
      <c r="E712" s="112">
        <v>2.61</v>
      </c>
      <c r="F712" s="112">
        <v>30949.223030000001</v>
      </c>
      <c r="G712" s="112">
        <v>30.949000000000002</v>
      </c>
      <c r="H712" s="112">
        <v>0.185</v>
      </c>
      <c r="I712" s="112">
        <v>1</v>
      </c>
      <c r="J712" s="112">
        <v>0.81499999999999995</v>
      </c>
      <c r="K712" s="112">
        <v>5</v>
      </c>
      <c r="L712" s="112">
        <v>1248</v>
      </c>
      <c r="M712" s="112">
        <v>0.48388936890219564</v>
      </c>
      <c r="N712" s="112">
        <v>0.82699999999999996</v>
      </c>
      <c r="O712" s="112">
        <v>5</v>
      </c>
      <c r="P712" s="112">
        <v>0.71599999999999997</v>
      </c>
      <c r="Q712" s="112">
        <v>4</v>
      </c>
      <c r="R712" s="112">
        <v>5</v>
      </c>
      <c r="S712" s="112">
        <v>1</v>
      </c>
      <c r="T712" s="112">
        <v>1</v>
      </c>
      <c r="U712" s="112">
        <v>2055</v>
      </c>
      <c r="V712" s="112">
        <v>0.18917616606717899</v>
      </c>
      <c r="W712" s="112">
        <v>10862.890621</v>
      </c>
      <c r="X712" s="112">
        <v>1</v>
      </c>
      <c r="Y712" s="112">
        <v>849</v>
      </c>
      <c r="Z712" s="112">
        <v>41.843272548053228</v>
      </c>
      <c r="AA712" s="112">
        <v>1</v>
      </c>
      <c r="AB712" s="112">
        <v>5</v>
      </c>
      <c r="AC712" s="111">
        <v>5</v>
      </c>
      <c r="AD712" s="49">
        <f t="shared" si="11"/>
        <v>5</v>
      </c>
      <c r="AE71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1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13" spans="1:32" x14ac:dyDescent="0.25">
      <c r="A713" s="110" t="s">
        <v>512</v>
      </c>
      <c r="B713" s="110">
        <v>9011690500</v>
      </c>
      <c r="C713" s="110" t="s">
        <v>511</v>
      </c>
      <c r="D713" s="110">
        <v>28032</v>
      </c>
      <c r="E713" s="110">
        <v>1.59</v>
      </c>
      <c r="F713" s="110">
        <v>22230.822049999999</v>
      </c>
      <c r="G713" s="110">
        <v>22.231000000000002</v>
      </c>
      <c r="H713" s="110">
        <v>8.5000000000000006E-2</v>
      </c>
      <c r="I713" s="110">
        <v>1</v>
      </c>
      <c r="J713" s="110">
        <v>0.91500000000000004</v>
      </c>
      <c r="K713" s="110">
        <v>5</v>
      </c>
      <c r="L713" s="110">
        <v>910</v>
      </c>
      <c r="M713" s="110">
        <v>0.49120990557341987</v>
      </c>
      <c r="N713" s="110">
        <v>0.83499999999999996</v>
      </c>
      <c r="O713" s="110">
        <v>5</v>
      </c>
      <c r="P713" s="110">
        <v>0.97</v>
      </c>
      <c r="Q713" s="110">
        <v>5</v>
      </c>
      <c r="R713" s="110">
        <v>5</v>
      </c>
      <c r="S713" s="110">
        <v>1</v>
      </c>
      <c r="T713" s="110">
        <v>1</v>
      </c>
      <c r="U713" s="110">
        <v>2827</v>
      </c>
      <c r="V713" s="110">
        <v>0.37402142403748601</v>
      </c>
      <c r="W713" s="110">
        <v>7558.3905581999998</v>
      </c>
      <c r="X713" s="110">
        <v>1</v>
      </c>
      <c r="Y713" s="110">
        <v>776</v>
      </c>
      <c r="Z713" s="110">
        <v>30.124223602484474</v>
      </c>
      <c r="AA713" s="110">
        <v>0.94599999999999995</v>
      </c>
      <c r="AB713" s="110">
        <v>5</v>
      </c>
      <c r="AC713" s="109">
        <v>5</v>
      </c>
      <c r="AD713" s="49">
        <f t="shared" si="11"/>
        <v>5</v>
      </c>
      <c r="AE71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71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14" spans="1:32" x14ac:dyDescent="0.25">
      <c r="A714" s="112" t="s">
        <v>510</v>
      </c>
      <c r="B714" s="112">
        <v>9011690700</v>
      </c>
      <c r="C714" s="112" t="s">
        <v>509</v>
      </c>
      <c r="D714" s="112">
        <v>49183</v>
      </c>
      <c r="E714" s="112">
        <v>2.37</v>
      </c>
      <c r="F714" s="112">
        <v>31947.791590000001</v>
      </c>
      <c r="G714" s="112">
        <v>31.948</v>
      </c>
      <c r="H714" s="112">
        <v>0.20100000000000001</v>
      </c>
      <c r="I714" s="112">
        <v>2</v>
      </c>
      <c r="J714" s="112">
        <v>0.79899999999999993</v>
      </c>
      <c r="K714" s="112">
        <v>4</v>
      </c>
      <c r="L714" s="112">
        <v>1165</v>
      </c>
      <c r="M714" s="112">
        <v>0.4375889319490831</v>
      </c>
      <c r="N714" s="112">
        <v>0.76500000000000001</v>
      </c>
      <c r="O714" s="112">
        <v>4</v>
      </c>
      <c r="P714" s="112">
        <v>0.81099999999999994</v>
      </c>
      <c r="Q714" s="112">
        <v>5</v>
      </c>
      <c r="R714" s="112">
        <v>5</v>
      </c>
      <c r="S714" s="112">
        <v>1</v>
      </c>
      <c r="T714" s="112">
        <v>1</v>
      </c>
      <c r="U714" s="112">
        <v>1295</v>
      </c>
      <c r="V714" s="112">
        <v>0.38966975908768697</v>
      </c>
      <c r="W714" s="112">
        <v>3323.3269193000001</v>
      </c>
      <c r="X714" s="112">
        <v>1</v>
      </c>
      <c r="Y714" s="112">
        <v>268</v>
      </c>
      <c r="Z714" s="112">
        <v>21.788617886178862</v>
      </c>
      <c r="AA714" s="112">
        <v>0.85699999999999998</v>
      </c>
      <c r="AB714" s="112">
        <v>5</v>
      </c>
      <c r="AC714" s="111">
        <v>5</v>
      </c>
      <c r="AD714" s="49">
        <f t="shared" si="11"/>
        <v>5</v>
      </c>
      <c r="AE71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1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15" spans="1:32" x14ac:dyDescent="0.25">
      <c r="A715" s="110" t="s">
        <v>508</v>
      </c>
      <c r="B715" s="110">
        <v>9011690800</v>
      </c>
      <c r="C715" s="110" t="s">
        <v>507</v>
      </c>
      <c r="D715" s="110">
        <v>51426</v>
      </c>
      <c r="E715" s="110">
        <v>2.33</v>
      </c>
      <c r="F715" s="110">
        <v>33690.29277</v>
      </c>
      <c r="G715" s="110">
        <v>33.69</v>
      </c>
      <c r="H715" s="110">
        <v>0.218</v>
      </c>
      <c r="I715" s="110">
        <v>2</v>
      </c>
      <c r="J715" s="110">
        <v>0.78200000000000003</v>
      </c>
      <c r="K715" s="110">
        <v>4</v>
      </c>
      <c r="L715" s="110">
        <v>1264</v>
      </c>
      <c r="M715" s="110">
        <v>0.45021870553486437</v>
      </c>
      <c r="N715" s="110">
        <v>0.78400000000000003</v>
      </c>
      <c r="O715" s="110">
        <v>4</v>
      </c>
      <c r="P715" s="110">
        <v>0.69900000000000007</v>
      </c>
      <c r="Q715" s="110">
        <v>4</v>
      </c>
      <c r="R715" s="110">
        <v>4</v>
      </c>
      <c r="S715" s="110">
        <v>1</v>
      </c>
      <c r="T715" s="110">
        <v>1</v>
      </c>
      <c r="U715" s="110">
        <v>3345</v>
      </c>
      <c r="V715" s="110">
        <v>0.47782653819245502</v>
      </c>
      <c r="W715" s="110">
        <v>7000.4483481999996</v>
      </c>
      <c r="X715" s="110">
        <v>1</v>
      </c>
      <c r="Y715" s="110">
        <v>968</v>
      </c>
      <c r="Z715" s="110">
        <v>28.912783751493428</v>
      </c>
      <c r="AA715" s="110">
        <v>0.93600000000000005</v>
      </c>
      <c r="AB715" s="110">
        <v>5</v>
      </c>
      <c r="AC715" s="109">
        <v>4.5</v>
      </c>
      <c r="AD715" s="49">
        <f t="shared" si="11"/>
        <v>5</v>
      </c>
      <c r="AE71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1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16" spans="1:32" x14ac:dyDescent="0.25">
      <c r="A716" s="112" t="s">
        <v>506</v>
      </c>
      <c r="B716" s="112">
        <v>9011690900</v>
      </c>
      <c r="C716" s="112" t="s">
        <v>505</v>
      </c>
      <c r="D716" s="112">
        <v>78209</v>
      </c>
      <c r="E716" s="112">
        <v>1.99</v>
      </c>
      <c r="F716" s="112">
        <v>55440.890160000003</v>
      </c>
      <c r="G716" s="112">
        <v>55.441000000000003</v>
      </c>
      <c r="H716" s="112">
        <v>0.57099999999999995</v>
      </c>
      <c r="I716" s="112">
        <v>3</v>
      </c>
      <c r="J716" s="112">
        <v>0.42900000000000005</v>
      </c>
      <c r="K716" s="112">
        <v>3</v>
      </c>
      <c r="L716" s="112">
        <v>1197</v>
      </c>
      <c r="M716" s="112">
        <v>0.25908674912228352</v>
      </c>
      <c r="N716" s="112">
        <v>2.9000000000000001E-2</v>
      </c>
      <c r="O716" s="112">
        <v>1</v>
      </c>
      <c r="P716" s="112">
        <v>0.76800000000000002</v>
      </c>
      <c r="Q716" s="112">
        <v>4</v>
      </c>
      <c r="R716" s="112">
        <v>4</v>
      </c>
      <c r="S716" s="112">
        <v>1</v>
      </c>
      <c r="T716" s="112">
        <v>1</v>
      </c>
      <c r="U716" s="112">
        <v>5156</v>
      </c>
      <c r="V716" s="112">
        <v>1.2470845424766399</v>
      </c>
      <c r="W716" s="112">
        <v>4134.4430344000002</v>
      </c>
      <c r="X716" s="112">
        <v>1</v>
      </c>
      <c r="Y716" s="112">
        <v>1089</v>
      </c>
      <c r="Z716" s="112">
        <v>21.65009940357853</v>
      </c>
      <c r="AA716" s="112">
        <v>0.86299999999999999</v>
      </c>
      <c r="AB716" s="112">
        <v>5</v>
      </c>
      <c r="AC716" s="111">
        <v>4.5</v>
      </c>
      <c r="AD716" s="49">
        <f t="shared" si="11"/>
        <v>5</v>
      </c>
      <c r="AE71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1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17" spans="1:32" x14ac:dyDescent="0.25">
      <c r="A717" s="110" t="s">
        <v>504</v>
      </c>
      <c r="B717" s="110">
        <v>9011693300</v>
      </c>
      <c r="C717" s="110" t="s">
        <v>503</v>
      </c>
      <c r="D717" s="110">
        <v>80753</v>
      </c>
      <c r="E717" s="110">
        <v>2.2799999999999998</v>
      </c>
      <c r="F717" s="110">
        <v>53479.98072</v>
      </c>
      <c r="G717" s="110">
        <v>53.48</v>
      </c>
      <c r="H717" s="110">
        <v>0.52800000000000002</v>
      </c>
      <c r="I717" s="110">
        <v>3</v>
      </c>
      <c r="J717" s="110">
        <v>0.47199999999999998</v>
      </c>
      <c r="K717" s="110">
        <v>3</v>
      </c>
      <c r="L717" s="110">
        <v>1399</v>
      </c>
      <c r="M717" s="110">
        <v>0.31391185587547832</v>
      </c>
      <c r="N717" s="110">
        <v>0.249</v>
      </c>
      <c r="O717" s="110">
        <v>2</v>
      </c>
      <c r="P717" s="110">
        <v>0.57000000000000006</v>
      </c>
      <c r="Q717" s="110">
        <v>3</v>
      </c>
      <c r="R717" s="110">
        <v>3</v>
      </c>
      <c r="S717" s="110">
        <v>1</v>
      </c>
      <c r="T717" s="110">
        <v>1</v>
      </c>
      <c r="U717" s="110">
        <v>5752</v>
      </c>
      <c r="V717" s="110">
        <v>6.8880180139830802</v>
      </c>
      <c r="W717" s="110">
        <v>835.07330966999996</v>
      </c>
      <c r="X717" s="110">
        <v>1</v>
      </c>
      <c r="Y717" s="110">
        <v>675</v>
      </c>
      <c r="Z717" s="110">
        <v>12.430939226519337</v>
      </c>
      <c r="AA717" s="110">
        <v>0.623</v>
      </c>
      <c r="AB717" s="110">
        <v>4</v>
      </c>
      <c r="AC717" s="109">
        <v>3.5</v>
      </c>
      <c r="AD717" s="49">
        <f t="shared" si="11"/>
        <v>4</v>
      </c>
      <c r="AE71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1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18" spans="1:32" x14ac:dyDescent="0.25">
      <c r="A718" s="112" t="s">
        <v>502</v>
      </c>
      <c r="B718" s="112">
        <v>9011693400</v>
      </c>
      <c r="C718" s="112" t="s">
        <v>501</v>
      </c>
      <c r="D718" s="112">
        <v>63295</v>
      </c>
      <c r="E718" s="112">
        <v>2.1800000000000002</v>
      </c>
      <c r="F718" s="112">
        <v>42868.783280000003</v>
      </c>
      <c r="G718" s="112">
        <v>42.869</v>
      </c>
      <c r="H718" s="112">
        <v>0.33600000000000002</v>
      </c>
      <c r="I718" s="112">
        <v>2</v>
      </c>
      <c r="J718" s="112">
        <v>0.66399999999999992</v>
      </c>
      <c r="K718" s="112">
        <v>4</v>
      </c>
      <c r="L718" s="112">
        <v>1187</v>
      </c>
      <c r="M718" s="112">
        <v>0.33226975225689209</v>
      </c>
      <c r="N718" s="112">
        <v>0.375</v>
      </c>
      <c r="O718" s="112">
        <v>2</v>
      </c>
      <c r="P718" s="112">
        <v>0.78400000000000003</v>
      </c>
      <c r="Q718" s="112">
        <v>4</v>
      </c>
      <c r="R718" s="112">
        <v>4</v>
      </c>
      <c r="S718" s="112">
        <v>1</v>
      </c>
      <c r="T718" s="112">
        <v>1</v>
      </c>
      <c r="U718" s="112">
        <v>4099</v>
      </c>
      <c r="V718" s="112">
        <v>3.1059356259565698</v>
      </c>
      <c r="W718" s="112">
        <v>1319.7311514999999</v>
      </c>
      <c r="X718" s="112">
        <v>1</v>
      </c>
      <c r="Y718" s="112">
        <v>443</v>
      </c>
      <c r="Z718" s="112">
        <v>10.976214073339941</v>
      </c>
      <c r="AA718" s="112">
        <v>0.57399999999999995</v>
      </c>
      <c r="AB718" s="112">
        <v>3</v>
      </c>
      <c r="AC718" s="111">
        <v>3.5</v>
      </c>
      <c r="AD718" s="49">
        <f t="shared" si="11"/>
        <v>4</v>
      </c>
      <c r="AE71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1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19" spans="1:32" x14ac:dyDescent="0.25">
      <c r="A719" s="110" t="s">
        <v>500</v>
      </c>
      <c r="B719" s="110">
        <v>9011693500</v>
      </c>
      <c r="C719" s="110" t="s">
        <v>499</v>
      </c>
      <c r="D719" s="110">
        <v>110625</v>
      </c>
      <c r="E719" s="110">
        <v>2.4700000000000002</v>
      </c>
      <c r="F719" s="110">
        <v>70389.001900000003</v>
      </c>
      <c r="G719" s="110">
        <v>70.388999999999996</v>
      </c>
      <c r="H719" s="110">
        <v>0.80800000000000005</v>
      </c>
      <c r="I719" s="110">
        <v>5</v>
      </c>
      <c r="J719" s="110">
        <v>0.19199999999999995</v>
      </c>
      <c r="K719" s="110">
        <v>1</v>
      </c>
      <c r="L719" s="110">
        <v>1712</v>
      </c>
      <c r="M719" s="110">
        <v>0.29186377765643529</v>
      </c>
      <c r="N719" s="110">
        <v>0.125</v>
      </c>
      <c r="O719" s="110">
        <v>1</v>
      </c>
      <c r="P719" s="110">
        <v>0.30300000000000005</v>
      </c>
      <c r="Q719" s="110">
        <v>2</v>
      </c>
      <c r="R719" s="110">
        <v>2</v>
      </c>
      <c r="S719" s="110">
        <v>1</v>
      </c>
      <c r="T719" s="110">
        <v>1</v>
      </c>
      <c r="U719" s="110">
        <v>3528</v>
      </c>
      <c r="V719" s="110">
        <v>5.0497550567801897</v>
      </c>
      <c r="W719" s="110">
        <v>698.64774832000001</v>
      </c>
      <c r="X719" s="110">
        <v>1</v>
      </c>
      <c r="Y719" s="110">
        <v>115</v>
      </c>
      <c r="Z719" s="110">
        <v>3.3372025536854322</v>
      </c>
      <c r="AA719" s="110">
        <v>8.4000000000000005E-2</v>
      </c>
      <c r="AB719" s="110">
        <v>1</v>
      </c>
      <c r="AC719" s="109">
        <v>1.5</v>
      </c>
      <c r="AD719" s="49">
        <f t="shared" si="11"/>
        <v>2</v>
      </c>
      <c r="AE71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1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20" spans="1:32" x14ac:dyDescent="0.25">
      <c r="A720" s="112" t="s">
        <v>498</v>
      </c>
      <c r="B720" s="112">
        <v>9011693600</v>
      </c>
      <c r="C720" s="112" t="s">
        <v>497</v>
      </c>
      <c r="D720" s="112">
        <v>97750</v>
      </c>
      <c r="E720" s="112">
        <v>2.61</v>
      </c>
      <c r="F720" s="112">
        <v>60505.731019999999</v>
      </c>
      <c r="G720" s="112">
        <v>60.506</v>
      </c>
      <c r="H720" s="112">
        <v>0.66200000000000003</v>
      </c>
      <c r="I720" s="112">
        <v>4</v>
      </c>
      <c r="J720" s="112">
        <v>0.33799999999999997</v>
      </c>
      <c r="K720" s="112">
        <v>2</v>
      </c>
      <c r="L720" s="112">
        <v>1528</v>
      </c>
      <c r="M720" s="112">
        <v>0.30304567337495825</v>
      </c>
      <c r="N720" s="112">
        <v>0.192</v>
      </c>
      <c r="O720" s="112">
        <v>1</v>
      </c>
      <c r="P720" s="112">
        <v>0.44499999999999995</v>
      </c>
      <c r="Q720" s="112">
        <v>3</v>
      </c>
      <c r="R720" s="112">
        <v>3</v>
      </c>
      <c r="S720" s="112">
        <v>1</v>
      </c>
      <c r="T720" s="112">
        <v>1</v>
      </c>
      <c r="U720" s="112">
        <v>2805</v>
      </c>
      <c r="V720" s="112">
        <v>4.3256296940371897</v>
      </c>
      <c r="W720" s="112">
        <v>648.46050133999995</v>
      </c>
      <c r="X720" s="112">
        <v>1</v>
      </c>
      <c r="Y720" s="112">
        <v>203</v>
      </c>
      <c r="Z720" s="112">
        <v>6.9783430732210379</v>
      </c>
      <c r="AA720" s="112">
        <v>0.34899999999999998</v>
      </c>
      <c r="AB720" s="112">
        <v>2</v>
      </c>
      <c r="AC720" s="111">
        <v>2.5</v>
      </c>
      <c r="AD720" s="49">
        <f t="shared" si="11"/>
        <v>3</v>
      </c>
      <c r="AE72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2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21" spans="1:32" x14ac:dyDescent="0.25">
      <c r="A721" s="110" t="s">
        <v>496</v>
      </c>
      <c r="B721" s="110">
        <v>9011693700</v>
      </c>
      <c r="C721" s="110" t="s">
        <v>495</v>
      </c>
      <c r="D721" s="110">
        <v>111849</v>
      </c>
      <c r="E721" s="110">
        <v>2.64</v>
      </c>
      <c r="F721" s="110">
        <v>68838.300870000006</v>
      </c>
      <c r="G721" s="110">
        <v>68.837999999999994</v>
      </c>
      <c r="H721" s="110">
        <v>0.78600000000000003</v>
      </c>
      <c r="I721" s="110">
        <v>4</v>
      </c>
      <c r="J721" s="110">
        <v>0.21399999999999997</v>
      </c>
      <c r="K721" s="110">
        <v>2</v>
      </c>
      <c r="L721" s="110">
        <v>1443</v>
      </c>
      <c r="M721" s="110">
        <v>0.25154601117626335</v>
      </c>
      <c r="N721" s="110">
        <v>1.4999999999999999E-2</v>
      </c>
      <c r="O721" s="110">
        <v>1</v>
      </c>
      <c r="P721" s="110">
        <v>0.53499999999999992</v>
      </c>
      <c r="Q721" s="110">
        <v>3</v>
      </c>
      <c r="R721" s="110">
        <v>3</v>
      </c>
      <c r="S721" s="110">
        <v>1</v>
      </c>
      <c r="T721" s="110">
        <v>1</v>
      </c>
      <c r="U721" s="110">
        <v>3333</v>
      </c>
      <c r="V721" s="110">
        <v>13.398334664098799</v>
      </c>
      <c r="W721" s="110">
        <v>248.76225916000001</v>
      </c>
      <c r="X721" s="110">
        <v>1</v>
      </c>
      <c r="Y721" s="110">
        <v>393</v>
      </c>
      <c r="Z721" s="110">
        <v>12.620423892100193</v>
      </c>
      <c r="AA721" s="110">
        <v>0.628</v>
      </c>
      <c r="AB721" s="110">
        <v>4</v>
      </c>
      <c r="AC721" s="109">
        <v>3.5</v>
      </c>
      <c r="AD721" s="49">
        <f t="shared" si="11"/>
        <v>4</v>
      </c>
      <c r="AE72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2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22" spans="1:32" x14ac:dyDescent="0.25">
      <c r="A722" s="112" t="s">
        <v>494</v>
      </c>
      <c r="B722" s="112">
        <v>9011695201</v>
      </c>
      <c r="C722" s="112" t="s">
        <v>493</v>
      </c>
      <c r="D722" s="112">
        <v>74675</v>
      </c>
      <c r="E722" s="112">
        <v>2.48</v>
      </c>
      <c r="F722" s="112">
        <v>47418.672420000003</v>
      </c>
      <c r="G722" s="112">
        <v>47.418999999999997</v>
      </c>
      <c r="H722" s="112">
        <v>0.40500000000000003</v>
      </c>
      <c r="I722" s="112">
        <v>3</v>
      </c>
      <c r="J722" s="112">
        <v>0.59499999999999997</v>
      </c>
      <c r="K722" s="112">
        <v>3</v>
      </c>
      <c r="L722" s="112">
        <v>1280</v>
      </c>
      <c r="M722" s="112">
        <v>0.32392302896952341</v>
      </c>
      <c r="N722" s="112">
        <v>0.32700000000000001</v>
      </c>
      <c r="O722" s="112">
        <v>2</v>
      </c>
      <c r="P722" s="112">
        <v>0.67900000000000005</v>
      </c>
      <c r="Q722" s="112">
        <v>4</v>
      </c>
      <c r="R722" s="112">
        <v>4</v>
      </c>
      <c r="S722" s="112">
        <v>1</v>
      </c>
      <c r="T722" s="112">
        <v>1</v>
      </c>
      <c r="U722" s="112">
        <v>5266</v>
      </c>
      <c r="V722" s="112">
        <v>16.0982487177547</v>
      </c>
      <c r="W722" s="112">
        <v>327.11632752000003</v>
      </c>
      <c r="X722" s="112">
        <v>1</v>
      </c>
      <c r="Y722" s="112">
        <v>438</v>
      </c>
      <c r="Z722" s="112">
        <v>8.1549059765406806</v>
      </c>
      <c r="AA722" s="112">
        <v>0.42299999999999999</v>
      </c>
      <c r="AB722" s="112">
        <v>3</v>
      </c>
      <c r="AC722" s="111">
        <v>3.5</v>
      </c>
      <c r="AD722" s="49">
        <f t="shared" si="11"/>
        <v>4</v>
      </c>
      <c r="AE72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2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23" spans="1:32" x14ac:dyDescent="0.25">
      <c r="A723" s="110" t="s">
        <v>492</v>
      </c>
      <c r="B723" s="110">
        <v>9011695202</v>
      </c>
      <c r="C723" s="110" t="s">
        <v>491</v>
      </c>
      <c r="D723" s="110">
        <v>83039</v>
      </c>
      <c r="E723" s="110">
        <v>2.41</v>
      </c>
      <c r="F723" s="110">
        <v>53490.122100000001</v>
      </c>
      <c r="G723" s="110">
        <v>53.49</v>
      </c>
      <c r="H723" s="110">
        <v>0.52900000000000003</v>
      </c>
      <c r="I723" s="110">
        <v>3</v>
      </c>
      <c r="J723" s="110">
        <v>0.47099999999999997</v>
      </c>
      <c r="K723" s="110">
        <v>3</v>
      </c>
      <c r="L723" s="110">
        <v>1304</v>
      </c>
      <c r="M723" s="110">
        <v>0.2925399940337769</v>
      </c>
      <c r="N723" s="110">
        <v>0.13200000000000001</v>
      </c>
      <c r="O723" s="110">
        <v>1</v>
      </c>
      <c r="P723" s="110">
        <v>0.65100000000000002</v>
      </c>
      <c r="Q723" s="110">
        <v>4</v>
      </c>
      <c r="R723" s="110">
        <v>4</v>
      </c>
      <c r="S723" s="110">
        <v>1</v>
      </c>
      <c r="T723" s="110">
        <v>1</v>
      </c>
      <c r="U723" s="110">
        <v>6203</v>
      </c>
      <c r="V723" s="110">
        <v>17.439198559993301</v>
      </c>
      <c r="W723" s="110">
        <v>355.69295105999998</v>
      </c>
      <c r="X723" s="110">
        <v>1</v>
      </c>
      <c r="Y723" s="110">
        <v>592</v>
      </c>
      <c r="Z723" s="110">
        <v>10.892364305427783</v>
      </c>
      <c r="AA723" s="110">
        <v>0.54300000000000004</v>
      </c>
      <c r="AB723" s="110">
        <v>3</v>
      </c>
      <c r="AC723" s="109">
        <v>3.5</v>
      </c>
      <c r="AD723" s="49">
        <f t="shared" si="11"/>
        <v>4</v>
      </c>
      <c r="AE72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2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24" spans="1:32" x14ac:dyDescent="0.25">
      <c r="A724" s="112" t="s">
        <v>490</v>
      </c>
      <c r="B724" s="112">
        <v>9011696100</v>
      </c>
      <c r="C724" s="112" t="s">
        <v>489</v>
      </c>
      <c r="D724" s="112">
        <v>43716</v>
      </c>
      <c r="E724" s="112">
        <v>2.1</v>
      </c>
      <c r="F724" s="112">
        <v>30166.905989999999</v>
      </c>
      <c r="G724" s="112">
        <v>30.167000000000002</v>
      </c>
      <c r="H724" s="112">
        <v>0.17199999999999999</v>
      </c>
      <c r="I724" s="112">
        <v>1</v>
      </c>
      <c r="J724" s="112">
        <v>0.82800000000000007</v>
      </c>
      <c r="K724" s="112">
        <v>5</v>
      </c>
      <c r="L724" s="112">
        <v>977</v>
      </c>
      <c r="M724" s="112">
        <v>0.38863780077036669</v>
      </c>
      <c r="N724" s="112">
        <v>0.65800000000000003</v>
      </c>
      <c r="O724" s="112">
        <v>4</v>
      </c>
      <c r="P724" s="112">
        <v>0.94899999999999995</v>
      </c>
      <c r="Q724" s="112">
        <v>5</v>
      </c>
      <c r="R724" s="112">
        <v>5</v>
      </c>
      <c r="S724" s="112">
        <v>1</v>
      </c>
      <c r="T724" s="112">
        <v>1</v>
      </c>
      <c r="U724" s="112">
        <v>4917</v>
      </c>
      <c r="V724" s="112">
        <v>3.2012935967270901</v>
      </c>
      <c r="W724" s="112">
        <v>1535.9415971999999</v>
      </c>
      <c r="X724" s="112">
        <v>1</v>
      </c>
      <c r="Y724" s="112">
        <v>741</v>
      </c>
      <c r="Z724" s="112">
        <v>15.749202975557917</v>
      </c>
      <c r="AA724" s="112">
        <v>0.72499999999999998</v>
      </c>
      <c r="AB724" s="112">
        <v>4</v>
      </c>
      <c r="AC724" s="111">
        <v>4.5</v>
      </c>
      <c r="AD724" s="49">
        <f t="shared" si="11"/>
        <v>5</v>
      </c>
      <c r="AE72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72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25" spans="1:32" x14ac:dyDescent="0.25">
      <c r="A725" s="110" t="s">
        <v>488</v>
      </c>
      <c r="B725" s="110">
        <v>9011696200</v>
      </c>
      <c r="C725" s="110" t="s">
        <v>487</v>
      </c>
      <c r="D725" s="110">
        <v>79082</v>
      </c>
      <c r="E725" s="110">
        <v>2.29</v>
      </c>
      <c r="F725" s="110">
        <v>52258.85656</v>
      </c>
      <c r="G725" s="110">
        <v>52.259</v>
      </c>
      <c r="H725" s="110">
        <v>0.505</v>
      </c>
      <c r="I725" s="110">
        <v>3</v>
      </c>
      <c r="J725" s="110">
        <v>0.495</v>
      </c>
      <c r="K725" s="110">
        <v>3</v>
      </c>
      <c r="L725" s="110">
        <v>1338</v>
      </c>
      <c r="M725" s="110">
        <v>0.30723978779684191</v>
      </c>
      <c r="N725" s="110">
        <v>0.21</v>
      </c>
      <c r="O725" s="110">
        <v>2</v>
      </c>
      <c r="P725" s="110">
        <v>0.61699999999999999</v>
      </c>
      <c r="Q725" s="110">
        <v>4</v>
      </c>
      <c r="R725" s="110">
        <v>4</v>
      </c>
      <c r="S725" s="110">
        <v>1</v>
      </c>
      <c r="T725" s="110">
        <v>1</v>
      </c>
      <c r="U725" s="110">
        <v>4813</v>
      </c>
      <c r="V725" s="110">
        <v>10.5244939358792</v>
      </c>
      <c r="W725" s="110">
        <v>457.31415014999999</v>
      </c>
      <c r="X725" s="110">
        <v>1</v>
      </c>
      <c r="Y725" s="110">
        <v>926</v>
      </c>
      <c r="Z725" s="110">
        <v>19.811724433033802</v>
      </c>
      <c r="AA725" s="110">
        <v>0.83099999999999996</v>
      </c>
      <c r="AB725" s="110">
        <v>5</v>
      </c>
      <c r="AC725" s="109">
        <v>4.5</v>
      </c>
      <c r="AD725" s="49">
        <f t="shared" si="11"/>
        <v>5</v>
      </c>
      <c r="AE72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2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26" spans="1:32" x14ac:dyDescent="0.25">
      <c r="A726" s="112" t="s">
        <v>486</v>
      </c>
      <c r="B726" s="112">
        <v>9011696300</v>
      </c>
      <c r="C726" s="112" t="s">
        <v>485</v>
      </c>
      <c r="D726" s="112">
        <v>100757</v>
      </c>
      <c r="E726" s="112">
        <v>2.81</v>
      </c>
      <c r="F726" s="112">
        <v>60106.586969999997</v>
      </c>
      <c r="G726" s="112">
        <v>60.106999999999999</v>
      </c>
      <c r="H726" s="112">
        <v>0.65700000000000003</v>
      </c>
      <c r="I726" s="112">
        <v>4</v>
      </c>
      <c r="J726" s="112">
        <v>0.34299999999999997</v>
      </c>
      <c r="K726" s="112">
        <v>2</v>
      </c>
      <c r="L726" s="112">
        <v>1517</v>
      </c>
      <c r="M726" s="112">
        <v>0.30286198098530964</v>
      </c>
      <c r="N726" s="112">
        <v>0.189</v>
      </c>
      <c r="O726" s="112">
        <v>1</v>
      </c>
      <c r="P726" s="112">
        <v>0.45399999999999996</v>
      </c>
      <c r="Q726" s="112">
        <v>3</v>
      </c>
      <c r="R726" s="112">
        <v>3</v>
      </c>
      <c r="S726" s="112">
        <v>1</v>
      </c>
      <c r="T726" s="112">
        <v>1</v>
      </c>
      <c r="U726" s="112">
        <v>2847</v>
      </c>
      <c r="V726" s="112">
        <v>3.5181298137288701</v>
      </c>
      <c r="W726" s="112">
        <v>809.23676804000002</v>
      </c>
      <c r="X726" s="112">
        <v>1</v>
      </c>
      <c r="Y726" s="112">
        <v>298</v>
      </c>
      <c r="Z726" s="112">
        <v>9.4483195941661382</v>
      </c>
      <c r="AA726" s="112">
        <v>0.5</v>
      </c>
      <c r="AB726" s="112">
        <v>3</v>
      </c>
      <c r="AC726" s="111">
        <v>3</v>
      </c>
      <c r="AD726" s="49">
        <f t="shared" si="11"/>
        <v>3</v>
      </c>
      <c r="AE72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2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27" spans="1:32" x14ac:dyDescent="0.25">
      <c r="A727" s="110" t="s">
        <v>484</v>
      </c>
      <c r="B727" s="110">
        <v>9011696400</v>
      </c>
      <c r="C727" s="110" t="s">
        <v>483</v>
      </c>
      <c r="D727" s="110">
        <v>46326</v>
      </c>
      <c r="E727" s="110">
        <v>2.5</v>
      </c>
      <c r="F727" s="110">
        <v>29299.134979999999</v>
      </c>
      <c r="G727" s="110">
        <v>29.298999999999999</v>
      </c>
      <c r="H727" s="110">
        <v>0.16</v>
      </c>
      <c r="I727" s="110">
        <v>1</v>
      </c>
      <c r="J727" s="110">
        <v>0.84</v>
      </c>
      <c r="K727" s="110">
        <v>5</v>
      </c>
      <c r="L727" s="110">
        <v>1172</v>
      </c>
      <c r="M727" s="110">
        <v>0.48001417139448938</v>
      </c>
      <c r="N727" s="110">
        <v>0.82099999999999995</v>
      </c>
      <c r="O727" s="110">
        <v>5</v>
      </c>
      <c r="P727" s="110">
        <v>0.80099999999999993</v>
      </c>
      <c r="Q727" s="110">
        <v>5</v>
      </c>
      <c r="R727" s="110">
        <v>5</v>
      </c>
      <c r="S727" s="110">
        <v>1</v>
      </c>
      <c r="T727" s="110">
        <v>1</v>
      </c>
      <c r="U727" s="110">
        <v>6052</v>
      </c>
      <c r="V727" s="110">
        <v>2.05120062332335</v>
      </c>
      <c r="W727" s="110">
        <v>2950.4671220999999</v>
      </c>
      <c r="X727" s="110">
        <v>1</v>
      </c>
      <c r="Y727" s="110">
        <v>1422</v>
      </c>
      <c r="Z727" s="110">
        <v>27.204897646833746</v>
      </c>
      <c r="AA727" s="110">
        <v>0.92900000000000005</v>
      </c>
      <c r="AB727" s="110">
        <v>5</v>
      </c>
      <c r="AC727" s="109">
        <v>5</v>
      </c>
      <c r="AD727" s="49">
        <f t="shared" si="11"/>
        <v>5</v>
      </c>
      <c r="AE72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72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28" spans="1:32" x14ac:dyDescent="0.25">
      <c r="A728" s="112" t="s">
        <v>482</v>
      </c>
      <c r="B728" s="112">
        <v>9011696500</v>
      </c>
      <c r="C728" s="112" t="s">
        <v>481</v>
      </c>
      <c r="D728" s="112">
        <v>59402</v>
      </c>
      <c r="E728" s="112">
        <v>2.1800000000000002</v>
      </c>
      <c r="F728" s="112">
        <v>40232.110979999998</v>
      </c>
      <c r="G728" s="112">
        <v>40.231999999999999</v>
      </c>
      <c r="H728" s="112">
        <v>0.29699999999999999</v>
      </c>
      <c r="I728" s="112">
        <v>2</v>
      </c>
      <c r="J728" s="112">
        <v>0.70300000000000007</v>
      </c>
      <c r="K728" s="112">
        <v>4</v>
      </c>
      <c r="L728" s="112">
        <v>1195</v>
      </c>
      <c r="M728" s="112">
        <v>0.35643170717859263</v>
      </c>
      <c r="N728" s="112">
        <v>0.51500000000000001</v>
      </c>
      <c r="O728" s="112">
        <v>3</v>
      </c>
      <c r="P728" s="112">
        <v>0.77300000000000002</v>
      </c>
      <c r="Q728" s="112">
        <v>4</v>
      </c>
      <c r="R728" s="112">
        <v>4</v>
      </c>
      <c r="S728" s="112">
        <v>1</v>
      </c>
      <c r="T728" s="112">
        <v>1</v>
      </c>
      <c r="U728" s="112">
        <v>3134</v>
      </c>
      <c r="V728" s="112">
        <v>1.0894108389691399</v>
      </c>
      <c r="W728" s="112">
        <v>2876.784302</v>
      </c>
      <c r="X728" s="112">
        <v>1</v>
      </c>
      <c r="Y728" s="112">
        <v>540</v>
      </c>
      <c r="Z728" s="112">
        <v>18.486819582334817</v>
      </c>
      <c r="AA728" s="112">
        <v>0.80600000000000005</v>
      </c>
      <c r="AB728" s="112">
        <v>5</v>
      </c>
      <c r="AC728" s="111">
        <v>4.5</v>
      </c>
      <c r="AD728" s="49">
        <f t="shared" si="11"/>
        <v>5</v>
      </c>
      <c r="AE72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2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29" spans="1:32" x14ac:dyDescent="0.25">
      <c r="A729" s="110" t="s">
        <v>480</v>
      </c>
      <c r="B729" s="110">
        <v>9011696600</v>
      </c>
      <c r="C729" s="110" t="s">
        <v>479</v>
      </c>
      <c r="D729" s="110">
        <v>87604</v>
      </c>
      <c r="E729" s="110">
        <v>2.79</v>
      </c>
      <c r="F729" s="110">
        <v>52447.142930000002</v>
      </c>
      <c r="G729" s="110">
        <v>52.447000000000003</v>
      </c>
      <c r="H729" s="110">
        <v>0.50900000000000001</v>
      </c>
      <c r="I729" s="110">
        <v>3</v>
      </c>
      <c r="J729" s="110">
        <v>0.49099999999999999</v>
      </c>
      <c r="K729" s="110">
        <v>3</v>
      </c>
      <c r="L729" s="110">
        <v>1297</v>
      </c>
      <c r="M729" s="110">
        <v>0.29675591711016391</v>
      </c>
      <c r="N729" s="110">
        <v>0.152</v>
      </c>
      <c r="O729" s="110">
        <v>1</v>
      </c>
      <c r="P729" s="110">
        <v>0.65900000000000003</v>
      </c>
      <c r="Q729" s="110">
        <v>4</v>
      </c>
      <c r="R729" s="110">
        <v>4</v>
      </c>
      <c r="S729" s="110">
        <v>1</v>
      </c>
      <c r="T729" s="110">
        <v>1</v>
      </c>
      <c r="U729" s="110">
        <v>4073</v>
      </c>
      <c r="V729" s="110">
        <v>3.04001949043779</v>
      </c>
      <c r="W729" s="110">
        <v>1339.7940417</v>
      </c>
      <c r="X729" s="110">
        <v>1</v>
      </c>
      <c r="Y729" s="110">
        <v>1090</v>
      </c>
      <c r="Z729" s="110">
        <v>26.768172888015716</v>
      </c>
      <c r="AA729" s="110">
        <v>0.90700000000000003</v>
      </c>
      <c r="AB729" s="110">
        <v>5</v>
      </c>
      <c r="AC729" s="109">
        <v>4.5</v>
      </c>
      <c r="AD729" s="49">
        <f t="shared" si="11"/>
        <v>5</v>
      </c>
      <c r="AE72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2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30" spans="1:32" x14ac:dyDescent="0.25">
      <c r="A730" s="112" t="s">
        <v>478</v>
      </c>
      <c r="B730" s="112">
        <v>9011696700</v>
      </c>
      <c r="C730" s="112" t="s">
        <v>477</v>
      </c>
      <c r="D730" s="112">
        <v>48519</v>
      </c>
      <c r="E730" s="112">
        <v>2.56</v>
      </c>
      <c r="F730" s="112">
        <v>30324.375</v>
      </c>
      <c r="G730" s="112">
        <v>30.324000000000002</v>
      </c>
      <c r="H730" s="112">
        <v>0.17299999999999999</v>
      </c>
      <c r="I730" s="112">
        <v>1</v>
      </c>
      <c r="J730" s="112">
        <v>0.82699999999999996</v>
      </c>
      <c r="K730" s="112">
        <v>5</v>
      </c>
      <c r="L730" s="112">
        <v>1124</v>
      </c>
      <c r="M730" s="112">
        <v>0.4447907005502999</v>
      </c>
      <c r="N730" s="112">
        <v>0.77800000000000002</v>
      </c>
      <c r="O730" s="112">
        <v>4</v>
      </c>
      <c r="P730" s="112">
        <v>0.84799999999999998</v>
      </c>
      <c r="Q730" s="112">
        <v>5</v>
      </c>
      <c r="R730" s="112">
        <v>5</v>
      </c>
      <c r="S730" s="112">
        <v>1</v>
      </c>
      <c r="T730" s="112">
        <v>1</v>
      </c>
      <c r="U730" s="112">
        <v>5915</v>
      </c>
      <c r="V730" s="112">
        <v>2.00321816162855</v>
      </c>
      <c r="W730" s="112">
        <v>2952.7487885999999</v>
      </c>
      <c r="X730" s="112">
        <v>1</v>
      </c>
      <c r="Y730" s="112">
        <v>1809</v>
      </c>
      <c r="Z730" s="112">
        <v>30.377833753148614</v>
      </c>
      <c r="AA730" s="112">
        <v>0.95799999999999996</v>
      </c>
      <c r="AB730" s="112">
        <v>5</v>
      </c>
      <c r="AC730" s="111">
        <v>5</v>
      </c>
      <c r="AD730" s="49">
        <f t="shared" si="11"/>
        <v>5</v>
      </c>
      <c r="AE73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3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31" spans="1:32" x14ac:dyDescent="0.25">
      <c r="A731" s="110" t="s">
        <v>476</v>
      </c>
      <c r="B731" s="110">
        <v>9011696800</v>
      </c>
      <c r="C731" s="110" t="s">
        <v>475</v>
      </c>
      <c r="D731" s="110">
        <v>48022</v>
      </c>
      <c r="E731" s="110">
        <v>2.15</v>
      </c>
      <c r="F731" s="110">
        <v>32750.732169999999</v>
      </c>
      <c r="G731" s="110">
        <v>32.750999999999998</v>
      </c>
      <c r="H731" s="110">
        <v>0.20799999999999999</v>
      </c>
      <c r="I731" s="110">
        <v>2</v>
      </c>
      <c r="J731" s="110">
        <v>0.79200000000000004</v>
      </c>
      <c r="K731" s="110">
        <v>4</v>
      </c>
      <c r="L731" s="110">
        <v>1005</v>
      </c>
      <c r="M731" s="110">
        <v>0.36823604240051411</v>
      </c>
      <c r="N731" s="110">
        <v>0.58299999999999996</v>
      </c>
      <c r="O731" s="110">
        <v>3</v>
      </c>
      <c r="P731" s="110">
        <v>0.93599999999999994</v>
      </c>
      <c r="Q731" s="110">
        <v>5</v>
      </c>
      <c r="R731" s="110">
        <v>5</v>
      </c>
      <c r="S731" s="110">
        <v>1</v>
      </c>
      <c r="T731" s="110">
        <v>1</v>
      </c>
      <c r="U731" s="110">
        <v>3974</v>
      </c>
      <c r="V731" s="110">
        <v>0.43052709124520999</v>
      </c>
      <c r="W731" s="110">
        <v>9230.5457213000009</v>
      </c>
      <c r="X731" s="110">
        <v>1</v>
      </c>
      <c r="Y731" s="110">
        <v>687</v>
      </c>
      <c r="Z731" s="110">
        <v>21.34866376631448</v>
      </c>
      <c r="AA731" s="110">
        <v>0.873</v>
      </c>
      <c r="AB731" s="110">
        <v>5</v>
      </c>
      <c r="AC731" s="109">
        <v>5</v>
      </c>
      <c r="AD731" s="49">
        <f t="shared" si="11"/>
        <v>5</v>
      </c>
      <c r="AE73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3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32" spans="1:32" x14ac:dyDescent="0.25">
      <c r="A732" s="112" t="s">
        <v>474</v>
      </c>
      <c r="B732" s="112">
        <v>9011697000</v>
      </c>
      <c r="C732" s="112" t="s">
        <v>473</v>
      </c>
      <c r="D732" s="112">
        <v>46801</v>
      </c>
      <c r="E732" s="112">
        <v>2.4300000000000002</v>
      </c>
      <c r="F732" s="112">
        <v>30022.855500000001</v>
      </c>
      <c r="G732" s="112">
        <v>30.023</v>
      </c>
      <c r="H732" s="112">
        <v>0.17</v>
      </c>
      <c r="I732" s="112">
        <v>1</v>
      </c>
      <c r="J732" s="112">
        <v>0.83</v>
      </c>
      <c r="K732" s="112">
        <v>5</v>
      </c>
      <c r="L732" s="112">
        <v>1073</v>
      </c>
      <c r="M732" s="112">
        <v>0.42887326290465605</v>
      </c>
      <c r="N732" s="112">
        <v>0.75</v>
      </c>
      <c r="O732" s="112">
        <v>4</v>
      </c>
      <c r="P732" s="112">
        <v>0.89300000000000002</v>
      </c>
      <c r="Q732" s="112">
        <v>5</v>
      </c>
      <c r="R732" s="112">
        <v>5</v>
      </c>
      <c r="S732" s="112">
        <v>1</v>
      </c>
      <c r="T732" s="112">
        <v>1</v>
      </c>
      <c r="U732" s="112">
        <v>4768</v>
      </c>
      <c r="V732" s="112">
        <v>2.2036731444315598</v>
      </c>
      <c r="W732" s="112">
        <v>2163.6602561</v>
      </c>
      <c r="X732" s="112">
        <v>1</v>
      </c>
      <c r="Y732" s="112">
        <v>1620</v>
      </c>
      <c r="Z732" s="112">
        <v>30.371203599550057</v>
      </c>
      <c r="AA732" s="112">
        <v>0.95699999999999996</v>
      </c>
      <c r="AB732" s="112">
        <v>5</v>
      </c>
      <c r="AC732" s="111">
        <v>5</v>
      </c>
      <c r="AD732" s="49">
        <f t="shared" si="11"/>
        <v>5</v>
      </c>
      <c r="AE73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73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33" spans="1:32" x14ac:dyDescent="0.25">
      <c r="A733" s="110" t="s">
        <v>472</v>
      </c>
      <c r="B733" s="110">
        <v>9011700100</v>
      </c>
      <c r="C733" s="110" t="s">
        <v>471</v>
      </c>
      <c r="D733" s="110">
        <v>79444</v>
      </c>
      <c r="E733" s="110">
        <v>2.54</v>
      </c>
      <c r="F733" s="110">
        <v>49847.598980000002</v>
      </c>
      <c r="G733" s="110">
        <v>49.847999999999999</v>
      </c>
      <c r="H733" s="110">
        <v>0.46700000000000003</v>
      </c>
      <c r="I733" s="110">
        <v>3</v>
      </c>
      <c r="J733" s="110">
        <v>0.53299999999999992</v>
      </c>
      <c r="K733" s="110">
        <v>3</v>
      </c>
      <c r="L733" s="110">
        <v>1427</v>
      </c>
      <c r="M733" s="110">
        <v>0.34352707754029521</v>
      </c>
      <c r="N733" s="110">
        <v>0.44</v>
      </c>
      <c r="O733" s="110">
        <v>3</v>
      </c>
      <c r="P733" s="110">
        <v>0.54400000000000004</v>
      </c>
      <c r="Q733" s="110">
        <v>3</v>
      </c>
      <c r="R733" s="110">
        <v>3</v>
      </c>
      <c r="S733" s="110">
        <v>2</v>
      </c>
      <c r="T733" s="110">
        <v>2</v>
      </c>
      <c r="U733" s="110">
        <v>4726</v>
      </c>
      <c r="V733" s="110">
        <v>30.815190649531999</v>
      </c>
      <c r="W733" s="110">
        <v>153.36591792999999</v>
      </c>
      <c r="X733" s="110">
        <v>2</v>
      </c>
      <c r="Y733" s="110">
        <v>656</v>
      </c>
      <c r="Z733" s="110">
        <v>14.086321666308782</v>
      </c>
      <c r="AA733" s="110">
        <v>0.70899999999999996</v>
      </c>
      <c r="AB733" s="110">
        <v>4</v>
      </c>
      <c r="AC733" s="109">
        <v>3.5</v>
      </c>
      <c r="AD733" s="49">
        <f t="shared" si="11"/>
        <v>4</v>
      </c>
      <c r="AE73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3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34" spans="1:32" x14ac:dyDescent="0.25">
      <c r="A734" s="112" t="s">
        <v>470</v>
      </c>
      <c r="B734" s="112">
        <v>9011701100</v>
      </c>
      <c r="C734" s="112" t="s">
        <v>469</v>
      </c>
      <c r="D734" s="112">
        <v>92283</v>
      </c>
      <c r="E734" s="112">
        <v>2.58</v>
      </c>
      <c r="F734" s="112">
        <v>57452.886290000002</v>
      </c>
      <c r="G734" s="112">
        <v>57.453000000000003</v>
      </c>
      <c r="H734" s="112">
        <v>0.60699999999999998</v>
      </c>
      <c r="I734" s="112">
        <v>4</v>
      </c>
      <c r="J734" s="112">
        <v>0.39300000000000002</v>
      </c>
      <c r="K734" s="112">
        <v>2</v>
      </c>
      <c r="L734" s="112">
        <v>1493</v>
      </c>
      <c r="M734" s="112">
        <v>0.31183811914282156</v>
      </c>
      <c r="N734" s="112">
        <v>0.23599999999999999</v>
      </c>
      <c r="O734" s="112">
        <v>2</v>
      </c>
      <c r="P734" s="112">
        <v>0.48299999999999998</v>
      </c>
      <c r="Q734" s="112">
        <v>3</v>
      </c>
      <c r="R734" s="112">
        <v>3</v>
      </c>
      <c r="S734" s="112">
        <v>1</v>
      </c>
      <c r="T734" s="112">
        <v>1</v>
      </c>
      <c r="U734" s="112">
        <v>7691</v>
      </c>
      <c r="V734" s="112">
        <v>26.848667252512399</v>
      </c>
      <c r="W734" s="112">
        <v>286.45742180000002</v>
      </c>
      <c r="X734" s="112">
        <v>1</v>
      </c>
      <c r="Y734" s="112">
        <v>1216</v>
      </c>
      <c r="Z734" s="112">
        <v>15.415821501014198</v>
      </c>
      <c r="AA734" s="112">
        <v>0.76</v>
      </c>
      <c r="AB734" s="112">
        <v>4</v>
      </c>
      <c r="AC734" s="111">
        <v>3.5</v>
      </c>
      <c r="AD734" s="49">
        <f t="shared" si="11"/>
        <v>4</v>
      </c>
      <c r="AE73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3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35" spans="1:32" x14ac:dyDescent="0.25">
      <c r="A735" s="110" t="s">
        <v>468</v>
      </c>
      <c r="B735" s="110">
        <v>9011701200</v>
      </c>
      <c r="C735" s="110" t="s">
        <v>467</v>
      </c>
      <c r="D735" s="110">
        <v>96607</v>
      </c>
      <c r="E735" s="110">
        <v>2.52</v>
      </c>
      <c r="F735" s="110">
        <v>60856.689740000002</v>
      </c>
      <c r="G735" s="110">
        <v>60.856999999999999</v>
      </c>
      <c r="H735" s="110">
        <v>0.66800000000000004</v>
      </c>
      <c r="I735" s="110">
        <v>4</v>
      </c>
      <c r="J735" s="110">
        <v>0.33199999999999996</v>
      </c>
      <c r="K735" s="110">
        <v>2</v>
      </c>
      <c r="L735" s="110">
        <v>1494</v>
      </c>
      <c r="M735" s="110">
        <v>0.29459374271907279</v>
      </c>
      <c r="N735" s="110">
        <v>0.14099999999999999</v>
      </c>
      <c r="O735" s="110">
        <v>1</v>
      </c>
      <c r="P735" s="110">
        <v>0.48099999999999998</v>
      </c>
      <c r="Q735" s="110">
        <v>3</v>
      </c>
      <c r="R735" s="110">
        <v>3</v>
      </c>
      <c r="S735" s="110">
        <v>1</v>
      </c>
      <c r="T735" s="110">
        <v>1</v>
      </c>
      <c r="U735" s="110">
        <v>7356</v>
      </c>
      <c r="V735" s="110">
        <v>10.9187146813035</v>
      </c>
      <c r="W735" s="110">
        <v>673.70567091999999</v>
      </c>
      <c r="X735" s="110">
        <v>1</v>
      </c>
      <c r="Y735" s="110">
        <v>565</v>
      </c>
      <c r="Z735" s="110">
        <v>8.2205732576749604</v>
      </c>
      <c r="AA735" s="110">
        <v>0.49399999999999999</v>
      </c>
      <c r="AB735" s="110">
        <v>3</v>
      </c>
      <c r="AC735" s="109">
        <v>3</v>
      </c>
      <c r="AD735" s="49">
        <f t="shared" si="11"/>
        <v>3</v>
      </c>
      <c r="AE73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3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36" spans="1:32" x14ac:dyDescent="0.25">
      <c r="A736" s="112" t="s">
        <v>466</v>
      </c>
      <c r="B736" s="112">
        <v>9011702100</v>
      </c>
      <c r="C736" s="112" t="s">
        <v>465</v>
      </c>
      <c r="D736" s="112">
        <v>86384</v>
      </c>
      <c r="E736" s="112">
        <v>2.4300000000000002</v>
      </c>
      <c r="F736" s="112">
        <v>55415.361839999998</v>
      </c>
      <c r="G736" s="112">
        <v>55.414999999999999</v>
      </c>
      <c r="H736" s="112">
        <v>0.56899999999999995</v>
      </c>
      <c r="I736" s="112">
        <v>3</v>
      </c>
      <c r="J736" s="112">
        <v>0.43100000000000005</v>
      </c>
      <c r="K736" s="112">
        <v>3</v>
      </c>
      <c r="L736" s="112">
        <v>1376</v>
      </c>
      <c r="M736" s="112">
        <v>0.29796791813206719</v>
      </c>
      <c r="N736" s="112">
        <v>0.156</v>
      </c>
      <c r="O736" s="112">
        <v>1</v>
      </c>
      <c r="P736" s="112">
        <v>0.58299999999999996</v>
      </c>
      <c r="Q736" s="112">
        <v>3</v>
      </c>
      <c r="R736" s="112">
        <v>3</v>
      </c>
      <c r="S736" s="112">
        <v>1</v>
      </c>
      <c r="T736" s="112">
        <v>1</v>
      </c>
      <c r="U736" s="112">
        <v>4496</v>
      </c>
      <c r="V736" s="112">
        <v>8.5523041033394804</v>
      </c>
      <c r="W736" s="112">
        <v>525.70628284999998</v>
      </c>
      <c r="X736" s="112">
        <v>1</v>
      </c>
      <c r="Y736" s="112">
        <v>537</v>
      </c>
      <c r="Z736" s="112">
        <v>13.087984401657325</v>
      </c>
      <c r="AA736" s="112">
        <v>0.7</v>
      </c>
      <c r="AB736" s="112">
        <v>4</v>
      </c>
      <c r="AC736" s="111">
        <v>3.5</v>
      </c>
      <c r="AD736" s="49">
        <f t="shared" si="11"/>
        <v>4</v>
      </c>
      <c r="AE73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3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37" spans="1:32" x14ac:dyDescent="0.25">
      <c r="A737" s="110" t="s">
        <v>464</v>
      </c>
      <c r="B737" s="110">
        <v>9011702300</v>
      </c>
      <c r="C737" s="110" t="s">
        <v>463</v>
      </c>
      <c r="D737" s="110">
        <v>74444</v>
      </c>
      <c r="E737" s="110">
        <v>2.72</v>
      </c>
      <c r="F737" s="110">
        <v>45138.305180000003</v>
      </c>
      <c r="G737" s="110">
        <v>45.137999999999998</v>
      </c>
      <c r="H737" s="110">
        <v>0.37</v>
      </c>
      <c r="I737" s="110">
        <v>2</v>
      </c>
      <c r="J737" s="110">
        <v>0.63</v>
      </c>
      <c r="K737" s="110">
        <v>4</v>
      </c>
      <c r="L737" s="110">
        <v>1626</v>
      </c>
      <c r="M737" s="110">
        <v>0.4322714360273639</v>
      </c>
      <c r="N737" s="110">
        <v>0.755</v>
      </c>
      <c r="O737" s="110">
        <v>4</v>
      </c>
      <c r="P737" s="110">
        <v>0.36399999999999999</v>
      </c>
      <c r="Q737" s="110">
        <v>2</v>
      </c>
      <c r="R737" s="110">
        <v>3</v>
      </c>
      <c r="S737" s="110">
        <v>1</v>
      </c>
      <c r="T737" s="110">
        <v>1</v>
      </c>
      <c r="U737" s="110">
        <v>2163</v>
      </c>
      <c r="V737" s="110">
        <v>0.94434414367942998</v>
      </c>
      <c r="W737" s="110">
        <v>2290.4785447999998</v>
      </c>
      <c r="X737" s="110">
        <v>1</v>
      </c>
      <c r="Y737" s="110">
        <v>432</v>
      </c>
      <c r="Z737" s="110">
        <v>18.453652285348142</v>
      </c>
      <c r="AA737" s="110">
        <v>0.83099999999999996</v>
      </c>
      <c r="AB737" s="110">
        <v>5</v>
      </c>
      <c r="AC737" s="109">
        <v>4</v>
      </c>
      <c r="AD737" s="49">
        <f t="shared" si="11"/>
        <v>4</v>
      </c>
      <c r="AE73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3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38" spans="1:32" x14ac:dyDescent="0.25">
      <c r="A738" s="112" t="s">
        <v>462</v>
      </c>
      <c r="B738" s="112">
        <v>9011702400</v>
      </c>
      <c r="C738" s="112" t="s">
        <v>461</v>
      </c>
      <c r="D738" s="112">
        <v>74157</v>
      </c>
      <c r="E738" s="112">
        <v>2.0299999999999998</v>
      </c>
      <c r="F738" s="112">
        <v>52048.010470000001</v>
      </c>
      <c r="G738" s="112">
        <v>52.048000000000002</v>
      </c>
      <c r="H738" s="112">
        <v>0.501</v>
      </c>
      <c r="I738" s="112">
        <v>3</v>
      </c>
      <c r="J738" s="112">
        <v>0.499</v>
      </c>
      <c r="K738" s="112">
        <v>3</v>
      </c>
      <c r="L738" s="112">
        <v>1177</v>
      </c>
      <c r="M738" s="112">
        <v>0.27136483935617373</v>
      </c>
      <c r="N738" s="112">
        <v>6.5000000000000002E-2</v>
      </c>
      <c r="O738" s="112">
        <v>1</v>
      </c>
      <c r="P738" s="112">
        <v>0.79899999999999993</v>
      </c>
      <c r="Q738" s="112">
        <v>4</v>
      </c>
      <c r="R738" s="112">
        <v>4</v>
      </c>
      <c r="S738" s="112">
        <v>1</v>
      </c>
      <c r="T738" s="112">
        <v>1</v>
      </c>
      <c r="U738" s="112">
        <v>3527</v>
      </c>
      <c r="V738" s="112">
        <v>1.10540743818118</v>
      </c>
      <c r="W738" s="112">
        <v>3190.6787291000001</v>
      </c>
      <c r="X738" s="112">
        <v>1</v>
      </c>
      <c r="Y738" s="112">
        <v>1326</v>
      </c>
      <c r="Z738" s="112">
        <v>37.132455894707363</v>
      </c>
      <c r="AA738" s="112">
        <v>0.97699999999999998</v>
      </c>
      <c r="AB738" s="112">
        <v>5</v>
      </c>
      <c r="AC738" s="111">
        <v>4.5</v>
      </c>
      <c r="AD738" s="49">
        <f t="shared" si="11"/>
        <v>5</v>
      </c>
      <c r="AE73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3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39" spans="1:32" x14ac:dyDescent="0.25">
      <c r="A739" s="110" t="s">
        <v>460</v>
      </c>
      <c r="B739" s="110">
        <v>9011702500</v>
      </c>
      <c r="C739" s="110" t="s">
        <v>459</v>
      </c>
      <c r="D739" s="110">
        <v>40066</v>
      </c>
      <c r="E739" s="110">
        <v>2.04</v>
      </c>
      <c r="F739" s="110">
        <v>28051.81092</v>
      </c>
      <c r="G739" s="110">
        <v>28.052</v>
      </c>
      <c r="H739" s="110">
        <v>0.14199999999999999</v>
      </c>
      <c r="I739" s="110">
        <v>1</v>
      </c>
      <c r="J739" s="110">
        <v>0.85799999999999998</v>
      </c>
      <c r="K739" s="110">
        <v>5</v>
      </c>
      <c r="L739" s="110">
        <v>1014</v>
      </c>
      <c r="M739" s="110">
        <v>0.43376878714538264</v>
      </c>
      <c r="N739" s="110">
        <v>0.75700000000000001</v>
      </c>
      <c r="O739" s="110">
        <v>4</v>
      </c>
      <c r="P739" s="110">
        <v>0.93199999999999994</v>
      </c>
      <c r="Q739" s="110">
        <v>5</v>
      </c>
      <c r="R739" s="110">
        <v>5</v>
      </c>
      <c r="S739" s="110">
        <v>1</v>
      </c>
      <c r="T739" s="110">
        <v>1</v>
      </c>
      <c r="U739" s="110">
        <v>4748</v>
      </c>
      <c r="V739" s="110">
        <v>1.0348206246515399</v>
      </c>
      <c r="W739" s="110">
        <v>4588.2347983</v>
      </c>
      <c r="X739" s="110">
        <v>1</v>
      </c>
      <c r="Y739" s="110">
        <v>1151</v>
      </c>
      <c r="Z739" s="110">
        <v>26.236608160474127</v>
      </c>
      <c r="AA739" s="110">
        <v>0.93100000000000005</v>
      </c>
      <c r="AB739" s="110">
        <v>5</v>
      </c>
      <c r="AC739" s="109">
        <v>5</v>
      </c>
      <c r="AD739" s="49">
        <f t="shared" si="11"/>
        <v>5</v>
      </c>
      <c r="AE73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73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40" spans="1:32" x14ac:dyDescent="0.25">
      <c r="A740" s="112" t="s">
        <v>458</v>
      </c>
      <c r="B740" s="112">
        <v>9011702600</v>
      </c>
      <c r="C740" s="112" t="s">
        <v>457</v>
      </c>
      <c r="D740" s="112">
        <v>82841</v>
      </c>
      <c r="E740" s="112">
        <v>2.14</v>
      </c>
      <c r="F740" s="112">
        <v>56628.941780000001</v>
      </c>
      <c r="G740" s="112">
        <v>56.628999999999998</v>
      </c>
      <c r="H740" s="112">
        <v>0.59</v>
      </c>
      <c r="I740" s="112">
        <v>3</v>
      </c>
      <c r="J740" s="112">
        <v>0.41000000000000003</v>
      </c>
      <c r="K740" s="112">
        <v>3</v>
      </c>
      <c r="L740" s="112">
        <v>1662</v>
      </c>
      <c r="M740" s="112">
        <v>0.35218740405712029</v>
      </c>
      <c r="N740" s="112">
        <v>0.49</v>
      </c>
      <c r="O740" s="112">
        <v>3</v>
      </c>
      <c r="P740" s="112">
        <v>0.33499999999999996</v>
      </c>
      <c r="Q740" s="112">
        <v>2</v>
      </c>
      <c r="R740" s="112">
        <v>3</v>
      </c>
      <c r="S740" s="112">
        <v>1</v>
      </c>
      <c r="T740" s="112">
        <v>1</v>
      </c>
      <c r="U740" s="112">
        <v>2114</v>
      </c>
      <c r="V740" s="112">
        <v>0.94352329045539995</v>
      </c>
      <c r="W740" s="112">
        <v>2240.5382267</v>
      </c>
      <c r="X740" s="112">
        <v>1</v>
      </c>
      <c r="Y740" s="112">
        <v>87</v>
      </c>
      <c r="Z740" s="112">
        <v>8.1156716417910442</v>
      </c>
      <c r="AA740" s="112">
        <v>0.5</v>
      </c>
      <c r="AB740" s="112">
        <v>3</v>
      </c>
      <c r="AC740" s="111">
        <v>3</v>
      </c>
      <c r="AD740" s="49">
        <f t="shared" si="11"/>
        <v>3</v>
      </c>
      <c r="AE74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4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41" spans="1:32" x14ac:dyDescent="0.25">
      <c r="A741" s="110" t="s">
        <v>456</v>
      </c>
      <c r="B741" s="110">
        <v>9011702700</v>
      </c>
      <c r="C741" s="110" t="s">
        <v>455</v>
      </c>
      <c r="D741" s="110">
        <v>56020</v>
      </c>
      <c r="E741" s="110">
        <v>1.79</v>
      </c>
      <c r="F741" s="110">
        <v>41871.313900000001</v>
      </c>
      <c r="G741" s="110">
        <v>41.871000000000002</v>
      </c>
      <c r="H741" s="110">
        <v>0.318</v>
      </c>
      <c r="I741" s="110">
        <v>2</v>
      </c>
      <c r="J741" s="110">
        <v>0.68199999999999994</v>
      </c>
      <c r="K741" s="110">
        <v>4</v>
      </c>
      <c r="L741" s="110">
        <v>1254</v>
      </c>
      <c r="M741" s="110">
        <v>0.35938685936483111</v>
      </c>
      <c r="N741" s="110">
        <v>0.53200000000000003</v>
      </c>
      <c r="O741" s="110">
        <v>3</v>
      </c>
      <c r="P741" s="110">
        <v>0.71300000000000008</v>
      </c>
      <c r="Q741" s="110">
        <v>4</v>
      </c>
      <c r="R741" s="110">
        <v>4</v>
      </c>
      <c r="S741" s="110">
        <v>1</v>
      </c>
      <c r="T741" s="110">
        <v>1</v>
      </c>
      <c r="U741" s="110">
        <v>4946</v>
      </c>
      <c r="V741" s="110">
        <v>3.16114978138895</v>
      </c>
      <c r="W741" s="110">
        <v>1564.6205786</v>
      </c>
      <c r="X741" s="110">
        <v>1</v>
      </c>
      <c r="Y741" s="110">
        <v>1349</v>
      </c>
      <c r="Z741" s="110">
        <v>27.197580645161292</v>
      </c>
      <c r="AA741" s="110">
        <v>0.94099999999999995</v>
      </c>
      <c r="AB741" s="110">
        <v>5</v>
      </c>
      <c r="AC741" s="109">
        <v>4.5</v>
      </c>
      <c r="AD741" s="49">
        <f t="shared" si="11"/>
        <v>5</v>
      </c>
      <c r="AE74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4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42" spans="1:32" x14ac:dyDescent="0.25">
      <c r="A742" s="112" t="s">
        <v>454</v>
      </c>
      <c r="B742" s="112">
        <v>9011702800</v>
      </c>
      <c r="C742" s="112" t="s">
        <v>453</v>
      </c>
      <c r="D742" s="112">
        <v>71683</v>
      </c>
      <c r="E742" s="112">
        <v>2.86</v>
      </c>
      <c r="F742" s="112">
        <v>42387.046479999997</v>
      </c>
      <c r="G742" s="112">
        <v>42.387</v>
      </c>
      <c r="H742" s="112">
        <v>0.32800000000000001</v>
      </c>
      <c r="I742" s="112">
        <v>2</v>
      </c>
      <c r="J742" s="112">
        <v>0.67199999999999993</v>
      </c>
      <c r="K742" s="112">
        <v>4</v>
      </c>
      <c r="L742" s="112">
        <v>1286</v>
      </c>
      <c r="M742" s="112">
        <v>0.36407349135027539</v>
      </c>
      <c r="N742" s="112">
        <v>0.56200000000000006</v>
      </c>
      <c r="O742" s="112">
        <v>3</v>
      </c>
      <c r="P742" s="112">
        <v>0.66799999999999993</v>
      </c>
      <c r="Q742" s="112">
        <v>4</v>
      </c>
      <c r="R742" s="112">
        <v>4</v>
      </c>
      <c r="S742" s="112">
        <v>1</v>
      </c>
      <c r="T742" s="112">
        <v>1</v>
      </c>
      <c r="U742" s="112">
        <v>4079</v>
      </c>
      <c r="V742" s="112">
        <v>4.7347018596225201</v>
      </c>
      <c r="W742" s="112">
        <v>861.51147863999995</v>
      </c>
      <c r="X742" s="112">
        <v>1</v>
      </c>
      <c r="Y742" s="112">
        <v>1256</v>
      </c>
      <c r="Z742" s="112">
        <v>29.311551925320888</v>
      </c>
      <c r="AA742" s="112">
        <v>0.96399999999999997</v>
      </c>
      <c r="AB742" s="112">
        <v>5</v>
      </c>
      <c r="AC742" s="111">
        <v>4.5</v>
      </c>
      <c r="AD742" s="49">
        <f t="shared" si="11"/>
        <v>5</v>
      </c>
      <c r="AE74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4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43" spans="1:32" x14ac:dyDescent="0.25">
      <c r="A743" s="110" t="s">
        <v>452</v>
      </c>
      <c r="B743" s="110">
        <v>9011702900</v>
      </c>
      <c r="C743" s="110" t="s">
        <v>451</v>
      </c>
      <c r="D743" s="110">
        <v>119375</v>
      </c>
      <c r="E743" s="110">
        <v>2.09</v>
      </c>
      <c r="F743" s="110">
        <v>82573.414120000001</v>
      </c>
      <c r="G743" s="110">
        <v>82.572999999999993</v>
      </c>
      <c r="H743" s="110">
        <v>0.89500000000000002</v>
      </c>
      <c r="I743" s="110">
        <v>5</v>
      </c>
      <c r="J743" s="110">
        <v>0.10499999999999998</v>
      </c>
      <c r="K743" s="110">
        <v>1</v>
      </c>
      <c r="L743" s="110">
        <v>1488</v>
      </c>
      <c r="M743" s="110">
        <v>0.21624393505215525</v>
      </c>
      <c r="N743" s="110">
        <v>0</v>
      </c>
      <c r="O743" s="110">
        <v>0</v>
      </c>
      <c r="P743" s="110">
        <v>0.49099999999999999</v>
      </c>
      <c r="Q743" s="110">
        <v>3</v>
      </c>
      <c r="R743" s="110">
        <v>2</v>
      </c>
      <c r="S743" s="110">
        <v>1</v>
      </c>
      <c r="T743" s="110">
        <v>1</v>
      </c>
      <c r="U743" s="110">
        <v>2473</v>
      </c>
      <c r="V743" s="110">
        <v>2.97087438242957</v>
      </c>
      <c r="W743" s="110">
        <v>832.41486568000005</v>
      </c>
      <c r="X743" s="110">
        <v>1</v>
      </c>
      <c r="Y743" s="110">
        <v>118</v>
      </c>
      <c r="Z743" s="110">
        <v>5.361199454793276</v>
      </c>
      <c r="AA743" s="110">
        <v>0.32500000000000001</v>
      </c>
      <c r="AB743" s="110">
        <v>2</v>
      </c>
      <c r="AC743" s="109">
        <v>2</v>
      </c>
      <c r="AD743" s="49">
        <f t="shared" si="11"/>
        <v>2</v>
      </c>
      <c r="AE74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4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44" spans="1:32" x14ac:dyDescent="0.25">
      <c r="A744" s="112" t="s">
        <v>450</v>
      </c>
      <c r="B744" s="112">
        <v>9011703000</v>
      </c>
      <c r="C744" s="112" t="s">
        <v>449</v>
      </c>
      <c r="D744" s="112">
        <v>103558</v>
      </c>
      <c r="E744" s="112">
        <v>2.06</v>
      </c>
      <c r="F744" s="112">
        <v>72152.277489999993</v>
      </c>
      <c r="G744" s="112">
        <v>72.152000000000001</v>
      </c>
      <c r="H744" s="112">
        <v>0.82699999999999996</v>
      </c>
      <c r="I744" s="112">
        <v>5</v>
      </c>
      <c r="J744" s="112">
        <v>0.17300000000000004</v>
      </c>
      <c r="K744" s="112">
        <v>1</v>
      </c>
      <c r="L744" s="112">
        <v>1763</v>
      </c>
      <c r="M744" s="112">
        <v>0.29321319764205828</v>
      </c>
      <c r="N744" s="112">
        <v>0.13700000000000001</v>
      </c>
      <c r="O744" s="112">
        <v>1</v>
      </c>
      <c r="P744" s="112">
        <v>0.27500000000000002</v>
      </c>
      <c r="Q744" s="112">
        <v>2</v>
      </c>
      <c r="R744" s="112">
        <v>2</v>
      </c>
      <c r="S744" s="112">
        <v>1</v>
      </c>
      <c r="T744" s="112">
        <v>1</v>
      </c>
      <c r="U744" s="112">
        <v>3919</v>
      </c>
      <c r="V744" s="112">
        <v>2.4008161427774999</v>
      </c>
      <c r="W744" s="112">
        <v>1632.3615666000001</v>
      </c>
      <c r="X744" s="112">
        <v>1</v>
      </c>
      <c r="Y744" s="112">
        <v>155</v>
      </c>
      <c r="Z744" s="112">
        <v>4.3187517414321537</v>
      </c>
      <c r="AA744" s="112">
        <v>0.20699999999999999</v>
      </c>
      <c r="AB744" s="112">
        <v>2</v>
      </c>
      <c r="AC744" s="111">
        <v>2</v>
      </c>
      <c r="AD744" s="49">
        <f t="shared" si="11"/>
        <v>2</v>
      </c>
      <c r="AE74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4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45" spans="1:32" x14ac:dyDescent="0.25">
      <c r="A745" s="110" t="s">
        <v>448</v>
      </c>
      <c r="B745" s="110">
        <v>9011705101</v>
      </c>
      <c r="C745" s="110" t="s">
        <v>447</v>
      </c>
      <c r="D745" s="110">
        <v>72674</v>
      </c>
      <c r="E745" s="110">
        <v>2.39</v>
      </c>
      <c r="F745" s="110">
        <v>47008.902730000002</v>
      </c>
      <c r="G745" s="110">
        <v>47.009</v>
      </c>
      <c r="H745" s="110">
        <v>0.39800000000000002</v>
      </c>
      <c r="I745" s="110">
        <v>2</v>
      </c>
      <c r="J745" s="110">
        <v>0.60199999999999998</v>
      </c>
      <c r="K745" s="110">
        <v>4</v>
      </c>
      <c r="L745" s="110">
        <v>1335</v>
      </c>
      <c r="M745" s="110">
        <v>0.34078651212116901</v>
      </c>
      <c r="N745" s="110">
        <v>0.42199999999999999</v>
      </c>
      <c r="O745" s="110">
        <v>3</v>
      </c>
      <c r="P745" s="110">
        <v>0.622</v>
      </c>
      <c r="Q745" s="110">
        <v>4</v>
      </c>
      <c r="R745" s="110">
        <v>4</v>
      </c>
      <c r="S745" s="110">
        <v>1</v>
      </c>
      <c r="T745" s="110">
        <v>1</v>
      </c>
      <c r="U745" s="110">
        <v>4294</v>
      </c>
      <c r="V745" s="110">
        <v>6.0028459591318599</v>
      </c>
      <c r="W745" s="110">
        <v>715.32736792000003</v>
      </c>
      <c r="X745" s="110">
        <v>1</v>
      </c>
      <c r="Y745" s="110">
        <v>140</v>
      </c>
      <c r="Z745" s="110">
        <v>3.4313725490196076</v>
      </c>
      <c r="AA745" s="110">
        <v>0.123</v>
      </c>
      <c r="AB745" s="110">
        <v>1</v>
      </c>
      <c r="AC745" s="109">
        <v>2.5</v>
      </c>
      <c r="AD745" s="49">
        <f t="shared" si="11"/>
        <v>3</v>
      </c>
      <c r="AE74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4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46" spans="1:32" x14ac:dyDescent="0.25">
      <c r="A746" s="112" t="s">
        <v>446</v>
      </c>
      <c r="B746" s="112">
        <v>9011705102</v>
      </c>
      <c r="C746" s="112" t="s">
        <v>445</v>
      </c>
      <c r="D746" s="112">
        <v>57286</v>
      </c>
      <c r="E746" s="112">
        <v>2.17</v>
      </c>
      <c r="F746" s="112">
        <v>38888.270750000003</v>
      </c>
      <c r="G746" s="112">
        <v>38.887999999999998</v>
      </c>
      <c r="H746" s="112">
        <v>0.27700000000000002</v>
      </c>
      <c r="I746" s="112">
        <v>2</v>
      </c>
      <c r="J746" s="112">
        <v>0.72299999999999998</v>
      </c>
      <c r="K746" s="112">
        <v>4</v>
      </c>
      <c r="L746" s="112">
        <v>1094</v>
      </c>
      <c r="M746" s="112">
        <v>0.33758250873111911</v>
      </c>
      <c r="N746" s="112">
        <v>0.40799999999999997</v>
      </c>
      <c r="O746" s="112">
        <v>3</v>
      </c>
      <c r="P746" s="112">
        <v>0.88100000000000001</v>
      </c>
      <c r="Q746" s="112">
        <v>5</v>
      </c>
      <c r="R746" s="112">
        <v>5</v>
      </c>
      <c r="S746" s="112">
        <v>1</v>
      </c>
      <c r="T746" s="112">
        <v>1</v>
      </c>
      <c r="U746" s="112">
        <v>4343</v>
      </c>
      <c r="V746" s="112">
        <v>4.3007044820284897</v>
      </c>
      <c r="W746" s="112">
        <v>1009.8345557</v>
      </c>
      <c r="X746" s="112">
        <v>1</v>
      </c>
      <c r="Y746" s="112">
        <v>495</v>
      </c>
      <c r="Z746" s="112">
        <v>11.847774054571566</v>
      </c>
      <c r="AA746" s="112">
        <v>0.68700000000000006</v>
      </c>
      <c r="AB746" s="112">
        <v>4</v>
      </c>
      <c r="AC746" s="111">
        <v>4.5</v>
      </c>
      <c r="AD746" s="49">
        <f t="shared" si="11"/>
        <v>5</v>
      </c>
      <c r="AE74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4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47" spans="1:32" x14ac:dyDescent="0.25">
      <c r="A747" s="110" t="s">
        <v>444</v>
      </c>
      <c r="B747" s="110">
        <v>9011705200</v>
      </c>
      <c r="C747" s="110" t="s">
        <v>443</v>
      </c>
      <c r="D747" s="110">
        <v>89079</v>
      </c>
      <c r="E747" s="110">
        <v>2.0699999999999998</v>
      </c>
      <c r="F747" s="110">
        <v>61914.184970000002</v>
      </c>
      <c r="G747" s="110">
        <v>61.914000000000001</v>
      </c>
      <c r="H747" s="110">
        <v>0.69199999999999995</v>
      </c>
      <c r="I747" s="110">
        <v>4</v>
      </c>
      <c r="J747" s="110">
        <v>0.30800000000000005</v>
      </c>
      <c r="K747" s="110">
        <v>2</v>
      </c>
      <c r="L747" s="110">
        <v>1650</v>
      </c>
      <c r="M747" s="110">
        <v>0.31979747467553554</v>
      </c>
      <c r="N747" s="110">
        <v>0.28499999999999998</v>
      </c>
      <c r="O747" s="110">
        <v>2</v>
      </c>
      <c r="P747" s="110">
        <v>0.34699999999999998</v>
      </c>
      <c r="Q747" s="110">
        <v>2</v>
      </c>
      <c r="R747" s="110">
        <v>2</v>
      </c>
      <c r="S747" s="110">
        <v>1</v>
      </c>
      <c r="T747" s="110">
        <v>1</v>
      </c>
      <c r="U747" s="110">
        <v>3484</v>
      </c>
      <c r="V747" s="110">
        <v>8.8865712891333892</v>
      </c>
      <c r="W747" s="110">
        <v>392.05221976000001</v>
      </c>
      <c r="X747" s="110">
        <v>1</v>
      </c>
      <c r="Y747" s="110">
        <v>163</v>
      </c>
      <c r="Z747" s="110">
        <v>4.459644322845417</v>
      </c>
      <c r="AA747" s="110">
        <v>0.215</v>
      </c>
      <c r="AB747" s="110">
        <v>2</v>
      </c>
      <c r="AC747" s="109">
        <v>2</v>
      </c>
      <c r="AD747" s="49">
        <f t="shared" si="11"/>
        <v>2</v>
      </c>
      <c r="AE74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4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48" spans="1:32" x14ac:dyDescent="0.25">
      <c r="A748" s="112" t="s">
        <v>442</v>
      </c>
      <c r="B748" s="112">
        <v>9011705300</v>
      </c>
      <c r="C748" s="112" t="s">
        <v>441</v>
      </c>
      <c r="D748" s="112">
        <v>94592</v>
      </c>
      <c r="E748" s="112">
        <v>2.14</v>
      </c>
      <c r="F748" s="112">
        <v>64661.760009999998</v>
      </c>
      <c r="G748" s="112">
        <v>64.662000000000006</v>
      </c>
      <c r="H748" s="112">
        <v>0.73099999999999998</v>
      </c>
      <c r="I748" s="112">
        <v>4</v>
      </c>
      <c r="J748" s="112">
        <v>0.26900000000000002</v>
      </c>
      <c r="K748" s="112">
        <v>2</v>
      </c>
      <c r="L748" s="112">
        <v>1565</v>
      </c>
      <c r="M748" s="112">
        <v>0.29043440817409943</v>
      </c>
      <c r="N748" s="112">
        <v>0.11899999999999999</v>
      </c>
      <c r="O748" s="112">
        <v>1</v>
      </c>
      <c r="P748" s="112">
        <v>0.41800000000000004</v>
      </c>
      <c r="Q748" s="112">
        <v>3</v>
      </c>
      <c r="R748" s="112">
        <v>3</v>
      </c>
      <c r="S748" s="112">
        <v>1</v>
      </c>
      <c r="T748" s="112">
        <v>1</v>
      </c>
      <c r="U748" s="112">
        <v>3540</v>
      </c>
      <c r="V748" s="112">
        <v>4.4080347090411198</v>
      </c>
      <c r="W748" s="112">
        <v>803.07897592999996</v>
      </c>
      <c r="X748" s="112">
        <v>1</v>
      </c>
      <c r="Y748" s="112">
        <v>292</v>
      </c>
      <c r="Z748" s="112">
        <v>7.7721586372105405</v>
      </c>
      <c r="AA748" s="112">
        <v>0.46100000000000002</v>
      </c>
      <c r="AB748" s="112">
        <v>3</v>
      </c>
      <c r="AC748" s="111">
        <v>3</v>
      </c>
      <c r="AD748" s="49">
        <f t="shared" si="11"/>
        <v>3</v>
      </c>
      <c r="AE74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4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49" spans="1:32" x14ac:dyDescent="0.25">
      <c r="A749" s="110" t="s">
        <v>440</v>
      </c>
      <c r="B749" s="110">
        <v>9011705400</v>
      </c>
      <c r="C749" s="110" t="s">
        <v>439</v>
      </c>
      <c r="D749" s="110">
        <v>106111</v>
      </c>
      <c r="E749" s="110">
        <v>2.31</v>
      </c>
      <c r="F749" s="110">
        <v>69815.912299999996</v>
      </c>
      <c r="G749" s="110">
        <v>69.816000000000003</v>
      </c>
      <c r="H749" s="110">
        <v>0.8</v>
      </c>
      <c r="I749" s="110">
        <v>4</v>
      </c>
      <c r="J749" s="110">
        <v>0.19999999999999996</v>
      </c>
      <c r="K749" s="110">
        <v>1</v>
      </c>
      <c r="L749" s="110">
        <v>1589</v>
      </c>
      <c r="M749" s="110">
        <v>0.27311825301464981</v>
      </c>
      <c r="N749" s="110">
        <v>6.9000000000000006E-2</v>
      </c>
      <c r="O749" s="110">
        <v>1</v>
      </c>
      <c r="P749" s="110">
        <v>0.39600000000000002</v>
      </c>
      <c r="Q749" s="110">
        <v>2</v>
      </c>
      <c r="R749" s="110">
        <v>2</v>
      </c>
      <c r="S749" s="110">
        <v>1</v>
      </c>
      <c r="T749" s="110">
        <v>1</v>
      </c>
      <c r="U749" s="110">
        <v>2884</v>
      </c>
      <c r="V749" s="110">
        <v>15.058312239284501</v>
      </c>
      <c r="W749" s="110">
        <v>191.52212771999999</v>
      </c>
      <c r="X749" s="110">
        <v>1</v>
      </c>
      <c r="Y749" s="110">
        <v>95</v>
      </c>
      <c r="Z749" s="110">
        <v>3.4234234234234235</v>
      </c>
      <c r="AA749" s="110">
        <v>0.11600000000000001</v>
      </c>
      <c r="AB749" s="110">
        <v>1</v>
      </c>
      <c r="AC749" s="109">
        <v>1.5</v>
      </c>
      <c r="AD749" s="49">
        <f t="shared" si="11"/>
        <v>2</v>
      </c>
      <c r="AE74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4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50" spans="1:32" x14ac:dyDescent="0.25">
      <c r="A750" s="112" t="s">
        <v>438</v>
      </c>
      <c r="B750" s="112">
        <v>9011707100</v>
      </c>
      <c r="C750" s="112" t="s">
        <v>437</v>
      </c>
      <c r="D750" s="112">
        <v>75833</v>
      </c>
      <c r="E750" s="112">
        <v>2.63</v>
      </c>
      <c r="F750" s="112">
        <v>46760.631000000001</v>
      </c>
      <c r="G750" s="112">
        <v>46.761000000000003</v>
      </c>
      <c r="H750" s="112">
        <v>0.39400000000000002</v>
      </c>
      <c r="I750" s="112">
        <v>2</v>
      </c>
      <c r="J750" s="112">
        <v>0.60599999999999998</v>
      </c>
      <c r="K750" s="112">
        <v>4</v>
      </c>
      <c r="L750" s="112">
        <v>1401</v>
      </c>
      <c r="M750" s="112">
        <v>0.35953321502440805</v>
      </c>
      <c r="N750" s="112">
        <v>0.53500000000000003</v>
      </c>
      <c r="O750" s="112">
        <v>3</v>
      </c>
      <c r="P750" s="112">
        <v>0.56499999999999995</v>
      </c>
      <c r="Q750" s="112">
        <v>3</v>
      </c>
      <c r="R750" s="112">
        <v>4</v>
      </c>
      <c r="S750" s="112">
        <v>2</v>
      </c>
      <c r="T750" s="112">
        <v>2</v>
      </c>
      <c r="U750" s="112">
        <v>5297</v>
      </c>
      <c r="V750" s="112">
        <v>54.2480745084533</v>
      </c>
      <c r="W750" s="112">
        <v>97.644018668000001</v>
      </c>
      <c r="X750" s="112">
        <v>2</v>
      </c>
      <c r="Y750" s="112">
        <v>496</v>
      </c>
      <c r="Z750" s="112">
        <v>9.4964579743442474</v>
      </c>
      <c r="AA750" s="112">
        <v>0.56499999999999995</v>
      </c>
      <c r="AB750" s="112">
        <v>3</v>
      </c>
      <c r="AC750" s="111">
        <v>3.5</v>
      </c>
      <c r="AD750" s="49">
        <f t="shared" si="11"/>
        <v>4</v>
      </c>
      <c r="AE75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5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51" spans="1:32" x14ac:dyDescent="0.25">
      <c r="A751" s="110" t="s">
        <v>436</v>
      </c>
      <c r="B751" s="110">
        <v>9011708100</v>
      </c>
      <c r="C751" s="110" t="s">
        <v>435</v>
      </c>
      <c r="D751" s="110">
        <v>85052</v>
      </c>
      <c r="E751" s="110">
        <v>2.57</v>
      </c>
      <c r="F751" s="110">
        <v>53053.979939999997</v>
      </c>
      <c r="G751" s="110">
        <v>53.054000000000002</v>
      </c>
      <c r="H751" s="110">
        <v>0.52200000000000002</v>
      </c>
      <c r="I751" s="110">
        <v>3</v>
      </c>
      <c r="J751" s="110">
        <v>0.47799999999999998</v>
      </c>
      <c r="K751" s="110">
        <v>3</v>
      </c>
      <c r="L751" s="110">
        <v>1432</v>
      </c>
      <c r="M751" s="110">
        <v>0.32389652990093848</v>
      </c>
      <c r="N751" s="110">
        <v>0.32600000000000001</v>
      </c>
      <c r="O751" s="110">
        <v>2</v>
      </c>
      <c r="P751" s="110">
        <v>0.53899999999999992</v>
      </c>
      <c r="Q751" s="110">
        <v>3</v>
      </c>
      <c r="R751" s="110">
        <v>3</v>
      </c>
      <c r="S751" s="110">
        <v>2</v>
      </c>
      <c r="T751" s="110">
        <v>2</v>
      </c>
      <c r="U751" s="110">
        <v>2603</v>
      </c>
      <c r="V751" s="110">
        <v>38.960857733703797</v>
      </c>
      <c r="W751" s="110">
        <v>66.810644103000001</v>
      </c>
      <c r="X751" s="110">
        <v>2</v>
      </c>
      <c r="Y751" s="110">
        <v>114</v>
      </c>
      <c r="Z751" s="110">
        <v>4.4970414201183431</v>
      </c>
      <c r="AA751" s="110">
        <v>0.21299999999999999</v>
      </c>
      <c r="AB751" s="110">
        <v>2</v>
      </c>
      <c r="AC751" s="109">
        <v>2.5</v>
      </c>
      <c r="AD751" s="49">
        <f t="shared" si="11"/>
        <v>3</v>
      </c>
      <c r="AE75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5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52" spans="1:32" x14ac:dyDescent="0.25">
      <c r="A752" s="112" t="s">
        <v>434</v>
      </c>
      <c r="B752" s="112">
        <v>9011709100</v>
      </c>
      <c r="C752" s="112" t="s">
        <v>433</v>
      </c>
      <c r="D752" s="112">
        <v>84625</v>
      </c>
      <c r="E752" s="112">
        <v>2.37</v>
      </c>
      <c r="F752" s="112">
        <v>54969.844530000002</v>
      </c>
      <c r="G752" s="112">
        <v>54.97</v>
      </c>
      <c r="H752" s="112">
        <v>0.56100000000000005</v>
      </c>
      <c r="I752" s="112">
        <v>3</v>
      </c>
      <c r="J752" s="112">
        <v>0.43899999999999995</v>
      </c>
      <c r="K752" s="112">
        <v>3</v>
      </c>
      <c r="L752" s="112">
        <v>1323</v>
      </c>
      <c r="M752" s="112">
        <v>0.28881289615683037</v>
      </c>
      <c r="N752" s="112">
        <v>0.109</v>
      </c>
      <c r="O752" s="112">
        <v>1</v>
      </c>
      <c r="P752" s="112">
        <v>0.63200000000000001</v>
      </c>
      <c r="Q752" s="112">
        <v>4</v>
      </c>
      <c r="R752" s="112">
        <v>4</v>
      </c>
      <c r="S752" s="112">
        <v>2</v>
      </c>
      <c r="T752" s="112">
        <v>2</v>
      </c>
      <c r="U752" s="112">
        <v>6322</v>
      </c>
      <c r="V752" s="112">
        <v>29.763825160579898</v>
      </c>
      <c r="W752" s="112">
        <v>212.40549444999999</v>
      </c>
      <c r="X752" s="112">
        <v>2</v>
      </c>
      <c r="Y752" s="112">
        <v>489</v>
      </c>
      <c r="Z752" s="112">
        <v>8.4514344970618733</v>
      </c>
      <c r="AA752" s="112">
        <v>0.51300000000000001</v>
      </c>
      <c r="AB752" s="112">
        <v>3</v>
      </c>
      <c r="AC752" s="111">
        <v>3.5</v>
      </c>
      <c r="AD752" s="49">
        <f t="shared" si="11"/>
        <v>4</v>
      </c>
      <c r="AE75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5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53" spans="1:32" x14ac:dyDescent="0.25">
      <c r="A753" s="110" t="s">
        <v>432</v>
      </c>
      <c r="B753" s="110">
        <v>9011709200</v>
      </c>
      <c r="C753" s="110" t="s">
        <v>431</v>
      </c>
      <c r="D753" s="110">
        <v>52377</v>
      </c>
      <c r="E753" s="110">
        <v>2.36</v>
      </c>
      <c r="F753" s="110">
        <v>34094.522949999999</v>
      </c>
      <c r="G753" s="110">
        <v>34.094999999999999</v>
      </c>
      <c r="H753" s="110">
        <v>0.224</v>
      </c>
      <c r="I753" s="110">
        <v>2</v>
      </c>
      <c r="J753" s="110">
        <v>0.77600000000000002</v>
      </c>
      <c r="K753" s="110">
        <v>4</v>
      </c>
      <c r="L753" s="110">
        <v>1109</v>
      </c>
      <c r="M753" s="110">
        <v>0.3903266228278463</v>
      </c>
      <c r="N753" s="110">
        <v>0.66400000000000003</v>
      </c>
      <c r="O753" s="110">
        <v>4</v>
      </c>
      <c r="P753" s="110">
        <v>0.86499999999999999</v>
      </c>
      <c r="Q753" s="110">
        <v>5</v>
      </c>
      <c r="R753" s="110">
        <v>5</v>
      </c>
      <c r="S753" s="110">
        <v>2</v>
      </c>
      <c r="T753" s="110">
        <v>2</v>
      </c>
      <c r="U753" s="110">
        <v>5629</v>
      </c>
      <c r="V753" s="110">
        <v>4.9427275338727403</v>
      </c>
      <c r="W753" s="110">
        <v>1138.8448911</v>
      </c>
      <c r="X753" s="110">
        <v>2</v>
      </c>
      <c r="Y753" s="110">
        <v>988</v>
      </c>
      <c r="Z753" s="110">
        <v>16.929403701165182</v>
      </c>
      <c r="AA753" s="110">
        <v>0.80800000000000005</v>
      </c>
      <c r="AB753" s="110">
        <v>5</v>
      </c>
      <c r="AC753" s="109">
        <v>5</v>
      </c>
      <c r="AD753" s="49">
        <f t="shared" si="11"/>
        <v>5</v>
      </c>
      <c r="AE75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5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54" spans="1:32" x14ac:dyDescent="0.25">
      <c r="A754" s="112" t="s">
        <v>430</v>
      </c>
      <c r="B754" s="112">
        <v>9011710100</v>
      </c>
      <c r="C754" s="112" t="s">
        <v>429</v>
      </c>
      <c r="D754" s="112">
        <v>91125</v>
      </c>
      <c r="E754" s="112">
        <v>2.4700000000000002</v>
      </c>
      <c r="F754" s="112">
        <v>57981.449030000003</v>
      </c>
      <c r="G754" s="112">
        <v>57.981000000000002</v>
      </c>
      <c r="H754" s="112">
        <v>0.61699999999999999</v>
      </c>
      <c r="I754" s="112">
        <v>4</v>
      </c>
      <c r="J754" s="112">
        <v>0.38300000000000001</v>
      </c>
      <c r="K754" s="112">
        <v>2</v>
      </c>
      <c r="L754" s="112">
        <v>1374</v>
      </c>
      <c r="M754" s="112">
        <v>0.2843668151768507</v>
      </c>
      <c r="N754" s="112">
        <v>9.7000000000000003E-2</v>
      </c>
      <c r="O754" s="112">
        <v>1</v>
      </c>
      <c r="P754" s="112">
        <v>0.58400000000000007</v>
      </c>
      <c r="Q754" s="112">
        <v>3</v>
      </c>
      <c r="R754" s="112">
        <v>3</v>
      </c>
      <c r="S754" s="112">
        <v>2</v>
      </c>
      <c r="T754" s="112">
        <v>2</v>
      </c>
      <c r="U754" s="112">
        <v>4338</v>
      </c>
      <c r="V754" s="112">
        <v>16.2869356923661</v>
      </c>
      <c r="W754" s="112">
        <v>266.34844528000002</v>
      </c>
      <c r="X754" s="112">
        <v>2</v>
      </c>
      <c r="Y754" s="112">
        <v>277</v>
      </c>
      <c r="Z754" s="112">
        <v>6.5222510007063814</v>
      </c>
      <c r="AA754" s="112">
        <v>0.41599999999999998</v>
      </c>
      <c r="AB754" s="112">
        <v>3</v>
      </c>
      <c r="AC754" s="111">
        <v>3</v>
      </c>
      <c r="AD754" s="49">
        <f t="shared" si="11"/>
        <v>3</v>
      </c>
      <c r="AE75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5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55" spans="1:32" x14ac:dyDescent="0.25">
      <c r="A755" s="110" t="s">
        <v>428</v>
      </c>
      <c r="B755" s="110">
        <v>9011711100</v>
      </c>
      <c r="C755" s="110" t="s">
        <v>427</v>
      </c>
      <c r="D755" s="110">
        <v>68301</v>
      </c>
      <c r="E755" s="110">
        <v>2.5299999999999998</v>
      </c>
      <c r="F755" s="110">
        <v>42940.470789999999</v>
      </c>
      <c r="G755" s="110">
        <v>42.94</v>
      </c>
      <c r="H755" s="110">
        <v>0.33700000000000002</v>
      </c>
      <c r="I755" s="110">
        <v>2</v>
      </c>
      <c r="J755" s="110">
        <v>0.66300000000000003</v>
      </c>
      <c r="K755" s="110">
        <v>4</v>
      </c>
      <c r="L755" s="110">
        <v>1214</v>
      </c>
      <c r="M755" s="110">
        <v>0.33926036980928032</v>
      </c>
      <c r="N755" s="110">
        <v>0.41599999999999998</v>
      </c>
      <c r="O755" s="110">
        <v>3</v>
      </c>
      <c r="P755" s="110">
        <v>0.749</v>
      </c>
      <c r="Q755" s="110">
        <v>4</v>
      </c>
      <c r="R755" s="110">
        <v>4</v>
      </c>
      <c r="S755" s="110">
        <v>1</v>
      </c>
      <c r="T755" s="110">
        <v>1</v>
      </c>
      <c r="U755" s="110">
        <v>2984</v>
      </c>
      <c r="V755" s="110">
        <v>13.2492065600304</v>
      </c>
      <c r="W755" s="110">
        <v>225.22103390999999</v>
      </c>
      <c r="X755" s="110">
        <v>1</v>
      </c>
      <c r="Y755" s="110">
        <v>372</v>
      </c>
      <c r="Z755" s="110">
        <v>12.801101169993117</v>
      </c>
      <c r="AA755" s="110">
        <v>0.70399999999999996</v>
      </c>
      <c r="AB755" s="110">
        <v>4</v>
      </c>
      <c r="AC755" s="109">
        <v>4</v>
      </c>
      <c r="AD755" s="49">
        <f t="shared" si="11"/>
        <v>4</v>
      </c>
      <c r="AE75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5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56" spans="1:32" x14ac:dyDescent="0.25">
      <c r="A756" s="112" t="s">
        <v>426</v>
      </c>
      <c r="B756" s="112">
        <v>9011712100</v>
      </c>
      <c r="C756" s="112" t="s">
        <v>425</v>
      </c>
      <c r="D756" s="112">
        <v>96719</v>
      </c>
      <c r="E756" s="112">
        <v>2.4500000000000002</v>
      </c>
      <c r="F756" s="112">
        <v>61791.502489999999</v>
      </c>
      <c r="G756" s="112">
        <v>61.792000000000002</v>
      </c>
      <c r="H756" s="112">
        <v>0.68799999999999994</v>
      </c>
      <c r="I756" s="112">
        <v>4</v>
      </c>
      <c r="J756" s="112">
        <v>0.31200000000000006</v>
      </c>
      <c r="K756" s="112">
        <v>2</v>
      </c>
      <c r="L756" s="112">
        <v>1506</v>
      </c>
      <c r="M756" s="112">
        <v>0.29246739878067662</v>
      </c>
      <c r="N756" s="112">
        <v>0.13100000000000001</v>
      </c>
      <c r="O756" s="112">
        <v>1</v>
      </c>
      <c r="P756" s="112">
        <v>0.46799999999999997</v>
      </c>
      <c r="Q756" s="112">
        <v>3</v>
      </c>
      <c r="R756" s="112">
        <v>3</v>
      </c>
      <c r="S756" s="112">
        <v>2</v>
      </c>
      <c r="T756" s="112">
        <v>2</v>
      </c>
      <c r="U756" s="112">
        <v>1922</v>
      </c>
      <c r="V756" s="112">
        <v>19.4889957019106</v>
      </c>
      <c r="W756" s="112">
        <v>98.619755959000003</v>
      </c>
      <c r="X756" s="112">
        <v>2</v>
      </c>
      <c r="Y756" s="112">
        <v>71</v>
      </c>
      <c r="Z756" s="112">
        <v>3.9932508436445446</v>
      </c>
      <c r="AA756" s="112">
        <v>0.185</v>
      </c>
      <c r="AB756" s="112">
        <v>1</v>
      </c>
      <c r="AC756" s="111">
        <v>2</v>
      </c>
      <c r="AD756" s="49">
        <f t="shared" si="11"/>
        <v>2</v>
      </c>
      <c r="AE75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5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57" spans="1:32" x14ac:dyDescent="0.25">
      <c r="A757" s="110" t="s">
        <v>424</v>
      </c>
      <c r="B757" s="110">
        <v>9011713100</v>
      </c>
      <c r="C757" s="110" t="s">
        <v>423</v>
      </c>
      <c r="D757" s="110">
        <v>90156</v>
      </c>
      <c r="E757" s="110">
        <v>2.61</v>
      </c>
      <c r="F757" s="110">
        <v>55805.163030000003</v>
      </c>
      <c r="G757" s="110">
        <v>55.805</v>
      </c>
      <c r="H757" s="110">
        <v>0.57499999999999996</v>
      </c>
      <c r="I757" s="110">
        <v>3</v>
      </c>
      <c r="J757" s="110">
        <v>0.42500000000000004</v>
      </c>
      <c r="K757" s="110">
        <v>3</v>
      </c>
      <c r="L757" s="110">
        <v>1138</v>
      </c>
      <c r="M757" s="110">
        <v>0.24470854054594809</v>
      </c>
      <c r="N757" s="110">
        <v>7.0000000000000001E-3</v>
      </c>
      <c r="O757" s="110">
        <v>1</v>
      </c>
      <c r="P757" s="110">
        <v>0.82800000000000007</v>
      </c>
      <c r="Q757" s="110">
        <v>5</v>
      </c>
      <c r="R757" s="110">
        <v>4</v>
      </c>
      <c r="S757" s="110">
        <v>2</v>
      </c>
      <c r="T757" s="110">
        <v>2</v>
      </c>
      <c r="U757" s="110">
        <v>2627</v>
      </c>
      <c r="V757" s="110">
        <v>19.9646129634577</v>
      </c>
      <c r="W757" s="110">
        <v>131.58281629999999</v>
      </c>
      <c r="X757" s="110">
        <v>2</v>
      </c>
      <c r="Y757" s="110">
        <v>214</v>
      </c>
      <c r="Z757" s="110">
        <v>8.2657396678254145</v>
      </c>
      <c r="AA757" s="110">
        <v>0.50700000000000001</v>
      </c>
      <c r="AB757" s="110">
        <v>3</v>
      </c>
      <c r="AC757" s="109">
        <v>3.5</v>
      </c>
      <c r="AD757" s="49">
        <f t="shared" si="11"/>
        <v>4</v>
      </c>
      <c r="AE75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5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58" spans="1:32" x14ac:dyDescent="0.25">
      <c r="A758" s="112" t="s">
        <v>422</v>
      </c>
      <c r="B758" s="112">
        <v>9011714101</v>
      </c>
      <c r="C758" s="112" t="s">
        <v>421</v>
      </c>
      <c r="D758" s="112">
        <v>67917</v>
      </c>
      <c r="E758" s="112">
        <v>2.15</v>
      </c>
      <c r="F758" s="112">
        <v>46319.009550000002</v>
      </c>
      <c r="G758" s="112">
        <v>46.319000000000003</v>
      </c>
      <c r="H758" s="112">
        <v>0.39100000000000001</v>
      </c>
      <c r="I758" s="112">
        <v>2</v>
      </c>
      <c r="J758" s="112">
        <v>0.60899999999999999</v>
      </c>
      <c r="K758" s="112">
        <v>4</v>
      </c>
      <c r="L758" s="112">
        <v>1286</v>
      </c>
      <c r="M758" s="112">
        <v>0.33316774581161135</v>
      </c>
      <c r="N758" s="112">
        <v>0.38300000000000001</v>
      </c>
      <c r="O758" s="112">
        <v>2</v>
      </c>
      <c r="P758" s="112">
        <v>0.66799999999999993</v>
      </c>
      <c r="Q758" s="112">
        <v>4</v>
      </c>
      <c r="R758" s="112">
        <v>4</v>
      </c>
      <c r="S758" s="112">
        <v>2</v>
      </c>
      <c r="T758" s="112">
        <v>2</v>
      </c>
      <c r="U758" s="112">
        <v>3429</v>
      </c>
      <c r="V758" s="112">
        <v>3.0413808867068099</v>
      </c>
      <c r="W758" s="112">
        <v>1127.4483952</v>
      </c>
      <c r="X758" s="112">
        <v>2</v>
      </c>
      <c r="Y758" s="112">
        <v>36</v>
      </c>
      <c r="Z758" s="112">
        <v>1.1385199240986716</v>
      </c>
      <c r="AA758" s="112">
        <v>0</v>
      </c>
      <c r="AB758" s="112">
        <v>0</v>
      </c>
      <c r="AC758" s="111">
        <v>2</v>
      </c>
      <c r="AD758" s="49">
        <f t="shared" si="11"/>
        <v>2</v>
      </c>
      <c r="AE75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5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59" spans="1:32" x14ac:dyDescent="0.25">
      <c r="A759" s="110" t="s">
        <v>420</v>
      </c>
      <c r="B759" s="110">
        <v>9011714103</v>
      </c>
      <c r="C759" s="110" t="s">
        <v>419</v>
      </c>
      <c r="D759" s="110">
        <v>124141</v>
      </c>
      <c r="E759" s="110">
        <v>2.89</v>
      </c>
      <c r="F759" s="110">
        <v>73024.11765</v>
      </c>
      <c r="G759" s="110">
        <v>73.024000000000001</v>
      </c>
      <c r="H759" s="110">
        <v>0.83799999999999997</v>
      </c>
      <c r="I759" s="110">
        <v>5</v>
      </c>
      <c r="J759" s="110">
        <v>0.16200000000000003</v>
      </c>
      <c r="K759" s="110">
        <v>1</v>
      </c>
      <c r="L759" s="110">
        <v>1763</v>
      </c>
      <c r="M759" s="110">
        <v>0.28971250431808537</v>
      </c>
      <c r="N759" s="110">
        <v>0.115</v>
      </c>
      <c r="O759" s="110">
        <v>1</v>
      </c>
      <c r="P759" s="110">
        <v>0.27500000000000002</v>
      </c>
      <c r="Q759" s="110">
        <v>2</v>
      </c>
      <c r="R759" s="110">
        <v>2</v>
      </c>
      <c r="S759" s="110">
        <v>2</v>
      </c>
      <c r="T759" s="110">
        <v>2</v>
      </c>
      <c r="U759" s="110">
        <v>7534</v>
      </c>
      <c r="V759" s="110">
        <v>25.829126621436099</v>
      </c>
      <c r="W759" s="110">
        <v>291.68620799000001</v>
      </c>
      <c r="X759" s="110">
        <v>2</v>
      </c>
      <c r="Y759" s="110">
        <v>762</v>
      </c>
      <c r="Z759" s="110">
        <v>10.350448247758761</v>
      </c>
      <c r="AA759" s="110">
        <v>0.58199999999999996</v>
      </c>
      <c r="AB759" s="110">
        <v>3</v>
      </c>
      <c r="AC759" s="109">
        <v>2.5</v>
      </c>
      <c r="AD759" s="49">
        <f t="shared" si="11"/>
        <v>3</v>
      </c>
      <c r="AE75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5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60" spans="1:32" x14ac:dyDescent="0.25">
      <c r="A760" s="112" t="s">
        <v>418</v>
      </c>
      <c r="B760" s="112">
        <v>9011714104</v>
      </c>
      <c r="C760" s="112" t="s">
        <v>417</v>
      </c>
      <c r="D760" s="112">
        <v>102610</v>
      </c>
      <c r="E760" s="112">
        <v>2.57</v>
      </c>
      <c r="F760" s="112">
        <v>64006.359420000001</v>
      </c>
      <c r="G760" s="112">
        <v>64.006</v>
      </c>
      <c r="H760" s="112">
        <v>0.71599999999999997</v>
      </c>
      <c r="I760" s="112">
        <v>4</v>
      </c>
      <c r="J760" s="112">
        <v>0.28400000000000003</v>
      </c>
      <c r="K760" s="112">
        <v>2</v>
      </c>
      <c r="L760" s="112">
        <v>1720</v>
      </c>
      <c r="M760" s="112">
        <v>0.32246795766907249</v>
      </c>
      <c r="N760" s="112">
        <v>0.316</v>
      </c>
      <c r="O760" s="112">
        <v>2</v>
      </c>
      <c r="P760" s="112">
        <v>0.29900000000000004</v>
      </c>
      <c r="Q760" s="112">
        <v>2</v>
      </c>
      <c r="R760" s="112">
        <v>2</v>
      </c>
      <c r="S760" s="112">
        <v>2</v>
      </c>
      <c r="T760" s="112">
        <v>2</v>
      </c>
      <c r="U760" s="112">
        <v>5105</v>
      </c>
      <c r="V760" s="112">
        <v>20.112577741672901</v>
      </c>
      <c r="W760" s="112">
        <v>253.82126873999999</v>
      </c>
      <c r="X760" s="112">
        <v>2</v>
      </c>
      <c r="Y760" s="112">
        <v>206</v>
      </c>
      <c r="Z760" s="112">
        <v>3.8605697151424287</v>
      </c>
      <c r="AA760" s="112">
        <v>0.16600000000000001</v>
      </c>
      <c r="AB760" s="112">
        <v>1</v>
      </c>
      <c r="AC760" s="111">
        <v>1.5</v>
      </c>
      <c r="AD760" s="49">
        <f t="shared" si="11"/>
        <v>2</v>
      </c>
      <c r="AE76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6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61" spans="1:32" x14ac:dyDescent="0.25">
      <c r="A761" s="110" t="s">
        <v>416</v>
      </c>
      <c r="B761" s="110">
        <v>9011715100</v>
      </c>
      <c r="C761" s="110" t="s">
        <v>415</v>
      </c>
      <c r="D761" s="110">
        <v>109460</v>
      </c>
      <c r="E761" s="110">
        <v>2.46</v>
      </c>
      <c r="F761" s="110">
        <v>69789.147010000001</v>
      </c>
      <c r="G761" s="110">
        <v>69.789000000000001</v>
      </c>
      <c r="H761" s="110">
        <v>0.79900000000000004</v>
      </c>
      <c r="I761" s="110">
        <v>4</v>
      </c>
      <c r="J761" s="110">
        <v>0.20099999999999996</v>
      </c>
      <c r="K761" s="110">
        <v>2</v>
      </c>
      <c r="L761" s="110">
        <v>1674</v>
      </c>
      <c r="M761" s="110">
        <v>0.28783845140164294</v>
      </c>
      <c r="N761" s="110">
        <v>0.107</v>
      </c>
      <c r="O761" s="110">
        <v>1</v>
      </c>
      <c r="P761" s="110">
        <v>0.32399999999999995</v>
      </c>
      <c r="Q761" s="110">
        <v>2</v>
      </c>
      <c r="R761" s="110">
        <v>2</v>
      </c>
      <c r="S761" s="110">
        <v>2</v>
      </c>
      <c r="T761" s="110">
        <v>2</v>
      </c>
      <c r="U761" s="110">
        <v>4151</v>
      </c>
      <c r="V761" s="110">
        <v>28.918937462258501</v>
      </c>
      <c r="W761" s="110">
        <v>143.53916029999999</v>
      </c>
      <c r="X761" s="110">
        <v>2</v>
      </c>
      <c r="Y761" s="110">
        <v>367</v>
      </c>
      <c r="Z761" s="110">
        <v>8.9250972762645908</v>
      </c>
      <c r="AA761" s="110">
        <v>0.52300000000000002</v>
      </c>
      <c r="AB761" s="110">
        <v>3</v>
      </c>
      <c r="AC761" s="109">
        <v>2.5</v>
      </c>
      <c r="AD761" s="49">
        <f t="shared" si="11"/>
        <v>3</v>
      </c>
      <c r="AE76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6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62" spans="1:32" x14ac:dyDescent="0.25">
      <c r="A762" s="112" t="s">
        <v>414</v>
      </c>
      <c r="B762" s="112">
        <v>9011716101</v>
      </c>
      <c r="C762" s="112" t="s">
        <v>413</v>
      </c>
      <c r="D762" s="112">
        <v>78239</v>
      </c>
      <c r="E762" s="112">
        <v>2.38</v>
      </c>
      <c r="F762" s="112">
        <v>50714.811130000002</v>
      </c>
      <c r="G762" s="112">
        <v>50.715000000000003</v>
      </c>
      <c r="H762" s="112">
        <v>0.47799999999999998</v>
      </c>
      <c r="I762" s="112">
        <v>3</v>
      </c>
      <c r="J762" s="112">
        <v>0.52200000000000002</v>
      </c>
      <c r="K762" s="112">
        <v>3</v>
      </c>
      <c r="L762" s="112">
        <v>1470</v>
      </c>
      <c r="M762" s="112">
        <v>0.34782738231603461</v>
      </c>
      <c r="N762" s="112">
        <v>0.46500000000000002</v>
      </c>
      <c r="O762" s="112">
        <v>3</v>
      </c>
      <c r="P762" s="112">
        <v>0.503</v>
      </c>
      <c r="Q762" s="112">
        <v>3</v>
      </c>
      <c r="R762" s="112">
        <v>3</v>
      </c>
      <c r="S762" s="112">
        <v>1</v>
      </c>
      <c r="T762" s="112">
        <v>1</v>
      </c>
      <c r="U762" s="112">
        <v>6109</v>
      </c>
      <c r="V762" s="112">
        <v>11.063029249556401</v>
      </c>
      <c r="W762" s="112">
        <v>552.19957050000005</v>
      </c>
      <c r="X762" s="112">
        <v>1</v>
      </c>
      <c r="Y762" s="112">
        <v>1057</v>
      </c>
      <c r="Z762" s="112">
        <v>18.807829181494661</v>
      </c>
      <c r="AA762" s="112">
        <v>0.85899999999999999</v>
      </c>
      <c r="AB762" s="112">
        <v>5</v>
      </c>
      <c r="AC762" s="111">
        <v>4</v>
      </c>
      <c r="AD762" s="49">
        <f t="shared" si="11"/>
        <v>4</v>
      </c>
      <c r="AE76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6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63" spans="1:32" x14ac:dyDescent="0.25">
      <c r="A763" s="110" t="s">
        <v>412</v>
      </c>
      <c r="B763" s="110">
        <v>9011716102</v>
      </c>
      <c r="C763" s="110" t="s">
        <v>411</v>
      </c>
      <c r="D763" s="110">
        <v>130885</v>
      </c>
      <c r="E763" s="110">
        <v>2.73</v>
      </c>
      <c r="F763" s="110">
        <v>79215.205610000005</v>
      </c>
      <c r="G763" s="110">
        <v>79.215000000000003</v>
      </c>
      <c r="H763" s="110">
        <v>0.871</v>
      </c>
      <c r="I763" s="110">
        <v>5</v>
      </c>
      <c r="J763" s="110">
        <v>0.129</v>
      </c>
      <c r="K763" s="110">
        <v>1</v>
      </c>
      <c r="L763" s="110">
        <v>1686</v>
      </c>
      <c r="M763" s="110">
        <v>0.25540551014420321</v>
      </c>
      <c r="N763" s="110">
        <v>2.1000000000000001E-2</v>
      </c>
      <c r="O763" s="110">
        <v>1</v>
      </c>
      <c r="P763" s="110">
        <v>0.32199999999999995</v>
      </c>
      <c r="Q763" s="110">
        <v>2</v>
      </c>
      <c r="R763" s="110">
        <v>2</v>
      </c>
      <c r="S763" s="110">
        <v>1</v>
      </c>
      <c r="T763" s="110">
        <v>1</v>
      </c>
      <c r="U763" s="110">
        <v>5073</v>
      </c>
      <c r="V763" s="110">
        <v>15.6504732840461</v>
      </c>
      <c r="W763" s="110">
        <v>324.14355195000002</v>
      </c>
      <c r="X763" s="110">
        <v>1</v>
      </c>
      <c r="Y763" s="110">
        <v>838</v>
      </c>
      <c r="Z763" s="110">
        <v>14.988374172777679</v>
      </c>
      <c r="AA763" s="110">
        <v>0.73</v>
      </c>
      <c r="AB763" s="110">
        <v>4</v>
      </c>
      <c r="AC763" s="109">
        <v>3</v>
      </c>
      <c r="AD763" s="49">
        <f t="shared" si="11"/>
        <v>3</v>
      </c>
      <c r="AE76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6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64" spans="1:32" x14ac:dyDescent="0.25">
      <c r="A764" s="112" t="s">
        <v>410</v>
      </c>
      <c r="B764" s="112">
        <v>9011870100</v>
      </c>
      <c r="C764" s="112" t="s">
        <v>409</v>
      </c>
      <c r="D764" s="112">
        <v>91684</v>
      </c>
      <c r="E764" s="112">
        <v>2.5499999999999998</v>
      </c>
      <c r="F764" s="112">
        <v>57414.747900000002</v>
      </c>
      <c r="G764" s="112">
        <v>57.414999999999999</v>
      </c>
      <c r="H764" s="112">
        <v>0.60299999999999998</v>
      </c>
      <c r="I764" s="112">
        <v>4</v>
      </c>
      <c r="J764" s="112">
        <v>0.39700000000000002</v>
      </c>
      <c r="K764" s="112">
        <v>2</v>
      </c>
      <c r="L764" s="112">
        <v>1462</v>
      </c>
      <c r="M764" s="112">
        <v>0.30556608957957299</v>
      </c>
      <c r="N764" s="112">
        <v>0.20100000000000001</v>
      </c>
      <c r="O764" s="112">
        <v>2</v>
      </c>
      <c r="P764" s="112">
        <v>0.51100000000000001</v>
      </c>
      <c r="Q764" s="112">
        <v>3</v>
      </c>
      <c r="R764" s="112">
        <v>3</v>
      </c>
      <c r="S764" s="112">
        <v>3</v>
      </c>
      <c r="T764" s="112">
        <v>3</v>
      </c>
      <c r="U764" s="112">
        <v>7308</v>
      </c>
      <c r="V764" s="112">
        <v>54.098032886638897</v>
      </c>
      <c r="W764" s="112">
        <v>135.08809119</v>
      </c>
      <c r="X764" s="112">
        <v>2</v>
      </c>
      <c r="Y764" s="112">
        <v>265</v>
      </c>
      <c r="Z764" s="112">
        <v>3.672903672903673</v>
      </c>
      <c r="AA764" s="112">
        <v>0.14499999999999999</v>
      </c>
      <c r="AB764" s="112">
        <v>1</v>
      </c>
      <c r="AC764" s="111">
        <v>2</v>
      </c>
      <c r="AD764" s="49">
        <f t="shared" si="11"/>
        <v>2</v>
      </c>
      <c r="AE76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6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65" spans="1:32" x14ac:dyDescent="0.25">
      <c r="A765" s="110" t="s">
        <v>408</v>
      </c>
      <c r="B765" s="110">
        <v>9011870200</v>
      </c>
      <c r="C765" s="110" t="s">
        <v>407</v>
      </c>
      <c r="D765" s="110">
        <v>55982</v>
      </c>
      <c r="E765" s="110">
        <v>2.64</v>
      </c>
      <c r="F765" s="110">
        <v>34454.539239999998</v>
      </c>
      <c r="G765" s="110">
        <v>34.454999999999998</v>
      </c>
      <c r="H765" s="110">
        <v>0.23300000000000001</v>
      </c>
      <c r="I765" s="110">
        <v>2</v>
      </c>
      <c r="J765" s="110">
        <v>0.76700000000000002</v>
      </c>
      <c r="K765" s="110">
        <v>4</v>
      </c>
      <c r="L765" s="110">
        <v>1617</v>
      </c>
      <c r="M765" s="110">
        <v>0.56317688258251108</v>
      </c>
      <c r="N765" s="110">
        <v>0.90100000000000002</v>
      </c>
      <c r="O765" s="110">
        <v>5</v>
      </c>
      <c r="P765" s="110">
        <v>0.373</v>
      </c>
      <c r="Q765" s="110">
        <v>2</v>
      </c>
      <c r="R765" s="110">
        <v>3</v>
      </c>
      <c r="S765" s="110">
        <v>1</v>
      </c>
      <c r="T765" s="110">
        <v>1</v>
      </c>
      <c r="U765" s="110">
        <v>5557</v>
      </c>
      <c r="V765" s="110">
        <v>4.6974418414293799</v>
      </c>
      <c r="W765" s="110">
        <v>1182.9843109000001</v>
      </c>
      <c r="X765" s="110">
        <v>1</v>
      </c>
      <c r="Y765" s="110">
        <v>911</v>
      </c>
      <c r="Z765" s="110">
        <v>16.041556612079592</v>
      </c>
      <c r="AA765" s="110">
        <v>0.78600000000000003</v>
      </c>
      <c r="AB765" s="110">
        <v>4</v>
      </c>
      <c r="AC765" s="109">
        <v>3.5</v>
      </c>
      <c r="AD765" s="49">
        <f t="shared" si="11"/>
        <v>4</v>
      </c>
      <c r="AE76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6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66" spans="1:32" x14ac:dyDescent="0.25">
      <c r="A766" s="112" t="s">
        <v>406</v>
      </c>
      <c r="B766" s="112">
        <v>9011870300</v>
      </c>
      <c r="C766" s="112" t="s">
        <v>405</v>
      </c>
      <c r="D766" s="112">
        <v>24805</v>
      </c>
      <c r="E766" s="112">
        <v>2.0499999999999998</v>
      </c>
      <c r="F766" s="112">
        <v>17324.56349</v>
      </c>
      <c r="G766" s="112">
        <v>17.324999999999999</v>
      </c>
      <c r="H766" s="112">
        <v>3.2000000000000001E-2</v>
      </c>
      <c r="I766" s="112">
        <v>1</v>
      </c>
      <c r="J766" s="112">
        <v>0.96799999999999997</v>
      </c>
      <c r="K766" s="112">
        <v>5</v>
      </c>
      <c r="L766" s="112">
        <v>1001</v>
      </c>
      <c r="M766" s="112">
        <v>0.69335080257193826</v>
      </c>
      <c r="N766" s="112">
        <v>0.96099999999999997</v>
      </c>
      <c r="O766" s="112">
        <v>5</v>
      </c>
      <c r="P766" s="112">
        <v>0.93799999999999994</v>
      </c>
      <c r="Q766" s="112">
        <v>5</v>
      </c>
      <c r="R766" s="112">
        <v>5</v>
      </c>
      <c r="S766" s="112">
        <v>1</v>
      </c>
      <c r="T766" s="112">
        <v>1</v>
      </c>
      <c r="U766" s="112">
        <v>6662</v>
      </c>
      <c r="V766" s="112">
        <v>1.51432554899868</v>
      </c>
      <c r="W766" s="112">
        <v>4399.3182341000002</v>
      </c>
      <c r="X766" s="112">
        <v>1</v>
      </c>
      <c r="Y766" s="112">
        <v>1633</v>
      </c>
      <c r="Z766" s="112">
        <v>25.321755310900915</v>
      </c>
      <c r="AA766" s="112">
        <v>0.93300000000000005</v>
      </c>
      <c r="AB766" s="112">
        <v>5</v>
      </c>
      <c r="AC766" s="111">
        <v>5</v>
      </c>
      <c r="AD766" s="49">
        <f t="shared" si="11"/>
        <v>5</v>
      </c>
      <c r="AE76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76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67" spans="1:32" x14ac:dyDescent="0.25">
      <c r="A767" s="110" t="s">
        <v>404</v>
      </c>
      <c r="B767" s="110">
        <v>9011870501</v>
      </c>
      <c r="C767" s="110" t="s">
        <v>403</v>
      </c>
      <c r="D767" s="110">
        <v>69433</v>
      </c>
      <c r="E767" s="110">
        <v>2.56</v>
      </c>
      <c r="F767" s="110">
        <v>43395.625</v>
      </c>
      <c r="G767" s="110">
        <v>43.396000000000001</v>
      </c>
      <c r="H767" s="110">
        <v>0.34200000000000003</v>
      </c>
      <c r="I767" s="110">
        <v>2</v>
      </c>
      <c r="J767" s="110">
        <v>0.65799999999999992</v>
      </c>
      <c r="K767" s="110">
        <v>4</v>
      </c>
      <c r="L767" s="110">
        <v>1211</v>
      </c>
      <c r="M767" s="110">
        <v>0.33487246698255874</v>
      </c>
      <c r="N767" s="110">
        <v>0.39200000000000002</v>
      </c>
      <c r="O767" s="110">
        <v>2</v>
      </c>
      <c r="P767" s="110">
        <v>0.754</v>
      </c>
      <c r="Q767" s="110">
        <v>4</v>
      </c>
      <c r="R767" s="110">
        <v>4</v>
      </c>
      <c r="S767" s="110">
        <v>1</v>
      </c>
      <c r="T767" s="110">
        <v>1</v>
      </c>
      <c r="U767" s="110">
        <v>4470</v>
      </c>
      <c r="V767" s="110">
        <v>5.2157430845239396</v>
      </c>
      <c r="W767" s="110">
        <v>857.02074039000001</v>
      </c>
      <c r="X767" s="110">
        <v>1</v>
      </c>
      <c r="Y767" s="110">
        <v>1804</v>
      </c>
      <c r="Z767" s="110">
        <v>41.046643913538112</v>
      </c>
      <c r="AA767" s="110">
        <v>1</v>
      </c>
      <c r="AB767" s="110">
        <v>5</v>
      </c>
      <c r="AC767" s="109">
        <v>4.5</v>
      </c>
      <c r="AD767" s="49">
        <f t="shared" si="11"/>
        <v>5</v>
      </c>
      <c r="AE76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6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68" spans="1:32" x14ac:dyDescent="0.25">
      <c r="A768" s="112" t="s">
        <v>402</v>
      </c>
      <c r="B768" s="112">
        <v>9011870502</v>
      </c>
      <c r="C768" s="112" t="s">
        <v>401</v>
      </c>
      <c r="D768" s="112">
        <v>66615</v>
      </c>
      <c r="E768" s="112">
        <v>2.4700000000000002</v>
      </c>
      <c r="F768" s="112">
        <v>42386.109490000003</v>
      </c>
      <c r="G768" s="112">
        <v>42.386000000000003</v>
      </c>
      <c r="H768" s="112">
        <v>0.32600000000000001</v>
      </c>
      <c r="I768" s="112">
        <v>2</v>
      </c>
      <c r="J768" s="112">
        <v>0.67399999999999993</v>
      </c>
      <c r="K768" s="112">
        <v>4</v>
      </c>
      <c r="L768" s="112">
        <v>1302</v>
      </c>
      <c r="M768" s="112">
        <v>0.36861132545524405</v>
      </c>
      <c r="N768" s="112">
        <v>0.58599999999999997</v>
      </c>
      <c r="O768" s="112">
        <v>3</v>
      </c>
      <c r="P768" s="112">
        <v>0.65600000000000003</v>
      </c>
      <c r="Q768" s="112">
        <v>4</v>
      </c>
      <c r="R768" s="112">
        <v>4</v>
      </c>
      <c r="S768" s="112">
        <v>1</v>
      </c>
      <c r="T768" s="112">
        <v>1</v>
      </c>
      <c r="U768" s="112">
        <v>3632</v>
      </c>
      <c r="V768" s="112">
        <v>3.20103799708725</v>
      </c>
      <c r="W768" s="112">
        <v>1134.6319547999999</v>
      </c>
      <c r="X768" s="112">
        <v>1</v>
      </c>
      <c r="Y768" s="112">
        <v>707</v>
      </c>
      <c r="Z768" s="112">
        <v>19.455145844799119</v>
      </c>
      <c r="AA768" s="112">
        <v>0.89600000000000002</v>
      </c>
      <c r="AB768" s="112">
        <v>5</v>
      </c>
      <c r="AC768" s="111">
        <v>4.5</v>
      </c>
      <c r="AD768" s="49">
        <f t="shared" si="11"/>
        <v>5</v>
      </c>
      <c r="AE76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6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69" spans="1:32" x14ac:dyDescent="0.25">
      <c r="A769" s="110" t="s">
        <v>400</v>
      </c>
      <c r="B769" s="110">
        <v>9011870701</v>
      </c>
      <c r="C769" s="110" t="s">
        <v>399</v>
      </c>
      <c r="D769" s="110">
        <v>88438</v>
      </c>
      <c r="E769" s="110">
        <v>2.2599999999999998</v>
      </c>
      <c r="F769" s="110">
        <v>58828.08253</v>
      </c>
      <c r="G769" s="110">
        <v>58.828000000000003</v>
      </c>
      <c r="H769" s="110">
        <v>0.63300000000000001</v>
      </c>
      <c r="I769" s="110">
        <v>4</v>
      </c>
      <c r="J769" s="110">
        <v>0.36699999999999999</v>
      </c>
      <c r="K769" s="110">
        <v>2</v>
      </c>
      <c r="L769" s="110">
        <v>1515</v>
      </c>
      <c r="M769" s="110">
        <v>0.3090360796772344</v>
      </c>
      <c r="N769" s="110">
        <v>0.218</v>
      </c>
      <c r="O769" s="110">
        <v>2</v>
      </c>
      <c r="P769" s="110">
        <v>0.45799999999999996</v>
      </c>
      <c r="Q769" s="110">
        <v>3</v>
      </c>
      <c r="R769" s="110">
        <v>3</v>
      </c>
      <c r="S769" s="110">
        <v>1</v>
      </c>
      <c r="T769" s="110">
        <v>1</v>
      </c>
      <c r="U769" s="110">
        <v>2156</v>
      </c>
      <c r="V769" s="110">
        <v>2.4951246878363902</v>
      </c>
      <c r="W769" s="110">
        <v>864.08507379000002</v>
      </c>
      <c r="X769" s="110">
        <v>1</v>
      </c>
      <c r="Y769" s="110">
        <v>163</v>
      </c>
      <c r="Z769" s="110">
        <v>7.8403078403078403</v>
      </c>
      <c r="AA769" s="110">
        <v>0.50800000000000001</v>
      </c>
      <c r="AB769" s="110">
        <v>3</v>
      </c>
      <c r="AC769" s="109">
        <v>3</v>
      </c>
      <c r="AD769" s="49">
        <f t="shared" si="11"/>
        <v>3</v>
      </c>
      <c r="AE76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6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70" spans="1:32" x14ac:dyDescent="0.25">
      <c r="A770" s="112" t="s">
        <v>398</v>
      </c>
      <c r="B770" s="112">
        <v>9011870703</v>
      </c>
      <c r="C770" s="112" t="s">
        <v>397</v>
      </c>
      <c r="D770" s="112">
        <v>84837</v>
      </c>
      <c r="E770" s="112">
        <v>2.0099999999999998</v>
      </c>
      <c r="F770" s="112">
        <v>59839.406009999999</v>
      </c>
      <c r="G770" s="112">
        <v>59.838999999999999</v>
      </c>
      <c r="H770" s="112">
        <v>0.65</v>
      </c>
      <c r="I770" s="112">
        <v>4</v>
      </c>
      <c r="J770" s="112">
        <v>0.35</v>
      </c>
      <c r="K770" s="112">
        <v>2</v>
      </c>
      <c r="L770" s="112">
        <v>1408</v>
      </c>
      <c r="M770" s="112">
        <v>0.28235574392527296</v>
      </c>
      <c r="N770" s="112">
        <v>8.3000000000000004E-2</v>
      </c>
      <c r="O770" s="112">
        <v>1</v>
      </c>
      <c r="P770" s="112">
        <v>0.56099999999999994</v>
      </c>
      <c r="Q770" s="112">
        <v>3</v>
      </c>
      <c r="R770" s="112">
        <v>3</v>
      </c>
      <c r="S770" s="112">
        <v>1</v>
      </c>
      <c r="T770" s="112">
        <v>1</v>
      </c>
      <c r="U770" s="112">
        <v>1749</v>
      </c>
      <c r="V770" s="112">
        <v>2.1851946804386699</v>
      </c>
      <c r="W770" s="112">
        <v>800.38635260000001</v>
      </c>
      <c r="X770" s="112">
        <v>1</v>
      </c>
      <c r="Y770" s="112">
        <v>196</v>
      </c>
      <c r="Z770" s="112">
        <v>11.75764847030594</v>
      </c>
      <c r="AA770" s="112">
        <v>0.67800000000000005</v>
      </c>
      <c r="AB770" s="112">
        <v>4</v>
      </c>
      <c r="AC770" s="111">
        <v>3.5</v>
      </c>
      <c r="AD770" s="49">
        <f t="shared" ref="AD770:AD823" si="12">ROUNDUP(AC770,0)</f>
        <v>4</v>
      </c>
      <c r="AE77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7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71" spans="1:32" x14ac:dyDescent="0.25">
      <c r="A771" s="110" t="s">
        <v>396</v>
      </c>
      <c r="B771" s="110">
        <v>9011870704</v>
      </c>
      <c r="C771" s="110" t="s">
        <v>395</v>
      </c>
      <c r="D771" s="110">
        <v>85378</v>
      </c>
      <c r="E771" s="110">
        <v>1.96</v>
      </c>
      <c r="F771" s="110">
        <v>60984.285709999996</v>
      </c>
      <c r="G771" s="110">
        <v>60.984000000000002</v>
      </c>
      <c r="H771" s="110">
        <v>0.67</v>
      </c>
      <c r="I771" s="110">
        <v>4</v>
      </c>
      <c r="J771" s="110">
        <v>0.32999999999999996</v>
      </c>
      <c r="K771" s="110">
        <v>2</v>
      </c>
      <c r="L771" s="110">
        <v>1363</v>
      </c>
      <c r="M771" s="110">
        <v>0.2682002389562792</v>
      </c>
      <c r="N771" s="110">
        <v>5.8000000000000003E-2</v>
      </c>
      <c r="O771" s="110">
        <v>1</v>
      </c>
      <c r="P771" s="110">
        <v>0.59499999999999997</v>
      </c>
      <c r="Q771" s="110">
        <v>3</v>
      </c>
      <c r="R771" s="110">
        <v>3</v>
      </c>
      <c r="S771" s="110">
        <v>1</v>
      </c>
      <c r="T771" s="110">
        <v>1</v>
      </c>
      <c r="U771" s="110">
        <v>4072</v>
      </c>
      <c r="V771" s="110">
        <v>2.60244873721423</v>
      </c>
      <c r="W771" s="110">
        <v>1564.6801958999999</v>
      </c>
      <c r="X771" s="110">
        <v>1</v>
      </c>
      <c r="Y771" s="110">
        <v>383</v>
      </c>
      <c r="Z771" s="110">
        <v>10.167241837005575</v>
      </c>
      <c r="AA771" s="110">
        <v>0.61799999999999999</v>
      </c>
      <c r="AB771" s="110">
        <v>4</v>
      </c>
      <c r="AC771" s="109">
        <v>3.5</v>
      </c>
      <c r="AD771" s="49">
        <f t="shared" si="12"/>
        <v>4</v>
      </c>
      <c r="AE77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7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72" spans="1:32" x14ac:dyDescent="0.25">
      <c r="A772" s="112" t="s">
        <v>394</v>
      </c>
      <c r="B772" s="112">
        <v>9013526101</v>
      </c>
      <c r="C772" s="112" t="s">
        <v>393</v>
      </c>
      <c r="D772" s="112">
        <v>121250</v>
      </c>
      <c r="E772" s="112">
        <v>2.64</v>
      </c>
      <c r="F772" s="112">
        <v>74624.216409999994</v>
      </c>
      <c r="G772" s="112">
        <v>74.623999999999995</v>
      </c>
      <c r="H772" s="112">
        <v>0.84599999999999997</v>
      </c>
      <c r="I772" s="112">
        <v>5</v>
      </c>
      <c r="J772" s="112">
        <v>0.15400000000000003</v>
      </c>
      <c r="K772" s="112">
        <v>1</v>
      </c>
      <c r="L772" s="112">
        <v>1878</v>
      </c>
      <c r="M772" s="112">
        <v>0.30199312078779927</v>
      </c>
      <c r="N772" s="112">
        <v>0.183</v>
      </c>
      <c r="O772" s="112">
        <v>1</v>
      </c>
      <c r="P772" s="112">
        <v>0.21799999999999997</v>
      </c>
      <c r="Q772" s="112">
        <v>2</v>
      </c>
      <c r="R772" s="112">
        <v>2</v>
      </c>
      <c r="S772" s="112">
        <v>2</v>
      </c>
      <c r="T772" s="112">
        <v>2</v>
      </c>
      <c r="U772" s="112">
        <v>4630</v>
      </c>
      <c r="V772" s="112">
        <v>16.711880518365302</v>
      </c>
      <c r="W772" s="112">
        <v>277.04841443999999</v>
      </c>
      <c r="X772" s="112">
        <v>2</v>
      </c>
      <c r="Y772" s="112">
        <v>210</v>
      </c>
      <c r="Z772" s="112">
        <v>4.6728971962616823</v>
      </c>
      <c r="AA772" s="112">
        <v>0.22600000000000001</v>
      </c>
      <c r="AB772" s="112">
        <v>2</v>
      </c>
      <c r="AC772" s="111">
        <v>2</v>
      </c>
      <c r="AD772" s="49">
        <f t="shared" si="12"/>
        <v>2</v>
      </c>
      <c r="AE77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7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73" spans="1:32" x14ac:dyDescent="0.25">
      <c r="A773" s="110" t="s">
        <v>392</v>
      </c>
      <c r="B773" s="110">
        <v>9013526102</v>
      </c>
      <c r="C773" s="110" t="s">
        <v>391</v>
      </c>
      <c r="D773" s="110">
        <v>119917</v>
      </c>
      <c r="E773" s="110">
        <v>2.73</v>
      </c>
      <c r="F773" s="110">
        <v>72577.070040000006</v>
      </c>
      <c r="G773" s="110">
        <v>72.576999999999998</v>
      </c>
      <c r="H773" s="110">
        <v>0.83199999999999996</v>
      </c>
      <c r="I773" s="110">
        <v>5</v>
      </c>
      <c r="J773" s="110">
        <v>0.16800000000000004</v>
      </c>
      <c r="K773" s="110">
        <v>1</v>
      </c>
      <c r="L773" s="110">
        <v>1820</v>
      </c>
      <c r="M773" s="110">
        <v>0.30092148922467027</v>
      </c>
      <c r="N773" s="110">
        <v>0.17699999999999999</v>
      </c>
      <c r="O773" s="110">
        <v>1</v>
      </c>
      <c r="P773" s="110">
        <v>0.249</v>
      </c>
      <c r="Q773" s="110">
        <v>2</v>
      </c>
      <c r="R773" s="110">
        <v>2</v>
      </c>
      <c r="S773" s="110">
        <v>2</v>
      </c>
      <c r="T773" s="110">
        <v>2</v>
      </c>
      <c r="U773" s="110">
        <v>5056</v>
      </c>
      <c r="V773" s="110">
        <v>20.225102973450099</v>
      </c>
      <c r="W773" s="110">
        <v>249.98636628</v>
      </c>
      <c r="X773" s="110">
        <v>2</v>
      </c>
      <c r="Y773" s="110">
        <v>162</v>
      </c>
      <c r="Z773" s="110">
        <v>3.2283778397768037</v>
      </c>
      <c r="AA773" s="110">
        <v>0.115</v>
      </c>
      <c r="AB773" s="110">
        <v>1</v>
      </c>
      <c r="AC773" s="109">
        <v>1.5</v>
      </c>
      <c r="AD773" s="49">
        <f t="shared" si="12"/>
        <v>2</v>
      </c>
      <c r="AE77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7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74" spans="1:32" x14ac:dyDescent="0.25">
      <c r="A774" s="112" t="s">
        <v>390</v>
      </c>
      <c r="B774" s="112">
        <v>9013528100</v>
      </c>
      <c r="C774" s="112" t="s">
        <v>389</v>
      </c>
      <c r="D774" s="112">
        <v>105328</v>
      </c>
      <c r="E774" s="112">
        <v>2.63</v>
      </c>
      <c r="F774" s="112">
        <v>64948.027139999998</v>
      </c>
      <c r="G774" s="112">
        <v>64.947999999999993</v>
      </c>
      <c r="H774" s="112">
        <v>0.73599999999999999</v>
      </c>
      <c r="I774" s="112">
        <v>4</v>
      </c>
      <c r="J774" s="112">
        <v>0.26400000000000001</v>
      </c>
      <c r="K774" s="112">
        <v>2</v>
      </c>
      <c r="L774" s="112">
        <v>1487</v>
      </c>
      <c r="M774" s="112">
        <v>0.27474275641253915</v>
      </c>
      <c r="N774" s="112">
        <v>7.0999999999999994E-2</v>
      </c>
      <c r="O774" s="112">
        <v>1</v>
      </c>
      <c r="P774" s="112">
        <v>0.496</v>
      </c>
      <c r="Q774" s="112">
        <v>3</v>
      </c>
      <c r="R774" s="112">
        <v>3</v>
      </c>
      <c r="S774" s="112">
        <v>2</v>
      </c>
      <c r="T774" s="112">
        <v>2</v>
      </c>
      <c r="U774" s="112">
        <v>3303</v>
      </c>
      <c r="V774" s="112">
        <v>15.4474572855164</v>
      </c>
      <c r="W774" s="112">
        <v>213.82159788000001</v>
      </c>
      <c r="X774" s="112">
        <v>2</v>
      </c>
      <c r="Y774" s="112">
        <v>57</v>
      </c>
      <c r="Z774" s="112">
        <v>1.7795816422104278</v>
      </c>
      <c r="AA774" s="112">
        <v>1.9E-2</v>
      </c>
      <c r="AB774" s="112">
        <v>1</v>
      </c>
      <c r="AC774" s="111">
        <v>2</v>
      </c>
      <c r="AD774" s="49">
        <f t="shared" si="12"/>
        <v>2</v>
      </c>
      <c r="AE77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7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75" spans="1:32" x14ac:dyDescent="0.25">
      <c r="A775" s="110" t="s">
        <v>388</v>
      </c>
      <c r="B775" s="110">
        <v>9013529100</v>
      </c>
      <c r="C775" s="110" t="s">
        <v>387</v>
      </c>
      <c r="D775" s="110">
        <v>105772</v>
      </c>
      <c r="E775" s="110">
        <v>2.69</v>
      </c>
      <c r="F775" s="110">
        <v>64490.3266</v>
      </c>
      <c r="G775" s="110">
        <v>64.489999999999995</v>
      </c>
      <c r="H775" s="110">
        <v>0.72499999999999998</v>
      </c>
      <c r="I775" s="110">
        <v>4</v>
      </c>
      <c r="J775" s="110">
        <v>0.27500000000000002</v>
      </c>
      <c r="K775" s="110">
        <v>2</v>
      </c>
      <c r="L775" s="110">
        <v>1778</v>
      </c>
      <c r="M775" s="110">
        <v>0.33084031551485427</v>
      </c>
      <c r="N775" s="110">
        <v>0.36699999999999999</v>
      </c>
      <c r="O775" s="110">
        <v>2</v>
      </c>
      <c r="P775" s="110">
        <v>0.26400000000000001</v>
      </c>
      <c r="Q775" s="110">
        <v>2</v>
      </c>
      <c r="R775" s="110">
        <v>2</v>
      </c>
      <c r="S775" s="110">
        <v>1</v>
      </c>
      <c r="T775" s="110">
        <v>1</v>
      </c>
      <c r="U775" s="110">
        <v>4980</v>
      </c>
      <c r="V775" s="110">
        <v>14.407233547028</v>
      </c>
      <c r="W775" s="110">
        <v>345.65969822</v>
      </c>
      <c r="X775" s="110">
        <v>1</v>
      </c>
      <c r="Y775" s="110">
        <v>255</v>
      </c>
      <c r="Z775" s="110">
        <v>5.1924251679902262</v>
      </c>
      <c r="AA775" s="110">
        <v>0.28000000000000003</v>
      </c>
      <c r="AB775" s="110">
        <v>2</v>
      </c>
      <c r="AC775" s="109">
        <v>2</v>
      </c>
      <c r="AD775" s="49">
        <f t="shared" si="12"/>
        <v>2</v>
      </c>
      <c r="AE77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7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76" spans="1:32" x14ac:dyDescent="0.25">
      <c r="A776" s="112" t="s">
        <v>386</v>
      </c>
      <c r="B776" s="112">
        <v>9013530100</v>
      </c>
      <c r="C776" s="112" t="s">
        <v>385</v>
      </c>
      <c r="D776" s="112">
        <v>61048</v>
      </c>
      <c r="E776" s="112">
        <v>2.06</v>
      </c>
      <c r="F776" s="112">
        <v>42534.157059999998</v>
      </c>
      <c r="G776" s="112">
        <v>42.533999999999999</v>
      </c>
      <c r="H776" s="112">
        <v>0.33200000000000002</v>
      </c>
      <c r="I776" s="112">
        <v>2</v>
      </c>
      <c r="J776" s="112">
        <v>0.66799999999999993</v>
      </c>
      <c r="K776" s="112">
        <v>4</v>
      </c>
      <c r="L776" s="112">
        <v>1084</v>
      </c>
      <c r="M776" s="112">
        <v>0.30582479821218772</v>
      </c>
      <c r="N776" s="112">
        <v>0.20499999999999999</v>
      </c>
      <c r="O776" s="112">
        <v>2</v>
      </c>
      <c r="P776" s="112">
        <v>0.88600000000000001</v>
      </c>
      <c r="Q776" s="112">
        <v>5</v>
      </c>
      <c r="R776" s="112">
        <v>5</v>
      </c>
      <c r="S776" s="112">
        <v>1</v>
      </c>
      <c r="T776" s="112">
        <v>1</v>
      </c>
      <c r="U776" s="112">
        <v>2271</v>
      </c>
      <c r="V776" s="112">
        <v>0.95036347658753595</v>
      </c>
      <c r="W776" s="112">
        <v>2389.6120337000002</v>
      </c>
      <c r="X776" s="112">
        <v>1</v>
      </c>
      <c r="Y776" s="112">
        <v>404</v>
      </c>
      <c r="Z776" s="112">
        <v>18.165467625899282</v>
      </c>
      <c r="AA776" s="112">
        <v>0.85699999999999998</v>
      </c>
      <c r="AB776" s="112">
        <v>5</v>
      </c>
      <c r="AC776" s="111">
        <v>5</v>
      </c>
      <c r="AD776" s="49">
        <f t="shared" si="12"/>
        <v>5</v>
      </c>
      <c r="AE77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7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77" spans="1:32" x14ac:dyDescent="0.25">
      <c r="A777" s="110" t="s">
        <v>384</v>
      </c>
      <c r="B777" s="110">
        <v>9013530200</v>
      </c>
      <c r="C777" s="110" t="s">
        <v>383</v>
      </c>
      <c r="D777" s="110">
        <v>49074</v>
      </c>
      <c r="E777" s="110">
        <v>2.5099999999999998</v>
      </c>
      <c r="F777" s="110">
        <v>30975.23414</v>
      </c>
      <c r="G777" s="110">
        <v>30.975000000000001</v>
      </c>
      <c r="H777" s="110">
        <v>0.187</v>
      </c>
      <c r="I777" s="110">
        <v>1</v>
      </c>
      <c r="J777" s="110">
        <v>0.81299999999999994</v>
      </c>
      <c r="K777" s="110">
        <v>5</v>
      </c>
      <c r="L777" s="110">
        <v>1170</v>
      </c>
      <c r="M777" s="110">
        <v>0.45326533890084098</v>
      </c>
      <c r="N777" s="110">
        <v>0.78700000000000003</v>
      </c>
      <c r="O777" s="110">
        <v>4</v>
      </c>
      <c r="P777" s="110">
        <v>0.80299999999999994</v>
      </c>
      <c r="Q777" s="110">
        <v>5</v>
      </c>
      <c r="R777" s="110">
        <v>5</v>
      </c>
      <c r="S777" s="110">
        <v>1</v>
      </c>
      <c r="T777" s="110">
        <v>1</v>
      </c>
      <c r="U777" s="110">
        <v>6177</v>
      </c>
      <c r="V777" s="110">
        <v>1.2346729019593901</v>
      </c>
      <c r="W777" s="110">
        <v>5002.9444966000001</v>
      </c>
      <c r="X777" s="110">
        <v>1</v>
      </c>
      <c r="Y777" s="110">
        <v>810</v>
      </c>
      <c r="Z777" s="110">
        <v>11.814469078179696</v>
      </c>
      <c r="AA777" s="110">
        <v>0.68700000000000006</v>
      </c>
      <c r="AB777" s="110">
        <v>4</v>
      </c>
      <c r="AC777" s="109">
        <v>4.5</v>
      </c>
      <c r="AD777" s="49">
        <f t="shared" si="12"/>
        <v>5</v>
      </c>
      <c r="AE77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7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78" spans="1:32" x14ac:dyDescent="0.25">
      <c r="A778" s="112" t="s">
        <v>382</v>
      </c>
      <c r="B778" s="112">
        <v>9013530301</v>
      </c>
      <c r="C778" s="112" t="s">
        <v>381</v>
      </c>
      <c r="D778" s="112">
        <v>53648</v>
      </c>
      <c r="E778" s="112">
        <v>1.88</v>
      </c>
      <c r="F778" s="112">
        <v>39126.825320000004</v>
      </c>
      <c r="G778" s="112">
        <v>39.127000000000002</v>
      </c>
      <c r="H778" s="112">
        <v>0.28299999999999997</v>
      </c>
      <c r="I778" s="112">
        <v>2</v>
      </c>
      <c r="J778" s="112">
        <v>0.71700000000000008</v>
      </c>
      <c r="K778" s="112">
        <v>4</v>
      </c>
      <c r="L778" s="112">
        <v>1119</v>
      </c>
      <c r="M778" s="112">
        <v>0.34319165662377843</v>
      </c>
      <c r="N778" s="112">
        <v>0.436</v>
      </c>
      <c r="O778" s="112">
        <v>3</v>
      </c>
      <c r="P778" s="112">
        <v>0.85599999999999998</v>
      </c>
      <c r="Q778" s="112">
        <v>5</v>
      </c>
      <c r="R778" s="112">
        <v>5</v>
      </c>
      <c r="S778" s="112">
        <v>1</v>
      </c>
      <c r="T778" s="112">
        <v>1</v>
      </c>
      <c r="U778" s="112">
        <v>5533</v>
      </c>
      <c r="V778" s="112">
        <v>1.7299207563896</v>
      </c>
      <c r="W778" s="112">
        <v>3198.412401</v>
      </c>
      <c r="X778" s="112">
        <v>1</v>
      </c>
      <c r="Y778" s="112">
        <v>304</v>
      </c>
      <c r="Z778" s="112">
        <v>6.0269627279936557</v>
      </c>
      <c r="AA778" s="112">
        <v>0.38200000000000001</v>
      </c>
      <c r="AB778" s="112">
        <v>2</v>
      </c>
      <c r="AC778" s="111">
        <v>3.5</v>
      </c>
      <c r="AD778" s="49">
        <f t="shared" si="12"/>
        <v>4</v>
      </c>
      <c r="AE77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7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79" spans="1:32" x14ac:dyDescent="0.25">
      <c r="A779" s="110" t="s">
        <v>380</v>
      </c>
      <c r="B779" s="110">
        <v>9013530302</v>
      </c>
      <c r="C779" s="110" t="s">
        <v>379</v>
      </c>
      <c r="D779" s="110">
        <v>86009</v>
      </c>
      <c r="E779" s="110">
        <v>2.25</v>
      </c>
      <c r="F779" s="110">
        <v>57339.333330000001</v>
      </c>
      <c r="G779" s="110">
        <v>57.338999999999999</v>
      </c>
      <c r="H779" s="110">
        <v>0.60099999999999998</v>
      </c>
      <c r="I779" s="110">
        <v>4</v>
      </c>
      <c r="J779" s="110">
        <v>0.39900000000000002</v>
      </c>
      <c r="K779" s="110">
        <v>2</v>
      </c>
      <c r="L779" s="110">
        <v>1409</v>
      </c>
      <c r="M779" s="110">
        <v>0.29487611763274052</v>
      </c>
      <c r="N779" s="110">
        <v>0.14199999999999999</v>
      </c>
      <c r="O779" s="110">
        <v>1</v>
      </c>
      <c r="P779" s="110">
        <v>0.55600000000000005</v>
      </c>
      <c r="Q779" s="110">
        <v>3</v>
      </c>
      <c r="R779" s="110">
        <v>3</v>
      </c>
      <c r="S779" s="110">
        <v>1</v>
      </c>
      <c r="T779" s="110">
        <v>1</v>
      </c>
      <c r="U779" s="110">
        <v>5984</v>
      </c>
      <c r="V779" s="110">
        <v>3.1479296429172599</v>
      </c>
      <c r="W779" s="110">
        <v>1900.9319390000001</v>
      </c>
      <c r="X779" s="110">
        <v>1</v>
      </c>
      <c r="Y779" s="110">
        <v>1491</v>
      </c>
      <c r="Z779" s="110">
        <v>24.632413679167357</v>
      </c>
      <c r="AA779" s="110">
        <v>0.91300000000000003</v>
      </c>
      <c r="AB779" s="110">
        <v>5</v>
      </c>
      <c r="AC779" s="109">
        <v>4</v>
      </c>
      <c r="AD779" s="49">
        <f t="shared" si="12"/>
        <v>4</v>
      </c>
      <c r="AE77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7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80" spans="1:32" x14ac:dyDescent="0.25">
      <c r="A780" s="112" t="s">
        <v>378</v>
      </c>
      <c r="B780" s="112">
        <v>9013530400</v>
      </c>
      <c r="C780" s="112" t="s">
        <v>377</v>
      </c>
      <c r="D780" s="112">
        <v>65470</v>
      </c>
      <c r="E780" s="112">
        <v>1.96</v>
      </c>
      <c r="F780" s="112">
        <v>46764.285709999996</v>
      </c>
      <c r="G780" s="112">
        <v>46.764000000000003</v>
      </c>
      <c r="H780" s="112">
        <v>0.39600000000000002</v>
      </c>
      <c r="I780" s="112">
        <v>2</v>
      </c>
      <c r="J780" s="112">
        <v>0.60399999999999998</v>
      </c>
      <c r="K780" s="112">
        <v>4</v>
      </c>
      <c r="L780" s="112">
        <v>1242</v>
      </c>
      <c r="M780" s="112">
        <v>0.31870475029650569</v>
      </c>
      <c r="N780" s="112">
        <v>0.27900000000000003</v>
      </c>
      <c r="O780" s="112">
        <v>2</v>
      </c>
      <c r="P780" s="112">
        <v>0.72099999999999997</v>
      </c>
      <c r="Q780" s="112">
        <v>4</v>
      </c>
      <c r="R780" s="112">
        <v>4</v>
      </c>
      <c r="S780" s="112">
        <v>1</v>
      </c>
      <c r="T780" s="112">
        <v>1</v>
      </c>
      <c r="U780" s="112">
        <v>3273</v>
      </c>
      <c r="V780" s="112">
        <v>1.7177137500251001</v>
      </c>
      <c r="W780" s="112">
        <v>1905.4397160000001</v>
      </c>
      <c r="X780" s="112">
        <v>1</v>
      </c>
      <c r="Y780" s="112">
        <v>671</v>
      </c>
      <c r="Z780" s="112">
        <v>18.737782742250769</v>
      </c>
      <c r="AA780" s="112">
        <v>0.88800000000000001</v>
      </c>
      <c r="AB780" s="112">
        <v>5</v>
      </c>
      <c r="AC780" s="111">
        <v>4.5</v>
      </c>
      <c r="AD780" s="49">
        <f t="shared" si="12"/>
        <v>5</v>
      </c>
      <c r="AE78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8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81" spans="1:32" x14ac:dyDescent="0.25">
      <c r="A781" s="110" t="s">
        <v>376</v>
      </c>
      <c r="B781" s="110">
        <v>9013530500</v>
      </c>
      <c r="C781" s="110" t="s">
        <v>375</v>
      </c>
      <c r="D781" s="110">
        <v>72219</v>
      </c>
      <c r="E781" s="110">
        <v>2.46</v>
      </c>
      <c r="F781" s="110">
        <v>46045.15264</v>
      </c>
      <c r="G781" s="110">
        <v>46.045000000000002</v>
      </c>
      <c r="H781" s="110">
        <v>0.38600000000000001</v>
      </c>
      <c r="I781" s="110">
        <v>2</v>
      </c>
      <c r="J781" s="110">
        <v>0.61399999999999999</v>
      </c>
      <c r="K781" s="110">
        <v>4</v>
      </c>
      <c r="L781" s="110">
        <v>1542</v>
      </c>
      <c r="M781" s="110">
        <v>0.40186640588797495</v>
      </c>
      <c r="N781" s="110">
        <v>0.68300000000000005</v>
      </c>
      <c r="O781" s="110">
        <v>4</v>
      </c>
      <c r="P781" s="110">
        <v>0.43200000000000005</v>
      </c>
      <c r="Q781" s="110">
        <v>3</v>
      </c>
      <c r="R781" s="110">
        <v>4</v>
      </c>
      <c r="S781" s="110">
        <v>1</v>
      </c>
      <c r="T781" s="110">
        <v>1</v>
      </c>
      <c r="U781" s="110">
        <v>3243</v>
      </c>
      <c r="V781" s="110">
        <v>2.4744280668481902</v>
      </c>
      <c r="W781" s="110">
        <v>1310.6058905</v>
      </c>
      <c r="X781" s="110">
        <v>1</v>
      </c>
      <c r="Y781" s="110">
        <v>289</v>
      </c>
      <c r="Z781" s="110">
        <v>9.921043597665637</v>
      </c>
      <c r="AA781" s="110">
        <v>0.63600000000000001</v>
      </c>
      <c r="AB781" s="110">
        <v>4</v>
      </c>
      <c r="AC781" s="109">
        <v>4</v>
      </c>
      <c r="AD781" s="49">
        <f t="shared" si="12"/>
        <v>4</v>
      </c>
      <c r="AE78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8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82" spans="1:32" x14ac:dyDescent="0.25">
      <c r="A782" s="112" t="s">
        <v>374</v>
      </c>
      <c r="B782" s="112">
        <v>9013530600</v>
      </c>
      <c r="C782" s="112" t="s">
        <v>373</v>
      </c>
      <c r="D782" s="112">
        <v>102222</v>
      </c>
      <c r="E782" s="112">
        <v>2.5099999999999998</v>
      </c>
      <c r="F782" s="112">
        <v>64521.954270000002</v>
      </c>
      <c r="G782" s="112">
        <v>64.522000000000006</v>
      </c>
      <c r="H782" s="112">
        <v>0.72599999999999998</v>
      </c>
      <c r="I782" s="112">
        <v>4</v>
      </c>
      <c r="J782" s="112">
        <v>0.27400000000000002</v>
      </c>
      <c r="K782" s="112">
        <v>2</v>
      </c>
      <c r="L782" s="112">
        <v>1797</v>
      </c>
      <c r="M782" s="112">
        <v>0.33421182361840446</v>
      </c>
      <c r="N782" s="112">
        <v>0.38900000000000001</v>
      </c>
      <c r="O782" s="112">
        <v>2</v>
      </c>
      <c r="P782" s="112">
        <v>0.255</v>
      </c>
      <c r="Q782" s="112">
        <v>2</v>
      </c>
      <c r="R782" s="112">
        <v>2</v>
      </c>
      <c r="S782" s="112">
        <v>1</v>
      </c>
      <c r="T782" s="112">
        <v>1</v>
      </c>
      <c r="U782" s="112">
        <v>2698</v>
      </c>
      <c r="V782" s="112">
        <v>6.4440912467548097</v>
      </c>
      <c r="W782" s="112">
        <v>418.67811870999998</v>
      </c>
      <c r="X782" s="112">
        <v>1</v>
      </c>
      <c r="Y782" s="112">
        <v>223</v>
      </c>
      <c r="Z782" s="112">
        <v>8.7075361187036311</v>
      </c>
      <c r="AA782" s="112">
        <v>0.60399999999999998</v>
      </c>
      <c r="AB782" s="112">
        <v>4</v>
      </c>
      <c r="AC782" s="111">
        <v>3</v>
      </c>
      <c r="AD782" s="49">
        <f t="shared" si="12"/>
        <v>3</v>
      </c>
      <c r="AE78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8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83" spans="1:32" x14ac:dyDescent="0.25">
      <c r="A783" s="110" t="s">
        <v>372</v>
      </c>
      <c r="B783" s="110">
        <v>9013533101</v>
      </c>
      <c r="C783" s="110" t="s">
        <v>371</v>
      </c>
      <c r="D783" s="110">
        <v>118388</v>
      </c>
      <c r="E783" s="110">
        <v>2.75</v>
      </c>
      <c r="F783" s="110">
        <v>71390.650120000006</v>
      </c>
      <c r="G783" s="110">
        <v>71.391000000000005</v>
      </c>
      <c r="H783" s="110">
        <v>0.82099999999999995</v>
      </c>
      <c r="I783" s="110">
        <v>5</v>
      </c>
      <c r="J783" s="110">
        <v>0.17900000000000005</v>
      </c>
      <c r="K783" s="110">
        <v>1</v>
      </c>
      <c r="L783" s="110">
        <v>1660</v>
      </c>
      <c r="M783" s="110">
        <v>0.279028135568406</v>
      </c>
      <c r="N783" s="110">
        <v>7.9000000000000001E-2</v>
      </c>
      <c r="O783" s="110">
        <v>1</v>
      </c>
      <c r="P783" s="110">
        <v>0.34099999999999997</v>
      </c>
      <c r="Q783" s="110">
        <v>2</v>
      </c>
      <c r="R783" s="110">
        <v>2</v>
      </c>
      <c r="S783" s="110">
        <v>1</v>
      </c>
      <c r="T783" s="110">
        <v>1</v>
      </c>
      <c r="U783" s="110">
        <v>9318</v>
      </c>
      <c r="V783" s="110">
        <v>25.6291183588495</v>
      </c>
      <c r="W783" s="110">
        <v>363.57083648000003</v>
      </c>
      <c r="X783" s="110">
        <v>1</v>
      </c>
      <c r="Y783" s="110">
        <v>524</v>
      </c>
      <c r="Z783" s="110">
        <v>5.701229463605701</v>
      </c>
      <c r="AA783" s="110">
        <v>0.35699999999999998</v>
      </c>
      <c r="AB783" s="110">
        <v>2</v>
      </c>
      <c r="AC783" s="109">
        <v>2</v>
      </c>
      <c r="AD783" s="49">
        <f t="shared" si="12"/>
        <v>2</v>
      </c>
      <c r="AE78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8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84" spans="1:32" x14ac:dyDescent="0.25">
      <c r="A784" s="112" t="s">
        <v>370</v>
      </c>
      <c r="B784" s="112">
        <v>9013533102</v>
      </c>
      <c r="C784" s="112" t="s">
        <v>369</v>
      </c>
      <c r="D784" s="112">
        <v>117635</v>
      </c>
      <c r="E784" s="112">
        <v>2.82</v>
      </c>
      <c r="F784" s="112">
        <v>70050.623099999997</v>
      </c>
      <c r="G784" s="112">
        <v>70.051000000000002</v>
      </c>
      <c r="H784" s="112">
        <v>0.80500000000000005</v>
      </c>
      <c r="I784" s="112">
        <v>5</v>
      </c>
      <c r="J784" s="112">
        <v>0.19499999999999995</v>
      </c>
      <c r="K784" s="112">
        <v>1</v>
      </c>
      <c r="L784" s="112">
        <v>1688</v>
      </c>
      <c r="M784" s="112">
        <v>0.28916231010656063</v>
      </c>
      <c r="N784" s="112">
        <v>0.111</v>
      </c>
      <c r="O784" s="112">
        <v>1</v>
      </c>
      <c r="P784" s="112">
        <v>0.31999999999999995</v>
      </c>
      <c r="Q784" s="112">
        <v>2</v>
      </c>
      <c r="R784" s="112">
        <v>2</v>
      </c>
      <c r="S784" s="112">
        <v>1</v>
      </c>
      <c r="T784" s="112">
        <v>1</v>
      </c>
      <c r="U784" s="112">
        <v>5734</v>
      </c>
      <c r="V784" s="112">
        <v>13.997890723817999</v>
      </c>
      <c r="W784" s="112">
        <v>409.63314495999998</v>
      </c>
      <c r="X784" s="112">
        <v>1</v>
      </c>
      <c r="Y784" s="112">
        <v>602</v>
      </c>
      <c r="Z784" s="112">
        <v>10.901847156827236</v>
      </c>
      <c r="AA784" s="112">
        <v>0.63400000000000001</v>
      </c>
      <c r="AB784" s="112">
        <v>4</v>
      </c>
      <c r="AC784" s="111">
        <v>3</v>
      </c>
      <c r="AD784" s="49">
        <f t="shared" si="12"/>
        <v>3</v>
      </c>
      <c r="AE78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8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85" spans="1:32" x14ac:dyDescent="0.25">
      <c r="A785" s="110" t="s">
        <v>368</v>
      </c>
      <c r="B785" s="110">
        <v>9013535100</v>
      </c>
      <c r="C785" s="110" t="s">
        <v>367</v>
      </c>
      <c r="D785" s="110">
        <v>82436</v>
      </c>
      <c r="E785" s="110">
        <v>2.16</v>
      </c>
      <c r="F785" s="110">
        <v>56090.59345</v>
      </c>
      <c r="G785" s="110">
        <v>56.091000000000001</v>
      </c>
      <c r="H785" s="110">
        <v>0.58299999999999996</v>
      </c>
      <c r="I785" s="110">
        <v>3</v>
      </c>
      <c r="J785" s="110">
        <v>0.41700000000000004</v>
      </c>
      <c r="K785" s="110">
        <v>3</v>
      </c>
      <c r="L785" s="110">
        <v>1366</v>
      </c>
      <c r="M785" s="110">
        <v>0.29224151487382771</v>
      </c>
      <c r="N785" s="110">
        <v>0.128</v>
      </c>
      <c r="O785" s="110">
        <v>1</v>
      </c>
      <c r="P785" s="110">
        <v>0.59099999999999997</v>
      </c>
      <c r="Q785" s="110">
        <v>3</v>
      </c>
      <c r="R785" s="110">
        <v>3</v>
      </c>
      <c r="S785" s="110">
        <v>1</v>
      </c>
      <c r="T785" s="110">
        <v>1</v>
      </c>
      <c r="U785" s="110">
        <v>9161</v>
      </c>
      <c r="V785" s="110">
        <v>17.376222592537101</v>
      </c>
      <c r="W785" s="110">
        <v>527.21470108000005</v>
      </c>
      <c r="X785" s="110">
        <v>1</v>
      </c>
      <c r="Y785" s="110">
        <v>915</v>
      </c>
      <c r="Z785" s="110">
        <v>9.485797221646278</v>
      </c>
      <c r="AA785" s="110">
        <v>0.625</v>
      </c>
      <c r="AB785" s="110">
        <v>4</v>
      </c>
      <c r="AC785" s="109">
        <v>3.5</v>
      </c>
      <c r="AD785" s="49">
        <f t="shared" si="12"/>
        <v>4</v>
      </c>
      <c r="AE78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8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86" spans="1:32" x14ac:dyDescent="0.25">
      <c r="A786" s="112" t="s">
        <v>366</v>
      </c>
      <c r="B786" s="112">
        <v>9013535200</v>
      </c>
      <c r="C786" s="112" t="s">
        <v>365</v>
      </c>
      <c r="D786" s="112">
        <v>100833</v>
      </c>
      <c r="E786" s="112">
        <v>2.56</v>
      </c>
      <c r="F786" s="112">
        <v>63020.625</v>
      </c>
      <c r="G786" s="112">
        <v>63.021000000000001</v>
      </c>
      <c r="H786" s="112">
        <v>0.70799999999999996</v>
      </c>
      <c r="I786" s="112">
        <v>4</v>
      </c>
      <c r="J786" s="112">
        <v>0.29200000000000004</v>
      </c>
      <c r="K786" s="112">
        <v>2</v>
      </c>
      <c r="L786" s="112">
        <v>1587</v>
      </c>
      <c r="M786" s="112">
        <v>0.30218678408854244</v>
      </c>
      <c r="N786" s="112">
        <v>0.186</v>
      </c>
      <c r="O786" s="112">
        <v>1</v>
      </c>
      <c r="P786" s="112">
        <v>0.39700000000000002</v>
      </c>
      <c r="Q786" s="112">
        <v>2</v>
      </c>
      <c r="R786" s="112">
        <v>2</v>
      </c>
      <c r="S786" s="112">
        <v>1</v>
      </c>
      <c r="T786" s="112">
        <v>1</v>
      </c>
      <c r="U786" s="112">
        <v>6441</v>
      </c>
      <c r="V786" s="112">
        <v>16.683871894387199</v>
      </c>
      <c r="W786" s="112">
        <v>386.06146347999999</v>
      </c>
      <c r="X786" s="112">
        <v>1</v>
      </c>
      <c r="Y786" s="112">
        <v>1107</v>
      </c>
      <c r="Z786" s="112">
        <v>16.96811771919068</v>
      </c>
      <c r="AA786" s="112">
        <v>0.84599999999999997</v>
      </c>
      <c r="AB786" s="112">
        <v>5</v>
      </c>
      <c r="AC786" s="111">
        <v>3.5</v>
      </c>
      <c r="AD786" s="49">
        <f t="shared" si="12"/>
        <v>4</v>
      </c>
      <c r="AE78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8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87" spans="1:32" x14ac:dyDescent="0.25">
      <c r="A787" s="110" t="s">
        <v>364</v>
      </c>
      <c r="B787" s="110">
        <v>9013538201</v>
      </c>
      <c r="C787" s="110" t="s">
        <v>363</v>
      </c>
      <c r="D787" s="110">
        <v>116000</v>
      </c>
      <c r="E787" s="110">
        <v>2.57</v>
      </c>
      <c r="F787" s="110">
        <v>72358.81194</v>
      </c>
      <c r="G787" s="110">
        <v>72.358999999999995</v>
      </c>
      <c r="H787" s="110">
        <v>0.82899999999999996</v>
      </c>
      <c r="I787" s="110">
        <v>5</v>
      </c>
      <c r="J787" s="110">
        <v>0.17100000000000004</v>
      </c>
      <c r="K787" s="110">
        <v>1</v>
      </c>
      <c r="L787" s="110">
        <v>1628</v>
      </c>
      <c r="M787" s="110">
        <v>0.26998784911227219</v>
      </c>
      <c r="N787" s="110">
        <v>6.3E-2</v>
      </c>
      <c r="O787" s="110">
        <v>1</v>
      </c>
      <c r="P787" s="110">
        <v>0.36199999999999999</v>
      </c>
      <c r="Q787" s="110">
        <v>2</v>
      </c>
      <c r="R787" s="110">
        <v>2</v>
      </c>
      <c r="S787" s="110">
        <v>1</v>
      </c>
      <c r="T787" s="110">
        <v>1</v>
      </c>
      <c r="U787" s="110">
        <v>5166</v>
      </c>
      <c r="V787" s="110">
        <v>14.880980529639499</v>
      </c>
      <c r="W787" s="110">
        <v>347.15454333000002</v>
      </c>
      <c r="X787" s="110">
        <v>1</v>
      </c>
      <c r="Y787" s="110">
        <v>359</v>
      </c>
      <c r="Z787" s="110">
        <v>7.035077405447776</v>
      </c>
      <c r="AA787" s="110">
        <v>0.54</v>
      </c>
      <c r="AB787" s="110">
        <v>3</v>
      </c>
      <c r="AC787" s="109">
        <v>2.5</v>
      </c>
      <c r="AD787" s="49">
        <f t="shared" si="12"/>
        <v>3</v>
      </c>
      <c r="AE78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8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88" spans="1:32" x14ac:dyDescent="0.25">
      <c r="A788" s="112" t="s">
        <v>362</v>
      </c>
      <c r="B788" s="112">
        <v>9013538202</v>
      </c>
      <c r="C788" s="112" t="s">
        <v>361</v>
      </c>
      <c r="D788" s="112">
        <v>103631</v>
      </c>
      <c r="E788" s="112">
        <v>2.5499999999999998</v>
      </c>
      <c r="F788" s="112">
        <v>64896.249510000001</v>
      </c>
      <c r="G788" s="112">
        <v>64.896000000000001</v>
      </c>
      <c r="H788" s="112">
        <v>0.73499999999999999</v>
      </c>
      <c r="I788" s="112">
        <v>4</v>
      </c>
      <c r="J788" s="112">
        <v>0.26500000000000001</v>
      </c>
      <c r="K788" s="112">
        <v>2</v>
      </c>
      <c r="L788" s="112">
        <v>1669</v>
      </c>
      <c r="M788" s="112">
        <v>0.30861567734994982</v>
      </c>
      <c r="N788" s="112">
        <v>0.217</v>
      </c>
      <c r="O788" s="112">
        <v>2</v>
      </c>
      <c r="P788" s="112">
        <v>0.32899999999999996</v>
      </c>
      <c r="Q788" s="112">
        <v>2</v>
      </c>
      <c r="R788" s="112">
        <v>2</v>
      </c>
      <c r="S788" s="112">
        <v>1</v>
      </c>
      <c r="T788" s="112">
        <v>1</v>
      </c>
      <c r="U788" s="112">
        <v>3939</v>
      </c>
      <c r="V788" s="112">
        <v>12.866066174824001</v>
      </c>
      <c r="W788" s="112">
        <v>306.15418469999997</v>
      </c>
      <c r="X788" s="112">
        <v>1</v>
      </c>
      <c r="Y788" s="112">
        <v>52</v>
      </c>
      <c r="Z788" s="112">
        <v>1.2392755004766445</v>
      </c>
      <c r="AA788" s="112">
        <v>0</v>
      </c>
      <c r="AB788" s="112">
        <v>0</v>
      </c>
      <c r="AC788" s="111">
        <v>1</v>
      </c>
      <c r="AD788" s="49">
        <f t="shared" si="12"/>
        <v>1</v>
      </c>
      <c r="AE78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8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89" spans="1:32" x14ac:dyDescent="0.25">
      <c r="A789" s="110" t="s">
        <v>360</v>
      </c>
      <c r="B789" s="110">
        <v>9013840100</v>
      </c>
      <c r="C789" s="110" t="s">
        <v>359</v>
      </c>
      <c r="D789" s="110">
        <v>76908</v>
      </c>
      <c r="E789" s="110">
        <v>2.27</v>
      </c>
      <c r="F789" s="110">
        <v>51045.632449999997</v>
      </c>
      <c r="G789" s="110">
        <v>51.045999999999999</v>
      </c>
      <c r="H789" s="110">
        <v>0.48399999999999999</v>
      </c>
      <c r="I789" s="110">
        <v>3</v>
      </c>
      <c r="J789" s="110">
        <v>0.51600000000000001</v>
      </c>
      <c r="K789" s="110">
        <v>3</v>
      </c>
      <c r="L789" s="110">
        <v>1397</v>
      </c>
      <c r="M789" s="110">
        <v>0.3284120343972739</v>
      </c>
      <c r="N789" s="110">
        <v>0.34399999999999997</v>
      </c>
      <c r="O789" s="110">
        <v>2</v>
      </c>
      <c r="P789" s="110">
        <v>0.57200000000000006</v>
      </c>
      <c r="Q789" s="110">
        <v>3</v>
      </c>
      <c r="R789" s="110">
        <v>3</v>
      </c>
      <c r="S789" s="110">
        <v>2</v>
      </c>
      <c r="T789" s="110">
        <v>2</v>
      </c>
      <c r="U789" s="110">
        <v>6041</v>
      </c>
      <c r="V789" s="110">
        <v>33.293711785537198</v>
      </c>
      <c r="W789" s="110">
        <v>181.44567474999999</v>
      </c>
      <c r="X789" s="110">
        <v>2</v>
      </c>
      <c r="Y789" s="110">
        <v>733</v>
      </c>
      <c r="Z789" s="110">
        <v>12.438486339725097</v>
      </c>
      <c r="AA789" s="110">
        <v>0.74199999999999999</v>
      </c>
      <c r="AB789" s="110">
        <v>4</v>
      </c>
      <c r="AC789" s="109">
        <v>3.5</v>
      </c>
      <c r="AD789" s="49">
        <f t="shared" si="12"/>
        <v>4</v>
      </c>
      <c r="AE78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8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90" spans="1:32" x14ac:dyDescent="0.25">
      <c r="A790" s="112" t="s">
        <v>358</v>
      </c>
      <c r="B790" s="112">
        <v>9013850100</v>
      </c>
      <c r="C790" s="112" t="s">
        <v>357</v>
      </c>
      <c r="D790" s="112">
        <v>103348</v>
      </c>
      <c r="E790" s="112">
        <v>2.82</v>
      </c>
      <c r="F790" s="112">
        <v>61542.838400000001</v>
      </c>
      <c r="G790" s="112">
        <v>61.542999999999999</v>
      </c>
      <c r="H790" s="112">
        <v>0.68500000000000005</v>
      </c>
      <c r="I790" s="112">
        <v>4</v>
      </c>
      <c r="J790" s="112">
        <v>0.31499999999999995</v>
      </c>
      <c r="K790" s="112">
        <v>2</v>
      </c>
      <c r="L790" s="112">
        <v>1618</v>
      </c>
      <c r="M790" s="112">
        <v>0.31548756126269273</v>
      </c>
      <c r="N790" s="112">
        <v>0.25700000000000001</v>
      </c>
      <c r="O790" s="112">
        <v>2</v>
      </c>
      <c r="P790" s="112">
        <v>0.372</v>
      </c>
      <c r="Q790" s="112">
        <v>2</v>
      </c>
      <c r="R790" s="112">
        <v>2</v>
      </c>
      <c r="S790" s="112">
        <v>2</v>
      </c>
      <c r="T790" s="112">
        <v>2</v>
      </c>
      <c r="U790" s="112">
        <v>5504</v>
      </c>
      <c r="V790" s="112">
        <v>19.2129283996683</v>
      </c>
      <c r="W790" s="112">
        <v>286.47376837000002</v>
      </c>
      <c r="X790" s="112">
        <v>2</v>
      </c>
      <c r="Y790" s="112">
        <v>353</v>
      </c>
      <c r="Z790" s="112">
        <v>6.0611263736263732</v>
      </c>
      <c r="AA790" s="112">
        <v>0.47</v>
      </c>
      <c r="AB790" s="112">
        <v>3</v>
      </c>
      <c r="AC790" s="111">
        <v>2.5</v>
      </c>
      <c r="AD790" s="49">
        <f t="shared" si="12"/>
        <v>3</v>
      </c>
      <c r="AE79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9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91" spans="1:32" x14ac:dyDescent="0.25">
      <c r="A791" s="110" t="s">
        <v>356</v>
      </c>
      <c r="B791" s="110">
        <v>9013850200</v>
      </c>
      <c r="C791" s="110" t="s">
        <v>355</v>
      </c>
      <c r="D791" s="110">
        <v>93839</v>
      </c>
      <c r="E791" s="110">
        <v>2.5499999999999998</v>
      </c>
      <c r="F791" s="110">
        <v>58764.261250000003</v>
      </c>
      <c r="G791" s="110">
        <v>58.764000000000003</v>
      </c>
      <c r="H791" s="110">
        <v>0.63</v>
      </c>
      <c r="I791" s="110">
        <v>4</v>
      </c>
      <c r="J791" s="110">
        <v>0.37</v>
      </c>
      <c r="K791" s="110">
        <v>2</v>
      </c>
      <c r="L791" s="110">
        <v>1487</v>
      </c>
      <c r="M791" s="110">
        <v>0.30365394919348193</v>
      </c>
      <c r="N791" s="110">
        <v>0.19400000000000001</v>
      </c>
      <c r="O791" s="110">
        <v>1</v>
      </c>
      <c r="P791" s="110">
        <v>0.496</v>
      </c>
      <c r="Q791" s="110">
        <v>3</v>
      </c>
      <c r="R791" s="110">
        <v>3</v>
      </c>
      <c r="S791" s="110">
        <v>4</v>
      </c>
      <c r="T791" s="110">
        <v>4</v>
      </c>
      <c r="U791" s="110">
        <v>6931</v>
      </c>
      <c r="V791" s="110">
        <v>18.356285434527098</v>
      </c>
      <c r="W791" s="110">
        <v>377.58183837000001</v>
      </c>
      <c r="X791" s="110">
        <v>2</v>
      </c>
      <c r="Y791" s="110">
        <v>218</v>
      </c>
      <c r="Z791" s="110">
        <v>3.2985323044333485</v>
      </c>
      <c r="AA791" s="110">
        <v>0.121</v>
      </c>
      <c r="AB791" s="110">
        <v>1</v>
      </c>
      <c r="AC791" s="109">
        <v>2</v>
      </c>
      <c r="AD791" s="49">
        <f t="shared" si="12"/>
        <v>2</v>
      </c>
      <c r="AE79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9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92" spans="1:32" x14ac:dyDescent="0.25">
      <c r="A792" s="112" t="s">
        <v>354</v>
      </c>
      <c r="B792" s="112">
        <v>9013860100</v>
      </c>
      <c r="C792" s="112" t="s">
        <v>353</v>
      </c>
      <c r="D792" s="112">
        <v>109962</v>
      </c>
      <c r="E792" s="112">
        <v>2.4900000000000002</v>
      </c>
      <c r="F792" s="112">
        <v>69685.586039999995</v>
      </c>
      <c r="G792" s="112">
        <v>69.686000000000007</v>
      </c>
      <c r="H792" s="112">
        <v>0.79700000000000004</v>
      </c>
      <c r="I792" s="112">
        <v>4</v>
      </c>
      <c r="J792" s="112">
        <v>0.20299999999999996</v>
      </c>
      <c r="K792" s="112">
        <v>2</v>
      </c>
      <c r="L792" s="112">
        <v>1517</v>
      </c>
      <c r="M792" s="112">
        <v>0.26123049305419893</v>
      </c>
      <c r="N792" s="112">
        <v>3.7999999999999999E-2</v>
      </c>
      <c r="O792" s="112">
        <v>1</v>
      </c>
      <c r="P792" s="112">
        <v>0.45399999999999996</v>
      </c>
      <c r="Q792" s="112">
        <v>3</v>
      </c>
      <c r="R792" s="112">
        <v>3</v>
      </c>
      <c r="S792" s="112">
        <v>2</v>
      </c>
      <c r="T792" s="112">
        <v>2</v>
      </c>
      <c r="U792" s="112">
        <v>5485</v>
      </c>
      <c r="V792" s="112">
        <v>21.372704043416402</v>
      </c>
      <c r="W792" s="112">
        <v>256.63575320000001</v>
      </c>
      <c r="X792" s="112">
        <v>2</v>
      </c>
      <c r="Y792" s="112">
        <v>208</v>
      </c>
      <c r="Z792" s="112">
        <v>3.8397637068488093</v>
      </c>
      <c r="AA792" s="112">
        <v>0.156</v>
      </c>
      <c r="AB792" s="112">
        <v>1</v>
      </c>
      <c r="AC792" s="111">
        <v>2</v>
      </c>
      <c r="AD792" s="49">
        <f t="shared" si="12"/>
        <v>2</v>
      </c>
      <c r="AE79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9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93" spans="1:32" x14ac:dyDescent="0.25">
      <c r="A793" s="110" t="s">
        <v>352</v>
      </c>
      <c r="B793" s="110">
        <v>9013881100</v>
      </c>
      <c r="C793" s="110" t="s">
        <v>351</v>
      </c>
      <c r="D793" s="110">
        <v>81163</v>
      </c>
      <c r="E793" s="110">
        <v>2.4</v>
      </c>
      <c r="F793" s="110">
        <v>52390.491220000004</v>
      </c>
      <c r="G793" s="110">
        <v>52.39</v>
      </c>
      <c r="H793" s="110">
        <v>0.50700000000000001</v>
      </c>
      <c r="I793" s="110">
        <v>3</v>
      </c>
      <c r="J793" s="110">
        <v>0.49299999999999999</v>
      </c>
      <c r="K793" s="110">
        <v>3</v>
      </c>
      <c r="L793" s="110">
        <v>1602</v>
      </c>
      <c r="M793" s="110">
        <v>0.36693681529485755</v>
      </c>
      <c r="N793" s="110">
        <v>0.57199999999999995</v>
      </c>
      <c r="O793" s="110">
        <v>3</v>
      </c>
      <c r="P793" s="110">
        <v>0.38</v>
      </c>
      <c r="Q793" s="110">
        <v>2</v>
      </c>
      <c r="R793" s="110">
        <v>3</v>
      </c>
      <c r="S793" s="110">
        <v>2</v>
      </c>
      <c r="T793" s="110">
        <v>2</v>
      </c>
      <c r="U793" s="110">
        <v>4119</v>
      </c>
      <c r="V793" s="110">
        <v>22.311847004696499</v>
      </c>
      <c r="W793" s="110">
        <v>184.61044480999999</v>
      </c>
      <c r="X793" s="110">
        <v>2</v>
      </c>
      <c r="Y793" s="110">
        <v>652</v>
      </c>
      <c r="Z793" s="110">
        <v>14.684684684684685</v>
      </c>
      <c r="AA793" s="110">
        <v>0.77400000000000002</v>
      </c>
      <c r="AB793" s="110">
        <v>4</v>
      </c>
      <c r="AC793" s="109">
        <v>3.5</v>
      </c>
      <c r="AD793" s="49">
        <f t="shared" si="12"/>
        <v>4</v>
      </c>
      <c r="AE79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9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94" spans="1:32" x14ac:dyDescent="0.25">
      <c r="A794" s="112" t="s">
        <v>350</v>
      </c>
      <c r="B794" s="112">
        <v>9013881200</v>
      </c>
      <c r="C794" s="112" t="s">
        <v>349</v>
      </c>
      <c r="D794" s="112">
        <v>30125</v>
      </c>
      <c r="E794" s="112">
        <v>2.4900000000000002</v>
      </c>
      <c r="F794" s="112">
        <v>19090.943050000002</v>
      </c>
      <c r="G794" s="112">
        <v>19.091000000000001</v>
      </c>
      <c r="H794" s="112">
        <v>5.0999999999999997E-2</v>
      </c>
      <c r="I794" s="112">
        <v>1</v>
      </c>
      <c r="J794" s="112">
        <v>0.94899999999999995</v>
      </c>
      <c r="K794" s="112">
        <v>5</v>
      </c>
      <c r="L794" s="112">
        <v>1975</v>
      </c>
      <c r="M794" s="112">
        <v>1.2414263631675335</v>
      </c>
      <c r="N794" s="112">
        <v>1</v>
      </c>
      <c r="O794" s="112">
        <v>5</v>
      </c>
      <c r="P794" s="112">
        <v>0.17200000000000004</v>
      </c>
      <c r="Q794" s="112">
        <v>1</v>
      </c>
      <c r="R794" s="112">
        <v>3</v>
      </c>
      <c r="S794" s="112">
        <v>1</v>
      </c>
      <c r="T794" s="112">
        <v>1</v>
      </c>
      <c r="U794" s="112">
        <v>10289</v>
      </c>
      <c r="V794" s="112">
        <v>0.87737510752945602</v>
      </c>
      <c r="W794" s="112">
        <v>11727.025205</v>
      </c>
      <c r="X794" s="112">
        <v>1</v>
      </c>
      <c r="Y794" s="112">
        <v>1715</v>
      </c>
      <c r="Z794" s="112">
        <v>15.660670258423888</v>
      </c>
      <c r="AA794" s="112">
        <v>0.83299999999999996</v>
      </c>
      <c r="AB794" s="112">
        <v>5</v>
      </c>
      <c r="AC794" s="111">
        <v>4</v>
      </c>
      <c r="AD794" s="49">
        <f t="shared" si="12"/>
        <v>4</v>
      </c>
      <c r="AE79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79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95" spans="1:32" x14ac:dyDescent="0.25">
      <c r="A795" s="110" t="s">
        <v>348</v>
      </c>
      <c r="B795" s="110">
        <v>9013881300</v>
      </c>
      <c r="C795" s="110" t="s">
        <v>347</v>
      </c>
      <c r="D795" s="110">
        <v>46429</v>
      </c>
      <c r="E795" s="110">
        <v>2.2200000000000002</v>
      </c>
      <c r="F795" s="110">
        <v>31161.104490000002</v>
      </c>
      <c r="G795" s="110">
        <v>31.161000000000001</v>
      </c>
      <c r="H795" s="110">
        <v>0.19</v>
      </c>
      <c r="I795" s="110">
        <v>1</v>
      </c>
      <c r="J795" s="110">
        <v>0.81</v>
      </c>
      <c r="K795" s="110">
        <v>5</v>
      </c>
      <c r="L795" s="110">
        <v>1233</v>
      </c>
      <c r="M795" s="110">
        <v>0.47482270741552907</v>
      </c>
      <c r="N795" s="110">
        <v>0.81699999999999995</v>
      </c>
      <c r="O795" s="110">
        <v>5</v>
      </c>
      <c r="P795" s="110">
        <v>0.73</v>
      </c>
      <c r="Q795" s="110">
        <v>4</v>
      </c>
      <c r="R795" s="110">
        <v>5</v>
      </c>
      <c r="S795" s="110">
        <v>1</v>
      </c>
      <c r="T795" s="110">
        <v>1</v>
      </c>
      <c r="U795" s="110">
        <v>6189</v>
      </c>
      <c r="V795" s="110">
        <v>9.1518300470890193</v>
      </c>
      <c r="W795" s="110">
        <v>676.25818750999997</v>
      </c>
      <c r="X795" s="110">
        <v>1</v>
      </c>
      <c r="Y795" s="110">
        <v>535</v>
      </c>
      <c r="Z795" s="110">
        <v>12.098597919493441</v>
      </c>
      <c r="AA795" s="110">
        <v>0.75800000000000001</v>
      </c>
      <c r="AB795" s="110">
        <v>4</v>
      </c>
      <c r="AC795" s="109">
        <v>4.5</v>
      </c>
      <c r="AD795" s="49">
        <f t="shared" si="12"/>
        <v>5</v>
      </c>
      <c r="AE79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79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96" spans="1:32" x14ac:dyDescent="0.25">
      <c r="A796" s="112" t="s">
        <v>346</v>
      </c>
      <c r="B796" s="112">
        <v>9013881500</v>
      </c>
      <c r="C796" s="112" t="s">
        <v>345</v>
      </c>
      <c r="D796" s="112">
        <v>53162</v>
      </c>
      <c r="E796" s="112">
        <v>2.2999999999999998</v>
      </c>
      <c r="F796" s="112">
        <v>35053.984729999996</v>
      </c>
      <c r="G796" s="112">
        <v>35.054000000000002</v>
      </c>
      <c r="H796" s="112">
        <v>0.23499999999999999</v>
      </c>
      <c r="I796" s="112">
        <v>2</v>
      </c>
      <c r="J796" s="112">
        <v>0.76500000000000001</v>
      </c>
      <c r="K796" s="112">
        <v>4</v>
      </c>
      <c r="L796" s="112">
        <v>1289</v>
      </c>
      <c r="M796" s="112">
        <v>0.44126224505261835</v>
      </c>
      <c r="N796" s="112">
        <v>0.77100000000000002</v>
      </c>
      <c r="O796" s="112">
        <v>4</v>
      </c>
      <c r="P796" s="112">
        <v>0.66500000000000004</v>
      </c>
      <c r="Q796" s="112">
        <v>4</v>
      </c>
      <c r="R796" s="112">
        <v>4</v>
      </c>
      <c r="S796" s="112">
        <v>4</v>
      </c>
      <c r="T796" s="112">
        <v>4</v>
      </c>
      <c r="U796" s="112">
        <v>5946</v>
      </c>
      <c r="V796" s="112">
        <v>12.258355251066799</v>
      </c>
      <c r="W796" s="112">
        <v>485.05691654999998</v>
      </c>
      <c r="X796" s="112">
        <v>2</v>
      </c>
      <c r="Y796" s="112">
        <v>808</v>
      </c>
      <c r="Z796" s="112">
        <v>13.498162378884063</v>
      </c>
      <c r="AA796" s="112">
        <v>0.78500000000000003</v>
      </c>
      <c r="AB796" s="112">
        <v>4</v>
      </c>
      <c r="AC796" s="111">
        <v>4</v>
      </c>
      <c r="AD796" s="49">
        <f t="shared" si="12"/>
        <v>4</v>
      </c>
      <c r="AE79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9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97" spans="1:32" x14ac:dyDescent="0.25">
      <c r="A797" s="110" t="s">
        <v>344</v>
      </c>
      <c r="B797" s="110">
        <v>9013890100</v>
      </c>
      <c r="C797" s="110" t="s">
        <v>343</v>
      </c>
      <c r="D797" s="110">
        <v>62054</v>
      </c>
      <c r="E797" s="110">
        <v>2.4300000000000002</v>
      </c>
      <c r="F797" s="110">
        <v>39807.65956</v>
      </c>
      <c r="G797" s="110">
        <v>39.808</v>
      </c>
      <c r="H797" s="110">
        <v>0.29199999999999998</v>
      </c>
      <c r="I797" s="110">
        <v>2</v>
      </c>
      <c r="J797" s="110">
        <v>0.70799999999999996</v>
      </c>
      <c r="K797" s="110">
        <v>4</v>
      </c>
      <c r="L797" s="110">
        <v>1097</v>
      </c>
      <c r="M797" s="110">
        <v>0.33069012711381818</v>
      </c>
      <c r="N797" s="110">
        <v>0.36599999999999999</v>
      </c>
      <c r="O797" s="110">
        <v>2</v>
      </c>
      <c r="P797" s="110">
        <v>0.879</v>
      </c>
      <c r="Q797" s="110">
        <v>5</v>
      </c>
      <c r="R797" s="110">
        <v>5</v>
      </c>
      <c r="S797" s="110">
        <v>2</v>
      </c>
      <c r="T797" s="110">
        <v>2</v>
      </c>
      <c r="U797" s="110">
        <v>3858</v>
      </c>
      <c r="V797" s="110">
        <v>3.4172285740319999</v>
      </c>
      <c r="W797" s="110">
        <v>1128.985058</v>
      </c>
      <c r="X797" s="110">
        <v>2</v>
      </c>
      <c r="Y797" s="110">
        <v>170</v>
      </c>
      <c r="Z797" s="110">
        <v>4.3545081967213113</v>
      </c>
      <c r="AA797" s="110">
        <v>0.222</v>
      </c>
      <c r="AB797" s="110">
        <v>2</v>
      </c>
      <c r="AC797" s="109">
        <v>3.5</v>
      </c>
      <c r="AD797" s="49">
        <f t="shared" si="12"/>
        <v>4</v>
      </c>
      <c r="AE79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9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798" spans="1:32" x14ac:dyDescent="0.25">
      <c r="A798" s="112" t="s">
        <v>342</v>
      </c>
      <c r="B798" s="112">
        <v>9013890201</v>
      </c>
      <c r="C798" s="112" t="s">
        <v>341</v>
      </c>
      <c r="D798" s="112">
        <v>89292</v>
      </c>
      <c r="E798" s="112">
        <v>2.4500000000000002</v>
      </c>
      <c r="F798" s="112">
        <v>57046.56624</v>
      </c>
      <c r="G798" s="112">
        <v>57.046999999999997</v>
      </c>
      <c r="H798" s="112">
        <v>0.59599999999999997</v>
      </c>
      <c r="I798" s="112">
        <v>3</v>
      </c>
      <c r="J798" s="112">
        <v>0.40400000000000003</v>
      </c>
      <c r="K798" s="112">
        <v>3</v>
      </c>
      <c r="L798" s="112">
        <v>1193</v>
      </c>
      <c r="M798" s="112">
        <v>0.2509528783866028</v>
      </c>
      <c r="N798" s="112">
        <v>1.4E-2</v>
      </c>
      <c r="O798" s="112">
        <v>1</v>
      </c>
      <c r="P798" s="112">
        <v>0.77500000000000002</v>
      </c>
      <c r="Q798" s="112">
        <v>4</v>
      </c>
      <c r="R798" s="112">
        <v>4</v>
      </c>
      <c r="S798" s="112">
        <v>2</v>
      </c>
      <c r="T798" s="112">
        <v>2</v>
      </c>
      <c r="U798" s="112">
        <v>3878</v>
      </c>
      <c r="V798" s="112">
        <v>47.407410381824199</v>
      </c>
      <c r="W798" s="112">
        <v>81.801557368000005</v>
      </c>
      <c r="X798" s="112">
        <v>2</v>
      </c>
      <c r="Y798" s="112">
        <v>282</v>
      </c>
      <c r="Z798" s="112">
        <v>7.7133479212253828</v>
      </c>
      <c r="AA798" s="112">
        <v>0.61499999999999999</v>
      </c>
      <c r="AB798" s="112">
        <v>4</v>
      </c>
      <c r="AC798" s="111">
        <v>4</v>
      </c>
      <c r="AD798" s="49">
        <f t="shared" si="12"/>
        <v>4</v>
      </c>
      <c r="AE79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9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799" spans="1:32" x14ac:dyDescent="0.25">
      <c r="A799" s="110" t="s">
        <v>340</v>
      </c>
      <c r="B799" s="110">
        <v>9013890202</v>
      </c>
      <c r="C799" s="110" t="s">
        <v>339</v>
      </c>
      <c r="D799" s="110">
        <v>89460</v>
      </c>
      <c r="E799" s="110">
        <v>2.5499999999999998</v>
      </c>
      <c r="F799" s="110">
        <v>56022.025079999999</v>
      </c>
      <c r="G799" s="110">
        <v>56.021999999999998</v>
      </c>
      <c r="H799" s="110">
        <v>0.57999999999999996</v>
      </c>
      <c r="I799" s="110">
        <v>3</v>
      </c>
      <c r="J799" s="110">
        <v>0.42000000000000004</v>
      </c>
      <c r="K799" s="110">
        <v>3</v>
      </c>
      <c r="L799" s="110">
        <v>1382</v>
      </c>
      <c r="M799" s="110">
        <v>0.29602642846840838</v>
      </c>
      <c r="N799" s="110">
        <v>0.14699999999999999</v>
      </c>
      <c r="O799" s="110">
        <v>1</v>
      </c>
      <c r="P799" s="110">
        <v>0.57600000000000007</v>
      </c>
      <c r="Q799" s="110">
        <v>3</v>
      </c>
      <c r="R799" s="110">
        <v>3</v>
      </c>
      <c r="S799" s="110">
        <v>2</v>
      </c>
      <c r="T799" s="110">
        <v>2</v>
      </c>
      <c r="U799" s="110">
        <v>5205</v>
      </c>
      <c r="V799" s="110">
        <v>36.007573008060298</v>
      </c>
      <c r="W799" s="110">
        <v>144.55292499000001</v>
      </c>
      <c r="X799" s="110">
        <v>2</v>
      </c>
      <c r="Y799" s="110">
        <v>385</v>
      </c>
      <c r="Z799" s="110">
        <v>7.3825503355704694</v>
      </c>
      <c r="AA799" s="110">
        <v>0.6</v>
      </c>
      <c r="AB799" s="110">
        <v>3</v>
      </c>
      <c r="AC799" s="109">
        <v>3</v>
      </c>
      <c r="AD799" s="49">
        <f t="shared" si="12"/>
        <v>3</v>
      </c>
      <c r="AE79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79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00" spans="1:32" x14ac:dyDescent="0.25">
      <c r="A800" s="112" t="s">
        <v>338</v>
      </c>
      <c r="B800" s="112">
        <v>9015800300</v>
      </c>
      <c r="C800" s="112" t="s">
        <v>337</v>
      </c>
      <c r="D800" s="112">
        <v>26840</v>
      </c>
      <c r="E800" s="112">
        <v>2.38</v>
      </c>
      <c r="F800" s="112">
        <v>17397.787939999998</v>
      </c>
      <c r="G800" s="112">
        <v>17.398</v>
      </c>
      <c r="H800" s="112">
        <v>3.5000000000000003E-2</v>
      </c>
      <c r="I800" s="112">
        <v>1</v>
      </c>
      <c r="J800" s="112">
        <v>0.96499999999999997</v>
      </c>
      <c r="K800" s="112">
        <v>5</v>
      </c>
      <c r="L800" s="112">
        <v>710</v>
      </c>
      <c r="M800" s="112">
        <v>0.48971743013439678</v>
      </c>
      <c r="N800" s="112">
        <v>0.83199999999999996</v>
      </c>
      <c r="O800" s="112">
        <v>5</v>
      </c>
      <c r="P800" s="112">
        <v>0.99399999999999999</v>
      </c>
      <c r="Q800" s="112">
        <v>5</v>
      </c>
      <c r="R800" s="112">
        <v>5</v>
      </c>
      <c r="S800" s="112">
        <v>4</v>
      </c>
      <c r="T800" s="112">
        <v>4</v>
      </c>
      <c r="U800" s="112">
        <v>6430</v>
      </c>
      <c r="V800" s="112">
        <v>1.67303246192646</v>
      </c>
      <c r="W800" s="112">
        <v>3843.3205250999999</v>
      </c>
      <c r="X800" s="112">
        <v>2</v>
      </c>
      <c r="Y800" s="112">
        <v>1209</v>
      </c>
      <c r="Z800" s="112">
        <v>17.131925747484768</v>
      </c>
      <c r="AA800" s="112">
        <v>0.83299999999999996</v>
      </c>
      <c r="AB800" s="112">
        <v>5</v>
      </c>
      <c r="AC800" s="111">
        <v>5</v>
      </c>
      <c r="AD800" s="49">
        <f t="shared" si="12"/>
        <v>5</v>
      </c>
      <c r="AE80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80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801" spans="1:32" x14ac:dyDescent="0.25">
      <c r="A801" s="110" t="s">
        <v>336</v>
      </c>
      <c r="B801" s="110">
        <v>9015800400</v>
      </c>
      <c r="C801" s="110" t="s">
        <v>335</v>
      </c>
      <c r="D801" s="110">
        <v>61675</v>
      </c>
      <c r="E801" s="110">
        <v>2.4900000000000002</v>
      </c>
      <c r="F801" s="110">
        <v>39084.943149999999</v>
      </c>
      <c r="G801" s="110">
        <v>39.085000000000001</v>
      </c>
      <c r="H801" s="110">
        <v>0.28100000000000003</v>
      </c>
      <c r="I801" s="110">
        <v>2</v>
      </c>
      <c r="J801" s="110">
        <v>0.71899999999999997</v>
      </c>
      <c r="K801" s="110">
        <v>4</v>
      </c>
      <c r="L801" s="110">
        <v>1167</v>
      </c>
      <c r="M801" s="110">
        <v>0.35829654264189459</v>
      </c>
      <c r="N801" s="110">
        <v>0.52900000000000003</v>
      </c>
      <c r="O801" s="110">
        <v>3</v>
      </c>
      <c r="P801" s="110">
        <v>0.80600000000000005</v>
      </c>
      <c r="Q801" s="110">
        <v>5</v>
      </c>
      <c r="R801" s="110">
        <v>5</v>
      </c>
      <c r="S801" s="110">
        <v>4</v>
      </c>
      <c r="T801" s="110">
        <v>4</v>
      </c>
      <c r="U801" s="110">
        <v>4040</v>
      </c>
      <c r="V801" s="110">
        <v>2.2519413217358499</v>
      </c>
      <c r="W801" s="110">
        <v>1794.0076684000001</v>
      </c>
      <c r="X801" s="110">
        <v>2</v>
      </c>
      <c r="Y801" s="110">
        <v>1131</v>
      </c>
      <c r="Z801" s="110">
        <v>32.868352223190932</v>
      </c>
      <c r="AA801" s="110">
        <v>0.95599999999999996</v>
      </c>
      <c r="AB801" s="110">
        <v>5</v>
      </c>
      <c r="AC801" s="109">
        <v>5</v>
      </c>
      <c r="AD801" s="49">
        <f t="shared" si="12"/>
        <v>5</v>
      </c>
      <c r="AE80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0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802" spans="1:32" x14ac:dyDescent="0.25">
      <c r="A802" s="112" t="s">
        <v>334</v>
      </c>
      <c r="B802" s="112">
        <v>9015800500</v>
      </c>
      <c r="C802" s="112" t="s">
        <v>333</v>
      </c>
      <c r="D802" s="112">
        <v>58278</v>
      </c>
      <c r="E802" s="112">
        <v>2.4300000000000002</v>
      </c>
      <c r="F802" s="112">
        <v>37385.354429999999</v>
      </c>
      <c r="G802" s="112">
        <v>37.384999999999998</v>
      </c>
      <c r="H802" s="112">
        <v>0.26200000000000001</v>
      </c>
      <c r="I802" s="112">
        <v>2</v>
      </c>
      <c r="J802" s="112">
        <v>0.73799999999999999</v>
      </c>
      <c r="K802" s="112">
        <v>4</v>
      </c>
      <c r="L802" s="112">
        <v>1191</v>
      </c>
      <c r="M802" s="112">
        <v>0.38228873894348686</v>
      </c>
      <c r="N802" s="112">
        <v>0.63800000000000001</v>
      </c>
      <c r="O802" s="112">
        <v>4</v>
      </c>
      <c r="P802" s="112">
        <v>0.77900000000000003</v>
      </c>
      <c r="Q802" s="112">
        <v>4</v>
      </c>
      <c r="R802" s="112">
        <v>4</v>
      </c>
      <c r="S802" s="112">
        <v>4</v>
      </c>
      <c r="T802" s="112">
        <v>4</v>
      </c>
      <c r="U802" s="112">
        <v>7007</v>
      </c>
      <c r="V802" s="112">
        <v>21.790435322480299</v>
      </c>
      <c r="W802" s="112">
        <v>321.56310309000003</v>
      </c>
      <c r="X802" s="112">
        <v>2</v>
      </c>
      <c r="Y802" s="112">
        <v>1355</v>
      </c>
      <c r="Z802" s="112">
        <v>20.232940122442884</v>
      </c>
      <c r="AA802" s="112">
        <v>0.90900000000000003</v>
      </c>
      <c r="AB802" s="112">
        <v>5</v>
      </c>
      <c r="AC802" s="111">
        <v>4.5</v>
      </c>
      <c r="AD802" s="49">
        <f t="shared" si="12"/>
        <v>5</v>
      </c>
      <c r="AE80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0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803" spans="1:32" x14ac:dyDescent="0.25">
      <c r="A803" s="110" t="s">
        <v>332</v>
      </c>
      <c r="B803" s="110">
        <v>9015800600</v>
      </c>
      <c r="C803" s="110" t="s">
        <v>331</v>
      </c>
      <c r="D803" s="110">
        <v>35799</v>
      </c>
      <c r="E803" s="110">
        <v>2.48</v>
      </c>
      <c r="F803" s="110">
        <v>22732.387729999999</v>
      </c>
      <c r="G803" s="110">
        <v>22.731999999999999</v>
      </c>
      <c r="H803" s="110">
        <v>9.1999999999999998E-2</v>
      </c>
      <c r="I803" s="110">
        <v>1</v>
      </c>
      <c r="J803" s="110">
        <v>0.90800000000000003</v>
      </c>
      <c r="K803" s="110">
        <v>5</v>
      </c>
      <c r="L803" s="110">
        <v>963</v>
      </c>
      <c r="M803" s="110">
        <v>0.50834959078009712</v>
      </c>
      <c r="N803" s="110">
        <v>0.85599999999999998</v>
      </c>
      <c r="O803" s="110">
        <v>5</v>
      </c>
      <c r="P803" s="110">
        <v>0.95799999999999996</v>
      </c>
      <c r="Q803" s="110">
        <v>5</v>
      </c>
      <c r="R803" s="110">
        <v>5</v>
      </c>
      <c r="S803" s="110">
        <v>4</v>
      </c>
      <c r="T803" s="110">
        <v>4</v>
      </c>
      <c r="U803" s="110">
        <v>4394</v>
      </c>
      <c r="V803" s="110">
        <v>0.56322423115473896</v>
      </c>
      <c r="W803" s="110">
        <v>7801.5109382000001</v>
      </c>
      <c r="X803" s="110">
        <v>2</v>
      </c>
      <c r="Y803" s="110">
        <v>1430</v>
      </c>
      <c r="Z803" s="110">
        <v>37.395397489539747</v>
      </c>
      <c r="AA803" s="110">
        <v>1</v>
      </c>
      <c r="AB803" s="110">
        <v>5</v>
      </c>
      <c r="AC803" s="109">
        <v>5</v>
      </c>
      <c r="AD803" s="49">
        <f t="shared" si="12"/>
        <v>5</v>
      </c>
      <c r="AE80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80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804" spans="1:32" x14ac:dyDescent="0.25">
      <c r="A804" s="112" t="s">
        <v>330</v>
      </c>
      <c r="B804" s="112">
        <v>9015800700</v>
      </c>
      <c r="C804" s="112" t="s">
        <v>329</v>
      </c>
      <c r="D804" s="112">
        <v>46176</v>
      </c>
      <c r="E804" s="112">
        <v>2.4900000000000002</v>
      </c>
      <c r="F804" s="112">
        <v>29262.850989999999</v>
      </c>
      <c r="G804" s="112">
        <v>29.263000000000002</v>
      </c>
      <c r="H804" s="112">
        <v>0.157</v>
      </c>
      <c r="I804" s="112">
        <v>1</v>
      </c>
      <c r="J804" s="112">
        <v>0.84299999999999997</v>
      </c>
      <c r="K804" s="112">
        <v>5</v>
      </c>
      <c r="L804" s="112">
        <v>1108</v>
      </c>
      <c r="M804" s="112">
        <v>0.45436447749208181</v>
      </c>
      <c r="N804" s="112">
        <v>0.78800000000000003</v>
      </c>
      <c r="O804" s="112">
        <v>4</v>
      </c>
      <c r="P804" s="112">
        <v>0.86699999999999999</v>
      </c>
      <c r="Q804" s="112">
        <v>5</v>
      </c>
      <c r="R804" s="112">
        <v>5</v>
      </c>
      <c r="S804" s="112">
        <v>4</v>
      </c>
      <c r="T804" s="112">
        <v>4</v>
      </c>
      <c r="U804" s="112">
        <v>3397</v>
      </c>
      <c r="V804" s="112">
        <v>0.69366112893187104</v>
      </c>
      <c r="W804" s="112">
        <v>4897.2039204000002</v>
      </c>
      <c r="X804" s="112">
        <v>2</v>
      </c>
      <c r="Y804" s="112">
        <v>989</v>
      </c>
      <c r="Z804" s="112">
        <v>27.200220022002199</v>
      </c>
      <c r="AA804" s="112">
        <v>1</v>
      </c>
      <c r="AB804" s="112">
        <v>5</v>
      </c>
      <c r="AC804" s="111">
        <v>5</v>
      </c>
      <c r="AD804" s="49">
        <f t="shared" si="12"/>
        <v>5</v>
      </c>
      <c r="AE80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Yes</v>
      </c>
      <c r="AF80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805" spans="1:32" x14ac:dyDescent="0.25">
      <c r="A805" s="110" t="s">
        <v>328</v>
      </c>
      <c r="B805" s="110">
        <v>9015815000</v>
      </c>
      <c r="C805" s="110" t="s">
        <v>327</v>
      </c>
      <c r="D805" s="110">
        <v>70500</v>
      </c>
      <c r="E805" s="110">
        <v>2.52</v>
      </c>
      <c r="F805" s="110">
        <v>44410.825579999997</v>
      </c>
      <c r="G805" s="110">
        <v>44.411000000000001</v>
      </c>
      <c r="H805" s="110">
        <v>0.35699999999999998</v>
      </c>
      <c r="I805" s="110">
        <v>2</v>
      </c>
      <c r="J805" s="110">
        <v>0.64300000000000002</v>
      </c>
      <c r="K805" s="110">
        <v>4</v>
      </c>
      <c r="L805" s="110">
        <v>1272</v>
      </c>
      <c r="M805" s="110">
        <v>0.34369998307065924</v>
      </c>
      <c r="N805" s="110">
        <v>0.441</v>
      </c>
      <c r="O805" s="110">
        <v>3</v>
      </c>
      <c r="P805" s="110">
        <v>0.68300000000000005</v>
      </c>
      <c r="Q805" s="110">
        <v>4</v>
      </c>
      <c r="R805" s="110">
        <v>4</v>
      </c>
      <c r="S805" s="110">
        <v>2</v>
      </c>
      <c r="T805" s="110">
        <v>2</v>
      </c>
      <c r="U805" s="110">
        <v>2305</v>
      </c>
      <c r="V805" s="110">
        <v>19.4273143350471</v>
      </c>
      <c r="W805" s="110">
        <v>118.64738276</v>
      </c>
      <c r="X805" s="110">
        <v>2</v>
      </c>
      <c r="Y805" s="110">
        <v>276</v>
      </c>
      <c r="Z805" s="110">
        <v>11.088790678987545</v>
      </c>
      <c r="AA805" s="110">
        <v>0.94699999999999995</v>
      </c>
      <c r="AB805" s="110">
        <v>5</v>
      </c>
      <c r="AC805" s="109">
        <v>4.5</v>
      </c>
      <c r="AD805" s="49">
        <f t="shared" si="12"/>
        <v>5</v>
      </c>
      <c r="AE80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0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06" spans="1:32" x14ac:dyDescent="0.25">
      <c r="A806" s="112" t="s">
        <v>326</v>
      </c>
      <c r="B806" s="112">
        <v>9015820000</v>
      </c>
      <c r="C806" s="112" t="s">
        <v>325</v>
      </c>
      <c r="D806" s="112">
        <v>81016</v>
      </c>
      <c r="E806" s="112">
        <v>2.3199999999999998</v>
      </c>
      <c r="F806" s="112">
        <v>53189.609819999998</v>
      </c>
      <c r="G806" s="112">
        <v>53.19</v>
      </c>
      <c r="H806" s="112">
        <v>0.52600000000000002</v>
      </c>
      <c r="I806" s="112">
        <v>3</v>
      </c>
      <c r="J806" s="112">
        <v>0.47399999999999998</v>
      </c>
      <c r="K806" s="112">
        <v>3</v>
      </c>
      <c r="L806" s="112">
        <v>1407</v>
      </c>
      <c r="M806" s="112">
        <v>0.31743041652566123</v>
      </c>
      <c r="N806" s="112">
        <v>0.26700000000000002</v>
      </c>
      <c r="O806" s="112">
        <v>2</v>
      </c>
      <c r="P806" s="112">
        <v>0.56400000000000006</v>
      </c>
      <c r="Q806" s="112">
        <v>3</v>
      </c>
      <c r="R806" s="112">
        <v>3</v>
      </c>
      <c r="S806" s="112">
        <v>3</v>
      </c>
      <c r="T806" s="112">
        <v>3</v>
      </c>
      <c r="U806" s="112">
        <v>1863</v>
      </c>
      <c r="V806" s="112">
        <v>25.092195021753</v>
      </c>
      <c r="W806" s="112">
        <v>74.246194818000006</v>
      </c>
      <c r="X806" s="112">
        <v>2</v>
      </c>
      <c r="Y806" s="112">
        <v>113</v>
      </c>
      <c r="Z806" s="112">
        <v>6.1748633879781423</v>
      </c>
      <c r="AA806" s="112">
        <v>0.77700000000000002</v>
      </c>
      <c r="AB806" s="112">
        <v>4</v>
      </c>
      <c r="AC806" s="111">
        <v>3.5</v>
      </c>
      <c r="AD806" s="49">
        <f t="shared" si="12"/>
        <v>4</v>
      </c>
      <c r="AE80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0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07" spans="1:32" x14ac:dyDescent="0.25">
      <c r="A807" s="110" t="s">
        <v>324</v>
      </c>
      <c r="B807" s="110">
        <v>9015825000</v>
      </c>
      <c r="C807" s="110" t="s">
        <v>323</v>
      </c>
      <c r="D807" s="110">
        <v>86053</v>
      </c>
      <c r="E807" s="110">
        <v>2.56</v>
      </c>
      <c r="F807" s="110">
        <v>53783.125</v>
      </c>
      <c r="G807" s="110">
        <v>53.783000000000001</v>
      </c>
      <c r="H807" s="110">
        <v>0.53800000000000003</v>
      </c>
      <c r="I807" s="110">
        <v>3</v>
      </c>
      <c r="J807" s="110">
        <v>0.46199999999999997</v>
      </c>
      <c r="K807" s="110">
        <v>3</v>
      </c>
      <c r="L807" s="110">
        <v>1378</v>
      </c>
      <c r="M807" s="110">
        <v>0.30745703229405136</v>
      </c>
      <c r="N807" s="110">
        <v>0.21099999999999999</v>
      </c>
      <c r="O807" s="110">
        <v>2</v>
      </c>
      <c r="P807" s="110">
        <v>0.58099999999999996</v>
      </c>
      <c r="Q807" s="110">
        <v>3</v>
      </c>
      <c r="R807" s="110">
        <v>3</v>
      </c>
      <c r="S807" s="110">
        <v>3</v>
      </c>
      <c r="T807" s="110">
        <v>3</v>
      </c>
      <c r="U807" s="110">
        <v>1726</v>
      </c>
      <c r="V807" s="110">
        <v>18.6323233930041</v>
      </c>
      <c r="W807" s="110">
        <v>92.634716754999999</v>
      </c>
      <c r="X807" s="110">
        <v>2</v>
      </c>
      <c r="Y807" s="110">
        <v>56</v>
      </c>
      <c r="Z807" s="110">
        <v>3.5691523263224982</v>
      </c>
      <c r="AA807" s="110">
        <v>0.23499999999999999</v>
      </c>
      <c r="AB807" s="110">
        <v>2</v>
      </c>
      <c r="AC807" s="109">
        <v>2.5</v>
      </c>
      <c r="AD807" s="49">
        <f t="shared" si="12"/>
        <v>3</v>
      </c>
      <c r="AE80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0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08" spans="1:32" x14ac:dyDescent="0.25">
      <c r="A808" s="112" t="s">
        <v>322</v>
      </c>
      <c r="B808" s="112">
        <v>9015830100</v>
      </c>
      <c r="C808" s="112" t="s">
        <v>321</v>
      </c>
      <c r="D808" s="112">
        <v>70952</v>
      </c>
      <c r="E808" s="112">
        <v>2.38</v>
      </c>
      <c r="F808" s="112">
        <v>45991.350590000002</v>
      </c>
      <c r="G808" s="112">
        <v>45.991</v>
      </c>
      <c r="H808" s="112">
        <v>0.38300000000000001</v>
      </c>
      <c r="I808" s="112">
        <v>2</v>
      </c>
      <c r="J808" s="112">
        <v>0.61699999999999999</v>
      </c>
      <c r="K808" s="112">
        <v>4</v>
      </c>
      <c r="L808" s="112">
        <v>1191</v>
      </c>
      <c r="M808" s="112">
        <v>0.31075408346689304</v>
      </c>
      <c r="N808" s="112">
        <v>0.22700000000000001</v>
      </c>
      <c r="O808" s="112">
        <v>2</v>
      </c>
      <c r="P808" s="112">
        <v>0.77900000000000003</v>
      </c>
      <c r="Q808" s="112">
        <v>4</v>
      </c>
      <c r="R808" s="112">
        <v>4</v>
      </c>
      <c r="S808" s="112">
        <v>2</v>
      </c>
      <c r="T808" s="112">
        <v>2</v>
      </c>
      <c r="U808" s="112">
        <v>4317</v>
      </c>
      <c r="V808" s="112">
        <v>38.761822062496002</v>
      </c>
      <c r="W808" s="112">
        <v>111.37247349</v>
      </c>
      <c r="X808" s="112">
        <v>2</v>
      </c>
      <c r="Y808" s="112">
        <v>261</v>
      </c>
      <c r="Z808" s="112">
        <v>6.1614730878186972</v>
      </c>
      <c r="AA808" s="112">
        <v>0.75</v>
      </c>
      <c r="AB808" s="112">
        <v>4</v>
      </c>
      <c r="AC808" s="111">
        <v>4</v>
      </c>
      <c r="AD808" s="49">
        <f t="shared" si="12"/>
        <v>4</v>
      </c>
      <c r="AE80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0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09" spans="1:32" x14ac:dyDescent="0.25">
      <c r="A809" s="110" t="s">
        <v>320</v>
      </c>
      <c r="B809" s="110">
        <v>9015900100</v>
      </c>
      <c r="C809" s="110" t="s">
        <v>319</v>
      </c>
      <c r="D809" s="110">
        <v>85216</v>
      </c>
      <c r="E809" s="110">
        <v>2.72</v>
      </c>
      <c r="F809" s="110">
        <v>51669.789559999997</v>
      </c>
      <c r="G809" s="110">
        <v>51.67</v>
      </c>
      <c r="H809" s="110">
        <v>0.49299999999999999</v>
      </c>
      <c r="I809" s="110">
        <v>3</v>
      </c>
      <c r="J809" s="110">
        <v>0.50700000000000001</v>
      </c>
      <c r="K809" s="110">
        <v>3</v>
      </c>
      <c r="L809" s="110">
        <v>1349</v>
      </c>
      <c r="M809" s="110">
        <v>0.31329719237973996</v>
      </c>
      <c r="N809" s="110">
        <v>0.24299999999999999</v>
      </c>
      <c r="O809" s="110">
        <v>2</v>
      </c>
      <c r="P809" s="110">
        <v>0.60599999999999998</v>
      </c>
      <c r="Q809" s="110">
        <v>4</v>
      </c>
      <c r="R809" s="110">
        <v>4</v>
      </c>
      <c r="S809" s="110">
        <v>2</v>
      </c>
      <c r="T809" s="110">
        <v>2</v>
      </c>
      <c r="U809" s="110">
        <v>4570</v>
      </c>
      <c r="V809" s="110">
        <v>26.866318685646402</v>
      </c>
      <c r="W809" s="110">
        <v>170.10145876000001</v>
      </c>
      <c r="X809" s="110">
        <v>2</v>
      </c>
      <c r="Y809" s="110">
        <v>219</v>
      </c>
      <c r="Z809" s="110">
        <v>4.8015786011839507</v>
      </c>
      <c r="AA809" s="110">
        <v>0.33300000000000002</v>
      </c>
      <c r="AB809" s="110">
        <v>2</v>
      </c>
      <c r="AC809" s="109">
        <v>3</v>
      </c>
      <c r="AD809" s="49">
        <f t="shared" si="12"/>
        <v>3</v>
      </c>
      <c r="AE80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0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10" spans="1:32" x14ac:dyDescent="0.25">
      <c r="A810" s="112" t="s">
        <v>318</v>
      </c>
      <c r="B810" s="112">
        <v>9015900200</v>
      </c>
      <c r="C810" s="112" t="s">
        <v>317</v>
      </c>
      <c r="D810" s="112">
        <v>75114</v>
      </c>
      <c r="E810" s="112">
        <v>2.4900000000000002</v>
      </c>
      <c r="F810" s="112">
        <v>47601.563349999997</v>
      </c>
      <c r="G810" s="112">
        <v>47.601999999999997</v>
      </c>
      <c r="H810" s="112">
        <v>0.41599999999999998</v>
      </c>
      <c r="I810" s="112">
        <v>3</v>
      </c>
      <c r="J810" s="112">
        <v>0.58400000000000007</v>
      </c>
      <c r="K810" s="112">
        <v>3</v>
      </c>
      <c r="L810" s="112">
        <v>1054</v>
      </c>
      <c r="M810" s="112">
        <v>0.26570555901710735</v>
      </c>
      <c r="N810" s="112">
        <v>5.1999999999999998E-2</v>
      </c>
      <c r="O810" s="112">
        <v>1</v>
      </c>
      <c r="P810" s="112">
        <v>0.90600000000000003</v>
      </c>
      <c r="Q810" s="112">
        <v>5</v>
      </c>
      <c r="R810" s="112">
        <v>4</v>
      </c>
      <c r="S810" s="112">
        <v>1</v>
      </c>
      <c r="T810" s="112">
        <v>1</v>
      </c>
      <c r="U810" s="112">
        <v>4888</v>
      </c>
      <c r="V810" s="112">
        <v>20.036518702017201</v>
      </c>
      <c r="W810" s="112">
        <v>243.95455482</v>
      </c>
      <c r="X810" s="112">
        <v>1</v>
      </c>
      <c r="Y810" s="112">
        <v>230</v>
      </c>
      <c r="Z810" s="112">
        <v>4.8016701461377869</v>
      </c>
      <c r="AA810" s="112">
        <v>0.35699999999999998</v>
      </c>
      <c r="AB810" s="112">
        <v>2</v>
      </c>
      <c r="AC810" s="111">
        <v>3</v>
      </c>
      <c r="AD810" s="49">
        <f t="shared" si="12"/>
        <v>3</v>
      </c>
      <c r="AE81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1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11" spans="1:32" x14ac:dyDescent="0.25">
      <c r="A811" s="110" t="s">
        <v>316</v>
      </c>
      <c r="B811" s="110">
        <v>9015901100</v>
      </c>
      <c r="C811" s="110" t="s">
        <v>315</v>
      </c>
      <c r="D811" s="110">
        <v>86821</v>
      </c>
      <c r="E811" s="110">
        <v>2.41</v>
      </c>
      <c r="F811" s="110">
        <v>55926.322460000003</v>
      </c>
      <c r="G811" s="110">
        <v>55.926000000000002</v>
      </c>
      <c r="H811" s="110">
        <v>0.57699999999999996</v>
      </c>
      <c r="I811" s="110">
        <v>3</v>
      </c>
      <c r="J811" s="110">
        <v>0.42300000000000004</v>
      </c>
      <c r="K811" s="110">
        <v>3</v>
      </c>
      <c r="L811" s="110">
        <v>1307</v>
      </c>
      <c r="M811" s="110">
        <v>0.28044039568697932</v>
      </c>
      <c r="N811" s="110">
        <v>0.08</v>
      </c>
      <c r="O811" s="110">
        <v>1</v>
      </c>
      <c r="P811" s="110">
        <v>0.64900000000000002</v>
      </c>
      <c r="Q811" s="110">
        <v>4</v>
      </c>
      <c r="R811" s="110">
        <v>4</v>
      </c>
      <c r="S811" s="110">
        <v>2</v>
      </c>
      <c r="T811" s="110">
        <v>2</v>
      </c>
      <c r="U811" s="110">
        <v>7964</v>
      </c>
      <c r="V811" s="110">
        <v>60.645263607399002</v>
      </c>
      <c r="W811" s="110">
        <v>131.32105504</v>
      </c>
      <c r="X811" s="110">
        <v>2</v>
      </c>
      <c r="Y811" s="110">
        <v>219</v>
      </c>
      <c r="Z811" s="110">
        <v>2.7947932618683002</v>
      </c>
      <c r="AA811" s="110">
        <v>0</v>
      </c>
      <c r="AB811" s="110">
        <v>0</v>
      </c>
      <c r="AC811" s="109">
        <v>2</v>
      </c>
      <c r="AD811" s="49">
        <f t="shared" si="12"/>
        <v>2</v>
      </c>
      <c r="AE81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1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12" spans="1:32" x14ac:dyDescent="0.25">
      <c r="A812" s="112" t="s">
        <v>314</v>
      </c>
      <c r="B812" s="112">
        <v>9015902200</v>
      </c>
      <c r="C812" s="112" t="s">
        <v>313</v>
      </c>
      <c r="D812" s="112">
        <v>92813</v>
      </c>
      <c r="E812" s="112">
        <v>2.39</v>
      </c>
      <c r="F812" s="112">
        <v>60035.738899999997</v>
      </c>
      <c r="G812" s="112">
        <v>60.036000000000001</v>
      </c>
      <c r="H812" s="112">
        <v>0.65400000000000003</v>
      </c>
      <c r="I812" s="112">
        <v>4</v>
      </c>
      <c r="J812" s="112">
        <v>0.34599999999999997</v>
      </c>
      <c r="K812" s="112">
        <v>2</v>
      </c>
      <c r="L812" s="112">
        <v>1280</v>
      </c>
      <c r="M812" s="112">
        <v>0.25584760480061319</v>
      </c>
      <c r="N812" s="112">
        <v>2.4E-2</v>
      </c>
      <c r="O812" s="112">
        <v>1</v>
      </c>
      <c r="P812" s="112">
        <v>0.67900000000000005</v>
      </c>
      <c r="Q812" s="112">
        <v>4</v>
      </c>
      <c r="R812" s="112">
        <v>3</v>
      </c>
      <c r="S812" s="112">
        <v>3</v>
      </c>
      <c r="T812" s="112">
        <v>3</v>
      </c>
      <c r="U812" s="112">
        <v>1749</v>
      </c>
      <c r="V812" s="112">
        <v>28.920844034798598</v>
      </c>
      <c r="W812" s="112">
        <v>60.475413439</v>
      </c>
      <c r="X812" s="112">
        <v>2</v>
      </c>
      <c r="Y812" s="112">
        <v>69</v>
      </c>
      <c r="Z812" s="112">
        <v>4.1742286751361162</v>
      </c>
      <c r="AA812" s="112">
        <v>0.25</v>
      </c>
      <c r="AB812" s="112">
        <v>2</v>
      </c>
      <c r="AC812" s="111">
        <v>2.5</v>
      </c>
      <c r="AD812" s="49">
        <f t="shared" si="12"/>
        <v>3</v>
      </c>
      <c r="AE81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1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13" spans="1:32" x14ac:dyDescent="0.25">
      <c r="A813" s="110" t="s">
        <v>312</v>
      </c>
      <c r="B813" s="110">
        <v>9015902500</v>
      </c>
      <c r="C813" s="110" t="s">
        <v>311</v>
      </c>
      <c r="D813" s="110">
        <v>93472</v>
      </c>
      <c r="E813" s="110">
        <v>2.4500000000000002</v>
      </c>
      <c r="F813" s="110">
        <v>59717.07028</v>
      </c>
      <c r="G813" s="110">
        <v>59.716999999999999</v>
      </c>
      <c r="H813" s="110">
        <v>0.64700000000000002</v>
      </c>
      <c r="I813" s="110">
        <v>4</v>
      </c>
      <c r="J813" s="110">
        <v>0.35299999999999998</v>
      </c>
      <c r="K813" s="110">
        <v>2</v>
      </c>
      <c r="L813" s="110">
        <v>1240</v>
      </c>
      <c r="M813" s="110">
        <v>0.24917498347174441</v>
      </c>
      <c r="N813" s="110">
        <v>0.01</v>
      </c>
      <c r="O813" s="110">
        <v>1</v>
      </c>
      <c r="P813" s="110">
        <v>0.72199999999999998</v>
      </c>
      <c r="Q813" s="110">
        <v>4</v>
      </c>
      <c r="R813" s="110">
        <v>3</v>
      </c>
      <c r="S813" s="110">
        <v>2</v>
      </c>
      <c r="T813" s="110">
        <v>2</v>
      </c>
      <c r="U813" s="110">
        <v>4247</v>
      </c>
      <c r="V813" s="110">
        <v>40.328866002467997</v>
      </c>
      <c r="W813" s="110">
        <v>105.30918473</v>
      </c>
      <c r="X813" s="110">
        <v>2</v>
      </c>
      <c r="Y813" s="110">
        <v>204</v>
      </c>
      <c r="Z813" s="110">
        <v>4.8733874820831344</v>
      </c>
      <c r="AA813" s="110">
        <v>0.27200000000000002</v>
      </c>
      <c r="AB813" s="110">
        <v>2</v>
      </c>
      <c r="AC813" s="109">
        <v>2.5</v>
      </c>
      <c r="AD813" s="49">
        <f t="shared" si="12"/>
        <v>3</v>
      </c>
      <c r="AE813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13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14" spans="1:32" x14ac:dyDescent="0.25">
      <c r="A814" s="112" t="s">
        <v>310</v>
      </c>
      <c r="B814" s="112">
        <v>9015903100</v>
      </c>
      <c r="C814" s="112" t="s">
        <v>309</v>
      </c>
      <c r="D814" s="112">
        <v>57218</v>
      </c>
      <c r="E814" s="112">
        <v>2.21</v>
      </c>
      <c r="F814" s="112">
        <v>38488.991929999997</v>
      </c>
      <c r="G814" s="112">
        <v>38.488999999999997</v>
      </c>
      <c r="H814" s="112">
        <v>0.26900000000000002</v>
      </c>
      <c r="I814" s="112">
        <v>2</v>
      </c>
      <c r="J814" s="112">
        <v>0.73099999999999998</v>
      </c>
      <c r="K814" s="112">
        <v>4</v>
      </c>
      <c r="L814" s="112">
        <v>1035</v>
      </c>
      <c r="M814" s="112">
        <v>0.32268966728430504</v>
      </c>
      <c r="N814" s="112">
        <v>0.317</v>
      </c>
      <c r="O814" s="112">
        <v>2</v>
      </c>
      <c r="P814" s="112">
        <v>0.91700000000000004</v>
      </c>
      <c r="Q814" s="112">
        <v>5</v>
      </c>
      <c r="R814" s="112">
        <v>5</v>
      </c>
      <c r="S814" s="112">
        <v>1</v>
      </c>
      <c r="T814" s="112">
        <v>1</v>
      </c>
      <c r="U814" s="112">
        <v>7240</v>
      </c>
      <c r="V814" s="112">
        <v>3.32978106462269</v>
      </c>
      <c r="W814" s="112">
        <v>2174.3171275999998</v>
      </c>
      <c r="X814" s="112">
        <v>1</v>
      </c>
      <c r="Y814" s="112">
        <v>221</v>
      </c>
      <c r="Z814" s="112">
        <v>3.2192279679533868</v>
      </c>
      <c r="AA814" s="112">
        <v>0.2</v>
      </c>
      <c r="AB814" s="112">
        <v>1</v>
      </c>
      <c r="AC814" s="111">
        <v>3</v>
      </c>
      <c r="AD814" s="49">
        <f t="shared" si="12"/>
        <v>3</v>
      </c>
      <c r="AE814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14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815" spans="1:32" x14ac:dyDescent="0.25">
      <c r="A815" s="110" t="s">
        <v>308</v>
      </c>
      <c r="B815" s="110">
        <v>9015903200</v>
      </c>
      <c r="C815" s="110" t="s">
        <v>307</v>
      </c>
      <c r="D815" s="110">
        <v>76602</v>
      </c>
      <c r="E815" s="110">
        <v>2.25</v>
      </c>
      <c r="F815" s="110">
        <v>51068</v>
      </c>
      <c r="G815" s="110">
        <v>51.067999999999998</v>
      </c>
      <c r="H815" s="110">
        <v>0.48599999999999999</v>
      </c>
      <c r="I815" s="110">
        <v>3</v>
      </c>
      <c r="J815" s="110">
        <v>0.51400000000000001</v>
      </c>
      <c r="K815" s="110">
        <v>3</v>
      </c>
      <c r="L815" s="110">
        <v>1149</v>
      </c>
      <c r="M815" s="110">
        <v>0.26999295057570294</v>
      </c>
      <c r="N815" s="110">
        <v>6.4000000000000001E-2</v>
      </c>
      <c r="O815" s="110">
        <v>1</v>
      </c>
      <c r="P815" s="110">
        <v>0.82200000000000006</v>
      </c>
      <c r="Q815" s="110">
        <v>5</v>
      </c>
      <c r="R815" s="110">
        <v>4</v>
      </c>
      <c r="S815" s="110">
        <v>3</v>
      </c>
      <c r="T815" s="110">
        <v>3</v>
      </c>
      <c r="U815" s="110">
        <v>2344</v>
      </c>
      <c r="V815" s="110">
        <v>16.974579805003</v>
      </c>
      <c r="W815" s="110">
        <v>138.08883795</v>
      </c>
      <c r="X815" s="110">
        <v>2</v>
      </c>
      <c r="Y815" s="110">
        <v>144</v>
      </c>
      <c r="Z815" s="110">
        <v>5.7692307692307692</v>
      </c>
      <c r="AA815" s="110">
        <v>0.44400000000000001</v>
      </c>
      <c r="AB815" s="110">
        <v>3</v>
      </c>
      <c r="AC815" s="109">
        <v>3.5</v>
      </c>
      <c r="AD815" s="49">
        <f t="shared" si="12"/>
        <v>4</v>
      </c>
      <c r="AE815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15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16" spans="1:32" x14ac:dyDescent="0.25">
      <c r="A816" s="112" t="s">
        <v>306</v>
      </c>
      <c r="B816" s="112">
        <v>9015904100</v>
      </c>
      <c r="C816" s="112" t="s">
        <v>305</v>
      </c>
      <c r="D816" s="112">
        <v>70341</v>
      </c>
      <c r="E816" s="112">
        <v>2.4500000000000002</v>
      </c>
      <c r="F816" s="112">
        <v>44939.216460000003</v>
      </c>
      <c r="G816" s="112">
        <v>44.939</v>
      </c>
      <c r="H816" s="112">
        <v>0.36799999999999999</v>
      </c>
      <c r="I816" s="112">
        <v>2</v>
      </c>
      <c r="J816" s="112">
        <v>0.63200000000000001</v>
      </c>
      <c r="K816" s="112">
        <v>4</v>
      </c>
      <c r="L816" s="112">
        <v>1234</v>
      </c>
      <c r="M816" s="112">
        <v>0.32951175312948477</v>
      </c>
      <c r="N816" s="112">
        <v>0.35</v>
      </c>
      <c r="O816" s="112">
        <v>2</v>
      </c>
      <c r="P816" s="112">
        <v>0.72799999999999998</v>
      </c>
      <c r="Q816" s="112">
        <v>4</v>
      </c>
      <c r="R816" s="112">
        <v>4</v>
      </c>
      <c r="S816" s="112">
        <v>2</v>
      </c>
      <c r="T816" s="112">
        <v>2</v>
      </c>
      <c r="U816" s="112">
        <v>7466</v>
      </c>
      <c r="V816" s="112">
        <v>36.70404920795</v>
      </c>
      <c r="W816" s="112">
        <v>203.41079966000001</v>
      </c>
      <c r="X816" s="112">
        <v>2</v>
      </c>
      <c r="Y816" s="112">
        <v>402</v>
      </c>
      <c r="Z816" s="112">
        <v>5.6318296441580271</v>
      </c>
      <c r="AA816" s="112">
        <v>0.375</v>
      </c>
      <c r="AB816" s="112">
        <v>2</v>
      </c>
      <c r="AC816" s="111">
        <v>3</v>
      </c>
      <c r="AD816" s="49">
        <f t="shared" si="12"/>
        <v>3</v>
      </c>
      <c r="AE816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16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17" spans="1:32" x14ac:dyDescent="0.25">
      <c r="A817" s="110" t="s">
        <v>304</v>
      </c>
      <c r="B817" s="110">
        <v>9015904400</v>
      </c>
      <c r="C817" s="110" t="s">
        <v>303</v>
      </c>
      <c r="D817" s="110">
        <v>57917</v>
      </c>
      <c r="E817" s="110">
        <v>2.23</v>
      </c>
      <c r="F817" s="110">
        <v>38784.091840000001</v>
      </c>
      <c r="G817" s="110">
        <v>38.783999999999999</v>
      </c>
      <c r="H817" s="110">
        <v>0.27400000000000002</v>
      </c>
      <c r="I817" s="110">
        <v>2</v>
      </c>
      <c r="J817" s="110">
        <v>0.72599999999999998</v>
      </c>
      <c r="K817" s="110">
        <v>4</v>
      </c>
      <c r="L817" s="110">
        <v>1077</v>
      </c>
      <c r="M817" s="110">
        <v>0.33322940893696068</v>
      </c>
      <c r="N817" s="110">
        <v>0.38400000000000001</v>
      </c>
      <c r="O817" s="110">
        <v>2</v>
      </c>
      <c r="P817" s="110">
        <v>0.89200000000000002</v>
      </c>
      <c r="Q817" s="110">
        <v>5</v>
      </c>
      <c r="R817" s="110">
        <v>5</v>
      </c>
      <c r="S817" s="110">
        <v>1</v>
      </c>
      <c r="T817" s="110">
        <v>1</v>
      </c>
      <c r="U817" s="110">
        <v>4085</v>
      </c>
      <c r="V817" s="110">
        <v>7.2519969204490504</v>
      </c>
      <c r="W817" s="110">
        <v>563.29312391999997</v>
      </c>
      <c r="X817" s="110">
        <v>1</v>
      </c>
      <c r="Y817" s="110">
        <v>342</v>
      </c>
      <c r="Z817" s="110">
        <v>7.990654205607477</v>
      </c>
      <c r="AA817" s="110">
        <v>0.57099999999999995</v>
      </c>
      <c r="AB817" s="110">
        <v>3</v>
      </c>
      <c r="AC817" s="109">
        <v>4</v>
      </c>
      <c r="AD817" s="49">
        <f t="shared" si="12"/>
        <v>4</v>
      </c>
      <c r="AE817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17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818" spans="1:32" x14ac:dyDescent="0.25">
      <c r="A818" s="112" t="s">
        <v>302</v>
      </c>
      <c r="B818" s="112">
        <v>9015904500</v>
      </c>
      <c r="C818" s="112" t="s">
        <v>301</v>
      </c>
      <c r="D818" s="112">
        <v>53138</v>
      </c>
      <c r="E818" s="112">
        <v>2.4</v>
      </c>
      <c r="F818" s="112">
        <v>34300.431510000002</v>
      </c>
      <c r="G818" s="112">
        <v>34.299999999999997</v>
      </c>
      <c r="H818" s="112">
        <v>0.23200000000000001</v>
      </c>
      <c r="I818" s="112">
        <v>2</v>
      </c>
      <c r="J818" s="112">
        <v>0.76800000000000002</v>
      </c>
      <c r="K818" s="112">
        <v>4</v>
      </c>
      <c r="L818" s="112">
        <v>1128</v>
      </c>
      <c r="M818" s="112">
        <v>0.39463060387603854</v>
      </c>
      <c r="N818" s="112">
        <v>0.67100000000000004</v>
      </c>
      <c r="O818" s="112">
        <v>4</v>
      </c>
      <c r="P818" s="112">
        <v>0.84099999999999997</v>
      </c>
      <c r="Q818" s="112">
        <v>5</v>
      </c>
      <c r="R818" s="112">
        <v>5</v>
      </c>
      <c r="S818" s="112">
        <v>1</v>
      </c>
      <c r="T818" s="112">
        <v>1</v>
      </c>
      <c r="U818" s="112">
        <v>5819</v>
      </c>
      <c r="V818" s="112">
        <v>4.35022864970803</v>
      </c>
      <c r="W818" s="112">
        <v>1337.6308392999999</v>
      </c>
      <c r="X818" s="112">
        <v>1</v>
      </c>
      <c r="Y818" s="112">
        <v>886</v>
      </c>
      <c r="Z818" s="112">
        <v>15.241699638740753</v>
      </c>
      <c r="AA818" s="112">
        <v>1</v>
      </c>
      <c r="AB818" s="112">
        <v>5</v>
      </c>
      <c r="AC818" s="111">
        <v>5</v>
      </c>
      <c r="AD818" s="49">
        <f t="shared" si="12"/>
        <v>5</v>
      </c>
      <c r="AE818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18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Yes</v>
      </c>
    </row>
    <row r="819" spans="1:32" x14ac:dyDescent="0.25">
      <c r="A819" s="110" t="s">
        <v>300</v>
      </c>
      <c r="B819" s="110">
        <v>9015905100</v>
      </c>
      <c r="C819" s="110" t="s">
        <v>299</v>
      </c>
      <c r="D819" s="110">
        <v>76047</v>
      </c>
      <c r="E819" s="110">
        <v>2.62</v>
      </c>
      <c r="F819" s="110">
        <v>46981.993499999997</v>
      </c>
      <c r="G819" s="110">
        <v>46.981999999999999</v>
      </c>
      <c r="H819" s="110">
        <v>0.39700000000000002</v>
      </c>
      <c r="I819" s="110">
        <v>2</v>
      </c>
      <c r="J819" s="110">
        <v>0.60299999999999998</v>
      </c>
      <c r="K819" s="110">
        <v>4</v>
      </c>
      <c r="L819" s="110">
        <v>1301</v>
      </c>
      <c r="M819" s="110">
        <v>0.33229752160261145</v>
      </c>
      <c r="N819" s="110">
        <v>0.378</v>
      </c>
      <c r="O819" s="110">
        <v>2</v>
      </c>
      <c r="P819" s="110">
        <v>0.65700000000000003</v>
      </c>
      <c r="Q819" s="110">
        <v>4</v>
      </c>
      <c r="R819" s="110">
        <v>4</v>
      </c>
      <c r="S819" s="110">
        <v>1</v>
      </c>
      <c r="T819" s="110">
        <v>1</v>
      </c>
      <c r="U819" s="110">
        <v>8210</v>
      </c>
      <c r="V819" s="110">
        <v>29.091152545880501</v>
      </c>
      <c r="W819" s="110">
        <v>282.21638819999998</v>
      </c>
      <c r="X819" s="110">
        <v>1</v>
      </c>
      <c r="Y819" s="110">
        <v>495</v>
      </c>
      <c r="Z819" s="110">
        <v>6.0087399854333574</v>
      </c>
      <c r="AA819" s="110">
        <v>0.6</v>
      </c>
      <c r="AB819" s="110">
        <v>3</v>
      </c>
      <c r="AC819" s="109">
        <v>3.5</v>
      </c>
      <c r="AD819" s="49">
        <f t="shared" si="12"/>
        <v>4</v>
      </c>
      <c r="AE819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19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20" spans="1:32" x14ac:dyDescent="0.25">
      <c r="A820" s="112" t="s">
        <v>298</v>
      </c>
      <c r="B820" s="112">
        <v>9015906100</v>
      </c>
      <c r="C820" s="112" t="s">
        <v>297</v>
      </c>
      <c r="D820" s="112">
        <v>91973</v>
      </c>
      <c r="E820" s="112">
        <v>2.65</v>
      </c>
      <c r="F820" s="112">
        <v>56498.564780000001</v>
      </c>
      <c r="G820" s="112">
        <v>56.499000000000002</v>
      </c>
      <c r="H820" s="112">
        <v>0.58799999999999997</v>
      </c>
      <c r="I820" s="112">
        <v>3</v>
      </c>
      <c r="J820" s="112">
        <v>0.41200000000000003</v>
      </c>
      <c r="K820" s="112">
        <v>3</v>
      </c>
      <c r="L820" s="112">
        <v>1465</v>
      </c>
      <c r="M820" s="112">
        <v>0.31115834656074604</v>
      </c>
      <c r="N820" s="112">
        <v>0.22800000000000001</v>
      </c>
      <c r="O820" s="112">
        <v>2</v>
      </c>
      <c r="P820" s="112">
        <v>0.50700000000000001</v>
      </c>
      <c r="Q820" s="112">
        <v>3</v>
      </c>
      <c r="R820" s="112">
        <v>3</v>
      </c>
      <c r="S820" s="112">
        <v>2</v>
      </c>
      <c r="T820" s="112">
        <v>2</v>
      </c>
      <c r="U820" s="112">
        <v>5132</v>
      </c>
      <c r="V820" s="112">
        <v>39.944780439137197</v>
      </c>
      <c r="W820" s="112">
        <v>128.47736158999999</v>
      </c>
      <c r="X820" s="112">
        <v>2</v>
      </c>
      <c r="Y820" s="112">
        <v>160</v>
      </c>
      <c r="Z820" s="112">
        <v>3.1564411126454921</v>
      </c>
      <c r="AA820" s="112">
        <v>0</v>
      </c>
      <c r="AB820" s="112">
        <v>0</v>
      </c>
      <c r="AC820" s="111">
        <v>1.5</v>
      </c>
      <c r="AD820" s="49">
        <f t="shared" si="12"/>
        <v>2</v>
      </c>
      <c r="AE820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20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21" spans="1:32" x14ac:dyDescent="0.25">
      <c r="A821" s="110" t="s">
        <v>296</v>
      </c>
      <c r="B821" s="110">
        <v>9015907100</v>
      </c>
      <c r="C821" s="110" t="s">
        <v>295</v>
      </c>
      <c r="D821" s="110">
        <v>72606</v>
      </c>
      <c r="E821" s="110">
        <v>2.72</v>
      </c>
      <c r="F821" s="110">
        <v>44023.85398</v>
      </c>
      <c r="G821" s="110">
        <v>44.024000000000001</v>
      </c>
      <c r="H821" s="110">
        <v>0.35099999999999998</v>
      </c>
      <c r="I821" s="110">
        <v>2</v>
      </c>
      <c r="J821" s="110">
        <v>0.64900000000000002</v>
      </c>
      <c r="K821" s="110">
        <v>4</v>
      </c>
      <c r="L821" s="110">
        <v>1283</v>
      </c>
      <c r="M821" s="110">
        <v>0.34971949541251862</v>
      </c>
      <c r="N821" s="110">
        <v>0.47599999999999998</v>
      </c>
      <c r="O821" s="110">
        <v>3</v>
      </c>
      <c r="P821" s="110">
        <v>0.67399999999999993</v>
      </c>
      <c r="Q821" s="110">
        <v>4</v>
      </c>
      <c r="R821" s="110">
        <v>4</v>
      </c>
      <c r="S821" s="110">
        <v>1</v>
      </c>
      <c r="T821" s="110">
        <v>1</v>
      </c>
      <c r="U821" s="110">
        <v>4413</v>
      </c>
      <c r="V821" s="110">
        <v>13.248200763864499</v>
      </c>
      <c r="W821" s="110">
        <v>333.10183613999999</v>
      </c>
      <c r="X821" s="110">
        <v>1</v>
      </c>
      <c r="Y821" s="110">
        <v>377</v>
      </c>
      <c r="Z821" s="110">
        <v>8.1637072325682105</v>
      </c>
      <c r="AA821" s="110">
        <v>0.66600000000000004</v>
      </c>
      <c r="AB821" s="110">
        <v>4</v>
      </c>
      <c r="AC821" s="109">
        <v>4</v>
      </c>
      <c r="AD821" s="49">
        <f t="shared" si="12"/>
        <v>4</v>
      </c>
      <c r="AE821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21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22" spans="1:32" x14ac:dyDescent="0.25">
      <c r="A822" s="112" t="s">
        <v>294</v>
      </c>
      <c r="B822" s="112">
        <v>9015907200</v>
      </c>
      <c r="C822" s="112" t="s">
        <v>293</v>
      </c>
      <c r="D822" s="112">
        <v>65192</v>
      </c>
      <c r="E822" s="112">
        <v>2.77</v>
      </c>
      <c r="F822" s="112">
        <v>39170.076549999998</v>
      </c>
      <c r="G822" s="112">
        <v>39.17</v>
      </c>
      <c r="H822" s="112">
        <v>0.28399999999999997</v>
      </c>
      <c r="I822" s="112">
        <v>2</v>
      </c>
      <c r="J822" s="112">
        <v>0.71599999999999997</v>
      </c>
      <c r="K822" s="112">
        <v>4</v>
      </c>
      <c r="L822" s="112">
        <v>1124</v>
      </c>
      <c r="M822" s="112">
        <v>0.34434448916082094</v>
      </c>
      <c r="N822" s="112">
        <v>0.44500000000000001</v>
      </c>
      <c r="O822" s="112">
        <v>3</v>
      </c>
      <c r="P822" s="112">
        <v>0.84799999999999998</v>
      </c>
      <c r="Q822" s="112">
        <v>5</v>
      </c>
      <c r="R822" s="112">
        <v>5</v>
      </c>
      <c r="S822" s="112">
        <v>1</v>
      </c>
      <c r="T822" s="112">
        <v>1</v>
      </c>
      <c r="U822" s="112">
        <v>5506</v>
      </c>
      <c r="V822" s="112">
        <v>13.477922677634</v>
      </c>
      <c r="W822" s="112">
        <v>408.51992786</v>
      </c>
      <c r="X822" s="112">
        <v>1</v>
      </c>
      <c r="Y822" s="112">
        <v>282</v>
      </c>
      <c r="Z822" s="112">
        <v>5.078336034575905</v>
      </c>
      <c r="AA822" s="112">
        <v>0.5</v>
      </c>
      <c r="AB822" s="112">
        <v>3</v>
      </c>
      <c r="AC822" s="111">
        <v>4</v>
      </c>
      <c r="AD822" s="49">
        <f t="shared" si="12"/>
        <v>4</v>
      </c>
      <c r="AE822" s="11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22" s="11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  <row r="823" spans="1:32" x14ac:dyDescent="0.25">
      <c r="A823" s="110" t="s">
        <v>292</v>
      </c>
      <c r="B823" s="110">
        <v>9015907300</v>
      </c>
      <c r="C823" s="110" t="s">
        <v>291</v>
      </c>
      <c r="D823" s="110">
        <v>69167</v>
      </c>
      <c r="E823" s="110">
        <v>2.5099999999999998</v>
      </c>
      <c r="F823" s="110">
        <v>43657.823279999997</v>
      </c>
      <c r="G823" s="110">
        <v>43.658000000000001</v>
      </c>
      <c r="H823" s="110">
        <v>0.34699999999999998</v>
      </c>
      <c r="I823" s="110">
        <v>2</v>
      </c>
      <c r="J823" s="110">
        <v>0.65300000000000002</v>
      </c>
      <c r="K823" s="110">
        <v>4</v>
      </c>
      <c r="L823" s="110">
        <v>1138</v>
      </c>
      <c r="M823" s="110">
        <v>0.31279617200374543</v>
      </c>
      <c r="N823" s="110">
        <v>0.24</v>
      </c>
      <c r="O823" s="110">
        <v>2</v>
      </c>
      <c r="P823" s="110">
        <v>0.82800000000000007</v>
      </c>
      <c r="Q823" s="110">
        <v>5</v>
      </c>
      <c r="R823" s="110">
        <v>5</v>
      </c>
      <c r="S823" s="110">
        <v>2</v>
      </c>
      <c r="T823" s="110">
        <v>2</v>
      </c>
      <c r="U823" s="110">
        <v>5486</v>
      </c>
      <c r="V823" s="110">
        <v>15.633347722074401</v>
      </c>
      <c r="W823" s="110">
        <v>350.91652137</v>
      </c>
      <c r="X823" s="110">
        <v>2</v>
      </c>
      <c r="Y823" s="110">
        <v>541</v>
      </c>
      <c r="Z823" s="110">
        <v>10.964734495338467</v>
      </c>
      <c r="AA823" s="110">
        <v>1</v>
      </c>
      <c r="AB823" s="110">
        <v>5</v>
      </c>
      <c r="AC823" s="109">
        <v>5</v>
      </c>
      <c r="AD823" s="49">
        <f t="shared" si="12"/>
        <v>5</v>
      </c>
      <c r="AE823" s="120" t="str">
        <f>IF(Table4[[#This Row],[Estimate!!Occupied housing units!!Occupied housing units!!HOUSEHOLD INCOME IN THE PAST 12 MONTHS (IN 2019 INFLATION-ADJUSTED DOLLARS)!!Median household income (dollars) 250000 = 250000+]] &lt;= 0.6 * 78444, "Yes", "No")</f>
        <v>No</v>
      </c>
      <c r="AF823" s="120" t="str">
        <f>IF(Table4[[#This Row],[Estimate!!Occupied housing units!!Occupied housing units!!HOUSEHOLD INCOME IN THE PAST 12 MONTHS (IN 2019 INFLATION-ADJUSTED DOLLARS)!!Median household income (dollars) 250000 = 250000+]] &lt;= 0.8 * 78444, "Yes", "No")</f>
        <v>No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opLeftCell="A4" workbookViewId="0">
      <selection activeCell="B20" sqref="B20"/>
    </sheetView>
  </sheetViews>
  <sheetFormatPr defaultRowHeight="15" x14ac:dyDescent="0.25"/>
  <cols>
    <col min="1" max="1" width="14.85546875" customWidth="1"/>
    <col min="2" max="2" width="26" customWidth="1"/>
  </cols>
  <sheetData>
    <row r="1" spans="1:3" ht="23.25" x14ac:dyDescent="0.35">
      <c r="A1" s="180" t="s">
        <v>26</v>
      </c>
      <c r="B1" s="181"/>
      <c r="C1" s="182"/>
    </row>
    <row r="2" spans="1:3" ht="23.25" x14ac:dyDescent="0.35">
      <c r="A2" s="183" t="s">
        <v>27</v>
      </c>
      <c r="B2" s="184"/>
      <c r="C2" s="185"/>
    </row>
    <row r="3" spans="1:3" ht="24" thickBot="1" x14ac:dyDescent="0.4">
      <c r="A3" s="186" t="s">
        <v>25</v>
      </c>
      <c r="B3" s="187"/>
      <c r="C3" s="188"/>
    </row>
    <row r="5" spans="1:3" x14ac:dyDescent="0.25">
      <c r="A5" s="18" t="s">
        <v>28</v>
      </c>
      <c r="B5" t="s">
        <v>29</v>
      </c>
    </row>
    <row r="7" spans="1:3" x14ac:dyDescent="0.25">
      <c r="B7" t="s">
        <v>30</v>
      </c>
    </row>
    <row r="9" spans="1:3" x14ac:dyDescent="0.25">
      <c r="A9" s="18" t="s">
        <v>31</v>
      </c>
      <c r="B9" t="s">
        <v>32</v>
      </c>
    </row>
    <row r="10" spans="1:3" x14ac:dyDescent="0.25">
      <c r="B10" s="179" t="s">
        <v>33</v>
      </c>
      <c r="C10" s="179"/>
    </row>
    <row r="11" spans="1:3" x14ac:dyDescent="0.25">
      <c r="B11" s="20" t="s">
        <v>34</v>
      </c>
    </row>
    <row r="12" spans="1:3" x14ac:dyDescent="0.25">
      <c r="B12" t="s">
        <v>35</v>
      </c>
    </row>
    <row r="15" spans="1:3" x14ac:dyDescent="0.25">
      <c r="A15" s="18" t="s">
        <v>36</v>
      </c>
      <c r="B15" s="19" t="s">
        <v>54</v>
      </c>
    </row>
    <row r="17" spans="1:2" x14ac:dyDescent="0.25">
      <c r="A17" s="18" t="s">
        <v>37</v>
      </c>
      <c r="B17" s="19">
        <v>2019</v>
      </c>
    </row>
    <row r="19" spans="1:2" x14ac:dyDescent="0.25">
      <c r="A19" s="18" t="s">
        <v>38</v>
      </c>
      <c r="B19" s="100">
        <v>44012</v>
      </c>
    </row>
  </sheetData>
  <mergeCells count="4">
    <mergeCell ref="B10:C10"/>
    <mergeCell ref="A1:C1"/>
    <mergeCell ref="A2:C2"/>
    <mergeCell ref="A3:C3"/>
  </mergeCells>
  <hyperlinks>
    <hyperlink ref="B11" r:id="rId1" xr:uid="{00000000-0004-0000-0000-000000000000}"/>
  </hyperlinks>
  <pageMargins left="0.7" right="0.7" top="0.75" bottom="0.75" header="0.3" footer="0.3"/>
  <pageSetup orientation="portrait" r:id="rId2"/>
  <headerFooter>
    <oddFooter>&amp;L&amp;A&amp;C&amp;F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8"/>
  <sheetViews>
    <sheetView workbookViewId="0">
      <pane xSplit="1" topLeftCell="B1" activePane="topRight" state="frozen"/>
      <selection pane="topRight" activeCell="A9" sqref="A9"/>
    </sheetView>
  </sheetViews>
  <sheetFormatPr defaultRowHeight="15" x14ac:dyDescent="0.25"/>
  <cols>
    <col min="1" max="1" width="24.85546875" customWidth="1"/>
    <col min="2" max="6" width="15.28515625" bestFit="1" customWidth="1"/>
    <col min="7" max="7" width="14.28515625" bestFit="1" customWidth="1"/>
    <col min="8" max="8" width="15.28515625" bestFit="1" customWidth="1"/>
    <col min="9" max="9" width="12.5703125" bestFit="1" customWidth="1"/>
    <col min="10" max="10" width="17.5703125" customWidth="1"/>
    <col min="11" max="11" width="18.7109375" bestFit="1" customWidth="1"/>
    <col min="12" max="12" width="12.5703125" bestFit="1" customWidth="1"/>
  </cols>
  <sheetData>
    <row r="1" spans="1:11" s="1" customFormat="1" x14ac:dyDescent="0.25">
      <c r="A1" s="21" t="s">
        <v>259</v>
      </c>
    </row>
    <row r="2" spans="1:11" x14ac:dyDescent="0.25">
      <c r="A2" s="196" t="s">
        <v>24</v>
      </c>
      <c r="B2" s="189" t="s">
        <v>20</v>
      </c>
      <c r="C2" s="189"/>
      <c r="D2" s="190"/>
      <c r="E2" s="191" t="s">
        <v>3</v>
      </c>
      <c r="F2" s="192"/>
      <c r="G2" s="192"/>
      <c r="H2" s="193" t="s">
        <v>4</v>
      </c>
      <c r="I2" s="194"/>
      <c r="J2" s="195"/>
      <c r="K2" s="49"/>
    </row>
    <row r="3" spans="1:11" x14ac:dyDescent="0.25">
      <c r="A3" s="197"/>
      <c r="B3" s="41" t="s">
        <v>40</v>
      </c>
      <c r="C3" s="42" t="s">
        <v>5</v>
      </c>
      <c r="D3" s="43" t="s">
        <v>6</v>
      </c>
      <c r="E3" s="41" t="s">
        <v>40</v>
      </c>
      <c r="F3" s="43" t="s">
        <v>5</v>
      </c>
      <c r="G3" s="42" t="s">
        <v>6</v>
      </c>
      <c r="H3" s="41" t="s">
        <v>40</v>
      </c>
      <c r="I3" s="42" t="s">
        <v>5</v>
      </c>
      <c r="J3" s="44" t="s">
        <v>6</v>
      </c>
      <c r="K3" s="49"/>
    </row>
    <row r="4" spans="1:11" ht="14.65" customHeight="1" x14ac:dyDescent="0.25">
      <c r="A4" s="45" t="s">
        <v>21</v>
      </c>
      <c r="B4" s="88">
        <f>SUM(C4:D4)</f>
        <v>29100612.605600007</v>
      </c>
      <c r="C4" s="88">
        <f>F4+I4</f>
        <v>12285079.1623</v>
      </c>
      <c r="D4" s="88">
        <f>G4+J4</f>
        <v>16815533.443300005</v>
      </c>
      <c r="E4" s="88">
        <f>SUM(F4:G4)</f>
        <v>17547918.914700001</v>
      </c>
      <c r="F4" s="88">
        <f>'2.) Small Load'!J423</f>
        <v>12129792.9309</v>
      </c>
      <c r="G4" s="88">
        <f>'2.) Small Load'!O423</f>
        <v>5418125.9837999996</v>
      </c>
      <c r="H4" s="88">
        <f>SUM(I4:J4)</f>
        <v>11552693.690900005</v>
      </c>
      <c r="I4" s="88">
        <f>'3.) Large Load'!I346</f>
        <v>155286.23139999996</v>
      </c>
      <c r="J4" s="89">
        <f>'3.) Large Load'!M346</f>
        <v>11397407.459500005</v>
      </c>
      <c r="K4" s="49"/>
    </row>
    <row r="5" spans="1:11" ht="14.65" customHeight="1" x14ac:dyDescent="0.25">
      <c r="A5" s="45" t="s">
        <v>39</v>
      </c>
      <c r="B5" s="88">
        <f>SUM(C5:D5)</f>
        <v>16800987.969999999</v>
      </c>
      <c r="C5" s="88">
        <f>F5+I5</f>
        <v>8495344.290000001</v>
      </c>
      <c r="D5" s="88">
        <f>G5+J5</f>
        <v>8305643.6799999997</v>
      </c>
      <c r="E5" s="88">
        <f>SUM(F5:G5)</f>
        <v>11650460.610000001</v>
      </c>
      <c r="F5" s="88">
        <f>'2.) Small Load'!L423</f>
        <v>8494544.290000001</v>
      </c>
      <c r="G5" s="88">
        <f>'2.) Small Load'!Q423</f>
        <v>3155916.3200000003</v>
      </c>
      <c r="H5" s="88">
        <f>SUM(I5:J5)</f>
        <v>5150527.3599999994</v>
      </c>
      <c r="I5" s="88">
        <f>'3.) Large Load'!K346</f>
        <v>800</v>
      </c>
      <c r="J5" s="88">
        <f>'3.) Large Load'!O346</f>
        <v>5149727.3599999994</v>
      </c>
      <c r="K5" s="49"/>
    </row>
    <row r="6" spans="1:11" x14ac:dyDescent="0.25">
      <c r="K6" s="49"/>
    </row>
    <row r="7" spans="1:11" x14ac:dyDescent="0.25">
      <c r="A7" s="91" t="s">
        <v>258</v>
      </c>
      <c r="K7" s="49"/>
    </row>
    <row r="8" spans="1:11" x14ac:dyDescent="0.25">
      <c r="A8" t="s">
        <v>276</v>
      </c>
    </row>
  </sheetData>
  <mergeCells count="4">
    <mergeCell ref="B2:D2"/>
    <mergeCell ref="E2:G2"/>
    <mergeCell ref="H2:J2"/>
    <mergeCell ref="A2:A3"/>
  </mergeCells>
  <pageMargins left="0.7" right="0.7" top="0.75" bottom="0.75" header="0.3" footer="0.3"/>
  <pageSetup paperSize="5" scale="99" fitToHeight="0" orientation="landscape" r:id="rId1"/>
  <headerFooter>
    <oddFooter>&amp;L&amp;A&amp;C&amp;F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2"/>
  <sheetViews>
    <sheetView workbookViewId="0">
      <selection activeCell="E94" sqref="E94"/>
    </sheetView>
  </sheetViews>
  <sheetFormatPr defaultRowHeight="15" x14ac:dyDescent="0.25"/>
  <cols>
    <col min="1" max="1" width="16.140625" customWidth="1"/>
    <col min="2" max="2" width="20.28515625" customWidth="1"/>
    <col min="3" max="3" width="22.5703125" customWidth="1"/>
    <col min="4" max="4" width="32" bestFit="1" customWidth="1"/>
    <col min="5" max="5" width="30.28515625" customWidth="1"/>
    <col min="6" max="6" width="39.7109375" bestFit="1" customWidth="1"/>
    <col min="7" max="7" width="17.7109375" bestFit="1" customWidth="1"/>
  </cols>
  <sheetData>
    <row r="1" spans="1:6" x14ac:dyDescent="0.25">
      <c r="A1" s="105" t="s">
        <v>286</v>
      </c>
      <c r="B1" s="49" t="s">
        <v>289</v>
      </c>
    </row>
    <row r="2" spans="1:6" x14ac:dyDescent="0.25">
      <c r="A2" s="105" t="s">
        <v>278</v>
      </c>
      <c r="B2" s="49" t="s">
        <v>290</v>
      </c>
    </row>
    <row r="4" spans="1:6" x14ac:dyDescent="0.25">
      <c r="A4" s="105" t="s">
        <v>281</v>
      </c>
      <c r="B4" s="49" t="s">
        <v>288</v>
      </c>
      <c r="C4" s="49" t="s">
        <v>283</v>
      </c>
      <c r="D4" s="49" t="s">
        <v>284</v>
      </c>
      <c r="E4" s="49" t="s">
        <v>285</v>
      </c>
      <c r="F4" s="49" t="s">
        <v>287</v>
      </c>
    </row>
    <row r="5" spans="1:6" x14ac:dyDescent="0.25">
      <c r="A5" s="106" t="s">
        <v>55</v>
      </c>
      <c r="B5" s="107">
        <v>2</v>
      </c>
      <c r="C5" s="107">
        <v>106.9083</v>
      </c>
      <c r="D5" s="107">
        <v>3.6737474034971683E-6</v>
      </c>
      <c r="E5" s="107">
        <v>0</v>
      </c>
      <c r="F5" s="107">
        <v>0</v>
      </c>
    </row>
    <row r="6" spans="1:6" x14ac:dyDescent="0.25">
      <c r="A6" s="106" t="s">
        <v>69</v>
      </c>
      <c r="B6" s="107">
        <v>1</v>
      </c>
      <c r="C6" s="107">
        <v>0</v>
      </c>
      <c r="D6" s="107">
        <v>0</v>
      </c>
      <c r="E6" s="107">
        <v>11586.15</v>
      </c>
      <c r="F6" s="107">
        <v>6.8961123123761155E-4</v>
      </c>
    </row>
    <row r="7" spans="1:6" x14ac:dyDescent="0.25">
      <c r="A7" s="106" t="s">
        <v>70</v>
      </c>
      <c r="B7" s="107">
        <v>2</v>
      </c>
      <c r="C7" s="107">
        <v>0</v>
      </c>
      <c r="D7" s="107">
        <v>0</v>
      </c>
      <c r="E7" s="107">
        <v>9420.39</v>
      </c>
      <c r="F7" s="107">
        <v>5.6070452623507231E-4</v>
      </c>
    </row>
    <row r="8" spans="1:6" x14ac:dyDescent="0.25">
      <c r="A8" s="106" t="s">
        <v>71</v>
      </c>
      <c r="B8" s="107">
        <v>1</v>
      </c>
      <c r="C8" s="107">
        <v>0</v>
      </c>
      <c r="D8" s="107">
        <v>0</v>
      </c>
      <c r="E8" s="107">
        <v>213519.3</v>
      </c>
      <c r="F8" s="107">
        <v>1.2708734770911213E-2</v>
      </c>
    </row>
    <row r="9" spans="1:6" x14ac:dyDescent="0.25">
      <c r="A9" s="106" t="s">
        <v>72</v>
      </c>
      <c r="B9" s="107">
        <v>2</v>
      </c>
      <c r="C9" s="107">
        <v>50.864100000000001</v>
      </c>
      <c r="D9" s="107">
        <v>1.7478704207832351E-6</v>
      </c>
      <c r="E9" s="107">
        <v>2503.5299999999997</v>
      </c>
      <c r="F9" s="107">
        <v>1.4901087986434646E-4</v>
      </c>
    </row>
    <row r="10" spans="1:6" x14ac:dyDescent="0.25">
      <c r="A10" s="106" t="s">
        <v>73</v>
      </c>
      <c r="B10" s="107">
        <v>1</v>
      </c>
      <c r="C10" s="107">
        <v>0</v>
      </c>
      <c r="D10" s="107">
        <v>0</v>
      </c>
      <c r="E10" s="107">
        <v>16596.989999999998</v>
      </c>
      <c r="F10" s="107">
        <v>9.8785797773534145E-4</v>
      </c>
    </row>
    <row r="11" spans="1:6" x14ac:dyDescent="0.25">
      <c r="A11" s="106" t="s">
        <v>74</v>
      </c>
      <c r="B11" s="107">
        <v>1</v>
      </c>
      <c r="C11" s="107">
        <v>0</v>
      </c>
      <c r="D11" s="107">
        <v>0</v>
      </c>
      <c r="E11" s="107">
        <v>110631.34</v>
      </c>
      <c r="F11" s="107">
        <v>6.584811571649498E-3</v>
      </c>
    </row>
    <row r="12" spans="1:6" x14ac:dyDescent="0.25">
      <c r="A12" s="106" t="s">
        <v>75</v>
      </c>
      <c r="B12" s="107">
        <v>1</v>
      </c>
      <c r="C12" s="107">
        <v>0</v>
      </c>
      <c r="D12" s="107">
        <v>0</v>
      </c>
      <c r="E12" s="107">
        <v>30327.010000000002</v>
      </c>
      <c r="F12" s="107">
        <v>1.805073014405593E-3</v>
      </c>
    </row>
    <row r="13" spans="1:6" x14ac:dyDescent="0.25">
      <c r="A13" s="106" t="s">
        <v>76</v>
      </c>
      <c r="B13" s="107">
        <v>1</v>
      </c>
      <c r="C13" s="107">
        <v>0</v>
      </c>
      <c r="D13" s="107">
        <v>0</v>
      </c>
      <c r="E13" s="107">
        <v>17169.5</v>
      </c>
      <c r="F13" s="107">
        <v>1.0219339499949658E-3</v>
      </c>
    </row>
    <row r="14" spans="1:6" x14ac:dyDescent="0.25">
      <c r="A14" s="106" t="s">
        <v>78</v>
      </c>
      <c r="B14" s="107">
        <v>1</v>
      </c>
      <c r="C14" s="107">
        <v>0</v>
      </c>
      <c r="D14" s="107">
        <v>0</v>
      </c>
      <c r="E14" s="107">
        <v>20104.86</v>
      </c>
      <c r="F14" s="107">
        <v>1.1966474850109664E-3</v>
      </c>
    </row>
    <row r="15" spans="1:6" x14ac:dyDescent="0.25">
      <c r="A15" s="106" t="s">
        <v>79</v>
      </c>
      <c r="B15" s="107">
        <v>1</v>
      </c>
      <c r="C15" s="107">
        <v>0</v>
      </c>
      <c r="D15" s="107">
        <v>0</v>
      </c>
      <c r="E15" s="107">
        <v>2772.3199999999997</v>
      </c>
      <c r="F15" s="107">
        <v>1.6500934379277458E-4</v>
      </c>
    </row>
    <row r="16" spans="1:6" x14ac:dyDescent="0.25">
      <c r="A16" s="106" t="s">
        <v>224</v>
      </c>
      <c r="B16" s="107">
        <v>1</v>
      </c>
      <c r="C16" s="107">
        <v>0</v>
      </c>
      <c r="D16" s="107">
        <v>0</v>
      </c>
      <c r="E16" s="107">
        <v>1330.85</v>
      </c>
      <c r="F16" s="107">
        <v>7.9212603590716105E-5</v>
      </c>
    </row>
    <row r="17" spans="1:6" x14ac:dyDescent="0.25">
      <c r="A17" s="106" t="s">
        <v>81</v>
      </c>
      <c r="B17" s="107">
        <v>2</v>
      </c>
      <c r="C17" s="107">
        <v>0</v>
      </c>
      <c r="D17" s="107">
        <v>0</v>
      </c>
      <c r="E17" s="107">
        <v>8590.09</v>
      </c>
      <c r="F17" s="107">
        <v>5.112848134489796E-4</v>
      </c>
    </row>
    <row r="18" spans="1:6" x14ac:dyDescent="0.25">
      <c r="A18" s="106" t="s">
        <v>82</v>
      </c>
      <c r="B18" s="107">
        <v>1</v>
      </c>
      <c r="C18" s="107">
        <v>0</v>
      </c>
      <c r="D18" s="107">
        <v>0</v>
      </c>
      <c r="E18" s="107">
        <v>19104.27</v>
      </c>
      <c r="F18" s="107">
        <v>1.1370920587594469E-3</v>
      </c>
    </row>
    <row r="19" spans="1:6" x14ac:dyDescent="0.25">
      <c r="A19" s="106" t="s">
        <v>84</v>
      </c>
      <c r="B19" s="107">
        <v>2</v>
      </c>
      <c r="C19" s="107">
        <v>1.5974999999999999</v>
      </c>
      <c r="D19" s="107">
        <v>5.4895751565469905E-8</v>
      </c>
      <c r="E19" s="107">
        <v>74220.17</v>
      </c>
      <c r="F19" s="107">
        <v>4.4176074724015177E-3</v>
      </c>
    </row>
    <row r="20" spans="1:6" x14ac:dyDescent="0.25">
      <c r="A20" s="106" t="s">
        <v>87</v>
      </c>
      <c r="B20" s="107">
        <v>1</v>
      </c>
      <c r="C20" s="107">
        <v>55.980600000000003</v>
      </c>
      <c r="D20" s="107">
        <v>1.9236914617126416E-6</v>
      </c>
      <c r="E20" s="107">
        <v>0</v>
      </c>
      <c r="F20" s="107">
        <v>0</v>
      </c>
    </row>
    <row r="21" spans="1:6" x14ac:dyDescent="0.25">
      <c r="A21" s="106" t="s">
        <v>88</v>
      </c>
      <c r="B21" s="107">
        <v>1</v>
      </c>
      <c r="C21" s="107">
        <v>41.979599999999998</v>
      </c>
      <c r="D21" s="107">
        <v>1.4425675695886076E-6</v>
      </c>
      <c r="E21" s="107">
        <v>0</v>
      </c>
      <c r="F21" s="107">
        <v>0</v>
      </c>
    </row>
    <row r="22" spans="1:6" x14ac:dyDescent="0.25">
      <c r="A22" s="106" t="s">
        <v>91</v>
      </c>
      <c r="B22" s="107">
        <v>1</v>
      </c>
      <c r="C22" s="107">
        <v>18.556000000000001</v>
      </c>
      <c r="D22" s="107">
        <v>6.376498066033551E-7</v>
      </c>
      <c r="E22" s="107">
        <v>0</v>
      </c>
      <c r="F22" s="107">
        <v>0</v>
      </c>
    </row>
    <row r="23" spans="1:6" x14ac:dyDescent="0.25">
      <c r="A23" s="106" t="s">
        <v>92</v>
      </c>
      <c r="B23" s="107">
        <v>1</v>
      </c>
      <c r="C23" s="107">
        <v>118.6635</v>
      </c>
      <c r="D23" s="107">
        <v>4.0776976625284123E-6</v>
      </c>
      <c r="E23" s="107">
        <v>0</v>
      </c>
      <c r="F23" s="107">
        <v>0</v>
      </c>
    </row>
    <row r="24" spans="1:6" x14ac:dyDescent="0.25">
      <c r="A24" s="106" t="s">
        <v>93</v>
      </c>
      <c r="B24" s="107">
        <v>2</v>
      </c>
      <c r="C24" s="107">
        <v>99.9512</v>
      </c>
      <c r="D24" s="107">
        <v>3.4346768349737689E-6</v>
      </c>
      <c r="E24" s="107">
        <v>52814.18</v>
      </c>
      <c r="F24" s="107">
        <v>3.1435163273913114E-3</v>
      </c>
    </row>
    <row r="25" spans="1:6" x14ac:dyDescent="0.25">
      <c r="A25" s="106" t="s">
        <v>225</v>
      </c>
      <c r="B25" s="107">
        <v>1</v>
      </c>
      <c r="C25" s="107">
        <v>37.274000000000001</v>
      </c>
      <c r="D25" s="107">
        <v>1.2808665063232084E-6</v>
      </c>
      <c r="E25" s="107">
        <v>0</v>
      </c>
      <c r="F25" s="107">
        <v>0</v>
      </c>
    </row>
    <row r="26" spans="1:6" x14ac:dyDescent="0.25">
      <c r="A26" s="106" t="s">
        <v>94</v>
      </c>
      <c r="B26" s="107">
        <v>1</v>
      </c>
      <c r="C26" s="107">
        <v>0</v>
      </c>
      <c r="D26" s="107">
        <v>0</v>
      </c>
      <c r="E26" s="107">
        <v>23786.65</v>
      </c>
      <c r="F26" s="107">
        <v>1.4157887644746646E-3</v>
      </c>
    </row>
    <row r="27" spans="1:6" x14ac:dyDescent="0.25">
      <c r="A27" s="106" t="s">
        <v>95</v>
      </c>
      <c r="B27" s="107">
        <v>1</v>
      </c>
      <c r="C27" s="107">
        <v>0</v>
      </c>
      <c r="D27" s="107">
        <v>0</v>
      </c>
      <c r="E27" s="107">
        <v>56114.62</v>
      </c>
      <c r="F27" s="107">
        <v>3.339959536915257E-3</v>
      </c>
    </row>
    <row r="28" spans="1:6" x14ac:dyDescent="0.25">
      <c r="A28" s="106" t="s">
        <v>96</v>
      </c>
      <c r="B28" s="107">
        <v>1</v>
      </c>
      <c r="C28" s="107">
        <v>0</v>
      </c>
      <c r="D28" s="107">
        <v>0</v>
      </c>
      <c r="E28" s="107">
        <v>8303.2200000000012</v>
      </c>
      <c r="F28" s="107">
        <v>4.9421022232896711E-4</v>
      </c>
    </row>
    <row r="29" spans="1:6" x14ac:dyDescent="0.25">
      <c r="A29" s="106" t="s">
        <v>97</v>
      </c>
      <c r="B29" s="107">
        <v>1</v>
      </c>
      <c r="C29" s="107">
        <v>0</v>
      </c>
      <c r="D29" s="107">
        <v>0</v>
      </c>
      <c r="E29" s="107">
        <v>2163.37</v>
      </c>
      <c r="F29" s="107">
        <v>1.2876445146338617E-4</v>
      </c>
    </row>
    <row r="30" spans="1:6" x14ac:dyDescent="0.25">
      <c r="A30" s="106" t="s">
        <v>98</v>
      </c>
      <c r="B30" s="107">
        <v>2</v>
      </c>
      <c r="C30" s="107">
        <v>0.98970000000000002</v>
      </c>
      <c r="D30" s="107">
        <v>3.400959331727422E-8</v>
      </c>
      <c r="E30" s="107">
        <v>30385.83</v>
      </c>
      <c r="F30" s="107">
        <v>1.8085739989967984E-3</v>
      </c>
    </row>
    <row r="31" spans="1:6" x14ac:dyDescent="0.25">
      <c r="A31" s="106" t="s">
        <v>99</v>
      </c>
      <c r="B31" s="107">
        <v>1</v>
      </c>
      <c r="C31" s="107">
        <v>0</v>
      </c>
      <c r="D31" s="107">
        <v>0</v>
      </c>
      <c r="E31" s="107">
        <v>5184.29</v>
      </c>
      <c r="F31" s="107">
        <v>3.0857054414044677E-4</v>
      </c>
    </row>
    <row r="32" spans="1:6" x14ac:dyDescent="0.25">
      <c r="A32" s="106" t="s">
        <v>100</v>
      </c>
      <c r="B32" s="107">
        <v>1</v>
      </c>
      <c r="C32" s="107">
        <v>0</v>
      </c>
      <c r="D32" s="107">
        <v>0</v>
      </c>
      <c r="E32" s="107">
        <v>111274.86</v>
      </c>
      <c r="F32" s="107">
        <v>6.6231140810703174E-3</v>
      </c>
    </row>
    <row r="33" spans="1:6" x14ac:dyDescent="0.25">
      <c r="A33" s="106" t="s">
        <v>101</v>
      </c>
      <c r="B33" s="107">
        <v>1</v>
      </c>
      <c r="C33" s="107">
        <v>0</v>
      </c>
      <c r="D33" s="107">
        <v>0</v>
      </c>
      <c r="E33" s="107">
        <v>15337.06</v>
      </c>
      <c r="F33" s="107">
        <v>9.1286655447798644E-4</v>
      </c>
    </row>
    <row r="34" spans="1:6" x14ac:dyDescent="0.25">
      <c r="A34" s="106" t="s">
        <v>102</v>
      </c>
      <c r="B34" s="107">
        <v>2</v>
      </c>
      <c r="C34" s="107">
        <v>78.454899999999995</v>
      </c>
      <c r="D34" s="107">
        <v>2.6959879183059687E-6</v>
      </c>
      <c r="E34" s="107">
        <v>19368.77</v>
      </c>
      <c r="F34" s="107">
        <v>1.1528351805611108E-3</v>
      </c>
    </row>
    <row r="35" spans="1:6" x14ac:dyDescent="0.25">
      <c r="A35" s="106" t="s">
        <v>103</v>
      </c>
      <c r="B35" s="107">
        <v>1</v>
      </c>
      <c r="C35" s="107">
        <v>0</v>
      </c>
      <c r="D35" s="107">
        <v>0</v>
      </c>
      <c r="E35" s="107">
        <v>47388.399999999994</v>
      </c>
      <c r="F35" s="107">
        <v>2.8205722237654813E-3</v>
      </c>
    </row>
    <row r="36" spans="1:6" x14ac:dyDescent="0.25">
      <c r="A36" s="106" t="s">
        <v>106</v>
      </c>
      <c r="B36" s="107">
        <v>1</v>
      </c>
      <c r="C36" s="107">
        <v>29.934999999999999</v>
      </c>
      <c r="D36" s="107">
        <v>1.0286725027307304E-6</v>
      </c>
      <c r="E36" s="107">
        <v>0</v>
      </c>
      <c r="F36" s="107">
        <v>0</v>
      </c>
    </row>
    <row r="37" spans="1:6" x14ac:dyDescent="0.25">
      <c r="A37" s="106" t="s">
        <v>107</v>
      </c>
      <c r="B37" s="107">
        <v>1</v>
      </c>
      <c r="C37" s="107">
        <v>1.0708</v>
      </c>
      <c r="D37" s="107">
        <v>3.6796476229299019E-8</v>
      </c>
      <c r="E37" s="107">
        <v>0</v>
      </c>
      <c r="F37" s="107">
        <v>0</v>
      </c>
    </row>
    <row r="38" spans="1:6" x14ac:dyDescent="0.25">
      <c r="A38" s="106" t="s">
        <v>110</v>
      </c>
      <c r="B38" s="107">
        <v>1</v>
      </c>
      <c r="C38" s="107">
        <v>4.7055999999999996</v>
      </c>
      <c r="D38" s="107">
        <v>1.6170106326539918E-7</v>
      </c>
      <c r="E38" s="107">
        <v>0</v>
      </c>
      <c r="F38" s="107">
        <v>0</v>
      </c>
    </row>
    <row r="39" spans="1:6" x14ac:dyDescent="0.25">
      <c r="A39" s="106" t="s">
        <v>111</v>
      </c>
      <c r="B39" s="107">
        <v>1</v>
      </c>
      <c r="C39" s="107">
        <v>10.1404</v>
      </c>
      <c r="D39" s="107">
        <v>3.4846001826259223E-7</v>
      </c>
      <c r="E39" s="107">
        <v>0</v>
      </c>
      <c r="F39" s="107">
        <v>0</v>
      </c>
    </row>
    <row r="40" spans="1:6" x14ac:dyDescent="0.25">
      <c r="A40" s="106" t="s">
        <v>117</v>
      </c>
      <c r="B40" s="107">
        <v>1</v>
      </c>
      <c r="C40" s="107">
        <v>62.474600000000002</v>
      </c>
      <c r="D40" s="107">
        <v>2.1468482759011624E-6</v>
      </c>
      <c r="E40" s="107">
        <v>0</v>
      </c>
      <c r="F40" s="107">
        <v>0</v>
      </c>
    </row>
    <row r="41" spans="1:6" x14ac:dyDescent="0.25">
      <c r="A41" s="106" t="s">
        <v>119</v>
      </c>
      <c r="B41" s="107">
        <v>1</v>
      </c>
      <c r="C41" s="107">
        <v>5.79E-2</v>
      </c>
      <c r="D41" s="107">
        <v>1.9896488360818202E-9</v>
      </c>
      <c r="E41" s="107">
        <v>0</v>
      </c>
      <c r="F41" s="107">
        <v>0</v>
      </c>
    </row>
    <row r="42" spans="1:6" x14ac:dyDescent="0.25">
      <c r="A42" s="106" t="s">
        <v>120</v>
      </c>
      <c r="B42" s="107">
        <v>1</v>
      </c>
      <c r="C42" s="107">
        <v>43.634999999999998</v>
      </c>
      <c r="D42" s="107">
        <v>1.4994529699901592E-6</v>
      </c>
      <c r="E42" s="107">
        <v>0</v>
      </c>
      <c r="F42" s="107">
        <v>0</v>
      </c>
    </row>
    <row r="43" spans="1:6" x14ac:dyDescent="0.25">
      <c r="A43" s="106" t="s">
        <v>121</v>
      </c>
      <c r="B43" s="107">
        <v>1</v>
      </c>
      <c r="C43" s="107">
        <v>46.748899999999999</v>
      </c>
      <c r="D43" s="107">
        <v>1.6064575902090743E-6</v>
      </c>
      <c r="E43" s="107">
        <v>690.47</v>
      </c>
      <c r="F43" s="107">
        <v>4.1096987941001428E-5</v>
      </c>
    </row>
    <row r="44" spans="1:6" x14ac:dyDescent="0.25">
      <c r="A44" s="106" t="s">
        <v>122</v>
      </c>
      <c r="B44" s="107">
        <v>1</v>
      </c>
      <c r="C44" s="107">
        <v>34.380099999999999</v>
      </c>
      <c r="D44" s="107">
        <v>1.1814218644106491E-6</v>
      </c>
      <c r="E44" s="107">
        <v>0</v>
      </c>
      <c r="F44" s="107">
        <v>0</v>
      </c>
    </row>
    <row r="45" spans="1:6" x14ac:dyDescent="0.25">
      <c r="A45" s="106" t="s">
        <v>228</v>
      </c>
      <c r="B45" s="107">
        <v>1</v>
      </c>
      <c r="C45" s="107">
        <v>85.672499999999999</v>
      </c>
      <c r="D45" s="107">
        <v>2.9440101884148486E-6</v>
      </c>
      <c r="E45" s="107">
        <v>0</v>
      </c>
      <c r="F45" s="107">
        <v>0</v>
      </c>
    </row>
    <row r="46" spans="1:6" x14ac:dyDescent="0.25">
      <c r="A46" s="106" t="s">
        <v>126</v>
      </c>
      <c r="B46" s="107">
        <v>1</v>
      </c>
      <c r="C46" s="107">
        <v>112.0247</v>
      </c>
      <c r="D46" s="107">
        <v>3.8495650080727996E-6</v>
      </c>
      <c r="E46" s="107">
        <v>0</v>
      </c>
      <c r="F46" s="107">
        <v>0</v>
      </c>
    </row>
    <row r="47" spans="1:6" x14ac:dyDescent="0.25">
      <c r="A47" s="106" t="s">
        <v>128</v>
      </c>
      <c r="B47" s="107">
        <v>1</v>
      </c>
      <c r="C47" s="107">
        <v>92.837900000000005</v>
      </c>
      <c r="D47" s="107">
        <v>3.1902386818528571E-6</v>
      </c>
      <c r="E47" s="107">
        <v>0</v>
      </c>
      <c r="F47" s="107">
        <v>0</v>
      </c>
    </row>
    <row r="48" spans="1:6" x14ac:dyDescent="0.25">
      <c r="A48" s="106" t="s">
        <v>129</v>
      </c>
      <c r="B48" s="107">
        <v>1</v>
      </c>
      <c r="C48" s="107">
        <v>63.001300000000001</v>
      </c>
      <c r="D48" s="107">
        <v>2.1649475512373332E-6</v>
      </c>
      <c r="E48" s="107">
        <v>0</v>
      </c>
      <c r="F48" s="107">
        <v>0</v>
      </c>
    </row>
    <row r="49" spans="1:6" x14ac:dyDescent="0.25">
      <c r="A49" s="106" t="s">
        <v>132</v>
      </c>
      <c r="B49" s="107">
        <v>1</v>
      </c>
      <c r="C49" s="107">
        <v>106.81569999999999</v>
      </c>
      <c r="D49" s="107">
        <v>3.6705653399009477E-6</v>
      </c>
      <c r="E49" s="107">
        <v>0</v>
      </c>
      <c r="F49" s="107">
        <v>0</v>
      </c>
    </row>
    <row r="50" spans="1:6" x14ac:dyDescent="0.25">
      <c r="A50" s="106" t="s">
        <v>133</v>
      </c>
      <c r="B50" s="107">
        <v>2</v>
      </c>
      <c r="C50" s="107">
        <v>57.908000000000001</v>
      </c>
      <c r="D50" s="107">
        <v>1.9899237443838698E-6</v>
      </c>
      <c r="E50" s="107">
        <v>95.74</v>
      </c>
      <c r="F50" s="107">
        <v>5.6984744094189124E-6</v>
      </c>
    </row>
    <row r="51" spans="1:6" x14ac:dyDescent="0.25">
      <c r="A51" s="106" t="s">
        <v>136</v>
      </c>
      <c r="B51" s="107">
        <v>2</v>
      </c>
      <c r="C51" s="107">
        <v>0</v>
      </c>
      <c r="D51" s="107">
        <v>0</v>
      </c>
      <c r="E51" s="107">
        <v>24745.21</v>
      </c>
      <c r="F51" s="107">
        <v>1.4728425521276058E-3</v>
      </c>
    </row>
    <row r="52" spans="1:6" x14ac:dyDescent="0.25">
      <c r="A52" s="106" t="s">
        <v>233</v>
      </c>
      <c r="B52" s="107">
        <v>1</v>
      </c>
      <c r="C52" s="107">
        <v>128.1962</v>
      </c>
      <c r="D52" s="107">
        <v>4.4052749588965844E-6</v>
      </c>
      <c r="E52" s="107">
        <v>0</v>
      </c>
      <c r="F52" s="107">
        <v>0</v>
      </c>
    </row>
    <row r="53" spans="1:6" x14ac:dyDescent="0.25">
      <c r="A53" s="106" t="s">
        <v>138</v>
      </c>
      <c r="B53" s="107">
        <v>1</v>
      </c>
      <c r="C53" s="107">
        <v>0</v>
      </c>
      <c r="D53" s="107">
        <v>0</v>
      </c>
      <c r="E53" s="107">
        <v>464948.41</v>
      </c>
      <c r="F53" s="107">
        <v>2.7673873157353378E-2</v>
      </c>
    </row>
    <row r="54" spans="1:6" x14ac:dyDescent="0.25">
      <c r="A54" s="106" t="s">
        <v>139</v>
      </c>
      <c r="B54" s="107">
        <v>1</v>
      </c>
      <c r="C54" s="107">
        <v>0</v>
      </c>
      <c r="D54" s="107">
        <v>0</v>
      </c>
      <c r="E54" s="107">
        <v>5050</v>
      </c>
      <c r="F54" s="107">
        <v>3.0057756180870595E-4</v>
      </c>
    </row>
    <row r="55" spans="1:6" x14ac:dyDescent="0.25">
      <c r="A55" s="106" t="s">
        <v>140</v>
      </c>
      <c r="B55" s="107">
        <v>1</v>
      </c>
      <c r="C55" s="107">
        <v>0</v>
      </c>
      <c r="D55" s="107">
        <v>0</v>
      </c>
      <c r="E55" s="107">
        <v>5299.45</v>
      </c>
      <c r="F55" s="107">
        <v>3.1542490295587063E-4</v>
      </c>
    </row>
    <row r="56" spans="1:6" x14ac:dyDescent="0.25">
      <c r="A56" s="106" t="s">
        <v>141</v>
      </c>
      <c r="B56" s="107">
        <v>1</v>
      </c>
      <c r="C56" s="107">
        <v>0</v>
      </c>
      <c r="D56" s="107">
        <v>0</v>
      </c>
      <c r="E56" s="107">
        <v>7578.48</v>
      </c>
      <c r="F56" s="107">
        <v>4.5107347338931524E-4</v>
      </c>
    </row>
    <row r="57" spans="1:6" x14ac:dyDescent="0.25">
      <c r="A57" s="106" t="s">
        <v>142</v>
      </c>
      <c r="B57" s="107">
        <v>1</v>
      </c>
      <c r="C57" s="107">
        <v>0</v>
      </c>
      <c r="D57" s="107">
        <v>0</v>
      </c>
      <c r="E57" s="107">
        <v>9221.9500000000007</v>
      </c>
      <c r="F57" s="107">
        <v>5.4889331606372202E-4</v>
      </c>
    </row>
    <row r="58" spans="1:6" x14ac:dyDescent="0.25">
      <c r="A58" s="106" t="s">
        <v>143</v>
      </c>
      <c r="B58" s="107">
        <v>1</v>
      </c>
      <c r="C58" s="107">
        <v>0</v>
      </c>
      <c r="D58" s="107">
        <v>0</v>
      </c>
      <c r="E58" s="107">
        <v>28049.65</v>
      </c>
      <c r="F58" s="107">
        <v>1.6695238428886276E-3</v>
      </c>
    </row>
    <row r="59" spans="1:6" x14ac:dyDescent="0.25">
      <c r="A59" s="106" t="s">
        <v>144</v>
      </c>
      <c r="B59" s="107">
        <v>1</v>
      </c>
      <c r="C59" s="107">
        <v>0</v>
      </c>
      <c r="D59" s="107">
        <v>0</v>
      </c>
      <c r="E59" s="107">
        <v>11814.03</v>
      </c>
      <c r="F59" s="107">
        <v>7.0317471931384296E-4</v>
      </c>
    </row>
    <row r="60" spans="1:6" x14ac:dyDescent="0.25">
      <c r="A60" s="106" t="s">
        <v>145</v>
      </c>
      <c r="B60" s="107">
        <v>12</v>
      </c>
      <c r="C60" s="107">
        <v>43.247199999999999</v>
      </c>
      <c r="D60" s="107">
        <v>1.4861267900483195E-6</v>
      </c>
      <c r="E60" s="107">
        <v>7888.71</v>
      </c>
      <c r="F60" s="107">
        <v>4.6953845893385286E-4</v>
      </c>
    </row>
    <row r="61" spans="1:6" x14ac:dyDescent="0.25">
      <c r="A61" s="106" t="s">
        <v>146</v>
      </c>
      <c r="B61" s="107">
        <v>2</v>
      </c>
      <c r="C61" s="107">
        <v>0</v>
      </c>
      <c r="D61" s="107">
        <v>0</v>
      </c>
      <c r="E61" s="107">
        <v>11980.710000000001</v>
      </c>
      <c r="F61" s="107">
        <v>7.1309556446280827E-4</v>
      </c>
    </row>
    <row r="62" spans="1:6" x14ac:dyDescent="0.25">
      <c r="A62" s="106" t="s">
        <v>148</v>
      </c>
      <c r="B62" s="107">
        <v>1</v>
      </c>
      <c r="C62" s="107">
        <v>27.741399999999999</v>
      </c>
      <c r="D62" s="107">
        <v>9.5329264630881185E-7</v>
      </c>
      <c r="E62" s="107">
        <v>0</v>
      </c>
      <c r="F62" s="107">
        <v>0</v>
      </c>
    </row>
    <row r="63" spans="1:6" x14ac:dyDescent="0.25">
      <c r="A63" s="106" t="s">
        <v>150</v>
      </c>
      <c r="B63" s="107">
        <v>1</v>
      </c>
      <c r="C63" s="107">
        <v>0</v>
      </c>
      <c r="D63" s="107">
        <v>0</v>
      </c>
      <c r="E63" s="107">
        <v>44071.01</v>
      </c>
      <c r="F63" s="107">
        <v>2.6231201449994257E-3</v>
      </c>
    </row>
    <row r="64" spans="1:6" x14ac:dyDescent="0.25">
      <c r="A64" s="106" t="s">
        <v>152</v>
      </c>
      <c r="B64" s="107">
        <v>2</v>
      </c>
      <c r="C64" s="107">
        <v>94.991</v>
      </c>
      <c r="D64" s="107">
        <v>3.2642268149956509E-6</v>
      </c>
      <c r="E64" s="107">
        <v>49058.57</v>
      </c>
      <c r="F64" s="107">
        <v>2.919981258697372E-3</v>
      </c>
    </row>
    <row r="65" spans="1:6" x14ac:dyDescent="0.25">
      <c r="A65" s="106" t="s">
        <v>153</v>
      </c>
      <c r="B65" s="107">
        <v>1</v>
      </c>
      <c r="C65" s="107">
        <v>0</v>
      </c>
      <c r="D65" s="107">
        <v>0</v>
      </c>
      <c r="E65" s="107">
        <v>20225.870000000003</v>
      </c>
      <c r="F65" s="107">
        <v>1.2038500376356143E-3</v>
      </c>
    </row>
    <row r="66" spans="1:6" x14ac:dyDescent="0.25">
      <c r="A66" s="106" t="s">
        <v>155</v>
      </c>
      <c r="B66" s="107">
        <v>1</v>
      </c>
      <c r="C66" s="107">
        <v>41.586100000000002</v>
      </c>
      <c r="D66" s="107">
        <v>1.4290455174815578E-6</v>
      </c>
      <c r="E66" s="107">
        <v>0</v>
      </c>
      <c r="F66" s="107">
        <v>0</v>
      </c>
    </row>
    <row r="67" spans="1:6" x14ac:dyDescent="0.25">
      <c r="A67" s="106" t="s">
        <v>157</v>
      </c>
      <c r="B67" s="107">
        <v>1</v>
      </c>
      <c r="C67" s="107">
        <v>0</v>
      </c>
      <c r="D67" s="107">
        <v>0</v>
      </c>
      <c r="E67" s="107">
        <v>4781.9799999999996</v>
      </c>
      <c r="F67" s="107">
        <v>2.8462492851841496E-4</v>
      </c>
    </row>
    <row r="68" spans="1:6" x14ac:dyDescent="0.25">
      <c r="A68" s="106" t="s">
        <v>159</v>
      </c>
      <c r="B68" s="107">
        <v>2</v>
      </c>
      <c r="C68" s="107">
        <v>27.602499999999999</v>
      </c>
      <c r="D68" s="107">
        <v>9.4851955091448089E-7</v>
      </c>
      <c r="E68" s="107">
        <v>33023.97</v>
      </c>
      <c r="F68" s="107">
        <v>1.9655969076918518E-3</v>
      </c>
    </row>
    <row r="69" spans="1:6" x14ac:dyDescent="0.25">
      <c r="A69" s="106" t="s">
        <v>160</v>
      </c>
      <c r="B69" s="107">
        <v>1</v>
      </c>
      <c r="C69" s="107">
        <v>0</v>
      </c>
      <c r="D69" s="107">
        <v>0</v>
      </c>
      <c r="E69" s="107">
        <v>18440.37</v>
      </c>
      <c r="F69" s="107">
        <v>1.0975765254357241E-3</v>
      </c>
    </row>
    <row r="70" spans="1:6" x14ac:dyDescent="0.25">
      <c r="A70" s="106" t="s">
        <v>161</v>
      </c>
      <c r="B70" s="107">
        <v>1</v>
      </c>
      <c r="C70" s="107">
        <v>0</v>
      </c>
      <c r="D70" s="107">
        <v>0</v>
      </c>
      <c r="E70" s="107">
        <v>10257.39</v>
      </c>
      <c r="F70" s="107">
        <v>6.1052302509326782E-4</v>
      </c>
    </row>
    <row r="71" spans="1:6" x14ac:dyDescent="0.25">
      <c r="A71" s="106" t="s">
        <v>162</v>
      </c>
      <c r="B71" s="107">
        <v>1</v>
      </c>
      <c r="C71" s="107">
        <v>67.625799999999998</v>
      </c>
      <c r="D71" s="107">
        <v>2.3238617315907073E-6</v>
      </c>
      <c r="E71" s="107">
        <v>0</v>
      </c>
      <c r="F71" s="107">
        <v>0</v>
      </c>
    </row>
    <row r="72" spans="1:6" x14ac:dyDescent="0.25">
      <c r="A72" s="106" t="s">
        <v>163</v>
      </c>
      <c r="B72" s="107">
        <v>1</v>
      </c>
      <c r="C72" s="107">
        <v>0</v>
      </c>
      <c r="D72" s="107">
        <v>0</v>
      </c>
      <c r="E72" s="107">
        <v>24238.39</v>
      </c>
      <c r="F72" s="107">
        <v>1.4426764689838654E-3</v>
      </c>
    </row>
    <row r="73" spans="1:6" x14ac:dyDescent="0.25">
      <c r="A73" s="106" t="s">
        <v>164</v>
      </c>
      <c r="B73" s="107">
        <v>2</v>
      </c>
      <c r="C73" s="107">
        <v>8.3750999999999998</v>
      </c>
      <c r="D73" s="107">
        <v>2.8779806506163821E-7</v>
      </c>
      <c r="E73" s="107">
        <v>3171.78</v>
      </c>
      <c r="F73" s="107">
        <v>1.8878532653338959E-4</v>
      </c>
    </row>
    <row r="74" spans="1:6" x14ac:dyDescent="0.25">
      <c r="A74" s="106" t="s">
        <v>166</v>
      </c>
      <c r="B74" s="107">
        <v>1</v>
      </c>
      <c r="C74" s="107">
        <v>0</v>
      </c>
      <c r="D74" s="107">
        <v>0</v>
      </c>
      <c r="E74" s="107">
        <v>490.74</v>
      </c>
      <c r="F74" s="107">
        <v>2.9208996570693934E-5</v>
      </c>
    </row>
    <row r="75" spans="1:6" x14ac:dyDescent="0.25">
      <c r="A75" s="106" t="s">
        <v>170</v>
      </c>
      <c r="B75" s="107">
        <v>1</v>
      </c>
      <c r="C75" s="107">
        <v>0</v>
      </c>
      <c r="D75" s="107">
        <v>0</v>
      </c>
      <c r="E75" s="107">
        <v>181.36</v>
      </c>
      <c r="F75" s="107">
        <v>1.0794603289035033E-5</v>
      </c>
    </row>
    <row r="76" spans="1:6" x14ac:dyDescent="0.25">
      <c r="A76" s="106" t="s">
        <v>177</v>
      </c>
      <c r="B76" s="107">
        <v>2</v>
      </c>
      <c r="C76" s="107">
        <v>53.914299999999997</v>
      </c>
      <c r="D76" s="107">
        <v>1.8526860836470824E-6</v>
      </c>
      <c r="E76" s="107">
        <v>0</v>
      </c>
      <c r="F76" s="107">
        <v>0</v>
      </c>
    </row>
    <row r="77" spans="1:6" x14ac:dyDescent="0.25">
      <c r="A77" s="106" t="s">
        <v>178</v>
      </c>
      <c r="B77" s="107">
        <v>2</v>
      </c>
      <c r="C77" s="107">
        <v>226.631</v>
      </c>
      <c r="D77" s="107">
        <v>7.787842925216909E-6</v>
      </c>
      <c r="E77" s="107">
        <v>0</v>
      </c>
      <c r="F77" s="107">
        <v>0</v>
      </c>
    </row>
    <row r="78" spans="1:6" x14ac:dyDescent="0.25">
      <c r="A78" s="106" t="s">
        <v>180</v>
      </c>
      <c r="B78" s="107">
        <v>3</v>
      </c>
      <c r="C78" s="107">
        <v>43.895400000000002</v>
      </c>
      <c r="D78" s="107">
        <v>1.5084012352218644E-6</v>
      </c>
      <c r="E78" s="107">
        <v>15384.05</v>
      </c>
      <c r="F78" s="107">
        <v>9.1566341381053916E-4</v>
      </c>
    </row>
    <row r="79" spans="1:6" x14ac:dyDescent="0.25">
      <c r="A79" s="106" t="s">
        <v>181</v>
      </c>
      <c r="B79" s="107">
        <v>1</v>
      </c>
      <c r="C79" s="107">
        <v>9.6715999999999998</v>
      </c>
      <c r="D79" s="107">
        <v>3.3235039176250316E-7</v>
      </c>
      <c r="E79" s="107">
        <v>0</v>
      </c>
      <c r="F79" s="107">
        <v>0</v>
      </c>
    </row>
    <row r="80" spans="1:6" x14ac:dyDescent="0.25">
      <c r="A80" s="106" t="s">
        <v>235</v>
      </c>
      <c r="B80" s="107">
        <v>1</v>
      </c>
      <c r="C80" s="107">
        <v>110.60680000000001</v>
      </c>
      <c r="D80" s="107">
        <v>3.8008409478883365E-6</v>
      </c>
      <c r="E80" s="107">
        <v>980.87</v>
      </c>
      <c r="F80" s="107">
        <v>5.8381685752733748E-5</v>
      </c>
    </row>
    <row r="81" spans="1:6" x14ac:dyDescent="0.25">
      <c r="A81" s="106" t="s">
        <v>185</v>
      </c>
      <c r="B81" s="107">
        <v>3</v>
      </c>
      <c r="C81" s="107">
        <v>0</v>
      </c>
      <c r="D81" s="107">
        <v>0</v>
      </c>
      <c r="E81" s="107">
        <v>10393.92</v>
      </c>
      <c r="F81" s="107">
        <v>6.1864933291777135E-4</v>
      </c>
    </row>
    <row r="82" spans="1:6" x14ac:dyDescent="0.25">
      <c r="A82" s="106" t="s">
        <v>186</v>
      </c>
      <c r="B82" s="107">
        <v>2</v>
      </c>
      <c r="C82" s="107">
        <v>112.09429999999999</v>
      </c>
      <c r="D82" s="107">
        <v>3.8519567103006277E-6</v>
      </c>
      <c r="E82" s="107">
        <v>0</v>
      </c>
      <c r="F82" s="107">
        <v>0</v>
      </c>
    </row>
    <row r="83" spans="1:6" x14ac:dyDescent="0.25">
      <c r="A83" s="106" t="s">
        <v>187</v>
      </c>
      <c r="B83" s="107">
        <v>2</v>
      </c>
      <c r="C83" s="107">
        <v>71.1738</v>
      </c>
      <c r="D83" s="107">
        <v>2.4457835635495725E-6</v>
      </c>
      <c r="E83" s="107">
        <v>121.71</v>
      </c>
      <c r="F83" s="107">
        <v>7.2442168411361585E-6</v>
      </c>
    </row>
    <row r="84" spans="1:6" x14ac:dyDescent="0.25">
      <c r="A84" s="106" t="s">
        <v>193</v>
      </c>
      <c r="B84" s="107">
        <v>1</v>
      </c>
      <c r="C84" s="107">
        <v>132.12629999999999</v>
      </c>
      <c r="D84" s="107">
        <v>4.5403270986320791E-6</v>
      </c>
      <c r="E84" s="107">
        <v>0</v>
      </c>
      <c r="F84" s="107">
        <v>0</v>
      </c>
    </row>
    <row r="85" spans="1:6" x14ac:dyDescent="0.25">
      <c r="A85" s="106" t="s">
        <v>196</v>
      </c>
      <c r="B85" s="107">
        <v>2</v>
      </c>
      <c r="C85" s="107">
        <v>0</v>
      </c>
      <c r="D85" s="107">
        <v>0</v>
      </c>
      <c r="E85" s="107">
        <v>92840.72</v>
      </c>
      <c r="F85" s="107">
        <v>5.525908367161339E-3</v>
      </c>
    </row>
    <row r="86" spans="1:6" x14ac:dyDescent="0.25">
      <c r="A86" s="106" t="s">
        <v>198</v>
      </c>
      <c r="B86" s="107">
        <v>2</v>
      </c>
      <c r="C86" s="107">
        <v>8.9306999999999999</v>
      </c>
      <c r="D86" s="107">
        <v>3.0689044663896221E-7</v>
      </c>
      <c r="E86" s="107">
        <v>924.07</v>
      </c>
      <c r="F86" s="107">
        <v>5.5000932186251667E-5</v>
      </c>
    </row>
    <row r="87" spans="1:6" x14ac:dyDescent="0.25">
      <c r="A87" s="106" t="s">
        <v>205</v>
      </c>
      <c r="B87" s="107">
        <v>2</v>
      </c>
      <c r="C87" s="107">
        <v>82.957800000000006</v>
      </c>
      <c r="D87" s="107">
        <v>2.8507234924681942E-6</v>
      </c>
      <c r="E87" s="107">
        <v>481.11</v>
      </c>
      <c r="F87" s="107">
        <v>2.8635815992432975E-5</v>
      </c>
    </row>
    <row r="88" spans="1:6" x14ac:dyDescent="0.25">
      <c r="A88" s="106" t="s">
        <v>206</v>
      </c>
      <c r="B88" s="107">
        <v>2</v>
      </c>
      <c r="C88" s="107">
        <v>82.338600000000014</v>
      </c>
      <c r="D88" s="107">
        <v>2.8294455898895782E-6</v>
      </c>
      <c r="E88" s="107">
        <v>0</v>
      </c>
      <c r="F88" s="107">
        <v>0</v>
      </c>
    </row>
    <row r="89" spans="1:6" x14ac:dyDescent="0.25">
      <c r="A89" s="106" t="s">
        <v>207</v>
      </c>
      <c r="B89" s="107">
        <v>1</v>
      </c>
      <c r="C89" s="107">
        <v>19.053799999999999</v>
      </c>
      <c r="D89" s="107">
        <v>6.5475597569837277E-7</v>
      </c>
      <c r="E89" s="107">
        <v>0</v>
      </c>
      <c r="F89" s="107">
        <v>0</v>
      </c>
    </row>
    <row r="90" spans="1:6" x14ac:dyDescent="0.25">
      <c r="A90" s="106" t="s">
        <v>208</v>
      </c>
      <c r="B90" s="107">
        <v>3</v>
      </c>
      <c r="C90" s="107">
        <v>96.275900000000007</v>
      </c>
      <c r="D90" s="107">
        <v>3.308380524658544E-6</v>
      </c>
      <c r="E90" s="107">
        <v>31919.03</v>
      </c>
      <c r="F90" s="107">
        <v>1.8998305371681068E-3</v>
      </c>
    </row>
    <row r="91" spans="1:6" x14ac:dyDescent="0.25">
      <c r="A91" s="106" t="s">
        <v>209</v>
      </c>
      <c r="B91" s="107">
        <v>1</v>
      </c>
      <c r="C91" s="107">
        <v>0</v>
      </c>
      <c r="D91" s="107">
        <v>0</v>
      </c>
      <c r="E91" s="107">
        <v>58804.58</v>
      </c>
      <c r="F91" s="107">
        <v>3.5000667880366325E-3</v>
      </c>
    </row>
    <row r="92" spans="1:6" x14ac:dyDescent="0.25">
      <c r="A92" s="106" t="s">
        <v>210</v>
      </c>
      <c r="B92" s="107">
        <v>2</v>
      </c>
      <c r="C92" s="107">
        <v>18.827999999999999</v>
      </c>
      <c r="D92" s="107">
        <v>6.4699668887303131E-7</v>
      </c>
      <c r="E92" s="107">
        <v>21467.85</v>
      </c>
      <c r="F92" s="107">
        <v>1.2777730713415896E-3</v>
      </c>
    </row>
    <row r="93" spans="1:6" x14ac:dyDescent="0.25">
      <c r="A93" s="106" t="s">
        <v>211</v>
      </c>
      <c r="B93" s="107">
        <v>2</v>
      </c>
      <c r="C93" s="107">
        <v>31.1447</v>
      </c>
      <c r="D93" s="107">
        <v>1.0702420743543603E-6</v>
      </c>
      <c r="E93" s="107">
        <v>46638.11</v>
      </c>
      <c r="F93" s="107">
        <v>2.7759147309240053E-3</v>
      </c>
    </row>
    <row r="94" spans="1:6" x14ac:dyDescent="0.25">
      <c r="A94" s="106" t="s">
        <v>212</v>
      </c>
      <c r="B94" s="107">
        <v>2</v>
      </c>
      <c r="C94" s="107">
        <v>70.126199999999997</v>
      </c>
      <c r="D94" s="107">
        <v>2.4097843213962166E-6</v>
      </c>
      <c r="E94" s="107">
        <v>43872.23</v>
      </c>
      <c r="F94" s="107">
        <v>2.6112886979229237E-3</v>
      </c>
    </row>
    <row r="95" spans="1:6" x14ac:dyDescent="0.25">
      <c r="A95" s="106" t="s">
        <v>213</v>
      </c>
      <c r="B95" s="107">
        <v>3</v>
      </c>
      <c r="C95" s="107">
        <v>150.83260000000001</v>
      </c>
      <c r="D95" s="107">
        <v>5.1831417449601857E-6</v>
      </c>
      <c r="E95" s="107">
        <v>39953.97</v>
      </c>
      <c r="F95" s="107">
        <v>2.3780726509263733E-3</v>
      </c>
    </row>
    <row r="96" spans="1:6" x14ac:dyDescent="0.25">
      <c r="A96" s="106" t="s">
        <v>214</v>
      </c>
      <c r="B96" s="107">
        <v>1</v>
      </c>
      <c r="C96" s="107">
        <v>0</v>
      </c>
      <c r="D96" s="107">
        <v>0</v>
      </c>
      <c r="E96" s="107">
        <v>40590.32</v>
      </c>
      <c r="F96" s="107">
        <v>2.4159483997297335E-3</v>
      </c>
    </row>
    <row r="97" spans="1:6" x14ac:dyDescent="0.25">
      <c r="A97" s="106" t="s">
        <v>215</v>
      </c>
      <c r="B97" s="107">
        <v>1</v>
      </c>
      <c r="C97" s="107">
        <v>70.791799999999995</v>
      </c>
      <c r="D97" s="107">
        <v>2.4326566921267183E-6</v>
      </c>
      <c r="E97" s="107">
        <v>0</v>
      </c>
      <c r="F97" s="107">
        <v>0</v>
      </c>
    </row>
    <row r="98" spans="1:6" x14ac:dyDescent="0.25">
      <c r="A98" s="106" t="s">
        <v>216</v>
      </c>
      <c r="B98" s="107">
        <v>1</v>
      </c>
      <c r="C98" s="107">
        <v>75.867800000000003</v>
      </c>
      <c r="D98" s="107">
        <v>2.6070860097770006E-6</v>
      </c>
      <c r="E98" s="107">
        <v>0</v>
      </c>
      <c r="F98" s="107">
        <v>0</v>
      </c>
    </row>
    <row r="99" spans="1:6" x14ac:dyDescent="0.25">
      <c r="A99" s="106" t="s">
        <v>217</v>
      </c>
      <c r="B99" s="107">
        <v>1</v>
      </c>
      <c r="C99" s="107">
        <v>0</v>
      </c>
      <c r="D99" s="107">
        <v>0</v>
      </c>
      <c r="E99" s="107">
        <v>10001.75</v>
      </c>
      <c r="F99" s="107">
        <v>5.9530725323172769E-4</v>
      </c>
    </row>
    <row r="100" spans="1:6" x14ac:dyDescent="0.25">
      <c r="A100" s="106" t="s">
        <v>218</v>
      </c>
      <c r="B100" s="107">
        <v>1</v>
      </c>
      <c r="C100" s="107">
        <v>0</v>
      </c>
      <c r="D100" s="107">
        <v>0</v>
      </c>
      <c r="E100" s="107">
        <v>5108.62</v>
      </c>
      <c r="F100" s="107">
        <v>3.0406664233805772E-4</v>
      </c>
    </row>
    <row r="101" spans="1:6" x14ac:dyDescent="0.25">
      <c r="A101" s="106" t="s">
        <v>257</v>
      </c>
      <c r="B101" s="107">
        <v>15</v>
      </c>
      <c r="C101" s="107">
        <v>0</v>
      </c>
      <c r="D101" s="107">
        <v>0</v>
      </c>
      <c r="E101" s="107">
        <v>3591014.0700570233</v>
      </c>
      <c r="F101" s="107">
        <v>0.21373826803930646</v>
      </c>
    </row>
    <row r="102" spans="1:6" x14ac:dyDescent="0.25">
      <c r="A102" s="106" t="s">
        <v>282</v>
      </c>
      <c r="B102" s="107">
        <v>155</v>
      </c>
      <c r="C102" s="107">
        <v>3269.2545</v>
      </c>
      <c r="D102" s="107">
        <v>1.1234315044525478E-4</v>
      </c>
      <c r="E102" s="107">
        <v>5705799.2400570232</v>
      </c>
      <c r="F102" s="107">
        <v>0.3396109353953084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663"/>
  <sheetViews>
    <sheetView zoomScale="80" zoomScaleNormal="80" workbookViewId="0">
      <pane xSplit="3" ySplit="5" topLeftCell="D414" activePane="bottomRight" state="frozen"/>
      <selection pane="topRight" activeCell="D1" sqref="D1"/>
      <selection pane="bottomLeft" activeCell="A6" sqref="A6"/>
      <selection pane="bottomRight" activeCell="F423" activeCellId="1" sqref="D423 F423"/>
    </sheetView>
  </sheetViews>
  <sheetFormatPr defaultRowHeight="15" x14ac:dyDescent="0.25"/>
  <cols>
    <col min="1" max="2" width="15.7109375" customWidth="1"/>
    <col min="3" max="3" width="20" customWidth="1"/>
    <col min="4" max="4" width="22.7109375" style="13" customWidth="1"/>
    <col min="5" max="5" width="27.28515625" style="10" customWidth="1"/>
    <col min="6" max="6" width="25" style="13" customWidth="1"/>
    <col min="7" max="9" width="34.42578125" style="10" customWidth="1"/>
    <col min="10" max="10" width="33" bestFit="1" customWidth="1"/>
    <col min="11" max="11" width="43.5703125" bestFit="1" customWidth="1"/>
    <col min="12" max="12" width="38.5703125" customWidth="1"/>
    <col min="13" max="13" width="49.28515625" customWidth="1"/>
    <col min="14" max="14" width="49.28515625" style="49" customWidth="1"/>
    <col min="15" max="15" width="22.7109375" customWidth="1"/>
    <col min="16" max="16" width="32.7109375" customWidth="1"/>
    <col min="17" max="17" width="31.28515625" customWidth="1"/>
    <col min="18" max="18" width="41.28515625" customWidth="1"/>
    <col min="19" max="19" width="20.5703125" customWidth="1"/>
    <col min="20" max="20" width="14.28515625" customWidth="1"/>
    <col min="21" max="21" width="20.5703125" customWidth="1"/>
    <col min="22" max="22" width="14.28515625" customWidth="1"/>
    <col min="23" max="23" width="18.5703125" customWidth="1"/>
    <col min="24" max="24" width="17.7109375" customWidth="1"/>
    <col min="25" max="25" width="27.140625" customWidth="1"/>
    <col min="26" max="26" width="25" customWidth="1"/>
    <col min="27" max="27" width="34.42578125" customWidth="1"/>
    <col min="28" max="28" width="10.85546875" customWidth="1"/>
    <col min="29" max="29" width="11.42578125" customWidth="1"/>
    <col min="30" max="30" width="27.5703125" customWidth="1"/>
    <col min="31" max="31" width="37" customWidth="1"/>
    <col min="32" max="32" width="35.42578125" customWidth="1"/>
    <col min="33" max="33" width="45.42578125" customWidth="1"/>
    <col min="34" max="34" width="13" customWidth="1"/>
    <col min="35" max="35" width="20.7109375" customWidth="1"/>
    <col min="36" max="36" width="30.140625" customWidth="1"/>
    <col min="37" max="37" width="28.5703125" customWidth="1"/>
    <col min="38" max="38" width="38" customWidth="1"/>
    <col min="39" max="39" width="13" customWidth="1"/>
  </cols>
  <sheetData>
    <row r="1" spans="1:40" ht="18.75" customHeight="1" x14ac:dyDescent="0.25">
      <c r="A1" s="201" t="s">
        <v>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3"/>
      <c r="S1" s="2"/>
      <c r="T1" s="2"/>
      <c r="U1" s="2"/>
      <c r="V1" s="2"/>
    </row>
    <row r="2" spans="1:40" ht="15.75" customHeight="1" thickBot="1" x14ac:dyDescent="0.3">
      <c r="A2" s="204"/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6"/>
    </row>
    <row r="3" spans="1:40" ht="16.5" thickBot="1" x14ac:dyDescent="0.3">
      <c r="A3" s="214" t="s">
        <v>259</v>
      </c>
      <c r="B3" s="215"/>
      <c r="C3" s="215"/>
      <c r="D3" s="198" t="s">
        <v>3</v>
      </c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200"/>
    </row>
    <row r="4" spans="1:40" ht="15.75" thickBot="1" x14ac:dyDescent="0.3">
      <c r="A4" s="216"/>
      <c r="B4" s="217"/>
      <c r="C4" s="218"/>
      <c r="D4" s="210" t="s">
        <v>40</v>
      </c>
      <c r="E4" s="211"/>
      <c r="F4" s="211"/>
      <c r="G4" s="211"/>
      <c r="H4" s="102"/>
      <c r="I4" s="102"/>
      <c r="J4" s="212" t="s">
        <v>5</v>
      </c>
      <c r="K4" s="213"/>
      <c r="L4" s="213"/>
      <c r="M4" s="213"/>
      <c r="N4" s="101"/>
      <c r="O4" s="207" t="s">
        <v>6</v>
      </c>
      <c r="P4" s="208"/>
      <c r="Q4" s="208"/>
      <c r="R4" s="209"/>
    </row>
    <row r="5" spans="1:40" ht="18.75" thickBot="1" x14ac:dyDescent="0.3">
      <c r="A5" s="22" t="s">
        <v>1</v>
      </c>
      <c r="B5" s="4" t="s">
        <v>2</v>
      </c>
      <c r="C5" s="5" t="s">
        <v>11</v>
      </c>
      <c r="D5" s="14" t="s">
        <v>8</v>
      </c>
      <c r="E5" s="16" t="s">
        <v>9</v>
      </c>
      <c r="F5" s="11" t="s">
        <v>10</v>
      </c>
      <c r="G5" s="16" t="s">
        <v>15</v>
      </c>
      <c r="H5" s="103" t="s">
        <v>277</v>
      </c>
      <c r="I5" s="103" t="s">
        <v>278</v>
      </c>
      <c r="J5" s="7" t="s">
        <v>7</v>
      </c>
      <c r="K5" s="8" t="s">
        <v>13</v>
      </c>
      <c r="L5" s="8" t="s">
        <v>12</v>
      </c>
      <c r="M5" s="8" t="s">
        <v>14</v>
      </c>
      <c r="N5" s="37" t="s">
        <v>279</v>
      </c>
      <c r="O5" s="7" t="s">
        <v>16</v>
      </c>
      <c r="P5" s="8" t="s">
        <v>17</v>
      </c>
      <c r="Q5" s="8" t="s">
        <v>18</v>
      </c>
      <c r="R5" s="9" t="s">
        <v>19</v>
      </c>
      <c r="S5" s="104" t="s">
        <v>280</v>
      </c>
      <c r="U5" t="s">
        <v>1</v>
      </c>
      <c r="V5" s="49" t="s">
        <v>1963</v>
      </c>
      <c r="W5" t="s">
        <v>2</v>
      </c>
      <c r="X5" t="s">
        <v>286</v>
      </c>
      <c r="Y5" t="s">
        <v>8</v>
      </c>
      <c r="Z5" t="s">
        <v>9</v>
      </c>
      <c r="AA5" t="s">
        <v>10</v>
      </c>
      <c r="AB5" t="s">
        <v>15</v>
      </c>
      <c r="AC5" t="s">
        <v>277</v>
      </c>
      <c r="AD5" t="s">
        <v>278</v>
      </c>
      <c r="AE5" t="s">
        <v>7</v>
      </c>
      <c r="AF5" t="s">
        <v>13</v>
      </c>
      <c r="AG5" t="s">
        <v>12</v>
      </c>
      <c r="AH5" t="s">
        <v>14</v>
      </c>
      <c r="AI5" t="s">
        <v>279</v>
      </c>
      <c r="AJ5" t="s">
        <v>16</v>
      </c>
      <c r="AK5" t="s">
        <v>17</v>
      </c>
      <c r="AL5" t="s">
        <v>18</v>
      </c>
      <c r="AM5" t="s">
        <v>19</v>
      </c>
      <c r="AN5" t="s">
        <v>280</v>
      </c>
    </row>
    <row r="6" spans="1:40" s="49" customFormat="1" ht="15.75" thickBot="1" x14ac:dyDescent="0.3">
      <c r="A6" s="50" t="s">
        <v>220</v>
      </c>
      <c r="B6" s="51" t="s">
        <v>238</v>
      </c>
      <c r="C6" s="3" t="s">
        <v>239</v>
      </c>
      <c r="D6" s="15">
        <f>Table3[[#This Row],[Residential CLM $ Collected]]+Table3[[#This Row],[C&amp;I CLM $ Collected]]</f>
        <v>394.428</v>
      </c>
      <c r="E6" s="48">
        <f>Table3[[#This Row],[CLM $ Collected ]]/'1.) CLM Reference'!$B$4</f>
        <v>1.3553941470087741E-5</v>
      </c>
      <c r="F6" s="12">
        <f>Table3[[#This Row],[Residential Incentive Disbursements]]+Table3[[#This Row],[C&amp;I Incentive Disbursements]]</f>
        <v>0</v>
      </c>
      <c r="G6" s="17">
        <f>Table3[[#This Row],[Incentive Disbursements]]/'1.) CLM Reference'!$B$5</f>
        <v>0</v>
      </c>
      <c r="H6" s="17" t="str">
        <f>IF((Table3[[#This Row],[Incentive Disbursements]]&gt;=0.5*Table3[[#This Row],[CLM $ Collected ]]),"YES",IF(Table3[[#This Row],[Incentive Disbursements]]&lt;=1, "N/A", "NO"))</f>
        <v>N/A</v>
      </c>
      <c r="I6" s="17" t="str">
        <f>IF(ROUND(E6,5)&lt;0.00001,"N/A",IF(ROUND(E6,5)&lt;=ROUND(G6,5),"YES","NO"))</f>
        <v>NO</v>
      </c>
      <c r="J6" s="52">
        <v>394.428</v>
      </c>
      <c r="K6" s="53">
        <f>Table3[[#This Row],[CLM $ Collected ]]/'1.) CLM Reference'!$B$4</f>
        <v>1.3553941470087741E-5</v>
      </c>
      <c r="L6" s="54">
        <v>0</v>
      </c>
      <c r="M6" s="53">
        <f>Table3[[#This Row],[Incentive Disbursements]]/'1.) CLM Reference'!$B$5</f>
        <v>0</v>
      </c>
      <c r="N6" s="53" t="str">
        <f t="shared" ref="N6:N69" si="0">IF(ROUND(K6,5)&lt;0.00001,"N/A",IF(ROUND(K6,5)&lt;=ROUND(M6,5),"YES","NO"))</f>
        <v>NO</v>
      </c>
      <c r="O6" s="52">
        <v>0</v>
      </c>
      <c r="P6" s="76">
        <f>Table3[[#This Row],[CLM $ Collected ]]/'1.) CLM Reference'!$B$4</f>
        <v>1.3553941470087741E-5</v>
      </c>
      <c r="Q6" s="54">
        <v>0</v>
      </c>
      <c r="R6" s="56">
        <f>Table3[[#This Row],[Incentive Disbursements]]/'1.) CLM Reference'!$B$5</f>
        <v>0</v>
      </c>
      <c r="S6" s="49" t="str">
        <f t="shared" ref="S6:S69" si="1">IF(ROUND(P6,5)&lt;0.00001,"N/A",IF(ROUND(P6,5)&lt;=ROUND(R6,5),"YES","NO"))</f>
        <v>NO</v>
      </c>
      <c r="U6" s="49" t="s">
        <v>220</v>
      </c>
      <c r="V6" s="49" t="str">
        <f>RIGHT(Table5[[#This Row],[Census Tract]],10)</f>
        <v>9001055100</v>
      </c>
      <c r="W6" s="49" t="s">
        <v>238</v>
      </c>
      <c r="X6" s="49" t="s">
        <v>239</v>
      </c>
      <c r="Y6" s="49">
        <v>394.428</v>
      </c>
      <c r="Z6" s="49">
        <v>1.3553941470087741E-5</v>
      </c>
      <c r="AA6" s="49">
        <v>0</v>
      </c>
      <c r="AB6" s="49">
        <v>0</v>
      </c>
      <c r="AC6" s="49" t="s">
        <v>290</v>
      </c>
      <c r="AD6" s="49" t="s">
        <v>1965</v>
      </c>
      <c r="AE6" s="49">
        <v>394.428</v>
      </c>
      <c r="AF6" s="49">
        <v>1.3553941470087741E-5</v>
      </c>
      <c r="AG6" s="49">
        <v>0</v>
      </c>
      <c r="AH6" s="49">
        <v>0</v>
      </c>
      <c r="AI6" s="49" t="s">
        <v>1965</v>
      </c>
      <c r="AJ6" s="49">
        <v>0</v>
      </c>
      <c r="AK6" s="49">
        <v>1.3553941470087741E-5</v>
      </c>
      <c r="AL6" s="49">
        <v>0</v>
      </c>
      <c r="AM6" s="49">
        <v>0</v>
      </c>
      <c r="AN6" s="49" t="s">
        <v>1965</v>
      </c>
    </row>
    <row r="7" spans="1:40" s="49" customFormat="1" ht="15.75" thickBot="1" x14ac:dyDescent="0.3">
      <c r="A7" s="50" t="s">
        <v>221</v>
      </c>
      <c r="B7" s="51" t="s">
        <v>238</v>
      </c>
      <c r="C7" s="3" t="s">
        <v>239</v>
      </c>
      <c r="D7" s="15">
        <f>Table3[[#This Row],[Residential CLM $ Collected]]+Table3[[#This Row],[C&amp;I CLM $ Collected]]</f>
        <v>887.51059999999995</v>
      </c>
      <c r="E7" s="48">
        <f>Table3[[#This Row],[CLM $ Collected ]]/'1.) CLM Reference'!$B$4</f>
        <v>3.049800401209461E-5</v>
      </c>
      <c r="F7" s="12">
        <f>Table3[[#This Row],[Residential Incentive Disbursements]]+Table3[[#This Row],[C&amp;I Incentive Disbursements]]</f>
        <v>0</v>
      </c>
      <c r="G7" s="17">
        <f>Table3[[#This Row],[Incentive Disbursements]]/'1.) CLM Reference'!$B$5</f>
        <v>0</v>
      </c>
      <c r="H7" s="17" t="str">
        <f>IF((Table3[[#This Row],[Incentive Disbursements]]&gt;=0.5*Table3[[#This Row],[CLM $ Collected ]]),"YES",IF(Table3[[#This Row],[Incentive Disbursements]]&lt;=1, "N/A", "NO"))</f>
        <v>N/A</v>
      </c>
      <c r="I7" s="17" t="str">
        <f>IF(ROUND(E7,5)&lt;0.00001,"N/A",IF(ROUND(E7,5)&lt;=ROUND(G7,5),"YES","NO"))</f>
        <v>NO</v>
      </c>
      <c r="J7" s="52">
        <v>887.51059999999995</v>
      </c>
      <c r="K7" s="53">
        <f>Table3[[#This Row],[CLM $ Collected ]]/'1.) CLM Reference'!$B$4</f>
        <v>3.049800401209461E-5</v>
      </c>
      <c r="L7" s="54">
        <v>0</v>
      </c>
      <c r="M7" s="53">
        <f>Table3[[#This Row],[Incentive Disbursements]]/'1.) CLM Reference'!$B$5</f>
        <v>0</v>
      </c>
      <c r="N7" s="53" t="str">
        <f t="shared" si="0"/>
        <v>NO</v>
      </c>
      <c r="O7" s="52">
        <v>0</v>
      </c>
      <c r="P7" s="76">
        <f>Table3[[#This Row],[CLM $ Collected ]]/'1.) CLM Reference'!$B$4</f>
        <v>3.049800401209461E-5</v>
      </c>
      <c r="Q7" s="54">
        <v>0</v>
      </c>
      <c r="R7" s="56">
        <f>Table3[[#This Row],[Incentive Disbursements]]/'1.) CLM Reference'!$B$5</f>
        <v>0</v>
      </c>
      <c r="S7" s="49" t="str">
        <f t="shared" si="1"/>
        <v>NO</v>
      </c>
      <c r="U7" s="49" t="s">
        <v>221</v>
      </c>
      <c r="V7" s="49" t="str">
        <f>RIGHT(Table5[[#This Row],[Census Tract]],10)</f>
        <v>9001055200</v>
      </c>
      <c r="W7" s="49" t="s">
        <v>238</v>
      </c>
      <c r="X7" s="49" t="s">
        <v>239</v>
      </c>
      <c r="Y7" s="49">
        <v>887.51059999999995</v>
      </c>
      <c r="Z7" s="49">
        <v>3.049800401209461E-5</v>
      </c>
      <c r="AA7" s="49">
        <v>0</v>
      </c>
      <c r="AB7" s="49">
        <v>0</v>
      </c>
      <c r="AC7" s="49" t="s">
        <v>290</v>
      </c>
      <c r="AD7" s="49" t="s">
        <v>1965</v>
      </c>
      <c r="AE7" s="49">
        <v>887.51059999999995</v>
      </c>
      <c r="AF7" s="49">
        <v>3.049800401209461E-5</v>
      </c>
      <c r="AG7" s="49">
        <v>0</v>
      </c>
      <c r="AH7" s="49">
        <v>0</v>
      </c>
      <c r="AI7" s="49" t="s">
        <v>1965</v>
      </c>
      <c r="AJ7" s="49">
        <v>0</v>
      </c>
      <c r="AK7" s="49">
        <v>3.049800401209461E-5</v>
      </c>
      <c r="AL7" s="49">
        <v>0</v>
      </c>
      <c r="AM7" s="49">
        <v>0</v>
      </c>
      <c r="AN7" s="49" t="s">
        <v>1965</v>
      </c>
    </row>
    <row r="8" spans="1:40" s="49" customFormat="1" ht="15.75" thickBot="1" x14ac:dyDescent="0.3">
      <c r="A8" s="50" t="s">
        <v>55</v>
      </c>
      <c r="B8" s="51" t="s">
        <v>240</v>
      </c>
      <c r="C8" s="3" t="s">
        <v>239</v>
      </c>
      <c r="D8" s="15">
        <f>Table3[[#This Row],[Residential CLM $ Collected]]+Table3[[#This Row],[C&amp;I CLM $ Collected]]</f>
        <v>0.90290000000000004</v>
      </c>
      <c r="E8" s="48">
        <f>Table3[[#This Row],[CLM $ Collected ]]/'1.) CLM Reference'!$B$4</f>
        <v>3.1026838240039302E-8</v>
      </c>
      <c r="F8" s="12">
        <f>Table3[[#This Row],[Residential Incentive Disbursements]]+Table3[[#This Row],[C&amp;I Incentive Disbursements]]</f>
        <v>0</v>
      </c>
      <c r="G8" s="17">
        <f>Table3[[#This Row],[Incentive Disbursements]]/'1.) CLM Reference'!$B$5</f>
        <v>0</v>
      </c>
      <c r="H8" s="17" t="str">
        <f>IF((Table3[[#This Row],[Incentive Disbursements]]&gt;=0.5*Table3[[#This Row],[CLM $ Collected ]]),"YES",IF(Table3[[#This Row],[Incentive Disbursements]]&lt;=1, "N/A", "NO"))</f>
        <v>N/A</v>
      </c>
      <c r="I8" s="17" t="str">
        <f t="shared" ref="I8:I69" si="2">IF(ROUND(E8,5)&lt;0.00001,"N/A",IF(ROUND(E8,5)&lt;=ROUND(G8,5),"YES","NO"))</f>
        <v>N/A</v>
      </c>
      <c r="J8" s="52">
        <v>0</v>
      </c>
      <c r="K8" s="53">
        <f>Table3[[#This Row],[CLM $ Collected ]]/'1.) CLM Reference'!$B$4</f>
        <v>3.1026838240039302E-8</v>
      </c>
      <c r="L8" s="54">
        <v>0</v>
      </c>
      <c r="M8" s="53">
        <f>Table3[[#This Row],[Incentive Disbursements]]/'1.) CLM Reference'!$B$5</f>
        <v>0</v>
      </c>
      <c r="N8" s="53" t="str">
        <f t="shared" si="0"/>
        <v>N/A</v>
      </c>
      <c r="O8" s="52">
        <v>0.90290000000000004</v>
      </c>
      <c r="P8" s="76">
        <f>Table3[[#This Row],[CLM $ Collected ]]/'1.) CLM Reference'!$B$4</f>
        <v>3.1026838240039302E-8</v>
      </c>
      <c r="Q8" s="54">
        <v>0</v>
      </c>
      <c r="R8" s="56">
        <f>Table3[[#This Row],[Incentive Disbursements]]/'1.) CLM Reference'!$B$5</f>
        <v>0</v>
      </c>
      <c r="S8" s="49" t="str">
        <f t="shared" si="1"/>
        <v>N/A</v>
      </c>
      <c r="U8" s="49" t="s">
        <v>55</v>
      </c>
      <c r="V8" s="49" t="str">
        <f>RIGHT(Table5[[#This Row],[Census Tract]],10)</f>
        <v>9001060100</v>
      </c>
      <c r="W8" s="49" t="s">
        <v>240</v>
      </c>
      <c r="X8" s="49" t="s">
        <v>239</v>
      </c>
      <c r="Y8" s="49">
        <v>0.90290000000000004</v>
      </c>
      <c r="Z8" s="49">
        <v>3.1026838240039302E-8</v>
      </c>
      <c r="AA8" s="49">
        <v>0</v>
      </c>
      <c r="AB8" s="49">
        <v>0</v>
      </c>
      <c r="AC8" s="49" t="s">
        <v>290</v>
      </c>
      <c r="AD8" s="49" t="s">
        <v>290</v>
      </c>
      <c r="AE8" s="49">
        <v>0</v>
      </c>
      <c r="AF8" s="49">
        <v>3.1026838240039302E-8</v>
      </c>
      <c r="AG8" s="49">
        <v>0</v>
      </c>
      <c r="AH8" s="49">
        <v>0</v>
      </c>
      <c r="AI8" s="49" t="s">
        <v>290</v>
      </c>
      <c r="AJ8" s="49">
        <v>0.90290000000000004</v>
      </c>
      <c r="AK8" s="49">
        <v>3.1026838240039302E-8</v>
      </c>
      <c r="AL8" s="49">
        <v>0</v>
      </c>
      <c r="AM8" s="49">
        <v>0</v>
      </c>
      <c r="AN8" s="49" t="s">
        <v>290</v>
      </c>
    </row>
    <row r="9" spans="1:40" s="49" customFormat="1" ht="15.75" thickBot="1" x14ac:dyDescent="0.3">
      <c r="A9" s="50" t="s">
        <v>55</v>
      </c>
      <c r="B9" s="51" t="s">
        <v>241</v>
      </c>
      <c r="C9" s="3" t="s">
        <v>239</v>
      </c>
      <c r="D9" s="15">
        <f>Table3[[#This Row],[Residential CLM $ Collected]]+Table3[[#This Row],[C&amp;I CLM $ Collected]]</f>
        <v>71392.777199999895</v>
      </c>
      <c r="E9" s="48">
        <f>Table3[[#This Row],[CLM $ Collected ]]/'1.) CLM Reference'!$B$4</f>
        <v>2.453308394829508E-3</v>
      </c>
      <c r="F9" s="12">
        <f>Table3[[#This Row],[Residential Incentive Disbursements]]+Table3[[#This Row],[C&amp;I Incentive Disbursements]]</f>
        <v>20104.8</v>
      </c>
      <c r="G9" s="17">
        <f>Table3[[#This Row],[Incentive Disbursements]]/'1.) CLM Reference'!$B$5</f>
        <v>1.1966439137924103E-3</v>
      </c>
      <c r="H9" s="17" t="str">
        <f>IF((Table3[[#This Row],[Incentive Disbursements]]&gt;=0.5*Table3[[#This Row],[CLM $ Collected ]]),"YES",IF(Table3[[#This Row],[Incentive Disbursements]]&lt;=1, "N/A", "NO"))</f>
        <v>NO</v>
      </c>
      <c r="I9" s="17" t="str">
        <f t="shared" si="2"/>
        <v>NO</v>
      </c>
      <c r="J9" s="52">
        <v>58128.328499999901</v>
      </c>
      <c r="K9" s="53">
        <f>Table3[[#This Row],[CLM $ Collected ]]/'1.) CLM Reference'!$B$4</f>
        <v>2.453308394829508E-3</v>
      </c>
      <c r="L9" s="54">
        <v>19857.8</v>
      </c>
      <c r="M9" s="53">
        <f>Table3[[#This Row],[Incentive Disbursements]]/'1.) CLM Reference'!$B$5</f>
        <v>1.1966439137924103E-3</v>
      </c>
      <c r="N9" s="53" t="str">
        <f t="shared" si="0"/>
        <v>NO</v>
      </c>
      <c r="O9" s="52">
        <v>13264.448700000001</v>
      </c>
      <c r="P9" s="76">
        <f>Table3[[#This Row],[CLM $ Collected ]]/'1.) CLM Reference'!$B$4</f>
        <v>2.453308394829508E-3</v>
      </c>
      <c r="Q9" s="54">
        <v>247</v>
      </c>
      <c r="R9" s="56">
        <f>Table3[[#This Row],[Incentive Disbursements]]/'1.) CLM Reference'!$B$5</f>
        <v>1.1966439137924103E-3</v>
      </c>
      <c r="S9" s="49" t="str">
        <f t="shared" si="1"/>
        <v>NO</v>
      </c>
      <c r="U9" s="49" t="s">
        <v>55</v>
      </c>
      <c r="V9" s="49" t="str">
        <f>RIGHT(Table5[[#This Row],[Census Tract]],10)</f>
        <v>9001060100</v>
      </c>
      <c r="W9" s="49" t="s">
        <v>241</v>
      </c>
      <c r="X9" s="49" t="s">
        <v>239</v>
      </c>
      <c r="Y9" s="49">
        <v>71392.777199999895</v>
      </c>
      <c r="Z9" s="49">
        <v>2.453308394829508E-3</v>
      </c>
      <c r="AA9" s="49">
        <v>20104.8</v>
      </c>
      <c r="AB9" s="49">
        <v>1.1966439137924103E-3</v>
      </c>
      <c r="AC9" s="49" t="s">
        <v>1965</v>
      </c>
      <c r="AD9" s="49" t="s">
        <v>1965</v>
      </c>
      <c r="AE9" s="49">
        <v>58128.328499999901</v>
      </c>
      <c r="AF9" s="49">
        <v>2.453308394829508E-3</v>
      </c>
      <c r="AG9" s="49">
        <v>19857.8</v>
      </c>
      <c r="AH9" s="49">
        <v>1.1966439137924103E-3</v>
      </c>
      <c r="AI9" s="49" t="s">
        <v>1965</v>
      </c>
      <c r="AJ9" s="49">
        <v>13264.448700000001</v>
      </c>
      <c r="AK9" s="49">
        <v>2.453308394829508E-3</v>
      </c>
      <c r="AL9" s="49">
        <v>247</v>
      </c>
      <c r="AM9" s="49">
        <v>1.1966439137924103E-3</v>
      </c>
      <c r="AN9" s="49" t="s">
        <v>1965</v>
      </c>
    </row>
    <row r="10" spans="1:40" s="49" customFormat="1" ht="15.75" thickBot="1" x14ac:dyDescent="0.3">
      <c r="A10" s="50" t="s">
        <v>55</v>
      </c>
      <c r="B10" s="51" t="s">
        <v>242</v>
      </c>
      <c r="C10" s="3" t="s">
        <v>239</v>
      </c>
      <c r="D10" s="15">
        <f>Table3[[#This Row],[Residential CLM $ Collected]]+Table3[[#This Row],[C&amp;I CLM $ Collected]]</f>
        <v>106.00539999999999</v>
      </c>
      <c r="E10" s="48">
        <f>Table3[[#This Row],[CLM $ Collected ]]/'1.) CLM Reference'!$B$4</f>
        <v>3.642720565257129E-6</v>
      </c>
      <c r="F10" s="12">
        <f>Table3[[#This Row],[Residential Incentive Disbursements]]+Table3[[#This Row],[C&amp;I Incentive Disbursements]]</f>
        <v>0</v>
      </c>
      <c r="G10" s="17">
        <f>Table3[[#This Row],[Incentive Disbursements]]/'1.) CLM Reference'!$B$5</f>
        <v>0</v>
      </c>
      <c r="H10" s="17" t="str">
        <f>IF((Table3[[#This Row],[Incentive Disbursements]]&gt;=0.5*Table3[[#This Row],[CLM $ Collected ]]),"YES",IF(Table3[[#This Row],[Incentive Disbursements]]&lt;=1, "N/A", "NO"))</f>
        <v>N/A</v>
      </c>
      <c r="I10" s="17" t="str">
        <f t="shared" si="2"/>
        <v>N/A</v>
      </c>
      <c r="J10" s="52">
        <v>0</v>
      </c>
      <c r="K10" s="53">
        <f>Table3[[#This Row],[CLM $ Collected ]]/'1.) CLM Reference'!$B$4</f>
        <v>3.642720565257129E-6</v>
      </c>
      <c r="L10" s="54">
        <v>0</v>
      </c>
      <c r="M10" s="53">
        <f>Table3[[#This Row],[Incentive Disbursements]]/'1.) CLM Reference'!$B$5</f>
        <v>0</v>
      </c>
      <c r="N10" s="53" t="str">
        <f t="shared" si="0"/>
        <v>N/A</v>
      </c>
      <c r="O10" s="52">
        <v>106.00539999999999</v>
      </c>
      <c r="P10" s="76">
        <f>Table3[[#This Row],[CLM $ Collected ]]/'1.) CLM Reference'!$B$4</f>
        <v>3.642720565257129E-6</v>
      </c>
      <c r="Q10" s="54">
        <v>0</v>
      </c>
      <c r="R10" s="56">
        <f>Table3[[#This Row],[Incentive Disbursements]]/'1.) CLM Reference'!$B$5</f>
        <v>0</v>
      </c>
      <c r="S10" s="49" t="str">
        <f t="shared" si="1"/>
        <v>N/A</v>
      </c>
      <c r="U10" s="49" t="s">
        <v>55</v>
      </c>
      <c r="V10" s="49" t="str">
        <f>RIGHT(Table5[[#This Row],[Census Tract]],10)</f>
        <v>9001060100</v>
      </c>
      <c r="W10" s="49" t="s">
        <v>242</v>
      </c>
      <c r="X10" s="49" t="s">
        <v>239</v>
      </c>
      <c r="Y10" s="49">
        <v>106.00539999999999</v>
      </c>
      <c r="Z10" s="49">
        <v>3.642720565257129E-6</v>
      </c>
      <c r="AA10" s="49">
        <v>0</v>
      </c>
      <c r="AB10" s="49">
        <v>0</v>
      </c>
      <c r="AC10" s="49" t="s">
        <v>290</v>
      </c>
      <c r="AD10" s="49" t="s">
        <v>290</v>
      </c>
      <c r="AE10" s="49">
        <v>0</v>
      </c>
      <c r="AF10" s="49">
        <v>3.642720565257129E-6</v>
      </c>
      <c r="AG10" s="49">
        <v>0</v>
      </c>
      <c r="AH10" s="49">
        <v>0</v>
      </c>
      <c r="AI10" s="49" t="s">
        <v>290</v>
      </c>
      <c r="AJ10" s="49">
        <v>106.00539999999999</v>
      </c>
      <c r="AK10" s="49">
        <v>3.642720565257129E-6</v>
      </c>
      <c r="AL10" s="49">
        <v>0</v>
      </c>
      <c r="AM10" s="49">
        <v>0</v>
      </c>
      <c r="AN10" s="49" t="s">
        <v>290</v>
      </c>
    </row>
    <row r="11" spans="1:40" s="49" customFormat="1" ht="15.75" thickBot="1" x14ac:dyDescent="0.3">
      <c r="A11" s="50" t="s">
        <v>56</v>
      </c>
      <c r="B11" s="51" t="s">
        <v>241</v>
      </c>
      <c r="C11" s="3" t="s">
        <v>239</v>
      </c>
      <c r="D11" s="15">
        <f>Table3[[#This Row],[Residential CLM $ Collected]]+Table3[[#This Row],[C&amp;I CLM $ Collected]]</f>
        <v>96972.011800000007</v>
      </c>
      <c r="E11" s="48">
        <f>Table3[[#This Row],[CLM $ Collected ]]/'1.) CLM Reference'!$B$4</f>
        <v>3.3323013887803549E-3</v>
      </c>
      <c r="F11" s="12">
        <f>Table3[[#This Row],[Residential Incentive Disbursements]]+Table3[[#This Row],[C&amp;I Incentive Disbursements]]</f>
        <v>31534.58</v>
      </c>
      <c r="G11" s="17">
        <f>Table3[[#This Row],[Incentive Disbursements]]/'1.) CLM Reference'!$B$5</f>
        <v>1.8769479542696205E-3</v>
      </c>
      <c r="H11" s="17" t="str">
        <f>IF((Table3[[#This Row],[Incentive Disbursements]]&gt;=0.5*Table3[[#This Row],[CLM $ Collected ]]),"YES",IF(Table3[[#This Row],[Incentive Disbursements]]&lt;=1, "N/A", "NO"))</f>
        <v>NO</v>
      </c>
      <c r="I11" s="17" t="str">
        <f t="shared" si="2"/>
        <v>NO</v>
      </c>
      <c r="J11" s="52">
        <v>78630.955100000006</v>
      </c>
      <c r="K11" s="53">
        <f>Table3[[#This Row],[CLM $ Collected ]]/'1.) CLM Reference'!$B$4</f>
        <v>3.3323013887803549E-3</v>
      </c>
      <c r="L11" s="54">
        <v>29656.58</v>
      </c>
      <c r="M11" s="53">
        <f>Table3[[#This Row],[Incentive Disbursements]]/'1.) CLM Reference'!$B$5</f>
        <v>1.8769479542696205E-3</v>
      </c>
      <c r="N11" s="53" t="str">
        <f t="shared" si="0"/>
        <v>NO</v>
      </c>
      <c r="O11" s="52">
        <v>18341.056700000001</v>
      </c>
      <c r="P11" s="76">
        <f>Table3[[#This Row],[CLM $ Collected ]]/'1.) CLM Reference'!$B$4</f>
        <v>3.3323013887803549E-3</v>
      </c>
      <c r="Q11" s="54">
        <v>1878</v>
      </c>
      <c r="R11" s="56">
        <f>Table3[[#This Row],[Incentive Disbursements]]/'1.) CLM Reference'!$B$5</f>
        <v>1.8769479542696205E-3</v>
      </c>
      <c r="S11" s="49" t="str">
        <f t="shared" si="1"/>
        <v>NO</v>
      </c>
      <c r="U11" s="49" t="s">
        <v>56</v>
      </c>
      <c r="V11" s="49" t="str">
        <f>RIGHT(Table5[[#This Row],[Census Tract]],10)</f>
        <v>9001060200</v>
      </c>
      <c r="W11" s="49" t="s">
        <v>241</v>
      </c>
      <c r="X11" s="49" t="s">
        <v>239</v>
      </c>
      <c r="Y11" s="49">
        <v>96972.011800000007</v>
      </c>
      <c r="Z11" s="49">
        <v>3.3323013887803549E-3</v>
      </c>
      <c r="AA11" s="49">
        <v>31534.58</v>
      </c>
      <c r="AB11" s="49">
        <v>1.8769479542696205E-3</v>
      </c>
      <c r="AC11" s="49" t="s">
        <v>1965</v>
      </c>
      <c r="AD11" s="49" t="s">
        <v>1965</v>
      </c>
      <c r="AE11" s="49">
        <v>78630.955100000006</v>
      </c>
      <c r="AF11" s="49">
        <v>3.3323013887803549E-3</v>
      </c>
      <c r="AG11" s="49">
        <v>29656.58</v>
      </c>
      <c r="AH11" s="49">
        <v>1.8769479542696205E-3</v>
      </c>
      <c r="AI11" s="49" t="s">
        <v>1965</v>
      </c>
      <c r="AJ11" s="49">
        <v>18341.056700000001</v>
      </c>
      <c r="AK11" s="49">
        <v>3.3323013887803549E-3</v>
      </c>
      <c r="AL11" s="49">
        <v>1878</v>
      </c>
      <c r="AM11" s="49">
        <v>1.8769479542696205E-3</v>
      </c>
      <c r="AN11" s="49" t="s">
        <v>1965</v>
      </c>
    </row>
    <row r="12" spans="1:40" s="49" customFormat="1" ht="15.75" thickBot="1" x14ac:dyDescent="0.3">
      <c r="A12" s="50" t="s">
        <v>57</v>
      </c>
      <c r="B12" s="51" t="s">
        <v>241</v>
      </c>
      <c r="C12" s="3" t="s">
        <v>239</v>
      </c>
      <c r="D12" s="15">
        <f>Table3[[#This Row],[Residential CLM $ Collected]]+Table3[[#This Row],[C&amp;I CLM $ Collected]]</f>
        <v>100651.4894000003</v>
      </c>
      <c r="E12" s="48">
        <f>Table3[[#This Row],[CLM $ Collected ]]/'1.) CLM Reference'!$B$4</f>
        <v>3.4587412562109197E-3</v>
      </c>
      <c r="F12" s="12">
        <f>Table3[[#This Row],[Residential Incentive Disbursements]]+Table3[[#This Row],[C&amp;I Incentive Disbursements]]</f>
        <v>19540.71</v>
      </c>
      <c r="G12" s="17">
        <f>Table3[[#This Row],[Incentive Disbursements]]/'1.) CLM Reference'!$B$5</f>
        <v>1.1630691025368313E-3</v>
      </c>
      <c r="H12" s="17" t="str">
        <f>IF((Table3[[#This Row],[Incentive Disbursements]]&gt;=0.5*Table3[[#This Row],[CLM $ Collected ]]),"YES",IF(Table3[[#This Row],[Incentive Disbursements]]&lt;=1, "N/A", "NO"))</f>
        <v>NO</v>
      </c>
      <c r="I12" s="17" t="str">
        <f t="shared" si="2"/>
        <v>NO</v>
      </c>
      <c r="J12" s="52">
        <v>92872.916500000298</v>
      </c>
      <c r="K12" s="53">
        <f>Table3[[#This Row],[CLM $ Collected ]]/'1.) CLM Reference'!$B$4</f>
        <v>3.4587412562109197E-3</v>
      </c>
      <c r="L12" s="54">
        <v>19540.71</v>
      </c>
      <c r="M12" s="53">
        <f>Table3[[#This Row],[Incentive Disbursements]]/'1.) CLM Reference'!$B$5</f>
        <v>1.1630691025368313E-3</v>
      </c>
      <c r="N12" s="53" t="str">
        <f t="shared" si="0"/>
        <v>NO</v>
      </c>
      <c r="O12" s="52">
        <v>7778.5729000000001</v>
      </c>
      <c r="P12" s="76">
        <f>Table3[[#This Row],[CLM $ Collected ]]/'1.) CLM Reference'!$B$4</f>
        <v>3.4587412562109197E-3</v>
      </c>
      <c r="Q12" s="54">
        <v>0</v>
      </c>
      <c r="R12" s="56">
        <f>Table3[[#This Row],[Incentive Disbursements]]/'1.) CLM Reference'!$B$5</f>
        <v>1.1630691025368313E-3</v>
      </c>
      <c r="S12" s="49" t="str">
        <f t="shared" si="1"/>
        <v>NO</v>
      </c>
      <c r="U12" s="49" t="s">
        <v>57</v>
      </c>
      <c r="V12" s="49" t="str">
        <f>RIGHT(Table5[[#This Row],[Census Tract]],10)</f>
        <v>9001060300</v>
      </c>
      <c r="W12" s="49" t="s">
        <v>241</v>
      </c>
      <c r="X12" s="49" t="s">
        <v>239</v>
      </c>
      <c r="Y12" s="49">
        <v>100651.4894000003</v>
      </c>
      <c r="Z12" s="49">
        <v>3.4587412562109197E-3</v>
      </c>
      <c r="AA12" s="49">
        <v>19540.71</v>
      </c>
      <c r="AB12" s="49">
        <v>1.1630691025368313E-3</v>
      </c>
      <c r="AC12" s="49" t="s">
        <v>1965</v>
      </c>
      <c r="AD12" s="49" t="s">
        <v>1965</v>
      </c>
      <c r="AE12" s="49">
        <v>92872.916500000298</v>
      </c>
      <c r="AF12" s="49">
        <v>3.4587412562109197E-3</v>
      </c>
      <c r="AG12" s="49">
        <v>19540.71</v>
      </c>
      <c r="AH12" s="49">
        <v>1.1630691025368313E-3</v>
      </c>
      <c r="AI12" s="49" t="s">
        <v>1965</v>
      </c>
      <c r="AJ12" s="49">
        <v>7778.5729000000001</v>
      </c>
      <c r="AK12" s="49">
        <v>3.4587412562109197E-3</v>
      </c>
      <c r="AL12" s="49">
        <v>0</v>
      </c>
      <c r="AM12" s="49">
        <v>1.1630691025368313E-3</v>
      </c>
      <c r="AN12" s="49" t="s">
        <v>1965</v>
      </c>
    </row>
    <row r="13" spans="1:40" s="49" customFormat="1" ht="15.75" thickBot="1" x14ac:dyDescent="0.3">
      <c r="A13" s="50" t="s">
        <v>58</v>
      </c>
      <c r="B13" s="51" t="s">
        <v>241</v>
      </c>
      <c r="C13" s="3" t="s">
        <v>239</v>
      </c>
      <c r="D13" s="15">
        <f>Table3[[#This Row],[Residential CLM $ Collected]]+Table3[[#This Row],[C&amp;I CLM $ Collected]]</f>
        <v>167953.6121</v>
      </c>
      <c r="E13" s="48">
        <f>Table3[[#This Row],[CLM $ Collected ]]/'1.) CLM Reference'!$B$4</f>
        <v>5.7714802906822541E-3</v>
      </c>
      <c r="F13" s="12">
        <f>Table3[[#This Row],[Residential Incentive Disbursements]]+Table3[[#This Row],[C&amp;I Incentive Disbursements]]</f>
        <v>16361.63</v>
      </c>
      <c r="G13" s="17">
        <f>Table3[[#This Row],[Incentive Disbursements]]/'1.) CLM Reference'!$B$5</f>
        <v>9.738492777457777E-4</v>
      </c>
      <c r="H13" s="17" t="str">
        <f>IF((Table3[[#This Row],[Incentive Disbursements]]&gt;=0.5*Table3[[#This Row],[CLM $ Collected ]]),"YES",IF(Table3[[#This Row],[Incentive Disbursements]]&lt;=1, "N/A", "NO"))</f>
        <v>NO</v>
      </c>
      <c r="I13" s="17" t="str">
        <f t="shared" si="2"/>
        <v>NO</v>
      </c>
      <c r="J13" s="52">
        <v>158569.57990000001</v>
      </c>
      <c r="K13" s="53">
        <f>Table3[[#This Row],[CLM $ Collected ]]/'1.) CLM Reference'!$B$4</f>
        <v>5.7714802906822541E-3</v>
      </c>
      <c r="L13" s="54">
        <v>16361.63</v>
      </c>
      <c r="M13" s="53">
        <f>Table3[[#This Row],[Incentive Disbursements]]/'1.) CLM Reference'!$B$5</f>
        <v>9.738492777457777E-4</v>
      </c>
      <c r="N13" s="53" t="str">
        <f t="shared" si="0"/>
        <v>NO</v>
      </c>
      <c r="O13" s="52">
        <v>9384.0321999999996</v>
      </c>
      <c r="P13" s="76">
        <f>Table3[[#This Row],[CLM $ Collected ]]/'1.) CLM Reference'!$B$4</f>
        <v>5.7714802906822541E-3</v>
      </c>
      <c r="Q13" s="54">
        <v>0</v>
      </c>
      <c r="R13" s="56">
        <f>Table3[[#This Row],[Incentive Disbursements]]/'1.) CLM Reference'!$B$5</f>
        <v>9.738492777457777E-4</v>
      </c>
      <c r="S13" s="49" t="str">
        <f t="shared" si="1"/>
        <v>NO</v>
      </c>
      <c r="U13" s="49" t="s">
        <v>58</v>
      </c>
      <c r="V13" s="49" t="str">
        <f>RIGHT(Table5[[#This Row],[Census Tract]],10)</f>
        <v>9001060400</v>
      </c>
      <c r="W13" s="49" t="s">
        <v>241</v>
      </c>
      <c r="X13" s="49" t="s">
        <v>239</v>
      </c>
      <c r="Y13" s="49">
        <v>167953.6121</v>
      </c>
      <c r="Z13" s="49">
        <v>5.7714802906822541E-3</v>
      </c>
      <c r="AA13" s="49">
        <v>16361.63</v>
      </c>
      <c r="AB13" s="49">
        <v>9.738492777457777E-4</v>
      </c>
      <c r="AC13" s="49" t="s">
        <v>1965</v>
      </c>
      <c r="AD13" s="49" t="s">
        <v>1965</v>
      </c>
      <c r="AE13" s="49">
        <v>158569.57990000001</v>
      </c>
      <c r="AF13" s="49">
        <v>5.7714802906822541E-3</v>
      </c>
      <c r="AG13" s="49">
        <v>16361.63</v>
      </c>
      <c r="AH13" s="49">
        <v>9.738492777457777E-4</v>
      </c>
      <c r="AI13" s="49" t="s">
        <v>1965</v>
      </c>
      <c r="AJ13" s="49">
        <v>9384.0321999999996</v>
      </c>
      <c r="AK13" s="49">
        <v>5.7714802906822541E-3</v>
      </c>
      <c r="AL13" s="49">
        <v>0</v>
      </c>
      <c r="AM13" s="49">
        <v>9.738492777457777E-4</v>
      </c>
      <c r="AN13" s="49" t="s">
        <v>1965</v>
      </c>
    </row>
    <row r="14" spans="1:40" s="49" customFormat="1" ht="15.75" thickBot="1" x14ac:dyDescent="0.3">
      <c r="A14" s="50" t="s">
        <v>59</v>
      </c>
      <c r="B14" s="51" t="s">
        <v>241</v>
      </c>
      <c r="C14" s="3" t="s">
        <v>239</v>
      </c>
      <c r="D14" s="15">
        <f>Table3[[#This Row],[Residential CLM $ Collected]]+Table3[[#This Row],[C&amp;I CLM $ Collected]]</f>
        <v>77707.489599999899</v>
      </c>
      <c r="E14" s="48">
        <f>Table3[[#This Row],[CLM $ Collected ]]/'1.) CLM Reference'!$B$4</f>
        <v>2.6703042528062166E-3</v>
      </c>
      <c r="F14" s="12">
        <f>Table3[[#This Row],[Residential Incentive Disbursements]]+Table3[[#This Row],[C&amp;I Incentive Disbursements]]</f>
        <v>7351.8</v>
      </c>
      <c r="G14" s="17">
        <f>Table3[[#This Row],[Incentive Disbursements]]/'1.) CLM Reference'!$B$5</f>
        <v>4.3758140968420684E-4</v>
      </c>
      <c r="H14" s="17" t="str">
        <f>IF((Table3[[#This Row],[Incentive Disbursements]]&gt;=0.5*Table3[[#This Row],[CLM $ Collected ]]),"YES",IF(Table3[[#This Row],[Incentive Disbursements]]&lt;=1, "N/A", "NO"))</f>
        <v>NO</v>
      </c>
      <c r="I14" s="17" t="str">
        <f t="shared" si="2"/>
        <v>NO</v>
      </c>
      <c r="J14" s="52">
        <v>71345.134499999898</v>
      </c>
      <c r="K14" s="53">
        <f>Table3[[#This Row],[CLM $ Collected ]]/'1.) CLM Reference'!$B$4</f>
        <v>2.6703042528062166E-3</v>
      </c>
      <c r="L14" s="54">
        <v>7351.8</v>
      </c>
      <c r="M14" s="53">
        <f>Table3[[#This Row],[Incentive Disbursements]]/'1.) CLM Reference'!$B$5</f>
        <v>4.3758140968420684E-4</v>
      </c>
      <c r="N14" s="53" t="str">
        <f t="shared" si="0"/>
        <v>NO</v>
      </c>
      <c r="O14" s="52">
        <v>6362.3550999999998</v>
      </c>
      <c r="P14" s="76">
        <f>Table3[[#This Row],[CLM $ Collected ]]/'1.) CLM Reference'!$B$4</f>
        <v>2.6703042528062166E-3</v>
      </c>
      <c r="Q14" s="54">
        <v>0</v>
      </c>
      <c r="R14" s="56">
        <f>Table3[[#This Row],[Incentive Disbursements]]/'1.) CLM Reference'!$B$5</f>
        <v>4.3758140968420684E-4</v>
      </c>
      <c r="S14" s="49" t="str">
        <f t="shared" si="1"/>
        <v>NO</v>
      </c>
      <c r="U14" s="49" t="s">
        <v>59</v>
      </c>
      <c r="V14" s="49" t="str">
        <f>RIGHT(Table5[[#This Row],[Census Tract]],10)</f>
        <v>9001060500</v>
      </c>
      <c r="W14" s="49" t="s">
        <v>241</v>
      </c>
      <c r="X14" s="49" t="s">
        <v>239</v>
      </c>
      <c r="Y14" s="49">
        <v>77707.489599999899</v>
      </c>
      <c r="Z14" s="49">
        <v>2.6703042528062166E-3</v>
      </c>
      <c r="AA14" s="49">
        <v>7351.8</v>
      </c>
      <c r="AB14" s="49">
        <v>4.3758140968420684E-4</v>
      </c>
      <c r="AC14" s="49" t="s">
        <v>1965</v>
      </c>
      <c r="AD14" s="49" t="s">
        <v>1965</v>
      </c>
      <c r="AE14" s="49">
        <v>71345.134499999898</v>
      </c>
      <c r="AF14" s="49">
        <v>2.6703042528062166E-3</v>
      </c>
      <c r="AG14" s="49">
        <v>7351.8</v>
      </c>
      <c r="AH14" s="49">
        <v>4.3758140968420684E-4</v>
      </c>
      <c r="AI14" s="49" t="s">
        <v>1965</v>
      </c>
      <c r="AJ14" s="49">
        <v>6362.3550999999998</v>
      </c>
      <c r="AK14" s="49">
        <v>2.6703042528062166E-3</v>
      </c>
      <c r="AL14" s="49">
        <v>0</v>
      </c>
      <c r="AM14" s="49">
        <v>4.3758140968420684E-4</v>
      </c>
      <c r="AN14" s="49" t="s">
        <v>1965</v>
      </c>
    </row>
    <row r="15" spans="1:40" s="49" customFormat="1" ht="15.75" thickBot="1" x14ac:dyDescent="0.3">
      <c r="A15" s="50" t="s">
        <v>60</v>
      </c>
      <c r="B15" s="51" t="s">
        <v>241</v>
      </c>
      <c r="C15" s="3" t="s">
        <v>239</v>
      </c>
      <c r="D15" s="15">
        <f>Table3[[#This Row],[Residential CLM $ Collected]]+Table3[[#This Row],[C&amp;I CLM $ Collected]]</f>
        <v>122971.57519999982</v>
      </c>
      <c r="E15" s="48">
        <f>Table3[[#This Row],[CLM $ Collected ]]/'1.) CLM Reference'!$B$4</f>
        <v>4.2257383673199944E-3</v>
      </c>
      <c r="F15" s="12">
        <f>Table3[[#This Row],[Residential Incentive Disbursements]]+Table3[[#This Row],[C&amp;I Incentive Disbursements]]</f>
        <v>95807</v>
      </c>
      <c r="G15" s="17">
        <f>Table3[[#This Row],[Incentive Disbursements]]/'1.) CLM Reference'!$B$5</f>
        <v>5.7024622701399392E-3</v>
      </c>
      <c r="H15" s="17" t="str">
        <f>IF((Table3[[#This Row],[Incentive Disbursements]]&gt;=0.5*Table3[[#This Row],[CLM $ Collected ]]),"YES",IF(Table3[[#This Row],[Incentive Disbursements]]&lt;=1, "N/A", "NO"))</f>
        <v>YES</v>
      </c>
      <c r="I15" s="17" t="str">
        <f t="shared" si="2"/>
        <v>YES</v>
      </c>
      <c r="J15" s="52">
        <v>73188.417499999807</v>
      </c>
      <c r="K15" s="53">
        <f>Table3[[#This Row],[CLM $ Collected ]]/'1.) CLM Reference'!$B$4</f>
        <v>4.2257383673199944E-3</v>
      </c>
      <c r="L15" s="54">
        <v>6296</v>
      </c>
      <c r="M15" s="53">
        <f>Table3[[#This Row],[Incentive Disbursements]]/'1.) CLM Reference'!$B$5</f>
        <v>5.7024622701399392E-3</v>
      </c>
      <c r="N15" s="53" t="str">
        <f t="shared" si="0"/>
        <v>YES</v>
      </c>
      <c r="O15" s="52">
        <v>49783.157700000003</v>
      </c>
      <c r="P15" s="76">
        <f>Table3[[#This Row],[CLM $ Collected ]]/'1.) CLM Reference'!$B$4</f>
        <v>4.2257383673199944E-3</v>
      </c>
      <c r="Q15" s="54">
        <v>89511</v>
      </c>
      <c r="R15" s="56">
        <f>Table3[[#This Row],[Incentive Disbursements]]/'1.) CLM Reference'!$B$5</f>
        <v>5.7024622701399392E-3</v>
      </c>
      <c r="S15" s="49" t="str">
        <f t="shared" si="1"/>
        <v>YES</v>
      </c>
      <c r="U15" s="49" t="s">
        <v>60</v>
      </c>
      <c r="V15" s="49" t="str">
        <f>RIGHT(Table5[[#This Row],[Census Tract]],10)</f>
        <v>9001060600</v>
      </c>
      <c r="W15" s="49" t="s">
        <v>241</v>
      </c>
      <c r="X15" s="49" t="s">
        <v>239</v>
      </c>
      <c r="Y15" s="49">
        <v>122971.57519999982</v>
      </c>
      <c r="Z15" s="49">
        <v>4.2257383673199944E-3</v>
      </c>
      <c r="AA15" s="49">
        <v>95807</v>
      </c>
      <c r="AB15" s="49">
        <v>5.7024622701399392E-3</v>
      </c>
      <c r="AC15" s="49" t="s">
        <v>1966</v>
      </c>
      <c r="AD15" s="49" t="s">
        <v>1966</v>
      </c>
      <c r="AE15" s="49">
        <v>73188.417499999807</v>
      </c>
      <c r="AF15" s="49">
        <v>4.2257383673199944E-3</v>
      </c>
      <c r="AG15" s="49">
        <v>6296</v>
      </c>
      <c r="AH15" s="49">
        <v>5.7024622701399392E-3</v>
      </c>
      <c r="AI15" s="49" t="s">
        <v>1966</v>
      </c>
      <c r="AJ15" s="49">
        <v>49783.157700000003</v>
      </c>
      <c r="AK15" s="49">
        <v>4.2257383673199944E-3</v>
      </c>
      <c r="AL15" s="49">
        <v>89511</v>
      </c>
      <c r="AM15" s="49">
        <v>5.7024622701399392E-3</v>
      </c>
      <c r="AN15" s="49" t="s">
        <v>1966</v>
      </c>
    </row>
    <row r="16" spans="1:40" s="49" customFormat="1" ht="15.75" thickBot="1" x14ac:dyDescent="0.3">
      <c r="A16" s="50" t="s">
        <v>61</v>
      </c>
      <c r="B16" s="51" t="s">
        <v>241</v>
      </c>
      <c r="C16" s="3" t="s">
        <v>239</v>
      </c>
      <c r="D16" s="15">
        <f>Table3[[#This Row],[Residential CLM $ Collected]]+Table3[[#This Row],[C&amp;I CLM $ Collected]]</f>
        <v>117727.4436</v>
      </c>
      <c r="E16" s="48">
        <f>Table3[[#This Row],[CLM $ Collected ]]/'1.) CLM Reference'!$B$4</f>
        <v>4.0455314530851143E-3</v>
      </c>
      <c r="F16" s="12">
        <f>Table3[[#This Row],[Residential Incentive Disbursements]]+Table3[[#This Row],[C&amp;I Incentive Disbursements]]</f>
        <v>8336.0400000000009</v>
      </c>
      <c r="G16" s="17">
        <f>Table3[[#This Row],[Incentive Disbursements]]/'1.) CLM Reference'!$B$5</f>
        <v>4.9616367887917736E-4</v>
      </c>
      <c r="H16" s="17" t="str">
        <f>IF((Table3[[#This Row],[Incentive Disbursements]]&gt;=0.5*Table3[[#This Row],[CLM $ Collected ]]),"YES",IF(Table3[[#This Row],[Incentive Disbursements]]&lt;=1, "N/A", "NO"))</f>
        <v>NO</v>
      </c>
      <c r="I16" s="17" t="str">
        <f t="shared" si="2"/>
        <v>NO</v>
      </c>
      <c r="J16" s="52">
        <v>98856.620699999999</v>
      </c>
      <c r="K16" s="53">
        <f>Table3[[#This Row],[CLM $ Collected ]]/'1.) CLM Reference'!$B$4</f>
        <v>4.0455314530851143E-3</v>
      </c>
      <c r="L16" s="54">
        <v>8336.0400000000009</v>
      </c>
      <c r="M16" s="53">
        <f>Table3[[#This Row],[Incentive Disbursements]]/'1.) CLM Reference'!$B$5</f>
        <v>4.9616367887917736E-4</v>
      </c>
      <c r="N16" s="53" t="str">
        <f t="shared" si="0"/>
        <v>NO</v>
      </c>
      <c r="O16" s="52">
        <v>18870.822899999999</v>
      </c>
      <c r="P16" s="76">
        <f>Table3[[#This Row],[CLM $ Collected ]]/'1.) CLM Reference'!$B$4</f>
        <v>4.0455314530851143E-3</v>
      </c>
      <c r="Q16" s="54">
        <v>0</v>
      </c>
      <c r="R16" s="56">
        <f>Table3[[#This Row],[Incentive Disbursements]]/'1.) CLM Reference'!$B$5</f>
        <v>4.9616367887917736E-4</v>
      </c>
      <c r="S16" s="49" t="str">
        <f t="shared" si="1"/>
        <v>NO</v>
      </c>
      <c r="U16" s="49" t="s">
        <v>61</v>
      </c>
      <c r="V16" s="49" t="str">
        <f>RIGHT(Table5[[#This Row],[Census Tract]],10)</f>
        <v>9001060700</v>
      </c>
      <c r="W16" s="49" t="s">
        <v>241</v>
      </c>
      <c r="X16" s="49" t="s">
        <v>239</v>
      </c>
      <c r="Y16" s="49">
        <v>117727.4436</v>
      </c>
      <c r="Z16" s="49">
        <v>4.0455314530851143E-3</v>
      </c>
      <c r="AA16" s="49">
        <v>8336.0400000000009</v>
      </c>
      <c r="AB16" s="49">
        <v>4.9616367887917736E-4</v>
      </c>
      <c r="AC16" s="49" t="s">
        <v>1965</v>
      </c>
      <c r="AD16" s="49" t="s">
        <v>1965</v>
      </c>
      <c r="AE16" s="49">
        <v>98856.620699999999</v>
      </c>
      <c r="AF16" s="49">
        <v>4.0455314530851143E-3</v>
      </c>
      <c r="AG16" s="49">
        <v>8336.0400000000009</v>
      </c>
      <c r="AH16" s="49">
        <v>4.9616367887917736E-4</v>
      </c>
      <c r="AI16" s="49" t="s">
        <v>1965</v>
      </c>
      <c r="AJ16" s="49">
        <v>18870.822899999999</v>
      </c>
      <c r="AK16" s="49">
        <v>4.0455314530851143E-3</v>
      </c>
      <c r="AL16" s="49">
        <v>0</v>
      </c>
      <c r="AM16" s="49">
        <v>4.9616367887917736E-4</v>
      </c>
      <c r="AN16" s="49" t="s">
        <v>1965</v>
      </c>
    </row>
    <row r="17" spans="1:40" s="49" customFormat="1" ht="15.75" thickBot="1" x14ac:dyDescent="0.3">
      <c r="A17" s="50" t="s">
        <v>222</v>
      </c>
      <c r="B17" s="51" t="s">
        <v>241</v>
      </c>
      <c r="C17" s="3" t="s">
        <v>239</v>
      </c>
      <c r="D17" s="15">
        <f>Table3[[#This Row],[Residential CLM $ Collected]]+Table3[[#This Row],[C&amp;I CLM $ Collected]]</f>
        <v>41183.171700000006</v>
      </c>
      <c r="E17" s="48">
        <f>Table3[[#This Row],[CLM $ Collected ]]/'1.) CLM Reference'!$B$4</f>
        <v>1.4151994756314813E-3</v>
      </c>
      <c r="F17" s="12">
        <f>Table3[[#This Row],[Residential Incentive Disbursements]]+Table3[[#This Row],[C&amp;I Incentive Disbursements]]</f>
        <v>4387.5200000000004</v>
      </c>
      <c r="G17" s="17">
        <f>Table3[[#This Row],[Incentive Disbursements]]/'1.) CLM Reference'!$B$5</f>
        <v>2.6114654732414528E-4</v>
      </c>
      <c r="H17" s="17" t="str">
        <f>IF((Table3[[#This Row],[Incentive Disbursements]]&gt;=0.5*Table3[[#This Row],[CLM $ Collected ]]),"YES",IF(Table3[[#This Row],[Incentive Disbursements]]&lt;=1, "N/A", "NO"))</f>
        <v>NO</v>
      </c>
      <c r="I17" s="17" t="str">
        <f t="shared" si="2"/>
        <v>NO</v>
      </c>
      <c r="J17" s="52">
        <v>39085.891300000003</v>
      </c>
      <c r="K17" s="53">
        <f>Table3[[#This Row],[CLM $ Collected ]]/'1.) CLM Reference'!$B$4</f>
        <v>1.4151994756314813E-3</v>
      </c>
      <c r="L17" s="54">
        <v>4387.5200000000004</v>
      </c>
      <c r="M17" s="53">
        <f>Table3[[#This Row],[Incentive Disbursements]]/'1.) CLM Reference'!$B$5</f>
        <v>2.6114654732414528E-4</v>
      </c>
      <c r="N17" s="53" t="str">
        <f t="shared" si="0"/>
        <v>NO</v>
      </c>
      <c r="O17" s="52">
        <v>2097.2804000000001</v>
      </c>
      <c r="P17" s="76">
        <f>Table3[[#This Row],[CLM $ Collected ]]/'1.) CLM Reference'!$B$4</f>
        <v>1.4151994756314813E-3</v>
      </c>
      <c r="Q17" s="54">
        <v>0</v>
      </c>
      <c r="R17" s="56">
        <f>Table3[[#This Row],[Incentive Disbursements]]/'1.) CLM Reference'!$B$5</f>
        <v>2.6114654732414528E-4</v>
      </c>
      <c r="S17" s="49" t="str">
        <f t="shared" si="1"/>
        <v>NO</v>
      </c>
      <c r="U17" s="49" t="s">
        <v>222</v>
      </c>
      <c r="V17" s="49" t="str">
        <f>RIGHT(Table5[[#This Row],[Census Tract]],10)</f>
        <v>9001060800</v>
      </c>
      <c r="W17" s="49" t="s">
        <v>241</v>
      </c>
      <c r="X17" s="49" t="s">
        <v>239</v>
      </c>
      <c r="Y17" s="49">
        <v>41183.171700000006</v>
      </c>
      <c r="Z17" s="49">
        <v>1.4151994756314813E-3</v>
      </c>
      <c r="AA17" s="49">
        <v>4387.5200000000004</v>
      </c>
      <c r="AB17" s="49">
        <v>2.6114654732414528E-4</v>
      </c>
      <c r="AC17" s="49" t="s">
        <v>1965</v>
      </c>
      <c r="AD17" s="49" t="s">
        <v>1965</v>
      </c>
      <c r="AE17" s="49">
        <v>39085.891300000003</v>
      </c>
      <c r="AF17" s="49">
        <v>1.4151994756314813E-3</v>
      </c>
      <c r="AG17" s="49">
        <v>4387.5200000000004</v>
      </c>
      <c r="AH17" s="49">
        <v>2.6114654732414528E-4</v>
      </c>
      <c r="AI17" s="49" t="s">
        <v>1965</v>
      </c>
      <c r="AJ17" s="49">
        <v>2097.2804000000001</v>
      </c>
      <c r="AK17" s="49">
        <v>1.4151994756314813E-3</v>
      </c>
      <c r="AL17" s="49">
        <v>0</v>
      </c>
      <c r="AM17" s="49">
        <v>2.6114654732414528E-4</v>
      </c>
      <c r="AN17" s="49" t="s">
        <v>1965</v>
      </c>
    </row>
    <row r="18" spans="1:40" s="49" customFormat="1" ht="15.75" thickBot="1" x14ac:dyDescent="0.3">
      <c r="A18" s="50" t="s">
        <v>62</v>
      </c>
      <c r="B18" s="51" t="s">
        <v>241</v>
      </c>
      <c r="C18" s="3" t="s">
        <v>239</v>
      </c>
      <c r="D18" s="15">
        <f>Table3[[#This Row],[Residential CLM $ Collected]]+Table3[[#This Row],[C&amp;I CLM $ Collected]]</f>
        <v>49269.364099999999</v>
      </c>
      <c r="E18" s="48">
        <f>Table3[[#This Row],[CLM $ Collected ]]/'1.) CLM Reference'!$B$4</f>
        <v>1.693069653472477E-3</v>
      </c>
      <c r="F18" s="12">
        <f>Table3[[#This Row],[Residential Incentive Disbursements]]+Table3[[#This Row],[C&amp;I Incentive Disbursements]]</f>
        <v>30036.3</v>
      </c>
      <c r="G18" s="17">
        <f>Table3[[#This Row],[Incentive Disbursements]]/'1.) CLM Reference'!$B$5</f>
        <v>1.7877698652979872E-3</v>
      </c>
      <c r="H18" s="17" t="str">
        <f>IF((Table3[[#This Row],[Incentive Disbursements]]&gt;=0.5*Table3[[#This Row],[CLM $ Collected ]]),"YES",IF(Table3[[#This Row],[Incentive Disbursements]]&lt;=1, "N/A", "NO"))</f>
        <v>YES</v>
      </c>
      <c r="I18" s="17" t="str">
        <f t="shared" si="2"/>
        <v>YES</v>
      </c>
      <c r="J18" s="52">
        <v>48889.4</v>
      </c>
      <c r="K18" s="53">
        <f>Table3[[#This Row],[CLM $ Collected ]]/'1.) CLM Reference'!$B$4</f>
        <v>1.693069653472477E-3</v>
      </c>
      <c r="L18" s="54">
        <v>30036.3</v>
      </c>
      <c r="M18" s="53">
        <f>Table3[[#This Row],[Incentive Disbursements]]/'1.) CLM Reference'!$B$5</f>
        <v>1.7877698652979872E-3</v>
      </c>
      <c r="N18" s="53" t="str">
        <f t="shared" si="0"/>
        <v>YES</v>
      </c>
      <c r="O18" s="52">
        <v>379.96409999999997</v>
      </c>
      <c r="P18" s="76">
        <f>Table3[[#This Row],[CLM $ Collected ]]/'1.) CLM Reference'!$B$4</f>
        <v>1.693069653472477E-3</v>
      </c>
      <c r="Q18" s="54">
        <v>0</v>
      </c>
      <c r="R18" s="56">
        <f>Table3[[#This Row],[Incentive Disbursements]]/'1.) CLM Reference'!$B$5</f>
        <v>1.7877698652979872E-3</v>
      </c>
      <c r="S18" s="49" t="str">
        <f t="shared" si="1"/>
        <v>YES</v>
      </c>
      <c r="U18" s="49" t="s">
        <v>62</v>
      </c>
      <c r="V18" s="49" t="str">
        <f>RIGHT(Table5[[#This Row],[Census Tract]],10)</f>
        <v>9001060900</v>
      </c>
      <c r="W18" s="49" t="s">
        <v>241</v>
      </c>
      <c r="X18" s="49" t="s">
        <v>239</v>
      </c>
      <c r="Y18" s="49">
        <v>49269.364099999999</v>
      </c>
      <c r="Z18" s="49">
        <v>1.693069653472477E-3</v>
      </c>
      <c r="AA18" s="49">
        <v>30036.3</v>
      </c>
      <c r="AB18" s="49">
        <v>1.7877698652979872E-3</v>
      </c>
      <c r="AC18" s="49" t="s">
        <v>1966</v>
      </c>
      <c r="AD18" s="49" t="s">
        <v>1966</v>
      </c>
      <c r="AE18" s="49">
        <v>48889.4</v>
      </c>
      <c r="AF18" s="49">
        <v>1.693069653472477E-3</v>
      </c>
      <c r="AG18" s="49">
        <v>30036.3</v>
      </c>
      <c r="AH18" s="49">
        <v>1.7877698652979872E-3</v>
      </c>
      <c r="AI18" s="49" t="s">
        <v>1966</v>
      </c>
      <c r="AJ18" s="49">
        <v>379.96409999999997</v>
      </c>
      <c r="AK18" s="49">
        <v>1.693069653472477E-3</v>
      </c>
      <c r="AL18" s="49">
        <v>0</v>
      </c>
      <c r="AM18" s="49">
        <v>1.7877698652979872E-3</v>
      </c>
      <c r="AN18" s="49" t="s">
        <v>1966</v>
      </c>
    </row>
    <row r="19" spans="1:40" s="49" customFormat="1" ht="15.75" thickBot="1" x14ac:dyDescent="0.3">
      <c r="A19" s="50" t="s">
        <v>63</v>
      </c>
      <c r="B19" s="51" t="s">
        <v>241</v>
      </c>
      <c r="C19" s="3" t="s">
        <v>239</v>
      </c>
      <c r="D19" s="15">
        <f>Table3[[#This Row],[Residential CLM $ Collected]]+Table3[[#This Row],[C&amp;I CLM $ Collected]]</f>
        <v>141435.50439999992</v>
      </c>
      <c r="E19" s="48">
        <f>Table3[[#This Row],[CLM $ Collected ]]/'1.) CLM Reference'!$B$4</f>
        <v>4.8602242955113123E-3</v>
      </c>
      <c r="F19" s="12">
        <f>Table3[[#This Row],[Residential Incentive Disbursements]]+Table3[[#This Row],[C&amp;I Incentive Disbursements]]</f>
        <v>84443.99</v>
      </c>
      <c r="G19" s="17">
        <f>Table3[[#This Row],[Incentive Disbursements]]/'1.) CLM Reference'!$B$5</f>
        <v>5.0261324007126237E-3</v>
      </c>
      <c r="H19" s="17" t="str">
        <f>IF((Table3[[#This Row],[Incentive Disbursements]]&gt;=0.5*Table3[[#This Row],[CLM $ Collected ]]),"YES",IF(Table3[[#This Row],[Incentive Disbursements]]&lt;=1, "N/A", "NO"))</f>
        <v>YES</v>
      </c>
      <c r="I19" s="17" t="str">
        <f t="shared" si="2"/>
        <v>YES</v>
      </c>
      <c r="J19" s="52">
        <v>73580.641299999901</v>
      </c>
      <c r="K19" s="53">
        <f>Table3[[#This Row],[CLM $ Collected ]]/'1.) CLM Reference'!$B$4</f>
        <v>4.8602242955113123E-3</v>
      </c>
      <c r="L19" s="54">
        <v>75486.320000000007</v>
      </c>
      <c r="M19" s="53">
        <f>Table3[[#This Row],[Incentive Disbursements]]/'1.) CLM Reference'!$B$5</f>
        <v>5.0261324007126237E-3</v>
      </c>
      <c r="N19" s="53" t="str">
        <f t="shared" si="0"/>
        <v>YES</v>
      </c>
      <c r="O19" s="52">
        <v>67854.863100000002</v>
      </c>
      <c r="P19" s="76">
        <f>Table3[[#This Row],[CLM $ Collected ]]/'1.) CLM Reference'!$B$4</f>
        <v>4.8602242955113123E-3</v>
      </c>
      <c r="Q19" s="54">
        <v>8957.67</v>
      </c>
      <c r="R19" s="56">
        <f>Table3[[#This Row],[Incentive Disbursements]]/'1.) CLM Reference'!$B$5</f>
        <v>5.0261324007126237E-3</v>
      </c>
      <c r="S19" s="49" t="str">
        <f t="shared" si="1"/>
        <v>YES</v>
      </c>
      <c r="U19" s="49" t="s">
        <v>63</v>
      </c>
      <c r="V19" s="49" t="str">
        <f>RIGHT(Table5[[#This Row],[Census Tract]],10)</f>
        <v>9001061000</v>
      </c>
      <c r="W19" s="49" t="s">
        <v>241</v>
      </c>
      <c r="X19" s="49" t="s">
        <v>239</v>
      </c>
      <c r="Y19" s="49">
        <v>141435.50439999992</v>
      </c>
      <c r="Z19" s="49">
        <v>4.8602242955113123E-3</v>
      </c>
      <c r="AA19" s="49">
        <v>84443.99</v>
      </c>
      <c r="AB19" s="49">
        <v>5.0261324007126237E-3</v>
      </c>
      <c r="AC19" s="49" t="s">
        <v>1966</v>
      </c>
      <c r="AD19" s="49" t="s">
        <v>1966</v>
      </c>
      <c r="AE19" s="49">
        <v>73580.641299999901</v>
      </c>
      <c r="AF19" s="49">
        <v>4.8602242955113123E-3</v>
      </c>
      <c r="AG19" s="49">
        <v>75486.320000000007</v>
      </c>
      <c r="AH19" s="49">
        <v>5.0261324007126237E-3</v>
      </c>
      <c r="AI19" s="49" t="s">
        <v>1966</v>
      </c>
      <c r="AJ19" s="49">
        <v>67854.863100000002</v>
      </c>
      <c r="AK19" s="49">
        <v>4.8602242955113123E-3</v>
      </c>
      <c r="AL19" s="49">
        <v>8957.67</v>
      </c>
      <c r="AM19" s="49">
        <v>5.0261324007126237E-3</v>
      </c>
      <c r="AN19" s="49" t="s">
        <v>1966</v>
      </c>
    </row>
    <row r="20" spans="1:40" s="49" customFormat="1" ht="15.75" thickBot="1" x14ac:dyDescent="0.3">
      <c r="A20" s="92" t="s">
        <v>64</v>
      </c>
      <c r="B20" s="93" t="s">
        <v>241</v>
      </c>
      <c r="C20" s="94" t="s">
        <v>239</v>
      </c>
      <c r="D20" s="15">
        <f>Table3[[#This Row],[Residential CLM $ Collected]]+Table3[[#This Row],[C&amp;I CLM $ Collected]]</f>
        <v>72876.102700000003</v>
      </c>
      <c r="E20" s="48">
        <f>Table3[[#This Row],[CLM $ Collected ]]/'1.) CLM Reference'!$B$4</f>
        <v>2.5042807066534404E-3</v>
      </c>
      <c r="F20" s="12">
        <f>Table3[[#This Row],[Residential Incentive Disbursements]]+Table3[[#This Row],[C&amp;I Incentive Disbursements]]</f>
        <v>4473.07</v>
      </c>
      <c r="G20" s="17">
        <f>Table3[[#This Row],[Incentive Disbursements]]/'1.) CLM Reference'!$B$5</f>
        <v>2.6623850978211254E-4</v>
      </c>
      <c r="H20" s="17" t="str">
        <f>IF((Table3[[#This Row],[Incentive Disbursements]]&gt;=0.5*Table3[[#This Row],[CLM $ Collected ]]),"YES",IF(Table3[[#This Row],[Incentive Disbursements]]&lt;=1, "N/A", "NO"))</f>
        <v>NO</v>
      </c>
      <c r="I20" s="17" t="str">
        <f t="shared" si="2"/>
        <v>NO</v>
      </c>
      <c r="J20" s="95">
        <v>67549.058600000004</v>
      </c>
      <c r="K20" s="96">
        <f>Table3[[#This Row],[CLM $ Collected ]]/'1.) CLM Reference'!$B$4</f>
        <v>2.5042807066534404E-3</v>
      </c>
      <c r="L20" s="97">
        <v>4173.07</v>
      </c>
      <c r="M20" s="96">
        <f>Table3[[#This Row],[Incentive Disbursements]]/'1.) CLM Reference'!$B$5</f>
        <v>2.6623850978211254E-4</v>
      </c>
      <c r="N20" s="96" t="str">
        <f t="shared" si="0"/>
        <v>NO</v>
      </c>
      <c r="O20" s="95">
        <v>5327.0441000000001</v>
      </c>
      <c r="P20" s="98">
        <f>Table3[[#This Row],[CLM $ Collected ]]/'1.) CLM Reference'!$B$4</f>
        <v>2.5042807066534404E-3</v>
      </c>
      <c r="Q20" s="97">
        <v>300</v>
      </c>
      <c r="R20" s="99">
        <f>Table3[[#This Row],[Incentive Disbursements]]/'1.) CLM Reference'!$B$5</f>
        <v>2.6623850978211254E-4</v>
      </c>
      <c r="S20" s="49" t="str">
        <f t="shared" si="1"/>
        <v>NO</v>
      </c>
      <c r="U20" s="49" t="s">
        <v>64</v>
      </c>
      <c r="V20" s="49" t="str">
        <f>RIGHT(Table5[[#This Row],[Census Tract]],10)</f>
        <v>9001061100</v>
      </c>
      <c r="W20" s="49" t="s">
        <v>241</v>
      </c>
      <c r="X20" s="49" t="s">
        <v>239</v>
      </c>
      <c r="Y20" s="49">
        <v>72876.102700000003</v>
      </c>
      <c r="Z20" s="49">
        <v>2.5042807066534404E-3</v>
      </c>
      <c r="AA20" s="49">
        <v>4473.07</v>
      </c>
      <c r="AB20" s="49">
        <v>2.6623850978211254E-4</v>
      </c>
      <c r="AC20" s="49" t="s">
        <v>1965</v>
      </c>
      <c r="AD20" s="49" t="s">
        <v>1965</v>
      </c>
      <c r="AE20" s="49">
        <v>67549.058600000004</v>
      </c>
      <c r="AF20" s="49">
        <v>2.5042807066534404E-3</v>
      </c>
      <c r="AG20" s="49">
        <v>4173.07</v>
      </c>
      <c r="AH20" s="49">
        <v>2.6623850978211254E-4</v>
      </c>
      <c r="AI20" s="49" t="s">
        <v>1965</v>
      </c>
      <c r="AJ20" s="49">
        <v>5327.0441000000001</v>
      </c>
      <c r="AK20" s="49">
        <v>2.5042807066534404E-3</v>
      </c>
      <c r="AL20" s="49">
        <v>300</v>
      </c>
      <c r="AM20" s="49">
        <v>2.6623850978211254E-4</v>
      </c>
      <c r="AN20" s="49" t="s">
        <v>1965</v>
      </c>
    </row>
    <row r="21" spans="1:40" s="49" customFormat="1" ht="15.75" thickBot="1" x14ac:dyDescent="0.3">
      <c r="A21" s="92" t="s">
        <v>223</v>
      </c>
      <c r="B21" s="93" t="s">
        <v>241</v>
      </c>
      <c r="C21" s="94" t="s">
        <v>239</v>
      </c>
      <c r="D21" s="15">
        <f>Table3[[#This Row],[Residential CLM $ Collected]]+Table3[[#This Row],[C&amp;I CLM $ Collected]]</f>
        <v>37465.910400000001</v>
      </c>
      <c r="E21" s="48">
        <f>Table3[[#This Row],[CLM $ Collected ]]/'1.) CLM Reference'!$B$4</f>
        <v>1.2874612265994087E-3</v>
      </c>
      <c r="F21" s="12">
        <f>Table3[[#This Row],[Residential Incentive Disbursements]]+Table3[[#This Row],[C&amp;I Incentive Disbursements]]</f>
        <v>19703.03</v>
      </c>
      <c r="G21" s="17">
        <f>Table3[[#This Row],[Incentive Disbursements]]/'1.) CLM Reference'!$B$5</f>
        <v>1.1727304391373837E-3</v>
      </c>
      <c r="H21" s="17" t="str">
        <f>IF((Table3[[#This Row],[Incentive Disbursements]]&gt;=0.5*Table3[[#This Row],[CLM $ Collected ]]),"YES",IF(Table3[[#This Row],[Incentive Disbursements]]&lt;=1, "N/A", "NO"))</f>
        <v>YES</v>
      </c>
      <c r="I21" s="17" t="str">
        <f t="shared" si="2"/>
        <v>NO</v>
      </c>
      <c r="J21" s="95">
        <v>35405.151700000002</v>
      </c>
      <c r="K21" s="96">
        <f>Table3[[#This Row],[CLM $ Collected ]]/'1.) CLM Reference'!$B$4</f>
        <v>1.2874612265994087E-3</v>
      </c>
      <c r="L21" s="97">
        <v>19213.03</v>
      </c>
      <c r="M21" s="96">
        <f>Table3[[#This Row],[Incentive Disbursements]]/'1.) CLM Reference'!$B$5</f>
        <v>1.1727304391373837E-3</v>
      </c>
      <c r="N21" s="96" t="str">
        <f t="shared" si="0"/>
        <v>NO</v>
      </c>
      <c r="O21" s="95">
        <v>2060.7586999999999</v>
      </c>
      <c r="P21" s="98">
        <f>Table3[[#This Row],[CLM $ Collected ]]/'1.) CLM Reference'!$B$4</f>
        <v>1.2874612265994087E-3</v>
      </c>
      <c r="Q21" s="97">
        <v>490</v>
      </c>
      <c r="R21" s="99">
        <f>Table3[[#This Row],[Incentive Disbursements]]/'1.) CLM Reference'!$B$5</f>
        <v>1.1727304391373837E-3</v>
      </c>
      <c r="S21" s="49" t="str">
        <f t="shared" si="1"/>
        <v>NO</v>
      </c>
      <c r="U21" s="49" t="s">
        <v>223</v>
      </c>
      <c r="V21" s="49" t="str">
        <f>RIGHT(Table5[[#This Row],[Census Tract]],10)</f>
        <v>9001061200</v>
      </c>
      <c r="W21" s="49" t="s">
        <v>241</v>
      </c>
      <c r="X21" s="49" t="s">
        <v>239</v>
      </c>
      <c r="Y21" s="49">
        <v>37465.910400000001</v>
      </c>
      <c r="Z21" s="49">
        <v>1.2874612265994087E-3</v>
      </c>
      <c r="AA21" s="49">
        <v>19703.03</v>
      </c>
      <c r="AB21" s="49">
        <v>1.1727304391373837E-3</v>
      </c>
      <c r="AC21" s="49" t="s">
        <v>1966</v>
      </c>
      <c r="AD21" s="49" t="s">
        <v>1965</v>
      </c>
      <c r="AE21" s="49">
        <v>35405.151700000002</v>
      </c>
      <c r="AF21" s="49">
        <v>1.2874612265994087E-3</v>
      </c>
      <c r="AG21" s="49">
        <v>19213.03</v>
      </c>
      <c r="AH21" s="49">
        <v>1.1727304391373837E-3</v>
      </c>
      <c r="AI21" s="49" t="s">
        <v>1965</v>
      </c>
      <c r="AJ21" s="49">
        <v>2060.7586999999999</v>
      </c>
      <c r="AK21" s="49">
        <v>1.2874612265994087E-3</v>
      </c>
      <c r="AL21" s="49">
        <v>490</v>
      </c>
      <c r="AM21" s="49">
        <v>1.1727304391373837E-3</v>
      </c>
      <c r="AN21" s="49" t="s">
        <v>1965</v>
      </c>
    </row>
    <row r="22" spans="1:40" s="49" customFormat="1" ht="15.75" thickBot="1" x14ac:dyDescent="0.3">
      <c r="A22" s="92" t="s">
        <v>65</v>
      </c>
      <c r="B22" s="93" t="s">
        <v>241</v>
      </c>
      <c r="C22" s="94" t="s">
        <v>239</v>
      </c>
      <c r="D22" s="15">
        <f>Table3[[#This Row],[Residential CLM $ Collected]]+Table3[[#This Row],[C&amp;I CLM $ Collected]]</f>
        <v>75361.948199999999</v>
      </c>
      <c r="E22" s="48">
        <f>Table3[[#This Row],[CLM $ Collected ]]/'1.) CLM Reference'!$B$4</f>
        <v>2.5897031523486776E-3</v>
      </c>
      <c r="F22" s="12">
        <f>Table3[[#This Row],[Residential Incentive Disbursements]]+Table3[[#This Row],[C&amp;I Incentive Disbursements]]</f>
        <v>35125.230000000003</v>
      </c>
      <c r="G22" s="17">
        <f>Table3[[#This Row],[Incentive Disbursements]]/'1.) CLM Reference'!$B$5</f>
        <v>2.0906645527465372E-3</v>
      </c>
      <c r="H22" s="17" t="str">
        <f>IF((Table3[[#This Row],[Incentive Disbursements]]&gt;=0.5*Table3[[#This Row],[CLM $ Collected ]]),"YES",IF(Table3[[#This Row],[Incentive Disbursements]]&lt;=1, "N/A", "NO"))</f>
        <v>NO</v>
      </c>
      <c r="I22" s="17" t="str">
        <f t="shared" si="2"/>
        <v>NO</v>
      </c>
      <c r="J22" s="95">
        <v>51750.383699999998</v>
      </c>
      <c r="K22" s="96">
        <f>Table3[[#This Row],[CLM $ Collected ]]/'1.) CLM Reference'!$B$4</f>
        <v>2.5897031523486776E-3</v>
      </c>
      <c r="L22" s="97">
        <v>7224.19</v>
      </c>
      <c r="M22" s="96">
        <f>Table3[[#This Row],[Incentive Disbursements]]/'1.) CLM Reference'!$B$5</f>
        <v>2.0906645527465372E-3</v>
      </c>
      <c r="N22" s="96" t="str">
        <f t="shared" si="0"/>
        <v>NO</v>
      </c>
      <c r="O22" s="95">
        <v>23611.5645</v>
      </c>
      <c r="P22" s="98">
        <f>Table3[[#This Row],[CLM $ Collected ]]/'1.) CLM Reference'!$B$4</f>
        <v>2.5897031523486776E-3</v>
      </c>
      <c r="Q22" s="97">
        <v>27901.040000000001</v>
      </c>
      <c r="R22" s="99">
        <f>Table3[[#This Row],[Incentive Disbursements]]/'1.) CLM Reference'!$B$5</f>
        <v>2.0906645527465372E-3</v>
      </c>
      <c r="S22" s="49" t="str">
        <f t="shared" si="1"/>
        <v>NO</v>
      </c>
      <c r="U22" s="49" t="s">
        <v>65</v>
      </c>
      <c r="V22" s="49" t="str">
        <f>RIGHT(Table5[[#This Row],[Census Tract]],10)</f>
        <v>9001061300</v>
      </c>
      <c r="W22" s="49" t="s">
        <v>241</v>
      </c>
      <c r="X22" s="49" t="s">
        <v>239</v>
      </c>
      <c r="Y22" s="49">
        <v>75361.948199999999</v>
      </c>
      <c r="Z22" s="49">
        <v>2.5897031523486776E-3</v>
      </c>
      <c r="AA22" s="49">
        <v>35125.230000000003</v>
      </c>
      <c r="AB22" s="49">
        <v>2.0906645527465372E-3</v>
      </c>
      <c r="AC22" s="49" t="s">
        <v>1965</v>
      </c>
      <c r="AD22" s="49" t="s">
        <v>1965</v>
      </c>
      <c r="AE22" s="49">
        <v>51750.383699999998</v>
      </c>
      <c r="AF22" s="49">
        <v>2.5897031523486776E-3</v>
      </c>
      <c r="AG22" s="49">
        <v>7224.19</v>
      </c>
      <c r="AH22" s="49">
        <v>2.0906645527465372E-3</v>
      </c>
      <c r="AI22" s="49" t="s">
        <v>1965</v>
      </c>
      <c r="AJ22" s="49">
        <v>23611.5645</v>
      </c>
      <c r="AK22" s="49">
        <v>2.5897031523486776E-3</v>
      </c>
      <c r="AL22" s="49">
        <v>27901.040000000001</v>
      </c>
      <c r="AM22" s="49">
        <v>2.0906645527465372E-3</v>
      </c>
      <c r="AN22" s="49" t="s">
        <v>1965</v>
      </c>
    </row>
    <row r="23" spans="1:40" s="49" customFormat="1" ht="15.75" thickBot="1" x14ac:dyDescent="0.3">
      <c r="A23" s="92" t="s">
        <v>66</v>
      </c>
      <c r="B23" s="93" t="s">
        <v>241</v>
      </c>
      <c r="C23" s="94" t="s">
        <v>239</v>
      </c>
      <c r="D23" s="15">
        <f>Table3[[#This Row],[Residential CLM $ Collected]]+Table3[[#This Row],[C&amp;I CLM $ Collected]]</f>
        <v>118695.17509999999</v>
      </c>
      <c r="E23" s="48">
        <f>Table3[[#This Row],[CLM $ Collected ]]/'1.) CLM Reference'!$B$4</f>
        <v>4.0787861310231923E-3</v>
      </c>
      <c r="F23" s="12">
        <f>Table3[[#This Row],[Residential Incentive Disbursements]]+Table3[[#This Row],[C&amp;I Incentive Disbursements]]</f>
        <v>8852.1899999999987</v>
      </c>
      <c r="G23" s="17">
        <f>Table3[[#This Row],[Incentive Disbursements]]/'1.) CLM Reference'!$B$5</f>
        <v>5.2688508650839772E-4</v>
      </c>
      <c r="H23" s="17" t="str">
        <f>IF((Table3[[#This Row],[Incentive Disbursements]]&gt;=0.5*Table3[[#This Row],[CLM $ Collected ]]),"YES",IF(Table3[[#This Row],[Incentive Disbursements]]&lt;=1, "N/A", "NO"))</f>
        <v>NO</v>
      </c>
      <c r="I23" s="17" t="str">
        <f t="shared" si="2"/>
        <v>NO</v>
      </c>
      <c r="J23" s="95">
        <v>47281.252</v>
      </c>
      <c r="K23" s="96">
        <f>Table3[[#This Row],[CLM $ Collected ]]/'1.) CLM Reference'!$B$4</f>
        <v>4.0787861310231923E-3</v>
      </c>
      <c r="L23" s="97">
        <v>5299.19</v>
      </c>
      <c r="M23" s="96">
        <f>Table3[[#This Row],[Incentive Disbursements]]/'1.) CLM Reference'!$B$5</f>
        <v>5.2688508650839772E-4</v>
      </c>
      <c r="N23" s="96" t="str">
        <f t="shared" si="0"/>
        <v>NO</v>
      </c>
      <c r="O23" s="95">
        <v>71413.9231</v>
      </c>
      <c r="P23" s="98">
        <f>Table3[[#This Row],[CLM $ Collected ]]/'1.) CLM Reference'!$B$4</f>
        <v>4.0787861310231923E-3</v>
      </c>
      <c r="Q23" s="97">
        <v>3553</v>
      </c>
      <c r="R23" s="99">
        <f>Table3[[#This Row],[Incentive Disbursements]]/'1.) CLM Reference'!$B$5</f>
        <v>5.2688508650839772E-4</v>
      </c>
      <c r="S23" s="49" t="str">
        <f t="shared" si="1"/>
        <v>NO</v>
      </c>
      <c r="U23" s="49" t="s">
        <v>66</v>
      </c>
      <c r="V23" s="49" t="str">
        <f>RIGHT(Table5[[#This Row],[Census Tract]],10)</f>
        <v>9001061400</v>
      </c>
      <c r="W23" s="49" t="s">
        <v>241</v>
      </c>
      <c r="X23" s="49" t="s">
        <v>239</v>
      </c>
      <c r="Y23" s="49">
        <v>118695.17509999999</v>
      </c>
      <c r="Z23" s="49">
        <v>4.0787861310231923E-3</v>
      </c>
      <c r="AA23" s="49">
        <v>8852.1899999999987</v>
      </c>
      <c r="AB23" s="49">
        <v>5.2688508650839772E-4</v>
      </c>
      <c r="AC23" s="49" t="s">
        <v>1965</v>
      </c>
      <c r="AD23" s="49" t="s">
        <v>1965</v>
      </c>
      <c r="AE23" s="49">
        <v>47281.252</v>
      </c>
      <c r="AF23" s="49">
        <v>4.0787861310231923E-3</v>
      </c>
      <c r="AG23" s="49">
        <v>5299.19</v>
      </c>
      <c r="AH23" s="49">
        <v>5.2688508650839772E-4</v>
      </c>
      <c r="AI23" s="49" t="s">
        <v>1965</v>
      </c>
      <c r="AJ23" s="49">
        <v>71413.9231</v>
      </c>
      <c r="AK23" s="49">
        <v>4.0787861310231923E-3</v>
      </c>
      <c r="AL23" s="49">
        <v>3553</v>
      </c>
      <c r="AM23" s="49">
        <v>5.2688508650839772E-4</v>
      </c>
      <c r="AN23" s="49" t="s">
        <v>1965</v>
      </c>
    </row>
    <row r="24" spans="1:40" s="49" customFormat="1" ht="15.75" thickBot="1" x14ac:dyDescent="0.3">
      <c r="A24" s="92" t="s">
        <v>67</v>
      </c>
      <c r="B24" s="93" t="s">
        <v>240</v>
      </c>
      <c r="C24" s="94" t="s">
        <v>239</v>
      </c>
      <c r="D24" s="15">
        <f>Table3[[#This Row],[Residential CLM $ Collected]]+Table3[[#This Row],[C&amp;I CLM $ Collected]]</f>
        <v>539.35699999999997</v>
      </c>
      <c r="E24" s="48">
        <f>Table3[[#This Row],[CLM $ Collected ]]/'1.) CLM Reference'!$B$4</f>
        <v>1.8534214633550644E-5</v>
      </c>
      <c r="F24" s="12">
        <f>Table3[[#This Row],[Residential Incentive Disbursements]]+Table3[[#This Row],[C&amp;I Incentive Disbursements]]</f>
        <v>0</v>
      </c>
      <c r="G24" s="17">
        <f>Table3[[#This Row],[Incentive Disbursements]]/'1.) CLM Reference'!$B$5</f>
        <v>0</v>
      </c>
      <c r="H24" s="17" t="str">
        <f>IF((Table3[[#This Row],[Incentive Disbursements]]&gt;=0.5*Table3[[#This Row],[CLM $ Collected ]]),"YES",IF(Table3[[#This Row],[Incentive Disbursements]]&lt;=1, "N/A", "NO"))</f>
        <v>N/A</v>
      </c>
      <c r="I24" s="17" t="str">
        <f t="shared" si="2"/>
        <v>NO</v>
      </c>
      <c r="J24" s="95">
        <v>0</v>
      </c>
      <c r="K24" s="96">
        <f>Table3[[#This Row],[CLM $ Collected ]]/'1.) CLM Reference'!$B$4</f>
        <v>1.8534214633550644E-5</v>
      </c>
      <c r="L24" s="97">
        <v>0</v>
      </c>
      <c r="M24" s="96">
        <f>Table3[[#This Row],[Incentive Disbursements]]/'1.) CLM Reference'!$B$5</f>
        <v>0</v>
      </c>
      <c r="N24" s="96" t="str">
        <f t="shared" si="0"/>
        <v>NO</v>
      </c>
      <c r="O24" s="95">
        <v>539.35699999999997</v>
      </c>
      <c r="P24" s="98">
        <f>Table3[[#This Row],[CLM $ Collected ]]/'1.) CLM Reference'!$B$4</f>
        <v>1.8534214633550644E-5</v>
      </c>
      <c r="Q24" s="97">
        <v>0</v>
      </c>
      <c r="R24" s="99">
        <f>Table3[[#This Row],[Incentive Disbursements]]/'1.) CLM Reference'!$B$5</f>
        <v>0</v>
      </c>
      <c r="S24" s="49" t="str">
        <f t="shared" si="1"/>
        <v>NO</v>
      </c>
      <c r="U24" s="49" t="s">
        <v>67</v>
      </c>
      <c r="V24" s="49" t="str">
        <f>RIGHT(Table5[[#This Row],[Census Tract]],10)</f>
        <v>9001061500</v>
      </c>
      <c r="W24" s="49" t="s">
        <v>240</v>
      </c>
      <c r="X24" s="49" t="s">
        <v>239</v>
      </c>
      <c r="Y24" s="49">
        <v>539.35699999999997</v>
      </c>
      <c r="Z24" s="49">
        <v>1.8534214633550644E-5</v>
      </c>
      <c r="AA24" s="49">
        <v>0</v>
      </c>
      <c r="AB24" s="49">
        <v>0</v>
      </c>
      <c r="AC24" s="49" t="s">
        <v>290</v>
      </c>
      <c r="AD24" s="49" t="s">
        <v>1965</v>
      </c>
      <c r="AE24" s="49">
        <v>0</v>
      </c>
      <c r="AF24" s="49">
        <v>1.8534214633550644E-5</v>
      </c>
      <c r="AG24" s="49">
        <v>0</v>
      </c>
      <c r="AH24" s="49">
        <v>0</v>
      </c>
      <c r="AI24" s="49" t="s">
        <v>1965</v>
      </c>
      <c r="AJ24" s="49">
        <v>539.35699999999997</v>
      </c>
      <c r="AK24" s="49">
        <v>1.8534214633550644E-5</v>
      </c>
      <c r="AL24" s="49">
        <v>0</v>
      </c>
      <c r="AM24" s="49">
        <v>0</v>
      </c>
      <c r="AN24" s="49" t="s">
        <v>1965</v>
      </c>
    </row>
    <row r="25" spans="1:40" s="49" customFormat="1" ht="15.75" thickBot="1" x14ac:dyDescent="0.3">
      <c r="A25" s="92" t="s">
        <v>67</v>
      </c>
      <c r="B25" s="93" t="s">
        <v>241</v>
      </c>
      <c r="C25" s="94" t="s">
        <v>239</v>
      </c>
      <c r="D25" s="15">
        <f>Table3[[#This Row],[Residential CLM $ Collected]]+Table3[[#This Row],[C&amp;I CLM $ Collected]]</f>
        <v>188421.01179999998</v>
      </c>
      <c r="E25" s="48">
        <f>Table3[[#This Row],[CLM $ Collected ]]/'1.) CLM Reference'!$B$4</f>
        <v>6.4748125530436768E-3</v>
      </c>
      <c r="F25" s="12">
        <f>Table3[[#This Row],[Residential Incentive Disbursements]]+Table3[[#This Row],[C&amp;I Incentive Disbursements]]</f>
        <v>34700.67</v>
      </c>
      <c r="G25" s="17">
        <f>Table3[[#This Row],[Incentive Disbursements]]/'1.) CLM Reference'!$B$5</f>
        <v>2.065394610243269E-3</v>
      </c>
      <c r="H25" s="17" t="str">
        <f>IF((Table3[[#This Row],[Incentive Disbursements]]&gt;=0.5*Table3[[#This Row],[CLM $ Collected ]]),"YES",IF(Table3[[#This Row],[Incentive Disbursements]]&lt;=1, "N/A", "NO"))</f>
        <v>NO</v>
      </c>
      <c r="I25" s="17" t="str">
        <f t="shared" si="2"/>
        <v>NO</v>
      </c>
      <c r="J25" s="95">
        <v>104123.3682</v>
      </c>
      <c r="K25" s="96">
        <f>Table3[[#This Row],[CLM $ Collected ]]/'1.) CLM Reference'!$B$4</f>
        <v>6.4748125530436768E-3</v>
      </c>
      <c r="L25" s="97">
        <v>13917.12</v>
      </c>
      <c r="M25" s="96">
        <f>Table3[[#This Row],[Incentive Disbursements]]/'1.) CLM Reference'!$B$5</f>
        <v>2.065394610243269E-3</v>
      </c>
      <c r="N25" s="96" t="str">
        <f t="shared" si="0"/>
        <v>NO</v>
      </c>
      <c r="O25" s="95">
        <v>84297.643599999996</v>
      </c>
      <c r="P25" s="98">
        <f>Table3[[#This Row],[CLM $ Collected ]]/'1.) CLM Reference'!$B$4</f>
        <v>6.4748125530436768E-3</v>
      </c>
      <c r="Q25" s="97">
        <v>20783.55</v>
      </c>
      <c r="R25" s="99">
        <f>Table3[[#This Row],[Incentive Disbursements]]/'1.) CLM Reference'!$B$5</f>
        <v>2.065394610243269E-3</v>
      </c>
      <c r="S25" s="49" t="str">
        <f t="shared" si="1"/>
        <v>NO</v>
      </c>
      <c r="U25" s="49" t="s">
        <v>67</v>
      </c>
      <c r="V25" s="49" t="str">
        <f>RIGHT(Table5[[#This Row],[Census Tract]],10)</f>
        <v>9001061500</v>
      </c>
      <c r="W25" s="49" t="s">
        <v>241</v>
      </c>
      <c r="X25" s="49" t="s">
        <v>239</v>
      </c>
      <c r="Y25" s="49">
        <v>188421.01179999998</v>
      </c>
      <c r="Z25" s="49">
        <v>6.4748125530436768E-3</v>
      </c>
      <c r="AA25" s="49">
        <v>34700.67</v>
      </c>
      <c r="AB25" s="49">
        <v>2.065394610243269E-3</v>
      </c>
      <c r="AC25" s="49" t="s">
        <v>1965</v>
      </c>
      <c r="AD25" s="49" t="s">
        <v>1965</v>
      </c>
      <c r="AE25" s="49">
        <v>104123.3682</v>
      </c>
      <c r="AF25" s="49">
        <v>6.4748125530436768E-3</v>
      </c>
      <c r="AG25" s="49">
        <v>13917.12</v>
      </c>
      <c r="AH25" s="49">
        <v>2.065394610243269E-3</v>
      </c>
      <c r="AI25" s="49" t="s">
        <v>1965</v>
      </c>
      <c r="AJ25" s="49">
        <v>84297.643599999996</v>
      </c>
      <c r="AK25" s="49">
        <v>6.4748125530436768E-3</v>
      </c>
      <c r="AL25" s="49">
        <v>20783.55</v>
      </c>
      <c r="AM25" s="49">
        <v>2.065394610243269E-3</v>
      </c>
      <c r="AN25" s="49" t="s">
        <v>1965</v>
      </c>
    </row>
    <row r="26" spans="1:40" s="49" customFormat="1" ht="15.75" thickBot="1" x14ac:dyDescent="0.3">
      <c r="A26" s="92" t="s">
        <v>68</v>
      </c>
      <c r="B26" s="93" t="s">
        <v>241</v>
      </c>
      <c r="C26" s="94" t="s">
        <v>239</v>
      </c>
      <c r="D26" s="15">
        <f>Table3[[#This Row],[Residential CLM $ Collected]]+Table3[[#This Row],[C&amp;I CLM $ Collected]]</f>
        <v>182195.8941</v>
      </c>
      <c r="E26" s="48">
        <f>Table3[[#This Row],[CLM $ Collected ]]/'1.) CLM Reference'!$B$4</f>
        <v>6.2608954859231705E-3</v>
      </c>
      <c r="F26" s="12">
        <f>Table3[[#This Row],[Residential Incentive Disbursements]]+Table3[[#This Row],[C&amp;I Incentive Disbursements]]</f>
        <v>24755.48</v>
      </c>
      <c r="G26" s="17">
        <f>Table3[[#This Row],[Incentive Disbursements]]/'1.) CLM Reference'!$B$5</f>
        <v>1.473453825703799E-3</v>
      </c>
      <c r="H26" s="17" t="str">
        <f>IF((Table3[[#This Row],[Incentive Disbursements]]&gt;=0.5*Table3[[#This Row],[CLM $ Collected ]]),"YES",IF(Table3[[#This Row],[Incentive Disbursements]]&lt;=1, "N/A", "NO"))</f>
        <v>NO</v>
      </c>
      <c r="I26" s="17" t="str">
        <f t="shared" si="2"/>
        <v>NO</v>
      </c>
      <c r="J26" s="95">
        <v>114122.9146</v>
      </c>
      <c r="K26" s="96">
        <f>Table3[[#This Row],[CLM $ Collected ]]/'1.) CLM Reference'!$B$4</f>
        <v>6.2608954859231705E-3</v>
      </c>
      <c r="L26" s="97">
        <v>10431.48</v>
      </c>
      <c r="M26" s="96">
        <f>Table3[[#This Row],[Incentive Disbursements]]/'1.) CLM Reference'!$B$5</f>
        <v>1.473453825703799E-3</v>
      </c>
      <c r="N26" s="96" t="str">
        <f t="shared" si="0"/>
        <v>NO</v>
      </c>
      <c r="O26" s="95">
        <v>68072.979500000001</v>
      </c>
      <c r="P26" s="98">
        <f>Table3[[#This Row],[CLM $ Collected ]]/'1.) CLM Reference'!$B$4</f>
        <v>6.2608954859231705E-3</v>
      </c>
      <c r="Q26" s="97">
        <v>14324</v>
      </c>
      <c r="R26" s="99">
        <f>Table3[[#This Row],[Incentive Disbursements]]/'1.) CLM Reference'!$B$5</f>
        <v>1.473453825703799E-3</v>
      </c>
      <c r="S26" s="49" t="str">
        <f t="shared" si="1"/>
        <v>NO</v>
      </c>
      <c r="U26" s="49" t="s">
        <v>68</v>
      </c>
      <c r="V26" s="49" t="str">
        <f>RIGHT(Table5[[#This Row],[Census Tract]],10)</f>
        <v>9001061600</v>
      </c>
      <c r="W26" s="49" t="s">
        <v>241</v>
      </c>
      <c r="X26" s="49" t="s">
        <v>239</v>
      </c>
      <c r="Y26" s="49">
        <v>182195.8941</v>
      </c>
      <c r="Z26" s="49">
        <v>6.2608954859231705E-3</v>
      </c>
      <c r="AA26" s="49">
        <v>24755.48</v>
      </c>
      <c r="AB26" s="49">
        <v>1.473453825703799E-3</v>
      </c>
      <c r="AC26" s="49" t="s">
        <v>1965</v>
      </c>
      <c r="AD26" s="49" t="s">
        <v>1965</v>
      </c>
      <c r="AE26" s="49">
        <v>114122.9146</v>
      </c>
      <c r="AF26" s="49">
        <v>6.2608954859231705E-3</v>
      </c>
      <c r="AG26" s="49">
        <v>10431.48</v>
      </c>
      <c r="AH26" s="49">
        <v>1.473453825703799E-3</v>
      </c>
      <c r="AI26" s="49" t="s">
        <v>1965</v>
      </c>
      <c r="AJ26" s="49">
        <v>68072.979500000001</v>
      </c>
      <c r="AK26" s="49">
        <v>6.2608954859231705E-3</v>
      </c>
      <c r="AL26" s="49">
        <v>14324</v>
      </c>
      <c r="AM26" s="49">
        <v>1.473453825703799E-3</v>
      </c>
      <c r="AN26" s="49" t="s">
        <v>1965</v>
      </c>
    </row>
    <row r="27" spans="1:40" s="49" customFormat="1" ht="15.75" thickBot="1" x14ac:dyDescent="0.3">
      <c r="A27" s="92" t="s">
        <v>69</v>
      </c>
      <c r="B27" s="93" t="s">
        <v>260</v>
      </c>
      <c r="C27" s="94" t="s">
        <v>239</v>
      </c>
      <c r="D27" s="15">
        <f>Table3[[#This Row],[Residential CLM $ Collected]]+Table3[[#This Row],[C&amp;I CLM $ Collected]]</f>
        <v>0</v>
      </c>
      <c r="E27" s="48">
        <f>Table3[[#This Row],[CLM $ Collected ]]/'1.) CLM Reference'!$B$4</f>
        <v>0</v>
      </c>
      <c r="F27" s="12">
        <f>Table3[[#This Row],[Residential Incentive Disbursements]]+Table3[[#This Row],[C&amp;I Incentive Disbursements]]</f>
        <v>11586.15</v>
      </c>
      <c r="G27" s="17">
        <f>Table3[[#This Row],[Incentive Disbursements]]/'1.) CLM Reference'!$B$5</f>
        <v>6.8961123123761155E-4</v>
      </c>
      <c r="H27" s="17" t="str">
        <f>IF((Table3[[#This Row],[Incentive Disbursements]]&gt;=0.5*Table3[[#This Row],[CLM $ Collected ]]),"YES",IF(Table3[[#This Row],[Incentive Disbursements]]&lt;=1, "N/A", "NO"))</f>
        <v>YES</v>
      </c>
      <c r="I27" s="17" t="str">
        <f t="shared" si="2"/>
        <v>N/A</v>
      </c>
      <c r="J27" s="95">
        <v>0</v>
      </c>
      <c r="K27" s="96">
        <f>Table3[[#This Row],[CLM $ Collected ]]/'1.) CLM Reference'!$B$4</f>
        <v>0</v>
      </c>
      <c r="L27" s="97">
        <v>11088.15</v>
      </c>
      <c r="M27" s="96">
        <f>Table3[[#This Row],[Incentive Disbursements]]/'1.) CLM Reference'!$B$5</f>
        <v>6.8961123123761155E-4</v>
      </c>
      <c r="N27" s="96" t="str">
        <f t="shared" si="0"/>
        <v>N/A</v>
      </c>
      <c r="O27" s="95">
        <v>0</v>
      </c>
      <c r="P27" s="98">
        <f>Table3[[#This Row],[CLM $ Collected ]]/'1.) CLM Reference'!$B$4</f>
        <v>0</v>
      </c>
      <c r="Q27" s="97">
        <v>498</v>
      </c>
      <c r="R27" s="99">
        <f>Table3[[#This Row],[Incentive Disbursements]]/'1.) CLM Reference'!$B$5</f>
        <v>6.8961123123761155E-4</v>
      </c>
      <c r="S27" s="49" t="str">
        <f t="shared" si="1"/>
        <v>N/A</v>
      </c>
      <c r="U27" s="49" t="s">
        <v>69</v>
      </c>
      <c r="V27" s="49" t="str">
        <f>RIGHT(Table5[[#This Row],[Census Tract]],10)</f>
        <v>9001070100</v>
      </c>
      <c r="W27" s="49" t="s">
        <v>260</v>
      </c>
      <c r="X27" s="49" t="s">
        <v>239</v>
      </c>
      <c r="Y27" s="49">
        <v>0</v>
      </c>
      <c r="Z27" s="49">
        <v>0</v>
      </c>
      <c r="AA27" s="49">
        <v>11586.15</v>
      </c>
      <c r="AB27" s="49">
        <v>6.8961123123761155E-4</v>
      </c>
      <c r="AC27" s="49" t="s">
        <v>1966</v>
      </c>
      <c r="AD27" s="49" t="s">
        <v>290</v>
      </c>
      <c r="AE27" s="49">
        <v>0</v>
      </c>
      <c r="AF27" s="49">
        <v>0</v>
      </c>
      <c r="AG27" s="49">
        <v>11088.15</v>
      </c>
      <c r="AH27" s="49">
        <v>6.8961123123761155E-4</v>
      </c>
      <c r="AI27" s="49" t="s">
        <v>290</v>
      </c>
      <c r="AJ27" s="49">
        <v>0</v>
      </c>
      <c r="AK27" s="49">
        <v>0</v>
      </c>
      <c r="AL27" s="49">
        <v>498</v>
      </c>
      <c r="AM27" s="49">
        <v>6.8961123123761155E-4</v>
      </c>
      <c r="AN27" s="49" t="s">
        <v>290</v>
      </c>
    </row>
    <row r="28" spans="1:40" s="49" customFormat="1" ht="15.75" thickBot="1" x14ac:dyDescent="0.3">
      <c r="A28" s="92" t="s">
        <v>69</v>
      </c>
      <c r="B28" s="93" t="s">
        <v>240</v>
      </c>
      <c r="C28" s="94" t="s">
        <v>244</v>
      </c>
      <c r="D28" s="15">
        <f>Table3[[#This Row],[Residential CLM $ Collected]]+Table3[[#This Row],[C&amp;I CLM $ Collected]]</f>
        <v>118414.09310000039</v>
      </c>
      <c r="E28" s="48">
        <f>Table3[[#This Row],[CLM $ Collected ]]/'1.) CLM Reference'!$B$4</f>
        <v>4.0691271591036283E-3</v>
      </c>
      <c r="F28" s="12">
        <f>Table3[[#This Row],[Residential Incentive Disbursements]]+Table3[[#This Row],[C&amp;I Incentive Disbursements]]</f>
        <v>0</v>
      </c>
      <c r="G28" s="17">
        <f>Table3[[#This Row],[Incentive Disbursements]]/'1.) CLM Reference'!$B$5</f>
        <v>0</v>
      </c>
      <c r="H28" s="17" t="str">
        <f>IF((Table3[[#This Row],[Incentive Disbursements]]&gt;=0.5*Table3[[#This Row],[CLM $ Collected ]]),"YES",IF(Table3[[#This Row],[Incentive Disbursements]]&lt;=1, "N/A", "NO"))</f>
        <v>N/A</v>
      </c>
      <c r="I28" s="17" t="str">
        <f t="shared" si="2"/>
        <v>NO</v>
      </c>
      <c r="J28" s="95">
        <v>87876.710500000394</v>
      </c>
      <c r="K28" s="96">
        <f>Table3[[#This Row],[CLM $ Collected ]]/'1.) CLM Reference'!$B$4</f>
        <v>4.0691271591036283E-3</v>
      </c>
      <c r="L28" s="97">
        <v>0</v>
      </c>
      <c r="M28" s="96">
        <f>Table3[[#This Row],[Incentive Disbursements]]/'1.) CLM Reference'!$B$5</f>
        <v>0</v>
      </c>
      <c r="N28" s="96" t="str">
        <f t="shared" si="0"/>
        <v>NO</v>
      </c>
      <c r="O28" s="95">
        <v>30537.382600000001</v>
      </c>
      <c r="P28" s="98">
        <f>Table3[[#This Row],[CLM $ Collected ]]/'1.) CLM Reference'!$B$4</f>
        <v>4.0691271591036283E-3</v>
      </c>
      <c r="Q28" s="97">
        <v>0</v>
      </c>
      <c r="R28" s="99">
        <f>Table3[[#This Row],[Incentive Disbursements]]/'1.) CLM Reference'!$B$5</f>
        <v>0</v>
      </c>
      <c r="S28" s="49" t="str">
        <f t="shared" si="1"/>
        <v>NO</v>
      </c>
      <c r="U28" s="49" t="s">
        <v>69</v>
      </c>
      <c r="V28" s="49" t="str">
        <f>RIGHT(Table5[[#This Row],[Census Tract]],10)</f>
        <v>9001070100</v>
      </c>
      <c r="W28" s="49" t="s">
        <v>240</v>
      </c>
      <c r="X28" s="49" t="s">
        <v>244</v>
      </c>
      <c r="Y28" s="49">
        <v>118414.09310000039</v>
      </c>
      <c r="Z28" s="49">
        <v>4.0691271591036283E-3</v>
      </c>
      <c r="AA28" s="49">
        <v>0</v>
      </c>
      <c r="AB28" s="49">
        <v>0</v>
      </c>
      <c r="AC28" s="49" t="s">
        <v>290</v>
      </c>
      <c r="AD28" s="49" t="s">
        <v>1965</v>
      </c>
      <c r="AE28" s="49">
        <v>87876.710500000394</v>
      </c>
      <c r="AF28" s="49">
        <v>4.0691271591036283E-3</v>
      </c>
      <c r="AG28" s="49">
        <v>0</v>
      </c>
      <c r="AH28" s="49">
        <v>0</v>
      </c>
      <c r="AI28" s="49" t="s">
        <v>1965</v>
      </c>
      <c r="AJ28" s="49">
        <v>30537.382600000001</v>
      </c>
      <c r="AK28" s="49">
        <v>4.0691271591036283E-3</v>
      </c>
      <c r="AL28" s="49">
        <v>0</v>
      </c>
      <c r="AM28" s="49">
        <v>0</v>
      </c>
      <c r="AN28" s="49" t="s">
        <v>1965</v>
      </c>
    </row>
    <row r="29" spans="1:40" s="49" customFormat="1" ht="15.75" thickBot="1" x14ac:dyDescent="0.3">
      <c r="A29" s="92" t="s">
        <v>70</v>
      </c>
      <c r="B29" s="93" t="s">
        <v>260</v>
      </c>
      <c r="C29" s="94" t="s">
        <v>239</v>
      </c>
      <c r="D29" s="15">
        <f>Table3[[#This Row],[Residential CLM $ Collected]]+Table3[[#This Row],[C&amp;I CLM $ Collected]]</f>
        <v>0</v>
      </c>
      <c r="E29" s="48">
        <f>Table3[[#This Row],[CLM $ Collected ]]/'1.) CLM Reference'!$B$4</f>
        <v>0</v>
      </c>
      <c r="F29" s="12">
        <f>Table3[[#This Row],[Residential Incentive Disbursements]]+Table3[[#This Row],[C&amp;I Incentive Disbursements]]</f>
        <v>8670.73</v>
      </c>
      <c r="G29" s="17">
        <f>Table3[[#This Row],[Incentive Disbursements]]/'1.) CLM Reference'!$B$5</f>
        <v>5.1608453118843578E-4</v>
      </c>
      <c r="H29" s="17" t="str">
        <f>IF((Table3[[#This Row],[Incentive Disbursements]]&gt;=0.5*Table3[[#This Row],[CLM $ Collected ]]),"YES",IF(Table3[[#This Row],[Incentive Disbursements]]&lt;=1, "N/A", "NO"))</f>
        <v>YES</v>
      </c>
      <c r="I29" s="17" t="str">
        <f t="shared" si="2"/>
        <v>N/A</v>
      </c>
      <c r="J29" s="95">
        <v>0</v>
      </c>
      <c r="K29" s="96">
        <f>Table3[[#This Row],[CLM $ Collected ]]/'1.) CLM Reference'!$B$4</f>
        <v>0</v>
      </c>
      <c r="L29" s="97">
        <v>2227.9299999999998</v>
      </c>
      <c r="M29" s="96">
        <f>Table3[[#This Row],[Incentive Disbursements]]/'1.) CLM Reference'!$B$5</f>
        <v>5.1608453118843578E-4</v>
      </c>
      <c r="N29" s="96" t="str">
        <f t="shared" si="0"/>
        <v>N/A</v>
      </c>
      <c r="O29" s="95">
        <v>0</v>
      </c>
      <c r="P29" s="98">
        <f>Table3[[#This Row],[CLM $ Collected ]]/'1.) CLM Reference'!$B$4</f>
        <v>0</v>
      </c>
      <c r="Q29" s="97">
        <v>6442.8</v>
      </c>
      <c r="R29" s="99">
        <f>Table3[[#This Row],[Incentive Disbursements]]/'1.) CLM Reference'!$B$5</f>
        <v>5.1608453118843578E-4</v>
      </c>
      <c r="S29" s="49" t="str">
        <f t="shared" si="1"/>
        <v>N/A</v>
      </c>
      <c r="U29" s="49" t="s">
        <v>70</v>
      </c>
      <c r="V29" s="49" t="str">
        <f>RIGHT(Table5[[#This Row],[Census Tract]],10)</f>
        <v>9001070200</v>
      </c>
      <c r="W29" s="49" t="s">
        <v>260</v>
      </c>
      <c r="X29" s="49" t="s">
        <v>239</v>
      </c>
      <c r="Y29" s="49">
        <v>0</v>
      </c>
      <c r="Z29" s="49">
        <v>0</v>
      </c>
      <c r="AA29" s="49">
        <v>8670.73</v>
      </c>
      <c r="AB29" s="49">
        <v>5.1608453118843578E-4</v>
      </c>
      <c r="AC29" s="49" t="s">
        <v>1966</v>
      </c>
      <c r="AD29" s="49" t="s">
        <v>290</v>
      </c>
      <c r="AE29" s="49">
        <v>0</v>
      </c>
      <c r="AF29" s="49">
        <v>0</v>
      </c>
      <c r="AG29" s="49">
        <v>2227.9299999999998</v>
      </c>
      <c r="AH29" s="49">
        <v>5.1608453118843578E-4</v>
      </c>
      <c r="AI29" s="49" t="s">
        <v>290</v>
      </c>
      <c r="AJ29" s="49">
        <v>0</v>
      </c>
      <c r="AK29" s="49">
        <v>0</v>
      </c>
      <c r="AL29" s="49">
        <v>6442.8</v>
      </c>
      <c r="AM29" s="49">
        <v>5.1608453118843578E-4</v>
      </c>
      <c r="AN29" s="49" t="s">
        <v>290</v>
      </c>
    </row>
    <row r="30" spans="1:40" s="49" customFormat="1" ht="15.75" thickBot="1" x14ac:dyDescent="0.3">
      <c r="A30" s="92" t="s">
        <v>70</v>
      </c>
      <c r="B30" s="93" t="s">
        <v>240</v>
      </c>
      <c r="C30" s="94" t="s">
        <v>244</v>
      </c>
      <c r="D30" s="15">
        <f>Table3[[#This Row],[Residential CLM $ Collected]]+Table3[[#This Row],[C&amp;I CLM $ Collected]]</f>
        <v>67503.344800000006</v>
      </c>
      <c r="E30" s="48">
        <f>Table3[[#This Row],[CLM $ Collected ]]/'1.) CLM Reference'!$B$4</f>
        <v>2.3196537377020692E-3</v>
      </c>
      <c r="F30" s="12">
        <f>Table3[[#This Row],[Residential Incentive Disbursements]]+Table3[[#This Row],[C&amp;I Incentive Disbursements]]</f>
        <v>0</v>
      </c>
      <c r="G30" s="17">
        <f>Table3[[#This Row],[Incentive Disbursements]]/'1.) CLM Reference'!$B$5</f>
        <v>0</v>
      </c>
      <c r="H30" s="17" t="str">
        <f>IF((Table3[[#This Row],[Incentive Disbursements]]&gt;=0.5*Table3[[#This Row],[CLM $ Collected ]]),"YES",IF(Table3[[#This Row],[Incentive Disbursements]]&lt;=1, "N/A", "NO"))</f>
        <v>N/A</v>
      </c>
      <c r="I30" s="17" t="str">
        <f t="shared" si="2"/>
        <v>NO</v>
      </c>
      <c r="J30" s="95">
        <v>45704.852400000003</v>
      </c>
      <c r="K30" s="96">
        <f>Table3[[#This Row],[CLM $ Collected ]]/'1.) CLM Reference'!$B$4</f>
        <v>2.3196537377020692E-3</v>
      </c>
      <c r="L30" s="97">
        <v>0</v>
      </c>
      <c r="M30" s="96">
        <f>Table3[[#This Row],[Incentive Disbursements]]/'1.) CLM Reference'!$B$5</f>
        <v>0</v>
      </c>
      <c r="N30" s="96" t="str">
        <f t="shared" si="0"/>
        <v>NO</v>
      </c>
      <c r="O30" s="95">
        <v>21798.492399999999</v>
      </c>
      <c r="P30" s="98">
        <f>Table3[[#This Row],[CLM $ Collected ]]/'1.) CLM Reference'!$B$4</f>
        <v>2.3196537377020692E-3</v>
      </c>
      <c r="Q30" s="97">
        <v>0</v>
      </c>
      <c r="R30" s="99">
        <f>Table3[[#This Row],[Incentive Disbursements]]/'1.) CLM Reference'!$B$5</f>
        <v>0</v>
      </c>
      <c r="S30" s="49" t="str">
        <f t="shared" si="1"/>
        <v>NO</v>
      </c>
      <c r="U30" s="49" t="s">
        <v>70</v>
      </c>
      <c r="V30" s="49" t="str">
        <f>RIGHT(Table5[[#This Row],[Census Tract]],10)</f>
        <v>9001070200</v>
      </c>
      <c r="W30" s="49" t="s">
        <v>240</v>
      </c>
      <c r="X30" s="49" t="s">
        <v>244</v>
      </c>
      <c r="Y30" s="49">
        <v>67503.344800000006</v>
      </c>
      <c r="Z30" s="49">
        <v>2.3196537377020692E-3</v>
      </c>
      <c r="AA30" s="49">
        <v>0</v>
      </c>
      <c r="AB30" s="49">
        <v>0</v>
      </c>
      <c r="AC30" s="49" t="s">
        <v>290</v>
      </c>
      <c r="AD30" s="49" t="s">
        <v>1965</v>
      </c>
      <c r="AE30" s="49">
        <v>45704.852400000003</v>
      </c>
      <c r="AF30" s="49">
        <v>2.3196537377020692E-3</v>
      </c>
      <c r="AG30" s="49">
        <v>0</v>
      </c>
      <c r="AH30" s="49">
        <v>0</v>
      </c>
      <c r="AI30" s="49" t="s">
        <v>1965</v>
      </c>
      <c r="AJ30" s="49">
        <v>21798.492399999999</v>
      </c>
      <c r="AK30" s="49">
        <v>2.3196537377020692E-3</v>
      </c>
      <c r="AL30" s="49">
        <v>0</v>
      </c>
      <c r="AM30" s="49">
        <v>0</v>
      </c>
      <c r="AN30" s="49" t="s">
        <v>1965</v>
      </c>
    </row>
    <row r="31" spans="1:40" s="49" customFormat="1" ht="15.75" thickBot="1" x14ac:dyDescent="0.3">
      <c r="A31" s="92" t="s">
        <v>70</v>
      </c>
      <c r="B31" s="93" t="s">
        <v>261</v>
      </c>
      <c r="C31" s="94" t="s">
        <v>239</v>
      </c>
      <c r="D31" s="15">
        <f>Table3[[#This Row],[Residential CLM $ Collected]]+Table3[[#This Row],[C&amp;I CLM $ Collected]]</f>
        <v>0</v>
      </c>
      <c r="E31" s="48">
        <f>Table3[[#This Row],[CLM $ Collected ]]/'1.) CLM Reference'!$B$4</f>
        <v>0</v>
      </c>
      <c r="F31" s="12">
        <f>Table3[[#This Row],[Residential Incentive Disbursements]]+Table3[[#This Row],[C&amp;I Incentive Disbursements]]</f>
        <v>749.66</v>
      </c>
      <c r="G31" s="17">
        <f>Table3[[#This Row],[Incentive Disbursements]]/'1.) CLM Reference'!$B$5</f>
        <v>4.4619995046636532E-5</v>
      </c>
      <c r="H31" s="17" t="str">
        <f>IF((Table3[[#This Row],[Incentive Disbursements]]&gt;=0.5*Table3[[#This Row],[CLM $ Collected ]]),"YES",IF(Table3[[#This Row],[Incentive Disbursements]]&lt;=1, "N/A", "NO"))</f>
        <v>YES</v>
      </c>
      <c r="I31" s="17" t="str">
        <f t="shared" si="2"/>
        <v>N/A</v>
      </c>
      <c r="J31" s="95">
        <v>0</v>
      </c>
      <c r="K31" s="96">
        <f>Table3[[#This Row],[CLM $ Collected ]]/'1.) CLM Reference'!$B$4</f>
        <v>0</v>
      </c>
      <c r="L31" s="97">
        <v>749.66</v>
      </c>
      <c r="M31" s="96">
        <f>Table3[[#This Row],[Incentive Disbursements]]/'1.) CLM Reference'!$B$5</f>
        <v>4.4619995046636532E-5</v>
      </c>
      <c r="N31" s="96" t="str">
        <f t="shared" si="0"/>
        <v>N/A</v>
      </c>
      <c r="O31" s="95">
        <v>0</v>
      </c>
      <c r="P31" s="98">
        <f>Table3[[#This Row],[CLM $ Collected ]]/'1.) CLM Reference'!$B$4</f>
        <v>0</v>
      </c>
      <c r="Q31" s="97">
        <v>0</v>
      </c>
      <c r="R31" s="99">
        <f>Table3[[#This Row],[Incentive Disbursements]]/'1.) CLM Reference'!$B$5</f>
        <v>4.4619995046636532E-5</v>
      </c>
      <c r="S31" s="49" t="str">
        <f t="shared" si="1"/>
        <v>N/A</v>
      </c>
      <c r="U31" s="49" t="s">
        <v>70</v>
      </c>
      <c r="V31" s="49" t="str">
        <f>RIGHT(Table5[[#This Row],[Census Tract]],10)</f>
        <v>9001070200</v>
      </c>
      <c r="W31" s="49" t="s">
        <v>261</v>
      </c>
      <c r="X31" s="49" t="s">
        <v>239</v>
      </c>
      <c r="Y31" s="49">
        <v>0</v>
      </c>
      <c r="Z31" s="49">
        <v>0</v>
      </c>
      <c r="AA31" s="49">
        <v>749.66</v>
      </c>
      <c r="AB31" s="49">
        <v>4.4619995046636532E-5</v>
      </c>
      <c r="AC31" s="49" t="s">
        <v>1966</v>
      </c>
      <c r="AD31" s="49" t="s">
        <v>290</v>
      </c>
      <c r="AE31" s="49">
        <v>0</v>
      </c>
      <c r="AF31" s="49">
        <v>0</v>
      </c>
      <c r="AG31" s="49">
        <v>749.66</v>
      </c>
      <c r="AH31" s="49">
        <v>4.4619995046636532E-5</v>
      </c>
      <c r="AI31" s="49" t="s">
        <v>290</v>
      </c>
      <c r="AJ31" s="49">
        <v>0</v>
      </c>
      <c r="AK31" s="49">
        <v>0</v>
      </c>
      <c r="AL31" s="49">
        <v>0</v>
      </c>
      <c r="AM31" s="49">
        <v>4.4619995046636532E-5</v>
      </c>
      <c r="AN31" s="49" t="s">
        <v>290</v>
      </c>
    </row>
    <row r="32" spans="1:40" s="49" customFormat="1" ht="15.75" thickBot="1" x14ac:dyDescent="0.3">
      <c r="A32" s="92" t="s">
        <v>71</v>
      </c>
      <c r="B32" s="93" t="s">
        <v>260</v>
      </c>
      <c r="C32" s="94" t="s">
        <v>239</v>
      </c>
      <c r="D32" s="15">
        <f>Table3[[#This Row],[Residential CLM $ Collected]]+Table3[[#This Row],[C&amp;I CLM $ Collected]]</f>
        <v>0</v>
      </c>
      <c r="E32" s="48">
        <f>Table3[[#This Row],[CLM $ Collected ]]/'1.) CLM Reference'!$B$4</f>
        <v>0</v>
      </c>
      <c r="F32" s="12">
        <f>Table3[[#This Row],[Residential Incentive Disbursements]]+Table3[[#This Row],[C&amp;I Incentive Disbursements]]</f>
        <v>213519.3</v>
      </c>
      <c r="G32" s="17">
        <f>Table3[[#This Row],[Incentive Disbursements]]/'1.) CLM Reference'!$B$5</f>
        <v>1.2708734770911213E-2</v>
      </c>
      <c r="H32" s="17" t="str">
        <f>IF((Table3[[#This Row],[Incentive Disbursements]]&gt;=0.5*Table3[[#This Row],[CLM $ Collected ]]),"YES",IF(Table3[[#This Row],[Incentive Disbursements]]&lt;=1, "N/A", "NO"))</f>
        <v>YES</v>
      </c>
      <c r="I32" s="17" t="str">
        <f t="shared" si="2"/>
        <v>N/A</v>
      </c>
      <c r="J32" s="95">
        <v>0</v>
      </c>
      <c r="K32" s="96">
        <f>Table3[[#This Row],[CLM $ Collected ]]/'1.) CLM Reference'!$B$4</f>
        <v>0</v>
      </c>
      <c r="L32" s="97">
        <v>202635.3</v>
      </c>
      <c r="M32" s="96">
        <f>Table3[[#This Row],[Incentive Disbursements]]/'1.) CLM Reference'!$B$5</f>
        <v>1.2708734770911213E-2</v>
      </c>
      <c r="N32" s="96" t="str">
        <f t="shared" si="0"/>
        <v>N/A</v>
      </c>
      <c r="O32" s="95">
        <v>0</v>
      </c>
      <c r="P32" s="98">
        <f>Table3[[#This Row],[CLM $ Collected ]]/'1.) CLM Reference'!$B$4</f>
        <v>0</v>
      </c>
      <c r="Q32" s="97">
        <v>10884</v>
      </c>
      <c r="R32" s="99">
        <f>Table3[[#This Row],[Incentive Disbursements]]/'1.) CLM Reference'!$B$5</f>
        <v>1.2708734770911213E-2</v>
      </c>
      <c r="S32" s="49" t="str">
        <f t="shared" si="1"/>
        <v>N/A</v>
      </c>
      <c r="U32" s="49" t="s">
        <v>71</v>
      </c>
      <c r="V32" s="49" t="str">
        <f>RIGHT(Table5[[#This Row],[Census Tract]],10)</f>
        <v>9001070300</v>
      </c>
      <c r="W32" s="49" t="s">
        <v>260</v>
      </c>
      <c r="X32" s="49" t="s">
        <v>239</v>
      </c>
      <c r="Y32" s="49">
        <v>0</v>
      </c>
      <c r="Z32" s="49">
        <v>0</v>
      </c>
      <c r="AA32" s="49">
        <v>213519.3</v>
      </c>
      <c r="AB32" s="49">
        <v>1.2708734770911213E-2</v>
      </c>
      <c r="AC32" s="49" t="s">
        <v>1966</v>
      </c>
      <c r="AD32" s="49" t="s">
        <v>290</v>
      </c>
      <c r="AE32" s="49">
        <v>0</v>
      </c>
      <c r="AF32" s="49">
        <v>0</v>
      </c>
      <c r="AG32" s="49">
        <v>202635.3</v>
      </c>
      <c r="AH32" s="49">
        <v>1.2708734770911213E-2</v>
      </c>
      <c r="AI32" s="49" t="s">
        <v>290</v>
      </c>
      <c r="AJ32" s="49">
        <v>0</v>
      </c>
      <c r="AK32" s="49">
        <v>0</v>
      </c>
      <c r="AL32" s="49">
        <v>10884</v>
      </c>
      <c r="AM32" s="49">
        <v>1.2708734770911213E-2</v>
      </c>
      <c r="AN32" s="49" t="s">
        <v>290</v>
      </c>
    </row>
    <row r="33" spans="1:40" s="49" customFormat="1" ht="15.75" thickBot="1" x14ac:dyDescent="0.3">
      <c r="A33" s="92" t="s">
        <v>71</v>
      </c>
      <c r="B33" s="93" t="s">
        <v>240</v>
      </c>
      <c r="C33" s="94" t="s">
        <v>244</v>
      </c>
      <c r="D33" s="15">
        <f>Table3[[#This Row],[Residential CLM $ Collected]]+Table3[[#This Row],[C&amp;I CLM $ Collected]]</f>
        <v>52641.309099999999</v>
      </c>
      <c r="E33" s="48">
        <f>Table3[[#This Row],[CLM $ Collected ]]/'1.) CLM Reference'!$B$4</f>
        <v>1.808941612791681E-3</v>
      </c>
      <c r="F33" s="12">
        <f>Table3[[#This Row],[Residential Incentive Disbursements]]+Table3[[#This Row],[C&amp;I Incentive Disbursements]]</f>
        <v>0</v>
      </c>
      <c r="G33" s="17">
        <f>Table3[[#This Row],[Incentive Disbursements]]/'1.) CLM Reference'!$B$5</f>
        <v>0</v>
      </c>
      <c r="H33" s="17" t="str">
        <f>IF((Table3[[#This Row],[Incentive Disbursements]]&gt;=0.5*Table3[[#This Row],[CLM $ Collected ]]),"YES",IF(Table3[[#This Row],[Incentive Disbursements]]&lt;=1, "N/A", "NO"))</f>
        <v>N/A</v>
      </c>
      <c r="I33" s="17" t="str">
        <f t="shared" si="2"/>
        <v>NO</v>
      </c>
      <c r="J33" s="95">
        <v>16956.723999999998</v>
      </c>
      <c r="K33" s="96">
        <f>Table3[[#This Row],[CLM $ Collected ]]/'1.) CLM Reference'!$B$4</f>
        <v>1.808941612791681E-3</v>
      </c>
      <c r="L33" s="97">
        <v>0</v>
      </c>
      <c r="M33" s="96">
        <f>Table3[[#This Row],[Incentive Disbursements]]/'1.) CLM Reference'!$B$5</f>
        <v>0</v>
      </c>
      <c r="N33" s="96" t="str">
        <f t="shared" si="0"/>
        <v>NO</v>
      </c>
      <c r="O33" s="95">
        <v>35684.585099999997</v>
      </c>
      <c r="P33" s="98">
        <f>Table3[[#This Row],[CLM $ Collected ]]/'1.) CLM Reference'!$B$4</f>
        <v>1.808941612791681E-3</v>
      </c>
      <c r="Q33" s="97">
        <v>0</v>
      </c>
      <c r="R33" s="99">
        <f>Table3[[#This Row],[Incentive Disbursements]]/'1.) CLM Reference'!$B$5</f>
        <v>0</v>
      </c>
      <c r="S33" s="49" t="str">
        <f t="shared" si="1"/>
        <v>NO</v>
      </c>
      <c r="U33" s="49" t="s">
        <v>71</v>
      </c>
      <c r="V33" s="49" t="str">
        <f>RIGHT(Table5[[#This Row],[Census Tract]],10)</f>
        <v>9001070300</v>
      </c>
      <c r="W33" s="49" t="s">
        <v>240</v>
      </c>
      <c r="X33" s="49" t="s">
        <v>244</v>
      </c>
      <c r="Y33" s="49">
        <v>52641.309099999999</v>
      </c>
      <c r="Z33" s="49">
        <v>1.808941612791681E-3</v>
      </c>
      <c r="AA33" s="49">
        <v>0</v>
      </c>
      <c r="AB33" s="49">
        <v>0</v>
      </c>
      <c r="AC33" s="49" t="s">
        <v>290</v>
      </c>
      <c r="AD33" s="49" t="s">
        <v>1965</v>
      </c>
      <c r="AE33" s="49">
        <v>16956.723999999998</v>
      </c>
      <c r="AF33" s="49">
        <v>1.808941612791681E-3</v>
      </c>
      <c r="AG33" s="49">
        <v>0</v>
      </c>
      <c r="AH33" s="49">
        <v>0</v>
      </c>
      <c r="AI33" s="49" t="s">
        <v>1965</v>
      </c>
      <c r="AJ33" s="49">
        <v>35684.585099999997</v>
      </c>
      <c r="AK33" s="49">
        <v>1.808941612791681E-3</v>
      </c>
      <c r="AL33" s="49">
        <v>0</v>
      </c>
      <c r="AM33" s="49">
        <v>0</v>
      </c>
      <c r="AN33" s="49" t="s">
        <v>1965</v>
      </c>
    </row>
    <row r="34" spans="1:40" s="49" customFormat="1" ht="15.75" thickBot="1" x14ac:dyDescent="0.3">
      <c r="A34" s="92" t="s">
        <v>72</v>
      </c>
      <c r="B34" s="93" t="s">
        <v>260</v>
      </c>
      <c r="C34" s="94" t="s">
        <v>239</v>
      </c>
      <c r="D34" s="15">
        <f>Table3[[#This Row],[Residential CLM $ Collected]]+Table3[[#This Row],[C&amp;I CLM $ Collected]]</f>
        <v>0</v>
      </c>
      <c r="E34" s="48">
        <f>Table3[[#This Row],[CLM $ Collected ]]/'1.) CLM Reference'!$B$4</f>
        <v>0</v>
      </c>
      <c r="F34" s="12">
        <f>Table3[[#This Row],[Residential Incentive Disbursements]]+Table3[[#This Row],[C&amp;I Incentive Disbursements]]</f>
        <v>2503.5299999999997</v>
      </c>
      <c r="G34" s="17">
        <f>Table3[[#This Row],[Incentive Disbursements]]/'1.) CLM Reference'!$B$5</f>
        <v>1.4901087986434646E-4</v>
      </c>
      <c r="H34" s="17" t="str">
        <f>IF((Table3[[#This Row],[Incentive Disbursements]]&gt;=0.5*Table3[[#This Row],[CLM $ Collected ]]),"YES",IF(Table3[[#This Row],[Incentive Disbursements]]&lt;=1, "N/A", "NO"))</f>
        <v>YES</v>
      </c>
      <c r="I34" s="17" t="str">
        <f t="shared" si="2"/>
        <v>N/A</v>
      </c>
      <c r="J34" s="95">
        <v>0</v>
      </c>
      <c r="K34" s="96">
        <f>Table3[[#This Row],[CLM $ Collected ]]/'1.) CLM Reference'!$B$4</f>
        <v>0</v>
      </c>
      <c r="L34" s="97">
        <v>1029.53</v>
      </c>
      <c r="M34" s="96">
        <f>Table3[[#This Row],[Incentive Disbursements]]/'1.) CLM Reference'!$B$5</f>
        <v>1.4901087986434646E-4</v>
      </c>
      <c r="N34" s="96" t="str">
        <f t="shared" si="0"/>
        <v>N/A</v>
      </c>
      <c r="O34" s="95">
        <v>0</v>
      </c>
      <c r="P34" s="98">
        <f>Table3[[#This Row],[CLM $ Collected ]]/'1.) CLM Reference'!$B$4</f>
        <v>0</v>
      </c>
      <c r="Q34" s="97">
        <v>1474</v>
      </c>
      <c r="R34" s="99">
        <f>Table3[[#This Row],[Incentive Disbursements]]/'1.) CLM Reference'!$B$5</f>
        <v>1.4901087986434646E-4</v>
      </c>
      <c r="S34" s="49" t="str">
        <f t="shared" si="1"/>
        <v>N/A</v>
      </c>
      <c r="U34" s="49" t="s">
        <v>72</v>
      </c>
      <c r="V34" s="49" t="str">
        <f>RIGHT(Table5[[#This Row],[Census Tract]],10)</f>
        <v>9001070400</v>
      </c>
      <c r="W34" s="49" t="s">
        <v>260</v>
      </c>
      <c r="X34" s="49" t="s">
        <v>239</v>
      </c>
      <c r="Y34" s="49">
        <v>0</v>
      </c>
      <c r="Z34" s="49">
        <v>0</v>
      </c>
      <c r="AA34" s="49">
        <v>2503.5299999999997</v>
      </c>
      <c r="AB34" s="49">
        <v>1.4901087986434646E-4</v>
      </c>
      <c r="AC34" s="49" t="s">
        <v>1966</v>
      </c>
      <c r="AD34" s="49" t="s">
        <v>290</v>
      </c>
      <c r="AE34" s="49">
        <v>0</v>
      </c>
      <c r="AF34" s="49">
        <v>0</v>
      </c>
      <c r="AG34" s="49">
        <v>1029.53</v>
      </c>
      <c r="AH34" s="49">
        <v>1.4901087986434646E-4</v>
      </c>
      <c r="AI34" s="49" t="s">
        <v>290</v>
      </c>
      <c r="AJ34" s="49">
        <v>0</v>
      </c>
      <c r="AK34" s="49">
        <v>0</v>
      </c>
      <c r="AL34" s="49">
        <v>1474</v>
      </c>
      <c r="AM34" s="49">
        <v>1.4901087986434646E-4</v>
      </c>
      <c r="AN34" s="49" t="s">
        <v>290</v>
      </c>
    </row>
    <row r="35" spans="1:40" s="49" customFormat="1" ht="15.75" thickBot="1" x14ac:dyDescent="0.3">
      <c r="A35" s="92" t="s">
        <v>72</v>
      </c>
      <c r="B35" s="93" t="s">
        <v>240</v>
      </c>
      <c r="C35" s="94" t="s">
        <v>244</v>
      </c>
      <c r="D35" s="15">
        <f>Table3[[#This Row],[Residential CLM $ Collected]]+Table3[[#This Row],[C&amp;I CLM $ Collected]]</f>
        <v>23919.493000000002</v>
      </c>
      <c r="E35" s="48">
        <f>Table3[[#This Row],[CLM $ Collected ]]/'1.) CLM Reference'!$B$4</f>
        <v>8.2195840081376946E-4</v>
      </c>
      <c r="F35" s="12">
        <f>Table3[[#This Row],[Residential Incentive Disbursements]]+Table3[[#This Row],[C&amp;I Incentive Disbursements]]</f>
        <v>0</v>
      </c>
      <c r="G35" s="17">
        <f>Table3[[#This Row],[Incentive Disbursements]]/'1.) CLM Reference'!$B$5</f>
        <v>0</v>
      </c>
      <c r="H35" s="17" t="str">
        <f>IF((Table3[[#This Row],[Incentive Disbursements]]&gt;=0.5*Table3[[#This Row],[CLM $ Collected ]]),"YES",IF(Table3[[#This Row],[Incentive Disbursements]]&lt;=1, "N/A", "NO"))</f>
        <v>N/A</v>
      </c>
      <c r="I35" s="17" t="str">
        <f t="shared" si="2"/>
        <v>NO</v>
      </c>
      <c r="J35" s="95">
        <v>17866.1715</v>
      </c>
      <c r="K35" s="96">
        <f>Table3[[#This Row],[CLM $ Collected ]]/'1.) CLM Reference'!$B$4</f>
        <v>8.2195840081376946E-4</v>
      </c>
      <c r="L35" s="97">
        <v>0</v>
      </c>
      <c r="M35" s="96">
        <f>Table3[[#This Row],[Incentive Disbursements]]/'1.) CLM Reference'!$B$5</f>
        <v>0</v>
      </c>
      <c r="N35" s="96" t="str">
        <f t="shared" si="0"/>
        <v>NO</v>
      </c>
      <c r="O35" s="95">
        <v>6053.3215</v>
      </c>
      <c r="P35" s="98">
        <f>Table3[[#This Row],[CLM $ Collected ]]/'1.) CLM Reference'!$B$4</f>
        <v>8.2195840081376946E-4</v>
      </c>
      <c r="Q35" s="97">
        <v>0</v>
      </c>
      <c r="R35" s="99">
        <f>Table3[[#This Row],[Incentive Disbursements]]/'1.) CLM Reference'!$B$5</f>
        <v>0</v>
      </c>
      <c r="S35" s="49" t="str">
        <f t="shared" si="1"/>
        <v>NO</v>
      </c>
      <c r="U35" s="49" t="s">
        <v>72</v>
      </c>
      <c r="V35" s="49" t="str">
        <f>RIGHT(Table5[[#This Row],[Census Tract]],10)</f>
        <v>9001070400</v>
      </c>
      <c r="W35" s="49" t="s">
        <v>240</v>
      </c>
      <c r="X35" s="49" t="s">
        <v>244</v>
      </c>
      <c r="Y35" s="49">
        <v>23919.493000000002</v>
      </c>
      <c r="Z35" s="49">
        <v>8.2195840081376946E-4</v>
      </c>
      <c r="AA35" s="49">
        <v>0</v>
      </c>
      <c r="AB35" s="49">
        <v>0</v>
      </c>
      <c r="AC35" s="49" t="s">
        <v>290</v>
      </c>
      <c r="AD35" s="49" t="s">
        <v>1965</v>
      </c>
      <c r="AE35" s="49">
        <v>17866.1715</v>
      </c>
      <c r="AF35" s="49">
        <v>8.2195840081376946E-4</v>
      </c>
      <c r="AG35" s="49">
        <v>0</v>
      </c>
      <c r="AH35" s="49">
        <v>0</v>
      </c>
      <c r="AI35" s="49" t="s">
        <v>1965</v>
      </c>
      <c r="AJ35" s="49">
        <v>6053.3215</v>
      </c>
      <c r="AK35" s="49">
        <v>8.2195840081376946E-4</v>
      </c>
      <c r="AL35" s="49">
        <v>0</v>
      </c>
      <c r="AM35" s="49">
        <v>0</v>
      </c>
      <c r="AN35" s="49" t="s">
        <v>1965</v>
      </c>
    </row>
    <row r="36" spans="1:40" s="49" customFormat="1" ht="15.75" thickBot="1" x14ac:dyDescent="0.3">
      <c r="A36" s="92" t="s">
        <v>72</v>
      </c>
      <c r="B36" s="93" t="s">
        <v>243</v>
      </c>
      <c r="C36" s="94" t="s">
        <v>244</v>
      </c>
      <c r="D36" s="15">
        <f>Table3[[#This Row],[Residential CLM $ Collected]]+Table3[[#This Row],[C&amp;I CLM $ Collected]]</f>
        <v>50.864100000000001</v>
      </c>
      <c r="E36" s="48">
        <f>Table3[[#This Row],[CLM $ Collected ]]/'1.) CLM Reference'!$B$4</f>
        <v>1.7478704207832351E-6</v>
      </c>
      <c r="F36" s="12">
        <f>Table3[[#This Row],[Residential Incentive Disbursements]]+Table3[[#This Row],[C&amp;I Incentive Disbursements]]</f>
        <v>0</v>
      </c>
      <c r="G36" s="17">
        <f>Table3[[#This Row],[Incentive Disbursements]]/'1.) CLM Reference'!$B$5</f>
        <v>0</v>
      </c>
      <c r="H36" s="17" t="str">
        <f>IF((Table3[[#This Row],[Incentive Disbursements]]&gt;=0.5*Table3[[#This Row],[CLM $ Collected ]]),"YES",IF(Table3[[#This Row],[Incentive Disbursements]]&lt;=1, "N/A", "NO"))</f>
        <v>N/A</v>
      </c>
      <c r="I36" s="17" t="str">
        <f t="shared" si="2"/>
        <v>N/A</v>
      </c>
      <c r="J36" s="95">
        <v>50.864100000000001</v>
      </c>
      <c r="K36" s="96">
        <f>Table3[[#This Row],[CLM $ Collected ]]/'1.) CLM Reference'!$B$4</f>
        <v>1.7478704207832351E-6</v>
      </c>
      <c r="L36" s="97">
        <v>0</v>
      </c>
      <c r="M36" s="96">
        <f>Table3[[#This Row],[Incentive Disbursements]]/'1.) CLM Reference'!$B$5</f>
        <v>0</v>
      </c>
      <c r="N36" s="96" t="str">
        <f t="shared" si="0"/>
        <v>N/A</v>
      </c>
      <c r="O36" s="95">
        <v>0</v>
      </c>
      <c r="P36" s="98">
        <f>Table3[[#This Row],[CLM $ Collected ]]/'1.) CLM Reference'!$B$4</f>
        <v>1.7478704207832351E-6</v>
      </c>
      <c r="Q36" s="97">
        <v>0</v>
      </c>
      <c r="R36" s="99">
        <f>Table3[[#This Row],[Incentive Disbursements]]/'1.) CLM Reference'!$B$5</f>
        <v>0</v>
      </c>
      <c r="S36" s="49" t="str">
        <f t="shared" si="1"/>
        <v>N/A</v>
      </c>
      <c r="U36" s="49" t="s">
        <v>72</v>
      </c>
      <c r="V36" s="49" t="str">
        <f>RIGHT(Table5[[#This Row],[Census Tract]],10)</f>
        <v>9001070400</v>
      </c>
      <c r="W36" s="49" t="s">
        <v>243</v>
      </c>
      <c r="X36" s="49" t="s">
        <v>244</v>
      </c>
      <c r="Y36" s="49">
        <v>50.864100000000001</v>
      </c>
      <c r="Z36" s="49">
        <v>1.7478704207832351E-6</v>
      </c>
      <c r="AA36" s="49">
        <v>0</v>
      </c>
      <c r="AB36" s="49">
        <v>0</v>
      </c>
      <c r="AC36" s="49" t="s">
        <v>290</v>
      </c>
      <c r="AD36" s="49" t="s">
        <v>290</v>
      </c>
      <c r="AE36" s="49">
        <v>50.864100000000001</v>
      </c>
      <c r="AF36" s="49">
        <v>1.7478704207832351E-6</v>
      </c>
      <c r="AG36" s="49">
        <v>0</v>
      </c>
      <c r="AH36" s="49">
        <v>0</v>
      </c>
      <c r="AI36" s="49" t="s">
        <v>290</v>
      </c>
      <c r="AJ36" s="49">
        <v>0</v>
      </c>
      <c r="AK36" s="49">
        <v>1.7478704207832351E-6</v>
      </c>
      <c r="AL36" s="49">
        <v>0</v>
      </c>
      <c r="AM36" s="49">
        <v>0</v>
      </c>
      <c r="AN36" s="49" t="s">
        <v>290</v>
      </c>
    </row>
    <row r="37" spans="1:40" s="49" customFormat="1" ht="15.75" thickBot="1" x14ac:dyDescent="0.3">
      <c r="A37" s="92" t="s">
        <v>73</v>
      </c>
      <c r="B37" s="93" t="s">
        <v>260</v>
      </c>
      <c r="C37" s="94" t="s">
        <v>239</v>
      </c>
      <c r="D37" s="15">
        <f>Table3[[#This Row],[Residential CLM $ Collected]]+Table3[[#This Row],[C&amp;I CLM $ Collected]]</f>
        <v>0</v>
      </c>
      <c r="E37" s="48">
        <f>Table3[[#This Row],[CLM $ Collected ]]/'1.) CLM Reference'!$B$4</f>
        <v>0</v>
      </c>
      <c r="F37" s="12">
        <f>Table3[[#This Row],[Residential Incentive Disbursements]]+Table3[[#This Row],[C&amp;I Incentive Disbursements]]</f>
        <v>16596.989999999998</v>
      </c>
      <c r="G37" s="17">
        <f>Table3[[#This Row],[Incentive Disbursements]]/'1.) CLM Reference'!$B$5</f>
        <v>9.8785797773534145E-4</v>
      </c>
      <c r="H37" s="17" t="str">
        <f>IF((Table3[[#This Row],[Incentive Disbursements]]&gt;=0.5*Table3[[#This Row],[CLM $ Collected ]]),"YES",IF(Table3[[#This Row],[Incentive Disbursements]]&lt;=1, "N/A", "NO"))</f>
        <v>YES</v>
      </c>
      <c r="I37" s="17" t="str">
        <f t="shared" si="2"/>
        <v>N/A</v>
      </c>
      <c r="J37" s="95">
        <v>0</v>
      </c>
      <c r="K37" s="96">
        <f>Table3[[#This Row],[CLM $ Collected ]]/'1.) CLM Reference'!$B$4</f>
        <v>0</v>
      </c>
      <c r="L37" s="97">
        <v>359.75</v>
      </c>
      <c r="M37" s="96">
        <f>Table3[[#This Row],[Incentive Disbursements]]/'1.) CLM Reference'!$B$5</f>
        <v>9.8785797773534145E-4</v>
      </c>
      <c r="N37" s="96" t="str">
        <f t="shared" si="0"/>
        <v>N/A</v>
      </c>
      <c r="O37" s="95">
        <v>0</v>
      </c>
      <c r="P37" s="98">
        <f>Table3[[#This Row],[CLM $ Collected ]]/'1.) CLM Reference'!$B$4</f>
        <v>0</v>
      </c>
      <c r="Q37" s="97">
        <v>16237.24</v>
      </c>
      <c r="R37" s="99">
        <f>Table3[[#This Row],[Incentive Disbursements]]/'1.) CLM Reference'!$B$5</f>
        <v>9.8785797773534145E-4</v>
      </c>
      <c r="S37" s="49" t="str">
        <f t="shared" si="1"/>
        <v>N/A</v>
      </c>
      <c r="U37" s="49" t="s">
        <v>73</v>
      </c>
      <c r="V37" s="49" t="str">
        <f>RIGHT(Table5[[#This Row],[Census Tract]],10)</f>
        <v>9001070500</v>
      </c>
      <c r="W37" s="49" t="s">
        <v>260</v>
      </c>
      <c r="X37" s="49" t="s">
        <v>239</v>
      </c>
      <c r="Y37" s="49">
        <v>0</v>
      </c>
      <c r="Z37" s="49">
        <v>0</v>
      </c>
      <c r="AA37" s="49">
        <v>16596.989999999998</v>
      </c>
      <c r="AB37" s="49">
        <v>9.8785797773534145E-4</v>
      </c>
      <c r="AC37" s="49" t="s">
        <v>1966</v>
      </c>
      <c r="AD37" s="49" t="s">
        <v>290</v>
      </c>
      <c r="AE37" s="49">
        <v>0</v>
      </c>
      <c r="AF37" s="49">
        <v>0</v>
      </c>
      <c r="AG37" s="49">
        <v>359.75</v>
      </c>
      <c r="AH37" s="49">
        <v>9.8785797773534145E-4</v>
      </c>
      <c r="AI37" s="49" t="s">
        <v>290</v>
      </c>
      <c r="AJ37" s="49">
        <v>0</v>
      </c>
      <c r="AK37" s="49">
        <v>0</v>
      </c>
      <c r="AL37" s="49">
        <v>16237.24</v>
      </c>
      <c r="AM37" s="49">
        <v>9.8785797773534145E-4</v>
      </c>
      <c r="AN37" s="49" t="s">
        <v>290</v>
      </c>
    </row>
    <row r="38" spans="1:40" s="49" customFormat="1" ht="15.75" thickBot="1" x14ac:dyDescent="0.3">
      <c r="A38" s="92" t="s">
        <v>73</v>
      </c>
      <c r="B38" s="93" t="s">
        <v>240</v>
      </c>
      <c r="C38" s="94" t="s">
        <v>244</v>
      </c>
      <c r="D38" s="15">
        <f>Table3[[#This Row],[Residential CLM $ Collected]]+Table3[[#This Row],[C&amp;I CLM $ Collected]]</f>
        <v>29086.940599999998</v>
      </c>
      <c r="E38" s="48">
        <f>Table3[[#This Row],[CLM $ Collected ]]/'1.) CLM Reference'!$B$4</f>
        <v>9.995301815193616E-4</v>
      </c>
      <c r="F38" s="12">
        <f>Table3[[#This Row],[Residential Incentive Disbursements]]+Table3[[#This Row],[C&amp;I Incentive Disbursements]]</f>
        <v>0</v>
      </c>
      <c r="G38" s="17">
        <f>Table3[[#This Row],[Incentive Disbursements]]/'1.) CLM Reference'!$B$5</f>
        <v>0</v>
      </c>
      <c r="H38" s="17" t="str">
        <f>IF((Table3[[#This Row],[Incentive Disbursements]]&gt;=0.5*Table3[[#This Row],[CLM $ Collected ]]),"YES",IF(Table3[[#This Row],[Incentive Disbursements]]&lt;=1, "N/A", "NO"))</f>
        <v>N/A</v>
      </c>
      <c r="I38" s="17" t="str">
        <f t="shared" si="2"/>
        <v>NO</v>
      </c>
      <c r="J38" s="95">
        <v>23101.568599999999</v>
      </c>
      <c r="K38" s="96">
        <f>Table3[[#This Row],[CLM $ Collected ]]/'1.) CLM Reference'!$B$4</f>
        <v>9.995301815193616E-4</v>
      </c>
      <c r="L38" s="97">
        <v>0</v>
      </c>
      <c r="M38" s="96">
        <f>Table3[[#This Row],[Incentive Disbursements]]/'1.) CLM Reference'!$B$5</f>
        <v>0</v>
      </c>
      <c r="N38" s="96" t="str">
        <f t="shared" si="0"/>
        <v>NO</v>
      </c>
      <c r="O38" s="95">
        <v>5985.3720000000003</v>
      </c>
      <c r="P38" s="98">
        <f>Table3[[#This Row],[CLM $ Collected ]]/'1.) CLM Reference'!$B$4</f>
        <v>9.995301815193616E-4</v>
      </c>
      <c r="Q38" s="97">
        <v>0</v>
      </c>
      <c r="R38" s="99">
        <f>Table3[[#This Row],[Incentive Disbursements]]/'1.) CLM Reference'!$B$5</f>
        <v>0</v>
      </c>
      <c r="S38" s="49" t="str">
        <f t="shared" si="1"/>
        <v>NO</v>
      </c>
      <c r="U38" s="49" t="s">
        <v>73</v>
      </c>
      <c r="V38" s="49" t="str">
        <f>RIGHT(Table5[[#This Row],[Census Tract]],10)</f>
        <v>9001070500</v>
      </c>
      <c r="W38" s="49" t="s">
        <v>240</v>
      </c>
      <c r="X38" s="49" t="s">
        <v>244</v>
      </c>
      <c r="Y38" s="49">
        <v>29086.940599999998</v>
      </c>
      <c r="Z38" s="49">
        <v>9.995301815193616E-4</v>
      </c>
      <c r="AA38" s="49">
        <v>0</v>
      </c>
      <c r="AB38" s="49">
        <v>0</v>
      </c>
      <c r="AC38" s="49" t="s">
        <v>290</v>
      </c>
      <c r="AD38" s="49" t="s">
        <v>1965</v>
      </c>
      <c r="AE38" s="49">
        <v>23101.568599999999</v>
      </c>
      <c r="AF38" s="49">
        <v>9.995301815193616E-4</v>
      </c>
      <c r="AG38" s="49">
        <v>0</v>
      </c>
      <c r="AH38" s="49">
        <v>0</v>
      </c>
      <c r="AI38" s="49" t="s">
        <v>1965</v>
      </c>
      <c r="AJ38" s="49">
        <v>5985.3720000000003</v>
      </c>
      <c r="AK38" s="49">
        <v>9.995301815193616E-4</v>
      </c>
      <c r="AL38" s="49">
        <v>0</v>
      </c>
      <c r="AM38" s="49">
        <v>0</v>
      </c>
      <c r="AN38" s="49" t="s">
        <v>1965</v>
      </c>
    </row>
    <row r="39" spans="1:40" s="49" customFormat="1" ht="15.75" thickBot="1" x14ac:dyDescent="0.3">
      <c r="A39" s="92" t="s">
        <v>74</v>
      </c>
      <c r="B39" s="93" t="s">
        <v>260</v>
      </c>
      <c r="C39" s="94" t="s">
        <v>239</v>
      </c>
      <c r="D39" s="15">
        <f>Table3[[#This Row],[Residential CLM $ Collected]]+Table3[[#This Row],[C&amp;I CLM $ Collected]]</f>
        <v>0</v>
      </c>
      <c r="E39" s="48">
        <f>Table3[[#This Row],[CLM $ Collected ]]/'1.) CLM Reference'!$B$4</f>
        <v>0</v>
      </c>
      <c r="F39" s="12">
        <f>Table3[[#This Row],[Residential Incentive Disbursements]]+Table3[[#This Row],[C&amp;I Incentive Disbursements]]</f>
        <v>110631.34</v>
      </c>
      <c r="G39" s="17">
        <f>Table3[[#This Row],[Incentive Disbursements]]/'1.) CLM Reference'!$B$5</f>
        <v>6.584811571649498E-3</v>
      </c>
      <c r="H39" s="17" t="str">
        <f>IF((Table3[[#This Row],[Incentive Disbursements]]&gt;=0.5*Table3[[#This Row],[CLM $ Collected ]]),"YES",IF(Table3[[#This Row],[Incentive Disbursements]]&lt;=1, "N/A", "NO"))</f>
        <v>YES</v>
      </c>
      <c r="I39" s="17" t="str">
        <f t="shared" si="2"/>
        <v>N/A</v>
      </c>
      <c r="J39" s="95">
        <v>0</v>
      </c>
      <c r="K39" s="96">
        <f>Table3[[#This Row],[CLM $ Collected ]]/'1.) CLM Reference'!$B$4</f>
        <v>0</v>
      </c>
      <c r="L39" s="97">
        <v>96774.69</v>
      </c>
      <c r="M39" s="96">
        <f>Table3[[#This Row],[Incentive Disbursements]]/'1.) CLM Reference'!$B$5</f>
        <v>6.584811571649498E-3</v>
      </c>
      <c r="N39" s="96" t="str">
        <f t="shared" si="0"/>
        <v>N/A</v>
      </c>
      <c r="O39" s="95">
        <v>0</v>
      </c>
      <c r="P39" s="98">
        <f>Table3[[#This Row],[CLM $ Collected ]]/'1.) CLM Reference'!$B$4</f>
        <v>0</v>
      </c>
      <c r="Q39" s="97">
        <v>13856.65</v>
      </c>
      <c r="R39" s="99">
        <f>Table3[[#This Row],[Incentive Disbursements]]/'1.) CLM Reference'!$B$5</f>
        <v>6.584811571649498E-3</v>
      </c>
      <c r="S39" s="49" t="str">
        <f t="shared" si="1"/>
        <v>N/A</v>
      </c>
      <c r="U39" s="49" t="s">
        <v>74</v>
      </c>
      <c r="V39" s="49" t="str">
        <f>RIGHT(Table5[[#This Row],[Census Tract]],10)</f>
        <v>9001070600</v>
      </c>
      <c r="W39" s="49" t="s">
        <v>260</v>
      </c>
      <c r="X39" s="49" t="s">
        <v>239</v>
      </c>
      <c r="Y39" s="49">
        <v>0</v>
      </c>
      <c r="Z39" s="49">
        <v>0</v>
      </c>
      <c r="AA39" s="49">
        <v>110631.34</v>
      </c>
      <c r="AB39" s="49">
        <v>6.584811571649498E-3</v>
      </c>
      <c r="AC39" s="49" t="s">
        <v>1966</v>
      </c>
      <c r="AD39" s="49" t="s">
        <v>290</v>
      </c>
      <c r="AE39" s="49">
        <v>0</v>
      </c>
      <c r="AF39" s="49">
        <v>0</v>
      </c>
      <c r="AG39" s="49">
        <v>96774.69</v>
      </c>
      <c r="AH39" s="49">
        <v>6.584811571649498E-3</v>
      </c>
      <c r="AI39" s="49" t="s">
        <v>290</v>
      </c>
      <c r="AJ39" s="49">
        <v>0</v>
      </c>
      <c r="AK39" s="49">
        <v>0</v>
      </c>
      <c r="AL39" s="49">
        <v>13856.65</v>
      </c>
      <c r="AM39" s="49">
        <v>6.584811571649498E-3</v>
      </c>
      <c r="AN39" s="49" t="s">
        <v>290</v>
      </c>
    </row>
    <row r="40" spans="1:40" s="49" customFormat="1" ht="15.75" thickBot="1" x14ac:dyDescent="0.3">
      <c r="A40" s="92" t="s">
        <v>74</v>
      </c>
      <c r="B40" s="93" t="s">
        <v>240</v>
      </c>
      <c r="C40" s="94" t="s">
        <v>244</v>
      </c>
      <c r="D40" s="15">
        <f>Table3[[#This Row],[Residential CLM $ Collected]]+Table3[[#This Row],[C&amp;I CLM $ Collected]]</f>
        <v>144313.22889999999</v>
      </c>
      <c r="E40" s="48">
        <f>Table3[[#This Row],[CLM $ Collected ]]/'1.) CLM Reference'!$B$4</f>
        <v>4.9591130900188997E-3</v>
      </c>
      <c r="F40" s="12">
        <f>Table3[[#This Row],[Residential Incentive Disbursements]]+Table3[[#This Row],[C&amp;I Incentive Disbursements]]</f>
        <v>0</v>
      </c>
      <c r="G40" s="17">
        <f>Table3[[#This Row],[Incentive Disbursements]]/'1.) CLM Reference'!$B$5</f>
        <v>0</v>
      </c>
      <c r="H40" s="17" t="str">
        <f>IF((Table3[[#This Row],[Incentive Disbursements]]&gt;=0.5*Table3[[#This Row],[CLM $ Collected ]]),"YES",IF(Table3[[#This Row],[Incentive Disbursements]]&lt;=1, "N/A", "NO"))</f>
        <v>N/A</v>
      </c>
      <c r="I40" s="17" t="str">
        <f t="shared" si="2"/>
        <v>NO</v>
      </c>
      <c r="J40" s="95">
        <v>35967.757299999997</v>
      </c>
      <c r="K40" s="96">
        <f>Table3[[#This Row],[CLM $ Collected ]]/'1.) CLM Reference'!$B$4</f>
        <v>4.9591130900188997E-3</v>
      </c>
      <c r="L40" s="97">
        <v>0</v>
      </c>
      <c r="M40" s="96">
        <f>Table3[[#This Row],[Incentive Disbursements]]/'1.) CLM Reference'!$B$5</f>
        <v>0</v>
      </c>
      <c r="N40" s="96" t="str">
        <f t="shared" si="0"/>
        <v>NO</v>
      </c>
      <c r="O40" s="95">
        <v>108345.4716</v>
      </c>
      <c r="P40" s="98">
        <f>Table3[[#This Row],[CLM $ Collected ]]/'1.) CLM Reference'!$B$4</f>
        <v>4.9591130900188997E-3</v>
      </c>
      <c r="Q40" s="97">
        <v>0</v>
      </c>
      <c r="R40" s="99">
        <f>Table3[[#This Row],[Incentive Disbursements]]/'1.) CLM Reference'!$B$5</f>
        <v>0</v>
      </c>
      <c r="S40" s="49" t="str">
        <f t="shared" si="1"/>
        <v>NO</v>
      </c>
      <c r="U40" s="49" t="s">
        <v>74</v>
      </c>
      <c r="V40" s="49" t="str">
        <f>RIGHT(Table5[[#This Row],[Census Tract]],10)</f>
        <v>9001070600</v>
      </c>
      <c r="W40" s="49" t="s">
        <v>240</v>
      </c>
      <c r="X40" s="49" t="s">
        <v>244</v>
      </c>
      <c r="Y40" s="49">
        <v>144313.22889999999</v>
      </c>
      <c r="Z40" s="49">
        <v>4.9591130900188997E-3</v>
      </c>
      <c r="AA40" s="49">
        <v>0</v>
      </c>
      <c r="AB40" s="49">
        <v>0</v>
      </c>
      <c r="AC40" s="49" t="s">
        <v>290</v>
      </c>
      <c r="AD40" s="49" t="s">
        <v>1965</v>
      </c>
      <c r="AE40" s="49">
        <v>35967.757299999997</v>
      </c>
      <c r="AF40" s="49">
        <v>4.9591130900188997E-3</v>
      </c>
      <c r="AG40" s="49">
        <v>0</v>
      </c>
      <c r="AH40" s="49">
        <v>0</v>
      </c>
      <c r="AI40" s="49" t="s">
        <v>1965</v>
      </c>
      <c r="AJ40" s="49">
        <v>108345.4716</v>
      </c>
      <c r="AK40" s="49">
        <v>4.9591130900188997E-3</v>
      </c>
      <c r="AL40" s="49">
        <v>0</v>
      </c>
      <c r="AM40" s="49">
        <v>0</v>
      </c>
      <c r="AN40" s="49" t="s">
        <v>1965</v>
      </c>
    </row>
    <row r="41" spans="1:40" s="49" customFormat="1" ht="15.75" thickBot="1" x14ac:dyDescent="0.3">
      <c r="A41" s="92" t="s">
        <v>75</v>
      </c>
      <c r="B41" s="93" t="s">
        <v>260</v>
      </c>
      <c r="C41" s="94" t="s">
        <v>239</v>
      </c>
      <c r="D41" s="15">
        <f>Table3[[#This Row],[Residential CLM $ Collected]]+Table3[[#This Row],[C&amp;I CLM $ Collected]]</f>
        <v>0</v>
      </c>
      <c r="E41" s="48">
        <f>Table3[[#This Row],[CLM $ Collected ]]/'1.) CLM Reference'!$B$4</f>
        <v>0</v>
      </c>
      <c r="F41" s="12">
        <f>Table3[[#This Row],[Residential Incentive Disbursements]]+Table3[[#This Row],[C&amp;I Incentive Disbursements]]</f>
        <v>30327.010000000002</v>
      </c>
      <c r="G41" s="17">
        <f>Table3[[#This Row],[Incentive Disbursements]]/'1.) CLM Reference'!$B$5</f>
        <v>1.805073014405593E-3</v>
      </c>
      <c r="H41" s="17" t="str">
        <f>IF((Table3[[#This Row],[Incentive Disbursements]]&gt;=0.5*Table3[[#This Row],[CLM $ Collected ]]),"YES",IF(Table3[[#This Row],[Incentive Disbursements]]&lt;=1, "N/A", "NO"))</f>
        <v>YES</v>
      </c>
      <c r="I41" s="17" t="str">
        <f t="shared" si="2"/>
        <v>N/A</v>
      </c>
      <c r="J41" s="95">
        <v>0</v>
      </c>
      <c r="K41" s="96">
        <f>Table3[[#This Row],[CLM $ Collected ]]/'1.) CLM Reference'!$B$4</f>
        <v>0</v>
      </c>
      <c r="L41" s="97">
        <v>4170.01</v>
      </c>
      <c r="M41" s="96">
        <f>Table3[[#This Row],[Incentive Disbursements]]/'1.) CLM Reference'!$B$5</f>
        <v>1.805073014405593E-3</v>
      </c>
      <c r="N41" s="96" t="str">
        <f t="shared" si="0"/>
        <v>N/A</v>
      </c>
      <c r="O41" s="95">
        <v>0</v>
      </c>
      <c r="P41" s="98">
        <f>Table3[[#This Row],[CLM $ Collected ]]/'1.) CLM Reference'!$B$4</f>
        <v>0</v>
      </c>
      <c r="Q41" s="97">
        <v>26157</v>
      </c>
      <c r="R41" s="99">
        <f>Table3[[#This Row],[Incentive Disbursements]]/'1.) CLM Reference'!$B$5</f>
        <v>1.805073014405593E-3</v>
      </c>
      <c r="S41" s="49" t="str">
        <f t="shared" si="1"/>
        <v>N/A</v>
      </c>
      <c r="U41" s="49" t="s">
        <v>75</v>
      </c>
      <c r="V41" s="49" t="str">
        <f>RIGHT(Table5[[#This Row],[Census Tract]],10)</f>
        <v>9001070900</v>
      </c>
      <c r="W41" s="49" t="s">
        <v>260</v>
      </c>
      <c r="X41" s="49" t="s">
        <v>239</v>
      </c>
      <c r="Y41" s="49">
        <v>0</v>
      </c>
      <c r="Z41" s="49">
        <v>0</v>
      </c>
      <c r="AA41" s="49">
        <v>30327.010000000002</v>
      </c>
      <c r="AB41" s="49">
        <v>1.805073014405593E-3</v>
      </c>
      <c r="AC41" s="49" t="s">
        <v>1966</v>
      </c>
      <c r="AD41" s="49" t="s">
        <v>290</v>
      </c>
      <c r="AE41" s="49">
        <v>0</v>
      </c>
      <c r="AF41" s="49">
        <v>0</v>
      </c>
      <c r="AG41" s="49">
        <v>4170.01</v>
      </c>
      <c r="AH41" s="49">
        <v>1.805073014405593E-3</v>
      </c>
      <c r="AI41" s="49" t="s">
        <v>290</v>
      </c>
      <c r="AJ41" s="49">
        <v>0</v>
      </c>
      <c r="AK41" s="49">
        <v>0</v>
      </c>
      <c r="AL41" s="49">
        <v>26157</v>
      </c>
      <c r="AM41" s="49">
        <v>1.805073014405593E-3</v>
      </c>
      <c r="AN41" s="49" t="s">
        <v>290</v>
      </c>
    </row>
    <row r="42" spans="1:40" s="49" customFormat="1" ht="15.75" thickBot="1" x14ac:dyDescent="0.3">
      <c r="A42" s="92" t="s">
        <v>75</v>
      </c>
      <c r="B42" s="93" t="s">
        <v>240</v>
      </c>
      <c r="C42" s="94" t="s">
        <v>244</v>
      </c>
      <c r="D42" s="15">
        <f>Table3[[#This Row],[Residential CLM $ Collected]]+Table3[[#This Row],[C&amp;I CLM $ Collected]]</f>
        <v>40068.741500000004</v>
      </c>
      <c r="E42" s="48">
        <f>Table3[[#This Row],[CLM $ Collected ]]/'1.) CLM Reference'!$B$4</f>
        <v>1.3769037113771734E-3</v>
      </c>
      <c r="F42" s="12">
        <f>Table3[[#This Row],[Residential Incentive Disbursements]]+Table3[[#This Row],[C&amp;I Incentive Disbursements]]</f>
        <v>0</v>
      </c>
      <c r="G42" s="17">
        <f>Table3[[#This Row],[Incentive Disbursements]]/'1.) CLM Reference'!$B$5</f>
        <v>0</v>
      </c>
      <c r="H42" s="17" t="str">
        <f>IF((Table3[[#This Row],[Incentive Disbursements]]&gt;=0.5*Table3[[#This Row],[CLM $ Collected ]]),"YES",IF(Table3[[#This Row],[Incentive Disbursements]]&lt;=1, "N/A", "NO"))</f>
        <v>N/A</v>
      </c>
      <c r="I42" s="17" t="str">
        <f t="shared" si="2"/>
        <v>NO</v>
      </c>
      <c r="J42" s="95">
        <v>29174.958600000002</v>
      </c>
      <c r="K42" s="96">
        <f>Table3[[#This Row],[CLM $ Collected ]]/'1.) CLM Reference'!$B$4</f>
        <v>1.3769037113771734E-3</v>
      </c>
      <c r="L42" s="97">
        <v>0</v>
      </c>
      <c r="M42" s="96">
        <f>Table3[[#This Row],[Incentive Disbursements]]/'1.) CLM Reference'!$B$5</f>
        <v>0</v>
      </c>
      <c r="N42" s="96" t="str">
        <f t="shared" si="0"/>
        <v>NO</v>
      </c>
      <c r="O42" s="95">
        <v>10893.7829</v>
      </c>
      <c r="P42" s="98">
        <f>Table3[[#This Row],[CLM $ Collected ]]/'1.) CLM Reference'!$B$4</f>
        <v>1.3769037113771734E-3</v>
      </c>
      <c r="Q42" s="97">
        <v>0</v>
      </c>
      <c r="R42" s="99">
        <f>Table3[[#This Row],[Incentive Disbursements]]/'1.) CLM Reference'!$B$5</f>
        <v>0</v>
      </c>
      <c r="S42" s="49" t="str">
        <f t="shared" si="1"/>
        <v>NO</v>
      </c>
      <c r="U42" s="49" t="s">
        <v>75</v>
      </c>
      <c r="V42" s="49" t="str">
        <f>RIGHT(Table5[[#This Row],[Census Tract]],10)</f>
        <v>9001070900</v>
      </c>
      <c r="W42" s="49" t="s">
        <v>240</v>
      </c>
      <c r="X42" s="49" t="s">
        <v>244</v>
      </c>
      <c r="Y42" s="49">
        <v>40068.741500000004</v>
      </c>
      <c r="Z42" s="49">
        <v>1.3769037113771734E-3</v>
      </c>
      <c r="AA42" s="49">
        <v>0</v>
      </c>
      <c r="AB42" s="49">
        <v>0</v>
      </c>
      <c r="AC42" s="49" t="s">
        <v>290</v>
      </c>
      <c r="AD42" s="49" t="s">
        <v>1965</v>
      </c>
      <c r="AE42" s="49">
        <v>29174.958600000002</v>
      </c>
      <c r="AF42" s="49">
        <v>1.3769037113771734E-3</v>
      </c>
      <c r="AG42" s="49">
        <v>0</v>
      </c>
      <c r="AH42" s="49">
        <v>0</v>
      </c>
      <c r="AI42" s="49" t="s">
        <v>1965</v>
      </c>
      <c r="AJ42" s="49">
        <v>10893.7829</v>
      </c>
      <c r="AK42" s="49">
        <v>1.3769037113771734E-3</v>
      </c>
      <c r="AL42" s="49">
        <v>0</v>
      </c>
      <c r="AM42" s="49">
        <v>0</v>
      </c>
      <c r="AN42" s="49" t="s">
        <v>1965</v>
      </c>
    </row>
    <row r="43" spans="1:40" s="49" customFormat="1" ht="15.75" thickBot="1" x14ac:dyDescent="0.3">
      <c r="A43" s="92" t="s">
        <v>76</v>
      </c>
      <c r="B43" s="93" t="s">
        <v>260</v>
      </c>
      <c r="C43" s="94" t="s">
        <v>239</v>
      </c>
      <c r="D43" s="15">
        <f>Table3[[#This Row],[Residential CLM $ Collected]]+Table3[[#This Row],[C&amp;I CLM $ Collected]]</f>
        <v>0</v>
      </c>
      <c r="E43" s="48">
        <f>Table3[[#This Row],[CLM $ Collected ]]/'1.) CLM Reference'!$B$4</f>
        <v>0</v>
      </c>
      <c r="F43" s="12">
        <f>Table3[[#This Row],[Residential Incentive Disbursements]]+Table3[[#This Row],[C&amp;I Incentive Disbursements]]</f>
        <v>17169.5</v>
      </c>
      <c r="G43" s="17">
        <f>Table3[[#This Row],[Incentive Disbursements]]/'1.) CLM Reference'!$B$5</f>
        <v>1.0219339499949658E-3</v>
      </c>
      <c r="H43" s="17" t="str">
        <f>IF((Table3[[#This Row],[Incentive Disbursements]]&gt;=0.5*Table3[[#This Row],[CLM $ Collected ]]),"YES",IF(Table3[[#This Row],[Incentive Disbursements]]&lt;=1, "N/A", "NO"))</f>
        <v>YES</v>
      </c>
      <c r="I43" s="17" t="str">
        <f t="shared" si="2"/>
        <v>N/A</v>
      </c>
      <c r="J43" s="95">
        <v>0</v>
      </c>
      <c r="K43" s="96">
        <f>Table3[[#This Row],[CLM $ Collected ]]/'1.) CLM Reference'!$B$4</f>
        <v>0</v>
      </c>
      <c r="L43" s="97">
        <v>14379.5</v>
      </c>
      <c r="M43" s="96">
        <f>Table3[[#This Row],[Incentive Disbursements]]/'1.) CLM Reference'!$B$5</f>
        <v>1.0219339499949658E-3</v>
      </c>
      <c r="N43" s="96" t="str">
        <f t="shared" si="0"/>
        <v>N/A</v>
      </c>
      <c r="O43" s="95">
        <v>0</v>
      </c>
      <c r="P43" s="98">
        <f>Table3[[#This Row],[CLM $ Collected ]]/'1.) CLM Reference'!$B$4</f>
        <v>0</v>
      </c>
      <c r="Q43" s="97">
        <v>2790</v>
      </c>
      <c r="R43" s="99">
        <f>Table3[[#This Row],[Incentive Disbursements]]/'1.) CLM Reference'!$B$5</f>
        <v>1.0219339499949658E-3</v>
      </c>
      <c r="S43" s="49" t="str">
        <f t="shared" si="1"/>
        <v>N/A</v>
      </c>
      <c r="U43" s="49" t="s">
        <v>76</v>
      </c>
      <c r="V43" s="49" t="str">
        <f>RIGHT(Table5[[#This Row],[Census Tract]],10)</f>
        <v>9001071000</v>
      </c>
      <c r="W43" s="49" t="s">
        <v>260</v>
      </c>
      <c r="X43" s="49" t="s">
        <v>239</v>
      </c>
      <c r="Y43" s="49">
        <v>0</v>
      </c>
      <c r="Z43" s="49">
        <v>0</v>
      </c>
      <c r="AA43" s="49">
        <v>17169.5</v>
      </c>
      <c r="AB43" s="49">
        <v>1.0219339499949658E-3</v>
      </c>
      <c r="AC43" s="49" t="s">
        <v>1966</v>
      </c>
      <c r="AD43" s="49" t="s">
        <v>290</v>
      </c>
      <c r="AE43" s="49">
        <v>0</v>
      </c>
      <c r="AF43" s="49">
        <v>0</v>
      </c>
      <c r="AG43" s="49">
        <v>14379.5</v>
      </c>
      <c r="AH43" s="49">
        <v>1.0219339499949658E-3</v>
      </c>
      <c r="AI43" s="49" t="s">
        <v>290</v>
      </c>
      <c r="AJ43" s="49">
        <v>0</v>
      </c>
      <c r="AK43" s="49">
        <v>0</v>
      </c>
      <c r="AL43" s="49">
        <v>2790</v>
      </c>
      <c r="AM43" s="49">
        <v>1.0219339499949658E-3</v>
      </c>
      <c r="AN43" s="49" t="s">
        <v>290</v>
      </c>
    </row>
    <row r="44" spans="1:40" s="49" customFormat="1" ht="15.75" thickBot="1" x14ac:dyDescent="0.3">
      <c r="A44" s="92" t="s">
        <v>76</v>
      </c>
      <c r="B44" s="93" t="s">
        <v>240</v>
      </c>
      <c r="C44" s="94" t="s">
        <v>244</v>
      </c>
      <c r="D44" s="15">
        <f>Table3[[#This Row],[Residential CLM $ Collected]]+Table3[[#This Row],[C&amp;I CLM $ Collected]]</f>
        <v>63545.393400000001</v>
      </c>
      <c r="E44" s="48">
        <f>Table3[[#This Row],[CLM $ Collected ]]/'1.) CLM Reference'!$B$4</f>
        <v>2.1836445253311122E-3</v>
      </c>
      <c r="F44" s="12">
        <f>Table3[[#This Row],[Residential Incentive Disbursements]]+Table3[[#This Row],[C&amp;I Incentive Disbursements]]</f>
        <v>0</v>
      </c>
      <c r="G44" s="17">
        <f>Table3[[#This Row],[Incentive Disbursements]]/'1.) CLM Reference'!$B$5</f>
        <v>0</v>
      </c>
      <c r="H44" s="17" t="str">
        <f>IF((Table3[[#This Row],[Incentive Disbursements]]&gt;=0.5*Table3[[#This Row],[CLM $ Collected ]]),"YES",IF(Table3[[#This Row],[Incentive Disbursements]]&lt;=1, "N/A", "NO"))</f>
        <v>N/A</v>
      </c>
      <c r="I44" s="17" t="str">
        <f t="shared" si="2"/>
        <v>NO</v>
      </c>
      <c r="J44" s="95">
        <v>37249.348899999997</v>
      </c>
      <c r="K44" s="96">
        <f>Table3[[#This Row],[CLM $ Collected ]]/'1.) CLM Reference'!$B$4</f>
        <v>2.1836445253311122E-3</v>
      </c>
      <c r="L44" s="97">
        <v>0</v>
      </c>
      <c r="M44" s="96">
        <f>Table3[[#This Row],[Incentive Disbursements]]/'1.) CLM Reference'!$B$5</f>
        <v>0</v>
      </c>
      <c r="N44" s="96" t="str">
        <f t="shared" si="0"/>
        <v>NO</v>
      </c>
      <c r="O44" s="95">
        <v>26296.0445</v>
      </c>
      <c r="P44" s="98">
        <f>Table3[[#This Row],[CLM $ Collected ]]/'1.) CLM Reference'!$B$4</f>
        <v>2.1836445253311122E-3</v>
      </c>
      <c r="Q44" s="97">
        <v>0</v>
      </c>
      <c r="R44" s="99">
        <f>Table3[[#This Row],[Incentive Disbursements]]/'1.) CLM Reference'!$B$5</f>
        <v>0</v>
      </c>
      <c r="S44" s="49" t="str">
        <f t="shared" si="1"/>
        <v>NO</v>
      </c>
      <c r="U44" s="49" t="s">
        <v>76</v>
      </c>
      <c r="V44" s="49" t="str">
        <f>RIGHT(Table5[[#This Row],[Census Tract]],10)</f>
        <v>9001071000</v>
      </c>
      <c r="W44" s="49" t="s">
        <v>240</v>
      </c>
      <c r="X44" s="49" t="s">
        <v>244</v>
      </c>
      <c r="Y44" s="49">
        <v>63545.393400000001</v>
      </c>
      <c r="Z44" s="49">
        <v>2.1836445253311122E-3</v>
      </c>
      <c r="AA44" s="49">
        <v>0</v>
      </c>
      <c r="AB44" s="49">
        <v>0</v>
      </c>
      <c r="AC44" s="49" t="s">
        <v>290</v>
      </c>
      <c r="AD44" s="49" t="s">
        <v>1965</v>
      </c>
      <c r="AE44" s="49">
        <v>37249.348899999997</v>
      </c>
      <c r="AF44" s="49">
        <v>2.1836445253311122E-3</v>
      </c>
      <c r="AG44" s="49">
        <v>0</v>
      </c>
      <c r="AH44" s="49">
        <v>0</v>
      </c>
      <c r="AI44" s="49" t="s">
        <v>1965</v>
      </c>
      <c r="AJ44" s="49">
        <v>26296.0445</v>
      </c>
      <c r="AK44" s="49">
        <v>2.1836445253311122E-3</v>
      </c>
      <c r="AL44" s="49">
        <v>0</v>
      </c>
      <c r="AM44" s="49">
        <v>0</v>
      </c>
      <c r="AN44" s="49" t="s">
        <v>1965</v>
      </c>
    </row>
    <row r="45" spans="1:40" s="49" customFormat="1" ht="15.75" thickBot="1" x14ac:dyDescent="0.3">
      <c r="A45" s="92" t="s">
        <v>77</v>
      </c>
      <c r="B45" s="93" t="s">
        <v>240</v>
      </c>
      <c r="C45" s="94" t="s">
        <v>239</v>
      </c>
      <c r="D45" s="15">
        <f>Table3[[#This Row],[Residential CLM $ Collected]]+Table3[[#This Row],[C&amp;I CLM $ Collected]]</f>
        <v>66899.110799999995</v>
      </c>
      <c r="E45" s="48">
        <f>Table3[[#This Row],[CLM $ Collected ]]/'1.) CLM Reference'!$B$4</f>
        <v>2.2988901198295114E-3</v>
      </c>
      <c r="F45" s="12">
        <f>Table3[[#This Row],[Residential Incentive Disbursements]]+Table3[[#This Row],[C&amp;I Incentive Disbursements]]</f>
        <v>29836.83</v>
      </c>
      <c r="G45" s="17">
        <f>Table3[[#This Row],[Incentive Disbursements]]/'1.) CLM Reference'!$B$5</f>
        <v>1.7758973492080898E-3</v>
      </c>
      <c r="H45" s="17" t="str">
        <f>IF((Table3[[#This Row],[Incentive Disbursements]]&gt;=0.5*Table3[[#This Row],[CLM $ Collected ]]),"YES",IF(Table3[[#This Row],[Incentive Disbursements]]&lt;=1, "N/A", "NO"))</f>
        <v>NO</v>
      </c>
      <c r="I45" s="17" t="str">
        <f t="shared" si="2"/>
        <v>NO</v>
      </c>
      <c r="J45" s="95">
        <v>51783.790099999998</v>
      </c>
      <c r="K45" s="96">
        <f>Table3[[#This Row],[CLM $ Collected ]]/'1.) CLM Reference'!$B$4</f>
        <v>2.2988901198295114E-3</v>
      </c>
      <c r="L45" s="97">
        <v>21423.83</v>
      </c>
      <c r="M45" s="96">
        <f>Table3[[#This Row],[Incentive Disbursements]]/'1.) CLM Reference'!$B$5</f>
        <v>1.7758973492080898E-3</v>
      </c>
      <c r="N45" s="96" t="str">
        <f t="shared" si="0"/>
        <v>NO</v>
      </c>
      <c r="O45" s="95">
        <v>15115.3207</v>
      </c>
      <c r="P45" s="98">
        <f>Table3[[#This Row],[CLM $ Collected ]]/'1.) CLM Reference'!$B$4</f>
        <v>2.2988901198295114E-3</v>
      </c>
      <c r="Q45" s="97">
        <v>8413</v>
      </c>
      <c r="R45" s="99">
        <f>Table3[[#This Row],[Incentive Disbursements]]/'1.) CLM Reference'!$B$5</f>
        <v>1.7758973492080898E-3</v>
      </c>
      <c r="S45" s="49" t="str">
        <f t="shared" si="1"/>
        <v>NO</v>
      </c>
      <c r="U45" s="49" t="s">
        <v>77</v>
      </c>
      <c r="V45" s="49" t="str">
        <f>RIGHT(Table5[[#This Row],[Census Tract]],10)</f>
        <v>9001071100</v>
      </c>
      <c r="W45" s="49" t="s">
        <v>240</v>
      </c>
      <c r="X45" s="49" t="s">
        <v>239</v>
      </c>
      <c r="Y45" s="49">
        <v>66899.110799999995</v>
      </c>
      <c r="Z45" s="49">
        <v>2.2988901198295114E-3</v>
      </c>
      <c r="AA45" s="49">
        <v>29836.83</v>
      </c>
      <c r="AB45" s="49">
        <v>1.7758973492080898E-3</v>
      </c>
      <c r="AC45" s="49" t="s">
        <v>1965</v>
      </c>
      <c r="AD45" s="49" t="s">
        <v>1965</v>
      </c>
      <c r="AE45" s="49">
        <v>51783.790099999998</v>
      </c>
      <c r="AF45" s="49">
        <v>2.2988901198295114E-3</v>
      </c>
      <c r="AG45" s="49">
        <v>21423.83</v>
      </c>
      <c r="AH45" s="49">
        <v>1.7758973492080898E-3</v>
      </c>
      <c r="AI45" s="49" t="s">
        <v>1965</v>
      </c>
      <c r="AJ45" s="49">
        <v>15115.3207</v>
      </c>
      <c r="AK45" s="49">
        <v>2.2988901198295114E-3</v>
      </c>
      <c r="AL45" s="49">
        <v>8413</v>
      </c>
      <c r="AM45" s="49">
        <v>1.7758973492080898E-3</v>
      </c>
      <c r="AN45" s="49" t="s">
        <v>1965</v>
      </c>
    </row>
    <row r="46" spans="1:40" s="49" customFormat="1" ht="15.75" thickBot="1" x14ac:dyDescent="0.3">
      <c r="A46" s="92" t="s">
        <v>78</v>
      </c>
      <c r="B46" s="93" t="s">
        <v>260</v>
      </c>
      <c r="C46" s="94" t="s">
        <v>239</v>
      </c>
      <c r="D46" s="15">
        <f>Table3[[#This Row],[Residential CLM $ Collected]]+Table3[[#This Row],[C&amp;I CLM $ Collected]]</f>
        <v>0</v>
      </c>
      <c r="E46" s="48">
        <f>Table3[[#This Row],[CLM $ Collected ]]/'1.) CLM Reference'!$B$4</f>
        <v>0</v>
      </c>
      <c r="F46" s="12">
        <f>Table3[[#This Row],[Residential Incentive Disbursements]]+Table3[[#This Row],[C&amp;I Incentive Disbursements]]</f>
        <v>20104.86</v>
      </c>
      <c r="G46" s="17">
        <f>Table3[[#This Row],[Incentive Disbursements]]/'1.) CLM Reference'!$B$5</f>
        <v>1.1966474850109664E-3</v>
      </c>
      <c r="H46" s="17" t="str">
        <f>IF((Table3[[#This Row],[Incentive Disbursements]]&gt;=0.5*Table3[[#This Row],[CLM $ Collected ]]),"YES",IF(Table3[[#This Row],[Incentive Disbursements]]&lt;=1, "N/A", "NO"))</f>
        <v>YES</v>
      </c>
      <c r="I46" s="17" t="str">
        <f t="shared" si="2"/>
        <v>N/A</v>
      </c>
      <c r="J46" s="95">
        <v>0</v>
      </c>
      <c r="K46" s="96">
        <f>Table3[[#This Row],[CLM $ Collected ]]/'1.) CLM Reference'!$B$4</f>
        <v>0</v>
      </c>
      <c r="L46" s="97">
        <v>4593.8599999999997</v>
      </c>
      <c r="M46" s="96">
        <f>Table3[[#This Row],[Incentive Disbursements]]/'1.) CLM Reference'!$B$5</f>
        <v>1.1966474850109664E-3</v>
      </c>
      <c r="N46" s="96" t="str">
        <f t="shared" si="0"/>
        <v>N/A</v>
      </c>
      <c r="O46" s="95">
        <v>0</v>
      </c>
      <c r="P46" s="98">
        <f>Table3[[#This Row],[CLM $ Collected ]]/'1.) CLM Reference'!$B$4</f>
        <v>0</v>
      </c>
      <c r="Q46" s="97">
        <v>15511</v>
      </c>
      <c r="R46" s="99">
        <f>Table3[[#This Row],[Incentive Disbursements]]/'1.) CLM Reference'!$B$5</f>
        <v>1.1966474850109664E-3</v>
      </c>
      <c r="S46" s="49" t="str">
        <f t="shared" si="1"/>
        <v>N/A</v>
      </c>
      <c r="U46" s="49" t="s">
        <v>78</v>
      </c>
      <c r="V46" s="49" t="str">
        <f>RIGHT(Table5[[#This Row],[Census Tract]],10)</f>
        <v>9001071200</v>
      </c>
      <c r="W46" s="49" t="s">
        <v>260</v>
      </c>
      <c r="X46" s="49" t="s">
        <v>239</v>
      </c>
      <c r="Y46" s="49">
        <v>0</v>
      </c>
      <c r="Z46" s="49">
        <v>0</v>
      </c>
      <c r="AA46" s="49">
        <v>20104.86</v>
      </c>
      <c r="AB46" s="49">
        <v>1.1966474850109664E-3</v>
      </c>
      <c r="AC46" s="49" t="s">
        <v>1966</v>
      </c>
      <c r="AD46" s="49" t="s">
        <v>290</v>
      </c>
      <c r="AE46" s="49">
        <v>0</v>
      </c>
      <c r="AF46" s="49">
        <v>0</v>
      </c>
      <c r="AG46" s="49">
        <v>4593.8599999999997</v>
      </c>
      <c r="AH46" s="49">
        <v>1.1966474850109664E-3</v>
      </c>
      <c r="AI46" s="49" t="s">
        <v>290</v>
      </c>
      <c r="AJ46" s="49">
        <v>0</v>
      </c>
      <c r="AK46" s="49">
        <v>0</v>
      </c>
      <c r="AL46" s="49">
        <v>15511</v>
      </c>
      <c r="AM46" s="49">
        <v>1.1966474850109664E-3</v>
      </c>
      <c r="AN46" s="49" t="s">
        <v>290</v>
      </c>
    </row>
    <row r="47" spans="1:40" s="49" customFormat="1" ht="15.75" thickBot="1" x14ac:dyDescent="0.3">
      <c r="A47" s="92" t="s">
        <v>78</v>
      </c>
      <c r="B47" s="93" t="s">
        <v>240</v>
      </c>
      <c r="C47" s="94" t="s">
        <v>244</v>
      </c>
      <c r="D47" s="15">
        <f>Table3[[#This Row],[Residential CLM $ Collected]]+Table3[[#This Row],[C&amp;I CLM $ Collected]]</f>
        <v>65667.876300000004</v>
      </c>
      <c r="E47" s="48">
        <f>Table3[[#This Row],[CLM $ Collected ]]/'1.) CLM Reference'!$B$4</f>
        <v>2.256580546602072E-3</v>
      </c>
      <c r="F47" s="12">
        <f>Table3[[#This Row],[Residential Incentive Disbursements]]+Table3[[#This Row],[C&amp;I Incentive Disbursements]]</f>
        <v>0</v>
      </c>
      <c r="G47" s="17">
        <f>Table3[[#This Row],[Incentive Disbursements]]/'1.) CLM Reference'!$B$5</f>
        <v>0</v>
      </c>
      <c r="H47" s="17" t="str">
        <f>IF((Table3[[#This Row],[Incentive Disbursements]]&gt;=0.5*Table3[[#This Row],[CLM $ Collected ]]),"YES",IF(Table3[[#This Row],[Incentive Disbursements]]&lt;=1, "N/A", "NO"))</f>
        <v>N/A</v>
      </c>
      <c r="I47" s="17" t="str">
        <f t="shared" si="2"/>
        <v>NO</v>
      </c>
      <c r="J47" s="95">
        <v>45169.658199999998</v>
      </c>
      <c r="K47" s="96">
        <f>Table3[[#This Row],[CLM $ Collected ]]/'1.) CLM Reference'!$B$4</f>
        <v>2.256580546602072E-3</v>
      </c>
      <c r="L47" s="97">
        <v>0</v>
      </c>
      <c r="M47" s="96">
        <f>Table3[[#This Row],[Incentive Disbursements]]/'1.) CLM Reference'!$B$5</f>
        <v>0</v>
      </c>
      <c r="N47" s="96" t="str">
        <f t="shared" si="0"/>
        <v>NO</v>
      </c>
      <c r="O47" s="95">
        <v>20498.218099999998</v>
      </c>
      <c r="P47" s="98">
        <f>Table3[[#This Row],[CLM $ Collected ]]/'1.) CLM Reference'!$B$4</f>
        <v>2.256580546602072E-3</v>
      </c>
      <c r="Q47" s="97">
        <v>0</v>
      </c>
      <c r="R47" s="99">
        <f>Table3[[#This Row],[Incentive Disbursements]]/'1.) CLM Reference'!$B$5</f>
        <v>0</v>
      </c>
      <c r="S47" s="49" t="str">
        <f t="shared" si="1"/>
        <v>NO</v>
      </c>
      <c r="U47" s="49" t="s">
        <v>78</v>
      </c>
      <c r="V47" s="49" t="str">
        <f>RIGHT(Table5[[#This Row],[Census Tract]],10)</f>
        <v>9001071200</v>
      </c>
      <c r="W47" s="49" t="s">
        <v>240</v>
      </c>
      <c r="X47" s="49" t="s">
        <v>244</v>
      </c>
      <c r="Y47" s="49">
        <v>65667.876300000004</v>
      </c>
      <c r="Z47" s="49">
        <v>2.256580546602072E-3</v>
      </c>
      <c r="AA47" s="49">
        <v>0</v>
      </c>
      <c r="AB47" s="49">
        <v>0</v>
      </c>
      <c r="AC47" s="49" t="s">
        <v>290</v>
      </c>
      <c r="AD47" s="49" t="s">
        <v>1965</v>
      </c>
      <c r="AE47" s="49">
        <v>45169.658199999998</v>
      </c>
      <c r="AF47" s="49">
        <v>2.256580546602072E-3</v>
      </c>
      <c r="AG47" s="49">
        <v>0</v>
      </c>
      <c r="AH47" s="49">
        <v>0</v>
      </c>
      <c r="AI47" s="49" t="s">
        <v>1965</v>
      </c>
      <c r="AJ47" s="49">
        <v>20498.218099999998</v>
      </c>
      <c r="AK47" s="49">
        <v>2.256580546602072E-3</v>
      </c>
      <c r="AL47" s="49">
        <v>0</v>
      </c>
      <c r="AM47" s="49">
        <v>0</v>
      </c>
      <c r="AN47" s="49" t="s">
        <v>1965</v>
      </c>
    </row>
    <row r="48" spans="1:40" s="49" customFormat="1" ht="15.75" thickBot="1" x14ac:dyDescent="0.3">
      <c r="A48" s="92" t="s">
        <v>79</v>
      </c>
      <c r="B48" s="93" t="s">
        <v>260</v>
      </c>
      <c r="C48" s="94" t="s">
        <v>239</v>
      </c>
      <c r="D48" s="15">
        <f>Table3[[#This Row],[Residential CLM $ Collected]]+Table3[[#This Row],[C&amp;I CLM $ Collected]]</f>
        <v>0</v>
      </c>
      <c r="E48" s="48">
        <f>Table3[[#This Row],[CLM $ Collected ]]/'1.) CLM Reference'!$B$4</f>
        <v>0</v>
      </c>
      <c r="F48" s="12">
        <f>Table3[[#This Row],[Residential Incentive Disbursements]]+Table3[[#This Row],[C&amp;I Incentive Disbursements]]</f>
        <v>2772.3199999999997</v>
      </c>
      <c r="G48" s="17">
        <f>Table3[[#This Row],[Incentive Disbursements]]/'1.) CLM Reference'!$B$5</f>
        <v>1.6500934379277458E-4</v>
      </c>
      <c r="H48" s="17" t="str">
        <f>IF((Table3[[#This Row],[Incentive Disbursements]]&gt;=0.5*Table3[[#This Row],[CLM $ Collected ]]),"YES",IF(Table3[[#This Row],[Incentive Disbursements]]&lt;=1, "N/A", "NO"))</f>
        <v>YES</v>
      </c>
      <c r="I48" s="17" t="str">
        <f t="shared" si="2"/>
        <v>N/A</v>
      </c>
      <c r="J48" s="95">
        <v>0</v>
      </c>
      <c r="K48" s="96">
        <f>Table3[[#This Row],[CLM $ Collected ]]/'1.) CLM Reference'!$B$4</f>
        <v>0</v>
      </c>
      <c r="L48" s="97">
        <v>1572.32</v>
      </c>
      <c r="M48" s="96">
        <f>Table3[[#This Row],[Incentive Disbursements]]/'1.) CLM Reference'!$B$5</f>
        <v>1.6500934379277458E-4</v>
      </c>
      <c r="N48" s="96" t="str">
        <f t="shared" si="0"/>
        <v>N/A</v>
      </c>
      <c r="O48" s="95">
        <v>0</v>
      </c>
      <c r="P48" s="98">
        <f>Table3[[#This Row],[CLM $ Collected ]]/'1.) CLM Reference'!$B$4</f>
        <v>0</v>
      </c>
      <c r="Q48" s="97">
        <v>1200</v>
      </c>
      <c r="R48" s="99">
        <f>Table3[[#This Row],[Incentive Disbursements]]/'1.) CLM Reference'!$B$5</f>
        <v>1.6500934379277458E-4</v>
      </c>
      <c r="S48" s="49" t="str">
        <f t="shared" si="1"/>
        <v>N/A</v>
      </c>
      <c r="U48" s="49" t="s">
        <v>79</v>
      </c>
      <c r="V48" s="49" t="str">
        <f>RIGHT(Table5[[#This Row],[Census Tract]],10)</f>
        <v>9001071300</v>
      </c>
      <c r="W48" s="49" t="s">
        <v>260</v>
      </c>
      <c r="X48" s="49" t="s">
        <v>239</v>
      </c>
      <c r="Y48" s="49">
        <v>0</v>
      </c>
      <c r="Z48" s="49">
        <v>0</v>
      </c>
      <c r="AA48" s="49">
        <v>2772.3199999999997</v>
      </c>
      <c r="AB48" s="49">
        <v>1.6500934379277458E-4</v>
      </c>
      <c r="AC48" s="49" t="s">
        <v>1966</v>
      </c>
      <c r="AD48" s="49" t="s">
        <v>290</v>
      </c>
      <c r="AE48" s="49">
        <v>0</v>
      </c>
      <c r="AF48" s="49">
        <v>0</v>
      </c>
      <c r="AG48" s="49">
        <v>1572.32</v>
      </c>
      <c r="AH48" s="49">
        <v>1.6500934379277458E-4</v>
      </c>
      <c r="AI48" s="49" t="s">
        <v>290</v>
      </c>
      <c r="AJ48" s="49">
        <v>0</v>
      </c>
      <c r="AK48" s="49">
        <v>0</v>
      </c>
      <c r="AL48" s="49">
        <v>1200</v>
      </c>
      <c r="AM48" s="49">
        <v>1.6500934379277458E-4</v>
      </c>
      <c r="AN48" s="49" t="s">
        <v>290</v>
      </c>
    </row>
    <row r="49" spans="1:40" s="49" customFormat="1" ht="15.75" thickBot="1" x14ac:dyDescent="0.3">
      <c r="A49" s="92" t="s">
        <v>79</v>
      </c>
      <c r="B49" s="93" t="s">
        <v>240</v>
      </c>
      <c r="C49" s="94" t="s">
        <v>244</v>
      </c>
      <c r="D49" s="15">
        <f>Table3[[#This Row],[Residential CLM $ Collected]]+Table3[[#This Row],[C&amp;I CLM $ Collected]]</f>
        <v>54252.862399999998</v>
      </c>
      <c r="E49" s="48">
        <f>Table3[[#This Row],[CLM $ Collected ]]/'1.) CLM Reference'!$B$4</f>
        <v>1.8643202854622997E-3</v>
      </c>
      <c r="F49" s="12">
        <f>Table3[[#This Row],[Residential Incentive Disbursements]]+Table3[[#This Row],[C&amp;I Incentive Disbursements]]</f>
        <v>0</v>
      </c>
      <c r="G49" s="17">
        <f>Table3[[#This Row],[Incentive Disbursements]]/'1.) CLM Reference'!$B$5</f>
        <v>0</v>
      </c>
      <c r="H49" s="17" t="str">
        <f>IF((Table3[[#This Row],[Incentive Disbursements]]&gt;=0.5*Table3[[#This Row],[CLM $ Collected ]]),"YES",IF(Table3[[#This Row],[Incentive Disbursements]]&lt;=1, "N/A", "NO"))</f>
        <v>N/A</v>
      </c>
      <c r="I49" s="17" t="str">
        <f t="shared" si="2"/>
        <v>NO</v>
      </c>
      <c r="J49" s="95">
        <v>34389.4211</v>
      </c>
      <c r="K49" s="96">
        <f>Table3[[#This Row],[CLM $ Collected ]]/'1.) CLM Reference'!$B$4</f>
        <v>1.8643202854622997E-3</v>
      </c>
      <c r="L49" s="97">
        <v>0</v>
      </c>
      <c r="M49" s="96">
        <f>Table3[[#This Row],[Incentive Disbursements]]/'1.) CLM Reference'!$B$5</f>
        <v>0</v>
      </c>
      <c r="N49" s="96" t="str">
        <f t="shared" si="0"/>
        <v>NO</v>
      </c>
      <c r="O49" s="95">
        <v>19863.441299999999</v>
      </c>
      <c r="P49" s="98">
        <f>Table3[[#This Row],[CLM $ Collected ]]/'1.) CLM Reference'!$B$4</f>
        <v>1.8643202854622997E-3</v>
      </c>
      <c r="Q49" s="97">
        <v>0</v>
      </c>
      <c r="R49" s="99">
        <f>Table3[[#This Row],[Incentive Disbursements]]/'1.) CLM Reference'!$B$5</f>
        <v>0</v>
      </c>
      <c r="S49" s="49" t="str">
        <f t="shared" si="1"/>
        <v>NO</v>
      </c>
      <c r="U49" s="49" t="s">
        <v>79</v>
      </c>
      <c r="V49" s="49" t="str">
        <f>RIGHT(Table5[[#This Row],[Census Tract]],10)</f>
        <v>9001071300</v>
      </c>
      <c r="W49" s="49" t="s">
        <v>240</v>
      </c>
      <c r="X49" s="49" t="s">
        <v>244</v>
      </c>
      <c r="Y49" s="49">
        <v>54252.862399999998</v>
      </c>
      <c r="Z49" s="49">
        <v>1.8643202854622997E-3</v>
      </c>
      <c r="AA49" s="49">
        <v>0</v>
      </c>
      <c r="AB49" s="49">
        <v>0</v>
      </c>
      <c r="AC49" s="49" t="s">
        <v>290</v>
      </c>
      <c r="AD49" s="49" t="s">
        <v>1965</v>
      </c>
      <c r="AE49" s="49">
        <v>34389.4211</v>
      </c>
      <c r="AF49" s="49">
        <v>1.8643202854622997E-3</v>
      </c>
      <c r="AG49" s="49">
        <v>0</v>
      </c>
      <c r="AH49" s="49">
        <v>0</v>
      </c>
      <c r="AI49" s="49" t="s">
        <v>1965</v>
      </c>
      <c r="AJ49" s="49">
        <v>19863.441299999999</v>
      </c>
      <c r="AK49" s="49">
        <v>1.8643202854622997E-3</v>
      </c>
      <c r="AL49" s="49">
        <v>0</v>
      </c>
      <c r="AM49" s="49">
        <v>0</v>
      </c>
      <c r="AN49" s="49" t="s">
        <v>1965</v>
      </c>
    </row>
    <row r="50" spans="1:40" s="49" customFormat="1" ht="15.75" thickBot="1" x14ac:dyDescent="0.3">
      <c r="A50" s="92" t="s">
        <v>80</v>
      </c>
      <c r="B50" s="93" t="s">
        <v>240</v>
      </c>
      <c r="C50" s="94" t="s">
        <v>239</v>
      </c>
      <c r="D50" s="15">
        <f>Table3[[#This Row],[Residential CLM $ Collected]]+Table3[[#This Row],[C&amp;I CLM $ Collected]]</f>
        <v>68350.4467</v>
      </c>
      <c r="E50" s="48">
        <f>Table3[[#This Row],[CLM $ Collected ]]/'1.) CLM Reference'!$B$4</f>
        <v>2.3487631558260363E-3</v>
      </c>
      <c r="F50" s="12">
        <f>Table3[[#This Row],[Residential Incentive Disbursements]]+Table3[[#This Row],[C&amp;I Incentive Disbursements]]</f>
        <v>10239.369999999999</v>
      </c>
      <c r="G50" s="17">
        <f>Table3[[#This Row],[Incentive Disbursements]]/'1.) CLM Reference'!$B$5</f>
        <v>6.094504691202395E-4</v>
      </c>
      <c r="H50" s="17" t="str">
        <f>IF((Table3[[#This Row],[Incentive Disbursements]]&gt;=0.5*Table3[[#This Row],[CLM $ Collected ]]),"YES",IF(Table3[[#This Row],[Incentive Disbursements]]&lt;=1, "N/A", "NO"))</f>
        <v>NO</v>
      </c>
      <c r="I50" s="17" t="str">
        <f t="shared" si="2"/>
        <v>NO</v>
      </c>
      <c r="J50" s="95">
        <v>38432.275500000003</v>
      </c>
      <c r="K50" s="96">
        <f>Table3[[#This Row],[CLM $ Collected ]]/'1.) CLM Reference'!$B$4</f>
        <v>2.3487631558260363E-3</v>
      </c>
      <c r="L50" s="97">
        <v>3327.16</v>
      </c>
      <c r="M50" s="96">
        <f>Table3[[#This Row],[Incentive Disbursements]]/'1.) CLM Reference'!$B$5</f>
        <v>6.094504691202395E-4</v>
      </c>
      <c r="N50" s="96" t="str">
        <f t="shared" si="0"/>
        <v>NO</v>
      </c>
      <c r="O50" s="95">
        <v>29918.171200000001</v>
      </c>
      <c r="P50" s="98">
        <f>Table3[[#This Row],[CLM $ Collected ]]/'1.) CLM Reference'!$B$4</f>
        <v>2.3487631558260363E-3</v>
      </c>
      <c r="Q50" s="97">
        <v>6912.21</v>
      </c>
      <c r="R50" s="99">
        <f>Table3[[#This Row],[Incentive Disbursements]]/'1.) CLM Reference'!$B$5</f>
        <v>6.094504691202395E-4</v>
      </c>
      <c r="S50" s="49" t="str">
        <f t="shared" si="1"/>
        <v>NO</v>
      </c>
      <c r="U50" s="49" t="s">
        <v>80</v>
      </c>
      <c r="V50" s="49" t="str">
        <f>RIGHT(Table5[[#This Row],[Census Tract]],10)</f>
        <v>9001071400</v>
      </c>
      <c r="W50" s="49" t="s">
        <v>240</v>
      </c>
      <c r="X50" s="49" t="s">
        <v>239</v>
      </c>
      <c r="Y50" s="49">
        <v>68350.4467</v>
      </c>
      <c r="Z50" s="49">
        <v>2.3487631558260363E-3</v>
      </c>
      <c r="AA50" s="49">
        <v>10239.369999999999</v>
      </c>
      <c r="AB50" s="49">
        <v>6.094504691202395E-4</v>
      </c>
      <c r="AC50" s="49" t="s">
        <v>1965</v>
      </c>
      <c r="AD50" s="49" t="s">
        <v>1965</v>
      </c>
      <c r="AE50" s="49">
        <v>38432.275500000003</v>
      </c>
      <c r="AF50" s="49">
        <v>2.3487631558260363E-3</v>
      </c>
      <c r="AG50" s="49">
        <v>3327.16</v>
      </c>
      <c r="AH50" s="49">
        <v>6.094504691202395E-4</v>
      </c>
      <c r="AI50" s="49" t="s">
        <v>1965</v>
      </c>
      <c r="AJ50" s="49">
        <v>29918.171200000001</v>
      </c>
      <c r="AK50" s="49">
        <v>2.3487631558260363E-3</v>
      </c>
      <c r="AL50" s="49">
        <v>6912.21</v>
      </c>
      <c r="AM50" s="49">
        <v>6.094504691202395E-4</v>
      </c>
      <c r="AN50" s="49" t="s">
        <v>1965</v>
      </c>
    </row>
    <row r="51" spans="1:40" s="49" customFormat="1" ht="15.75" thickBot="1" x14ac:dyDescent="0.3">
      <c r="A51" s="92" t="s">
        <v>224</v>
      </c>
      <c r="B51" s="93" t="s">
        <v>260</v>
      </c>
      <c r="C51" s="94" t="s">
        <v>239</v>
      </c>
      <c r="D51" s="15">
        <f>Table3[[#This Row],[Residential CLM $ Collected]]+Table3[[#This Row],[C&amp;I CLM $ Collected]]</f>
        <v>0</v>
      </c>
      <c r="E51" s="48">
        <f>Table3[[#This Row],[CLM $ Collected ]]/'1.) CLM Reference'!$B$4</f>
        <v>0</v>
      </c>
      <c r="F51" s="12">
        <f>Table3[[#This Row],[Residential Incentive Disbursements]]+Table3[[#This Row],[C&amp;I Incentive Disbursements]]</f>
        <v>1330.85</v>
      </c>
      <c r="G51" s="17">
        <f>Table3[[#This Row],[Incentive Disbursements]]/'1.) CLM Reference'!$B$5</f>
        <v>7.9212603590716105E-5</v>
      </c>
      <c r="H51" s="17" t="str">
        <f>IF((Table3[[#This Row],[Incentive Disbursements]]&gt;=0.5*Table3[[#This Row],[CLM $ Collected ]]),"YES",IF(Table3[[#This Row],[Incentive Disbursements]]&lt;=1, "N/A", "NO"))</f>
        <v>YES</v>
      </c>
      <c r="I51" s="17" t="str">
        <f t="shared" si="2"/>
        <v>N/A</v>
      </c>
      <c r="J51" s="95">
        <v>0</v>
      </c>
      <c r="K51" s="96">
        <f>Table3[[#This Row],[CLM $ Collected ]]/'1.) CLM Reference'!$B$4</f>
        <v>0</v>
      </c>
      <c r="L51" s="97">
        <v>1330.85</v>
      </c>
      <c r="M51" s="96">
        <f>Table3[[#This Row],[Incentive Disbursements]]/'1.) CLM Reference'!$B$5</f>
        <v>7.9212603590716105E-5</v>
      </c>
      <c r="N51" s="96" t="str">
        <f t="shared" si="0"/>
        <v>N/A</v>
      </c>
      <c r="O51" s="95">
        <v>0</v>
      </c>
      <c r="P51" s="98">
        <f>Table3[[#This Row],[CLM $ Collected ]]/'1.) CLM Reference'!$B$4</f>
        <v>0</v>
      </c>
      <c r="Q51" s="97">
        <v>0</v>
      </c>
      <c r="R51" s="99">
        <f>Table3[[#This Row],[Incentive Disbursements]]/'1.) CLM Reference'!$B$5</f>
        <v>7.9212603590716105E-5</v>
      </c>
      <c r="S51" s="49" t="str">
        <f t="shared" si="1"/>
        <v>N/A</v>
      </c>
      <c r="U51" s="49" t="s">
        <v>224</v>
      </c>
      <c r="V51" s="49" t="str">
        <f>RIGHT(Table5[[#This Row],[Census Tract]],10)</f>
        <v>9001071600</v>
      </c>
      <c r="W51" s="49" t="s">
        <v>260</v>
      </c>
      <c r="X51" s="49" t="s">
        <v>239</v>
      </c>
      <c r="Y51" s="49">
        <v>0</v>
      </c>
      <c r="Z51" s="49">
        <v>0</v>
      </c>
      <c r="AA51" s="49">
        <v>1330.85</v>
      </c>
      <c r="AB51" s="49">
        <v>7.9212603590716105E-5</v>
      </c>
      <c r="AC51" s="49" t="s">
        <v>1966</v>
      </c>
      <c r="AD51" s="49" t="s">
        <v>290</v>
      </c>
      <c r="AE51" s="49">
        <v>0</v>
      </c>
      <c r="AF51" s="49">
        <v>0</v>
      </c>
      <c r="AG51" s="49">
        <v>1330.85</v>
      </c>
      <c r="AH51" s="49">
        <v>7.9212603590716105E-5</v>
      </c>
      <c r="AI51" s="49" t="s">
        <v>290</v>
      </c>
      <c r="AJ51" s="49">
        <v>0</v>
      </c>
      <c r="AK51" s="49">
        <v>0</v>
      </c>
      <c r="AL51" s="49">
        <v>0</v>
      </c>
      <c r="AM51" s="49">
        <v>7.9212603590716105E-5</v>
      </c>
      <c r="AN51" s="49" t="s">
        <v>290</v>
      </c>
    </row>
    <row r="52" spans="1:40" s="49" customFormat="1" ht="15.75" thickBot="1" x14ac:dyDescent="0.3">
      <c r="A52" s="92" t="s">
        <v>224</v>
      </c>
      <c r="B52" s="93" t="s">
        <v>240</v>
      </c>
      <c r="C52" s="94" t="s">
        <v>244</v>
      </c>
      <c r="D52" s="15">
        <f>Table3[[#This Row],[Residential CLM $ Collected]]+Table3[[#This Row],[C&amp;I CLM $ Collected]]</f>
        <v>31813.543699999998</v>
      </c>
      <c r="E52" s="48">
        <f>Table3[[#This Row],[CLM $ Collected ]]/'1.) CLM Reference'!$B$4</f>
        <v>1.0932259100922819E-3</v>
      </c>
      <c r="F52" s="12">
        <f>Table3[[#This Row],[Residential Incentive Disbursements]]+Table3[[#This Row],[C&amp;I Incentive Disbursements]]</f>
        <v>0</v>
      </c>
      <c r="G52" s="17">
        <f>Table3[[#This Row],[Incentive Disbursements]]/'1.) CLM Reference'!$B$5</f>
        <v>0</v>
      </c>
      <c r="H52" s="17" t="str">
        <f>IF((Table3[[#This Row],[Incentive Disbursements]]&gt;=0.5*Table3[[#This Row],[CLM $ Collected ]]),"YES",IF(Table3[[#This Row],[Incentive Disbursements]]&lt;=1, "N/A", "NO"))</f>
        <v>N/A</v>
      </c>
      <c r="I52" s="17" t="str">
        <f t="shared" si="2"/>
        <v>NO</v>
      </c>
      <c r="J52" s="95">
        <v>24529.813099999999</v>
      </c>
      <c r="K52" s="96">
        <f>Table3[[#This Row],[CLM $ Collected ]]/'1.) CLM Reference'!$B$4</f>
        <v>1.0932259100922819E-3</v>
      </c>
      <c r="L52" s="97">
        <v>0</v>
      </c>
      <c r="M52" s="96">
        <f>Table3[[#This Row],[Incentive Disbursements]]/'1.) CLM Reference'!$B$5</f>
        <v>0</v>
      </c>
      <c r="N52" s="96" t="str">
        <f t="shared" si="0"/>
        <v>NO</v>
      </c>
      <c r="O52" s="95">
        <v>7283.7305999999999</v>
      </c>
      <c r="P52" s="98">
        <f>Table3[[#This Row],[CLM $ Collected ]]/'1.) CLM Reference'!$B$4</f>
        <v>1.0932259100922819E-3</v>
      </c>
      <c r="Q52" s="97">
        <v>0</v>
      </c>
      <c r="R52" s="99">
        <f>Table3[[#This Row],[Incentive Disbursements]]/'1.) CLM Reference'!$B$5</f>
        <v>0</v>
      </c>
      <c r="S52" s="49" t="str">
        <f t="shared" si="1"/>
        <v>NO</v>
      </c>
      <c r="U52" s="49" t="s">
        <v>224</v>
      </c>
      <c r="V52" s="49" t="str">
        <f>RIGHT(Table5[[#This Row],[Census Tract]],10)</f>
        <v>9001071600</v>
      </c>
      <c r="W52" s="49" t="s">
        <v>240</v>
      </c>
      <c r="X52" s="49" t="s">
        <v>244</v>
      </c>
      <c r="Y52" s="49">
        <v>31813.543699999998</v>
      </c>
      <c r="Z52" s="49">
        <v>1.0932259100922819E-3</v>
      </c>
      <c r="AA52" s="49">
        <v>0</v>
      </c>
      <c r="AB52" s="49">
        <v>0</v>
      </c>
      <c r="AC52" s="49" t="s">
        <v>290</v>
      </c>
      <c r="AD52" s="49" t="s">
        <v>1965</v>
      </c>
      <c r="AE52" s="49">
        <v>24529.813099999999</v>
      </c>
      <c r="AF52" s="49">
        <v>1.0932259100922819E-3</v>
      </c>
      <c r="AG52" s="49">
        <v>0</v>
      </c>
      <c r="AH52" s="49">
        <v>0</v>
      </c>
      <c r="AI52" s="49" t="s">
        <v>1965</v>
      </c>
      <c r="AJ52" s="49">
        <v>7283.7305999999999</v>
      </c>
      <c r="AK52" s="49">
        <v>1.0932259100922819E-3</v>
      </c>
      <c r="AL52" s="49">
        <v>0</v>
      </c>
      <c r="AM52" s="49">
        <v>0</v>
      </c>
      <c r="AN52" s="49" t="s">
        <v>1965</v>
      </c>
    </row>
    <row r="53" spans="1:40" s="49" customFormat="1" ht="15.75" thickBot="1" x14ac:dyDescent="0.3">
      <c r="A53" s="92" t="s">
        <v>81</v>
      </c>
      <c r="B53" s="93" t="s">
        <v>262</v>
      </c>
      <c r="C53" s="94" t="s">
        <v>239</v>
      </c>
      <c r="D53" s="15">
        <f>Table3[[#This Row],[Residential CLM $ Collected]]+Table3[[#This Row],[C&amp;I CLM $ Collected]]</f>
        <v>0</v>
      </c>
      <c r="E53" s="48">
        <f>Table3[[#This Row],[CLM $ Collected ]]/'1.) CLM Reference'!$B$4</f>
        <v>0</v>
      </c>
      <c r="F53" s="12">
        <f>Table3[[#This Row],[Residential Incentive Disbursements]]+Table3[[#This Row],[C&amp;I Incentive Disbursements]]</f>
        <v>230</v>
      </c>
      <c r="G53" s="17">
        <f>Table3[[#This Row],[Incentive Disbursements]]/'1.) CLM Reference'!$B$5</f>
        <v>1.3689671131881657E-5</v>
      </c>
      <c r="H53" s="17" t="str">
        <f>IF((Table3[[#This Row],[Incentive Disbursements]]&gt;=0.5*Table3[[#This Row],[CLM $ Collected ]]),"YES",IF(Table3[[#This Row],[Incentive Disbursements]]&lt;=1, "N/A", "NO"))</f>
        <v>YES</v>
      </c>
      <c r="I53" s="17" t="str">
        <f t="shared" si="2"/>
        <v>N/A</v>
      </c>
      <c r="J53" s="95">
        <v>0</v>
      </c>
      <c r="K53" s="96">
        <f>Table3[[#This Row],[CLM $ Collected ]]/'1.) CLM Reference'!$B$4</f>
        <v>0</v>
      </c>
      <c r="L53" s="97">
        <v>230</v>
      </c>
      <c r="M53" s="96">
        <f>Table3[[#This Row],[Incentive Disbursements]]/'1.) CLM Reference'!$B$5</f>
        <v>1.3689671131881657E-5</v>
      </c>
      <c r="N53" s="96" t="str">
        <f t="shared" si="0"/>
        <v>N/A</v>
      </c>
      <c r="O53" s="95">
        <v>0</v>
      </c>
      <c r="P53" s="98">
        <f>Table3[[#This Row],[CLM $ Collected ]]/'1.) CLM Reference'!$B$4</f>
        <v>0</v>
      </c>
      <c r="Q53" s="97">
        <v>0</v>
      </c>
      <c r="R53" s="99">
        <f>Table3[[#This Row],[Incentive Disbursements]]/'1.) CLM Reference'!$B$5</f>
        <v>1.3689671131881657E-5</v>
      </c>
      <c r="S53" s="49" t="str">
        <f t="shared" si="1"/>
        <v>N/A</v>
      </c>
      <c r="U53" s="49" t="s">
        <v>81</v>
      </c>
      <c r="V53" s="49" t="str">
        <f>RIGHT(Table5[[#This Row],[Census Tract]],10)</f>
        <v>9001071900</v>
      </c>
      <c r="W53" s="49" t="s">
        <v>262</v>
      </c>
      <c r="X53" s="49" t="s">
        <v>239</v>
      </c>
      <c r="Y53" s="49">
        <v>0</v>
      </c>
      <c r="Z53" s="49">
        <v>0</v>
      </c>
      <c r="AA53" s="49">
        <v>230</v>
      </c>
      <c r="AB53" s="49">
        <v>1.3689671131881657E-5</v>
      </c>
      <c r="AC53" s="49" t="s">
        <v>1966</v>
      </c>
      <c r="AD53" s="49" t="s">
        <v>290</v>
      </c>
      <c r="AE53" s="49">
        <v>0</v>
      </c>
      <c r="AF53" s="49">
        <v>0</v>
      </c>
      <c r="AG53" s="49">
        <v>230</v>
      </c>
      <c r="AH53" s="49">
        <v>1.3689671131881657E-5</v>
      </c>
      <c r="AI53" s="49" t="s">
        <v>290</v>
      </c>
      <c r="AJ53" s="49">
        <v>0</v>
      </c>
      <c r="AK53" s="49">
        <v>0</v>
      </c>
      <c r="AL53" s="49">
        <v>0</v>
      </c>
      <c r="AM53" s="49">
        <v>1.3689671131881657E-5</v>
      </c>
      <c r="AN53" s="49" t="s">
        <v>290</v>
      </c>
    </row>
    <row r="54" spans="1:40" s="49" customFormat="1" ht="15.75" thickBot="1" x14ac:dyDescent="0.3">
      <c r="A54" s="92" t="s">
        <v>81</v>
      </c>
      <c r="B54" s="93" t="s">
        <v>260</v>
      </c>
      <c r="C54" s="94" t="s">
        <v>239</v>
      </c>
      <c r="D54" s="15">
        <f>Table3[[#This Row],[Residential CLM $ Collected]]+Table3[[#This Row],[C&amp;I CLM $ Collected]]</f>
        <v>0</v>
      </c>
      <c r="E54" s="48">
        <f>Table3[[#This Row],[CLM $ Collected ]]/'1.) CLM Reference'!$B$4</f>
        <v>0</v>
      </c>
      <c r="F54" s="12">
        <f>Table3[[#This Row],[Residential Incentive Disbursements]]+Table3[[#This Row],[C&amp;I Incentive Disbursements]]</f>
        <v>8360.09</v>
      </c>
      <c r="G54" s="17">
        <f>Table3[[#This Row],[Incentive Disbursements]]/'1.) CLM Reference'!$B$5</f>
        <v>4.9759514231709798E-4</v>
      </c>
      <c r="H54" s="17" t="str">
        <f>IF((Table3[[#This Row],[Incentive Disbursements]]&gt;=0.5*Table3[[#This Row],[CLM $ Collected ]]),"YES",IF(Table3[[#This Row],[Incentive Disbursements]]&lt;=1, "N/A", "NO"))</f>
        <v>YES</v>
      </c>
      <c r="I54" s="17" t="str">
        <f t="shared" si="2"/>
        <v>N/A</v>
      </c>
      <c r="J54" s="95">
        <v>0</v>
      </c>
      <c r="K54" s="96">
        <f>Table3[[#This Row],[CLM $ Collected ]]/'1.) CLM Reference'!$B$4</f>
        <v>0</v>
      </c>
      <c r="L54" s="97">
        <v>3390.23</v>
      </c>
      <c r="M54" s="96">
        <f>Table3[[#This Row],[Incentive Disbursements]]/'1.) CLM Reference'!$B$5</f>
        <v>4.9759514231709798E-4</v>
      </c>
      <c r="N54" s="96" t="str">
        <f t="shared" si="0"/>
        <v>N/A</v>
      </c>
      <c r="O54" s="95">
        <v>0</v>
      </c>
      <c r="P54" s="98">
        <f>Table3[[#This Row],[CLM $ Collected ]]/'1.) CLM Reference'!$B$4</f>
        <v>0</v>
      </c>
      <c r="Q54" s="97">
        <v>4969.8599999999997</v>
      </c>
      <c r="R54" s="99">
        <f>Table3[[#This Row],[Incentive Disbursements]]/'1.) CLM Reference'!$B$5</f>
        <v>4.9759514231709798E-4</v>
      </c>
      <c r="S54" s="49" t="str">
        <f t="shared" si="1"/>
        <v>N/A</v>
      </c>
      <c r="U54" s="49" t="s">
        <v>81</v>
      </c>
      <c r="V54" s="49" t="str">
        <f>RIGHT(Table5[[#This Row],[Census Tract]],10)</f>
        <v>9001071900</v>
      </c>
      <c r="W54" s="49" t="s">
        <v>260</v>
      </c>
      <c r="X54" s="49" t="s">
        <v>239</v>
      </c>
      <c r="Y54" s="49">
        <v>0</v>
      </c>
      <c r="Z54" s="49">
        <v>0</v>
      </c>
      <c r="AA54" s="49">
        <v>8360.09</v>
      </c>
      <c r="AB54" s="49">
        <v>4.9759514231709798E-4</v>
      </c>
      <c r="AC54" s="49" t="s">
        <v>1966</v>
      </c>
      <c r="AD54" s="49" t="s">
        <v>290</v>
      </c>
      <c r="AE54" s="49">
        <v>0</v>
      </c>
      <c r="AF54" s="49">
        <v>0</v>
      </c>
      <c r="AG54" s="49">
        <v>3390.23</v>
      </c>
      <c r="AH54" s="49">
        <v>4.9759514231709798E-4</v>
      </c>
      <c r="AI54" s="49" t="s">
        <v>290</v>
      </c>
      <c r="AJ54" s="49">
        <v>0</v>
      </c>
      <c r="AK54" s="49">
        <v>0</v>
      </c>
      <c r="AL54" s="49">
        <v>4969.8599999999997</v>
      </c>
      <c r="AM54" s="49">
        <v>4.9759514231709798E-4</v>
      </c>
      <c r="AN54" s="49" t="s">
        <v>290</v>
      </c>
    </row>
    <row r="55" spans="1:40" s="49" customFormat="1" ht="15.75" thickBot="1" x14ac:dyDescent="0.3">
      <c r="A55" s="92" t="s">
        <v>81</v>
      </c>
      <c r="B55" s="93" t="s">
        <v>240</v>
      </c>
      <c r="C55" s="94" t="s">
        <v>244</v>
      </c>
      <c r="D55" s="15">
        <f>Table3[[#This Row],[Residential CLM $ Collected]]+Table3[[#This Row],[C&amp;I CLM $ Collected]]</f>
        <v>64668.711600000104</v>
      </c>
      <c r="E55" s="48">
        <f>Table3[[#This Row],[CLM $ Collected ]]/'1.) CLM Reference'!$B$4</f>
        <v>2.2222457127090002E-3</v>
      </c>
      <c r="F55" s="12">
        <f>Table3[[#This Row],[Residential Incentive Disbursements]]+Table3[[#This Row],[C&amp;I Incentive Disbursements]]</f>
        <v>0</v>
      </c>
      <c r="G55" s="17">
        <f>Table3[[#This Row],[Incentive Disbursements]]/'1.) CLM Reference'!$B$5</f>
        <v>0</v>
      </c>
      <c r="H55" s="17" t="str">
        <f>IF((Table3[[#This Row],[Incentive Disbursements]]&gt;=0.5*Table3[[#This Row],[CLM $ Collected ]]),"YES",IF(Table3[[#This Row],[Incentive Disbursements]]&lt;=1, "N/A", "NO"))</f>
        <v>N/A</v>
      </c>
      <c r="I55" s="17" t="str">
        <f t="shared" si="2"/>
        <v>NO</v>
      </c>
      <c r="J55" s="95">
        <v>46534.635900000103</v>
      </c>
      <c r="K55" s="96">
        <f>Table3[[#This Row],[CLM $ Collected ]]/'1.) CLM Reference'!$B$4</f>
        <v>2.2222457127090002E-3</v>
      </c>
      <c r="L55" s="97">
        <v>0</v>
      </c>
      <c r="M55" s="96">
        <f>Table3[[#This Row],[Incentive Disbursements]]/'1.) CLM Reference'!$B$5</f>
        <v>0</v>
      </c>
      <c r="N55" s="96" t="str">
        <f t="shared" si="0"/>
        <v>NO</v>
      </c>
      <c r="O55" s="95">
        <v>18134.075700000001</v>
      </c>
      <c r="P55" s="98">
        <f>Table3[[#This Row],[CLM $ Collected ]]/'1.) CLM Reference'!$B$4</f>
        <v>2.2222457127090002E-3</v>
      </c>
      <c r="Q55" s="97">
        <v>0</v>
      </c>
      <c r="R55" s="99">
        <f>Table3[[#This Row],[Incentive Disbursements]]/'1.) CLM Reference'!$B$5</f>
        <v>0</v>
      </c>
      <c r="S55" s="49" t="str">
        <f t="shared" si="1"/>
        <v>NO</v>
      </c>
      <c r="U55" s="49" t="s">
        <v>81</v>
      </c>
      <c r="V55" s="49" t="str">
        <f>RIGHT(Table5[[#This Row],[Census Tract]],10)</f>
        <v>9001071900</v>
      </c>
      <c r="W55" s="49" t="s">
        <v>240</v>
      </c>
      <c r="X55" s="49" t="s">
        <v>244</v>
      </c>
      <c r="Y55" s="49">
        <v>64668.711600000104</v>
      </c>
      <c r="Z55" s="49">
        <v>2.2222457127090002E-3</v>
      </c>
      <c r="AA55" s="49">
        <v>0</v>
      </c>
      <c r="AB55" s="49">
        <v>0</v>
      </c>
      <c r="AC55" s="49" t="s">
        <v>290</v>
      </c>
      <c r="AD55" s="49" t="s">
        <v>1965</v>
      </c>
      <c r="AE55" s="49">
        <v>46534.635900000103</v>
      </c>
      <c r="AF55" s="49">
        <v>2.2222457127090002E-3</v>
      </c>
      <c r="AG55" s="49">
        <v>0</v>
      </c>
      <c r="AH55" s="49">
        <v>0</v>
      </c>
      <c r="AI55" s="49" t="s">
        <v>1965</v>
      </c>
      <c r="AJ55" s="49">
        <v>18134.075700000001</v>
      </c>
      <c r="AK55" s="49">
        <v>2.2222457127090002E-3</v>
      </c>
      <c r="AL55" s="49">
        <v>0</v>
      </c>
      <c r="AM55" s="49">
        <v>0</v>
      </c>
      <c r="AN55" s="49" t="s">
        <v>1965</v>
      </c>
    </row>
    <row r="56" spans="1:40" s="49" customFormat="1" ht="15.75" thickBot="1" x14ac:dyDescent="0.3">
      <c r="A56" s="92" t="s">
        <v>82</v>
      </c>
      <c r="B56" s="93" t="s">
        <v>260</v>
      </c>
      <c r="C56" s="94" t="s">
        <v>239</v>
      </c>
      <c r="D56" s="15">
        <f>Table3[[#This Row],[Residential CLM $ Collected]]+Table3[[#This Row],[C&amp;I CLM $ Collected]]</f>
        <v>0</v>
      </c>
      <c r="E56" s="48">
        <f>Table3[[#This Row],[CLM $ Collected ]]/'1.) CLM Reference'!$B$4</f>
        <v>0</v>
      </c>
      <c r="F56" s="12">
        <f>Table3[[#This Row],[Residential Incentive Disbursements]]+Table3[[#This Row],[C&amp;I Incentive Disbursements]]</f>
        <v>19104.27</v>
      </c>
      <c r="G56" s="17">
        <f>Table3[[#This Row],[Incentive Disbursements]]/'1.) CLM Reference'!$B$5</f>
        <v>1.1370920587594469E-3</v>
      </c>
      <c r="H56" s="17" t="str">
        <f>IF((Table3[[#This Row],[Incentive Disbursements]]&gt;=0.5*Table3[[#This Row],[CLM $ Collected ]]),"YES",IF(Table3[[#This Row],[Incentive Disbursements]]&lt;=1, "N/A", "NO"))</f>
        <v>YES</v>
      </c>
      <c r="I56" s="17" t="str">
        <f t="shared" si="2"/>
        <v>N/A</v>
      </c>
      <c r="J56" s="95">
        <v>0</v>
      </c>
      <c r="K56" s="96">
        <f>Table3[[#This Row],[CLM $ Collected ]]/'1.) CLM Reference'!$B$4</f>
        <v>0</v>
      </c>
      <c r="L56" s="97">
        <v>19032.27</v>
      </c>
      <c r="M56" s="96">
        <f>Table3[[#This Row],[Incentive Disbursements]]/'1.) CLM Reference'!$B$5</f>
        <v>1.1370920587594469E-3</v>
      </c>
      <c r="N56" s="96" t="str">
        <f t="shared" si="0"/>
        <v>N/A</v>
      </c>
      <c r="O56" s="95">
        <v>0</v>
      </c>
      <c r="P56" s="98">
        <f>Table3[[#This Row],[CLM $ Collected ]]/'1.) CLM Reference'!$B$4</f>
        <v>0</v>
      </c>
      <c r="Q56" s="97">
        <v>72</v>
      </c>
      <c r="R56" s="99">
        <f>Table3[[#This Row],[Incentive Disbursements]]/'1.) CLM Reference'!$B$5</f>
        <v>1.1370920587594469E-3</v>
      </c>
      <c r="S56" s="49" t="str">
        <f t="shared" si="1"/>
        <v>N/A</v>
      </c>
      <c r="U56" s="49" t="s">
        <v>82</v>
      </c>
      <c r="V56" s="49" t="str">
        <f>RIGHT(Table5[[#This Row],[Census Tract]],10)</f>
        <v>9001072000</v>
      </c>
      <c r="W56" s="49" t="s">
        <v>260</v>
      </c>
      <c r="X56" s="49" t="s">
        <v>239</v>
      </c>
      <c r="Y56" s="49">
        <v>0</v>
      </c>
      <c r="Z56" s="49">
        <v>0</v>
      </c>
      <c r="AA56" s="49">
        <v>19104.27</v>
      </c>
      <c r="AB56" s="49">
        <v>1.1370920587594469E-3</v>
      </c>
      <c r="AC56" s="49" t="s">
        <v>1966</v>
      </c>
      <c r="AD56" s="49" t="s">
        <v>290</v>
      </c>
      <c r="AE56" s="49">
        <v>0</v>
      </c>
      <c r="AF56" s="49">
        <v>0</v>
      </c>
      <c r="AG56" s="49">
        <v>19032.27</v>
      </c>
      <c r="AH56" s="49">
        <v>1.1370920587594469E-3</v>
      </c>
      <c r="AI56" s="49" t="s">
        <v>290</v>
      </c>
      <c r="AJ56" s="49">
        <v>0</v>
      </c>
      <c r="AK56" s="49">
        <v>0</v>
      </c>
      <c r="AL56" s="49">
        <v>72</v>
      </c>
      <c r="AM56" s="49">
        <v>1.1370920587594469E-3</v>
      </c>
      <c r="AN56" s="49" t="s">
        <v>290</v>
      </c>
    </row>
    <row r="57" spans="1:40" s="49" customFormat="1" ht="15.75" thickBot="1" x14ac:dyDescent="0.3">
      <c r="A57" s="50" t="s">
        <v>82</v>
      </c>
      <c r="B57" s="51" t="s">
        <v>240</v>
      </c>
      <c r="C57" s="3" t="s">
        <v>244</v>
      </c>
      <c r="D57" s="15">
        <f>Table3[[#This Row],[Residential CLM $ Collected]]+Table3[[#This Row],[C&amp;I CLM $ Collected]]</f>
        <v>52439.411500000002</v>
      </c>
      <c r="E57" s="48">
        <f>Table3[[#This Row],[CLM $ Collected ]]/'1.) CLM Reference'!$B$4</f>
        <v>1.8020036969912025E-3</v>
      </c>
      <c r="F57" s="12">
        <f>Table3[[#This Row],[Residential Incentive Disbursements]]+Table3[[#This Row],[C&amp;I Incentive Disbursements]]</f>
        <v>0</v>
      </c>
      <c r="G57" s="17">
        <f>Table3[[#This Row],[Incentive Disbursements]]/'1.) CLM Reference'!$B$5</f>
        <v>0</v>
      </c>
      <c r="H57" s="17" t="str">
        <f>IF((Table3[[#This Row],[Incentive Disbursements]]&gt;=0.5*Table3[[#This Row],[CLM $ Collected ]]),"YES",IF(Table3[[#This Row],[Incentive Disbursements]]&lt;=1, "N/A", "NO"))</f>
        <v>N/A</v>
      </c>
      <c r="I57" s="17" t="str">
        <f t="shared" si="2"/>
        <v>NO</v>
      </c>
      <c r="J57" s="52">
        <v>43927.019899999999</v>
      </c>
      <c r="K57" s="53">
        <f>Table3[[#This Row],[CLM $ Collected ]]/'1.) CLM Reference'!$B$4</f>
        <v>1.8020036969912025E-3</v>
      </c>
      <c r="L57" s="54">
        <v>0</v>
      </c>
      <c r="M57" s="53">
        <f>Table3[[#This Row],[Incentive Disbursements]]/'1.) CLM Reference'!$B$5</f>
        <v>0</v>
      </c>
      <c r="N57" s="53" t="str">
        <f t="shared" si="0"/>
        <v>NO</v>
      </c>
      <c r="O57" s="52">
        <v>8512.3916000000008</v>
      </c>
      <c r="P57" s="76">
        <f>Table3[[#This Row],[CLM $ Collected ]]/'1.) CLM Reference'!$B$4</f>
        <v>1.8020036969912025E-3</v>
      </c>
      <c r="Q57" s="54">
        <v>0</v>
      </c>
      <c r="R57" s="56">
        <f>Table3[[#This Row],[Incentive Disbursements]]/'1.) CLM Reference'!$B$5</f>
        <v>0</v>
      </c>
      <c r="S57" s="49" t="str">
        <f t="shared" si="1"/>
        <v>NO</v>
      </c>
      <c r="U57" s="49" t="s">
        <v>82</v>
      </c>
      <c r="V57" s="49" t="str">
        <f>RIGHT(Table5[[#This Row],[Census Tract]],10)</f>
        <v>9001072000</v>
      </c>
      <c r="W57" s="49" t="s">
        <v>240</v>
      </c>
      <c r="X57" s="49" t="s">
        <v>244</v>
      </c>
      <c r="Y57" s="49">
        <v>52439.411500000002</v>
      </c>
      <c r="Z57" s="49">
        <v>1.8020036969912025E-3</v>
      </c>
      <c r="AA57" s="49">
        <v>0</v>
      </c>
      <c r="AB57" s="49">
        <v>0</v>
      </c>
      <c r="AC57" s="49" t="s">
        <v>290</v>
      </c>
      <c r="AD57" s="49" t="s">
        <v>1965</v>
      </c>
      <c r="AE57" s="49">
        <v>43927.019899999999</v>
      </c>
      <c r="AF57" s="49">
        <v>1.8020036969912025E-3</v>
      </c>
      <c r="AG57" s="49">
        <v>0</v>
      </c>
      <c r="AH57" s="49">
        <v>0</v>
      </c>
      <c r="AI57" s="49" t="s">
        <v>1965</v>
      </c>
      <c r="AJ57" s="49">
        <v>8512.3916000000008</v>
      </c>
      <c r="AK57" s="49">
        <v>1.8020036969912025E-3</v>
      </c>
      <c r="AL57" s="49">
        <v>0</v>
      </c>
      <c r="AM57" s="49">
        <v>0</v>
      </c>
      <c r="AN57" s="49" t="s">
        <v>1965</v>
      </c>
    </row>
    <row r="58" spans="1:40" s="49" customFormat="1" ht="15.75" thickBot="1" x14ac:dyDescent="0.3">
      <c r="A58" s="50" t="s">
        <v>83</v>
      </c>
      <c r="B58" s="51" t="s">
        <v>240</v>
      </c>
      <c r="C58" s="3" t="s">
        <v>239</v>
      </c>
      <c r="D58" s="15">
        <f>Table3[[#This Row],[Residential CLM $ Collected]]+Table3[[#This Row],[C&amp;I CLM $ Collected]]</f>
        <v>147726.3769</v>
      </c>
      <c r="E58" s="48">
        <f>Table3[[#This Row],[CLM $ Collected ]]/'1.) CLM Reference'!$B$4</f>
        <v>5.0764009301842716E-3</v>
      </c>
      <c r="F58" s="12">
        <f>Table3[[#This Row],[Residential Incentive Disbursements]]+Table3[[#This Row],[C&amp;I Incentive Disbursements]]</f>
        <v>46711.47</v>
      </c>
      <c r="G58" s="17">
        <f>Table3[[#This Row],[Incentive Disbursements]]/'1.) CLM Reference'!$B$5</f>
        <v>2.7802811408119831E-3</v>
      </c>
      <c r="H58" s="17" t="str">
        <f>IF((Table3[[#This Row],[Incentive Disbursements]]&gt;=0.5*Table3[[#This Row],[CLM $ Collected ]]),"YES",IF(Table3[[#This Row],[Incentive Disbursements]]&lt;=1, "N/A", "NO"))</f>
        <v>NO</v>
      </c>
      <c r="I58" s="17" t="str">
        <f t="shared" si="2"/>
        <v>NO</v>
      </c>
      <c r="J58" s="52">
        <v>119833.8798</v>
      </c>
      <c r="K58" s="53">
        <f>Table3[[#This Row],[CLM $ Collected ]]/'1.) CLM Reference'!$B$4</f>
        <v>5.0764009301842716E-3</v>
      </c>
      <c r="L58" s="54">
        <v>44620.47</v>
      </c>
      <c r="M58" s="53">
        <f>Table3[[#This Row],[Incentive Disbursements]]/'1.) CLM Reference'!$B$5</f>
        <v>2.7802811408119831E-3</v>
      </c>
      <c r="N58" s="53" t="str">
        <f t="shared" si="0"/>
        <v>NO</v>
      </c>
      <c r="O58" s="52">
        <v>27892.497100000001</v>
      </c>
      <c r="P58" s="76">
        <f>Table3[[#This Row],[CLM $ Collected ]]/'1.) CLM Reference'!$B$4</f>
        <v>5.0764009301842716E-3</v>
      </c>
      <c r="Q58" s="54">
        <v>2091</v>
      </c>
      <c r="R58" s="56">
        <f>Table3[[#This Row],[Incentive Disbursements]]/'1.) CLM Reference'!$B$5</f>
        <v>2.7802811408119831E-3</v>
      </c>
      <c r="S58" s="49" t="str">
        <f t="shared" si="1"/>
        <v>NO</v>
      </c>
      <c r="U58" s="49" t="s">
        <v>83</v>
      </c>
      <c r="V58" s="49" t="str">
        <f>RIGHT(Table5[[#This Row],[Census Tract]],10)</f>
        <v>9001072100</v>
      </c>
      <c r="W58" s="49" t="s">
        <v>240</v>
      </c>
      <c r="X58" s="49" t="s">
        <v>239</v>
      </c>
      <c r="Y58" s="49">
        <v>147726.3769</v>
      </c>
      <c r="Z58" s="49">
        <v>5.0764009301842716E-3</v>
      </c>
      <c r="AA58" s="49">
        <v>46711.47</v>
      </c>
      <c r="AB58" s="49">
        <v>2.7802811408119831E-3</v>
      </c>
      <c r="AC58" s="49" t="s">
        <v>1965</v>
      </c>
      <c r="AD58" s="49" t="s">
        <v>1965</v>
      </c>
      <c r="AE58" s="49">
        <v>119833.8798</v>
      </c>
      <c r="AF58" s="49">
        <v>5.0764009301842716E-3</v>
      </c>
      <c r="AG58" s="49">
        <v>44620.47</v>
      </c>
      <c r="AH58" s="49">
        <v>2.7802811408119831E-3</v>
      </c>
      <c r="AI58" s="49" t="s">
        <v>1965</v>
      </c>
      <c r="AJ58" s="49">
        <v>27892.497100000001</v>
      </c>
      <c r="AK58" s="49">
        <v>5.0764009301842716E-3</v>
      </c>
      <c r="AL58" s="49">
        <v>2091</v>
      </c>
      <c r="AM58" s="49">
        <v>2.7802811408119831E-3</v>
      </c>
      <c r="AN58" s="49" t="s">
        <v>1965</v>
      </c>
    </row>
    <row r="59" spans="1:40" s="49" customFormat="1" ht="15.75" thickBot="1" x14ac:dyDescent="0.3">
      <c r="A59" s="50" t="s">
        <v>83</v>
      </c>
      <c r="B59" s="51" t="s">
        <v>241</v>
      </c>
      <c r="C59" s="3" t="s">
        <v>239</v>
      </c>
      <c r="D59" s="15">
        <f>Table3[[#This Row],[Residential CLM $ Collected]]+Table3[[#This Row],[C&amp;I CLM $ Collected]]</f>
        <v>383.21100000000001</v>
      </c>
      <c r="E59" s="48">
        <f>Table3[[#This Row],[CLM $ Collected ]]/'1.) CLM Reference'!$B$4</f>
        <v>1.3168485667076864E-5</v>
      </c>
      <c r="F59" s="12">
        <f>Table3[[#This Row],[Residential Incentive Disbursements]]+Table3[[#This Row],[C&amp;I Incentive Disbursements]]</f>
        <v>0</v>
      </c>
      <c r="G59" s="17">
        <f>Table3[[#This Row],[Incentive Disbursements]]/'1.) CLM Reference'!$B$5</f>
        <v>0</v>
      </c>
      <c r="H59" s="17" t="str">
        <f>IF((Table3[[#This Row],[Incentive Disbursements]]&gt;=0.5*Table3[[#This Row],[CLM $ Collected ]]),"YES",IF(Table3[[#This Row],[Incentive Disbursements]]&lt;=1, "N/A", "NO"))</f>
        <v>N/A</v>
      </c>
      <c r="I59" s="17" t="str">
        <f t="shared" si="2"/>
        <v>NO</v>
      </c>
      <c r="J59" s="52">
        <v>302.35410000000002</v>
      </c>
      <c r="K59" s="53">
        <f>Table3[[#This Row],[CLM $ Collected ]]/'1.) CLM Reference'!$B$4</f>
        <v>1.3168485667076864E-5</v>
      </c>
      <c r="L59" s="54">
        <v>0</v>
      </c>
      <c r="M59" s="53">
        <f>Table3[[#This Row],[Incentive Disbursements]]/'1.) CLM Reference'!$B$5</f>
        <v>0</v>
      </c>
      <c r="N59" s="53" t="str">
        <f t="shared" si="0"/>
        <v>NO</v>
      </c>
      <c r="O59" s="52">
        <v>80.856899999999996</v>
      </c>
      <c r="P59" s="76">
        <f>Table3[[#This Row],[CLM $ Collected ]]/'1.) CLM Reference'!$B$4</f>
        <v>1.3168485667076864E-5</v>
      </c>
      <c r="Q59" s="54">
        <v>0</v>
      </c>
      <c r="R59" s="56">
        <f>Table3[[#This Row],[Incentive Disbursements]]/'1.) CLM Reference'!$B$5</f>
        <v>0</v>
      </c>
      <c r="S59" s="49" t="str">
        <f t="shared" si="1"/>
        <v>NO</v>
      </c>
      <c r="U59" s="49" t="s">
        <v>83</v>
      </c>
      <c r="V59" s="49" t="str">
        <f>RIGHT(Table5[[#This Row],[Census Tract]],10)</f>
        <v>9001072100</v>
      </c>
      <c r="W59" s="49" t="s">
        <v>241</v>
      </c>
      <c r="X59" s="49" t="s">
        <v>239</v>
      </c>
      <c r="Y59" s="49">
        <v>383.21100000000001</v>
      </c>
      <c r="Z59" s="49">
        <v>1.3168485667076864E-5</v>
      </c>
      <c r="AA59" s="49">
        <v>0</v>
      </c>
      <c r="AB59" s="49">
        <v>0</v>
      </c>
      <c r="AC59" s="49" t="s">
        <v>290</v>
      </c>
      <c r="AD59" s="49" t="s">
        <v>1965</v>
      </c>
      <c r="AE59" s="49">
        <v>302.35410000000002</v>
      </c>
      <c r="AF59" s="49">
        <v>1.3168485667076864E-5</v>
      </c>
      <c r="AG59" s="49">
        <v>0</v>
      </c>
      <c r="AH59" s="49">
        <v>0</v>
      </c>
      <c r="AI59" s="49" t="s">
        <v>1965</v>
      </c>
      <c r="AJ59" s="49">
        <v>80.856899999999996</v>
      </c>
      <c r="AK59" s="49">
        <v>1.3168485667076864E-5</v>
      </c>
      <c r="AL59" s="49">
        <v>0</v>
      </c>
      <c r="AM59" s="49">
        <v>0</v>
      </c>
      <c r="AN59" s="49" t="s">
        <v>1965</v>
      </c>
    </row>
    <row r="60" spans="1:40" s="49" customFormat="1" ht="15.75" thickBot="1" x14ac:dyDescent="0.3">
      <c r="A60" s="50" t="s">
        <v>84</v>
      </c>
      <c r="B60" s="51" t="s">
        <v>260</v>
      </c>
      <c r="C60" s="3" t="s">
        <v>239</v>
      </c>
      <c r="D60" s="15">
        <f>Table3[[#This Row],[Residential CLM $ Collected]]+Table3[[#This Row],[C&amp;I CLM $ Collected]]</f>
        <v>0</v>
      </c>
      <c r="E60" s="48">
        <f>Table3[[#This Row],[CLM $ Collected ]]/'1.) CLM Reference'!$B$4</f>
        <v>0</v>
      </c>
      <c r="F60" s="12">
        <f>Table3[[#This Row],[Residential Incentive Disbursements]]+Table3[[#This Row],[C&amp;I Incentive Disbursements]]</f>
        <v>74220.17</v>
      </c>
      <c r="G60" s="17">
        <f>Table3[[#This Row],[Incentive Disbursements]]/'1.) CLM Reference'!$B$5</f>
        <v>4.4176074724015177E-3</v>
      </c>
      <c r="H60" s="17" t="str">
        <f>IF((Table3[[#This Row],[Incentive Disbursements]]&gt;=0.5*Table3[[#This Row],[CLM $ Collected ]]),"YES",IF(Table3[[#This Row],[Incentive Disbursements]]&lt;=1, "N/A", "NO"))</f>
        <v>YES</v>
      </c>
      <c r="I60" s="17" t="str">
        <f t="shared" si="2"/>
        <v>N/A</v>
      </c>
      <c r="J60" s="52">
        <v>0</v>
      </c>
      <c r="K60" s="53">
        <f>Table3[[#This Row],[CLM $ Collected ]]/'1.) CLM Reference'!$B$4</f>
        <v>0</v>
      </c>
      <c r="L60" s="54">
        <v>23077.93</v>
      </c>
      <c r="M60" s="53">
        <f>Table3[[#This Row],[Incentive Disbursements]]/'1.) CLM Reference'!$B$5</f>
        <v>4.4176074724015177E-3</v>
      </c>
      <c r="N60" s="53" t="str">
        <f t="shared" si="0"/>
        <v>N/A</v>
      </c>
      <c r="O60" s="52">
        <v>0</v>
      </c>
      <c r="P60" s="76">
        <f>Table3[[#This Row],[CLM $ Collected ]]/'1.) CLM Reference'!$B$4</f>
        <v>0</v>
      </c>
      <c r="Q60" s="54">
        <v>51142.239999999998</v>
      </c>
      <c r="R60" s="56">
        <f>Table3[[#This Row],[Incentive Disbursements]]/'1.) CLM Reference'!$B$5</f>
        <v>4.4176074724015177E-3</v>
      </c>
      <c r="S60" s="49" t="str">
        <f t="shared" si="1"/>
        <v>N/A</v>
      </c>
      <c r="U60" s="49" t="s">
        <v>84</v>
      </c>
      <c r="V60" s="49" t="str">
        <f>RIGHT(Table5[[#This Row],[Census Tract]],10)</f>
        <v>9001072200</v>
      </c>
      <c r="W60" s="49" t="s">
        <v>260</v>
      </c>
      <c r="X60" s="49" t="s">
        <v>239</v>
      </c>
      <c r="Y60" s="49">
        <v>0</v>
      </c>
      <c r="Z60" s="49">
        <v>0</v>
      </c>
      <c r="AA60" s="49">
        <v>74220.17</v>
      </c>
      <c r="AB60" s="49">
        <v>4.4176074724015177E-3</v>
      </c>
      <c r="AC60" s="49" t="s">
        <v>1966</v>
      </c>
      <c r="AD60" s="49" t="s">
        <v>290</v>
      </c>
      <c r="AE60" s="49">
        <v>0</v>
      </c>
      <c r="AF60" s="49">
        <v>0</v>
      </c>
      <c r="AG60" s="49">
        <v>23077.93</v>
      </c>
      <c r="AH60" s="49">
        <v>4.4176074724015177E-3</v>
      </c>
      <c r="AI60" s="49" t="s">
        <v>290</v>
      </c>
      <c r="AJ60" s="49">
        <v>0</v>
      </c>
      <c r="AK60" s="49">
        <v>0</v>
      </c>
      <c r="AL60" s="49">
        <v>51142.239999999998</v>
      </c>
      <c r="AM60" s="49">
        <v>4.4176074724015177E-3</v>
      </c>
      <c r="AN60" s="49" t="s">
        <v>290</v>
      </c>
    </row>
    <row r="61" spans="1:40" s="49" customFormat="1" ht="15.75" thickBot="1" x14ac:dyDescent="0.3">
      <c r="A61" s="50" t="s">
        <v>84</v>
      </c>
      <c r="B61" s="51" t="s">
        <v>240</v>
      </c>
      <c r="C61" s="3" t="s">
        <v>244</v>
      </c>
      <c r="D61" s="15">
        <f>Table3[[#This Row],[Residential CLM $ Collected]]+Table3[[#This Row],[C&amp;I CLM $ Collected]]</f>
        <v>48370.034999999996</v>
      </c>
      <c r="E61" s="48">
        <f>Table3[[#This Row],[CLM $ Collected ]]/'1.) CLM Reference'!$B$4</f>
        <v>1.6621655239894111E-3</v>
      </c>
      <c r="F61" s="12">
        <f>Table3[[#This Row],[Residential Incentive Disbursements]]+Table3[[#This Row],[C&amp;I Incentive Disbursements]]</f>
        <v>0</v>
      </c>
      <c r="G61" s="17">
        <f>Table3[[#This Row],[Incentive Disbursements]]/'1.) CLM Reference'!$B$5</f>
        <v>0</v>
      </c>
      <c r="H61" s="17" t="str">
        <f>IF((Table3[[#This Row],[Incentive Disbursements]]&gt;=0.5*Table3[[#This Row],[CLM $ Collected ]]),"YES",IF(Table3[[#This Row],[Incentive Disbursements]]&lt;=1, "N/A", "NO"))</f>
        <v>N/A</v>
      </c>
      <c r="I61" s="17" t="str">
        <f t="shared" si="2"/>
        <v>NO</v>
      </c>
      <c r="J61" s="52">
        <v>41166.362699999998</v>
      </c>
      <c r="K61" s="53">
        <f>Table3[[#This Row],[CLM $ Collected ]]/'1.) CLM Reference'!$B$4</f>
        <v>1.6621655239894111E-3</v>
      </c>
      <c r="L61" s="54">
        <v>0</v>
      </c>
      <c r="M61" s="53">
        <f>Table3[[#This Row],[Incentive Disbursements]]/'1.) CLM Reference'!$B$5</f>
        <v>0</v>
      </c>
      <c r="N61" s="53" t="str">
        <f t="shared" si="0"/>
        <v>NO</v>
      </c>
      <c r="O61" s="52">
        <v>7203.6723000000002</v>
      </c>
      <c r="P61" s="76">
        <f>Table3[[#This Row],[CLM $ Collected ]]/'1.) CLM Reference'!$B$4</f>
        <v>1.6621655239894111E-3</v>
      </c>
      <c r="Q61" s="54">
        <v>0</v>
      </c>
      <c r="R61" s="56">
        <f>Table3[[#This Row],[Incentive Disbursements]]/'1.) CLM Reference'!$B$5</f>
        <v>0</v>
      </c>
      <c r="S61" s="49" t="str">
        <f t="shared" si="1"/>
        <v>NO</v>
      </c>
      <c r="U61" s="49" t="s">
        <v>84</v>
      </c>
      <c r="V61" s="49" t="str">
        <f>RIGHT(Table5[[#This Row],[Census Tract]],10)</f>
        <v>9001072200</v>
      </c>
      <c r="W61" s="49" t="s">
        <v>240</v>
      </c>
      <c r="X61" s="49" t="s">
        <v>244</v>
      </c>
      <c r="Y61" s="49">
        <v>48370.034999999996</v>
      </c>
      <c r="Z61" s="49">
        <v>1.6621655239894111E-3</v>
      </c>
      <c r="AA61" s="49">
        <v>0</v>
      </c>
      <c r="AB61" s="49">
        <v>0</v>
      </c>
      <c r="AC61" s="49" t="s">
        <v>290</v>
      </c>
      <c r="AD61" s="49" t="s">
        <v>1965</v>
      </c>
      <c r="AE61" s="49">
        <v>41166.362699999998</v>
      </c>
      <c r="AF61" s="49">
        <v>1.6621655239894111E-3</v>
      </c>
      <c r="AG61" s="49">
        <v>0</v>
      </c>
      <c r="AH61" s="49">
        <v>0</v>
      </c>
      <c r="AI61" s="49" t="s">
        <v>1965</v>
      </c>
      <c r="AJ61" s="49">
        <v>7203.6723000000002</v>
      </c>
      <c r="AK61" s="49">
        <v>1.6621655239894111E-3</v>
      </c>
      <c r="AL61" s="49">
        <v>0</v>
      </c>
      <c r="AM61" s="49">
        <v>0</v>
      </c>
      <c r="AN61" s="49" t="s">
        <v>1965</v>
      </c>
    </row>
    <row r="62" spans="1:40" s="49" customFormat="1" ht="15.75" thickBot="1" x14ac:dyDescent="0.3">
      <c r="A62" s="50" t="s">
        <v>84</v>
      </c>
      <c r="B62" s="51" t="s">
        <v>241</v>
      </c>
      <c r="C62" s="3" t="s">
        <v>244</v>
      </c>
      <c r="D62" s="15">
        <f>Table3[[#This Row],[Residential CLM $ Collected]]+Table3[[#This Row],[C&amp;I CLM $ Collected]]</f>
        <v>1.5974999999999999</v>
      </c>
      <c r="E62" s="48">
        <f>Table3[[#This Row],[CLM $ Collected ]]/'1.) CLM Reference'!$B$4</f>
        <v>5.4895751565469905E-8</v>
      </c>
      <c r="F62" s="12">
        <f>Table3[[#This Row],[Residential Incentive Disbursements]]+Table3[[#This Row],[C&amp;I Incentive Disbursements]]</f>
        <v>0</v>
      </c>
      <c r="G62" s="17">
        <f>Table3[[#This Row],[Incentive Disbursements]]/'1.) CLM Reference'!$B$5</f>
        <v>0</v>
      </c>
      <c r="H62" s="17" t="str">
        <f>IF((Table3[[#This Row],[Incentive Disbursements]]&gt;=0.5*Table3[[#This Row],[CLM $ Collected ]]),"YES",IF(Table3[[#This Row],[Incentive Disbursements]]&lt;=1, "N/A", "NO"))</f>
        <v>N/A</v>
      </c>
      <c r="I62" s="17" t="str">
        <f t="shared" si="2"/>
        <v>N/A</v>
      </c>
      <c r="J62" s="52">
        <v>0</v>
      </c>
      <c r="K62" s="53">
        <f>Table3[[#This Row],[CLM $ Collected ]]/'1.) CLM Reference'!$B$4</f>
        <v>5.4895751565469905E-8</v>
      </c>
      <c r="L62" s="54">
        <v>0</v>
      </c>
      <c r="M62" s="53">
        <f>Table3[[#This Row],[Incentive Disbursements]]/'1.) CLM Reference'!$B$5</f>
        <v>0</v>
      </c>
      <c r="N62" s="53" t="str">
        <f t="shared" si="0"/>
        <v>N/A</v>
      </c>
      <c r="O62" s="52">
        <v>1.5974999999999999</v>
      </c>
      <c r="P62" s="76">
        <f>Table3[[#This Row],[CLM $ Collected ]]/'1.) CLM Reference'!$B$4</f>
        <v>5.4895751565469905E-8</v>
      </c>
      <c r="Q62" s="54">
        <v>0</v>
      </c>
      <c r="R62" s="56">
        <f>Table3[[#This Row],[Incentive Disbursements]]/'1.) CLM Reference'!$B$5</f>
        <v>0</v>
      </c>
      <c r="S62" s="49" t="str">
        <f t="shared" si="1"/>
        <v>N/A</v>
      </c>
      <c r="U62" s="49" t="s">
        <v>84</v>
      </c>
      <c r="V62" s="49" t="str">
        <f>RIGHT(Table5[[#This Row],[Census Tract]],10)</f>
        <v>9001072200</v>
      </c>
      <c r="W62" s="49" t="s">
        <v>241</v>
      </c>
      <c r="X62" s="49" t="s">
        <v>244</v>
      </c>
      <c r="Y62" s="49">
        <v>1.5974999999999999</v>
      </c>
      <c r="Z62" s="49">
        <v>5.4895751565469905E-8</v>
      </c>
      <c r="AA62" s="49">
        <v>0</v>
      </c>
      <c r="AB62" s="49">
        <v>0</v>
      </c>
      <c r="AC62" s="49" t="s">
        <v>290</v>
      </c>
      <c r="AD62" s="49" t="s">
        <v>290</v>
      </c>
      <c r="AE62" s="49">
        <v>0</v>
      </c>
      <c r="AF62" s="49">
        <v>5.4895751565469905E-8</v>
      </c>
      <c r="AG62" s="49">
        <v>0</v>
      </c>
      <c r="AH62" s="49">
        <v>0</v>
      </c>
      <c r="AI62" s="49" t="s">
        <v>290</v>
      </c>
      <c r="AJ62" s="49">
        <v>1.5974999999999999</v>
      </c>
      <c r="AK62" s="49">
        <v>5.4895751565469905E-8</v>
      </c>
      <c r="AL62" s="49">
        <v>0</v>
      </c>
      <c r="AM62" s="49">
        <v>0</v>
      </c>
      <c r="AN62" s="49" t="s">
        <v>290</v>
      </c>
    </row>
    <row r="63" spans="1:40" s="49" customFormat="1" ht="15.75" thickBot="1" x14ac:dyDescent="0.3">
      <c r="A63" s="50" t="s">
        <v>85</v>
      </c>
      <c r="B63" s="51" t="s">
        <v>240</v>
      </c>
      <c r="C63" s="3" t="s">
        <v>239</v>
      </c>
      <c r="D63" s="15">
        <f>Table3[[#This Row],[Residential CLM $ Collected]]+Table3[[#This Row],[C&amp;I CLM $ Collected]]</f>
        <v>71996.736900000105</v>
      </c>
      <c r="E63" s="48">
        <f>Table3[[#This Row],[CLM $ Collected ]]/'1.) CLM Reference'!$B$4</f>
        <v>2.4740625867836659E-3</v>
      </c>
      <c r="F63" s="12">
        <f>Table3[[#This Row],[Residential Incentive Disbursements]]+Table3[[#This Row],[C&amp;I Incentive Disbursements]]</f>
        <v>18750.489999999998</v>
      </c>
      <c r="G63" s="17">
        <f>Table3[[#This Row],[Incentive Disbursements]]/'1.) CLM Reference'!$B$5</f>
        <v>1.116034963746242E-3</v>
      </c>
      <c r="H63" s="17" t="str">
        <f>IF((Table3[[#This Row],[Incentive Disbursements]]&gt;=0.5*Table3[[#This Row],[CLM $ Collected ]]),"YES",IF(Table3[[#This Row],[Incentive Disbursements]]&lt;=1, "N/A", "NO"))</f>
        <v>NO</v>
      </c>
      <c r="I63" s="17" t="str">
        <f t="shared" si="2"/>
        <v>NO</v>
      </c>
      <c r="J63" s="52">
        <v>62912.309300000103</v>
      </c>
      <c r="K63" s="53">
        <f>Table3[[#This Row],[CLM $ Collected ]]/'1.) CLM Reference'!$B$4</f>
        <v>2.4740625867836659E-3</v>
      </c>
      <c r="L63" s="54">
        <v>15404.49</v>
      </c>
      <c r="M63" s="53">
        <f>Table3[[#This Row],[Incentive Disbursements]]/'1.) CLM Reference'!$B$5</f>
        <v>1.116034963746242E-3</v>
      </c>
      <c r="N63" s="53" t="str">
        <f t="shared" si="0"/>
        <v>NO</v>
      </c>
      <c r="O63" s="52">
        <v>9084.4276000000009</v>
      </c>
      <c r="P63" s="76">
        <f>Table3[[#This Row],[CLM $ Collected ]]/'1.) CLM Reference'!$B$4</f>
        <v>2.4740625867836659E-3</v>
      </c>
      <c r="Q63" s="54">
        <v>3346</v>
      </c>
      <c r="R63" s="56">
        <f>Table3[[#This Row],[Incentive Disbursements]]/'1.) CLM Reference'!$B$5</f>
        <v>1.116034963746242E-3</v>
      </c>
      <c r="S63" s="49" t="str">
        <f t="shared" si="1"/>
        <v>NO</v>
      </c>
      <c r="U63" s="49" t="s">
        <v>85</v>
      </c>
      <c r="V63" s="49" t="str">
        <f>RIGHT(Table5[[#This Row],[Census Tract]],10)</f>
        <v>9001072300</v>
      </c>
      <c r="W63" s="49" t="s">
        <v>240</v>
      </c>
      <c r="X63" s="49" t="s">
        <v>239</v>
      </c>
      <c r="Y63" s="49">
        <v>71996.736900000105</v>
      </c>
      <c r="Z63" s="49">
        <v>2.4740625867836659E-3</v>
      </c>
      <c r="AA63" s="49">
        <v>18750.489999999998</v>
      </c>
      <c r="AB63" s="49">
        <v>1.116034963746242E-3</v>
      </c>
      <c r="AC63" s="49" t="s">
        <v>1965</v>
      </c>
      <c r="AD63" s="49" t="s">
        <v>1965</v>
      </c>
      <c r="AE63" s="49">
        <v>62912.309300000103</v>
      </c>
      <c r="AF63" s="49">
        <v>2.4740625867836659E-3</v>
      </c>
      <c r="AG63" s="49">
        <v>15404.49</v>
      </c>
      <c r="AH63" s="49">
        <v>1.116034963746242E-3</v>
      </c>
      <c r="AI63" s="49" t="s">
        <v>1965</v>
      </c>
      <c r="AJ63" s="49">
        <v>9084.4276000000009</v>
      </c>
      <c r="AK63" s="49">
        <v>2.4740625867836659E-3</v>
      </c>
      <c r="AL63" s="49">
        <v>3346</v>
      </c>
      <c r="AM63" s="49">
        <v>1.116034963746242E-3</v>
      </c>
      <c r="AN63" s="49" t="s">
        <v>1965</v>
      </c>
    </row>
    <row r="64" spans="1:40" s="49" customFormat="1" ht="15.75" thickBot="1" x14ac:dyDescent="0.3">
      <c r="A64" s="50" t="s">
        <v>86</v>
      </c>
      <c r="B64" s="51" t="s">
        <v>240</v>
      </c>
      <c r="C64" s="3" t="s">
        <v>239</v>
      </c>
      <c r="D64" s="15">
        <f>Table3[[#This Row],[Residential CLM $ Collected]]+Table3[[#This Row],[C&amp;I CLM $ Collected]]</f>
        <v>46883.466399999998</v>
      </c>
      <c r="E64" s="48">
        <f>Table3[[#This Row],[CLM $ Collected ]]/'1.) CLM Reference'!$B$4</f>
        <v>1.6110817677761852E-3</v>
      </c>
      <c r="F64" s="12">
        <f>Table3[[#This Row],[Residential Incentive Disbursements]]+Table3[[#This Row],[C&amp;I Incentive Disbursements]]</f>
        <v>33071.410000000003</v>
      </c>
      <c r="G64" s="17">
        <f>Table3[[#This Row],[Incentive Disbursements]]/'1.) CLM Reference'!$B$5</f>
        <v>1.968420551163576E-3</v>
      </c>
      <c r="H64" s="17" t="str">
        <f>IF((Table3[[#This Row],[Incentive Disbursements]]&gt;=0.5*Table3[[#This Row],[CLM $ Collected ]]),"YES",IF(Table3[[#This Row],[Incentive Disbursements]]&lt;=1, "N/A", "NO"))</f>
        <v>YES</v>
      </c>
      <c r="I64" s="17" t="str">
        <f t="shared" si="2"/>
        <v>YES</v>
      </c>
      <c r="J64" s="52">
        <v>38727.082199999997</v>
      </c>
      <c r="K64" s="53">
        <f>Table3[[#This Row],[CLM $ Collected ]]/'1.) CLM Reference'!$B$4</f>
        <v>1.6110817677761852E-3</v>
      </c>
      <c r="L64" s="54">
        <v>29244.41</v>
      </c>
      <c r="M64" s="53">
        <f>Table3[[#This Row],[Incentive Disbursements]]/'1.) CLM Reference'!$B$5</f>
        <v>1.968420551163576E-3</v>
      </c>
      <c r="N64" s="53" t="str">
        <f t="shared" si="0"/>
        <v>YES</v>
      </c>
      <c r="O64" s="52">
        <v>8156.3842000000004</v>
      </c>
      <c r="P64" s="76">
        <f>Table3[[#This Row],[CLM $ Collected ]]/'1.) CLM Reference'!$B$4</f>
        <v>1.6110817677761852E-3</v>
      </c>
      <c r="Q64" s="54">
        <v>3827</v>
      </c>
      <c r="R64" s="56">
        <f>Table3[[#This Row],[Incentive Disbursements]]/'1.) CLM Reference'!$B$5</f>
        <v>1.968420551163576E-3</v>
      </c>
      <c r="S64" s="49" t="str">
        <f t="shared" si="1"/>
        <v>YES</v>
      </c>
      <c r="U64" s="49" t="s">
        <v>86</v>
      </c>
      <c r="V64" s="49" t="str">
        <f>RIGHT(Table5[[#This Row],[Census Tract]],10)</f>
        <v>9001072400</v>
      </c>
      <c r="W64" s="49" t="s">
        <v>240</v>
      </c>
      <c r="X64" s="49" t="s">
        <v>239</v>
      </c>
      <c r="Y64" s="49">
        <v>46883.466399999998</v>
      </c>
      <c r="Z64" s="49">
        <v>1.6110817677761852E-3</v>
      </c>
      <c r="AA64" s="49">
        <v>33071.410000000003</v>
      </c>
      <c r="AB64" s="49">
        <v>1.968420551163576E-3</v>
      </c>
      <c r="AC64" s="49" t="s">
        <v>1966</v>
      </c>
      <c r="AD64" s="49" t="s">
        <v>1966</v>
      </c>
      <c r="AE64" s="49">
        <v>38727.082199999997</v>
      </c>
      <c r="AF64" s="49">
        <v>1.6110817677761852E-3</v>
      </c>
      <c r="AG64" s="49">
        <v>29244.41</v>
      </c>
      <c r="AH64" s="49">
        <v>1.968420551163576E-3</v>
      </c>
      <c r="AI64" s="49" t="s">
        <v>1966</v>
      </c>
      <c r="AJ64" s="49">
        <v>8156.3842000000004</v>
      </c>
      <c r="AK64" s="49">
        <v>1.6110817677761852E-3</v>
      </c>
      <c r="AL64" s="49">
        <v>3827</v>
      </c>
      <c r="AM64" s="49">
        <v>1.968420551163576E-3</v>
      </c>
      <c r="AN64" s="49" t="s">
        <v>1966</v>
      </c>
    </row>
    <row r="65" spans="1:40" s="49" customFormat="1" ht="15.75" thickBot="1" x14ac:dyDescent="0.3">
      <c r="A65" s="50" t="s">
        <v>87</v>
      </c>
      <c r="B65" s="51" t="s">
        <v>240</v>
      </c>
      <c r="C65" s="3" t="s">
        <v>239</v>
      </c>
      <c r="D65" s="15">
        <f>Table3[[#This Row],[Residential CLM $ Collected]]+Table3[[#This Row],[C&amp;I CLM $ Collected]]</f>
        <v>93619.371000000305</v>
      </c>
      <c r="E65" s="48">
        <f>Table3[[#This Row],[CLM $ Collected ]]/'1.) CLM Reference'!$B$4</f>
        <v>3.2170927900667138E-3</v>
      </c>
      <c r="F65" s="12">
        <f>Table3[[#This Row],[Residential Incentive Disbursements]]+Table3[[#This Row],[C&amp;I Incentive Disbursements]]</f>
        <v>19820.64</v>
      </c>
      <c r="G65" s="17">
        <f>Table3[[#This Row],[Incentive Disbursements]]/'1.) CLM Reference'!$B$5</f>
        <v>1.1797306227105168E-3</v>
      </c>
      <c r="H65" s="17" t="str">
        <f>IF((Table3[[#This Row],[Incentive Disbursements]]&gt;=0.5*Table3[[#This Row],[CLM $ Collected ]]),"YES",IF(Table3[[#This Row],[Incentive Disbursements]]&lt;=1, "N/A", "NO"))</f>
        <v>NO</v>
      </c>
      <c r="I65" s="17" t="str">
        <f t="shared" si="2"/>
        <v>NO</v>
      </c>
      <c r="J65" s="52">
        <v>78001.035200000304</v>
      </c>
      <c r="K65" s="53">
        <f>Table3[[#This Row],[CLM $ Collected ]]/'1.) CLM Reference'!$B$4</f>
        <v>3.2170927900667138E-3</v>
      </c>
      <c r="L65" s="54">
        <v>18716.64</v>
      </c>
      <c r="M65" s="53">
        <f>Table3[[#This Row],[Incentive Disbursements]]/'1.) CLM Reference'!$B$5</f>
        <v>1.1797306227105168E-3</v>
      </c>
      <c r="N65" s="53" t="str">
        <f t="shared" si="0"/>
        <v>NO</v>
      </c>
      <c r="O65" s="52">
        <v>15618.335800000001</v>
      </c>
      <c r="P65" s="76">
        <f>Table3[[#This Row],[CLM $ Collected ]]/'1.) CLM Reference'!$B$4</f>
        <v>3.2170927900667138E-3</v>
      </c>
      <c r="Q65" s="54">
        <v>1104</v>
      </c>
      <c r="R65" s="56">
        <f>Table3[[#This Row],[Incentive Disbursements]]/'1.) CLM Reference'!$B$5</f>
        <v>1.1797306227105168E-3</v>
      </c>
      <c r="S65" s="49" t="str">
        <f t="shared" si="1"/>
        <v>NO</v>
      </c>
      <c r="U65" s="49" t="s">
        <v>87</v>
      </c>
      <c r="V65" s="49" t="str">
        <f>RIGHT(Table5[[#This Row],[Census Tract]],10)</f>
        <v>9001072500</v>
      </c>
      <c r="W65" s="49" t="s">
        <v>240</v>
      </c>
      <c r="X65" s="49" t="s">
        <v>239</v>
      </c>
      <c r="Y65" s="49">
        <v>93619.371000000305</v>
      </c>
      <c r="Z65" s="49">
        <v>3.2170927900667138E-3</v>
      </c>
      <c r="AA65" s="49">
        <v>19820.64</v>
      </c>
      <c r="AB65" s="49">
        <v>1.1797306227105168E-3</v>
      </c>
      <c r="AC65" s="49" t="s">
        <v>1965</v>
      </c>
      <c r="AD65" s="49" t="s">
        <v>1965</v>
      </c>
      <c r="AE65" s="49">
        <v>78001.035200000304</v>
      </c>
      <c r="AF65" s="49">
        <v>3.2170927900667138E-3</v>
      </c>
      <c r="AG65" s="49">
        <v>18716.64</v>
      </c>
      <c r="AH65" s="49">
        <v>1.1797306227105168E-3</v>
      </c>
      <c r="AI65" s="49" t="s">
        <v>1965</v>
      </c>
      <c r="AJ65" s="49">
        <v>15618.335800000001</v>
      </c>
      <c r="AK65" s="49">
        <v>3.2170927900667138E-3</v>
      </c>
      <c r="AL65" s="49">
        <v>1104</v>
      </c>
      <c r="AM65" s="49">
        <v>1.1797306227105168E-3</v>
      </c>
      <c r="AN65" s="49" t="s">
        <v>1965</v>
      </c>
    </row>
    <row r="66" spans="1:40" s="49" customFormat="1" ht="15.75" thickBot="1" x14ac:dyDescent="0.3">
      <c r="A66" s="50" t="s">
        <v>87</v>
      </c>
      <c r="B66" s="51" t="s">
        <v>241</v>
      </c>
      <c r="C66" s="3" t="s">
        <v>239</v>
      </c>
      <c r="D66" s="15">
        <f>Table3[[#This Row],[Residential CLM $ Collected]]+Table3[[#This Row],[C&amp;I CLM $ Collected]]</f>
        <v>55.980600000000003</v>
      </c>
      <c r="E66" s="48">
        <f>Table3[[#This Row],[CLM $ Collected ]]/'1.) CLM Reference'!$B$4</f>
        <v>1.9236914617126416E-6</v>
      </c>
      <c r="F66" s="12">
        <f>Table3[[#This Row],[Residential Incentive Disbursements]]+Table3[[#This Row],[C&amp;I Incentive Disbursements]]</f>
        <v>0</v>
      </c>
      <c r="G66" s="17">
        <f>Table3[[#This Row],[Incentive Disbursements]]/'1.) CLM Reference'!$B$5</f>
        <v>0</v>
      </c>
      <c r="H66" s="17" t="str">
        <f>IF((Table3[[#This Row],[Incentive Disbursements]]&gt;=0.5*Table3[[#This Row],[CLM $ Collected ]]),"YES",IF(Table3[[#This Row],[Incentive Disbursements]]&lt;=1, "N/A", "NO"))</f>
        <v>N/A</v>
      </c>
      <c r="I66" s="17" t="str">
        <f t="shared" si="2"/>
        <v>N/A</v>
      </c>
      <c r="J66" s="52">
        <v>0</v>
      </c>
      <c r="K66" s="53">
        <f>Table3[[#This Row],[CLM $ Collected ]]/'1.) CLM Reference'!$B$4</f>
        <v>1.9236914617126416E-6</v>
      </c>
      <c r="L66" s="54">
        <v>0</v>
      </c>
      <c r="M66" s="53">
        <f>Table3[[#This Row],[Incentive Disbursements]]/'1.) CLM Reference'!$B$5</f>
        <v>0</v>
      </c>
      <c r="N66" s="53" t="str">
        <f t="shared" si="0"/>
        <v>N/A</v>
      </c>
      <c r="O66" s="52">
        <v>55.980600000000003</v>
      </c>
      <c r="P66" s="76">
        <f>Table3[[#This Row],[CLM $ Collected ]]/'1.) CLM Reference'!$B$4</f>
        <v>1.9236914617126416E-6</v>
      </c>
      <c r="Q66" s="54">
        <v>0</v>
      </c>
      <c r="R66" s="56">
        <f>Table3[[#This Row],[Incentive Disbursements]]/'1.) CLM Reference'!$B$5</f>
        <v>0</v>
      </c>
      <c r="S66" s="49" t="str">
        <f t="shared" si="1"/>
        <v>N/A</v>
      </c>
      <c r="U66" s="49" t="s">
        <v>87</v>
      </c>
      <c r="V66" s="49" t="str">
        <f>RIGHT(Table5[[#This Row],[Census Tract]],10)</f>
        <v>9001072500</v>
      </c>
      <c r="W66" s="49" t="s">
        <v>241</v>
      </c>
      <c r="X66" s="49" t="s">
        <v>239</v>
      </c>
      <c r="Y66" s="49">
        <v>55.980600000000003</v>
      </c>
      <c r="Z66" s="49">
        <v>1.9236914617126416E-6</v>
      </c>
      <c r="AA66" s="49">
        <v>0</v>
      </c>
      <c r="AB66" s="49">
        <v>0</v>
      </c>
      <c r="AC66" s="49" t="s">
        <v>290</v>
      </c>
      <c r="AD66" s="49" t="s">
        <v>290</v>
      </c>
      <c r="AE66" s="49">
        <v>0</v>
      </c>
      <c r="AF66" s="49">
        <v>1.9236914617126416E-6</v>
      </c>
      <c r="AG66" s="49">
        <v>0</v>
      </c>
      <c r="AH66" s="49">
        <v>0</v>
      </c>
      <c r="AI66" s="49" t="s">
        <v>290</v>
      </c>
      <c r="AJ66" s="49">
        <v>55.980600000000003</v>
      </c>
      <c r="AK66" s="49">
        <v>1.9236914617126416E-6</v>
      </c>
      <c r="AL66" s="49">
        <v>0</v>
      </c>
      <c r="AM66" s="49">
        <v>0</v>
      </c>
      <c r="AN66" s="49" t="s">
        <v>290</v>
      </c>
    </row>
    <row r="67" spans="1:40" s="49" customFormat="1" ht="15.75" thickBot="1" x14ac:dyDescent="0.3">
      <c r="A67" s="50" t="s">
        <v>88</v>
      </c>
      <c r="B67" s="51" t="s">
        <v>240</v>
      </c>
      <c r="C67" s="3" t="s">
        <v>239</v>
      </c>
      <c r="D67" s="15">
        <f>Table3[[#This Row],[Residential CLM $ Collected]]+Table3[[#This Row],[C&amp;I CLM $ Collected]]</f>
        <v>150867.26629999999</v>
      </c>
      <c r="E67" s="48">
        <f>Table3[[#This Row],[CLM $ Collected ]]/'1.) CLM Reference'!$B$4</f>
        <v>5.1843330016691017E-3</v>
      </c>
      <c r="F67" s="12">
        <f>Table3[[#This Row],[Residential Incentive Disbursements]]+Table3[[#This Row],[C&amp;I Incentive Disbursements]]</f>
        <v>51595.67</v>
      </c>
      <c r="G67" s="17">
        <f>Table3[[#This Row],[Incentive Disbursements]]/'1.) CLM Reference'!$B$5</f>
        <v>3.0709902353438802E-3</v>
      </c>
      <c r="H67" s="17" t="str">
        <f>IF((Table3[[#This Row],[Incentive Disbursements]]&gt;=0.5*Table3[[#This Row],[CLM $ Collected ]]),"YES",IF(Table3[[#This Row],[Incentive Disbursements]]&lt;=1, "N/A", "NO"))</f>
        <v>NO</v>
      </c>
      <c r="I67" s="17" t="str">
        <f t="shared" si="2"/>
        <v>NO</v>
      </c>
      <c r="J67" s="52">
        <v>118351.0931</v>
      </c>
      <c r="K67" s="53">
        <f>Table3[[#This Row],[CLM $ Collected ]]/'1.) CLM Reference'!$B$4</f>
        <v>5.1843330016691017E-3</v>
      </c>
      <c r="L67" s="54">
        <v>43073.09</v>
      </c>
      <c r="M67" s="53">
        <f>Table3[[#This Row],[Incentive Disbursements]]/'1.) CLM Reference'!$B$5</f>
        <v>3.0709902353438802E-3</v>
      </c>
      <c r="N67" s="53" t="str">
        <f t="shared" si="0"/>
        <v>NO</v>
      </c>
      <c r="O67" s="52">
        <v>32516.173200000001</v>
      </c>
      <c r="P67" s="76">
        <f>Table3[[#This Row],[CLM $ Collected ]]/'1.) CLM Reference'!$B$4</f>
        <v>5.1843330016691017E-3</v>
      </c>
      <c r="Q67" s="54">
        <v>8522.58</v>
      </c>
      <c r="R67" s="56">
        <f>Table3[[#This Row],[Incentive Disbursements]]/'1.) CLM Reference'!$B$5</f>
        <v>3.0709902353438802E-3</v>
      </c>
      <c r="S67" s="49" t="str">
        <f t="shared" si="1"/>
        <v>NO</v>
      </c>
      <c r="U67" s="49" t="s">
        <v>88</v>
      </c>
      <c r="V67" s="49" t="str">
        <f>RIGHT(Table5[[#This Row],[Census Tract]],10)</f>
        <v>9001072600</v>
      </c>
      <c r="W67" s="49" t="s">
        <v>240</v>
      </c>
      <c r="X67" s="49" t="s">
        <v>239</v>
      </c>
      <c r="Y67" s="49">
        <v>150867.26629999999</v>
      </c>
      <c r="Z67" s="49">
        <v>5.1843330016691017E-3</v>
      </c>
      <c r="AA67" s="49">
        <v>51595.67</v>
      </c>
      <c r="AB67" s="49">
        <v>3.0709902353438802E-3</v>
      </c>
      <c r="AC67" s="49" t="s">
        <v>1965</v>
      </c>
      <c r="AD67" s="49" t="s">
        <v>1965</v>
      </c>
      <c r="AE67" s="49">
        <v>118351.0931</v>
      </c>
      <c r="AF67" s="49">
        <v>5.1843330016691017E-3</v>
      </c>
      <c r="AG67" s="49">
        <v>43073.09</v>
      </c>
      <c r="AH67" s="49">
        <v>3.0709902353438802E-3</v>
      </c>
      <c r="AI67" s="49" t="s">
        <v>1965</v>
      </c>
      <c r="AJ67" s="49">
        <v>32516.173200000001</v>
      </c>
      <c r="AK67" s="49">
        <v>5.1843330016691017E-3</v>
      </c>
      <c r="AL67" s="49">
        <v>8522.58</v>
      </c>
      <c r="AM67" s="49">
        <v>3.0709902353438802E-3</v>
      </c>
      <c r="AN67" s="49" t="s">
        <v>1965</v>
      </c>
    </row>
    <row r="68" spans="1:40" s="49" customFormat="1" ht="15.75" thickBot="1" x14ac:dyDescent="0.3">
      <c r="A68" s="50" t="s">
        <v>88</v>
      </c>
      <c r="B68" s="51" t="s">
        <v>242</v>
      </c>
      <c r="C68" s="3" t="s">
        <v>239</v>
      </c>
      <c r="D68" s="15">
        <f>Table3[[#This Row],[Residential CLM $ Collected]]+Table3[[#This Row],[C&amp;I CLM $ Collected]]</f>
        <v>41.979599999999998</v>
      </c>
      <c r="E68" s="48">
        <f>Table3[[#This Row],[CLM $ Collected ]]/'1.) CLM Reference'!$B$4</f>
        <v>1.4425675695886076E-6</v>
      </c>
      <c r="F68" s="12">
        <f>Table3[[#This Row],[Residential Incentive Disbursements]]+Table3[[#This Row],[C&amp;I Incentive Disbursements]]</f>
        <v>0</v>
      </c>
      <c r="G68" s="17">
        <f>Table3[[#This Row],[Incentive Disbursements]]/'1.) CLM Reference'!$B$5</f>
        <v>0</v>
      </c>
      <c r="H68" s="17" t="str">
        <f>IF((Table3[[#This Row],[Incentive Disbursements]]&gt;=0.5*Table3[[#This Row],[CLM $ Collected ]]),"YES",IF(Table3[[#This Row],[Incentive Disbursements]]&lt;=1, "N/A", "NO"))</f>
        <v>N/A</v>
      </c>
      <c r="I68" s="17" t="str">
        <f t="shared" si="2"/>
        <v>N/A</v>
      </c>
      <c r="J68" s="52">
        <v>41.979599999999998</v>
      </c>
      <c r="K68" s="53">
        <f>Table3[[#This Row],[CLM $ Collected ]]/'1.) CLM Reference'!$B$4</f>
        <v>1.4425675695886076E-6</v>
      </c>
      <c r="L68" s="54">
        <v>0</v>
      </c>
      <c r="M68" s="53">
        <f>Table3[[#This Row],[Incentive Disbursements]]/'1.) CLM Reference'!$B$5</f>
        <v>0</v>
      </c>
      <c r="N68" s="53" t="str">
        <f t="shared" si="0"/>
        <v>N/A</v>
      </c>
      <c r="O68" s="52">
        <v>0</v>
      </c>
      <c r="P68" s="76">
        <f>Table3[[#This Row],[CLM $ Collected ]]/'1.) CLM Reference'!$B$4</f>
        <v>1.4425675695886076E-6</v>
      </c>
      <c r="Q68" s="54">
        <v>0</v>
      </c>
      <c r="R68" s="56">
        <f>Table3[[#This Row],[Incentive Disbursements]]/'1.) CLM Reference'!$B$5</f>
        <v>0</v>
      </c>
      <c r="S68" s="49" t="str">
        <f t="shared" si="1"/>
        <v>N/A</v>
      </c>
      <c r="U68" s="49" t="s">
        <v>88</v>
      </c>
      <c r="V68" s="49" t="str">
        <f>RIGHT(Table5[[#This Row],[Census Tract]],10)</f>
        <v>9001072600</v>
      </c>
      <c r="W68" s="49" t="s">
        <v>242</v>
      </c>
      <c r="X68" s="49" t="s">
        <v>239</v>
      </c>
      <c r="Y68" s="49">
        <v>41.979599999999998</v>
      </c>
      <c r="Z68" s="49">
        <v>1.4425675695886076E-6</v>
      </c>
      <c r="AA68" s="49">
        <v>0</v>
      </c>
      <c r="AB68" s="49">
        <v>0</v>
      </c>
      <c r="AC68" s="49" t="s">
        <v>290</v>
      </c>
      <c r="AD68" s="49" t="s">
        <v>290</v>
      </c>
      <c r="AE68" s="49">
        <v>41.979599999999998</v>
      </c>
      <c r="AF68" s="49">
        <v>1.4425675695886076E-6</v>
      </c>
      <c r="AG68" s="49">
        <v>0</v>
      </c>
      <c r="AH68" s="49">
        <v>0</v>
      </c>
      <c r="AI68" s="49" t="s">
        <v>290</v>
      </c>
      <c r="AJ68" s="49">
        <v>0</v>
      </c>
      <c r="AK68" s="49">
        <v>1.4425675695886076E-6</v>
      </c>
      <c r="AL68" s="49">
        <v>0</v>
      </c>
      <c r="AM68" s="49">
        <v>0</v>
      </c>
      <c r="AN68" s="49" t="s">
        <v>290</v>
      </c>
    </row>
    <row r="69" spans="1:40" s="49" customFormat="1" ht="15.75" thickBot="1" x14ac:dyDescent="0.3">
      <c r="A69" s="50" t="s">
        <v>89</v>
      </c>
      <c r="B69" s="51" t="s">
        <v>240</v>
      </c>
      <c r="C69" s="3" t="s">
        <v>239</v>
      </c>
      <c r="D69" s="15">
        <f>Table3[[#This Row],[Residential CLM $ Collected]]+Table3[[#This Row],[C&amp;I CLM $ Collected]]</f>
        <v>78752.083299999998</v>
      </c>
      <c r="E69" s="48">
        <f>Table3[[#This Row],[CLM $ Collected ]]/'1.) CLM Reference'!$B$4</f>
        <v>2.70620018785602E-3</v>
      </c>
      <c r="F69" s="12">
        <f>Table3[[#This Row],[Residential Incentive Disbursements]]+Table3[[#This Row],[C&amp;I Incentive Disbursements]]</f>
        <v>53438.03</v>
      </c>
      <c r="G69" s="17">
        <f>Table3[[#This Row],[Incentive Disbursements]]/'1.) CLM Reference'!$B$5</f>
        <v>3.1806480723288086E-3</v>
      </c>
      <c r="H69" s="17" t="str">
        <f>IF((Table3[[#This Row],[Incentive Disbursements]]&gt;=0.5*Table3[[#This Row],[CLM $ Collected ]]),"YES",IF(Table3[[#This Row],[Incentive Disbursements]]&lt;=1, "N/A", "NO"))</f>
        <v>YES</v>
      </c>
      <c r="I69" s="17" t="str">
        <f t="shared" si="2"/>
        <v>YES</v>
      </c>
      <c r="J69" s="52">
        <v>59967.633300000001</v>
      </c>
      <c r="K69" s="53">
        <f>Table3[[#This Row],[CLM $ Collected ]]/'1.) CLM Reference'!$B$4</f>
        <v>2.70620018785602E-3</v>
      </c>
      <c r="L69" s="54">
        <v>47344.93</v>
      </c>
      <c r="M69" s="53">
        <f>Table3[[#This Row],[Incentive Disbursements]]/'1.) CLM Reference'!$B$5</f>
        <v>3.1806480723288086E-3</v>
      </c>
      <c r="N69" s="53" t="str">
        <f t="shared" si="0"/>
        <v>YES</v>
      </c>
      <c r="O69" s="52">
        <v>18784.45</v>
      </c>
      <c r="P69" s="76">
        <f>Table3[[#This Row],[CLM $ Collected ]]/'1.) CLM Reference'!$B$4</f>
        <v>2.70620018785602E-3</v>
      </c>
      <c r="Q69" s="54">
        <v>6093.1</v>
      </c>
      <c r="R69" s="56">
        <f>Table3[[#This Row],[Incentive Disbursements]]/'1.) CLM Reference'!$B$5</f>
        <v>3.1806480723288086E-3</v>
      </c>
      <c r="S69" s="49" t="str">
        <f t="shared" si="1"/>
        <v>YES</v>
      </c>
      <c r="U69" s="49" t="s">
        <v>89</v>
      </c>
      <c r="V69" s="49" t="str">
        <f>RIGHT(Table5[[#This Row],[Census Tract]],10)</f>
        <v>9001072700</v>
      </c>
      <c r="W69" s="49" t="s">
        <v>240</v>
      </c>
      <c r="X69" s="49" t="s">
        <v>239</v>
      </c>
      <c r="Y69" s="49">
        <v>78752.083299999998</v>
      </c>
      <c r="Z69" s="49">
        <v>2.70620018785602E-3</v>
      </c>
      <c r="AA69" s="49">
        <v>53438.03</v>
      </c>
      <c r="AB69" s="49">
        <v>3.1806480723288086E-3</v>
      </c>
      <c r="AC69" s="49" t="s">
        <v>1966</v>
      </c>
      <c r="AD69" s="49" t="s">
        <v>1966</v>
      </c>
      <c r="AE69" s="49">
        <v>59967.633300000001</v>
      </c>
      <c r="AF69" s="49">
        <v>2.70620018785602E-3</v>
      </c>
      <c r="AG69" s="49">
        <v>47344.93</v>
      </c>
      <c r="AH69" s="49">
        <v>3.1806480723288086E-3</v>
      </c>
      <c r="AI69" s="49" t="s">
        <v>1966</v>
      </c>
      <c r="AJ69" s="49">
        <v>18784.45</v>
      </c>
      <c r="AK69" s="49">
        <v>2.70620018785602E-3</v>
      </c>
      <c r="AL69" s="49">
        <v>6093.1</v>
      </c>
      <c r="AM69" s="49">
        <v>3.1806480723288086E-3</v>
      </c>
      <c r="AN69" s="49" t="s">
        <v>1966</v>
      </c>
    </row>
    <row r="70" spans="1:40" s="49" customFormat="1" ht="15.75" thickBot="1" x14ac:dyDescent="0.3">
      <c r="A70" s="50" t="s">
        <v>89</v>
      </c>
      <c r="B70" s="51" t="s">
        <v>242</v>
      </c>
      <c r="C70" s="3" t="s">
        <v>239</v>
      </c>
      <c r="D70" s="15">
        <f>Table3[[#This Row],[Residential CLM $ Collected]]+Table3[[#This Row],[C&amp;I CLM $ Collected]]</f>
        <v>284.05279999999999</v>
      </c>
      <c r="E70" s="48">
        <f>Table3[[#This Row],[CLM $ Collected ]]/'1.) CLM Reference'!$B$4</f>
        <v>9.761059117543731E-6</v>
      </c>
      <c r="F70" s="12">
        <f>Table3[[#This Row],[Residential Incentive Disbursements]]+Table3[[#This Row],[C&amp;I Incentive Disbursements]]</f>
        <v>0</v>
      </c>
      <c r="G70" s="17">
        <f>Table3[[#This Row],[Incentive Disbursements]]/'1.) CLM Reference'!$B$5</f>
        <v>0</v>
      </c>
      <c r="H70" s="17" t="str">
        <f>IF((Table3[[#This Row],[Incentive Disbursements]]&gt;=0.5*Table3[[#This Row],[CLM $ Collected ]]),"YES",IF(Table3[[#This Row],[Incentive Disbursements]]&lt;=1, "N/A", "NO"))</f>
        <v>N/A</v>
      </c>
      <c r="I70" s="17" t="str">
        <f t="shared" ref="I70:I133" si="3">IF(ROUND(E70,5)&lt;0.00001,"N/A",IF(ROUND(E70,5)&lt;=ROUND(G70,5),"YES","NO"))</f>
        <v>NO</v>
      </c>
      <c r="J70" s="52">
        <v>284.05279999999999</v>
      </c>
      <c r="K70" s="53">
        <f>Table3[[#This Row],[CLM $ Collected ]]/'1.) CLM Reference'!$B$4</f>
        <v>9.761059117543731E-6</v>
      </c>
      <c r="L70" s="54">
        <v>0</v>
      </c>
      <c r="M70" s="53">
        <f>Table3[[#This Row],[Incentive Disbursements]]/'1.) CLM Reference'!$B$5</f>
        <v>0</v>
      </c>
      <c r="N70" s="53" t="str">
        <f t="shared" ref="N70:N133" si="4">IF(ROUND(K70,5)&lt;0.00001,"N/A",IF(ROUND(K70,5)&lt;=ROUND(M70,5),"YES","NO"))</f>
        <v>NO</v>
      </c>
      <c r="O70" s="52">
        <v>0</v>
      </c>
      <c r="P70" s="76">
        <f>Table3[[#This Row],[CLM $ Collected ]]/'1.) CLM Reference'!$B$4</f>
        <v>9.761059117543731E-6</v>
      </c>
      <c r="Q70" s="54">
        <v>0</v>
      </c>
      <c r="R70" s="56">
        <f>Table3[[#This Row],[Incentive Disbursements]]/'1.) CLM Reference'!$B$5</f>
        <v>0</v>
      </c>
      <c r="S70" s="49" t="str">
        <f t="shared" ref="S70:S133" si="5">IF(ROUND(P70,5)&lt;0.00001,"N/A",IF(ROUND(P70,5)&lt;=ROUND(R70,5),"YES","NO"))</f>
        <v>NO</v>
      </c>
      <c r="U70" s="49" t="s">
        <v>89</v>
      </c>
      <c r="V70" s="49" t="str">
        <f>RIGHT(Table5[[#This Row],[Census Tract]],10)</f>
        <v>9001072700</v>
      </c>
      <c r="W70" s="49" t="s">
        <v>242</v>
      </c>
      <c r="X70" s="49" t="s">
        <v>239</v>
      </c>
      <c r="Y70" s="49">
        <v>284.05279999999999</v>
      </c>
      <c r="Z70" s="49">
        <v>9.761059117543731E-6</v>
      </c>
      <c r="AA70" s="49">
        <v>0</v>
      </c>
      <c r="AB70" s="49">
        <v>0</v>
      </c>
      <c r="AC70" s="49" t="s">
        <v>290</v>
      </c>
      <c r="AD70" s="49" t="s">
        <v>1965</v>
      </c>
      <c r="AE70" s="49">
        <v>284.05279999999999</v>
      </c>
      <c r="AF70" s="49">
        <v>9.761059117543731E-6</v>
      </c>
      <c r="AG70" s="49">
        <v>0</v>
      </c>
      <c r="AH70" s="49">
        <v>0</v>
      </c>
      <c r="AI70" s="49" t="s">
        <v>1965</v>
      </c>
      <c r="AJ70" s="49">
        <v>0</v>
      </c>
      <c r="AK70" s="49">
        <v>9.761059117543731E-6</v>
      </c>
      <c r="AL70" s="49">
        <v>0</v>
      </c>
      <c r="AM70" s="49">
        <v>0</v>
      </c>
      <c r="AN70" s="49" t="s">
        <v>1965</v>
      </c>
    </row>
    <row r="71" spans="1:40" s="49" customFormat="1" ht="15.75" thickBot="1" x14ac:dyDescent="0.3">
      <c r="A71" s="50" t="s">
        <v>90</v>
      </c>
      <c r="B71" s="51" t="s">
        <v>240</v>
      </c>
      <c r="C71" s="3" t="s">
        <v>239</v>
      </c>
      <c r="D71" s="15">
        <f>Table3[[#This Row],[Residential CLM $ Collected]]+Table3[[#This Row],[C&amp;I CLM $ Collected]]</f>
        <v>77117.696200000093</v>
      </c>
      <c r="E71" s="48">
        <f>Table3[[#This Row],[CLM $ Collected ]]/'1.) CLM Reference'!$B$4</f>
        <v>2.6500368650369879E-3</v>
      </c>
      <c r="F71" s="12">
        <f>Table3[[#This Row],[Residential Incentive Disbursements]]+Table3[[#This Row],[C&amp;I Incentive Disbursements]]</f>
        <v>239893.12</v>
      </c>
      <c r="G71" s="17">
        <f>Table3[[#This Row],[Incentive Disbursements]]/'1.) CLM Reference'!$B$5</f>
        <v>1.4278512693917488E-2</v>
      </c>
      <c r="H71" s="17" t="str">
        <f>IF((Table3[[#This Row],[Incentive Disbursements]]&gt;=0.5*Table3[[#This Row],[CLM $ Collected ]]),"YES",IF(Table3[[#This Row],[Incentive Disbursements]]&lt;=1, "N/A", "NO"))</f>
        <v>YES</v>
      </c>
      <c r="I71" s="17" t="str">
        <f t="shared" si="3"/>
        <v>YES</v>
      </c>
      <c r="J71" s="52">
        <v>67221.614200000098</v>
      </c>
      <c r="K71" s="53">
        <f>Table3[[#This Row],[CLM $ Collected ]]/'1.) CLM Reference'!$B$4</f>
        <v>2.6500368650369879E-3</v>
      </c>
      <c r="L71" s="54">
        <v>239893.12</v>
      </c>
      <c r="M71" s="53">
        <f>Table3[[#This Row],[Incentive Disbursements]]/'1.) CLM Reference'!$B$5</f>
        <v>1.4278512693917488E-2</v>
      </c>
      <c r="N71" s="53" t="str">
        <f t="shared" si="4"/>
        <v>YES</v>
      </c>
      <c r="O71" s="52">
        <v>9896.0820000000003</v>
      </c>
      <c r="P71" s="76">
        <f>Table3[[#This Row],[CLM $ Collected ]]/'1.) CLM Reference'!$B$4</f>
        <v>2.6500368650369879E-3</v>
      </c>
      <c r="Q71" s="54">
        <v>0</v>
      </c>
      <c r="R71" s="56">
        <f>Table3[[#This Row],[Incentive Disbursements]]/'1.) CLM Reference'!$B$5</f>
        <v>1.4278512693917488E-2</v>
      </c>
      <c r="S71" s="49" t="str">
        <f t="shared" si="5"/>
        <v>YES</v>
      </c>
      <c r="U71" s="49" t="s">
        <v>90</v>
      </c>
      <c r="V71" s="49" t="str">
        <f>RIGHT(Table5[[#This Row],[Census Tract]],10)</f>
        <v>9001072800</v>
      </c>
      <c r="W71" s="49" t="s">
        <v>240</v>
      </c>
      <c r="X71" s="49" t="s">
        <v>239</v>
      </c>
      <c r="Y71" s="49">
        <v>77117.696200000093</v>
      </c>
      <c r="Z71" s="49">
        <v>2.6500368650369879E-3</v>
      </c>
      <c r="AA71" s="49">
        <v>239893.12</v>
      </c>
      <c r="AB71" s="49">
        <v>1.4278512693917488E-2</v>
      </c>
      <c r="AC71" s="49" t="s">
        <v>1966</v>
      </c>
      <c r="AD71" s="49" t="s">
        <v>1966</v>
      </c>
      <c r="AE71" s="49">
        <v>67221.614200000098</v>
      </c>
      <c r="AF71" s="49">
        <v>2.6500368650369879E-3</v>
      </c>
      <c r="AG71" s="49">
        <v>239893.12</v>
      </c>
      <c r="AH71" s="49">
        <v>1.4278512693917488E-2</v>
      </c>
      <c r="AI71" s="49" t="s">
        <v>1966</v>
      </c>
      <c r="AJ71" s="49">
        <v>9896.0820000000003</v>
      </c>
      <c r="AK71" s="49">
        <v>2.6500368650369879E-3</v>
      </c>
      <c r="AL71" s="49">
        <v>0</v>
      </c>
      <c r="AM71" s="49">
        <v>1.4278512693917488E-2</v>
      </c>
      <c r="AN71" s="49" t="s">
        <v>1966</v>
      </c>
    </row>
    <row r="72" spans="1:40" s="49" customFormat="1" ht="15.75" thickBot="1" x14ac:dyDescent="0.3">
      <c r="A72" s="50" t="s">
        <v>91</v>
      </c>
      <c r="B72" s="51" t="s">
        <v>240</v>
      </c>
      <c r="C72" s="3" t="s">
        <v>239</v>
      </c>
      <c r="D72" s="15">
        <f>Table3[[#This Row],[Residential CLM $ Collected]]+Table3[[#This Row],[C&amp;I CLM $ Collected]]</f>
        <v>78484.064900000099</v>
      </c>
      <c r="E72" s="48">
        <f>Table3[[#This Row],[CLM $ Collected ]]/'1.) CLM Reference'!$B$4</f>
        <v>2.696990127448277E-3</v>
      </c>
      <c r="F72" s="12">
        <f>Table3[[#This Row],[Residential Incentive Disbursements]]+Table3[[#This Row],[C&amp;I Incentive Disbursements]]</f>
        <v>67359.210000000006</v>
      </c>
      <c r="G72" s="17">
        <f>Table3[[#This Row],[Incentive Disbursements]]/'1.) CLM Reference'!$B$5</f>
        <v>4.0092410113189321E-3</v>
      </c>
      <c r="H72" s="17" t="str">
        <f>IF((Table3[[#This Row],[Incentive Disbursements]]&gt;=0.5*Table3[[#This Row],[CLM $ Collected ]]),"YES",IF(Table3[[#This Row],[Incentive Disbursements]]&lt;=1, "N/A", "NO"))</f>
        <v>YES</v>
      </c>
      <c r="I72" s="17" t="str">
        <f t="shared" si="3"/>
        <v>YES</v>
      </c>
      <c r="J72" s="52">
        <v>67436.167800000097</v>
      </c>
      <c r="K72" s="53">
        <f>Table3[[#This Row],[CLM $ Collected ]]/'1.) CLM Reference'!$B$4</f>
        <v>2.696990127448277E-3</v>
      </c>
      <c r="L72" s="54">
        <v>53807.48</v>
      </c>
      <c r="M72" s="53">
        <f>Table3[[#This Row],[Incentive Disbursements]]/'1.) CLM Reference'!$B$5</f>
        <v>4.0092410113189321E-3</v>
      </c>
      <c r="N72" s="53" t="str">
        <f t="shared" si="4"/>
        <v>YES</v>
      </c>
      <c r="O72" s="52">
        <v>11047.8971</v>
      </c>
      <c r="P72" s="76">
        <f>Table3[[#This Row],[CLM $ Collected ]]/'1.) CLM Reference'!$B$4</f>
        <v>2.696990127448277E-3</v>
      </c>
      <c r="Q72" s="54">
        <v>13551.73</v>
      </c>
      <c r="R72" s="56">
        <f>Table3[[#This Row],[Incentive Disbursements]]/'1.) CLM Reference'!$B$5</f>
        <v>4.0092410113189321E-3</v>
      </c>
      <c r="S72" s="49" t="str">
        <f t="shared" si="5"/>
        <v>YES</v>
      </c>
      <c r="U72" s="49" t="s">
        <v>91</v>
      </c>
      <c r="V72" s="49" t="str">
        <f>RIGHT(Table5[[#This Row],[Census Tract]],10)</f>
        <v>9001072900</v>
      </c>
      <c r="W72" s="49" t="s">
        <v>240</v>
      </c>
      <c r="X72" s="49" t="s">
        <v>239</v>
      </c>
      <c r="Y72" s="49">
        <v>78484.064900000099</v>
      </c>
      <c r="Z72" s="49">
        <v>2.696990127448277E-3</v>
      </c>
      <c r="AA72" s="49">
        <v>67359.210000000006</v>
      </c>
      <c r="AB72" s="49">
        <v>4.0092410113189321E-3</v>
      </c>
      <c r="AC72" s="49" t="s">
        <v>1966</v>
      </c>
      <c r="AD72" s="49" t="s">
        <v>1966</v>
      </c>
      <c r="AE72" s="49">
        <v>67436.167800000097</v>
      </c>
      <c r="AF72" s="49">
        <v>2.696990127448277E-3</v>
      </c>
      <c r="AG72" s="49">
        <v>53807.48</v>
      </c>
      <c r="AH72" s="49">
        <v>4.0092410113189321E-3</v>
      </c>
      <c r="AI72" s="49" t="s">
        <v>1966</v>
      </c>
      <c r="AJ72" s="49">
        <v>11047.8971</v>
      </c>
      <c r="AK72" s="49">
        <v>2.696990127448277E-3</v>
      </c>
      <c r="AL72" s="49">
        <v>13551.73</v>
      </c>
      <c r="AM72" s="49">
        <v>4.0092410113189321E-3</v>
      </c>
      <c r="AN72" s="49" t="s">
        <v>1966</v>
      </c>
    </row>
    <row r="73" spans="1:40" s="49" customFormat="1" ht="15.75" thickBot="1" x14ac:dyDescent="0.3">
      <c r="A73" s="50" t="s">
        <v>91</v>
      </c>
      <c r="B73" s="51" t="s">
        <v>243</v>
      </c>
      <c r="C73" s="3" t="s">
        <v>239</v>
      </c>
      <c r="D73" s="15">
        <f>Table3[[#This Row],[Residential CLM $ Collected]]+Table3[[#This Row],[C&amp;I CLM $ Collected]]</f>
        <v>18.556000000000001</v>
      </c>
      <c r="E73" s="48">
        <f>Table3[[#This Row],[CLM $ Collected ]]/'1.) CLM Reference'!$B$4</f>
        <v>6.376498066033551E-7</v>
      </c>
      <c r="F73" s="12">
        <f>Table3[[#This Row],[Residential Incentive Disbursements]]+Table3[[#This Row],[C&amp;I Incentive Disbursements]]</f>
        <v>0</v>
      </c>
      <c r="G73" s="17">
        <f>Table3[[#This Row],[Incentive Disbursements]]/'1.) CLM Reference'!$B$5</f>
        <v>0</v>
      </c>
      <c r="H73" s="17" t="str">
        <f>IF((Table3[[#This Row],[Incentive Disbursements]]&gt;=0.5*Table3[[#This Row],[CLM $ Collected ]]),"YES",IF(Table3[[#This Row],[Incentive Disbursements]]&lt;=1, "N/A", "NO"))</f>
        <v>N/A</v>
      </c>
      <c r="I73" s="17" t="str">
        <f t="shared" si="3"/>
        <v>N/A</v>
      </c>
      <c r="J73" s="52">
        <v>18.556000000000001</v>
      </c>
      <c r="K73" s="53">
        <f>Table3[[#This Row],[CLM $ Collected ]]/'1.) CLM Reference'!$B$4</f>
        <v>6.376498066033551E-7</v>
      </c>
      <c r="L73" s="54">
        <v>0</v>
      </c>
      <c r="M73" s="53">
        <f>Table3[[#This Row],[Incentive Disbursements]]/'1.) CLM Reference'!$B$5</f>
        <v>0</v>
      </c>
      <c r="N73" s="53" t="str">
        <f t="shared" si="4"/>
        <v>N/A</v>
      </c>
      <c r="O73" s="52">
        <v>0</v>
      </c>
      <c r="P73" s="76">
        <f>Table3[[#This Row],[CLM $ Collected ]]/'1.) CLM Reference'!$B$4</f>
        <v>6.376498066033551E-7</v>
      </c>
      <c r="Q73" s="54">
        <v>0</v>
      </c>
      <c r="R73" s="56">
        <f>Table3[[#This Row],[Incentive Disbursements]]/'1.) CLM Reference'!$B$5</f>
        <v>0</v>
      </c>
      <c r="S73" s="49" t="str">
        <f t="shared" si="5"/>
        <v>N/A</v>
      </c>
      <c r="U73" s="49" t="s">
        <v>91</v>
      </c>
      <c r="V73" s="49" t="str">
        <f>RIGHT(Table5[[#This Row],[Census Tract]],10)</f>
        <v>9001072900</v>
      </c>
      <c r="W73" s="49" t="s">
        <v>243</v>
      </c>
      <c r="X73" s="49" t="s">
        <v>239</v>
      </c>
      <c r="Y73" s="49">
        <v>18.556000000000001</v>
      </c>
      <c r="Z73" s="49">
        <v>6.376498066033551E-7</v>
      </c>
      <c r="AA73" s="49">
        <v>0</v>
      </c>
      <c r="AB73" s="49">
        <v>0</v>
      </c>
      <c r="AC73" s="49" t="s">
        <v>290</v>
      </c>
      <c r="AD73" s="49" t="s">
        <v>290</v>
      </c>
      <c r="AE73" s="49">
        <v>18.556000000000001</v>
      </c>
      <c r="AF73" s="49">
        <v>6.376498066033551E-7</v>
      </c>
      <c r="AG73" s="49">
        <v>0</v>
      </c>
      <c r="AH73" s="49">
        <v>0</v>
      </c>
      <c r="AI73" s="49" t="s">
        <v>290</v>
      </c>
      <c r="AJ73" s="49">
        <v>0</v>
      </c>
      <c r="AK73" s="49">
        <v>6.376498066033551E-7</v>
      </c>
      <c r="AL73" s="49">
        <v>0</v>
      </c>
      <c r="AM73" s="49">
        <v>0</v>
      </c>
      <c r="AN73" s="49" t="s">
        <v>290</v>
      </c>
    </row>
    <row r="74" spans="1:40" s="49" customFormat="1" ht="15.75" thickBot="1" x14ac:dyDescent="0.3">
      <c r="A74" s="50" t="s">
        <v>91</v>
      </c>
      <c r="B74" s="51" t="s">
        <v>242</v>
      </c>
      <c r="C74" s="3" t="s">
        <v>239</v>
      </c>
      <c r="D74" s="15">
        <f>Table3[[#This Row],[Residential CLM $ Collected]]+Table3[[#This Row],[C&amp;I CLM $ Collected]]</f>
        <v>150.16140000000001</v>
      </c>
      <c r="E74" s="48">
        <f>Table3[[#This Row],[CLM $ Collected ]]/'1.) CLM Reference'!$B$4</f>
        <v>5.1600769384182496E-6</v>
      </c>
      <c r="F74" s="12">
        <f>Table3[[#This Row],[Residential Incentive Disbursements]]+Table3[[#This Row],[C&amp;I Incentive Disbursements]]</f>
        <v>0</v>
      </c>
      <c r="G74" s="17">
        <f>Table3[[#This Row],[Incentive Disbursements]]/'1.) CLM Reference'!$B$5</f>
        <v>0</v>
      </c>
      <c r="H74" s="17" t="str">
        <f>IF((Table3[[#This Row],[Incentive Disbursements]]&gt;=0.5*Table3[[#This Row],[CLM $ Collected ]]),"YES",IF(Table3[[#This Row],[Incentive Disbursements]]&lt;=1, "N/A", "NO"))</f>
        <v>N/A</v>
      </c>
      <c r="I74" s="17" t="str">
        <f t="shared" si="3"/>
        <v>NO</v>
      </c>
      <c r="J74" s="52">
        <v>78.866</v>
      </c>
      <c r="K74" s="53">
        <f>Table3[[#This Row],[CLM $ Collected ]]/'1.) CLM Reference'!$B$4</f>
        <v>5.1600769384182496E-6</v>
      </c>
      <c r="L74" s="54">
        <v>0</v>
      </c>
      <c r="M74" s="53">
        <f>Table3[[#This Row],[Incentive Disbursements]]/'1.) CLM Reference'!$B$5</f>
        <v>0</v>
      </c>
      <c r="N74" s="53" t="str">
        <f t="shared" si="4"/>
        <v>NO</v>
      </c>
      <c r="O74" s="52">
        <v>71.295400000000001</v>
      </c>
      <c r="P74" s="76">
        <f>Table3[[#This Row],[CLM $ Collected ]]/'1.) CLM Reference'!$B$4</f>
        <v>5.1600769384182496E-6</v>
      </c>
      <c r="Q74" s="54">
        <v>0</v>
      </c>
      <c r="R74" s="56">
        <f>Table3[[#This Row],[Incentive Disbursements]]/'1.) CLM Reference'!$B$5</f>
        <v>0</v>
      </c>
      <c r="S74" s="49" t="str">
        <f t="shared" si="5"/>
        <v>NO</v>
      </c>
      <c r="U74" s="49" t="s">
        <v>91</v>
      </c>
      <c r="V74" s="49" t="str">
        <f>RIGHT(Table5[[#This Row],[Census Tract]],10)</f>
        <v>9001072900</v>
      </c>
      <c r="W74" s="49" t="s">
        <v>242</v>
      </c>
      <c r="X74" s="49" t="s">
        <v>239</v>
      </c>
      <c r="Y74" s="49">
        <v>150.16140000000001</v>
      </c>
      <c r="Z74" s="49">
        <v>5.1600769384182496E-6</v>
      </c>
      <c r="AA74" s="49">
        <v>0</v>
      </c>
      <c r="AB74" s="49">
        <v>0</v>
      </c>
      <c r="AC74" s="49" t="s">
        <v>290</v>
      </c>
      <c r="AD74" s="49" t="s">
        <v>1965</v>
      </c>
      <c r="AE74" s="49">
        <v>78.866</v>
      </c>
      <c r="AF74" s="49">
        <v>5.1600769384182496E-6</v>
      </c>
      <c r="AG74" s="49">
        <v>0</v>
      </c>
      <c r="AH74" s="49">
        <v>0</v>
      </c>
      <c r="AI74" s="49" t="s">
        <v>1965</v>
      </c>
      <c r="AJ74" s="49">
        <v>71.295400000000001</v>
      </c>
      <c r="AK74" s="49">
        <v>5.1600769384182496E-6</v>
      </c>
      <c r="AL74" s="49">
        <v>0</v>
      </c>
      <c r="AM74" s="49">
        <v>0</v>
      </c>
      <c r="AN74" s="49" t="s">
        <v>1965</v>
      </c>
    </row>
    <row r="75" spans="1:40" s="49" customFormat="1" ht="15.75" thickBot="1" x14ac:dyDescent="0.3">
      <c r="A75" s="50" t="s">
        <v>92</v>
      </c>
      <c r="B75" s="51" t="s">
        <v>240</v>
      </c>
      <c r="C75" s="3" t="s">
        <v>239</v>
      </c>
      <c r="D75" s="15">
        <f>Table3[[#This Row],[Residential CLM $ Collected]]+Table3[[#This Row],[C&amp;I CLM $ Collected]]</f>
        <v>44439.523699999998</v>
      </c>
      <c r="E75" s="48">
        <f>Table3[[#This Row],[CLM $ Collected ]]/'1.) CLM Reference'!$B$4</f>
        <v>1.527099250530837E-3</v>
      </c>
      <c r="F75" s="12">
        <f>Table3[[#This Row],[Residential Incentive Disbursements]]+Table3[[#This Row],[C&amp;I Incentive Disbursements]]</f>
        <v>18098.66</v>
      </c>
      <c r="G75" s="17">
        <f>Table3[[#This Row],[Incentive Disbursements]]/'1.) CLM Reference'!$B$5</f>
        <v>1.077237840555397E-3</v>
      </c>
      <c r="H75" s="17" t="str">
        <f>IF((Table3[[#This Row],[Incentive Disbursements]]&gt;=0.5*Table3[[#This Row],[CLM $ Collected ]]),"YES",IF(Table3[[#This Row],[Incentive Disbursements]]&lt;=1, "N/A", "NO"))</f>
        <v>NO</v>
      </c>
      <c r="I75" s="17" t="str">
        <f t="shared" si="3"/>
        <v>NO</v>
      </c>
      <c r="J75" s="52">
        <v>27045.101699999999</v>
      </c>
      <c r="K75" s="53">
        <f>Table3[[#This Row],[CLM $ Collected ]]/'1.) CLM Reference'!$B$4</f>
        <v>1.527099250530837E-3</v>
      </c>
      <c r="L75" s="54">
        <v>17678.66</v>
      </c>
      <c r="M75" s="53">
        <f>Table3[[#This Row],[Incentive Disbursements]]/'1.) CLM Reference'!$B$5</f>
        <v>1.077237840555397E-3</v>
      </c>
      <c r="N75" s="53" t="str">
        <f t="shared" si="4"/>
        <v>NO</v>
      </c>
      <c r="O75" s="52">
        <v>17394.421999999999</v>
      </c>
      <c r="P75" s="76">
        <f>Table3[[#This Row],[CLM $ Collected ]]/'1.) CLM Reference'!$B$4</f>
        <v>1.527099250530837E-3</v>
      </c>
      <c r="Q75" s="54">
        <v>420</v>
      </c>
      <c r="R75" s="56">
        <f>Table3[[#This Row],[Incentive Disbursements]]/'1.) CLM Reference'!$B$5</f>
        <v>1.077237840555397E-3</v>
      </c>
      <c r="S75" s="49" t="str">
        <f t="shared" si="5"/>
        <v>NO</v>
      </c>
      <c r="U75" s="49" t="s">
        <v>92</v>
      </c>
      <c r="V75" s="49" t="str">
        <f>RIGHT(Table5[[#This Row],[Census Tract]],10)</f>
        <v>9001073000</v>
      </c>
      <c r="W75" s="49" t="s">
        <v>240</v>
      </c>
      <c r="X75" s="49" t="s">
        <v>239</v>
      </c>
      <c r="Y75" s="49">
        <v>44439.523699999998</v>
      </c>
      <c r="Z75" s="49">
        <v>1.527099250530837E-3</v>
      </c>
      <c r="AA75" s="49">
        <v>18098.66</v>
      </c>
      <c r="AB75" s="49">
        <v>1.077237840555397E-3</v>
      </c>
      <c r="AC75" s="49" t="s">
        <v>1965</v>
      </c>
      <c r="AD75" s="49" t="s">
        <v>1965</v>
      </c>
      <c r="AE75" s="49">
        <v>27045.101699999999</v>
      </c>
      <c r="AF75" s="49">
        <v>1.527099250530837E-3</v>
      </c>
      <c r="AG75" s="49">
        <v>17678.66</v>
      </c>
      <c r="AH75" s="49">
        <v>1.077237840555397E-3</v>
      </c>
      <c r="AI75" s="49" t="s">
        <v>1965</v>
      </c>
      <c r="AJ75" s="49">
        <v>17394.421999999999</v>
      </c>
      <c r="AK75" s="49">
        <v>1.527099250530837E-3</v>
      </c>
      <c r="AL75" s="49">
        <v>420</v>
      </c>
      <c r="AM75" s="49">
        <v>1.077237840555397E-3</v>
      </c>
      <c r="AN75" s="49" t="s">
        <v>1965</v>
      </c>
    </row>
    <row r="76" spans="1:40" s="49" customFormat="1" ht="15.75" thickBot="1" x14ac:dyDescent="0.3">
      <c r="A76" s="50" t="s">
        <v>92</v>
      </c>
      <c r="B76" s="51" t="s">
        <v>242</v>
      </c>
      <c r="C76" s="3" t="s">
        <v>239</v>
      </c>
      <c r="D76" s="15">
        <f>Table3[[#This Row],[Residential CLM $ Collected]]+Table3[[#This Row],[C&amp;I CLM $ Collected]]</f>
        <v>118.6635</v>
      </c>
      <c r="E76" s="48">
        <f>Table3[[#This Row],[CLM $ Collected ]]/'1.) CLM Reference'!$B$4</f>
        <v>4.0776976625284123E-6</v>
      </c>
      <c r="F76" s="12">
        <f>Table3[[#This Row],[Residential Incentive Disbursements]]+Table3[[#This Row],[C&amp;I Incentive Disbursements]]</f>
        <v>0</v>
      </c>
      <c r="G76" s="17">
        <f>Table3[[#This Row],[Incentive Disbursements]]/'1.) CLM Reference'!$B$5</f>
        <v>0</v>
      </c>
      <c r="H76" s="17" t="str">
        <f>IF((Table3[[#This Row],[Incentive Disbursements]]&gt;=0.5*Table3[[#This Row],[CLM $ Collected ]]),"YES",IF(Table3[[#This Row],[Incentive Disbursements]]&lt;=1, "N/A", "NO"))</f>
        <v>N/A</v>
      </c>
      <c r="I76" s="17" t="str">
        <f t="shared" si="3"/>
        <v>N/A</v>
      </c>
      <c r="J76" s="52">
        <v>118.6635</v>
      </c>
      <c r="K76" s="53">
        <f>Table3[[#This Row],[CLM $ Collected ]]/'1.) CLM Reference'!$B$4</f>
        <v>4.0776976625284123E-6</v>
      </c>
      <c r="L76" s="54">
        <v>0</v>
      </c>
      <c r="M76" s="53">
        <f>Table3[[#This Row],[Incentive Disbursements]]/'1.) CLM Reference'!$B$5</f>
        <v>0</v>
      </c>
      <c r="N76" s="53" t="str">
        <f t="shared" si="4"/>
        <v>N/A</v>
      </c>
      <c r="O76" s="52">
        <v>0</v>
      </c>
      <c r="P76" s="76">
        <f>Table3[[#This Row],[CLM $ Collected ]]/'1.) CLM Reference'!$B$4</f>
        <v>4.0776976625284123E-6</v>
      </c>
      <c r="Q76" s="54">
        <v>0</v>
      </c>
      <c r="R76" s="56">
        <f>Table3[[#This Row],[Incentive Disbursements]]/'1.) CLM Reference'!$B$5</f>
        <v>0</v>
      </c>
      <c r="S76" s="49" t="str">
        <f t="shared" si="5"/>
        <v>N/A</v>
      </c>
      <c r="U76" s="49" t="s">
        <v>92</v>
      </c>
      <c r="V76" s="49" t="str">
        <f>RIGHT(Table5[[#This Row],[Census Tract]],10)</f>
        <v>9001073000</v>
      </c>
      <c r="W76" s="49" t="s">
        <v>242</v>
      </c>
      <c r="X76" s="49" t="s">
        <v>239</v>
      </c>
      <c r="Y76" s="49">
        <v>118.6635</v>
      </c>
      <c r="Z76" s="49">
        <v>4.0776976625284123E-6</v>
      </c>
      <c r="AA76" s="49">
        <v>0</v>
      </c>
      <c r="AB76" s="49">
        <v>0</v>
      </c>
      <c r="AC76" s="49" t="s">
        <v>290</v>
      </c>
      <c r="AD76" s="49" t="s">
        <v>290</v>
      </c>
      <c r="AE76" s="49">
        <v>118.6635</v>
      </c>
      <c r="AF76" s="49">
        <v>4.0776976625284123E-6</v>
      </c>
      <c r="AG76" s="49">
        <v>0</v>
      </c>
      <c r="AH76" s="49">
        <v>0</v>
      </c>
      <c r="AI76" s="49" t="s">
        <v>290</v>
      </c>
      <c r="AJ76" s="49">
        <v>0</v>
      </c>
      <c r="AK76" s="49">
        <v>4.0776976625284123E-6</v>
      </c>
      <c r="AL76" s="49">
        <v>0</v>
      </c>
      <c r="AM76" s="49">
        <v>0</v>
      </c>
      <c r="AN76" s="49" t="s">
        <v>290</v>
      </c>
    </row>
    <row r="77" spans="1:40" s="49" customFormat="1" ht="15.75" thickBot="1" x14ac:dyDescent="0.3">
      <c r="A77" s="50" t="s">
        <v>93</v>
      </c>
      <c r="B77" s="51" t="s">
        <v>260</v>
      </c>
      <c r="C77" s="3" t="s">
        <v>239</v>
      </c>
      <c r="D77" s="15">
        <f>Table3[[#This Row],[Residential CLM $ Collected]]+Table3[[#This Row],[C&amp;I CLM $ Collected]]</f>
        <v>0</v>
      </c>
      <c r="E77" s="48">
        <f>Table3[[#This Row],[CLM $ Collected ]]/'1.) CLM Reference'!$B$4</f>
        <v>0</v>
      </c>
      <c r="F77" s="12">
        <f>Table3[[#This Row],[Residential Incentive Disbursements]]+Table3[[#This Row],[C&amp;I Incentive Disbursements]]</f>
        <v>52814.18</v>
      </c>
      <c r="G77" s="17">
        <f>Table3[[#This Row],[Incentive Disbursements]]/'1.) CLM Reference'!$B$5</f>
        <v>3.1435163273913114E-3</v>
      </c>
      <c r="H77" s="17" t="str">
        <f>IF((Table3[[#This Row],[Incentive Disbursements]]&gt;=0.5*Table3[[#This Row],[CLM $ Collected ]]),"YES",IF(Table3[[#This Row],[Incentive Disbursements]]&lt;=1, "N/A", "NO"))</f>
        <v>YES</v>
      </c>
      <c r="I77" s="17" t="str">
        <f t="shared" si="3"/>
        <v>N/A</v>
      </c>
      <c r="J77" s="52">
        <v>0</v>
      </c>
      <c r="K77" s="53">
        <f>Table3[[#This Row],[CLM $ Collected ]]/'1.) CLM Reference'!$B$4</f>
        <v>0</v>
      </c>
      <c r="L77" s="54">
        <v>34954.18</v>
      </c>
      <c r="M77" s="53">
        <f>Table3[[#This Row],[Incentive Disbursements]]/'1.) CLM Reference'!$B$5</f>
        <v>3.1435163273913114E-3</v>
      </c>
      <c r="N77" s="53" t="str">
        <f t="shared" si="4"/>
        <v>N/A</v>
      </c>
      <c r="O77" s="52">
        <v>0</v>
      </c>
      <c r="P77" s="76">
        <f>Table3[[#This Row],[CLM $ Collected ]]/'1.) CLM Reference'!$B$4</f>
        <v>0</v>
      </c>
      <c r="Q77" s="54">
        <v>17860</v>
      </c>
      <c r="R77" s="56">
        <f>Table3[[#This Row],[Incentive Disbursements]]/'1.) CLM Reference'!$B$5</f>
        <v>3.1435163273913114E-3</v>
      </c>
      <c r="S77" s="49" t="str">
        <f t="shared" si="5"/>
        <v>N/A</v>
      </c>
      <c r="U77" s="49" t="s">
        <v>93</v>
      </c>
      <c r="V77" s="49" t="str">
        <f>RIGHT(Table5[[#This Row],[Census Tract]],10)</f>
        <v>9001073100</v>
      </c>
      <c r="W77" s="49" t="s">
        <v>260</v>
      </c>
      <c r="X77" s="49" t="s">
        <v>239</v>
      </c>
      <c r="Y77" s="49">
        <v>0</v>
      </c>
      <c r="Z77" s="49">
        <v>0</v>
      </c>
      <c r="AA77" s="49">
        <v>52814.18</v>
      </c>
      <c r="AB77" s="49">
        <v>3.1435163273913114E-3</v>
      </c>
      <c r="AC77" s="49" t="s">
        <v>1966</v>
      </c>
      <c r="AD77" s="49" t="s">
        <v>290</v>
      </c>
      <c r="AE77" s="49">
        <v>0</v>
      </c>
      <c r="AF77" s="49">
        <v>0</v>
      </c>
      <c r="AG77" s="49">
        <v>34954.18</v>
      </c>
      <c r="AH77" s="49">
        <v>3.1435163273913114E-3</v>
      </c>
      <c r="AI77" s="49" t="s">
        <v>290</v>
      </c>
      <c r="AJ77" s="49">
        <v>0</v>
      </c>
      <c r="AK77" s="49">
        <v>0</v>
      </c>
      <c r="AL77" s="49">
        <v>17860</v>
      </c>
      <c r="AM77" s="49">
        <v>3.1435163273913114E-3</v>
      </c>
      <c r="AN77" s="49" t="s">
        <v>290</v>
      </c>
    </row>
    <row r="78" spans="1:40" s="49" customFormat="1" ht="15.75" thickBot="1" x14ac:dyDescent="0.3">
      <c r="A78" s="50" t="s">
        <v>93</v>
      </c>
      <c r="B78" s="51" t="s">
        <v>240</v>
      </c>
      <c r="C78" s="3" t="s">
        <v>244</v>
      </c>
      <c r="D78" s="15">
        <f>Table3[[#This Row],[Residential CLM $ Collected]]+Table3[[#This Row],[C&amp;I CLM $ Collected]]</f>
        <v>94334.927800000005</v>
      </c>
      <c r="E78" s="48">
        <f>Table3[[#This Row],[CLM $ Collected ]]/'1.) CLM Reference'!$B$4</f>
        <v>3.2416818531801825E-3</v>
      </c>
      <c r="F78" s="12">
        <f>Table3[[#This Row],[Residential Incentive Disbursements]]+Table3[[#This Row],[C&amp;I Incentive Disbursements]]</f>
        <v>0</v>
      </c>
      <c r="G78" s="17">
        <f>Table3[[#This Row],[Incentive Disbursements]]/'1.) CLM Reference'!$B$5</f>
        <v>0</v>
      </c>
      <c r="H78" s="17" t="str">
        <f>IF((Table3[[#This Row],[Incentive Disbursements]]&gt;=0.5*Table3[[#This Row],[CLM $ Collected ]]),"YES",IF(Table3[[#This Row],[Incentive Disbursements]]&lt;=1, "N/A", "NO"))</f>
        <v>N/A</v>
      </c>
      <c r="I78" s="17" t="str">
        <f t="shared" si="3"/>
        <v>NO</v>
      </c>
      <c r="J78" s="52">
        <v>69620.792000000001</v>
      </c>
      <c r="K78" s="53">
        <f>Table3[[#This Row],[CLM $ Collected ]]/'1.) CLM Reference'!$B$4</f>
        <v>3.2416818531801825E-3</v>
      </c>
      <c r="L78" s="54">
        <v>0</v>
      </c>
      <c r="M78" s="53">
        <f>Table3[[#This Row],[Incentive Disbursements]]/'1.) CLM Reference'!$B$5</f>
        <v>0</v>
      </c>
      <c r="N78" s="53" t="str">
        <f t="shared" si="4"/>
        <v>NO</v>
      </c>
      <c r="O78" s="52">
        <v>24714.1358</v>
      </c>
      <c r="P78" s="76">
        <f>Table3[[#This Row],[CLM $ Collected ]]/'1.) CLM Reference'!$B$4</f>
        <v>3.2416818531801825E-3</v>
      </c>
      <c r="Q78" s="54">
        <v>0</v>
      </c>
      <c r="R78" s="56">
        <f>Table3[[#This Row],[Incentive Disbursements]]/'1.) CLM Reference'!$B$5</f>
        <v>0</v>
      </c>
      <c r="S78" s="49" t="str">
        <f t="shared" si="5"/>
        <v>NO</v>
      </c>
      <c r="U78" s="49" t="s">
        <v>93</v>
      </c>
      <c r="V78" s="49" t="str">
        <f>RIGHT(Table5[[#This Row],[Census Tract]],10)</f>
        <v>9001073100</v>
      </c>
      <c r="W78" s="49" t="s">
        <v>240</v>
      </c>
      <c r="X78" s="49" t="s">
        <v>244</v>
      </c>
      <c r="Y78" s="49">
        <v>94334.927800000005</v>
      </c>
      <c r="Z78" s="49">
        <v>3.2416818531801825E-3</v>
      </c>
      <c r="AA78" s="49">
        <v>0</v>
      </c>
      <c r="AB78" s="49">
        <v>0</v>
      </c>
      <c r="AC78" s="49" t="s">
        <v>290</v>
      </c>
      <c r="AD78" s="49" t="s">
        <v>1965</v>
      </c>
      <c r="AE78" s="49">
        <v>69620.792000000001</v>
      </c>
      <c r="AF78" s="49">
        <v>3.2416818531801825E-3</v>
      </c>
      <c r="AG78" s="49">
        <v>0</v>
      </c>
      <c r="AH78" s="49">
        <v>0</v>
      </c>
      <c r="AI78" s="49" t="s">
        <v>1965</v>
      </c>
      <c r="AJ78" s="49">
        <v>24714.1358</v>
      </c>
      <c r="AK78" s="49">
        <v>3.2416818531801825E-3</v>
      </c>
      <c r="AL78" s="49">
        <v>0</v>
      </c>
      <c r="AM78" s="49">
        <v>0</v>
      </c>
      <c r="AN78" s="49" t="s">
        <v>1965</v>
      </c>
    </row>
    <row r="79" spans="1:40" s="49" customFormat="1" ht="15.75" thickBot="1" x14ac:dyDescent="0.3">
      <c r="A79" s="50" t="s">
        <v>93</v>
      </c>
      <c r="B79" s="51" t="s">
        <v>242</v>
      </c>
      <c r="C79" s="3" t="s">
        <v>244</v>
      </c>
      <c r="D79" s="15">
        <f>Table3[[#This Row],[Residential CLM $ Collected]]+Table3[[#This Row],[C&amp;I CLM $ Collected]]</f>
        <v>99.9512</v>
      </c>
      <c r="E79" s="48">
        <f>Table3[[#This Row],[CLM $ Collected ]]/'1.) CLM Reference'!$B$4</f>
        <v>3.4346768349737689E-6</v>
      </c>
      <c r="F79" s="12">
        <f>Table3[[#This Row],[Residential Incentive Disbursements]]+Table3[[#This Row],[C&amp;I Incentive Disbursements]]</f>
        <v>0</v>
      </c>
      <c r="G79" s="17">
        <f>Table3[[#This Row],[Incentive Disbursements]]/'1.) CLM Reference'!$B$5</f>
        <v>0</v>
      </c>
      <c r="H79" s="17" t="str">
        <f>IF((Table3[[#This Row],[Incentive Disbursements]]&gt;=0.5*Table3[[#This Row],[CLM $ Collected ]]),"YES",IF(Table3[[#This Row],[Incentive Disbursements]]&lt;=1, "N/A", "NO"))</f>
        <v>N/A</v>
      </c>
      <c r="I79" s="17" t="str">
        <f t="shared" si="3"/>
        <v>N/A</v>
      </c>
      <c r="J79" s="52">
        <v>99.9512</v>
      </c>
      <c r="K79" s="53">
        <f>Table3[[#This Row],[CLM $ Collected ]]/'1.) CLM Reference'!$B$4</f>
        <v>3.4346768349737689E-6</v>
      </c>
      <c r="L79" s="54">
        <v>0</v>
      </c>
      <c r="M79" s="53">
        <f>Table3[[#This Row],[Incentive Disbursements]]/'1.) CLM Reference'!$B$5</f>
        <v>0</v>
      </c>
      <c r="N79" s="53" t="str">
        <f t="shared" si="4"/>
        <v>N/A</v>
      </c>
      <c r="O79" s="52">
        <v>0</v>
      </c>
      <c r="P79" s="76">
        <f>Table3[[#This Row],[CLM $ Collected ]]/'1.) CLM Reference'!$B$4</f>
        <v>3.4346768349737689E-6</v>
      </c>
      <c r="Q79" s="54">
        <v>0</v>
      </c>
      <c r="R79" s="56">
        <f>Table3[[#This Row],[Incentive Disbursements]]/'1.) CLM Reference'!$B$5</f>
        <v>0</v>
      </c>
      <c r="S79" s="49" t="str">
        <f t="shared" si="5"/>
        <v>N/A</v>
      </c>
      <c r="U79" s="49" t="s">
        <v>93</v>
      </c>
      <c r="V79" s="49" t="str">
        <f>RIGHT(Table5[[#This Row],[Census Tract]],10)</f>
        <v>9001073100</v>
      </c>
      <c r="W79" s="49" t="s">
        <v>242</v>
      </c>
      <c r="X79" s="49" t="s">
        <v>244</v>
      </c>
      <c r="Y79" s="49">
        <v>99.9512</v>
      </c>
      <c r="Z79" s="49">
        <v>3.4346768349737689E-6</v>
      </c>
      <c r="AA79" s="49">
        <v>0</v>
      </c>
      <c r="AB79" s="49">
        <v>0</v>
      </c>
      <c r="AC79" s="49" t="s">
        <v>290</v>
      </c>
      <c r="AD79" s="49" t="s">
        <v>290</v>
      </c>
      <c r="AE79" s="49">
        <v>99.9512</v>
      </c>
      <c r="AF79" s="49">
        <v>3.4346768349737689E-6</v>
      </c>
      <c r="AG79" s="49">
        <v>0</v>
      </c>
      <c r="AH79" s="49">
        <v>0</v>
      </c>
      <c r="AI79" s="49" t="s">
        <v>290</v>
      </c>
      <c r="AJ79" s="49">
        <v>0</v>
      </c>
      <c r="AK79" s="49">
        <v>3.4346768349737689E-6</v>
      </c>
      <c r="AL79" s="49">
        <v>0</v>
      </c>
      <c r="AM79" s="49">
        <v>0</v>
      </c>
      <c r="AN79" s="49" t="s">
        <v>290</v>
      </c>
    </row>
    <row r="80" spans="1:40" s="49" customFormat="1" ht="15.75" thickBot="1" x14ac:dyDescent="0.3">
      <c r="A80" s="50" t="s">
        <v>225</v>
      </c>
      <c r="B80" s="51" t="s">
        <v>240</v>
      </c>
      <c r="C80" s="3" t="s">
        <v>239</v>
      </c>
      <c r="D80" s="15">
        <f>Table3[[#This Row],[Residential CLM $ Collected]]+Table3[[#This Row],[C&amp;I CLM $ Collected]]</f>
        <v>26440.300999999999</v>
      </c>
      <c r="E80" s="48">
        <f>Table3[[#This Row],[CLM $ Collected ]]/'1.) CLM Reference'!$B$4</f>
        <v>9.0858228169780637E-4</v>
      </c>
      <c r="F80" s="12">
        <f>Table3[[#This Row],[Residential Incentive Disbursements]]+Table3[[#This Row],[C&amp;I Incentive Disbursements]]</f>
        <v>3053.03</v>
      </c>
      <c r="G80" s="17">
        <f>Table3[[#This Row],[Incentive Disbursements]]/'1.) CLM Reference'!$B$5</f>
        <v>1.8171728980768983E-4</v>
      </c>
      <c r="H80" s="17" t="str">
        <f>IF((Table3[[#This Row],[Incentive Disbursements]]&gt;=0.5*Table3[[#This Row],[CLM $ Collected ]]),"YES",IF(Table3[[#This Row],[Incentive Disbursements]]&lt;=1, "N/A", "NO"))</f>
        <v>NO</v>
      </c>
      <c r="I80" s="17" t="str">
        <f t="shared" si="3"/>
        <v>NO</v>
      </c>
      <c r="J80" s="52">
        <v>24172.335500000001</v>
      </c>
      <c r="K80" s="53">
        <f>Table3[[#This Row],[CLM $ Collected ]]/'1.) CLM Reference'!$B$4</f>
        <v>9.0858228169780637E-4</v>
      </c>
      <c r="L80" s="54">
        <v>3053.03</v>
      </c>
      <c r="M80" s="53">
        <f>Table3[[#This Row],[Incentive Disbursements]]/'1.) CLM Reference'!$B$5</f>
        <v>1.8171728980768983E-4</v>
      </c>
      <c r="N80" s="53" t="str">
        <f t="shared" si="4"/>
        <v>NO</v>
      </c>
      <c r="O80" s="52">
        <v>2267.9654999999998</v>
      </c>
      <c r="P80" s="76">
        <f>Table3[[#This Row],[CLM $ Collected ]]/'1.) CLM Reference'!$B$4</f>
        <v>9.0858228169780637E-4</v>
      </c>
      <c r="Q80" s="54">
        <v>0</v>
      </c>
      <c r="R80" s="56">
        <f>Table3[[#This Row],[Incentive Disbursements]]/'1.) CLM Reference'!$B$5</f>
        <v>1.8171728980768983E-4</v>
      </c>
      <c r="S80" s="49" t="str">
        <f t="shared" si="5"/>
        <v>NO</v>
      </c>
      <c r="U80" s="49" t="s">
        <v>225</v>
      </c>
      <c r="V80" s="49" t="str">
        <f>RIGHT(Table5[[#This Row],[Census Tract]],10)</f>
        <v>9001073200</v>
      </c>
      <c r="W80" s="49" t="s">
        <v>240</v>
      </c>
      <c r="X80" s="49" t="s">
        <v>239</v>
      </c>
      <c r="Y80" s="49">
        <v>26440.300999999999</v>
      </c>
      <c r="Z80" s="49">
        <v>9.0858228169780637E-4</v>
      </c>
      <c r="AA80" s="49">
        <v>3053.03</v>
      </c>
      <c r="AB80" s="49">
        <v>1.8171728980768983E-4</v>
      </c>
      <c r="AC80" s="49" t="s">
        <v>1965</v>
      </c>
      <c r="AD80" s="49" t="s">
        <v>1965</v>
      </c>
      <c r="AE80" s="49">
        <v>24172.335500000001</v>
      </c>
      <c r="AF80" s="49">
        <v>9.0858228169780637E-4</v>
      </c>
      <c r="AG80" s="49">
        <v>3053.03</v>
      </c>
      <c r="AH80" s="49">
        <v>1.8171728980768983E-4</v>
      </c>
      <c r="AI80" s="49" t="s">
        <v>1965</v>
      </c>
      <c r="AJ80" s="49">
        <v>2267.9654999999998</v>
      </c>
      <c r="AK80" s="49">
        <v>9.0858228169780637E-4</v>
      </c>
      <c r="AL80" s="49">
        <v>0</v>
      </c>
      <c r="AM80" s="49">
        <v>1.8171728980768983E-4</v>
      </c>
      <c r="AN80" s="49" t="s">
        <v>1965</v>
      </c>
    </row>
    <row r="81" spans="1:40" s="49" customFormat="1" ht="15.75" thickBot="1" x14ac:dyDescent="0.3">
      <c r="A81" s="50" t="s">
        <v>225</v>
      </c>
      <c r="B81" s="51" t="s">
        <v>243</v>
      </c>
      <c r="C81" s="3" t="s">
        <v>239</v>
      </c>
      <c r="D81" s="15">
        <f>Table3[[#This Row],[Residential CLM $ Collected]]+Table3[[#This Row],[C&amp;I CLM $ Collected]]</f>
        <v>37.274000000000001</v>
      </c>
      <c r="E81" s="48">
        <f>Table3[[#This Row],[CLM $ Collected ]]/'1.) CLM Reference'!$B$4</f>
        <v>1.2808665063232084E-6</v>
      </c>
      <c r="F81" s="12">
        <f>Table3[[#This Row],[Residential Incentive Disbursements]]+Table3[[#This Row],[C&amp;I Incentive Disbursements]]</f>
        <v>0</v>
      </c>
      <c r="G81" s="17">
        <f>Table3[[#This Row],[Incentive Disbursements]]/'1.) CLM Reference'!$B$5</f>
        <v>0</v>
      </c>
      <c r="H81" s="17" t="str">
        <f>IF((Table3[[#This Row],[Incentive Disbursements]]&gt;=0.5*Table3[[#This Row],[CLM $ Collected ]]),"YES",IF(Table3[[#This Row],[Incentive Disbursements]]&lt;=1, "N/A", "NO"))</f>
        <v>N/A</v>
      </c>
      <c r="I81" s="17" t="str">
        <f t="shared" si="3"/>
        <v>N/A</v>
      </c>
      <c r="J81" s="52">
        <v>37.274000000000001</v>
      </c>
      <c r="K81" s="53">
        <f>Table3[[#This Row],[CLM $ Collected ]]/'1.) CLM Reference'!$B$4</f>
        <v>1.2808665063232084E-6</v>
      </c>
      <c r="L81" s="54">
        <v>0</v>
      </c>
      <c r="M81" s="53">
        <f>Table3[[#This Row],[Incentive Disbursements]]/'1.) CLM Reference'!$B$5</f>
        <v>0</v>
      </c>
      <c r="N81" s="53" t="str">
        <f t="shared" si="4"/>
        <v>N/A</v>
      </c>
      <c r="O81" s="52">
        <v>0</v>
      </c>
      <c r="P81" s="76">
        <f>Table3[[#This Row],[CLM $ Collected ]]/'1.) CLM Reference'!$B$4</f>
        <v>1.2808665063232084E-6</v>
      </c>
      <c r="Q81" s="54">
        <v>0</v>
      </c>
      <c r="R81" s="56">
        <f>Table3[[#This Row],[Incentive Disbursements]]/'1.) CLM Reference'!$B$5</f>
        <v>0</v>
      </c>
      <c r="S81" s="49" t="str">
        <f t="shared" si="5"/>
        <v>N/A</v>
      </c>
      <c r="U81" s="49" t="s">
        <v>225</v>
      </c>
      <c r="V81" s="49" t="str">
        <f>RIGHT(Table5[[#This Row],[Census Tract]],10)</f>
        <v>9001073200</v>
      </c>
      <c r="W81" s="49" t="s">
        <v>243</v>
      </c>
      <c r="X81" s="49" t="s">
        <v>239</v>
      </c>
      <c r="Y81" s="49">
        <v>37.274000000000001</v>
      </c>
      <c r="Z81" s="49">
        <v>1.2808665063232084E-6</v>
      </c>
      <c r="AA81" s="49">
        <v>0</v>
      </c>
      <c r="AB81" s="49">
        <v>0</v>
      </c>
      <c r="AC81" s="49" t="s">
        <v>290</v>
      </c>
      <c r="AD81" s="49" t="s">
        <v>290</v>
      </c>
      <c r="AE81" s="49">
        <v>37.274000000000001</v>
      </c>
      <c r="AF81" s="49">
        <v>1.2808665063232084E-6</v>
      </c>
      <c r="AG81" s="49">
        <v>0</v>
      </c>
      <c r="AH81" s="49">
        <v>0</v>
      </c>
      <c r="AI81" s="49" t="s">
        <v>290</v>
      </c>
      <c r="AJ81" s="49">
        <v>0</v>
      </c>
      <c r="AK81" s="49">
        <v>1.2808665063232084E-6</v>
      </c>
      <c r="AL81" s="49">
        <v>0</v>
      </c>
      <c r="AM81" s="49">
        <v>0</v>
      </c>
      <c r="AN81" s="49" t="s">
        <v>290</v>
      </c>
    </row>
    <row r="82" spans="1:40" s="49" customFormat="1" ht="15.75" thickBot="1" x14ac:dyDescent="0.3">
      <c r="A82" s="50" t="s">
        <v>94</v>
      </c>
      <c r="B82" s="51" t="s">
        <v>260</v>
      </c>
      <c r="C82" s="3" t="s">
        <v>239</v>
      </c>
      <c r="D82" s="15">
        <f>Table3[[#This Row],[Residential CLM $ Collected]]+Table3[[#This Row],[C&amp;I CLM $ Collected]]</f>
        <v>0</v>
      </c>
      <c r="E82" s="48">
        <f>Table3[[#This Row],[CLM $ Collected ]]/'1.) CLM Reference'!$B$4</f>
        <v>0</v>
      </c>
      <c r="F82" s="12">
        <f>Table3[[#This Row],[Residential Incentive Disbursements]]+Table3[[#This Row],[C&amp;I Incentive Disbursements]]</f>
        <v>23786.65</v>
      </c>
      <c r="G82" s="17">
        <f>Table3[[#This Row],[Incentive Disbursements]]/'1.) CLM Reference'!$B$5</f>
        <v>1.4157887644746646E-3</v>
      </c>
      <c r="H82" s="17" t="str">
        <f>IF((Table3[[#This Row],[Incentive Disbursements]]&gt;=0.5*Table3[[#This Row],[CLM $ Collected ]]),"YES",IF(Table3[[#This Row],[Incentive Disbursements]]&lt;=1, "N/A", "NO"))</f>
        <v>YES</v>
      </c>
      <c r="I82" s="17" t="str">
        <f t="shared" si="3"/>
        <v>N/A</v>
      </c>
      <c r="J82" s="52">
        <v>0</v>
      </c>
      <c r="K82" s="53">
        <f>Table3[[#This Row],[CLM $ Collected ]]/'1.) CLM Reference'!$B$4</f>
        <v>0</v>
      </c>
      <c r="L82" s="54">
        <v>21408.65</v>
      </c>
      <c r="M82" s="53">
        <f>Table3[[#This Row],[Incentive Disbursements]]/'1.) CLM Reference'!$B$5</f>
        <v>1.4157887644746646E-3</v>
      </c>
      <c r="N82" s="53" t="str">
        <f t="shared" si="4"/>
        <v>N/A</v>
      </c>
      <c r="O82" s="52">
        <v>0</v>
      </c>
      <c r="P82" s="76">
        <f>Table3[[#This Row],[CLM $ Collected ]]/'1.) CLM Reference'!$B$4</f>
        <v>0</v>
      </c>
      <c r="Q82" s="54">
        <v>2378</v>
      </c>
      <c r="R82" s="56">
        <f>Table3[[#This Row],[Incentive Disbursements]]/'1.) CLM Reference'!$B$5</f>
        <v>1.4157887644746646E-3</v>
      </c>
      <c r="S82" s="49" t="str">
        <f t="shared" si="5"/>
        <v>N/A</v>
      </c>
      <c r="U82" s="49" t="s">
        <v>94</v>
      </c>
      <c r="V82" s="49" t="str">
        <f>RIGHT(Table5[[#This Row],[Census Tract]],10)</f>
        <v>9001073300</v>
      </c>
      <c r="W82" s="49" t="s">
        <v>260</v>
      </c>
      <c r="X82" s="49" t="s">
        <v>239</v>
      </c>
      <c r="Y82" s="49">
        <v>0</v>
      </c>
      <c r="Z82" s="49">
        <v>0</v>
      </c>
      <c r="AA82" s="49">
        <v>23786.65</v>
      </c>
      <c r="AB82" s="49">
        <v>1.4157887644746646E-3</v>
      </c>
      <c r="AC82" s="49" t="s">
        <v>1966</v>
      </c>
      <c r="AD82" s="49" t="s">
        <v>290</v>
      </c>
      <c r="AE82" s="49">
        <v>0</v>
      </c>
      <c r="AF82" s="49">
        <v>0</v>
      </c>
      <c r="AG82" s="49">
        <v>21408.65</v>
      </c>
      <c r="AH82" s="49">
        <v>1.4157887644746646E-3</v>
      </c>
      <c r="AI82" s="49" t="s">
        <v>290</v>
      </c>
      <c r="AJ82" s="49">
        <v>0</v>
      </c>
      <c r="AK82" s="49">
        <v>0</v>
      </c>
      <c r="AL82" s="49">
        <v>2378</v>
      </c>
      <c r="AM82" s="49">
        <v>1.4157887644746646E-3</v>
      </c>
      <c r="AN82" s="49" t="s">
        <v>290</v>
      </c>
    </row>
    <row r="83" spans="1:40" s="49" customFormat="1" ht="15.75" thickBot="1" x14ac:dyDescent="0.3">
      <c r="A83" s="50" t="s">
        <v>94</v>
      </c>
      <c r="B83" s="51" t="s">
        <v>240</v>
      </c>
      <c r="C83" s="3" t="s">
        <v>244</v>
      </c>
      <c r="D83" s="15">
        <f>Table3[[#This Row],[Residential CLM $ Collected]]+Table3[[#This Row],[C&amp;I CLM $ Collected]]</f>
        <v>72877.155399999901</v>
      </c>
      <c r="E83" s="48">
        <f>Table3[[#This Row],[CLM $ Collected ]]/'1.) CLM Reference'!$B$4</f>
        <v>2.5043168811496328E-3</v>
      </c>
      <c r="F83" s="12">
        <f>Table3[[#This Row],[Residential Incentive Disbursements]]+Table3[[#This Row],[C&amp;I Incentive Disbursements]]</f>
        <v>0</v>
      </c>
      <c r="G83" s="17">
        <f>Table3[[#This Row],[Incentive Disbursements]]/'1.) CLM Reference'!$B$5</f>
        <v>0</v>
      </c>
      <c r="H83" s="17" t="str">
        <f>IF((Table3[[#This Row],[Incentive Disbursements]]&gt;=0.5*Table3[[#This Row],[CLM $ Collected ]]),"YES",IF(Table3[[#This Row],[Incentive Disbursements]]&lt;=1, "N/A", "NO"))</f>
        <v>N/A</v>
      </c>
      <c r="I83" s="17" t="str">
        <f t="shared" si="3"/>
        <v>NO</v>
      </c>
      <c r="J83" s="52">
        <v>49786.050399999898</v>
      </c>
      <c r="K83" s="53">
        <f>Table3[[#This Row],[CLM $ Collected ]]/'1.) CLM Reference'!$B$4</f>
        <v>2.5043168811496328E-3</v>
      </c>
      <c r="L83" s="54">
        <v>0</v>
      </c>
      <c r="M83" s="53">
        <f>Table3[[#This Row],[Incentive Disbursements]]/'1.) CLM Reference'!$B$5</f>
        <v>0</v>
      </c>
      <c r="N83" s="53" t="str">
        <f t="shared" si="4"/>
        <v>NO</v>
      </c>
      <c r="O83" s="52">
        <v>23091.105</v>
      </c>
      <c r="P83" s="76">
        <f>Table3[[#This Row],[CLM $ Collected ]]/'1.) CLM Reference'!$B$4</f>
        <v>2.5043168811496328E-3</v>
      </c>
      <c r="Q83" s="54">
        <v>0</v>
      </c>
      <c r="R83" s="56">
        <f>Table3[[#This Row],[Incentive Disbursements]]/'1.) CLM Reference'!$B$5</f>
        <v>0</v>
      </c>
      <c r="S83" s="49" t="str">
        <f t="shared" si="5"/>
        <v>NO</v>
      </c>
      <c r="U83" s="49" t="s">
        <v>94</v>
      </c>
      <c r="V83" s="49" t="str">
        <f>RIGHT(Table5[[#This Row],[Census Tract]],10)</f>
        <v>9001073300</v>
      </c>
      <c r="W83" s="49" t="s">
        <v>240</v>
      </c>
      <c r="X83" s="49" t="s">
        <v>244</v>
      </c>
      <c r="Y83" s="49">
        <v>72877.155399999901</v>
      </c>
      <c r="Z83" s="49">
        <v>2.5043168811496328E-3</v>
      </c>
      <c r="AA83" s="49">
        <v>0</v>
      </c>
      <c r="AB83" s="49">
        <v>0</v>
      </c>
      <c r="AC83" s="49" t="s">
        <v>290</v>
      </c>
      <c r="AD83" s="49" t="s">
        <v>1965</v>
      </c>
      <c r="AE83" s="49">
        <v>49786.050399999898</v>
      </c>
      <c r="AF83" s="49">
        <v>2.5043168811496328E-3</v>
      </c>
      <c r="AG83" s="49">
        <v>0</v>
      </c>
      <c r="AH83" s="49">
        <v>0</v>
      </c>
      <c r="AI83" s="49" t="s">
        <v>1965</v>
      </c>
      <c r="AJ83" s="49">
        <v>23091.105</v>
      </c>
      <c r="AK83" s="49">
        <v>2.5043168811496328E-3</v>
      </c>
      <c r="AL83" s="49">
        <v>0</v>
      </c>
      <c r="AM83" s="49">
        <v>0</v>
      </c>
      <c r="AN83" s="49" t="s">
        <v>1965</v>
      </c>
    </row>
    <row r="84" spans="1:40" s="49" customFormat="1" ht="15.75" thickBot="1" x14ac:dyDescent="0.3">
      <c r="A84" s="50" t="s">
        <v>95</v>
      </c>
      <c r="B84" s="51" t="s">
        <v>260</v>
      </c>
      <c r="C84" s="3" t="s">
        <v>239</v>
      </c>
      <c r="D84" s="15">
        <f>Table3[[#This Row],[Residential CLM $ Collected]]+Table3[[#This Row],[C&amp;I CLM $ Collected]]</f>
        <v>0</v>
      </c>
      <c r="E84" s="48">
        <f>Table3[[#This Row],[CLM $ Collected ]]/'1.) CLM Reference'!$B$4</f>
        <v>0</v>
      </c>
      <c r="F84" s="12">
        <f>Table3[[#This Row],[Residential Incentive Disbursements]]+Table3[[#This Row],[C&amp;I Incentive Disbursements]]</f>
        <v>56114.62</v>
      </c>
      <c r="G84" s="17">
        <f>Table3[[#This Row],[Incentive Disbursements]]/'1.) CLM Reference'!$B$5</f>
        <v>3.339959536915257E-3</v>
      </c>
      <c r="H84" s="17" t="str">
        <f>IF((Table3[[#This Row],[Incentive Disbursements]]&gt;=0.5*Table3[[#This Row],[CLM $ Collected ]]),"YES",IF(Table3[[#This Row],[Incentive Disbursements]]&lt;=1, "N/A", "NO"))</f>
        <v>YES</v>
      </c>
      <c r="I84" s="17" t="str">
        <f t="shared" si="3"/>
        <v>N/A</v>
      </c>
      <c r="J84" s="52">
        <v>0</v>
      </c>
      <c r="K84" s="53">
        <f>Table3[[#This Row],[CLM $ Collected ]]/'1.) CLM Reference'!$B$4</f>
        <v>0</v>
      </c>
      <c r="L84" s="54">
        <v>48424.62</v>
      </c>
      <c r="M84" s="53">
        <f>Table3[[#This Row],[Incentive Disbursements]]/'1.) CLM Reference'!$B$5</f>
        <v>3.339959536915257E-3</v>
      </c>
      <c r="N84" s="53" t="str">
        <f t="shared" si="4"/>
        <v>N/A</v>
      </c>
      <c r="O84" s="52">
        <v>0</v>
      </c>
      <c r="P84" s="76">
        <f>Table3[[#This Row],[CLM $ Collected ]]/'1.) CLM Reference'!$B$4</f>
        <v>0</v>
      </c>
      <c r="Q84" s="54">
        <v>7690</v>
      </c>
      <c r="R84" s="56">
        <f>Table3[[#This Row],[Incentive Disbursements]]/'1.) CLM Reference'!$B$5</f>
        <v>3.339959536915257E-3</v>
      </c>
      <c r="S84" s="49" t="str">
        <f t="shared" si="5"/>
        <v>N/A</v>
      </c>
      <c r="U84" s="49" t="s">
        <v>95</v>
      </c>
      <c r="V84" s="49" t="str">
        <f>RIGHT(Table5[[#This Row],[Census Tract]],10)</f>
        <v>9001073400</v>
      </c>
      <c r="W84" s="49" t="s">
        <v>260</v>
      </c>
      <c r="X84" s="49" t="s">
        <v>239</v>
      </c>
      <c r="Y84" s="49">
        <v>0</v>
      </c>
      <c r="Z84" s="49">
        <v>0</v>
      </c>
      <c r="AA84" s="49">
        <v>56114.62</v>
      </c>
      <c r="AB84" s="49">
        <v>3.339959536915257E-3</v>
      </c>
      <c r="AC84" s="49" t="s">
        <v>1966</v>
      </c>
      <c r="AD84" s="49" t="s">
        <v>290</v>
      </c>
      <c r="AE84" s="49">
        <v>0</v>
      </c>
      <c r="AF84" s="49">
        <v>0</v>
      </c>
      <c r="AG84" s="49">
        <v>48424.62</v>
      </c>
      <c r="AH84" s="49">
        <v>3.339959536915257E-3</v>
      </c>
      <c r="AI84" s="49" t="s">
        <v>290</v>
      </c>
      <c r="AJ84" s="49">
        <v>0</v>
      </c>
      <c r="AK84" s="49">
        <v>0</v>
      </c>
      <c r="AL84" s="49">
        <v>7690</v>
      </c>
      <c r="AM84" s="49">
        <v>3.339959536915257E-3</v>
      </c>
      <c r="AN84" s="49" t="s">
        <v>290</v>
      </c>
    </row>
    <row r="85" spans="1:40" s="49" customFormat="1" ht="15.75" thickBot="1" x14ac:dyDescent="0.3">
      <c r="A85" s="50" t="s">
        <v>95</v>
      </c>
      <c r="B85" s="51" t="s">
        <v>240</v>
      </c>
      <c r="C85" s="3" t="s">
        <v>244</v>
      </c>
      <c r="D85" s="15">
        <f>Table3[[#This Row],[Residential CLM $ Collected]]+Table3[[#This Row],[C&amp;I CLM $ Collected]]</f>
        <v>79920.725000000006</v>
      </c>
      <c r="E85" s="48">
        <f>Table3[[#This Row],[CLM $ Collected ]]/'1.) CLM Reference'!$B$4</f>
        <v>2.7463588510373963E-3</v>
      </c>
      <c r="F85" s="12">
        <f>Table3[[#This Row],[Residential Incentive Disbursements]]+Table3[[#This Row],[C&amp;I Incentive Disbursements]]</f>
        <v>0</v>
      </c>
      <c r="G85" s="17">
        <f>Table3[[#This Row],[Incentive Disbursements]]/'1.) CLM Reference'!$B$5</f>
        <v>0</v>
      </c>
      <c r="H85" s="17" t="str">
        <f>IF((Table3[[#This Row],[Incentive Disbursements]]&gt;=0.5*Table3[[#This Row],[CLM $ Collected ]]),"YES",IF(Table3[[#This Row],[Incentive Disbursements]]&lt;=1, "N/A", "NO"))</f>
        <v>N/A</v>
      </c>
      <c r="I85" s="17" t="str">
        <f t="shared" si="3"/>
        <v>NO</v>
      </c>
      <c r="J85" s="52">
        <v>53978.008699999998</v>
      </c>
      <c r="K85" s="53">
        <f>Table3[[#This Row],[CLM $ Collected ]]/'1.) CLM Reference'!$B$4</f>
        <v>2.7463588510373963E-3</v>
      </c>
      <c r="L85" s="54">
        <v>0</v>
      </c>
      <c r="M85" s="53">
        <f>Table3[[#This Row],[Incentive Disbursements]]/'1.) CLM Reference'!$B$5</f>
        <v>0</v>
      </c>
      <c r="N85" s="53" t="str">
        <f t="shared" si="4"/>
        <v>NO</v>
      </c>
      <c r="O85" s="52">
        <v>25942.7163</v>
      </c>
      <c r="P85" s="76">
        <f>Table3[[#This Row],[CLM $ Collected ]]/'1.) CLM Reference'!$B$4</f>
        <v>2.7463588510373963E-3</v>
      </c>
      <c r="Q85" s="54">
        <v>0</v>
      </c>
      <c r="R85" s="56">
        <f>Table3[[#This Row],[Incentive Disbursements]]/'1.) CLM Reference'!$B$5</f>
        <v>0</v>
      </c>
      <c r="S85" s="49" t="str">
        <f t="shared" si="5"/>
        <v>NO</v>
      </c>
      <c r="U85" s="49" t="s">
        <v>95</v>
      </c>
      <c r="V85" s="49" t="str">
        <f>RIGHT(Table5[[#This Row],[Census Tract]],10)</f>
        <v>9001073400</v>
      </c>
      <c r="W85" s="49" t="s">
        <v>240</v>
      </c>
      <c r="X85" s="49" t="s">
        <v>244</v>
      </c>
      <c r="Y85" s="49">
        <v>79920.725000000006</v>
      </c>
      <c r="Z85" s="49">
        <v>2.7463588510373963E-3</v>
      </c>
      <c r="AA85" s="49">
        <v>0</v>
      </c>
      <c r="AB85" s="49">
        <v>0</v>
      </c>
      <c r="AC85" s="49" t="s">
        <v>290</v>
      </c>
      <c r="AD85" s="49" t="s">
        <v>1965</v>
      </c>
      <c r="AE85" s="49">
        <v>53978.008699999998</v>
      </c>
      <c r="AF85" s="49">
        <v>2.7463588510373963E-3</v>
      </c>
      <c r="AG85" s="49">
        <v>0</v>
      </c>
      <c r="AH85" s="49">
        <v>0</v>
      </c>
      <c r="AI85" s="49" t="s">
        <v>1965</v>
      </c>
      <c r="AJ85" s="49">
        <v>25942.7163</v>
      </c>
      <c r="AK85" s="49">
        <v>2.7463588510373963E-3</v>
      </c>
      <c r="AL85" s="49">
        <v>0</v>
      </c>
      <c r="AM85" s="49">
        <v>0</v>
      </c>
      <c r="AN85" s="49" t="s">
        <v>1965</v>
      </c>
    </row>
    <row r="86" spans="1:40" s="49" customFormat="1" ht="15.75" thickBot="1" x14ac:dyDescent="0.3">
      <c r="A86" s="50" t="s">
        <v>96</v>
      </c>
      <c r="B86" s="51" t="s">
        <v>260</v>
      </c>
      <c r="C86" s="3" t="s">
        <v>239</v>
      </c>
      <c r="D86" s="15">
        <f>Table3[[#This Row],[Residential CLM $ Collected]]+Table3[[#This Row],[C&amp;I CLM $ Collected]]</f>
        <v>0</v>
      </c>
      <c r="E86" s="48">
        <f>Table3[[#This Row],[CLM $ Collected ]]/'1.) CLM Reference'!$B$4</f>
        <v>0</v>
      </c>
      <c r="F86" s="12">
        <f>Table3[[#This Row],[Residential Incentive Disbursements]]+Table3[[#This Row],[C&amp;I Incentive Disbursements]]</f>
        <v>8303.2200000000012</v>
      </c>
      <c r="G86" s="17">
        <f>Table3[[#This Row],[Incentive Disbursements]]/'1.) CLM Reference'!$B$5</f>
        <v>4.9421022232896711E-4</v>
      </c>
      <c r="H86" s="17" t="str">
        <f>IF((Table3[[#This Row],[Incentive Disbursements]]&gt;=0.5*Table3[[#This Row],[CLM $ Collected ]]),"YES",IF(Table3[[#This Row],[Incentive Disbursements]]&lt;=1, "N/A", "NO"))</f>
        <v>YES</v>
      </c>
      <c r="I86" s="17" t="str">
        <f t="shared" si="3"/>
        <v>N/A</v>
      </c>
      <c r="J86" s="52">
        <v>0</v>
      </c>
      <c r="K86" s="53">
        <f>Table3[[#This Row],[CLM $ Collected ]]/'1.) CLM Reference'!$B$4</f>
        <v>0</v>
      </c>
      <c r="L86" s="54">
        <v>7178.22</v>
      </c>
      <c r="M86" s="53">
        <f>Table3[[#This Row],[Incentive Disbursements]]/'1.) CLM Reference'!$B$5</f>
        <v>4.9421022232896711E-4</v>
      </c>
      <c r="N86" s="53" t="str">
        <f t="shared" si="4"/>
        <v>N/A</v>
      </c>
      <c r="O86" s="52">
        <v>0</v>
      </c>
      <c r="P86" s="76">
        <f>Table3[[#This Row],[CLM $ Collected ]]/'1.) CLM Reference'!$B$4</f>
        <v>0</v>
      </c>
      <c r="Q86" s="54">
        <v>1125</v>
      </c>
      <c r="R86" s="56">
        <f>Table3[[#This Row],[Incentive Disbursements]]/'1.) CLM Reference'!$B$5</f>
        <v>4.9421022232896711E-4</v>
      </c>
      <c r="S86" s="49" t="str">
        <f t="shared" si="5"/>
        <v>N/A</v>
      </c>
      <c r="U86" s="49" t="s">
        <v>96</v>
      </c>
      <c r="V86" s="49" t="str">
        <f>RIGHT(Table5[[#This Row],[Census Tract]],10)</f>
        <v>9001073500</v>
      </c>
      <c r="W86" s="49" t="s">
        <v>260</v>
      </c>
      <c r="X86" s="49" t="s">
        <v>239</v>
      </c>
      <c r="Y86" s="49">
        <v>0</v>
      </c>
      <c r="Z86" s="49">
        <v>0</v>
      </c>
      <c r="AA86" s="49">
        <v>8303.2200000000012</v>
      </c>
      <c r="AB86" s="49">
        <v>4.9421022232896711E-4</v>
      </c>
      <c r="AC86" s="49" t="s">
        <v>1966</v>
      </c>
      <c r="AD86" s="49" t="s">
        <v>290</v>
      </c>
      <c r="AE86" s="49">
        <v>0</v>
      </c>
      <c r="AF86" s="49">
        <v>0</v>
      </c>
      <c r="AG86" s="49">
        <v>7178.22</v>
      </c>
      <c r="AH86" s="49">
        <v>4.9421022232896711E-4</v>
      </c>
      <c r="AI86" s="49" t="s">
        <v>290</v>
      </c>
      <c r="AJ86" s="49">
        <v>0</v>
      </c>
      <c r="AK86" s="49">
        <v>0</v>
      </c>
      <c r="AL86" s="49">
        <v>1125</v>
      </c>
      <c r="AM86" s="49">
        <v>4.9421022232896711E-4</v>
      </c>
      <c r="AN86" s="49" t="s">
        <v>290</v>
      </c>
    </row>
    <row r="87" spans="1:40" s="49" customFormat="1" ht="15.75" thickBot="1" x14ac:dyDescent="0.3">
      <c r="A87" s="50" t="s">
        <v>96</v>
      </c>
      <c r="B87" s="51" t="s">
        <v>240</v>
      </c>
      <c r="C87" s="3" t="s">
        <v>244</v>
      </c>
      <c r="D87" s="15">
        <f>Table3[[#This Row],[Residential CLM $ Collected]]+Table3[[#This Row],[C&amp;I CLM $ Collected]]</f>
        <v>48863.655799999993</v>
      </c>
      <c r="E87" s="48">
        <f>Table3[[#This Row],[CLM $ Collected ]]/'1.) CLM Reference'!$B$4</f>
        <v>1.6791280809874381E-3</v>
      </c>
      <c r="F87" s="12">
        <f>Table3[[#This Row],[Residential Incentive Disbursements]]+Table3[[#This Row],[C&amp;I Incentive Disbursements]]</f>
        <v>0</v>
      </c>
      <c r="G87" s="17">
        <f>Table3[[#This Row],[Incentive Disbursements]]/'1.) CLM Reference'!$B$5</f>
        <v>0</v>
      </c>
      <c r="H87" s="17" t="str">
        <f>IF((Table3[[#This Row],[Incentive Disbursements]]&gt;=0.5*Table3[[#This Row],[CLM $ Collected ]]),"YES",IF(Table3[[#This Row],[Incentive Disbursements]]&lt;=1, "N/A", "NO"))</f>
        <v>N/A</v>
      </c>
      <c r="I87" s="17" t="str">
        <f t="shared" si="3"/>
        <v>NO</v>
      </c>
      <c r="J87" s="52">
        <v>38030.339099999997</v>
      </c>
      <c r="K87" s="53">
        <f>Table3[[#This Row],[CLM $ Collected ]]/'1.) CLM Reference'!$B$4</f>
        <v>1.6791280809874381E-3</v>
      </c>
      <c r="L87" s="54">
        <v>0</v>
      </c>
      <c r="M87" s="53">
        <f>Table3[[#This Row],[Incentive Disbursements]]/'1.) CLM Reference'!$B$5</f>
        <v>0</v>
      </c>
      <c r="N87" s="53" t="str">
        <f t="shared" si="4"/>
        <v>NO</v>
      </c>
      <c r="O87" s="52">
        <v>10833.316699999999</v>
      </c>
      <c r="P87" s="76">
        <f>Table3[[#This Row],[CLM $ Collected ]]/'1.) CLM Reference'!$B$4</f>
        <v>1.6791280809874381E-3</v>
      </c>
      <c r="Q87" s="54">
        <v>0</v>
      </c>
      <c r="R87" s="56">
        <f>Table3[[#This Row],[Incentive Disbursements]]/'1.) CLM Reference'!$B$5</f>
        <v>0</v>
      </c>
      <c r="S87" s="49" t="str">
        <f t="shared" si="5"/>
        <v>NO</v>
      </c>
      <c r="U87" s="49" t="s">
        <v>96</v>
      </c>
      <c r="V87" s="49" t="str">
        <f>RIGHT(Table5[[#This Row],[Census Tract]],10)</f>
        <v>9001073500</v>
      </c>
      <c r="W87" s="49" t="s">
        <v>240</v>
      </c>
      <c r="X87" s="49" t="s">
        <v>244</v>
      </c>
      <c r="Y87" s="49">
        <v>48863.655799999993</v>
      </c>
      <c r="Z87" s="49">
        <v>1.6791280809874381E-3</v>
      </c>
      <c r="AA87" s="49">
        <v>0</v>
      </c>
      <c r="AB87" s="49">
        <v>0</v>
      </c>
      <c r="AC87" s="49" t="s">
        <v>290</v>
      </c>
      <c r="AD87" s="49" t="s">
        <v>1965</v>
      </c>
      <c r="AE87" s="49">
        <v>38030.339099999997</v>
      </c>
      <c r="AF87" s="49">
        <v>1.6791280809874381E-3</v>
      </c>
      <c r="AG87" s="49">
        <v>0</v>
      </c>
      <c r="AH87" s="49">
        <v>0</v>
      </c>
      <c r="AI87" s="49" t="s">
        <v>1965</v>
      </c>
      <c r="AJ87" s="49">
        <v>10833.316699999999</v>
      </c>
      <c r="AK87" s="49">
        <v>1.6791280809874381E-3</v>
      </c>
      <c r="AL87" s="49">
        <v>0</v>
      </c>
      <c r="AM87" s="49">
        <v>0</v>
      </c>
      <c r="AN87" s="49" t="s">
        <v>1965</v>
      </c>
    </row>
    <row r="88" spans="1:40" s="49" customFormat="1" ht="15.75" thickBot="1" x14ac:dyDescent="0.3">
      <c r="A88" s="50" t="s">
        <v>97</v>
      </c>
      <c r="B88" s="51" t="s">
        <v>260</v>
      </c>
      <c r="C88" s="3" t="s">
        <v>239</v>
      </c>
      <c r="D88" s="15">
        <f>Table3[[#This Row],[Residential CLM $ Collected]]+Table3[[#This Row],[C&amp;I CLM $ Collected]]</f>
        <v>0</v>
      </c>
      <c r="E88" s="48">
        <f>Table3[[#This Row],[CLM $ Collected ]]/'1.) CLM Reference'!$B$4</f>
        <v>0</v>
      </c>
      <c r="F88" s="12">
        <f>Table3[[#This Row],[Residential Incentive Disbursements]]+Table3[[#This Row],[C&amp;I Incentive Disbursements]]</f>
        <v>2163.37</v>
      </c>
      <c r="G88" s="17">
        <f>Table3[[#This Row],[Incentive Disbursements]]/'1.) CLM Reference'!$B$5</f>
        <v>1.2876445146338617E-4</v>
      </c>
      <c r="H88" s="17" t="str">
        <f>IF((Table3[[#This Row],[Incentive Disbursements]]&gt;=0.5*Table3[[#This Row],[CLM $ Collected ]]),"YES",IF(Table3[[#This Row],[Incentive Disbursements]]&lt;=1, "N/A", "NO"))</f>
        <v>YES</v>
      </c>
      <c r="I88" s="17" t="str">
        <f t="shared" si="3"/>
        <v>N/A</v>
      </c>
      <c r="J88" s="52">
        <v>0</v>
      </c>
      <c r="K88" s="53">
        <f>Table3[[#This Row],[CLM $ Collected ]]/'1.) CLM Reference'!$B$4</f>
        <v>0</v>
      </c>
      <c r="L88" s="54">
        <v>846.37</v>
      </c>
      <c r="M88" s="53">
        <f>Table3[[#This Row],[Incentive Disbursements]]/'1.) CLM Reference'!$B$5</f>
        <v>1.2876445146338617E-4</v>
      </c>
      <c r="N88" s="53" t="str">
        <f t="shared" si="4"/>
        <v>N/A</v>
      </c>
      <c r="O88" s="52">
        <v>0</v>
      </c>
      <c r="P88" s="76">
        <f>Table3[[#This Row],[CLM $ Collected ]]/'1.) CLM Reference'!$B$4</f>
        <v>0</v>
      </c>
      <c r="Q88" s="54">
        <v>1317</v>
      </c>
      <c r="R88" s="56">
        <f>Table3[[#This Row],[Incentive Disbursements]]/'1.) CLM Reference'!$B$5</f>
        <v>1.2876445146338617E-4</v>
      </c>
      <c r="S88" s="49" t="str">
        <f t="shared" si="5"/>
        <v>N/A</v>
      </c>
      <c r="U88" s="49" t="s">
        <v>97</v>
      </c>
      <c r="V88" s="49" t="str">
        <f>RIGHT(Table5[[#This Row],[Census Tract]],10)</f>
        <v>9001073600</v>
      </c>
      <c r="W88" s="49" t="s">
        <v>260</v>
      </c>
      <c r="X88" s="49" t="s">
        <v>239</v>
      </c>
      <c r="Y88" s="49">
        <v>0</v>
      </c>
      <c r="Z88" s="49">
        <v>0</v>
      </c>
      <c r="AA88" s="49">
        <v>2163.37</v>
      </c>
      <c r="AB88" s="49">
        <v>1.2876445146338617E-4</v>
      </c>
      <c r="AC88" s="49" t="s">
        <v>1966</v>
      </c>
      <c r="AD88" s="49" t="s">
        <v>290</v>
      </c>
      <c r="AE88" s="49">
        <v>0</v>
      </c>
      <c r="AF88" s="49">
        <v>0</v>
      </c>
      <c r="AG88" s="49">
        <v>846.37</v>
      </c>
      <c r="AH88" s="49">
        <v>1.2876445146338617E-4</v>
      </c>
      <c r="AI88" s="49" t="s">
        <v>290</v>
      </c>
      <c r="AJ88" s="49">
        <v>0</v>
      </c>
      <c r="AK88" s="49">
        <v>0</v>
      </c>
      <c r="AL88" s="49">
        <v>1317</v>
      </c>
      <c r="AM88" s="49">
        <v>1.2876445146338617E-4</v>
      </c>
      <c r="AN88" s="49" t="s">
        <v>290</v>
      </c>
    </row>
    <row r="89" spans="1:40" s="49" customFormat="1" ht="15.75" thickBot="1" x14ac:dyDescent="0.3">
      <c r="A89" s="50" t="s">
        <v>97</v>
      </c>
      <c r="B89" s="51" t="s">
        <v>240</v>
      </c>
      <c r="C89" s="3" t="s">
        <v>244</v>
      </c>
      <c r="D89" s="15">
        <f>Table3[[#This Row],[Residential CLM $ Collected]]+Table3[[#This Row],[C&amp;I CLM $ Collected]]</f>
        <v>31308.570500000002</v>
      </c>
      <c r="E89" s="48">
        <f>Table3[[#This Row],[CLM $ Collected ]]/'1.) CLM Reference'!$B$4</f>
        <v>1.0758732444682317E-3</v>
      </c>
      <c r="F89" s="12">
        <f>Table3[[#This Row],[Residential Incentive Disbursements]]+Table3[[#This Row],[C&amp;I Incentive Disbursements]]</f>
        <v>0</v>
      </c>
      <c r="G89" s="17">
        <f>Table3[[#This Row],[Incentive Disbursements]]/'1.) CLM Reference'!$B$5</f>
        <v>0</v>
      </c>
      <c r="H89" s="17" t="str">
        <f>IF((Table3[[#This Row],[Incentive Disbursements]]&gt;=0.5*Table3[[#This Row],[CLM $ Collected ]]),"YES",IF(Table3[[#This Row],[Incentive Disbursements]]&lt;=1, "N/A", "NO"))</f>
        <v>N/A</v>
      </c>
      <c r="I89" s="17" t="str">
        <f t="shared" si="3"/>
        <v>NO</v>
      </c>
      <c r="J89" s="52">
        <v>24351.613000000001</v>
      </c>
      <c r="K89" s="53">
        <f>Table3[[#This Row],[CLM $ Collected ]]/'1.) CLM Reference'!$B$4</f>
        <v>1.0758732444682317E-3</v>
      </c>
      <c r="L89" s="54">
        <v>0</v>
      </c>
      <c r="M89" s="53">
        <f>Table3[[#This Row],[Incentive Disbursements]]/'1.) CLM Reference'!$B$5</f>
        <v>0</v>
      </c>
      <c r="N89" s="53" t="str">
        <f t="shared" si="4"/>
        <v>NO</v>
      </c>
      <c r="O89" s="52">
        <v>6956.9575000000004</v>
      </c>
      <c r="P89" s="76">
        <f>Table3[[#This Row],[CLM $ Collected ]]/'1.) CLM Reference'!$B$4</f>
        <v>1.0758732444682317E-3</v>
      </c>
      <c r="Q89" s="54">
        <v>0</v>
      </c>
      <c r="R89" s="56">
        <f>Table3[[#This Row],[Incentive Disbursements]]/'1.) CLM Reference'!$B$5</f>
        <v>0</v>
      </c>
      <c r="S89" s="49" t="str">
        <f t="shared" si="5"/>
        <v>NO</v>
      </c>
      <c r="U89" s="49" t="s">
        <v>97</v>
      </c>
      <c r="V89" s="49" t="str">
        <f>RIGHT(Table5[[#This Row],[Census Tract]],10)</f>
        <v>9001073600</v>
      </c>
      <c r="W89" s="49" t="s">
        <v>240</v>
      </c>
      <c r="X89" s="49" t="s">
        <v>244</v>
      </c>
      <c r="Y89" s="49">
        <v>31308.570500000002</v>
      </c>
      <c r="Z89" s="49">
        <v>1.0758732444682317E-3</v>
      </c>
      <c r="AA89" s="49">
        <v>0</v>
      </c>
      <c r="AB89" s="49">
        <v>0</v>
      </c>
      <c r="AC89" s="49" t="s">
        <v>290</v>
      </c>
      <c r="AD89" s="49" t="s">
        <v>1965</v>
      </c>
      <c r="AE89" s="49">
        <v>24351.613000000001</v>
      </c>
      <c r="AF89" s="49">
        <v>1.0758732444682317E-3</v>
      </c>
      <c r="AG89" s="49">
        <v>0</v>
      </c>
      <c r="AH89" s="49">
        <v>0</v>
      </c>
      <c r="AI89" s="49" t="s">
        <v>1965</v>
      </c>
      <c r="AJ89" s="49">
        <v>6956.9575000000004</v>
      </c>
      <c r="AK89" s="49">
        <v>1.0758732444682317E-3</v>
      </c>
      <c r="AL89" s="49">
        <v>0</v>
      </c>
      <c r="AM89" s="49">
        <v>0</v>
      </c>
      <c r="AN89" s="49" t="s">
        <v>1965</v>
      </c>
    </row>
    <row r="90" spans="1:40" s="49" customFormat="1" ht="15.75" thickBot="1" x14ac:dyDescent="0.3">
      <c r="A90" s="50" t="s">
        <v>98</v>
      </c>
      <c r="B90" s="51" t="s">
        <v>260</v>
      </c>
      <c r="C90" s="3" t="s">
        <v>239</v>
      </c>
      <c r="D90" s="15">
        <f>Table3[[#This Row],[Residential CLM $ Collected]]+Table3[[#This Row],[C&amp;I CLM $ Collected]]</f>
        <v>0</v>
      </c>
      <c r="E90" s="48">
        <f>Table3[[#This Row],[CLM $ Collected ]]/'1.) CLM Reference'!$B$4</f>
        <v>0</v>
      </c>
      <c r="F90" s="12">
        <f>Table3[[#This Row],[Residential Incentive Disbursements]]+Table3[[#This Row],[C&amp;I Incentive Disbursements]]</f>
        <v>30385.83</v>
      </c>
      <c r="G90" s="17">
        <f>Table3[[#This Row],[Incentive Disbursements]]/'1.) CLM Reference'!$B$5</f>
        <v>1.8085739989967984E-3</v>
      </c>
      <c r="H90" s="17" t="str">
        <f>IF((Table3[[#This Row],[Incentive Disbursements]]&gt;=0.5*Table3[[#This Row],[CLM $ Collected ]]),"YES",IF(Table3[[#This Row],[Incentive Disbursements]]&lt;=1, "N/A", "NO"))</f>
        <v>YES</v>
      </c>
      <c r="I90" s="17" t="str">
        <f t="shared" si="3"/>
        <v>N/A</v>
      </c>
      <c r="J90" s="52">
        <v>0</v>
      </c>
      <c r="K90" s="53">
        <f>Table3[[#This Row],[CLM $ Collected ]]/'1.) CLM Reference'!$B$4</f>
        <v>0</v>
      </c>
      <c r="L90" s="54">
        <v>24518.83</v>
      </c>
      <c r="M90" s="53">
        <f>Table3[[#This Row],[Incentive Disbursements]]/'1.) CLM Reference'!$B$5</f>
        <v>1.8085739989967984E-3</v>
      </c>
      <c r="N90" s="53" t="str">
        <f t="shared" si="4"/>
        <v>N/A</v>
      </c>
      <c r="O90" s="52">
        <v>0</v>
      </c>
      <c r="P90" s="76">
        <f>Table3[[#This Row],[CLM $ Collected ]]/'1.) CLM Reference'!$B$4</f>
        <v>0</v>
      </c>
      <c r="Q90" s="54">
        <v>5867</v>
      </c>
      <c r="R90" s="56">
        <f>Table3[[#This Row],[Incentive Disbursements]]/'1.) CLM Reference'!$B$5</f>
        <v>1.8085739989967984E-3</v>
      </c>
      <c r="S90" s="49" t="str">
        <f t="shared" si="5"/>
        <v>N/A</v>
      </c>
      <c r="U90" s="49" t="s">
        <v>98</v>
      </c>
      <c r="V90" s="49" t="str">
        <f>RIGHT(Table5[[#This Row],[Census Tract]],10)</f>
        <v>9001073700</v>
      </c>
      <c r="W90" s="49" t="s">
        <v>260</v>
      </c>
      <c r="X90" s="49" t="s">
        <v>239</v>
      </c>
      <c r="Y90" s="49">
        <v>0</v>
      </c>
      <c r="Z90" s="49">
        <v>0</v>
      </c>
      <c r="AA90" s="49">
        <v>30385.83</v>
      </c>
      <c r="AB90" s="49">
        <v>1.8085739989967984E-3</v>
      </c>
      <c r="AC90" s="49" t="s">
        <v>1966</v>
      </c>
      <c r="AD90" s="49" t="s">
        <v>290</v>
      </c>
      <c r="AE90" s="49">
        <v>0</v>
      </c>
      <c r="AF90" s="49">
        <v>0</v>
      </c>
      <c r="AG90" s="49">
        <v>24518.83</v>
      </c>
      <c r="AH90" s="49">
        <v>1.8085739989967984E-3</v>
      </c>
      <c r="AI90" s="49" t="s">
        <v>290</v>
      </c>
      <c r="AJ90" s="49">
        <v>0</v>
      </c>
      <c r="AK90" s="49">
        <v>0</v>
      </c>
      <c r="AL90" s="49">
        <v>5867</v>
      </c>
      <c r="AM90" s="49">
        <v>1.8085739989967984E-3</v>
      </c>
      <c r="AN90" s="49" t="s">
        <v>290</v>
      </c>
    </row>
    <row r="91" spans="1:40" s="49" customFormat="1" ht="15.75" thickBot="1" x14ac:dyDescent="0.3">
      <c r="A91" s="50" t="s">
        <v>98</v>
      </c>
      <c r="B91" s="51" t="s">
        <v>240</v>
      </c>
      <c r="C91" s="3" t="s">
        <v>244</v>
      </c>
      <c r="D91" s="15">
        <f>Table3[[#This Row],[Residential CLM $ Collected]]+Table3[[#This Row],[C&amp;I CLM $ Collected]]</f>
        <v>87517.255000000092</v>
      </c>
      <c r="E91" s="48">
        <f>Table3[[#This Row],[CLM $ Collected ]]/'1.) CLM Reference'!$B$4</f>
        <v>3.0074024965082219E-3</v>
      </c>
      <c r="F91" s="12">
        <f>Table3[[#This Row],[Residential Incentive Disbursements]]+Table3[[#This Row],[C&amp;I Incentive Disbursements]]</f>
        <v>0</v>
      </c>
      <c r="G91" s="17">
        <f>Table3[[#This Row],[Incentive Disbursements]]/'1.) CLM Reference'!$B$5</f>
        <v>0</v>
      </c>
      <c r="H91" s="17" t="str">
        <f>IF((Table3[[#This Row],[Incentive Disbursements]]&gt;=0.5*Table3[[#This Row],[CLM $ Collected ]]),"YES",IF(Table3[[#This Row],[Incentive Disbursements]]&lt;=1, "N/A", "NO"))</f>
        <v>N/A</v>
      </c>
      <c r="I91" s="17" t="str">
        <f t="shared" si="3"/>
        <v>NO</v>
      </c>
      <c r="J91" s="52">
        <v>64008.1363000001</v>
      </c>
      <c r="K91" s="53">
        <f>Table3[[#This Row],[CLM $ Collected ]]/'1.) CLM Reference'!$B$4</f>
        <v>3.0074024965082219E-3</v>
      </c>
      <c r="L91" s="54">
        <v>0</v>
      </c>
      <c r="M91" s="53">
        <f>Table3[[#This Row],[Incentive Disbursements]]/'1.) CLM Reference'!$B$5</f>
        <v>0</v>
      </c>
      <c r="N91" s="53" t="str">
        <f t="shared" si="4"/>
        <v>NO</v>
      </c>
      <c r="O91" s="52">
        <v>23509.118699999999</v>
      </c>
      <c r="P91" s="76">
        <f>Table3[[#This Row],[CLM $ Collected ]]/'1.) CLM Reference'!$B$4</f>
        <v>3.0074024965082219E-3</v>
      </c>
      <c r="Q91" s="54">
        <v>0</v>
      </c>
      <c r="R91" s="56">
        <f>Table3[[#This Row],[Incentive Disbursements]]/'1.) CLM Reference'!$B$5</f>
        <v>0</v>
      </c>
      <c r="S91" s="49" t="str">
        <f t="shared" si="5"/>
        <v>NO</v>
      </c>
      <c r="U91" s="49" t="s">
        <v>98</v>
      </c>
      <c r="V91" s="49" t="str">
        <f>RIGHT(Table5[[#This Row],[Census Tract]],10)</f>
        <v>9001073700</v>
      </c>
      <c r="W91" s="49" t="s">
        <v>240</v>
      </c>
      <c r="X91" s="49" t="s">
        <v>244</v>
      </c>
      <c r="Y91" s="49">
        <v>87517.255000000092</v>
      </c>
      <c r="Z91" s="49">
        <v>3.0074024965082219E-3</v>
      </c>
      <c r="AA91" s="49">
        <v>0</v>
      </c>
      <c r="AB91" s="49">
        <v>0</v>
      </c>
      <c r="AC91" s="49" t="s">
        <v>290</v>
      </c>
      <c r="AD91" s="49" t="s">
        <v>1965</v>
      </c>
      <c r="AE91" s="49">
        <v>64008.1363000001</v>
      </c>
      <c r="AF91" s="49">
        <v>3.0074024965082219E-3</v>
      </c>
      <c r="AG91" s="49">
        <v>0</v>
      </c>
      <c r="AH91" s="49">
        <v>0</v>
      </c>
      <c r="AI91" s="49" t="s">
        <v>1965</v>
      </c>
      <c r="AJ91" s="49">
        <v>23509.118699999999</v>
      </c>
      <c r="AK91" s="49">
        <v>3.0074024965082219E-3</v>
      </c>
      <c r="AL91" s="49">
        <v>0</v>
      </c>
      <c r="AM91" s="49">
        <v>0</v>
      </c>
      <c r="AN91" s="49" t="s">
        <v>1965</v>
      </c>
    </row>
    <row r="92" spans="1:40" s="49" customFormat="1" ht="15.75" thickBot="1" x14ac:dyDescent="0.3">
      <c r="A92" s="50" t="s">
        <v>98</v>
      </c>
      <c r="B92" s="51" t="s">
        <v>243</v>
      </c>
      <c r="C92" s="3" t="s">
        <v>244</v>
      </c>
      <c r="D92" s="15">
        <f>Table3[[#This Row],[Residential CLM $ Collected]]+Table3[[#This Row],[C&amp;I CLM $ Collected]]</f>
        <v>0.98970000000000002</v>
      </c>
      <c r="E92" s="48">
        <f>Table3[[#This Row],[CLM $ Collected ]]/'1.) CLM Reference'!$B$4</f>
        <v>3.400959331727422E-8</v>
      </c>
      <c r="F92" s="12">
        <f>Table3[[#This Row],[Residential Incentive Disbursements]]+Table3[[#This Row],[C&amp;I Incentive Disbursements]]</f>
        <v>0</v>
      </c>
      <c r="G92" s="17">
        <f>Table3[[#This Row],[Incentive Disbursements]]/'1.) CLM Reference'!$B$5</f>
        <v>0</v>
      </c>
      <c r="H92" s="17" t="str">
        <f>IF((Table3[[#This Row],[Incentive Disbursements]]&gt;=0.5*Table3[[#This Row],[CLM $ Collected ]]),"YES",IF(Table3[[#This Row],[Incentive Disbursements]]&lt;=1, "N/A", "NO"))</f>
        <v>N/A</v>
      </c>
      <c r="I92" s="17" t="str">
        <f t="shared" si="3"/>
        <v>N/A</v>
      </c>
      <c r="J92" s="52">
        <v>0</v>
      </c>
      <c r="K92" s="53">
        <f>Table3[[#This Row],[CLM $ Collected ]]/'1.) CLM Reference'!$B$4</f>
        <v>3.400959331727422E-8</v>
      </c>
      <c r="L92" s="54">
        <v>0</v>
      </c>
      <c r="M92" s="53">
        <f>Table3[[#This Row],[Incentive Disbursements]]/'1.) CLM Reference'!$B$5</f>
        <v>0</v>
      </c>
      <c r="N92" s="53" t="str">
        <f t="shared" si="4"/>
        <v>N/A</v>
      </c>
      <c r="O92" s="52">
        <v>0.98970000000000002</v>
      </c>
      <c r="P92" s="76">
        <f>Table3[[#This Row],[CLM $ Collected ]]/'1.) CLM Reference'!$B$4</f>
        <v>3.400959331727422E-8</v>
      </c>
      <c r="Q92" s="54">
        <v>0</v>
      </c>
      <c r="R92" s="56">
        <f>Table3[[#This Row],[Incentive Disbursements]]/'1.) CLM Reference'!$B$5</f>
        <v>0</v>
      </c>
      <c r="S92" s="49" t="str">
        <f t="shared" si="5"/>
        <v>N/A</v>
      </c>
      <c r="U92" s="49" t="s">
        <v>98</v>
      </c>
      <c r="V92" s="49" t="str">
        <f>RIGHT(Table5[[#This Row],[Census Tract]],10)</f>
        <v>9001073700</v>
      </c>
      <c r="W92" s="49" t="s">
        <v>243</v>
      </c>
      <c r="X92" s="49" t="s">
        <v>244</v>
      </c>
      <c r="Y92" s="49">
        <v>0.98970000000000002</v>
      </c>
      <c r="Z92" s="49">
        <v>3.400959331727422E-8</v>
      </c>
      <c r="AA92" s="49">
        <v>0</v>
      </c>
      <c r="AB92" s="49">
        <v>0</v>
      </c>
      <c r="AC92" s="49" t="s">
        <v>290</v>
      </c>
      <c r="AD92" s="49" t="s">
        <v>290</v>
      </c>
      <c r="AE92" s="49">
        <v>0</v>
      </c>
      <c r="AF92" s="49">
        <v>3.400959331727422E-8</v>
      </c>
      <c r="AG92" s="49">
        <v>0</v>
      </c>
      <c r="AH92" s="49">
        <v>0</v>
      </c>
      <c r="AI92" s="49" t="s">
        <v>290</v>
      </c>
      <c r="AJ92" s="49">
        <v>0.98970000000000002</v>
      </c>
      <c r="AK92" s="49">
        <v>3.400959331727422E-8</v>
      </c>
      <c r="AL92" s="49">
        <v>0</v>
      </c>
      <c r="AM92" s="49">
        <v>0</v>
      </c>
      <c r="AN92" s="49" t="s">
        <v>290</v>
      </c>
    </row>
    <row r="93" spans="1:40" s="49" customFormat="1" ht="15.75" thickBot="1" x14ac:dyDescent="0.3">
      <c r="A93" s="50" t="s">
        <v>99</v>
      </c>
      <c r="B93" s="51" t="s">
        <v>260</v>
      </c>
      <c r="C93" s="3" t="s">
        <v>239</v>
      </c>
      <c r="D93" s="15">
        <f>Table3[[#This Row],[Residential CLM $ Collected]]+Table3[[#This Row],[C&amp;I CLM $ Collected]]</f>
        <v>0</v>
      </c>
      <c r="E93" s="48">
        <f>Table3[[#This Row],[CLM $ Collected ]]/'1.) CLM Reference'!$B$4</f>
        <v>0</v>
      </c>
      <c r="F93" s="12">
        <f>Table3[[#This Row],[Residential Incentive Disbursements]]+Table3[[#This Row],[C&amp;I Incentive Disbursements]]</f>
        <v>5184.29</v>
      </c>
      <c r="G93" s="17">
        <f>Table3[[#This Row],[Incentive Disbursements]]/'1.) CLM Reference'!$B$5</f>
        <v>3.0857054414044677E-4</v>
      </c>
      <c r="H93" s="17" t="str">
        <f>IF((Table3[[#This Row],[Incentive Disbursements]]&gt;=0.5*Table3[[#This Row],[CLM $ Collected ]]),"YES",IF(Table3[[#This Row],[Incentive Disbursements]]&lt;=1, "N/A", "NO"))</f>
        <v>YES</v>
      </c>
      <c r="I93" s="17" t="str">
        <f t="shared" si="3"/>
        <v>N/A</v>
      </c>
      <c r="J93" s="52">
        <v>0</v>
      </c>
      <c r="K93" s="53">
        <f>Table3[[#This Row],[CLM $ Collected ]]/'1.) CLM Reference'!$B$4</f>
        <v>0</v>
      </c>
      <c r="L93" s="54">
        <v>2512.29</v>
      </c>
      <c r="M93" s="53">
        <f>Table3[[#This Row],[Incentive Disbursements]]/'1.) CLM Reference'!$B$5</f>
        <v>3.0857054414044677E-4</v>
      </c>
      <c r="N93" s="53" t="str">
        <f t="shared" si="4"/>
        <v>N/A</v>
      </c>
      <c r="O93" s="52">
        <v>0</v>
      </c>
      <c r="P93" s="76">
        <f>Table3[[#This Row],[CLM $ Collected ]]/'1.) CLM Reference'!$B$4</f>
        <v>0</v>
      </c>
      <c r="Q93" s="54">
        <v>2672</v>
      </c>
      <c r="R93" s="56">
        <f>Table3[[#This Row],[Incentive Disbursements]]/'1.) CLM Reference'!$B$5</f>
        <v>3.0857054414044677E-4</v>
      </c>
      <c r="S93" s="49" t="str">
        <f t="shared" si="5"/>
        <v>N/A</v>
      </c>
      <c r="U93" s="49" t="s">
        <v>99</v>
      </c>
      <c r="V93" s="49" t="str">
        <f>RIGHT(Table5[[#This Row],[Census Tract]],10)</f>
        <v>9001073800</v>
      </c>
      <c r="W93" s="49" t="s">
        <v>260</v>
      </c>
      <c r="X93" s="49" t="s">
        <v>239</v>
      </c>
      <c r="Y93" s="49">
        <v>0</v>
      </c>
      <c r="Z93" s="49">
        <v>0</v>
      </c>
      <c r="AA93" s="49">
        <v>5184.29</v>
      </c>
      <c r="AB93" s="49">
        <v>3.0857054414044677E-4</v>
      </c>
      <c r="AC93" s="49" t="s">
        <v>1966</v>
      </c>
      <c r="AD93" s="49" t="s">
        <v>290</v>
      </c>
      <c r="AE93" s="49">
        <v>0</v>
      </c>
      <c r="AF93" s="49">
        <v>0</v>
      </c>
      <c r="AG93" s="49">
        <v>2512.29</v>
      </c>
      <c r="AH93" s="49">
        <v>3.0857054414044677E-4</v>
      </c>
      <c r="AI93" s="49" t="s">
        <v>290</v>
      </c>
      <c r="AJ93" s="49">
        <v>0</v>
      </c>
      <c r="AK93" s="49">
        <v>0</v>
      </c>
      <c r="AL93" s="49">
        <v>2672</v>
      </c>
      <c r="AM93" s="49">
        <v>3.0857054414044677E-4</v>
      </c>
      <c r="AN93" s="49" t="s">
        <v>290</v>
      </c>
    </row>
    <row r="94" spans="1:40" s="49" customFormat="1" ht="15.75" thickBot="1" x14ac:dyDescent="0.3">
      <c r="A94" s="50" t="s">
        <v>99</v>
      </c>
      <c r="B94" s="51" t="s">
        <v>240</v>
      </c>
      <c r="C94" s="3" t="s">
        <v>244</v>
      </c>
      <c r="D94" s="15">
        <f>Table3[[#This Row],[Residential CLM $ Collected]]+Table3[[#This Row],[C&amp;I CLM $ Collected]]</f>
        <v>44125.629799999995</v>
      </c>
      <c r="E94" s="48">
        <f>Table3[[#This Row],[CLM $ Collected ]]/'1.) CLM Reference'!$B$4</f>
        <v>1.5163127456467578E-3</v>
      </c>
      <c r="F94" s="12">
        <f>Table3[[#This Row],[Residential Incentive Disbursements]]+Table3[[#This Row],[C&amp;I Incentive Disbursements]]</f>
        <v>0</v>
      </c>
      <c r="G94" s="17">
        <f>Table3[[#This Row],[Incentive Disbursements]]/'1.) CLM Reference'!$B$5</f>
        <v>0</v>
      </c>
      <c r="H94" s="17" t="str">
        <f>IF((Table3[[#This Row],[Incentive Disbursements]]&gt;=0.5*Table3[[#This Row],[CLM $ Collected ]]),"YES",IF(Table3[[#This Row],[Incentive Disbursements]]&lt;=1, "N/A", "NO"))</f>
        <v>N/A</v>
      </c>
      <c r="I94" s="17" t="str">
        <f t="shared" si="3"/>
        <v>NO</v>
      </c>
      <c r="J94" s="52">
        <v>25510.301599999999</v>
      </c>
      <c r="K94" s="53">
        <f>Table3[[#This Row],[CLM $ Collected ]]/'1.) CLM Reference'!$B$4</f>
        <v>1.5163127456467578E-3</v>
      </c>
      <c r="L94" s="54">
        <v>0</v>
      </c>
      <c r="M94" s="53">
        <f>Table3[[#This Row],[Incentive Disbursements]]/'1.) CLM Reference'!$B$5</f>
        <v>0</v>
      </c>
      <c r="N94" s="53" t="str">
        <f t="shared" si="4"/>
        <v>NO</v>
      </c>
      <c r="O94" s="52">
        <v>18615.3282</v>
      </c>
      <c r="P94" s="76">
        <f>Table3[[#This Row],[CLM $ Collected ]]/'1.) CLM Reference'!$B$4</f>
        <v>1.5163127456467578E-3</v>
      </c>
      <c r="Q94" s="54">
        <v>0</v>
      </c>
      <c r="R94" s="56">
        <f>Table3[[#This Row],[Incentive Disbursements]]/'1.) CLM Reference'!$B$5</f>
        <v>0</v>
      </c>
      <c r="S94" s="49" t="str">
        <f t="shared" si="5"/>
        <v>NO</v>
      </c>
      <c r="U94" s="49" t="s">
        <v>99</v>
      </c>
      <c r="V94" s="49" t="str">
        <f>RIGHT(Table5[[#This Row],[Census Tract]],10)</f>
        <v>9001073800</v>
      </c>
      <c r="W94" s="49" t="s">
        <v>240</v>
      </c>
      <c r="X94" s="49" t="s">
        <v>244</v>
      </c>
      <c r="Y94" s="49">
        <v>44125.629799999995</v>
      </c>
      <c r="Z94" s="49">
        <v>1.5163127456467578E-3</v>
      </c>
      <c r="AA94" s="49">
        <v>0</v>
      </c>
      <c r="AB94" s="49">
        <v>0</v>
      </c>
      <c r="AC94" s="49" t="s">
        <v>290</v>
      </c>
      <c r="AD94" s="49" t="s">
        <v>1965</v>
      </c>
      <c r="AE94" s="49">
        <v>25510.301599999999</v>
      </c>
      <c r="AF94" s="49">
        <v>1.5163127456467578E-3</v>
      </c>
      <c r="AG94" s="49">
        <v>0</v>
      </c>
      <c r="AH94" s="49">
        <v>0</v>
      </c>
      <c r="AI94" s="49" t="s">
        <v>1965</v>
      </c>
      <c r="AJ94" s="49">
        <v>18615.3282</v>
      </c>
      <c r="AK94" s="49">
        <v>1.5163127456467578E-3</v>
      </c>
      <c r="AL94" s="49">
        <v>0</v>
      </c>
      <c r="AM94" s="49">
        <v>0</v>
      </c>
      <c r="AN94" s="49" t="s">
        <v>1965</v>
      </c>
    </row>
    <row r="95" spans="1:40" s="49" customFormat="1" ht="15.75" thickBot="1" x14ac:dyDescent="0.3">
      <c r="A95" s="50" t="s">
        <v>100</v>
      </c>
      <c r="B95" s="51" t="s">
        <v>260</v>
      </c>
      <c r="C95" s="3" t="s">
        <v>239</v>
      </c>
      <c r="D95" s="15">
        <f>Table3[[#This Row],[Residential CLM $ Collected]]+Table3[[#This Row],[C&amp;I CLM $ Collected]]</f>
        <v>0</v>
      </c>
      <c r="E95" s="48">
        <f>Table3[[#This Row],[CLM $ Collected ]]/'1.) CLM Reference'!$B$4</f>
        <v>0</v>
      </c>
      <c r="F95" s="12">
        <f>Table3[[#This Row],[Residential Incentive Disbursements]]+Table3[[#This Row],[C&amp;I Incentive Disbursements]]</f>
        <v>111274.86</v>
      </c>
      <c r="G95" s="17">
        <f>Table3[[#This Row],[Incentive Disbursements]]/'1.) CLM Reference'!$B$5</f>
        <v>6.6231140810703174E-3</v>
      </c>
      <c r="H95" s="17" t="str">
        <f>IF((Table3[[#This Row],[Incentive Disbursements]]&gt;=0.5*Table3[[#This Row],[CLM $ Collected ]]),"YES",IF(Table3[[#This Row],[Incentive Disbursements]]&lt;=1, "N/A", "NO"))</f>
        <v>YES</v>
      </c>
      <c r="I95" s="17" t="str">
        <f t="shared" si="3"/>
        <v>N/A</v>
      </c>
      <c r="J95" s="52">
        <v>0</v>
      </c>
      <c r="K95" s="53">
        <f>Table3[[#This Row],[CLM $ Collected ]]/'1.) CLM Reference'!$B$4</f>
        <v>0</v>
      </c>
      <c r="L95" s="54">
        <v>106775.64</v>
      </c>
      <c r="M95" s="53">
        <f>Table3[[#This Row],[Incentive Disbursements]]/'1.) CLM Reference'!$B$5</f>
        <v>6.6231140810703174E-3</v>
      </c>
      <c r="N95" s="53" t="str">
        <f t="shared" si="4"/>
        <v>N/A</v>
      </c>
      <c r="O95" s="52">
        <v>0</v>
      </c>
      <c r="P95" s="76">
        <f>Table3[[#This Row],[CLM $ Collected ]]/'1.) CLM Reference'!$B$4</f>
        <v>0</v>
      </c>
      <c r="Q95" s="54">
        <v>4499.22</v>
      </c>
      <c r="R95" s="56">
        <f>Table3[[#This Row],[Incentive Disbursements]]/'1.) CLM Reference'!$B$5</f>
        <v>6.6231140810703174E-3</v>
      </c>
      <c r="S95" s="49" t="str">
        <f t="shared" si="5"/>
        <v>N/A</v>
      </c>
      <c r="U95" s="49" t="s">
        <v>100</v>
      </c>
      <c r="V95" s="49" t="str">
        <f>RIGHT(Table5[[#This Row],[Census Tract]],10)</f>
        <v>9001073900</v>
      </c>
      <c r="W95" s="49" t="s">
        <v>260</v>
      </c>
      <c r="X95" s="49" t="s">
        <v>239</v>
      </c>
      <c r="Y95" s="49">
        <v>0</v>
      </c>
      <c r="Z95" s="49">
        <v>0</v>
      </c>
      <c r="AA95" s="49">
        <v>111274.86</v>
      </c>
      <c r="AB95" s="49">
        <v>6.6231140810703174E-3</v>
      </c>
      <c r="AC95" s="49" t="s">
        <v>1966</v>
      </c>
      <c r="AD95" s="49" t="s">
        <v>290</v>
      </c>
      <c r="AE95" s="49">
        <v>0</v>
      </c>
      <c r="AF95" s="49">
        <v>0</v>
      </c>
      <c r="AG95" s="49">
        <v>106775.64</v>
      </c>
      <c r="AH95" s="49">
        <v>6.6231140810703174E-3</v>
      </c>
      <c r="AI95" s="49" t="s">
        <v>290</v>
      </c>
      <c r="AJ95" s="49">
        <v>0</v>
      </c>
      <c r="AK95" s="49">
        <v>0</v>
      </c>
      <c r="AL95" s="49">
        <v>4499.22</v>
      </c>
      <c r="AM95" s="49">
        <v>6.6231140810703174E-3</v>
      </c>
      <c r="AN95" s="49" t="s">
        <v>290</v>
      </c>
    </row>
    <row r="96" spans="1:40" s="49" customFormat="1" ht="15.75" thickBot="1" x14ac:dyDescent="0.3">
      <c r="A96" s="50" t="s">
        <v>100</v>
      </c>
      <c r="B96" s="51" t="s">
        <v>240</v>
      </c>
      <c r="C96" s="3" t="s">
        <v>244</v>
      </c>
      <c r="D96" s="15">
        <f>Table3[[#This Row],[Residential CLM $ Collected]]+Table3[[#This Row],[C&amp;I CLM $ Collected]]</f>
        <v>51179.499300000003</v>
      </c>
      <c r="E96" s="48">
        <f>Table3[[#This Row],[CLM $ Collected ]]/'1.) CLM Reference'!$B$4</f>
        <v>1.7587086565370525E-3</v>
      </c>
      <c r="F96" s="12">
        <f>Table3[[#This Row],[Residential Incentive Disbursements]]+Table3[[#This Row],[C&amp;I Incentive Disbursements]]</f>
        <v>0</v>
      </c>
      <c r="G96" s="17">
        <f>Table3[[#This Row],[Incentive Disbursements]]/'1.) CLM Reference'!$B$5</f>
        <v>0</v>
      </c>
      <c r="H96" s="17" t="str">
        <f>IF((Table3[[#This Row],[Incentive Disbursements]]&gt;=0.5*Table3[[#This Row],[CLM $ Collected ]]),"YES",IF(Table3[[#This Row],[Incentive Disbursements]]&lt;=1, "N/A", "NO"))</f>
        <v>N/A</v>
      </c>
      <c r="I96" s="17" t="str">
        <f t="shared" si="3"/>
        <v>NO</v>
      </c>
      <c r="J96" s="52">
        <v>35070.078800000003</v>
      </c>
      <c r="K96" s="53">
        <f>Table3[[#This Row],[CLM $ Collected ]]/'1.) CLM Reference'!$B$4</f>
        <v>1.7587086565370525E-3</v>
      </c>
      <c r="L96" s="54">
        <v>0</v>
      </c>
      <c r="M96" s="53">
        <f>Table3[[#This Row],[Incentive Disbursements]]/'1.) CLM Reference'!$B$5</f>
        <v>0</v>
      </c>
      <c r="N96" s="53" t="str">
        <f t="shared" si="4"/>
        <v>NO</v>
      </c>
      <c r="O96" s="52">
        <v>16109.4205</v>
      </c>
      <c r="P96" s="76">
        <f>Table3[[#This Row],[CLM $ Collected ]]/'1.) CLM Reference'!$B$4</f>
        <v>1.7587086565370525E-3</v>
      </c>
      <c r="Q96" s="54">
        <v>0</v>
      </c>
      <c r="R96" s="56">
        <f>Table3[[#This Row],[Incentive Disbursements]]/'1.) CLM Reference'!$B$5</f>
        <v>0</v>
      </c>
      <c r="S96" s="49" t="str">
        <f t="shared" si="5"/>
        <v>NO</v>
      </c>
      <c r="U96" s="49" t="s">
        <v>100</v>
      </c>
      <c r="V96" s="49" t="str">
        <f>RIGHT(Table5[[#This Row],[Census Tract]],10)</f>
        <v>9001073900</v>
      </c>
      <c r="W96" s="49" t="s">
        <v>240</v>
      </c>
      <c r="X96" s="49" t="s">
        <v>244</v>
      </c>
      <c r="Y96" s="49">
        <v>51179.499300000003</v>
      </c>
      <c r="Z96" s="49">
        <v>1.7587086565370525E-3</v>
      </c>
      <c r="AA96" s="49">
        <v>0</v>
      </c>
      <c r="AB96" s="49">
        <v>0</v>
      </c>
      <c r="AC96" s="49" t="s">
        <v>290</v>
      </c>
      <c r="AD96" s="49" t="s">
        <v>1965</v>
      </c>
      <c r="AE96" s="49">
        <v>35070.078800000003</v>
      </c>
      <c r="AF96" s="49">
        <v>1.7587086565370525E-3</v>
      </c>
      <c r="AG96" s="49">
        <v>0</v>
      </c>
      <c r="AH96" s="49">
        <v>0</v>
      </c>
      <c r="AI96" s="49" t="s">
        <v>1965</v>
      </c>
      <c r="AJ96" s="49">
        <v>16109.4205</v>
      </c>
      <c r="AK96" s="49">
        <v>1.7587086565370525E-3</v>
      </c>
      <c r="AL96" s="49">
        <v>0</v>
      </c>
      <c r="AM96" s="49">
        <v>0</v>
      </c>
      <c r="AN96" s="49" t="s">
        <v>1965</v>
      </c>
    </row>
    <row r="97" spans="1:40" s="49" customFormat="1" ht="15.75" thickBot="1" x14ac:dyDescent="0.3">
      <c r="A97" s="50" t="s">
        <v>101</v>
      </c>
      <c r="B97" s="51" t="s">
        <v>260</v>
      </c>
      <c r="C97" s="3" t="s">
        <v>239</v>
      </c>
      <c r="D97" s="15">
        <f>Table3[[#This Row],[Residential CLM $ Collected]]+Table3[[#This Row],[C&amp;I CLM $ Collected]]</f>
        <v>0</v>
      </c>
      <c r="E97" s="48">
        <f>Table3[[#This Row],[CLM $ Collected ]]/'1.) CLM Reference'!$B$4</f>
        <v>0</v>
      </c>
      <c r="F97" s="12">
        <f>Table3[[#This Row],[Residential Incentive Disbursements]]+Table3[[#This Row],[C&amp;I Incentive Disbursements]]</f>
        <v>15337.06</v>
      </c>
      <c r="G97" s="17">
        <f>Table3[[#This Row],[Incentive Disbursements]]/'1.) CLM Reference'!$B$5</f>
        <v>9.1286655447798644E-4</v>
      </c>
      <c r="H97" s="17" t="str">
        <f>IF((Table3[[#This Row],[Incentive Disbursements]]&gt;=0.5*Table3[[#This Row],[CLM $ Collected ]]),"YES",IF(Table3[[#This Row],[Incentive Disbursements]]&lt;=1, "N/A", "NO"))</f>
        <v>YES</v>
      </c>
      <c r="I97" s="17" t="str">
        <f t="shared" si="3"/>
        <v>N/A</v>
      </c>
      <c r="J97" s="52">
        <v>0</v>
      </c>
      <c r="K97" s="53">
        <f>Table3[[#This Row],[CLM $ Collected ]]/'1.) CLM Reference'!$B$4</f>
        <v>0</v>
      </c>
      <c r="L97" s="54">
        <v>13413.06</v>
      </c>
      <c r="M97" s="53">
        <f>Table3[[#This Row],[Incentive Disbursements]]/'1.) CLM Reference'!$B$5</f>
        <v>9.1286655447798644E-4</v>
      </c>
      <c r="N97" s="53" t="str">
        <f t="shared" si="4"/>
        <v>N/A</v>
      </c>
      <c r="O97" s="52">
        <v>0</v>
      </c>
      <c r="P97" s="76">
        <f>Table3[[#This Row],[CLM $ Collected ]]/'1.) CLM Reference'!$B$4</f>
        <v>0</v>
      </c>
      <c r="Q97" s="54">
        <v>1924</v>
      </c>
      <c r="R97" s="56">
        <f>Table3[[#This Row],[Incentive Disbursements]]/'1.) CLM Reference'!$B$5</f>
        <v>9.1286655447798644E-4</v>
      </c>
      <c r="S97" s="49" t="str">
        <f t="shared" si="5"/>
        <v>N/A</v>
      </c>
      <c r="U97" s="49" t="s">
        <v>101</v>
      </c>
      <c r="V97" s="49" t="str">
        <f>RIGHT(Table5[[#This Row],[Census Tract]],10)</f>
        <v>9001074000</v>
      </c>
      <c r="W97" s="49" t="s">
        <v>260</v>
      </c>
      <c r="X97" s="49" t="s">
        <v>239</v>
      </c>
      <c r="Y97" s="49">
        <v>0</v>
      </c>
      <c r="Z97" s="49">
        <v>0</v>
      </c>
      <c r="AA97" s="49">
        <v>15337.06</v>
      </c>
      <c r="AB97" s="49">
        <v>9.1286655447798644E-4</v>
      </c>
      <c r="AC97" s="49" t="s">
        <v>1966</v>
      </c>
      <c r="AD97" s="49" t="s">
        <v>290</v>
      </c>
      <c r="AE97" s="49">
        <v>0</v>
      </c>
      <c r="AF97" s="49">
        <v>0</v>
      </c>
      <c r="AG97" s="49">
        <v>13413.06</v>
      </c>
      <c r="AH97" s="49">
        <v>9.1286655447798644E-4</v>
      </c>
      <c r="AI97" s="49" t="s">
        <v>290</v>
      </c>
      <c r="AJ97" s="49">
        <v>0</v>
      </c>
      <c r="AK97" s="49">
        <v>0</v>
      </c>
      <c r="AL97" s="49">
        <v>1924</v>
      </c>
      <c r="AM97" s="49">
        <v>9.1286655447798644E-4</v>
      </c>
      <c r="AN97" s="49" t="s">
        <v>290</v>
      </c>
    </row>
    <row r="98" spans="1:40" s="49" customFormat="1" ht="15.75" thickBot="1" x14ac:dyDescent="0.3">
      <c r="A98" s="50" t="s">
        <v>101</v>
      </c>
      <c r="B98" s="51" t="s">
        <v>240</v>
      </c>
      <c r="C98" s="3" t="s">
        <v>244</v>
      </c>
      <c r="D98" s="15">
        <f>Table3[[#This Row],[Residential CLM $ Collected]]+Table3[[#This Row],[C&amp;I CLM $ Collected]]</f>
        <v>45335.883000000002</v>
      </c>
      <c r="E98" s="48">
        <f>Table3[[#This Row],[CLM $ Collected ]]/'1.) CLM Reference'!$B$4</f>
        <v>1.5579013271794747E-3</v>
      </c>
      <c r="F98" s="12">
        <f>Table3[[#This Row],[Residential Incentive Disbursements]]+Table3[[#This Row],[C&amp;I Incentive Disbursements]]</f>
        <v>0</v>
      </c>
      <c r="G98" s="17">
        <f>Table3[[#This Row],[Incentive Disbursements]]/'1.) CLM Reference'!$B$5</f>
        <v>0</v>
      </c>
      <c r="H98" s="17" t="str">
        <f>IF((Table3[[#This Row],[Incentive Disbursements]]&gt;=0.5*Table3[[#This Row],[CLM $ Collected ]]),"YES",IF(Table3[[#This Row],[Incentive Disbursements]]&lt;=1, "N/A", "NO"))</f>
        <v>N/A</v>
      </c>
      <c r="I98" s="17" t="str">
        <f t="shared" si="3"/>
        <v>NO</v>
      </c>
      <c r="J98" s="52">
        <v>26942.261399999999</v>
      </c>
      <c r="K98" s="53">
        <f>Table3[[#This Row],[CLM $ Collected ]]/'1.) CLM Reference'!$B$4</f>
        <v>1.5579013271794747E-3</v>
      </c>
      <c r="L98" s="54">
        <v>0</v>
      </c>
      <c r="M98" s="53">
        <f>Table3[[#This Row],[Incentive Disbursements]]/'1.) CLM Reference'!$B$5</f>
        <v>0</v>
      </c>
      <c r="N98" s="53" t="str">
        <f t="shared" si="4"/>
        <v>NO</v>
      </c>
      <c r="O98" s="52">
        <v>18393.621599999999</v>
      </c>
      <c r="P98" s="76">
        <f>Table3[[#This Row],[CLM $ Collected ]]/'1.) CLM Reference'!$B$4</f>
        <v>1.5579013271794747E-3</v>
      </c>
      <c r="Q98" s="54">
        <v>0</v>
      </c>
      <c r="R98" s="56">
        <f>Table3[[#This Row],[Incentive Disbursements]]/'1.) CLM Reference'!$B$5</f>
        <v>0</v>
      </c>
      <c r="S98" s="49" t="str">
        <f t="shared" si="5"/>
        <v>NO</v>
      </c>
      <c r="U98" s="49" t="s">
        <v>101</v>
      </c>
      <c r="V98" s="49" t="str">
        <f>RIGHT(Table5[[#This Row],[Census Tract]],10)</f>
        <v>9001074000</v>
      </c>
      <c r="W98" s="49" t="s">
        <v>240</v>
      </c>
      <c r="X98" s="49" t="s">
        <v>244</v>
      </c>
      <c r="Y98" s="49">
        <v>45335.883000000002</v>
      </c>
      <c r="Z98" s="49">
        <v>1.5579013271794747E-3</v>
      </c>
      <c r="AA98" s="49">
        <v>0</v>
      </c>
      <c r="AB98" s="49">
        <v>0</v>
      </c>
      <c r="AC98" s="49" t="s">
        <v>290</v>
      </c>
      <c r="AD98" s="49" t="s">
        <v>1965</v>
      </c>
      <c r="AE98" s="49">
        <v>26942.261399999999</v>
      </c>
      <c r="AF98" s="49">
        <v>1.5579013271794747E-3</v>
      </c>
      <c r="AG98" s="49">
        <v>0</v>
      </c>
      <c r="AH98" s="49">
        <v>0</v>
      </c>
      <c r="AI98" s="49" t="s">
        <v>1965</v>
      </c>
      <c r="AJ98" s="49">
        <v>18393.621599999999</v>
      </c>
      <c r="AK98" s="49">
        <v>1.5579013271794747E-3</v>
      </c>
      <c r="AL98" s="49">
        <v>0</v>
      </c>
      <c r="AM98" s="49">
        <v>0</v>
      </c>
      <c r="AN98" s="49" t="s">
        <v>1965</v>
      </c>
    </row>
    <row r="99" spans="1:40" s="49" customFormat="1" ht="15.75" thickBot="1" x14ac:dyDescent="0.3">
      <c r="A99" s="50" t="s">
        <v>102</v>
      </c>
      <c r="B99" s="51" t="s">
        <v>260</v>
      </c>
      <c r="C99" s="3" t="s">
        <v>239</v>
      </c>
      <c r="D99" s="15">
        <f>Table3[[#This Row],[Residential CLM $ Collected]]+Table3[[#This Row],[C&amp;I CLM $ Collected]]</f>
        <v>0</v>
      </c>
      <c r="E99" s="48">
        <f>Table3[[#This Row],[CLM $ Collected ]]/'1.) CLM Reference'!$B$4</f>
        <v>0</v>
      </c>
      <c r="F99" s="12">
        <f>Table3[[#This Row],[Residential Incentive Disbursements]]+Table3[[#This Row],[C&amp;I Incentive Disbursements]]</f>
        <v>19368.77</v>
      </c>
      <c r="G99" s="17">
        <f>Table3[[#This Row],[Incentive Disbursements]]/'1.) CLM Reference'!$B$5</f>
        <v>1.1528351805611108E-3</v>
      </c>
      <c r="H99" s="17" t="str">
        <f>IF((Table3[[#This Row],[Incentive Disbursements]]&gt;=0.5*Table3[[#This Row],[CLM $ Collected ]]),"YES",IF(Table3[[#This Row],[Incentive Disbursements]]&lt;=1, "N/A", "NO"))</f>
        <v>YES</v>
      </c>
      <c r="I99" s="17" t="str">
        <f t="shared" si="3"/>
        <v>N/A</v>
      </c>
      <c r="J99" s="52">
        <v>0</v>
      </c>
      <c r="K99" s="53">
        <f>Table3[[#This Row],[CLM $ Collected ]]/'1.) CLM Reference'!$B$4</f>
        <v>0</v>
      </c>
      <c r="L99" s="54">
        <v>8289.77</v>
      </c>
      <c r="M99" s="53">
        <f>Table3[[#This Row],[Incentive Disbursements]]/'1.) CLM Reference'!$B$5</f>
        <v>1.1528351805611108E-3</v>
      </c>
      <c r="N99" s="53" t="str">
        <f t="shared" si="4"/>
        <v>N/A</v>
      </c>
      <c r="O99" s="52">
        <v>0</v>
      </c>
      <c r="P99" s="76">
        <f>Table3[[#This Row],[CLM $ Collected ]]/'1.) CLM Reference'!$B$4</f>
        <v>0</v>
      </c>
      <c r="Q99" s="54">
        <v>11079</v>
      </c>
      <c r="R99" s="56">
        <f>Table3[[#This Row],[Incentive Disbursements]]/'1.) CLM Reference'!$B$5</f>
        <v>1.1528351805611108E-3</v>
      </c>
      <c r="S99" s="49" t="str">
        <f t="shared" si="5"/>
        <v>N/A</v>
      </c>
      <c r="U99" s="49" t="s">
        <v>102</v>
      </c>
      <c r="V99" s="49" t="str">
        <f>RIGHT(Table5[[#This Row],[Census Tract]],10)</f>
        <v>9001074300</v>
      </c>
      <c r="W99" s="49" t="s">
        <v>260</v>
      </c>
      <c r="X99" s="49" t="s">
        <v>239</v>
      </c>
      <c r="Y99" s="49">
        <v>0</v>
      </c>
      <c r="Z99" s="49">
        <v>0</v>
      </c>
      <c r="AA99" s="49">
        <v>19368.77</v>
      </c>
      <c r="AB99" s="49">
        <v>1.1528351805611108E-3</v>
      </c>
      <c r="AC99" s="49" t="s">
        <v>1966</v>
      </c>
      <c r="AD99" s="49" t="s">
        <v>290</v>
      </c>
      <c r="AE99" s="49">
        <v>0</v>
      </c>
      <c r="AF99" s="49">
        <v>0</v>
      </c>
      <c r="AG99" s="49">
        <v>8289.77</v>
      </c>
      <c r="AH99" s="49">
        <v>1.1528351805611108E-3</v>
      </c>
      <c r="AI99" s="49" t="s">
        <v>290</v>
      </c>
      <c r="AJ99" s="49">
        <v>0</v>
      </c>
      <c r="AK99" s="49">
        <v>0</v>
      </c>
      <c r="AL99" s="49">
        <v>11079</v>
      </c>
      <c r="AM99" s="49">
        <v>1.1528351805611108E-3</v>
      </c>
      <c r="AN99" s="49" t="s">
        <v>290</v>
      </c>
    </row>
    <row r="100" spans="1:40" s="49" customFormat="1" ht="15.75" thickBot="1" x14ac:dyDescent="0.3">
      <c r="A100" s="50" t="s">
        <v>102</v>
      </c>
      <c r="B100" s="51" t="s">
        <v>240</v>
      </c>
      <c r="C100" s="3" t="s">
        <v>244</v>
      </c>
      <c r="D100" s="15">
        <f>Table3[[#This Row],[Residential CLM $ Collected]]+Table3[[#This Row],[C&amp;I CLM $ Collected]]</f>
        <v>99612.751599999901</v>
      </c>
      <c r="E100" s="48">
        <f>Table3[[#This Row],[CLM $ Collected ]]/'1.) CLM Reference'!$B$4</f>
        <v>3.4230465506018531E-3</v>
      </c>
      <c r="F100" s="12">
        <f>Table3[[#This Row],[Residential Incentive Disbursements]]+Table3[[#This Row],[C&amp;I Incentive Disbursements]]</f>
        <v>0</v>
      </c>
      <c r="G100" s="17">
        <f>Table3[[#This Row],[Incentive Disbursements]]/'1.) CLM Reference'!$B$5</f>
        <v>0</v>
      </c>
      <c r="H100" s="17" t="str">
        <f>IF((Table3[[#This Row],[Incentive Disbursements]]&gt;=0.5*Table3[[#This Row],[CLM $ Collected ]]),"YES",IF(Table3[[#This Row],[Incentive Disbursements]]&lt;=1, "N/A", "NO"))</f>
        <v>N/A</v>
      </c>
      <c r="I100" s="17" t="str">
        <f t="shared" si="3"/>
        <v>NO</v>
      </c>
      <c r="J100" s="52">
        <v>51549.295899999903</v>
      </c>
      <c r="K100" s="53">
        <f>Table3[[#This Row],[CLM $ Collected ]]/'1.) CLM Reference'!$B$4</f>
        <v>3.4230465506018531E-3</v>
      </c>
      <c r="L100" s="54">
        <v>0</v>
      </c>
      <c r="M100" s="53">
        <f>Table3[[#This Row],[Incentive Disbursements]]/'1.) CLM Reference'!$B$5</f>
        <v>0</v>
      </c>
      <c r="N100" s="53" t="str">
        <f t="shared" si="4"/>
        <v>NO</v>
      </c>
      <c r="O100" s="52">
        <v>48063.455699999999</v>
      </c>
      <c r="P100" s="76">
        <f>Table3[[#This Row],[CLM $ Collected ]]/'1.) CLM Reference'!$B$4</f>
        <v>3.4230465506018531E-3</v>
      </c>
      <c r="Q100" s="54">
        <v>0</v>
      </c>
      <c r="R100" s="56">
        <f>Table3[[#This Row],[Incentive Disbursements]]/'1.) CLM Reference'!$B$5</f>
        <v>0</v>
      </c>
      <c r="S100" s="49" t="str">
        <f t="shared" si="5"/>
        <v>NO</v>
      </c>
      <c r="U100" s="49" t="s">
        <v>102</v>
      </c>
      <c r="V100" s="49" t="str">
        <f>RIGHT(Table5[[#This Row],[Census Tract]],10)</f>
        <v>9001074300</v>
      </c>
      <c r="W100" s="49" t="s">
        <v>240</v>
      </c>
      <c r="X100" s="49" t="s">
        <v>244</v>
      </c>
      <c r="Y100" s="49">
        <v>99612.751599999901</v>
      </c>
      <c r="Z100" s="49">
        <v>3.4230465506018531E-3</v>
      </c>
      <c r="AA100" s="49">
        <v>0</v>
      </c>
      <c r="AB100" s="49">
        <v>0</v>
      </c>
      <c r="AC100" s="49" t="s">
        <v>290</v>
      </c>
      <c r="AD100" s="49" t="s">
        <v>1965</v>
      </c>
      <c r="AE100" s="49">
        <v>51549.295899999903</v>
      </c>
      <c r="AF100" s="49">
        <v>3.4230465506018531E-3</v>
      </c>
      <c r="AG100" s="49">
        <v>0</v>
      </c>
      <c r="AH100" s="49">
        <v>0</v>
      </c>
      <c r="AI100" s="49" t="s">
        <v>1965</v>
      </c>
      <c r="AJ100" s="49">
        <v>48063.455699999999</v>
      </c>
      <c r="AK100" s="49">
        <v>3.4230465506018531E-3</v>
      </c>
      <c r="AL100" s="49">
        <v>0</v>
      </c>
      <c r="AM100" s="49">
        <v>0</v>
      </c>
      <c r="AN100" s="49" t="s">
        <v>1965</v>
      </c>
    </row>
    <row r="101" spans="1:40" s="49" customFormat="1" ht="15.75" thickBot="1" x14ac:dyDescent="0.3">
      <c r="A101" s="50" t="s">
        <v>102</v>
      </c>
      <c r="B101" s="51" t="s">
        <v>243</v>
      </c>
      <c r="C101" s="3" t="s">
        <v>244</v>
      </c>
      <c r="D101" s="15">
        <f>Table3[[#This Row],[Residential CLM $ Collected]]+Table3[[#This Row],[C&amp;I CLM $ Collected]]</f>
        <v>78.454899999999995</v>
      </c>
      <c r="E101" s="48">
        <f>Table3[[#This Row],[CLM $ Collected ]]/'1.) CLM Reference'!$B$4</f>
        <v>2.6959879183059687E-6</v>
      </c>
      <c r="F101" s="12">
        <f>Table3[[#This Row],[Residential Incentive Disbursements]]+Table3[[#This Row],[C&amp;I Incentive Disbursements]]</f>
        <v>0</v>
      </c>
      <c r="G101" s="17">
        <f>Table3[[#This Row],[Incentive Disbursements]]/'1.) CLM Reference'!$B$5</f>
        <v>0</v>
      </c>
      <c r="H101" s="17" t="str">
        <f>IF((Table3[[#This Row],[Incentive Disbursements]]&gt;=0.5*Table3[[#This Row],[CLM $ Collected ]]),"YES",IF(Table3[[#This Row],[Incentive Disbursements]]&lt;=1, "N/A", "NO"))</f>
        <v>N/A</v>
      </c>
      <c r="I101" s="17" t="str">
        <f t="shared" si="3"/>
        <v>N/A</v>
      </c>
      <c r="J101" s="52">
        <v>69.194299999999998</v>
      </c>
      <c r="K101" s="53">
        <f>Table3[[#This Row],[CLM $ Collected ]]/'1.) CLM Reference'!$B$4</f>
        <v>2.6959879183059687E-6</v>
      </c>
      <c r="L101" s="54">
        <v>0</v>
      </c>
      <c r="M101" s="53">
        <f>Table3[[#This Row],[Incentive Disbursements]]/'1.) CLM Reference'!$B$5</f>
        <v>0</v>
      </c>
      <c r="N101" s="53" t="str">
        <f t="shared" si="4"/>
        <v>N/A</v>
      </c>
      <c r="O101" s="52">
        <v>9.2606000000000002</v>
      </c>
      <c r="P101" s="76">
        <f>Table3[[#This Row],[CLM $ Collected ]]/'1.) CLM Reference'!$B$4</f>
        <v>2.6959879183059687E-6</v>
      </c>
      <c r="Q101" s="54">
        <v>0</v>
      </c>
      <c r="R101" s="56">
        <f>Table3[[#This Row],[Incentive Disbursements]]/'1.) CLM Reference'!$B$5</f>
        <v>0</v>
      </c>
      <c r="S101" s="49" t="str">
        <f t="shared" si="5"/>
        <v>N/A</v>
      </c>
      <c r="U101" s="49" t="s">
        <v>102</v>
      </c>
      <c r="V101" s="49" t="str">
        <f>RIGHT(Table5[[#This Row],[Census Tract]],10)</f>
        <v>9001074300</v>
      </c>
      <c r="W101" s="49" t="s">
        <v>243</v>
      </c>
      <c r="X101" s="49" t="s">
        <v>244</v>
      </c>
      <c r="Y101" s="49">
        <v>78.454899999999995</v>
      </c>
      <c r="Z101" s="49">
        <v>2.6959879183059687E-6</v>
      </c>
      <c r="AA101" s="49">
        <v>0</v>
      </c>
      <c r="AB101" s="49">
        <v>0</v>
      </c>
      <c r="AC101" s="49" t="s">
        <v>290</v>
      </c>
      <c r="AD101" s="49" t="s">
        <v>290</v>
      </c>
      <c r="AE101" s="49">
        <v>69.194299999999998</v>
      </c>
      <c r="AF101" s="49">
        <v>2.6959879183059687E-6</v>
      </c>
      <c r="AG101" s="49">
        <v>0</v>
      </c>
      <c r="AH101" s="49">
        <v>0</v>
      </c>
      <c r="AI101" s="49" t="s">
        <v>290</v>
      </c>
      <c r="AJ101" s="49">
        <v>9.2606000000000002</v>
      </c>
      <c r="AK101" s="49">
        <v>2.6959879183059687E-6</v>
      </c>
      <c r="AL101" s="49">
        <v>0</v>
      </c>
      <c r="AM101" s="49">
        <v>0</v>
      </c>
      <c r="AN101" s="49" t="s">
        <v>290</v>
      </c>
    </row>
    <row r="102" spans="1:40" s="49" customFormat="1" ht="15.75" thickBot="1" x14ac:dyDescent="0.3">
      <c r="A102" s="50" t="s">
        <v>103</v>
      </c>
      <c r="B102" s="51" t="s">
        <v>260</v>
      </c>
      <c r="C102" s="3" t="s">
        <v>239</v>
      </c>
      <c r="D102" s="15">
        <f>Table3[[#This Row],[Residential CLM $ Collected]]+Table3[[#This Row],[C&amp;I CLM $ Collected]]</f>
        <v>0</v>
      </c>
      <c r="E102" s="48">
        <f>Table3[[#This Row],[CLM $ Collected ]]/'1.) CLM Reference'!$B$4</f>
        <v>0</v>
      </c>
      <c r="F102" s="12">
        <f>Table3[[#This Row],[Residential Incentive Disbursements]]+Table3[[#This Row],[C&amp;I Incentive Disbursements]]</f>
        <v>47388.399999999994</v>
      </c>
      <c r="G102" s="17">
        <f>Table3[[#This Row],[Incentive Disbursements]]/'1.) CLM Reference'!$B$5</f>
        <v>2.8205722237654813E-3</v>
      </c>
      <c r="H102" s="17" t="str">
        <f>IF((Table3[[#This Row],[Incentive Disbursements]]&gt;=0.5*Table3[[#This Row],[CLM $ Collected ]]),"YES",IF(Table3[[#This Row],[Incentive Disbursements]]&lt;=1, "N/A", "NO"))</f>
        <v>YES</v>
      </c>
      <c r="I102" s="17" t="str">
        <f t="shared" si="3"/>
        <v>N/A</v>
      </c>
      <c r="J102" s="52">
        <v>0</v>
      </c>
      <c r="K102" s="53">
        <f>Table3[[#This Row],[CLM $ Collected ]]/'1.) CLM Reference'!$B$4</f>
        <v>0</v>
      </c>
      <c r="L102" s="54">
        <v>20133.349999999999</v>
      </c>
      <c r="M102" s="53">
        <f>Table3[[#This Row],[Incentive Disbursements]]/'1.) CLM Reference'!$B$5</f>
        <v>2.8205722237654813E-3</v>
      </c>
      <c r="N102" s="53" t="str">
        <f t="shared" si="4"/>
        <v>N/A</v>
      </c>
      <c r="O102" s="52">
        <v>0</v>
      </c>
      <c r="P102" s="76">
        <f>Table3[[#This Row],[CLM $ Collected ]]/'1.) CLM Reference'!$B$4</f>
        <v>0</v>
      </c>
      <c r="Q102" s="54">
        <v>27255.05</v>
      </c>
      <c r="R102" s="56">
        <f>Table3[[#This Row],[Incentive Disbursements]]/'1.) CLM Reference'!$B$5</f>
        <v>2.8205722237654813E-3</v>
      </c>
      <c r="S102" s="49" t="str">
        <f t="shared" si="5"/>
        <v>N/A</v>
      </c>
      <c r="U102" s="49" t="s">
        <v>103</v>
      </c>
      <c r="V102" s="49" t="str">
        <f>RIGHT(Table5[[#This Row],[Census Tract]],10)</f>
        <v>9001074400</v>
      </c>
      <c r="W102" s="49" t="s">
        <v>260</v>
      </c>
      <c r="X102" s="49" t="s">
        <v>239</v>
      </c>
      <c r="Y102" s="49">
        <v>0</v>
      </c>
      <c r="Z102" s="49">
        <v>0</v>
      </c>
      <c r="AA102" s="49">
        <v>47388.399999999994</v>
      </c>
      <c r="AB102" s="49">
        <v>2.8205722237654813E-3</v>
      </c>
      <c r="AC102" s="49" t="s">
        <v>1966</v>
      </c>
      <c r="AD102" s="49" t="s">
        <v>290</v>
      </c>
      <c r="AE102" s="49">
        <v>0</v>
      </c>
      <c r="AF102" s="49">
        <v>0</v>
      </c>
      <c r="AG102" s="49">
        <v>20133.349999999999</v>
      </c>
      <c r="AH102" s="49">
        <v>2.8205722237654813E-3</v>
      </c>
      <c r="AI102" s="49" t="s">
        <v>290</v>
      </c>
      <c r="AJ102" s="49">
        <v>0</v>
      </c>
      <c r="AK102" s="49">
        <v>0</v>
      </c>
      <c r="AL102" s="49">
        <v>27255.05</v>
      </c>
      <c r="AM102" s="49">
        <v>2.8205722237654813E-3</v>
      </c>
      <c r="AN102" s="49" t="s">
        <v>290</v>
      </c>
    </row>
    <row r="103" spans="1:40" s="49" customFormat="1" ht="15.75" thickBot="1" x14ac:dyDescent="0.3">
      <c r="A103" s="50" t="s">
        <v>103</v>
      </c>
      <c r="B103" s="51" t="s">
        <v>240</v>
      </c>
      <c r="C103" s="3" t="s">
        <v>244</v>
      </c>
      <c r="D103" s="15">
        <f>Table3[[#This Row],[Residential CLM $ Collected]]+Table3[[#This Row],[C&amp;I CLM $ Collected]]</f>
        <v>89778.143799999903</v>
      </c>
      <c r="E103" s="48">
        <f>Table3[[#This Row],[CLM $ Collected ]]/'1.) CLM Reference'!$B$4</f>
        <v>3.0850946341495007E-3</v>
      </c>
      <c r="F103" s="12">
        <f>Table3[[#This Row],[Residential Incentive Disbursements]]+Table3[[#This Row],[C&amp;I Incentive Disbursements]]</f>
        <v>0</v>
      </c>
      <c r="G103" s="17">
        <f>Table3[[#This Row],[Incentive Disbursements]]/'1.) CLM Reference'!$B$5</f>
        <v>0</v>
      </c>
      <c r="H103" s="17" t="str">
        <f>IF((Table3[[#This Row],[Incentive Disbursements]]&gt;=0.5*Table3[[#This Row],[CLM $ Collected ]]),"YES",IF(Table3[[#This Row],[Incentive Disbursements]]&lt;=1, "N/A", "NO"))</f>
        <v>N/A</v>
      </c>
      <c r="I103" s="17" t="str">
        <f t="shared" si="3"/>
        <v>NO</v>
      </c>
      <c r="J103" s="52">
        <v>54299.358399999903</v>
      </c>
      <c r="K103" s="53">
        <f>Table3[[#This Row],[CLM $ Collected ]]/'1.) CLM Reference'!$B$4</f>
        <v>3.0850946341495007E-3</v>
      </c>
      <c r="L103" s="54">
        <v>0</v>
      </c>
      <c r="M103" s="53">
        <f>Table3[[#This Row],[Incentive Disbursements]]/'1.) CLM Reference'!$B$5</f>
        <v>0</v>
      </c>
      <c r="N103" s="53" t="str">
        <f t="shared" si="4"/>
        <v>NO</v>
      </c>
      <c r="O103" s="52">
        <v>35478.785400000001</v>
      </c>
      <c r="P103" s="76">
        <f>Table3[[#This Row],[CLM $ Collected ]]/'1.) CLM Reference'!$B$4</f>
        <v>3.0850946341495007E-3</v>
      </c>
      <c r="Q103" s="54">
        <v>0</v>
      </c>
      <c r="R103" s="56">
        <f>Table3[[#This Row],[Incentive Disbursements]]/'1.) CLM Reference'!$B$5</f>
        <v>0</v>
      </c>
      <c r="S103" s="49" t="str">
        <f t="shared" si="5"/>
        <v>NO</v>
      </c>
      <c r="U103" s="49" t="s">
        <v>103</v>
      </c>
      <c r="V103" s="49" t="str">
        <f>RIGHT(Table5[[#This Row],[Census Tract]],10)</f>
        <v>9001074400</v>
      </c>
      <c r="W103" s="49" t="s">
        <v>240</v>
      </c>
      <c r="X103" s="49" t="s">
        <v>244</v>
      </c>
      <c r="Y103" s="49">
        <v>89778.143799999903</v>
      </c>
      <c r="Z103" s="49">
        <v>3.0850946341495007E-3</v>
      </c>
      <c r="AA103" s="49">
        <v>0</v>
      </c>
      <c r="AB103" s="49">
        <v>0</v>
      </c>
      <c r="AC103" s="49" t="s">
        <v>290</v>
      </c>
      <c r="AD103" s="49" t="s">
        <v>1965</v>
      </c>
      <c r="AE103" s="49">
        <v>54299.358399999903</v>
      </c>
      <c r="AF103" s="49">
        <v>3.0850946341495007E-3</v>
      </c>
      <c r="AG103" s="49">
        <v>0</v>
      </c>
      <c r="AH103" s="49">
        <v>0</v>
      </c>
      <c r="AI103" s="49" t="s">
        <v>1965</v>
      </c>
      <c r="AJ103" s="49">
        <v>35478.785400000001</v>
      </c>
      <c r="AK103" s="49">
        <v>3.0850946341495007E-3</v>
      </c>
      <c r="AL103" s="49">
        <v>0</v>
      </c>
      <c r="AM103" s="49">
        <v>0</v>
      </c>
      <c r="AN103" s="49" t="s">
        <v>1965</v>
      </c>
    </row>
    <row r="104" spans="1:40" s="49" customFormat="1" ht="15.75" thickBot="1" x14ac:dyDescent="0.3">
      <c r="A104" s="50" t="s">
        <v>104</v>
      </c>
      <c r="B104" s="51" t="s">
        <v>240</v>
      </c>
      <c r="C104" s="3" t="s">
        <v>239</v>
      </c>
      <c r="D104" s="15">
        <f>Table3[[#This Row],[Residential CLM $ Collected]]+Table3[[#This Row],[C&amp;I CLM $ Collected]]</f>
        <v>259.25740000000002</v>
      </c>
      <c r="E104" s="48">
        <f>Table3[[#This Row],[CLM $ Collected ]]/'1.) CLM Reference'!$B$4</f>
        <v>8.9090014534645754E-6</v>
      </c>
      <c r="F104" s="12">
        <f>Table3[[#This Row],[Residential Incentive Disbursements]]+Table3[[#This Row],[C&amp;I Incentive Disbursements]]</f>
        <v>0</v>
      </c>
      <c r="G104" s="17">
        <f>Table3[[#This Row],[Incentive Disbursements]]/'1.) CLM Reference'!$B$5</f>
        <v>0</v>
      </c>
      <c r="H104" s="17" t="str">
        <f>IF((Table3[[#This Row],[Incentive Disbursements]]&gt;=0.5*Table3[[#This Row],[CLM $ Collected ]]),"YES",IF(Table3[[#This Row],[Incentive Disbursements]]&lt;=1, "N/A", "NO"))</f>
        <v>N/A</v>
      </c>
      <c r="I104" s="17" t="str">
        <f t="shared" si="3"/>
        <v>NO</v>
      </c>
      <c r="J104" s="52">
        <v>255.44900000000001</v>
      </c>
      <c r="K104" s="53">
        <f>Table3[[#This Row],[CLM $ Collected ]]/'1.) CLM Reference'!$B$4</f>
        <v>8.9090014534645754E-6</v>
      </c>
      <c r="L104" s="54">
        <v>0</v>
      </c>
      <c r="M104" s="53">
        <f>Table3[[#This Row],[Incentive Disbursements]]/'1.) CLM Reference'!$B$5</f>
        <v>0</v>
      </c>
      <c r="N104" s="53" t="str">
        <f t="shared" si="4"/>
        <v>NO</v>
      </c>
      <c r="O104" s="52">
        <v>3.8083999999999998</v>
      </c>
      <c r="P104" s="76">
        <f>Table3[[#This Row],[CLM $ Collected ]]/'1.) CLM Reference'!$B$4</f>
        <v>8.9090014534645754E-6</v>
      </c>
      <c r="Q104" s="54">
        <v>0</v>
      </c>
      <c r="R104" s="56">
        <f>Table3[[#This Row],[Incentive Disbursements]]/'1.) CLM Reference'!$B$5</f>
        <v>0</v>
      </c>
      <c r="S104" s="49" t="str">
        <f t="shared" si="5"/>
        <v>NO</v>
      </c>
      <c r="U104" s="49" t="s">
        <v>104</v>
      </c>
      <c r="V104" s="49" t="str">
        <f>RIGHT(Table5[[#This Row],[Census Tract]],10)</f>
        <v>9001080100</v>
      </c>
      <c r="W104" s="49" t="s">
        <v>240</v>
      </c>
      <c r="X104" s="49" t="s">
        <v>239</v>
      </c>
      <c r="Y104" s="49">
        <v>259.25740000000002</v>
      </c>
      <c r="Z104" s="49">
        <v>8.9090014534645754E-6</v>
      </c>
      <c r="AA104" s="49">
        <v>0</v>
      </c>
      <c r="AB104" s="49">
        <v>0</v>
      </c>
      <c r="AC104" s="49" t="s">
        <v>290</v>
      </c>
      <c r="AD104" s="49" t="s">
        <v>1965</v>
      </c>
      <c r="AE104" s="49">
        <v>255.44900000000001</v>
      </c>
      <c r="AF104" s="49">
        <v>8.9090014534645754E-6</v>
      </c>
      <c r="AG104" s="49">
        <v>0</v>
      </c>
      <c r="AH104" s="49">
        <v>0</v>
      </c>
      <c r="AI104" s="49" t="s">
        <v>1965</v>
      </c>
      <c r="AJ104" s="49">
        <v>3.8083999999999998</v>
      </c>
      <c r="AK104" s="49">
        <v>8.9090014534645754E-6</v>
      </c>
      <c r="AL104" s="49">
        <v>0</v>
      </c>
      <c r="AM104" s="49">
        <v>0</v>
      </c>
      <c r="AN104" s="49" t="s">
        <v>1965</v>
      </c>
    </row>
    <row r="105" spans="1:40" s="49" customFormat="1" ht="15.75" thickBot="1" x14ac:dyDescent="0.3">
      <c r="A105" s="50" t="s">
        <v>104</v>
      </c>
      <c r="B105" s="51" t="s">
        <v>243</v>
      </c>
      <c r="C105" s="3" t="s">
        <v>239</v>
      </c>
      <c r="D105" s="15">
        <f>Table3[[#This Row],[Residential CLM $ Collected]]+Table3[[#This Row],[C&amp;I CLM $ Collected]]</f>
        <v>77396.962000000101</v>
      </c>
      <c r="E105" s="48">
        <f>Table3[[#This Row],[CLM $ Collected ]]/'1.) CLM Reference'!$B$4</f>
        <v>2.6596334258992931E-3</v>
      </c>
      <c r="F105" s="12">
        <f>Table3[[#This Row],[Residential Incentive Disbursements]]+Table3[[#This Row],[C&amp;I Incentive Disbursements]]</f>
        <v>25362.32</v>
      </c>
      <c r="G105" s="17">
        <f>Table3[[#This Row],[Incentive Disbursements]]/'1.) CLM Reference'!$B$5</f>
        <v>1.5095731301806297E-3</v>
      </c>
      <c r="H105" s="17" t="str">
        <f>IF((Table3[[#This Row],[Incentive Disbursements]]&gt;=0.5*Table3[[#This Row],[CLM $ Collected ]]),"YES",IF(Table3[[#This Row],[Incentive Disbursements]]&lt;=1, "N/A", "NO"))</f>
        <v>NO</v>
      </c>
      <c r="I105" s="17" t="str">
        <f t="shared" si="3"/>
        <v>NO</v>
      </c>
      <c r="J105" s="52">
        <v>59251.9010000001</v>
      </c>
      <c r="K105" s="53">
        <f>Table3[[#This Row],[CLM $ Collected ]]/'1.) CLM Reference'!$B$4</f>
        <v>2.6596334258992931E-3</v>
      </c>
      <c r="L105" s="54">
        <v>22394.32</v>
      </c>
      <c r="M105" s="53">
        <f>Table3[[#This Row],[Incentive Disbursements]]/'1.) CLM Reference'!$B$5</f>
        <v>1.5095731301806297E-3</v>
      </c>
      <c r="N105" s="53" t="str">
        <f t="shared" si="4"/>
        <v>NO</v>
      </c>
      <c r="O105" s="52">
        <v>18145.061000000002</v>
      </c>
      <c r="P105" s="76">
        <f>Table3[[#This Row],[CLM $ Collected ]]/'1.) CLM Reference'!$B$4</f>
        <v>2.6596334258992931E-3</v>
      </c>
      <c r="Q105" s="54">
        <v>2968</v>
      </c>
      <c r="R105" s="56">
        <f>Table3[[#This Row],[Incentive Disbursements]]/'1.) CLM Reference'!$B$5</f>
        <v>1.5095731301806297E-3</v>
      </c>
      <c r="S105" s="49" t="str">
        <f t="shared" si="5"/>
        <v>NO</v>
      </c>
      <c r="U105" s="49" t="s">
        <v>104</v>
      </c>
      <c r="V105" s="49" t="str">
        <f>RIGHT(Table5[[#This Row],[Census Tract]],10)</f>
        <v>9001080100</v>
      </c>
      <c r="W105" s="49" t="s">
        <v>243</v>
      </c>
      <c r="X105" s="49" t="s">
        <v>239</v>
      </c>
      <c r="Y105" s="49">
        <v>77396.962000000101</v>
      </c>
      <c r="Z105" s="49">
        <v>2.6596334258992931E-3</v>
      </c>
      <c r="AA105" s="49">
        <v>25362.32</v>
      </c>
      <c r="AB105" s="49">
        <v>1.5095731301806297E-3</v>
      </c>
      <c r="AC105" s="49" t="s">
        <v>1965</v>
      </c>
      <c r="AD105" s="49" t="s">
        <v>1965</v>
      </c>
      <c r="AE105" s="49">
        <v>59251.9010000001</v>
      </c>
      <c r="AF105" s="49">
        <v>2.6596334258992931E-3</v>
      </c>
      <c r="AG105" s="49">
        <v>22394.32</v>
      </c>
      <c r="AH105" s="49">
        <v>1.5095731301806297E-3</v>
      </c>
      <c r="AI105" s="49" t="s">
        <v>1965</v>
      </c>
      <c r="AJ105" s="49">
        <v>18145.061000000002</v>
      </c>
      <c r="AK105" s="49">
        <v>2.6596334258992931E-3</v>
      </c>
      <c r="AL105" s="49">
        <v>2968</v>
      </c>
      <c r="AM105" s="49">
        <v>1.5095731301806297E-3</v>
      </c>
      <c r="AN105" s="49" t="s">
        <v>1965</v>
      </c>
    </row>
    <row r="106" spans="1:40" s="49" customFormat="1" ht="15.75" thickBot="1" x14ac:dyDescent="0.3">
      <c r="A106" s="50" t="s">
        <v>105</v>
      </c>
      <c r="B106" s="51" t="s">
        <v>243</v>
      </c>
      <c r="C106" s="3" t="s">
        <v>239</v>
      </c>
      <c r="D106" s="15">
        <f>Table3[[#This Row],[Residential CLM $ Collected]]+Table3[[#This Row],[C&amp;I CLM $ Collected]]</f>
        <v>85393.182599999898</v>
      </c>
      <c r="E106" s="48">
        <f>Table3[[#This Row],[CLM $ Collected ]]/'1.) CLM Reference'!$B$4</f>
        <v>2.9344118543939922E-3</v>
      </c>
      <c r="F106" s="12">
        <f>Table3[[#This Row],[Residential Incentive Disbursements]]+Table3[[#This Row],[C&amp;I Incentive Disbursements]]</f>
        <v>33661.599999999999</v>
      </c>
      <c r="G106" s="17">
        <f>Table3[[#This Row],[Incentive Disbursements]]/'1.) CLM Reference'!$B$5</f>
        <v>2.0035488424910764E-3</v>
      </c>
      <c r="H106" s="17" t="str">
        <f>IF((Table3[[#This Row],[Incentive Disbursements]]&gt;=0.5*Table3[[#This Row],[CLM $ Collected ]]),"YES",IF(Table3[[#This Row],[Incentive Disbursements]]&lt;=1, "N/A", "NO"))</f>
        <v>NO</v>
      </c>
      <c r="I106" s="17" t="str">
        <f t="shared" si="3"/>
        <v>NO</v>
      </c>
      <c r="J106" s="52">
        <v>57737.786099999903</v>
      </c>
      <c r="K106" s="53">
        <f>Table3[[#This Row],[CLM $ Collected ]]/'1.) CLM Reference'!$B$4</f>
        <v>2.9344118543939922E-3</v>
      </c>
      <c r="L106" s="54">
        <v>32132.799999999999</v>
      </c>
      <c r="M106" s="53">
        <f>Table3[[#This Row],[Incentive Disbursements]]/'1.) CLM Reference'!$B$5</f>
        <v>2.0035488424910764E-3</v>
      </c>
      <c r="N106" s="53" t="str">
        <f t="shared" si="4"/>
        <v>NO</v>
      </c>
      <c r="O106" s="52">
        <v>27655.396499999999</v>
      </c>
      <c r="P106" s="76">
        <f>Table3[[#This Row],[CLM $ Collected ]]/'1.) CLM Reference'!$B$4</f>
        <v>2.9344118543939922E-3</v>
      </c>
      <c r="Q106" s="54">
        <v>1528.8</v>
      </c>
      <c r="R106" s="56">
        <f>Table3[[#This Row],[Incentive Disbursements]]/'1.) CLM Reference'!$B$5</f>
        <v>2.0035488424910764E-3</v>
      </c>
      <c r="S106" s="49" t="str">
        <f t="shared" si="5"/>
        <v>NO</v>
      </c>
      <c r="U106" s="49" t="s">
        <v>105</v>
      </c>
      <c r="V106" s="49" t="str">
        <f>RIGHT(Table5[[#This Row],[Census Tract]],10)</f>
        <v>9001080200</v>
      </c>
      <c r="W106" s="49" t="s">
        <v>243</v>
      </c>
      <c r="X106" s="49" t="s">
        <v>239</v>
      </c>
      <c r="Y106" s="49">
        <v>85393.182599999898</v>
      </c>
      <c r="Z106" s="49">
        <v>2.9344118543939922E-3</v>
      </c>
      <c r="AA106" s="49">
        <v>33661.599999999999</v>
      </c>
      <c r="AB106" s="49">
        <v>2.0035488424910764E-3</v>
      </c>
      <c r="AC106" s="49" t="s">
        <v>1965</v>
      </c>
      <c r="AD106" s="49" t="s">
        <v>1965</v>
      </c>
      <c r="AE106" s="49">
        <v>57737.786099999903</v>
      </c>
      <c r="AF106" s="49">
        <v>2.9344118543939922E-3</v>
      </c>
      <c r="AG106" s="49">
        <v>32132.799999999999</v>
      </c>
      <c r="AH106" s="49">
        <v>2.0035488424910764E-3</v>
      </c>
      <c r="AI106" s="49" t="s">
        <v>1965</v>
      </c>
      <c r="AJ106" s="49">
        <v>27655.396499999999</v>
      </c>
      <c r="AK106" s="49">
        <v>2.9344118543939922E-3</v>
      </c>
      <c r="AL106" s="49">
        <v>1528.8</v>
      </c>
      <c r="AM106" s="49">
        <v>2.0035488424910764E-3</v>
      </c>
      <c r="AN106" s="49" t="s">
        <v>1965</v>
      </c>
    </row>
    <row r="107" spans="1:40" s="49" customFormat="1" ht="15.75" thickBot="1" x14ac:dyDescent="0.3">
      <c r="A107" s="50" t="s">
        <v>106</v>
      </c>
      <c r="B107" s="51" t="s">
        <v>240</v>
      </c>
      <c r="C107" s="3" t="s">
        <v>239</v>
      </c>
      <c r="D107" s="15">
        <f>Table3[[#This Row],[Residential CLM $ Collected]]+Table3[[#This Row],[C&amp;I CLM $ Collected]]</f>
        <v>29.934999999999999</v>
      </c>
      <c r="E107" s="48">
        <f>Table3[[#This Row],[CLM $ Collected ]]/'1.) CLM Reference'!$B$4</f>
        <v>1.0286725027307304E-6</v>
      </c>
      <c r="F107" s="12">
        <f>Table3[[#This Row],[Residential Incentive Disbursements]]+Table3[[#This Row],[C&amp;I Incentive Disbursements]]</f>
        <v>0</v>
      </c>
      <c r="G107" s="17">
        <f>Table3[[#This Row],[Incentive Disbursements]]/'1.) CLM Reference'!$B$5</f>
        <v>0</v>
      </c>
      <c r="H107" s="17" t="str">
        <f>IF((Table3[[#This Row],[Incentive Disbursements]]&gt;=0.5*Table3[[#This Row],[CLM $ Collected ]]),"YES",IF(Table3[[#This Row],[Incentive Disbursements]]&lt;=1, "N/A", "NO"))</f>
        <v>N/A</v>
      </c>
      <c r="I107" s="17" t="str">
        <f t="shared" si="3"/>
        <v>N/A</v>
      </c>
      <c r="J107" s="52">
        <v>0</v>
      </c>
      <c r="K107" s="53">
        <f>Table3[[#This Row],[CLM $ Collected ]]/'1.) CLM Reference'!$B$4</f>
        <v>1.0286725027307304E-6</v>
      </c>
      <c r="L107" s="54">
        <v>0</v>
      </c>
      <c r="M107" s="53">
        <f>Table3[[#This Row],[Incentive Disbursements]]/'1.) CLM Reference'!$B$5</f>
        <v>0</v>
      </c>
      <c r="N107" s="53" t="str">
        <f t="shared" si="4"/>
        <v>N/A</v>
      </c>
      <c r="O107" s="52">
        <v>29.934999999999999</v>
      </c>
      <c r="P107" s="76">
        <f>Table3[[#This Row],[CLM $ Collected ]]/'1.) CLM Reference'!$B$4</f>
        <v>1.0286725027307304E-6</v>
      </c>
      <c r="Q107" s="54">
        <v>0</v>
      </c>
      <c r="R107" s="56">
        <f>Table3[[#This Row],[Incentive Disbursements]]/'1.) CLM Reference'!$B$5</f>
        <v>0</v>
      </c>
      <c r="S107" s="49" t="str">
        <f t="shared" si="5"/>
        <v>N/A</v>
      </c>
      <c r="U107" s="49" t="s">
        <v>106</v>
      </c>
      <c r="V107" s="49" t="str">
        <f>RIGHT(Table5[[#This Row],[Census Tract]],10)</f>
        <v>9001080400</v>
      </c>
      <c r="W107" s="49" t="s">
        <v>240</v>
      </c>
      <c r="X107" s="49" t="s">
        <v>239</v>
      </c>
      <c r="Y107" s="49">
        <v>29.934999999999999</v>
      </c>
      <c r="Z107" s="49">
        <v>1.0286725027307304E-6</v>
      </c>
      <c r="AA107" s="49">
        <v>0</v>
      </c>
      <c r="AB107" s="49">
        <v>0</v>
      </c>
      <c r="AC107" s="49" t="s">
        <v>290</v>
      </c>
      <c r="AD107" s="49" t="s">
        <v>290</v>
      </c>
      <c r="AE107" s="49">
        <v>0</v>
      </c>
      <c r="AF107" s="49">
        <v>1.0286725027307304E-6</v>
      </c>
      <c r="AG107" s="49">
        <v>0</v>
      </c>
      <c r="AH107" s="49">
        <v>0</v>
      </c>
      <c r="AI107" s="49" t="s">
        <v>290</v>
      </c>
      <c r="AJ107" s="49">
        <v>29.934999999999999</v>
      </c>
      <c r="AK107" s="49">
        <v>1.0286725027307304E-6</v>
      </c>
      <c r="AL107" s="49">
        <v>0</v>
      </c>
      <c r="AM107" s="49">
        <v>0</v>
      </c>
      <c r="AN107" s="49" t="s">
        <v>290</v>
      </c>
    </row>
    <row r="108" spans="1:40" s="49" customFormat="1" ht="15.75" thickBot="1" x14ac:dyDescent="0.3">
      <c r="A108" s="50" t="s">
        <v>106</v>
      </c>
      <c r="B108" s="51" t="s">
        <v>243</v>
      </c>
      <c r="C108" s="3" t="s">
        <v>239</v>
      </c>
      <c r="D108" s="15">
        <f>Table3[[#This Row],[Residential CLM $ Collected]]+Table3[[#This Row],[C&amp;I CLM $ Collected]]</f>
        <v>165136.2267</v>
      </c>
      <c r="E108" s="48">
        <f>Table3[[#This Row],[CLM $ Collected ]]/'1.) CLM Reference'!$B$4</f>
        <v>5.6746649611156925E-3</v>
      </c>
      <c r="F108" s="12">
        <f>Table3[[#This Row],[Residential Incentive Disbursements]]+Table3[[#This Row],[C&amp;I Incentive Disbursements]]</f>
        <v>36568.28</v>
      </c>
      <c r="G108" s="17">
        <f>Table3[[#This Row],[Incentive Disbursements]]/'1.) CLM Reference'!$B$5</f>
        <v>2.1765553350372407E-3</v>
      </c>
      <c r="H108" s="17" t="str">
        <f>IF((Table3[[#This Row],[Incentive Disbursements]]&gt;=0.5*Table3[[#This Row],[CLM $ Collected ]]),"YES",IF(Table3[[#This Row],[Incentive Disbursements]]&lt;=1, "N/A", "NO"))</f>
        <v>NO</v>
      </c>
      <c r="I108" s="17" t="str">
        <f t="shared" si="3"/>
        <v>NO</v>
      </c>
      <c r="J108" s="52">
        <v>78832.451199999996</v>
      </c>
      <c r="K108" s="53">
        <f>Table3[[#This Row],[CLM $ Collected ]]/'1.) CLM Reference'!$B$4</f>
        <v>5.6746649611156925E-3</v>
      </c>
      <c r="L108" s="54">
        <v>18104.68</v>
      </c>
      <c r="M108" s="53">
        <f>Table3[[#This Row],[Incentive Disbursements]]/'1.) CLM Reference'!$B$5</f>
        <v>2.1765553350372407E-3</v>
      </c>
      <c r="N108" s="53" t="str">
        <f t="shared" si="4"/>
        <v>NO</v>
      </c>
      <c r="O108" s="52">
        <v>86303.775500000003</v>
      </c>
      <c r="P108" s="76">
        <f>Table3[[#This Row],[CLM $ Collected ]]/'1.) CLM Reference'!$B$4</f>
        <v>5.6746649611156925E-3</v>
      </c>
      <c r="Q108" s="54">
        <v>18463.599999999999</v>
      </c>
      <c r="R108" s="56">
        <f>Table3[[#This Row],[Incentive Disbursements]]/'1.) CLM Reference'!$B$5</f>
        <v>2.1765553350372407E-3</v>
      </c>
      <c r="S108" s="49" t="str">
        <f t="shared" si="5"/>
        <v>NO</v>
      </c>
      <c r="U108" s="49" t="s">
        <v>106</v>
      </c>
      <c r="V108" s="49" t="str">
        <f>RIGHT(Table5[[#This Row],[Census Tract]],10)</f>
        <v>9001080400</v>
      </c>
      <c r="W108" s="49" t="s">
        <v>243</v>
      </c>
      <c r="X108" s="49" t="s">
        <v>239</v>
      </c>
      <c r="Y108" s="49">
        <v>165136.2267</v>
      </c>
      <c r="Z108" s="49">
        <v>5.6746649611156925E-3</v>
      </c>
      <c r="AA108" s="49">
        <v>36568.28</v>
      </c>
      <c r="AB108" s="49">
        <v>2.1765553350372407E-3</v>
      </c>
      <c r="AC108" s="49" t="s">
        <v>1965</v>
      </c>
      <c r="AD108" s="49" t="s">
        <v>1965</v>
      </c>
      <c r="AE108" s="49">
        <v>78832.451199999996</v>
      </c>
      <c r="AF108" s="49">
        <v>5.6746649611156925E-3</v>
      </c>
      <c r="AG108" s="49">
        <v>18104.68</v>
      </c>
      <c r="AH108" s="49">
        <v>2.1765553350372407E-3</v>
      </c>
      <c r="AI108" s="49" t="s">
        <v>1965</v>
      </c>
      <c r="AJ108" s="49">
        <v>86303.775500000003</v>
      </c>
      <c r="AK108" s="49">
        <v>5.6746649611156925E-3</v>
      </c>
      <c r="AL108" s="49">
        <v>18463.599999999999</v>
      </c>
      <c r="AM108" s="49">
        <v>2.1765553350372407E-3</v>
      </c>
      <c r="AN108" s="49" t="s">
        <v>1965</v>
      </c>
    </row>
    <row r="109" spans="1:40" s="49" customFormat="1" ht="15.75" thickBot="1" x14ac:dyDescent="0.3">
      <c r="A109" s="50" t="s">
        <v>107</v>
      </c>
      <c r="B109" s="51" t="s">
        <v>240</v>
      </c>
      <c r="C109" s="3" t="s">
        <v>239</v>
      </c>
      <c r="D109" s="15">
        <f>Table3[[#This Row],[Residential CLM $ Collected]]+Table3[[#This Row],[C&amp;I CLM $ Collected]]</f>
        <v>1.0708</v>
      </c>
      <c r="E109" s="48">
        <f>Table3[[#This Row],[CLM $ Collected ]]/'1.) CLM Reference'!$B$4</f>
        <v>3.6796476229299019E-8</v>
      </c>
      <c r="F109" s="12">
        <f>Table3[[#This Row],[Residential Incentive Disbursements]]+Table3[[#This Row],[C&amp;I Incentive Disbursements]]</f>
        <v>0</v>
      </c>
      <c r="G109" s="17">
        <f>Table3[[#This Row],[Incentive Disbursements]]/'1.) CLM Reference'!$B$5</f>
        <v>0</v>
      </c>
      <c r="H109" s="17" t="str">
        <f>IF((Table3[[#This Row],[Incentive Disbursements]]&gt;=0.5*Table3[[#This Row],[CLM $ Collected ]]),"YES",IF(Table3[[#This Row],[Incentive Disbursements]]&lt;=1, "N/A", "NO"))</f>
        <v>N/A</v>
      </c>
      <c r="I109" s="17" t="str">
        <f t="shared" si="3"/>
        <v>N/A</v>
      </c>
      <c r="J109" s="52">
        <v>0</v>
      </c>
      <c r="K109" s="53">
        <f>Table3[[#This Row],[CLM $ Collected ]]/'1.) CLM Reference'!$B$4</f>
        <v>3.6796476229299019E-8</v>
      </c>
      <c r="L109" s="54">
        <v>0</v>
      </c>
      <c r="M109" s="53">
        <f>Table3[[#This Row],[Incentive Disbursements]]/'1.) CLM Reference'!$B$5</f>
        <v>0</v>
      </c>
      <c r="N109" s="53" t="str">
        <f t="shared" si="4"/>
        <v>N/A</v>
      </c>
      <c r="O109" s="52">
        <v>1.0708</v>
      </c>
      <c r="P109" s="76">
        <f>Table3[[#This Row],[CLM $ Collected ]]/'1.) CLM Reference'!$B$4</f>
        <v>3.6796476229299019E-8</v>
      </c>
      <c r="Q109" s="54">
        <v>0</v>
      </c>
      <c r="R109" s="56">
        <f>Table3[[#This Row],[Incentive Disbursements]]/'1.) CLM Reference'!$B$5</f>
        <v>0</v>
      </c>
      <c r="S109" s="49" t="str">
        <f t="shared" si="5"/>
        <v>N/A</v>
      </c>
      <c r="U109" s="49" t="s">
        <v>107</v>
      </c>
      <c r="V109" s="49" t="str">
        <f>RIGHT(Table5[[#This Row],[Census Tract]],10)</f>
        <v>9001080500</v>
      </c>
      <c r="W109" s="49" t="s">
        <v>240</v>
      </c>
      <c r="X109" s="49" t="s">
        <v>239</v>
      </c>
      <c r="Y109" s="49">
        <v>1.0708</v>
      </c>
      <c r="Z109" s="49">
        <v>3.6796476229299019E-8</v>
      </c>
      <c r="AA109" s="49">
        <v>0</v>
      </c>
      <c r="AB109" s="49">
        <v>0</v>
      </c>
      <c r="AC109" s="49" t="s">
        <v>290</v>
      </c>
      <c r="AD109" s="49" t="s">
        <v>290</v>
      </c>
      <c r="AE109" s="49">
        <v>0</v>
      </c>
      <c r="AF109" s="49">
        <v>3.6796476229299019E-8</v>
      </c>
      <c r="AG109" s="49">
        <v>0</v>
      </c>
      <c r="AH109" s="49">
        <v>0</v>
      </c>
      <c r="AI109" s="49" t="s">
        <v>290</v>
      </c>
      <c r="AJ109" s="49">
        <v>1.0708</v>
      </c>
      <c r="AK109" s="49">
        <v>3.6796476229299019E-8</v>
      </c>
      <c r="AL109" s="49">
        <v>0</v>
      </c>
      <c r="AM109" s="49">
        <v>0</v>
      </c>
      <c r="AN109" s="49" t="s">
        <v>290</v>
      </c>
    </row>
    <row r="110" spans="1:40" s="49" customFormat="1" ht="15.75" thickBot="1" x14ac:dyDescent="0.3">
      <c r="A110" s="50" t="s">
        <v>107</v>
      </c>
      <c r="B110" s="51" t="s">
        <v>243</v>
      </c>
      <c r="C110" s="3" t="s">
        <v>239</v>
      </c>
      <c r="D110" s="15">
        <f>Table3[[#This Row],[Residential CLM $ Collected]]+Table3[[#This Row],[C&amp;I CLM $ Collected]]</f>
        <v>108865.58459999991</v>
      </c>
      <c r="E110" s="48">
        <f>Table3[[#This Row],[CLM $ Collected ]]/'1.) CLM Reference'!$B$4</f>
        <v>3.7410066267488215E-3</v>
      </c>
      <c r="F110" s="12">
        <f>Table3[[#This Row],[Residential Incentive Disbursements]]+Table3[[#This Row],[C&amp;I Incentive Disbursements]]</f>
        <v>18949.27</v>
      </c>
      <c r="G110" s="17">
        <f>Table3[[#This Row],[Incentive Disbursements]]/'1.) CLM Reference'!$B$5</f>
        <v>1.127866410822744E-3</v>
      </c>
      <c r="H110" s="17" t="str">
        <f>IF((Table3[[#This Row],[Incentive Disbursements]]&gt;=0.5*Table3[[#This Row],[CLM $ Collected ]]),"YES",IF(Table3[[#This Row],[Incentive Disbursements]]&lt;=1, "N/A", "NO"))</f>
        <v>NO</v>
      </c>
      <c r="I110" s="17" t="str">
        <f t="shared" si="3"/>
        <v>NO</v>
      </c>
      <c r="J110" s="52">
        <v>67513.527999999904</v>
      </c>
      <c r="K110" s="53">
        <f>Table3[[#This Row],[CLM $ Collected ]]/'1.) CLM Reference'!$B$4</f>
        <v>3.7410066267488215E-3</v>
      </c>
      <c r="L110" s="54">
        <v>10850.27</v>
      </c>
      <c r="M110" s="53">
        <f>Table3[[#This Row],[Incentive Disbursements]]/'1.) CLM Reference'!$B$5</f>
        <v>1.127866410822744E-3</v>
      </c>
      <c r="N110" s="53" t="str">
        <f t="shared" si="4"/>
        <v>NO</v>
      </c>
      <c r="O110" s="52">
        <v>41352.056600000004</v>
      </c>
      <c r="P110" s="76">
        <f>Table3[[#This Row],[CLM $ Collected ]]/'1.) CLM Reference'!$B$4</f>
        <v>3.7410066267488215E-3</v>
      </c>
      <c r="Q110" s="54">
        <v>8099</v>
      </c>
      <c r="R110" s="56">
        <f>Table3[[#This Row],[Incentive Disbursements]]/'1.) CLM Reference'!$B$5</f>
        <v>1.127866410822744E-3</v>
      </c>
      <c r="S110" s="49" t="str">
        <f t="shared" si="5"/>
        <v>NO</v>
      </c>
      <c r="U110" s="49" t="s">
        <v>107</v>
      </c>
      <c r="V110" s="49" t="str">
        <f>RIGHT(Table5[[#This Row],[Census Tract]],10)</f>
        <v>9001080500</v>
      </c>
      <c r="W110" s="49" t="s">
        <v>243</v>
      </c>
      <c r="X110" s="49" t="s">
        <v>239</v>
      </c>
      <c r="Y110" s="49">
        <v>108865.58459999991</v>
      </c>
      <c r="Z110" s="49">
        <v>3.7410066267488215E-3</v>
      </c>
      <c r="AA110" s="49">
        <v>18949.27</v>
      </c>
      <c r="AB110" s="49">
        <v>1.127866410822744E-3</v>
      </c>
      <c r="AC110" s="49" t="s">
        <v>1965</v>
      </c>
      <c r="AD110" s="49" t="s">
        <v>1965</v>
      </c>
      <c r="AE110" s="49">
        <v>67513.527999999904</v>
      </c>
      <c r="AF110" s="49">
        <v>3.7410066267488215E-3</v>
      </c>
      <c r="AG110" s="49">
        <v>10850.27</v>
      </c>
      <c r="AH110" s="49">
        <v>1.127866410822744E-3</v>
      </c>
      <c r="AI110" s="49" t="s">
        <v>1965</v>
      </c>
      <c r="AJ110" s="49">
        <v>41352.056600000004</v>
      </c>
      <c r="AK110" s="49">
        <v>3.7410066267488215E-3</v>
      </c>
      <c r="AL110" s="49">
        <v>8099</v>
      </c>
      <c r="AM110" s="49">
        <v>1.127866410822744E-3</v>
      </c>
      <c r="AN110" s="49" t="s">
        <v>1965</v>
      </c>
    </row>
    <row r="111" spans="1:40" s="49" customFormat="1" ht="15.75" thickBot="1" x14ac:dyDescent="0.3">
      <c r="A111" s="50" t="s">
        <v>108</v>
      </c>
      <c r="B111" s="51" t="s">
        <v>243</v>
      </c>
      <c r="C111" s="3" t="s">
        <v>239</v>
      </c>
      <c r="D111" s="15">
        <f>Table3[[#This Row],[Residential CLM $ Collected]]+Table3[[#This Row],[C&amp;I CLM $ Collected]]</f>
        <v>63605.251900000098</v>
      </c>
      <c r="E111" s="48">
        <f>Table3[[#This Row],[CLM $ Collected ]]/'1.) CLM Reference'!$B$4</f>
        <v>2.1857014751558925E-3</v>
      </c>
      <c r="F111" s="12">
        <f>Table3[[#This Row],[Residential Incentive Disbursements]]+Table3[[#This Row],[C&amp;I Incentive Disbursements]]</f>
        <v>11195.38</v>
      </c>
      <c r="G111" s="17">
        <f>Table3[[#This Row],[Incentive Disbursements]]/'1.) CLM Reference'!$B$5</f>
        <v>6.6635247998454467E-4</v>
      </c>
      <c r="H111" s="17" t="str">
        <f>IF((Table3[[#This Row],[Incentive Disbursements]]&gt;=0.5*Table3[[#This Row],[CLM $ Collected ]]),"YES",IF(Table3[[#This Row],[Incentive Disbursements]]&lt;=1, "N/A", "NO"))</f>
        <v>NO</v>
      </c>
      <c r="I111" s="17" t="str">
        <f t="shared" si="3"/>
        <v>NO</v>
      </c>
      <c r="J111" s="52">
        <v>43535.777800000098</v>
      </c>
      <c r="K111" s="53">
        <f>Table3[[#This Row],[CLM $ Collected ]]/'1.) CLM Reference'!$B$4</f>
        <v>2.1857014751558925E-3</v>
      </c>
      <c r="L111" s="54">
        <v>10265.379999999999</v>
      </c>
      <c r="M111" s="53">
        <f>Table3[[#This Row],[Incentive Disbursements]]/'1.) CLM Reference'!$B$5</f>
        <v>6.6635247998454467E-4</v>
      </c>
      <c r="N111" s="53" t="str">
        <f t="shared" si="4"/>
        <v>NO</v>
      </c>
      <c r="O111" s="52">
        <v>20069.474099999999</v>
      </c>
      <c r="P111" s="76">
        <f>Table3[[#This Row],[CLM $ Collected ]]/'1.) CLM Reference'!$B$4</f>
        <v>2.1857014751558925E-3</v>
      </c>
      <c r="Q111" s="54">
        <v>930</v>
      </c>
      <c r="R111" s="56">
        <f>Table3[[#This Row],[Incentive Disbursements]]/'1.) CLM Reference'!$B$5</f>
        <v>6.6635247998454467E-4</v>
      </c>
      <c r="S111" s="49" t="str">
        <f t="shared" si="5"/>
        <v>NO</v>
      </c>
      <c r="U111" s="49" t="s">
        <v>108</v>
      </c>
      <c r="V111" s="49" t="str">
        <f>RIGHT(Table5[[#This Row],[Census Tract]],10)</f>
        <v>9001080600</v>
      </c>
      <c r="W111" s="49" t="s">
        <v>243</v>
      </c>
      <c r="X111" s="49" t="s">
        <v>239</v>
      </c>
      <c r="Y111" s="49">
        <v>63605.251900000098</v>
      </c>
      <c r="Z111" s="49">
        <v>2.1857014751558925E-3</v>
      </c>
      <c r="AA111" s="49">
        <v>11195.38</v>
      </c>
      <c r="AB111" s="49">
        <v>6.6635247998454467E-4</v>
      </c>
      <c r="AC111" s="49" t="s">
        <v>1965</v>
      </c>
      <c r="AD111" s="49" t="s">
        <v>1965</v>
      </c>
      <c r="AE111" s="49">
        <v>43535.777800000098</v>
      </c>
      <c r="AF111" s="49">
        <v>2.1857014751558925E-3</v>
      </c>
      <c r="AG111" s="49">
        <v>10265.379999999999</v>
      </c>
      <c r="AH111" s="49">
        <v>6.6635247998454467E-4</v>
      </c>
      <c r="AI111" s="49" t="s">
        <v>1965</v>
      </c>
      <c r="AJ111" s="49">
        <v>20069.474099999999</v>
      </c>
      <c r="AK111" s="49">
        <v>2.1857014751558925E-3</v>
      </c>
      <c r="AL111" s="49">
        <v>930</v>
      </c>
      <c r="AM111" s="49">
        <v>6.6635247998454467E-4</v>
      </c>
      <c r="AN111" s="49" t="s">
        <v>1965</v>
      </c>
    </row>
    <row r="112" spans="1:40" s="49" customFormat="1" ht="15.75" thickBot="1" x14ac:dyDescent="0.3">
      <c r="A112" s="50" t="s">
        <v>109</v>
      </c>
      <c r="B112" s="51" t="s">
        <v>243</v>
      </c>
      <c r="C112" s="3" t="s">
        <v>239</v>
      </c>
      <c r="D112" s="15">
        <f>Table3[[#This Row],[Residential CLM $ Collected]]+Table3[[#This Row],[C&amp;I CLM $ Collected]]</f>
        <v>87244.379400000107</v>
      </c>
      <c r="E112" s="48">
        <f>Table3[[#This Row],[CLM $ Collected ]]/'1.) CLM Reference'!$B$4</f>
        <v>2.9980255255248867E-3</v>
      </c>
      <c r="F112" s="12">
        <f>Table3[[#This Row],[Residential Incentive Disbursements]]+Table3[[#This Row],[C&amp;I Incentive Disbursements]]</f>
        <v>99105.439999999988</v>
      </c>
      <c r="G112" s="17">
        <f>Table3[[#This Row],[Incentive Disbursements]]/'1.) CLM Reference'!$B$5</f>
        <v>5.8987864390453457E-3</v>
      </c>
      <c r="H112" s="17" t="str">
        <f>IF((Table3[[#This Row],[Incentive Disbursements]]&gt;=0.5*Table3[[#This Row],[CLM $ Collected ]]),"YES",IF(Table3[[#This Row],[Incentive Disbursements]]&lt;=1, "N/A", "NO"))</f>
        <v>YES</v>
      </c>
      <c r="I112" s="17" t="str">
        <f t="shared" si="3"/>
        <v>YES</v>
      </c>
      <c r="J112" s="52">
        <v>36457.738700000104</v>
      </c>
      <c r="K112" s="53">
        <f>Table3[[#This Row],[CLM $ Collected ]]/'1.) CLM Reference'!$B$4</f>
        <v>2.9980255255248867E-3</v>
      </c>
      <c r="L112" s="54">
        <v>3191.4</v>
      </c>
      <c r="M112" s="53">
        <f>Table3[[#This Row],[Incentive Disbursements]]/'1.) CLM Reference'!$B$5</f>
        <v>5.8987864390453457E-3</v>
      </c>
      <c r="N112" s="53" t="str">
        <f t="shared" si="4"/>
        <v>YES</v>
      </c>
      <c r="O112" s="52">
        <v>50786.640700000004</v>
      </c>
      <c r="P112" s="76">
        <f>Table3[[#This Row],[CLM $ Collected ]]/'1.) CLM Reference'!$B$4</f>
        <v>2.9980255255248867E-3</v>
      </c>
      <c r="Q112" s="54">
        <v>95914.04</v>
      </c>
      <c r="R112" s="56">
        <f>Table3[[#This Row],[Incentive Disbursements]]/'1.) CLM Reference'!$B$5</f>
        <v>5.8987864390453457E-3</v>
      </c>
      <c r="S112" s="49" t="str">
        <f t="shared" si="5"/>
        <v>YES</v>
      </c>
      <c r="U112" s="49" t="s">
        <v>109</v>
      </c>
      <c r="V112" s="49" t="str">
        <f>RIGHT(Table5[[#This Row],[Census Tract]],10)</f>
        <v>9001080700</v>
      </c>
      <c r="W112" s="49" t="s">
        <v>243</v>
      </c>
      <c r="X112" s="49" t="s">
        <v>239</v>
      </c>
      <c r="Y112" s="49">
        <v>87244.379400000107</v>
      </c>
      <c r="Z112" s="49">
        <v>2.9980255255248867E-3</v>
      </c>
      <c r="AA112" s="49">
        <v>99105.439999999988</v>
      </c>
      <c r="AB112" s="49">
        <v>5.8987864390453457E-3</v>
      </c>
      <c r="AC112" s="49" t="s">
        <v>1966</v>
      </c>
      <c r="AD112" s="49" t="s">
        <v>1966</v>
      </c>
      <c r="AE112" s="49">
        <v>36457.738700000104</v>
      </c>
      <c r="AF112" s="49">
        <v>2.9980255255248867E-3</v>
      </c>
      <c r="AG112" s="49">
        <v>3191.4</v>
      </c>
      <c r="AH112" s="49">
        <v>5.8987864390453457E-3</v>
      </c>
      <c r="AI112" s="49" t="s">
        <v>1966</v>
      </c>
      <c r="AJ112" s="49">
        <v>50786.640700000004</v>
      </c>
      <c r="AK112" s="49">
        <v>2.9980255255248867E-3</v>
      </c>
      <c r="AL112" s="49">
        <v>95914.04</v>
      </c>
      <c r="AM112" s="49">
        <v>5.8987864390453457E-3</v>
      </c>
      <c r="AN112" s="49" t="s">
        <v>1966</v>
      </c>
    </row>
    <row r="113" spans="1:40" s="49" customFormat="1" ht="15.75" thickBot="1" x14ac:dyDescent="0.3">
      <c r="A113" s="50" t="s">
        <v>110</v>
      </c>
      <c r="B113" s="51" t="s">
        <v>245</v>
      </c>
      <c r="C113" s="3" t="s">
        <v>239</v>
      </c>
      <c r="D113" s="15">
        <f>Table3[[#This Row],[Residential CLM $ Collected]]+Table3[[#This Row],[C&amp;I CLM $ Collected]]</f>
        <v>4.7055999999999996</v>
      </c>
      <c r="E113" s="48">
        <f>Table3[[#This Row],[CLM $ Collected ]]/'1.) CLM Reference'!$B$4</f>
        <v>1.6170106326539918E-7</v>
      </c>
      <c r="F113" s="12">
        <f>Table3[[#This Row],[Residential Incentive Disbursements]]+Table3[[#This Row],[C&amp;I Incentive Disbursements]]</f>
        <v>0</v>
      </c>
      <c r="G113" s="17">
        <f>Table3[[#This Row],[Incentive Disbursements]]/'1.) CLM Reference'!$B$5</f>
        <v>0</v>
      </c>
      <c r="H113" s="17" t="str">
        <f>IF((Table3[[#This Row],[Incentive Disbursements]]&gt;=0.5*Table3[[#This Row],[CLM $ Collected ]]),"YES",IF(Table3[[#This Row],[Incentive Disbursements]]&lt;=1, "N/A", "NO"))</f>
        <v>N/A</v>
      </c>
      <c r="I113" s="17" t="str">
        <f t="shared" si="3"/>
        <v>N/A</v>
      </c>
      <c r="J113" s="52">
        <v>0</v>
      </c>
      <c r="K113" s="53">
        <f>Table3[[#This Row],[CLM $ Collected ]]/'1.) CLM Reference'!$B$4</f>
        <v>1.6170106326539918E-7</v>
      </c>
      <c r="L113" s="54">
        <v>0</v>
      </c>
      <c r="M113" s="53">
        <f>Table3[[#This Row],[Incentive Disbursements]]/'1.) CLM Reference'!$B$5</f>
        <v>0</v>
      </c>
      <c r="N113" s="53" t="str">
        <f t="shared" si="4"/>
        <v>N/A</v>
      </c>
      <c r="O113" s="52">
        <v>4.7055999999999996</v>
      </c>
      <c r="P113" s="76">
        <f>Table3[[#This Row],[CLM $ Collected ]]/'1.) CLM Reference'!$B$4</f>
        <v>1.6170106326539918E-7</v>
      </c>
      <c r="Q113" s="54">
        <v>0</v>
      </c>
      <c r="R113" s="56">
        <f>Table3[[#This Row],[Incentive Disbursements]]/'1.) CLM Reference'!$B$5</f>
        <v>0</v>
      </c>
      <c r="S113" s="49" t="str">
        <f t="shared" si="5"/>
        <v>N/A</v>
      </c>
      <c r="U113" s="49" t="s">
        <v>110</v>
      </c>
      <c r="V113" s="49" t="str">
        <f>RIGHT(Table5[[#This Row],[Census Tract]],10)</f>
        <v>9001080800</v>
      </c>
      <c r="W113" s="49" t="s">
        <v>245</v>
      </c>
      <c r="X113" s="49" t="s">
        <v>239</v>
      </c>
      <c r="Y113" s="49">
        <v>4.7055999999999996</v>
      </c>
      <c r="Z113" s="49">
        <v>1.6170106326539918E-7</v>
      </c>
      <c r="AA113" s="49">
        <v>0</v>
      </c>
      <c r="AB113" s="49">
        <v>0</v>
      </c>
      <c r="AC113" s="49" t="s">
        <v>290</v>
      </c>
      <c r="AD113" s="49" t="s">
        <v>290</v>
      </c>
      <c r="AE113" s="49">
        <v>0</v>
      </c>
      <c r="AF113" s="49">
        <v>1.6170106326539918E-7</v>
      </c>
      <c r="AG113" s="49">
        <v>0</v>
      </c>
      <c r="AH113" s="49">
        <v>0</v>
      </c>
      <c r="AI113" s="49" t="s">
        <v>290</v>
      </c>
      <c r="AJ113" s="49">
        <v>4.7055999999999996</v>
      </c>
      <c r="AK113" s="49">
        <v>1.6170106326539918E-7</v>
      </c>
      <c r="AL113" s="49">
        <v>0</v>
      </c>
      <c r="AM113" s="49">
        <v>0</v>
      </c>
      <c r="AN113" s="49" t="s">
        <v>290</v>
      </c>
    </row>
    <row r="114" spans="1:40" s="49" customFormat="1" ht="15.75" thickBot="1" x14ac:dyDescent="0.3">
      <c r="A114" s="50" t="s">
        <v>110</v>
      </c>
      <c r="B114" s="51" t="s">
        <v>243</v>
      </c>
      <c r="C114" s="3" t="s">
        <v>239</v>
      </c>
      <c r="D114" s="15">
        <f>Table3[[#This Row],[Residential CLM $ Collected]]+Table3[[#This Row],[C&amp;I CLM $ Collected]]</f>
        <v>121063.7563999999</v>
      </c>
      <c r="E114" s="48">
        <f>Table3[[#This Row],[CLM $ Collected ]]/'1.) CLM Reference'!$B$4</f>
        <v>4.1601789639542797E-3</v>
      </c>
      <c r="F114" s="12">
        <f>Table3[[#This Row],[Residential Incentive Disbursements]]+Table3[[#This Row],[C&amp;I Incentive Disbursements]]</f>
        <v>18364.759999999998</v>
      </c>
      <c r="G114" s="17">
        <f>Table3[[#This Row],[Incentive Disbursements]]/'1.) CLM Reference'!$B$5</f>
        <v>1.0930761948518912E-3</v>
      </c>
      <c r="H114" s="17" t="str">
        <f>IF((Table3[[#This Row],[Incentive Disbursements]]&gt;=0.5*Table3[[#This Row],[CLM $ Collected ]]),"YES",IF(Table3[[#This Row],[Incentive Disbursements]]&lt;=1, "N/A", "NO"))</f>
        <v>NO</v>
      </c>
      <c r="I114" s="17" t="str">
        <f t="shared" si="3"/>
        <v>NO</v>
      </c>
      <c r="J114" s="52">
        <v>81784.641399999906</v>
      </c>
      <c r="K114" s="53">
        <f>Table3[[#This Row],[CLM $ Collected ]]/'1.) CLM Reference'!$B$4</f>
        <v>4.1601789639542797E-3</v>
      </c>
      <c r="L114" s="54">
        <v>18364.759999999998</v>
      </c>
      <c r="M114" s="53">
        <f>Table3[[#This Row],[Incentive Disbursements]]/'1.) CLM Reference'!$B$5</f>
        <v>1.0930761948518912E-3</v>
      </c>
      <c r="N114" s="53" t="str">
        <f t="shared" si="4"/>
        <v>NO</v>
      </c>
      <c r="O114" s="52">
        <v>39279.114999999998</v>
      </c>
      <c r="P114" s="76">
        <f>Table3[[#This Row],[CLM $ Collected ]]/'1.) CLM Reference'!$B$4</f>
        <v>4.1601789639542797E-3</v>
      </c>
      <c r="Q114" s="54">
        <v>0</v>
      </c>
      <c r="R114" s="56">
        <f>Table3[[#This Row],[Incentive Disbursements]]/'1.) CLM Reference'!$B$5</f>
        <v>1.0930761948518912E-3</v>
      </c>
      <c r="S114" s="49" t="str">
        <f t="shared" si="5"/>
        <v>NO</v>
      </c>
      <c r="U114" s="49" t="s">
        <v>110</v>
      </c>
      <c r="V114" s="49" t="str">
        <f>RIGHT(Table5[[#This Row],[Census Tract]],10)</f>
        <v>9001080800</v>
      </c>
      <c r="W114" s="49" t="s">
        <v>243</v>
      </c>
      <c r="X114" s="49" t="s">
        <v>239</v>
      </c>
      <c r="Y114" s="49">
        <v>121063.7563999999</v>
      </c>
      <c r="Z114" s="49">
        <v>4.1601789639542797E-3</v>
      </c>
      <c r="AA114" s="49">
        <v>18364.759999999998</v>
      </c>
      <c r="AB114" s="49">
        <v>1.0930761948518912E-3</v>
      </c>
      <c r="AC114" s="49" t="s">
        <v>1965</v>
      </c>
      <c r="AD114" s="49" t="s">
        <v>1965</v>
      </c>
      <c r="AE114" s="49">
        <v>81784.641399999906</v>
      </c>
      <c r="AF114" s="49">
        <v>4.1601789639542797E-3</v>
      </c>
      <c r="AG114" s="49">
        <v>18364.759999999998</v>
      </c>
      <c r="AH114" s="49">
        <v>1.0930761948518912E-3</v>
      </c>
      <c r="AI114" s="49" t="s">
        <v>1965</v>
      </c>
      <c r="AJ114" s="49">
        <v>39279.114999999998</v>
      </c>
      <c r="AK114" s="49">
        <v>4.1601789639542797E-3</v>
      </c>
      <c r="AL114" s="49">
        <v>0</v>
      </c>
      <c r="AM114" s="49">
        <v>1.0930761948518912E-3</v>
      </c>
      <c r="AN114" s="49" t="s">
        <v>1965</v>
      </c>
    </row>
    <row r="115" spans="1:40" s="49" customFormat="1" ht="15.75" thickBot="1" x14ac:dyDescent="0.3">
      <c r="A115" s="50" t="s">
        <v>111</v>
      </c>
      <c r="B115" s="51" t="s">
        <v>240</v>
      </c>
      <c r="C115" s="3" t="s">
        <v>239</v>
      </c>
      <c r="D115" s="15">
        <f>Table3[[#This Row],[Residential CLM $ Collected]]+Table3[[#This Row],[C&amp;I CLM $ Collected]]</f>
        <v>10.1404</v>
      </c>
      <c r="E115" s="48">
        <f>Table3[[#This Row],[CLM $ Collected ]]/'1.) CLM Reference'!$B$4</f>
        <v>3.4846001826259223E-7</v>
      </c>
      <c r="F115" s="12">
        <f>Table3[[#This Row],[Residential Incentive Disbursements]]+Table3[[#This Row],[C&amp;I Incentive Disbursements]]</f>
        <v>0</v>
      </c>
      <c r="G115" s="17">
        <f>Table3[[#This Row],[Incentive Disbursements]]/'1.) CLM Reference'!$B$5</f>
        <v>0</v>
      </c>
      <c r="H115" s="17" t="str">
        <f>IF((Table3[[#This Row],[Incentive Disbursements]]&gt;=0.5*Table3[[#This Row],[CLM $ Collected ]]),"YES",IF(Table3[[#This Row],[Incentive Disbursements]]&lt;=1, "N/A", "NO"))</f>
        <v>N/A</v>
      </c>
      <c r="I115" s="17" t="str">
        <f t="shared" si="3"/>
        <v>N/A</v>
      </c>
      <c r="J115" s="52">
        <v>0</v>
      </c>
      <c r="K115" s="53">
        <f>Table3[[#This Row],[CLM $ Collected ]]/'1.) CLM Reference'!$B$4</f>
        <v>3.4846001826259223E-7</v>
      </c>
      <c r="L115" s="54">
        <v>0</v>
      </c>
      <c r="M115" s="53">
        <f>Table3[[#This Row],[Incentive Disbursements]]/'1.) CLM Reference'!$B$5</f>
        <v>0</v>
      </c>
      <c r="N115" s="53" t="str">
        <f t="shared" si="4"/>
        <v>N/A</v>
      </c>
      <c r="O115" s="52">
        <v>10.1404</v>
      </c>
      <c r="P115" s="76">
        <f>Table3[[#This Row],[CLM $ Collected ]]/'1.) CLM Reference'!$B$4</f>
        <v>3.4846001826259223E-7</v>
      </c>
      <c r="Q115" s="54">
        <v>0</v>
      </c>
      <c r="R115" s="56">
        <f>Table3[[#This Row],[Incentive Disbursements]]/'1.) CLM Reference'!$B$5</f>
        <v>0</v>
      </c>
      <c r="S115" s="49" t="str">
        <f t="shared" si="5"/>
        <v>N/A</v>
      </c>
      <c r="U115" s="49" t="s">
        <v>111</v>
      </c>
      <c r="V115" s="49" t="str">
        <f>RIGHT(Table5[[#This Row],[Census Tract]],10)</f>
        <v>9001080900</v>
      </c>
      <c r="W115" s="49" t="s">
        <v>240</v>
      </c>
      <c r="X115" s="49" t="s">
        <v>239</v>
      </c>
      <c r="Y115" s="49">
        <v>10.1404</v>
      </c>
      <c r="Z115" s="49">
        <v>3.4846001826259223E-7</v>
      </c>
      <c r="AA115" s="49">
        <v>0</v>
      </c>
      <c r="AB115" s="49">
        <v>0</v>
      </c>
      <c r="AC115" s="49" t="s">
        <v>290</v>
      </c>
      <c r="AD115" s="49" t="s">
        <v>290</v>
      </c>
      <c r="AE115" s="49">
        <v>0</v>
      </c>
      <c r="AF115" s="49">
        <v>3.4846001826259223E-7</v>
      </c>
      <c r="AG115" s="49">
        <v>0</v>
      </c>
      <c r="AH115" s="49">
        <v>0</v>
      </c>
      <c r="AI115" s="49" t="s">
        <v>290</v>
      </c>
      <c r="AJ115" s="49">
        <v>10.1404</v>
      </c>
      <c r="AK115" s="49">
        <v>3.4846001826259223E-7</v>
      </c>
      <c r="AL115" s="49">
        <v>0</v>
      </c>
      <c r="AM115" s="49">
        <v>0</v>
      </c>
      <c r="AN115" s="49" t="s">
        <v>290</v>
      </c>
    </row>
    <row r="116" spans="1:40" s="49" customFormat="1" ht="15.75" thickBot="1" x14ac:dyDescent="0.3">
      <c r="A116" s="50" t="s">
        <v>111</v>
      </c>
      <c r="B116" s="51" t="s">
        <v>243</v>
      </c>
      <c r="C116" s="3" t="s">
        <v>239</v>
      </c>
      <c r="D116" s="15">
        <f>Table3[[#This Row],[Residential CLM $ Collected]]+Table3[[#This Row],[C&amp;I CLM $ Collected]]</f>
        <v>99349.360500000097</v>
      </c>
      <c r="E116" s="48">
        <f>Table3[[#This Row],[CLM $ Collected ]]/'1.) CLM Reference'!$B$4</f>
        <v>3.4139955005923722E-3</v>
      </c>
      <c r="F116" s="12">
        <f>Table3[[#This Row],[Residential Incentive Disbursements]]+Table3[[#This Row],[C&amp;I Incentive Disbursements]]</f>
        <v>57893.05</v>
      </c>
      <c r="G116" s="17">
        <f>Table3[[#This Row],[Incentive Disbursements]]/'1.) CLM Reference'!$B$5</f>
        <v>3.4458122405286152E-3</v>
      </c>
      <c r="H116" s="17" t="str">
        <f>IF((Table3[[#This Row],[Incentive Disbursements]]&gt;=0.5*Table3[[#This Row],[CLM $ Collected ]]),"YES",IF(Table3[[#This Row],[Incentive Disbursements]]&lt;=1, "N/A", "NO"))</f>
        <v>YES</v>
      </c>
      <c r="I116" s="17" t="str">
        <f t="shared" si="3"/>
        <v>YES</v>
      </c>
      <c r="J116" s="52">
        <v>79381.614400000093</v>
      </c>
      <c r="K116" s="53">
        <f>Table3[[#This Row],[CLM $ Collected ]]/'1.) CLM Reference'!$B$4</f>
        <v>3.4139955005923722E-3</v>
      </c>
      <c r="L116" s="54">
        <v>46203.07</v>
      </c>
      <c r="M116" s="53">
        <f>Table3[[#This Row],[Incentive Disbursements]]/'1.) CLM Reference'!$B$5</f>
        <v>3.4458122405286152E-3</v>
      </c>
      <c r="N116" s="53" t="str">
        <f t="shared" si="4"/>
        <v>YES</v>
      </c>
      <c r="O116" s="52">
        <v>19967.7461</v>
      </c>
      <c r="P116" s="76">
        <f>Table3[[#This Row],[CLM $ Collected ]]/'1.) CLM Reference'!$B$4</f>
        <v>3.4139955005923722E-3</v>
      </c>
      <c r="Q116" s="54">
        <v>11689.98</v>
      </c>
      <c r="R116" s="56">
        <f>Table3[[#This Row],[Incentive Disbursements]]/'1.) CLM Reference'!$B$5</f>
        <v>3.4458122405286152E-3</v>
      </c>
      <c r="S116" s="49" t="str">
        <f t="shared" si="5"/>
        <v>YES</v>
      </c>
      <c r="U116" s="49" t="s">
        <v>111</v>
      </c>
      <c r="V116" s="49" t="str">
        <f>RIGHT(Table5[[#This Row],[Census Tract]],10)</f>
        <v>9001080900</v>
      </c>
      <c r="W116" s="49" t="s">
        <v>243</v>
      </c>
      <c r="X116" s="49" t="s">
        <v>239</v>
      </c>
      <c r="Y116" s="49">
        <v>99349.360500000097</v>
      </c>
      <c r="Z116" s="49">
        <v>3.4139955005923722E-3</v>
      </c>
      <c r="AA116" s="49">
        <v>57893.05</v>
      </c>
      <c r="AB116" s="49">
        <v>3.4458122405286152E-3</v>
      </c>
      <c r="AC116" s="49" t="s">
        <v>1966</v>
      </c>
      <c r="AD116" s="49" t="s">
        <v>1966</v>
      </c>
      <c r="AE116" s="49">
        <v>79381.614400000093</v>
      </c>
      <c r="AF116" s="49">
        <v>3.4139955005923722E-3</v>
      </c>
      <c r="AG116" s="49">
        <v>46203.07</v>
      </c>
      <c r="AH116" s="49">
        <v>3.4458122405286152E-3</v>
      </c>
      <c r="AI116" s="49" t="s">
        <v>1966</v>
      </c>
      <c r="AJ116" s="49">
        <v>19967.7461</v>
      </c>
      <c r="AK116" s="49">
        <v>3.4139955005923722E-3</v>
      </c>
      <c r="AL116" s="49">
        <v>11689.98</v>
      </c>
      <c r="AM116" s="49">
        <v>3.4458122405286152E-3</v>
      </c>
      <c r="AN116" s="49" t="s">
        <v>1966</v>
      </c>
    </row>
    <row r="117" spans="1:40" s="49" customFormat="1" ht="15.75" thickBot="1" x14ac:dyDescent="0.3">
      <c r="A117" s="50" t="s">
        <v>112</v>
      </c>
      <c r="B117" s="51" t="s">
        <v>240</v>
      </c>
      <c r="C117" s="3" t="s">
        <v>239</v>
      </c>
      <c r="D117" s="15">
        <f>Table3[[#This Row],[Residential CLM $ Collected]]+Table3[[#This Row],[C&amp;I CLM $ Collected]]</f>
        <v>201.1875</v>
      </c>
      <c r="E117" s="48">
        <f>Table3[[#This Row],[CLM $ Collected ]]/'1.) CLM Reference'!$B$4</f>
        <v>6.9135142523179825E-6</v>
      </c>
      <c r="F117" s="12">
        <f>Table3[[#This Row],[Residential Incentive Disbursements]]+Table3[[#This Row],[C&amp;I Incentive Disbursements]]</f>
        <v>1039.02</v>
      </c>
      <c r="G117" s="17">
        <f>Table3[[#This Row],[Incentive Disbursements]]/'1.) CLM Reference'!$B$5</f>
        <v>6.1842791736729043E-5</v>
      </c>
      <c r="H117" s="17" t="str">
        <f>IF((Table3[[#This Row],[Incentive Disbursements]]&gt;=0.5*Table3[[#This Row],[CLM $ Collected ]]),"YES",IF(Table3[[#This Row],[Incentive Disbursements]]&lt;=1, "N/A", "NO"))</f>
        <v>YES</v>
      </c>
      <c r="I117" s="17" t="str">
        <f t="shared" si="3"/>
        <v>YES</v>
      </c>
      <c r="J117" s="52">
        <v>71.845299999999995</v>
      </c>
      <c r="K117" s="53">
        <f>Table3[[#This Row],[CLM $ Collected ]]/'1.) CLM Reference'!$B$4</f>
        <v>6.9135142523179825E-6</v>
      </c>
      <c r="L117" s="54">
        <v>0</v>
      </c>
      <c r="M117" s="53">
        <f>Table3[[#This Row],[Incentive Disbursements]]/'1.) CLM Reference'!$B$5</f>
        <v>6.1842791736729043E-5</v>
      </c>
      <c r="N117" s="53" t="str">
        <f t="shared" si="4"/>
        <v>YES</v>
      </c>
      <c r="O117" s="52">
        <v>129.34219999999999</v>
      </c>
      <c r="P117" s="76">
        <f>Table3[[#This Row],[CLM $ Collected ]]/'1.) CLM Reference'!$B$4</f>
        <v>6.9135142523179825E-6</v>
      </c>
      <c r="Q117" s="54">
        <v>1039.02</v>
      </c>
      <c r="R117" s="56">
        <f>Table3[[#This Row],[Incentive Disbursements]]/'1.) CLM Reference'!$B$5</f>
        <v>6.1842791736729043E-5</v>
      </c>
      <c r="S117" s="49" t="str">
        <f t="shared" si="5"/>
        <v>YES</v>
      </c>
      <c r="U117" s="49" t="s">
        <v>112</v>
      </c>
      <c r="V117" s="49" t="str">
        <f>RIGHT(Table5[[#This Row],[Census Tract]],10)</f>
        <v>9001081000</v>
      </c>
      <c r="W117" s="49" t="s">
        <v>240</v>
      </c>
      <c r="X117" s="49" t="s">
        <v>239</v>
      </c>
      <c r="Y117" s="49">
        <v>201.1875</v>
      </c>
      <c r="Z117" s="49">
        <v>6.9135142523179825E-6</v>
      </c>
      <c r="AA117" s="49">
        <v>1039.02</v>
      </c>
      <c r="AB117" s="49">
        <v>6.1842791736729043E-5</v>
      </c>
      <c r="AC117" s="49" t="s">
        <v>1966</v>
      </c>
      <c r="AD117" s="49" t="s">
        <v>1966</v>
      </c>
      <c r="AE117" s="49">
        <v>71.845299999999995</v>
      </c>
      <c r="AF117" s="49">
        <v>6.9135142523179825E-6</v>
      </c>
      <c r="AG117" s="49">
        <v>0</v>
      </c>
      <c r="AH117" s="49">
        <v>6.1842791736729043E-5</v>
      </c>
      <c r="AI117" s="49" t="s">
        <v>1966</v>
      </c>
      <c r="AJ117" s="49">
        <v>129.34219999999999</v>
      </c>
      <c r="AK117" s="49">
        <v>6.9135142523179825E-6</v>
      </c>
      <c r="AL117" s="49">
        <v>1039.02</v>
      </c>
      <c r="AM117" s="49">
        <v>6.1842791736729043E-5</v>
      </c>
      <c r="AN117" s="49" t="s">
        <v>1966</v>
      </c>
    </row>
    <row r="118" spans="1:40" s="49" customFormat="1" ht="15.75" thickBot="1" x14ac:dyDescent="0.3">
      <c r="A118" s="50" t="s">
        <v>112</v>
      </c>
      <c r="B118" s="51" t="s">
        <v>243</v>
      </c>
      <c r="C118" s="3" t="s">
        <v>239</v>
      </c>
      <c r="D118" s="15">
        <f>Table3[[#This Row],[Residential CLM $ Collected]]+Table3[[#This Row],[C&amp;I CLM $ Collected]]</f>
        <v>73983.143899999894</v>
      </c>
      <c r="E118" s="48">
        <f>Table3[[#This Row],[CLM $ Collected ]]/'1.) CLM Reference'!$B$4</f>
        <v>2.5423225587272642E-3</v>
      </c>
      <c r="F118" s="12">
        <f>Table3[[#This Row],[Residential Incentive Disbursements]]+Table3[[#This Row],[C&amp;I Incentive Disbursements]]</f>
        <v>32052.07</v>
      </c>
      <c r="G118" s="17">
        <f>Table3[[#This Row],[Incentive Disbursements]]/'1.) CLM Reference'!$B$5</f>
        <v>1.9077491191132614E-3</v>
      </c>
      <c r="H118" s="17" t="str">
        <f>IF((Table3[[#This Row],[Incentive Disbursements]]&gt;=0.5*Table3[[#This Row],[CLM $ Collected ]]),"YES",IF(Table3[[#This Row],[Incentive Disbursements]]&lt;=1, "N/A", "NO"))</f>
        <v>NO</v>
      </c>
      <c r="I118" s="17" t="str">
        <f t="shared" si="3"/>
        <v>NO</v>
      </c>
      <c r="J118" s="52">
        <v>69046.922199999899</v>
      </c>
      <c r="K118" s="53">
        <f>Table3[[#This Row],[CLM $ Collected ]]/'1.) CLM Reference'!$B$4</f>
        <v>2.5423225587272642E-3</v>
      </c>
      <c r="L118" s="54">
        <v>32052.07</v>
      </c>
      <c r="M118" s="53">
        <f>Table3[[#This Row],[Incentive Disbursements]]/'1.) CLM Reference'!$B$5</f>
        <v>1.9077491191132614E-3</v>
      </c>
      <c r="N118" s="53" t="str">
        <f t="shared" si="4"/>
        <v>NO</v>
      </c>
      <c r="O118" s="52">
        <v>4936.2217000000001</v>
      </c>
      <c r="P118" s="76">
        <f>Table3[[#This Row],[CLM $ Collected ]]/'1.) CLM Reference'!$B$4</f>
        <v>2.5423225587272642E-3</v>
      </c>
      <c r="Q118" s="54">
        <v>0</v>
      </c>
      <c r="R118" s="56">
        <f>Table3[[#This Row],[Incentive Disbursements]]/'1.) CLM Reference'!$B$5</f>
        <v>1.9077491191132614E-3</v>
      </c>
      <c r="S118" s="49" t="str">
        <f t="shared" si="5"/>
        <v>NO</v>
      </c>
      <c r="U118" s="49" t="s">
        <v>112</v>
      </c>
      <c r="V118" s="49" t="str">
        <f>RIGHT(Table5[[#This Row],[Census Tract]],10)</f>
        <v>9001081000</v>
      </c>
      <c r="W118" s="49" t="s">
        <v>243</v>
      </c>
      <c r="X118" s="49" t="s">
        <v>239</v>
      </c>
      <c r="Y118" s="49">
        <v>73983.143899999894</v>
      </c>
      <c r="Z118" s="49">
        <v>2.5423225587272642E-3</v>
      </c>
      <c r="AA118" s="49">
        <v>32052.07</v>
      </c>
      <c r="AB118" s="49">
        <v>1.9077491191132614E-3</v>
      </c>
      <c r="AC118" s="49" t="s">
        <v>1965</v>
      </c>
      <c r="AD118" s="49" t="s">
        <v>1965</v>
      </c>
      <c r="AE118" s="49">
        <v>69046.922199999899</v>
      </c>
      <c r="AF118" s="49">
        <v>2.5423225587272642E-3</v>
      </c>
      <c r="AG118" s="49">
        <v>32052.07</v>
      </c>
      <c r="AH118" s="49">
        <v>1.9077491191132614E-3</v>
      </c>
      <c r="AI118" s="49" t="s">
        <v>1965</v>
      </c>
      <c r="AJ118" s="49">
        <v>4936.2217000000001</v>
      </c>
      <c r="AK118" s="49">
        <v>2.5423225587272642E-3</v>
      </c>
      <c r="AL118" s="49">
        <v>0</v>
      </c>
      <c r="AM118" s="49">
        <v>1.9077491191132614E-3</v>
      </c>
      <c r="AN118" s="49" t="s">
        <v>1965</v>
      </c>
    </row>
    <row r="119" spans="1:40" s="49" customFormat="1" ht="15.75" thickBot="1" x14ac:dyDescent="0.3">
      <c r="A119" s="50" t="s">
        <v>113</v>
      </c>
      <c r="B119" s="51" t="s">
        <v>243</v>
      </c>
      <c r="C119" s="3" t="s">
        <v>239</v>
      </c>
      <c r="D119" s="15">
        <f>Table3[[#This Row],[Residential CLM $ Collected]]+Table3[[#This Row],[C&amp;I CLM $ Collected]]</f>
        <v>100324.87719999999</v>
      </c>
      <c r="E119" s="48">
        <f>Table3[[#This Row],[CLM $ Collected ]]/'1.) CLM Reference'!$B$4</f>
        <v>3.4475177055445861E-3</v>
      </c>
      <c r="F119" s="12">
        <f>Table3[[#This Row],[Residential Incentive Disbursements]]+Table3[[#This Row],[C&amp;I Incentive Disbursements]]</f>
        <v>43808.35</v>
      </c>
      <c r="G119" s="17">
        <f>Table3[[#This Row],[Incentive Disbursements]]/'1.) CLM Reference'!$B$5</f>
        <v>2.6074865405668166E-3</v>
      </c>
      <c r="H119" s="17" t="str">
        <f>IF((Table3[[#This Row],[Incentive Disbursements]]&gt;=0.5*Table3[[#This Row],[CLM $ Collected ]]),"YES",IF(Table3[[#This Row],[Incentive Disbursements]]&lt;=1, "N/A", "NO"))</f>
        <v>NO</v>
      </c>
      <c r="I119" s="17" t="str">
        <f t="shared" si="3"/>
        <v>NO</v>
      </c>
      <c r="J119" s="52">
        <v>77966.711299999995</v>
      </c>
      <c r="K119" s="53">
        <f>Table3[[#This Row],[CLM $ Collected ]]/'1.) CLM Reference'!$B$4</f>
        <v>3.4475177055445861E-3</v>
      </c>
      <c r="L119" s="54">
        <v>38688.35</v>
      </c>
      <c r="M119" s="53">
        <f>Table3[[#This Row],[Incentive Disbursements]]/'1.) CLM Reference'!$B$5</f>
        <v>2.6074865405668166E-3</v>
      </c>
      <c r="N119" s="53" t="str">
        <f t="shared" si="4"/>
        <v>NO</v>
      </c>
      <c r="O119" s="52">
        <v>22358.1659</v>
      </c>
      <c r="P119" s="76">
        <f>Table3[[#This Row],[CLM $ Collected ]]/'1.) CLM Reference'!$B$4</f>
        <v>3.4475177055445861E-3</v>
      </c>
      <c r="Q119" s="54">
        <v>5120</v>
      </c>
      <c r="R119" s="56">
        <f>Table3[[#This Row],[Incentive Disbursements]]/'1.) CLM Reference'!$B$5</f>
        <v>2.6074865405668166E-3</v>
      </c>
      <c r="S119" s="49" t="str">
        <f t="shared" si="5"/>
        <v>NO</v>
      </c>
      <c r="U119" s="49" t="s">
        <v>113</v>
      </c>
      <c r="V119" s="49" t="str">
        <f>RIGHT(Table5[[#This Row],[Census Tract]],10)</f>
        <v>9001081100</v>
      </c>
      <c r="W119" s="49" t="s">
        <v>243</v>
      </c>
      <c r="X119" s="49" t="s">
        <v>239</v>
      </c>
      <c r="Y119" s="49">
        <v>100324.87719999999</v>
      </c>
      <c r="Z119" s="49">
        <v>3.4475177055445861E-3</v>
      </c>
      <c r="AA119" s="49">
        <v>43808.35</v>
      </c>
      <c r="AB119" s="49">
        <v>2.6074865405668166E-3</v>
      </c>
      <c r="AC119" s="49" t="s">
        <v>1965</v>
      </c>
      <c r="AD119" s="49" t="s">
        <v>1965</v>
      </c>
      <c r="AE119" s="49">
        <v>77966.711299999995</v>
      </c>
      <c r="AF119" s="49">
        <v>3.4475177055445861E-3</v>
      </c>
      <c r="AG119" s="49">
        <v>38688.35</v>
      </c>
      <c r="AH119" s="49">
        <v>2.6074865405668166E-3</v>
      </c>
      <c r="AI119" s="49" t="s">
        <v>1965</v>
      </c>
      <c r="AJ119" s="49">
        <v>22358.1659</v>
      </c>
      <c r="AK119" s="49">
        <v>3.4475177055445861E-3</v>
      </c>
      <c r="AL119" s="49">
        <v>5120</v>
      </c>
      <c r="AM119" s="49">
        <v>2.6074865405668166E-3</v>
      </c>
      <c r="AN119" s="49" t="s">
        <v>1965</v>
      </c>
    </row>
    <row r="120" spans="1:40" s="49" customFormat="1" ht="15.75" thickBot="1" x14ac:dyDescent="0.3">
      <c r="A120" s="50" t="s">
        <v>113</v>
      </c>
      <c r="B120" s="51" t="s">
        <v>242</v>
      </c>
      <c r="C120" s="3" t="s">
        <v>239</v>
      </c>
      <c r="D120" s="15">
        <f>Table3[[#This Row],[Residential CLM $ Collected]]+Table3[[#This Row],[C&amp;I CLM $ Collected]]</f>
        <v>354.03429999999997</v>
      </c>
      <c r="E120" s="48">
        <f>Table3[[#This Row],[CLM $ Collected ]]/'1.) CLM Reference'!$B$4</f>
        <v>1.2165871035026631E-5</v>
      </c>
      <c r="F120" s="12">
        <f>Table3[[#This Row],[Residential Incentive Disbursements]]+Table3[[#This Row],[C&amp;I Incentive Disbursements]]</f>
        <v>302.25</v>
      </c>
      <c r="G120" s="17">
        <f>Table3[[#This Row],[Incentive Disbursements]]/'1.) CLM Reference'!$B$5</f>
        <v>1.799001347657057E-5</v>
      </c>
      <c r="H120" s="17" t="str">
        <f>IF((Table3[[#This Row],[Incentive Disbursements]]&gt;=0.5*Table3[[#This Row],[CLM $ Collected ]]),"YES",IF(Table3[[#This Row],[Incentive Disbursements]]&lt;=1, "N/A", "NO"))</f>
        <v>YES</v>
      </c>
      <c r="I120" s="17" t="str">
        <f t="shared" si="3"/>
        <v>YES</v>
      </c>
      <c r="J120" s="52">
        <v>354.03429999999997</v>
      </c>
      <c r="K120" s="53">
        <f>Table3[[#This Row],[CLM $ Collected ]]/'1.) CLM Reference'!$B$4</f>
        <v>1.2165871035026631E-5</v>
      </c>
      <c r="L120" s="54">
        <v>302.25</v>
      </c>
      <c r="M120" s="53">
        <f>Table3[[#This Row],[Incentive Disbursements]]/'1.) CLM Reference'!$B$5</f>
        <v>1.799001347657057E-5</v>
      </c>
      <c r="N120" s="53" t="str">
        <f t="shared" si="4"/>
        <v>YES</v>
      </c>
      <c r="O120" s="52">
        <v>0</v>
      </c>
      <c r="P120" s="76">
        <f>Table3[[#This Row],[CLM $ Collected ]]/'1.) CLM Reference'!$B$4</f>
        <v>1.2165871035026631E-5</v>
      </c>
      <c r="Q120" s="54">
        <v>0</v>
      </c>
      <c r="R120" s="56">
        <f>Table3[[#This Row],[Incentive Disbursements]]/'1.) CLM Reference'!$B$5</f>
        <v>1.799001347657057E-5</v>
      </c>
      <c r="S120" s="49" t="str">
        <f t="shared" si="5"/>
        <v>YES</v>
      </c>
      <c r="U120" s="49" t="s">
        <v>113</v>
      </c>
      <c r="V120" s="49" t="str">
        <f>RIGHT(Table5[[#This Row],[Census Tract]],10)</f>
        <v>9001081100</v>
      </c>
      <c r="W120" s="49" t="s">
        <v>242</v>
      </c>
      <c r="X120" s="49" t="s">
        <v>239</v>
      </c>
      <c r="Y120" s="49">
        <v>354.03429999999997</v>
      </c>
      <c r="Z120" s="49">
        <v>1.2165871035026631E-5</v>
      </c>
      <c r="AA120" s="49">
        <v>302.25</v>
      </c>
      <c r="AB120" s="49">
        <v>1.799001347657057E-5</v>
      </c>
      <c r="AC120" s="49" t="s">
        <v>1966</v>
      </c>
      <c r="AD120" s="49" t="s">
        <v>1966</v>
      </c>
      <c r="AE120" s="49">
        <v>354.03429999999997</v>
      </c>
      <c r="AF120" s="49">
        <v>1.2165871035026631E-5</v>
      </c>
      <c r="AG120" s="49">
        <v>302.25</v>
      </c>
      <c r="AH120" s="49">
        <v>1.799001347657057E-5</v>
      </c>
      <c r="AI120" s="49" t="s">
        <v>1966</v>
      </c>
      <c r="AJ120" s="49">
        <v>0</v>
      </c>
      <c r="AK120" s="49">
        <v>1.2165871035026631E-5</v>
      </c>
      <c r="AL120" s="49">
        <v>0</v>
      </c>
      <c r="AM120" s="49">
        <v>1.799001347657057E-5</v>
      </c>
      <c r="AN120" s="49" t="s">
        <v>1966</v>
      </c>
    </row>
    <row r="121" spans="1:40" s="49" customFormat="1" ht="15.75" thickBot="1" x14ac:dyDescent="0.3">
      <c r="A121" s="50" t="s">
        <v>114</v>
      </c>
      <c r="B121" s="51" t="s">
        <v>240</v>
      </c>
      <c r="C121" s="3" t="s">
        <v>239</v>
      </c>
      <c r="D121" s="15">
        <f>Table3[[#This Row],[Residential CLM $ Collected]]+Table3[[#This Row],[C&amp;I CLM $ Collected]]</f>
        <v>876.92470000000003</v>
      </c>
      <c r="E121" s="48">
        <f>Table3[[#This Row],[CLM $ Collected ]]/'1.) CLM Reference'!$B$4</f>
        <v>3.013423503776165E-5</v>
      </c>
      <c r="F121" s="12">
        <f>Table3[[#This Row],[Residential Incentive Disbursements]]+Table3[[#This Row],[C&amp;I Incentive Disbursements]]</f>
        <v>0</v>
      </c>
      <c r="G121" s="17">
        <f>Table3[[#This Row],[Incentive Disbursements]]/'1.) CLM Reference'!$B$5</f>
        <v>0</v>
      </c>
      <c r="H121" s="17" t="str">
        <f>IF((Table3[[#This Row],[Incentive Disbursements]]&gt;=0.5*Table3[[#This Row],[CLM $ Collected ]]),"YES",IF(Table3[[#This Row],[Incentive Disbursements]]&lt;=1, "N/A", "NO"))</f>
        <v>N/A</v>
      </c>
      <c r="I121" s="17" t="str">
        <f t="shared" si="3"/>
        <v>NO</v>
      </c>
      <c r="J121" s="52">
        <v>120.8455</v>
      </c>
      <c r="K121" s="53">
        <f>Table3[[#This Row],[CLM $ Collected ]]/'1.) CLM Reference'!$B$4</f>
        <v>3.013423503776165E-5</v>
      </c>
      <c r="L121" s="54">
        <v>0</v>
      </c>
      <c r="M121" s="53">
        <f>Table3[[#This Row],[Incentive Disbursements]]/'1.) CLM Reference'!$B$5</f>
        <v>0</v>
      </c>
      <c r="N121" s="53" t="str">
        <f t="shared" si="4"/>
        <v>NO</v>
      </c>
      <c r="O121" s="52">
        <v>756.07920000000001</v>
      </c>
      <c r="P121" s="76">
        <f>Table3[[#This Row],[CLM $ Collected ]]/'1.) CLM Reference'!$B$4</f>
        <v>3.013423503776165E-5</v>
      </c>
      <c r="Q121" s="54">
        <v>0</v>
      </c>
      <c r="R121" s="56">
        <f>Table3[[#This Row],[Incentive Disbursements]]/'1.) CLM Reference'!$B$5</f>
        <v>0</v>
      </c>
      <c r="S121" s="49" t="str">
        <f t="shared" si="5"/>
        <v>NO</v>
      </c>
      <c r="U121" s="49" t="s">
        <v>114</v>
      </c>
      <c r="V121" s="49" t="str">
        <f>RIGHT(Table5[[#This Row],[Census Tract]],10)</f>
        <v>9001081200</v>
      </c>
      <c r="W121" s="49" t="s">
        <v>240</v>
      </c>
      <c r="X121" s="49" t="s">
        <v>239</v>
      </c>
      <c r="Y121" s="49">
        <v>876.92470000000003</v>
      </c>
      <c r="Z121" s="49">
        <v>3.013423503776165E-5</v>
      </c>
      <c r="AA121" s="49">
        <v>0</v>
      </c>
      <c r="AB121" s="49">
        <v>0</v>
      </c>
      <c r="AC121" s="49" t="s">
        <v>290</v>
      </c>
      <c r="AD121" s="49" t="s">
        <v>1965</v>
      </c>
      <c r="AE121" s="49">
        <v>120.8455</v>
      </c>
      <c r="AF121" s="49">
        <v>3.013423503776165E-5</v>
      </c>
      <c r="AG121" s="49">
        <v>0</v>
      </c>
      <c r="AH121" s="49">
        <v>0</v>
      </c>
      <c r="AI121" s="49" t="s">
        <v>1965</v>
      </c>
      <c r="AJ121" s="49">
        <v>756.07920000000001</v>
      </c>
      <c r="AK121" s="49">
        <v>3.013423503776165E-5</v>
      </c>
      <c r="AL121" s="49">
        <v>0</v>
      </c>
      <c r="AM121" s="49">
        <v>0</v>
      </c>
      <c r="AN121" s="49" t="s">
        <v>1965</v>
      </c>
    </row>
    <row r="122" spans="1:40" s="49" customFormat="1" ht="15.75" thickBot="1" x14ac:dyDescent="0.3">
      <c r="A122" s="50" t="s">
        <v>114</v>
      </c>
      <c r="B122" s="51" t="s">
        <v>243</v>
      </c>
      <c r="C122" s="3" t="s">
        <v>239</v>
      </c>
      <c r="D122" s="15">
        <f>Table3[[#This Row],[Residential CLM $ Collected]]+Table3[[#This Row],[C&amp;I CLM $ Collected]]</f>
        <v>120023.7007</v>
      </c>
      <c r="E122" s="48">
        <f>Table3[[#This Row],[CLM $ Collected ]]/'1.) CLM Reference'!$B$4</f>
        <v>4.1244389706388213E-3</v>
      </c>
      <c r="F122" s="12">
        <f>Table3[[#This Row],[Residential Incentive Disbursements]]+Table3[[#This Row],[C&amp;I Incentive Disbursements]]</f>
        <v>48139.41</v>
      </c>
      <c r="G122" s="17">
        <f>Table3[[#This Row],[Incentive Disbursements]]/'1.) CLM Reference'!$B$5</f>
        <v>2.8652725712296316E-3</v>
      </c>
      <c r="H122" s="17" t="str">
        <f>IF((Table3[[#This Row],[Incentive Disbursements]]&gt;=0.5*Table3[[#This Row],[CLM $ Collected ]]),"YES",IF(Table3[[#This Row],[Incentive Disbursements]]&lt;=1, "N/A", "NO"))</f>
        <v>NO</v>
      </c>
      <c r="I122" s="17" t="str">
        <f t="shared" si="3"/>
        <v>NO</v>
      </c>
      <c r="J122" s="52">
        <v>102590.0885</v>
      </c>
      <c r="K122" s="53">
        <f>Table3[[#This Row],[CLM $ Collected ]]/'1.) CLM Reference'!$B$4</f>
        <v>4.1244389706388213E-3</v>
      </c>
      <c r="L122" s="54">
        <v>41624.550000000003</v>
      </c>
      <c r="M122" s="53">
        <f>Table3[[#This Row],[Incentive Disbursements]]/'1.) CLM Reference'!$B$5</f>
        <v>2.8652725712296316E-3</v>
      </c>
      <c r="N122" s="53" t="str">
        <f t="shared" si="4"/>
        <v>NO</v>
      </c>
      <c r="O122" s="52">
        <v>17433.6122</v>
      </c>
      <c r="P122" s="76">
        <f>Table3[[#This Row],[CLM $ Collected ]]/'1.) CLM Reference'!$B$4</f>
        <v>4.1244389706388213E-3</v>
      </c>
      <c r="Q122" s="54">
        <v>6514.86</v>
      </c>
      <c r="R122" s="56">
        <f>Table3[[#This Row],[Incentive Disbursements]]/'1.) CLM Reference'!$B$5</f>
        <v>2.8652725712296316E-3</v>
      </c>
      <c r="S122" s="49" t="str">
        <f t="shared" si="5"/>
        <v>NO</v>
      </c>
      <c r="U122" s="49" t="s">
        <v>114</v>
      </c>
      <c r="V122" s="49" t="str">
        <f>RIGHT(Table5[[#This Row],[Census Tract]],10)</f>
        <v>9001081200</v>
      </c>
      <c r="W122" s="49" t="s">
        <v>243</v>
      </c>
      <c r="X122" s="49" t="s">
        <v>239</v>
      </c>
      <c r="Y122" s="49">
        <v>120023.7007</v>
      </c>
      <c r="Z122" s="49">
        <v>4.1244389706388213E-3</v>
      </c>
      <c r="AA122" s="49">
        <v>48139.41</v>
      </c>
      <c r="AB122" s="49">
        <v>2.8652725712296316E-3</v>
      </c>
      <c r="AC122" s="49" t="s">
        <v>1965</v>
      </c>
      <c r="AD122" s="49" t="s">
        <v>1965</v>
      </c>
      <c r="AE122" s="49">
        <v>102590.0885</v>
      </c>
      <c r="AF122" s="49">
        <v>4.1244389706388213E-3</v>
      </c>
      <c r="AG122" s="49">
        <v>41624.550000000003</v>
      </c>
      <c r="AH122" s="49">
        <v>2.8652725712296316E-3</v>
      </c>
      <c r="AI122" s="49" t="s">
        <v>1965</v>
      </c>
      <c r="AJ122" s="49">
        <v>17433.6122</v>
      </c>
      <c r="AK122" s="49">
        <v>4.1244389706388213E-3</v>
      </c>
      <c r="AL122" s="49">
        <v>6514.86</v>
      </c>
      <c r="AM122" s="49">
        <v>2.8652725712296316E-3</v>
      </c>
      <c r="AN122" s="49" t="s">
        <v>1965</v>
      </c>
    </row>
    <row r="123" spans="1:40" s="49" customFormat="1" ht="15.75" thickBot="1" x14ac:dyDescent="0.3">
      <c r="A123" s="50" t="s">
        <v>115</v>
      </c>
      <c r="B123" s="51" t="s">
        <v>243</v>
      </c>
      <c r="C123" s="3" t="s">
        <v>239</v>
      </c>
      <c r="D123" s="15">
        <f>Table3[[#This Row],[Residential CLM $ Collected]]+Table3[[#This Row],[C&amp;I CLM $ Collected]]</f>
        <v>113193.0867</v>
      </c>
      <c r="E123" s="48">
        <f>Table3[[#This Row],[CLM $ Collected ]]/'1.) CLM Reference'!$B$4</f>
        <v>3.8897149085520477E-3</v>
      </c>
      <c r="F123" s="12">
        <f>Table3[[#This Row],[Residential Incentive Disbursements]]+Table3[[#This Row],[C&amp;I Incentive Disbursements]]</f>
        <v>21977.66</v>
      </c>
      <c r="G123" s="17">
        <f>Table3[[#This Row],[Incentive Disbursements]]/'1.) CLM Reference'!$B$5</f>
        <v>1.3081171202100445E-3</v>
      </c>
      <c r="H123" s="17" t="str">
        <f>IF((Table3[[#This Row],[Incentive Disbursements]]&gt;=0.5*Table3[[#This Row],[CLM $ Collected ]]),"YES",IF(Table3[[#This Row],[Incentive Disbursements]]&lt;=1, "N/A", "NO"))</f>
        <v>NO</v>
      </c>
      <c r="I123" s="17" t="str">
        <f t="shared" si="3"/>
        <v>NO</v>
      </c>
      <c r="J123" s="52">
        <v>100014.4032</v>
      </c>
      <c r="K123" s="53">
        <f>Table3[[#This Row],[CLM $ Collected ]]/'1.) CLM Reference'!$B$4</f>
        <v>3.8897149085520477E-3</v>
      </c>
      <c r="L123" s="54">
        <v>16907.099999999999</v>
      </c>
      <c r="M123" s="53">
        <f>Table3[[#This Row],[Incentive Disbursements]]/'1.) CLM Reference'!$B$5</f>
        <v>1.3081171202100445E-3</v>
      </c>
      <c r="N123" s="53" t="str">
        <f t="shared" si="4"/>
        <v>NO</v>
      </c>
      <c r="O123" s="52">
        <v>13178.683499999999</v>
      </c>
      <c r="P123" s="76">
        <f>Table3[[#This Row],[CLM $ Collected ]]/'1.) CLM Reference'!$B$4</f>
        <v>3.8897149085520477E-3</v>
      </c>
      <c r="Q123" s="54">
        <v>5070.5600000000004</v>
      </c>
      <c r="R123" s="56">
        <f>Table3[[#This Row],[Incentive Disbursements]]/'1.) CLM Reference'!$B$5</f>
        <v>1.3081171202100445E-3</v>
      </c>
      <c r="S123" s="49" t="str">
        <f t="shared" si="5"/>
        <v>NO</v>
      </c>
      <c r="U123" s="49" t="s">
        <v>115</v>
      </c>
      <c r="V123" s="49" t="str">
        <f>RIGHT(Table5[[#This Row],[Census Tract]],10)</f>
        <v>9001081300</v>
      </c>
      <c r="W123" s="49" t="s">
        <v>243</v>
      </c>
      <c r="X123" s="49" t="s">
        <v>239</v>
      </c>
      <c r="Y123" s="49">
        <v>113193.0867</v>
      </c>
      <c r="Z123" s="49">
        <v>3.8897149085520477E-3</v>
      </c>
      <c r="AA123" s="49">
        <v>21977.66</v>
      </c>
      <c r="AB123" s="49">
        <v>1.3081171202100445E-3</v>
      </c>
      <c r="AC123" s="49" t="s">
        <v>1965</v>
      </c>
      <c r="AD123" s="49" t="s">
        <v>1965</v>
      </c>
      <c r="AE123" s="49">
        <v>100014.4032</v>
      </c>
      <c r="AF123" s="49">
        <v>3.8897149085520477E-3</v>
      </c>
      <c r="AG123" s="49">
        <v>16907.099999999999</v>
      </c>
      <c r="AH123" s="49">
        <v>1.3081171202100445E-3</v>
      </c>
      <c r="AI123" s="49" t="s">
        <v>1965</v>
      </c>
      <c r="AJ123" s="49">
        <v>13178.683499999999</v>
      </c>
      <c r="AK123" s="49">
        <v>3.8897149085520477E-3</v>
      </c>
      <c r="AL123" s="49">
        <v>5070.5600000000004</v>
      </c>
      <c r="AM123" s="49">
        <v>1.3081171202100445E-3</v>
      </c>
      <c r="AN123" s="49" t="s">
        <v>1965</v>
      </c>
    </row>
    <row r="124" spans="1:40" s="49" customFormat="1" ht="15.75" thickBot="1" x14ac:dyDescent="0.3">
      <c r="A124" s="50" t="s">
        <v>116</v>
      </c>
      <c r="B124" s="51" t="s">
        <v>241</v>
      </c>
      <c r="C124" s="3" t="s">
        <v>239</v>
      </c>
      <c r="D124" s="15">
        <f>Table3[[#This Row],[Residential CLM $ Collected]]+Table3[[#This Row],[C&amp;I CLM $ Collected]]</f>
        <v>462.76580000000001</v>
      </c>
      <c r="E124" s="48">
        <f>Table3[[#This Row],[CLM $ Collected ]]/'1.) CLM Reference'!$B$4</f>
        <v>1.5902270040560837E-5</v>
      </c>
      <c r="F124" s="12">
        <f>Table3[[#This Row],[Residential Incentive Disbursements]]+Table3[[#This Row],[C&amp;I Incentive Disbursements]]</f>
        <v>0</v>
      </c>
      <c r="G124" s="17">
        <f>Table3[[#This Row],[Incentive Disbursements]]/'1.) CLM Reference'!$B$5</f>
        <v>0</v>
      </c>
      <c r="H124" s="17" t="str">
        <f>IF((Table3[[#This Row],[Incentive Disbursements]]&gt;=0.5*Table3[[#This Row],[CLM $ Collected ]]),"YES",IF(Table3[[#This Row],[Incentive Disbursements]]&lt;=1, "N/A", "NO"))</f>
        <v>N/A</v>
      </c>
      <c r="I124" s="17" t="str">
        <f t="shared" si="3"/>
        <v>NO</v>
      </c>
      <c r="J124" s="52">
        <v>462.76580000000001</v>
      </c>
      <c r="K124" s="53">
        <f>Table3[[#This Row],[CLM $ Collected ]]/'1.) CLM Reference'!$B$4</f>
        <v>1.5902270040560837E-5</v>
      </c>
      <c r="L124" s="54">
        <v>0</v>
      </c>
      <c r="M124" s="53">
        <f>Table3[[#This Row],[Incentive Disbursements]]/'1.) CLM Reference'!$B$5</f>
        <v>0</v>
      </c>
      <c r="N124" s="53" t="str">
        <f t="shared" si="4"/>
        <v>NO</v>
      </c>
      <c r="O124" s="52">
        <v>0</v>
      </c>
      <c r="P124" s="76">
        <f>Table3[[#This Row],[CLM $ Collected ]]/'1.) CLM Reference'!$B$4</f>
        <v>1.5902270040560837E-5</v>
      </c>
      <c r="Q124" s="54">
        <v>0</v>
      </c>
      <c r="R124" s="56">
        <f>Table3[[#This Row],[Incentive Disbursements]]/'1.) CLM Reference'!$B$5</f>
        <v>0</v>
      </c>
      <c r="S124" s="49" t="str">
        <f t="shared" si="5"/>
        <v>NO</v>
      </c>
      <c r="U124" s="49" t="s">
        <v>116</v>
      </c>
      <c r="V124" s="49" t="str">
        <f>RIGHT(Table5[[#This Row],[Census Tract]],10)</f>
        <v>9001090100</v>
      </c>
      <c r="W124" s="49" t="s">
        <v>241</v>
      </c>
      <c r="X124" s="49" t="s">
        <v>239</v>
      </c>
      <c r="Y124" s="49">
        <v>462.76580000000001</v>
      </c>
      <c r="Z124" s="49">
        <v>1.5902270040560837E-5</v>
      </c>
      <c r="AA124" s="49">
        <v>0</v>
      </c>
      <c r="AB124" s="49">
        <v>0</v>
      </c>
      <c r="AC124" s="49" t="s">
        <v>290</v>
      </c>
      <c r="AD124" s="49" t="s">
        <v>1965</v>
      </c>
      <c r="AE124" s="49">
        <v>462.76580000000001</v>
      </c>
      <c r="AF124" s="49">
        <v>1.5902270040560837E-5</v>
      </c>
      <c r="AG124" s="49">
        <v>0</v>
      </c>
      <c r="AH124" s="49">
        <v>0</v>
      </c>
      <c r="AI124" s="49" t="s">
        <v>1965</v>
      </c>
      <c r="AJ124" s="49">
        <v>0</v>
      </c>
      <c r="AK124" s="49">
        <v>1.5902270040560837E-5</v>
      </c>
      <c r="AL124" s="49">
        <v>0</v>
      </c>
      <c r="AM124" s="49">
        <v>0</v>
      </c>
      <c r="AN124" s="49" t="s">
        <v>1965</v>
      </c>
    </row>
    <row r="125" spans="1:40" s="49" customFormat="1" ht="15.75" thickBot="1" x14ac:dyDescent="0.3">
      <c r="A125" s="50" t="s">
        <v>116</v>
      </c>
      <c r="B125" s="51" t="s">
        <v>242</v>
      </c>
      <c r="C125" s="3" t="s">
        <v>239</v>
      </c>
      <c r="D125" s="15">
        <f>Table3[[#This Row],[Residential CLM $ Collected]]+Table3[[#This Row],[C&amp;I CLM $ Collected]]</f>
        <v>86625.2886</v>
      </c>
      <c r="E125" s="48">
        <f>Table3[[#This Row],[CLM $ Collected ]]/'1.) CLM Reference'!$B$4</f>
        <v>2.9767513754445901E-3</v>
      </c>
      <c r="F125" s="12">
        <f>Table3[[#This Row],[Residential Incentive Disbursements]]+Table3[[#This Row],[C&amp;I Incentive Disbursements]]</f>
        <v>15400.41</v>
      </c>
      <c r="G125" s="17">
        <f>Table3[[#This Row],[Incentive Disbursements]]/'1.) CLM Reference'!$B$5</f>
        <v>9.1663716607018092E-4</v>
      </c>
      <c r="H125" s="17" t="str">
        <f>IF((Table3[[#This Row],[Incentive Disbursements]]&gt;=0.5*Table3[[#This Row],[CLM $ Collected ]]),"YES",IF(Table3[[#This Row],[Incentive Disbursements]]&lt;=1, "N/A", "NO"))</f>
        <v>NO</v>
      </c>
      <c r="I125" s="17" t="str">
        <f t="shared" si="3"/>
        <v>NO</v>
      </c>
      <c r="J125" s="52">
        <v>71254.085099999997</v>
      </c>
      <c r="K125" s="53">
        <f>Table3[[#This Row],[CLM $ Collected ]]/'1.) CLM Reference'!$B$4</f>
        <v>2.9767513754445901E-3</v>
      </c>
      <c r="L125" s="54">
        <v>15275.41</v>
      </c>
      <c r="M125" s="53">
        <f>Table3[[#This Row],[Incentive Disbursements]]/'1.) CLM Reference'!$B$5</f>
        <v>9.1663716607018092E-4</v>
      </c>
      <c r="N125" s="53" t="str">
        <f t="shared" si="4"/>
        <v>NO</v>
      </c>
      <c r="O125" s="52">
        <v>15371.2035</v>
      </c>
      <c r="P125" s="76">
        <f>Table3[[#This Row],[CLM $ Collected ]]/'1.) CLM Reference'!$B$4</f>
        <v>2.9767513754445901E-3</v>
      </c>
      <c r="Q125" s="54">
        <v>125</v>
      </c>
      <c r="R125" s="56">
        <f>Table3[[#This Row],[Incentive Disbursements]]/'1.) CLM Reference'!$B$5</f>
        <v>9.1663716607018092E-4</v>
      </c>
      <c r="S125" s="49" t="str">
        <f t="shared" si="5"/>
        <v>NO</v>
      </c>
      <c r="U125" s="49" t="s">
        <v>116</v>
      </c>
      <c r="V125" s="49" t="str">
        <f>RIGHT(Table5[[#This Row],[Census Tract]],10)</f>
        <v>9001090100</v>
      </c>
      <c r="W125" s="49" t="s">
        <v>242</v>
      </c>
      <c r="X125" s="49" t="s">
        <v>239</v>
      </c>
      <c r="Y125" s="49">
        <v>86625.2886</v>
      </c>
      <c r="Z125" s="49">
        <v>2.9767513754445901E-3</v>
      </c>
      <c r="AA125" s="49">
        <v>15400.41</v>
      </c>
      <c r="AB125" s="49">
        <v>9.1663716607018092E-4</v>
      </c>
      <c r="AC125" s="49" t="s">
        <v>1965</v>
      </c>
      <c r="AD125" s="49" t="s">
        <v>1965</v>
      </c>
      <c r="AE125" s="49">
        <v>71254.085099999997</v>
      </c>
      <c r="AF125" s="49">
        <v>2.9767513754445901E-3</v>
      </c>
      <c r="AG125" s="49">
        <v>15275.41</v>
      </c>
      <c r="AH125" s="49">
        <v>9.1663716607018092E-4</v>
      </c>
      <c r="AI125" s="49" t="s">
        <v>1965</v>
      </c>
      <c r="AJ125" s="49">
        <v>15371.2035</v>
      </c>
      <c r="AK125" s="49">
        <v>2.9767513754445901E-3</v>
      </c>
      <c r="AL125" s="49">
        <v>125</v>
      </c>
      <c r="AM125" s="49">
        <v>9.1663716607018092E-4</v>
      </c>
      <c r="AN125" s="49" t="s">
        <v>1965</v>
      </c>
    </row>
    <row r="126" spans="1:40" s="49" customFormat="1" ht="15.75" thickBot="1" x14ac:dyDescent="0.3">
      <c r="A126" s="50" t="s">
        <v>117</v>
      </c>
      <c r="B126" s="51" t="s">
        <v>240</v>
      </c>
      <c r="C126" s="3" t="s">
        <v>239</v>
      </c>
      <c r="D126" s="15">
        <f>Table3[[#This Row],[Residential CLM $ Collected]]+Table3[[#This Row],[C&amp;I CLM $ Collected]]</f>
        <v>62.474600000000002</v>
      </c>
      <c r="E126" s="48">
        <f>Table3[[#This Row],[CLM $ Collected ]]/'1.) CLM Reference'!$B$4</f>
        <v>2.1468482759011624E-6</v>
      </c>
      <c r="F126" s="12">
        <f>Table3[[#This Row],[Residential Incentive Disbursements]]+Table3[[#This Row],[C&amp;I Incentive Disbursements]]</f>
        <v>0</v>
      </c>
      <c r="G126" s="17">
        <f>Table3[[#This Row],[Incentive Disbursements]]/'1.) CLM Reference'!$B$5</f>
        <v>0</v>
      </c>
      <c r="H126" s="17" t="str">
        <f>IF((Table3[[#This Row],[Incentive Disbursements]]&gt;=0.5*Table3[[#This Row],[CLM $ Collected ]]),"YES",IF(Table3[[#This Row],[Incentive Disbursements]]&lt;=1, "N/A", "NO"))</f>
        <v>N/A</v>
      </c>
      <c r="I126" s="17" t="str">
        <f t="shared" si="3"/>
        <v>N/A</v>
      </c>
      <c r="J126" s="52">
        <v>0</v>
      </c>
      <c r="K126" s="53">
        <f>Table3[[#This Row],[CLM $ Collected ]]/'1.) CLM Reference'!$B$4</f>
        <v>2.1468482759011624E-6</v>
      </c>
      <c r="L126" s="54">
        <v>0</v>
      </c>
      <c r="M126" s="53">
        <f>Table3[[#This Row],[Incentive Disbursements]]/'1.) CLM Reference'!$B$5</f>
        <v>0</v>
      </c>
      <c r="N126" s="53" t="str">
        <f t="shared" si="4"/>
        <v>N/A</v>
      </c>
      <c r="O126" s="52">
        <v>62.474600000000002</v>
      </c>
      <c r="P126" s="76">
        <f>Table3[[#This Row],[CLM $ Collected ]]/'1.) CLM Reference'!$B$4</f>
        <v>2.1468482759011624E-6</v>
      </c>
      <c r="Q126" s="54">
        <v>0</v>
      </c>
      <c r="R126" s="56">
        <f>Table3[[#This Row],[Incentive Disbursements]]/'1.) CLM Reference'!$B$5</f>
        <v>0</v>
      </c>
      <c r="S126" s="49" t="str">
        <f t="shared" si="5"/>
        <v>N/A</v>
      </c>
      <c r="U126" s="49" t="s">
        <v>117</v>
      </c>
      <c r="V126" s="49" t="str">
        <f>RIGHT(Table5[[#This Row],[Census Tract]],10)</f>
        <v>9001090200</v>
      </c>
      <c r="W126" s="49" t="s">
        <v>240</v>
      </c>
      <c r="X126" s="49" t="s">
        <v>239</v>
      </c>
      <c r="Y126" s="49">
        <v>62.474600000000002</v>
      </c>
      <c r="Z126" s="49">
        <v>2.1468482759011624E-6</v>
      </c>
      <c r="AA126" s="49">
        <v>0</v>
      </c>
      <c r="AB126" s="49">
        <v>0</v>
      </c>
      <c r="AC126" s="49" t="s">
        <v>290</v>
      </c>
      <c r="AD126" s="49" t="s">
        <v>290</v>
      </c>
      <c r="AE126" s="49">
        <v>0</v>
      </c>
      <c r="AF126" s="49">
        <v>2.1468482759011624E-6</v>
      </c>
      <c r="AG126" s="49">
        <v>0</v>
      </c>
      <c r="AH126" s="49">
        <v>0</v>
      </c>
      <c r="AI126" s="49" t="s">
        <v>290</v>
      </c>
      <c r="AJ126" s="49">
        <v>62.474600000000002</v>
      </c>
      <c r="AK126" s="49">
        <v>2.1468482759011624E-6</v>
      </c>
      <c r="AL126" s="49">
        <v>0</v>
      </c>
      <c r="AM126" s="49">
        <v>0</v>
      </c>
      <c r="AN126" s="49" t="s">
        <v>290</v>
      </c>
    </row>
    <row r="127" spans="1:40" s="49" customFormat="1" ht="15.75" thickBot="1" x14ac:dyDescent="0.3">
      <c r="A127" s="50" t="s">
        <v>117</v>
      </c>
      <c r="B127" s="51" t="s">
        <v>242</v>
      </c>
      <c r="C127" s="3" t="s">
        <v>239</v>
      </c>
      <c r="D127" s="15">
        <f>Table3[[#This Row],[Residential CLM $ Collected]]+Table3[[#This Row],[C&amp;I CLM $ Collected]]</f>
        <v>164245.96470000001</v>
      </c>
      <c r="E127" s="48">
        <f>Table3[[#This Row],[CLM $ Collected ]]/'1.) CLM Reference'!$B$4</f>
        <v>5.6440724092658165E-3</v>
      </c>
      <c r="F127" s="12">
        <f>Table3[[#This Row],[Residential Incentive Disbursements]]+Table3[[#This Row],[C&amp;I Incentive Disbursements]]</f>
        <v>38024.18</v>
      </c>
      <c r="G127" s="17">
        <f>Table3[[#This Row],[Incentive Disbursements]]/'1.) CLM Reference'!$B$5</f>
        <v>2.2632109533020518E-3</v>
      </c>
      <c r="H127" s="17" t="str">
        <f>IF((Table3[[#This Row],[Incentive Disbursements]]&gt;=0.5*Table3[[#This Row],[CLM $ Collected ]]),"YES",IF(Table3[[#This Row],[Incentive Disbursements]]&lt;=1, "N/A", "NO"))</f>
        <v>NO</v>
      </c>
      <c r="I127" s="17" t="str">
        <f t="shared" si="3"/>
        <v>NO</v>
      </c>
      <c r="J127" s="52">
        <v>141902.04870000001</v>
      </c>
      <c r="K127" s="53">
        <f>Table3[[#This Row],[CLM $ Collected ]]/'1.) CLM Reference'!$B$4</f>
        <v>5.6440724092658165E-3</v>
      </c>
      <c r="L127" s="54">
        <v>33204.18</v>
      </c>
      <c r="M127" s="53">
        <f>Table3[[#This Row],[Incentive Disbursements]]/'1.) CLM Reference'!$B$5</f>
        <v>2.2632109533020518E-3</v>
      </c>
      <c r="N127" s="53" t="str">
        <f t="shared" si="4"/>
        <v>NO</v>
      </c>
      <c r="O127" s="52">
        <v>22343.916000000001</v>
      </c>
      <c r="P127" s="76">
        <f>Table3[[#This Row],[CLM $ Collected ]]/'1.) CLM Reference'!$B$4</f>
        <v>5.6440724092658165E-3</v>
      </c>
      <c r="Q127" s="54">
        <v>4820</v>
      </c>
      <c r="R127" s="56">
        <f>Table3[[#This Row],[Incentive Disbursements]]/'1.) CLM Reference'!$B$5</f>
        <v>2.2632109533020518E-3</v>
      </c>
      <c r="S127" s="49" t="str">
        <f t="shared" si="5"/>
        <v>NO</v>
      </c>
      <c r="U127" s="49" t="s">
        <v>117</v>
      </c>
      <c r="V127" s="49" t="str">
        <f>RIGHT(Table5[[#This Row],[Census Tract]],10)</f>
        <v>9001090200</v>
      </c>
      <c r="W127" s="49" t="s">
        <v>242</v>
      </c>
      <c r="X127" s="49" t="s">
        <v>239</v>
      </c>
      <c r="Y127" s="49">
        <v>164245.96470000001</v>
      </c>
      <c r="Z127" s="49">
        <v>5.6440724092658165E-3</v>
      </c>
      <c r="AA127" s="49">
        <v>38024.18</v>
      </c>
      <c r="AB127" s="49">
        <v>2.2632109533020518E-3</v>
      </c>
      <c r="AC127" s="49" t="s">
        <v>1965</v>
      </c>
      <c r="AD127" s="49" t="s">
        <v>1965</v>
      </c>
      <c r="AE127" s="49">
        <v>141902.04870000001</v>
      </c>
      <c r="AF127" s="49">
        <v>5.6440724092658165E-3</v>
      </c>
      <c r="AG127" s="49">
        <v>33204.18</v>
      </c>
      <c r="AH127" s="49">
        <v>2.2632109533020518E-3</v>
      </c>
      <c r="AI127" s="49" t="s">
        <v>1965</v>
      </c>
      <c r="AJ127" s="49">
        <v>22343.916000000001</v>
      </c>
      <c r="AK127" s="49">
        <v>5.6440724092658165E-3</v>
      </c>
      <c r="AL127" s="49">
        <v>4820</v>
      </c>
      <c r="AM127" s="49">
        <v>2.2632109533020518E-3</v>
      </c>
      <c r="AN127" s="49" t="s">
        <v>1965</v>
      </c>
    </row>
    <row r="128" spans="1:40" s="49" customFormat="1" ht="15.75" thickBot="1" x14ac:dyDescent="0.3">
      <c r="A128" s="50" t="s">
        <v>118</v>
      </c>
      <c r="B128" s="51" t="s">
        <v>240</v>
      </c>
      <c r="C128" s="3" t="s">
        <v>239</v>
      </c>
      <c r="D128" s="15">
        <f>Table3[[#This Row],[Residential CLM $ Collected]]+Table3[[#This Row],[C&amp;I CLM $ Collected]]</f>
        <v>190.06890000000001</v>
      </c>
      <c r="E128" s="48">
        <f>Table3[[#This Row],[CLM $ Collected ]]/'1.) CLM Reference'!$B$4</f>
        <v>6.531439821422313E-6</v>
      </c>
      <c r="F128" s="12">
        <f>Table3[[#This Row],[Residential Incentive Disbursements]]+Table3[[#This Row],[C&amp;I Incentive Disbursements]]</f>
        <v>0</v>
      </c>
      <c r="G128" s="17">
        <f>Table3[[#This Row],[Incentive Disbursements]]/'1.) CLM Reference'!$B$5</f>
        <v>0</v>
      </c>
      <c r="H128" s="17" t="str">
        <f>IF((Table3[[#This Row],[Incentive Disbursements]]&gt;=0.5*Table3[[#This Row],[CLM $ Collected ]]),"YES",IF(Table3[[#This Row],[Incentive Disbursements]]&lt;=1, "N/A", "NO"))</f>
        <v>N/A</v>
      </c>
      <c r="I128" s="17" t="str">
        <f t="shared" si="3"/>
        <v>NO</v>
      </c>
      <c r="J128" s="52">
        <v>190.06890000000001</v>
      </c>
      <c r="K128" s="53">
        <f>Table3[[#This Row],[CLM $ Collected ]]/'1.) CLM Reference'!$B$4</f>
        <v>6.531439821422313E-6</v>
      </c>
      <c r="L128" s="54">
        <v>0</v>
      </c>
      <c r="M128" s="53">
        <f>Table3[[#This Row],[Incentive Disbursements]]/'1.) CLM Reference'!$B$5</f>
        <v>0</v>
      </c>
      <c r="N128" s="53" t="str">
        <f t="shared" si="4"/>
        <v>NO</v>
      </c>
      <c r="O128" s="52">
        <v>0</v>
      </c>
      <c r="P128" s="76">
        <f>Table3[[#This Row],[CLM $ Collected ]]/'1.) CLM Reference'!$B$4</f>
        <v>6.531439821422313E-6</v>
      </c>
      <c r="Q128" s="54">
        <v>0</v>
      </c>
      <c r="R128" s="56">
        <f>Table3[[#This Row],[Incentive Disbursements]]/'1.) CLM Reference'!$B$5</f>
        <v>0</v>
      </c>
      <c r="S128" s="49" t="str">
        <f t="shared" si="5"/>
        <v>NO</v>
      </c>
      <c r="U128" s="49" t="s">
        <v>118</v>
      </c>
      <c r="V128" s="49" t="str">
        <f>RIGHT(Table5[[#This Row],[Census Tract]],10)</f>
        <v>9001090300</v>
      </c>
      <c r="W128" s="49" t="s">
        <v>240</v>
      </c>
      <c r="X128" s="49" t="s">
        <v>239</v>
      </c>
      <c r="Y128" s="49">
        <v>190.06890000000001</v>
      </c>
      <c r="Z128" s="49">
        <v>6.531439821422313E-6</v>
      </c>
      <c r="AA128" s="49">
        <v>0</v>
      </c>
      <c r="AB128" s="49">
        <v>0</v>
      </c>
      <c r="AC128" s="49" t="s">
        <v>290</v>
      </c>
      <c r="AD128" s="49" t="s">
        <v>1965</v>
      </c>
      <c r="AE128" s="49">
        <v>190.06890000000001</v>
      </c>
      <c r="AF128" s="49">
        <v>6.531439821422313E-6</v>
      </c>
      <c r="AG128" s="49">
        <v>0</v>
      </c>
      <c r="AH128" s="49">
        <v>0</v>
      </c>
      <c r="AI128" s="49" t="s">
        <v>1965</v>
      </c>
      <c r="AJ128" s="49">
        <v>0</v>
      </c>
      <c r="AK128" s="49">
        <v>6.531439821422313E-6</v>
      </c>
      <c r="AL128" s="49">
        <v>0</v>
      </c>
      <c r="AM128" s="49">
        <v>0</v>
      </c>
      <c r="AN128" s="49" t="s">
        <v>1965</v>
      </c>
    </row>
    <row r="129" spans="1:40" s="49" customFormat="1" ht="15.75" thickBot="1" x14ac:dyDescent="0.3">
      <c r="A129" s="50" t="s">
        <v>118</v>
      </c>
      <c r="B129" s="51" t="s">
        <v>242</v>
      </c>
      <c r="C129" s="3" t="s">
        <v>239</v>
      </c>
      <c r="D129" s="15">
        <f>Table3[[#This Row],[Residential CLM $ Collected]]+Table3[[#This Row],[C&amp;I CLM $ Collected]]</f>
        <v>147312.39360000001</v>
      </c>
      <c r="E129" s="48">
        <f>Table3[[#This Row],[CLM $ Collected ]]/'1.) CLM Reference'!$B$4</f>
        <v>5.0621749994243003E-3</v>
      </c>
      <c r="F129" s="12">
        <f>Table3[[#This Row],[Residential Incentive Disbursements]]+Table3[[#This Row],[C&amp;I Incentive Disbursements]]</f>
        <v>40817.300000000003</v>
      </c>
      <c r="G129" s="17">
        <f>Table3[[#This Row],[Incentive Disbursements]]/'1.) CLM Reference'!$B$5</f>
        <v>2.4294583195276229E-3</v>
      </c>
      <c r="H129" s="17" t="str">
        <f>IF((Table3[[#This Row],[Incentive Disbursements]]&gt;=0.5*Table3[[#This Row],[CLM $ Collected ]]),"YES",IF(Table3[[#This Row],[Incentive Disbursements]]&lt;=1, "N/A", "NO"))</f>
        <v>NO</v>
      </c>
      <c r="I129" s="17" t="str">
        <f t="shared" si="3"/>
        <v>NO</v>
      </c>
      <c r="J129" s="52">
        <v>88643.617499999993</v>
      </c>
      <c r="K129" s="53">
        <f>Table3[[#This Row],[CLM $ Collected ]]/'1.) CLM Reference'!$B$4</f>
        <v>5.0621749994243003E-3</v>
      </c>
      <c r="L129" s="54">
        <v>37237.230000000003</v>
      </c>
      <c r="M129" s="53">
        <f>Table3[[#This Row],[Incentive Disbursements]]/'1.) CLM Reference'!$B$5</f>
        <v>2.4294583195276229E-3</v>
      </c>
      <c r="N129" s="53" t="str">
        <f t="shared" si="4"/>
        <v>NO</v>
      </c>
      <c r="O129" s="52">
        <v>58668.776100000003</v>
      </c>
      <c r="P129" s="76">
        <f>Table3[[#This Row],[CLM $ Collected ]]/'1.) CLM Reference'!$B$4</f>
        <v>5.0621749994243003E-3</v>
      </c>
      <c r="Q129" s="54">
        <v>3580.07</v>
      </c>
      <c r="R129" s="56">
        <f>Table3[[#This Row],[Incentive Disbursements]]/'1.) CLM Reference'!$B$5</f>
        <v>2.4294583195276229E-3</v>
      </c>
      <c r="S129" s="49" t="str">
        <f t="shared" si="5"/>
        <v>NO</v>
      </c>
      <c r="U129" s="49" t="s">
        <v>118</v>
      </c>
      <c r="V129" s="49" t="str">
        <f>RIGHT(Table5[[#This Row],[Census Tract]],10)</f>
        <v>9001090300</v>
      </c>
      <c r="W129" s="49" t="s">
        <v>242</v>
      </c>
      <c r="X129" s="49" t="s">
        <v>239</v>
      </c>
      <c r="Y129" s="49">
        <v>147312.39360000001</v>
      </c>
      <c r="Z129" s="49">
        <v>5.0621749994243003E-3</v>
      </c>
      <c r="AA129" s="49">
        <v>40817.300000000003</v>
      </c>
      <c r="AB129" s="49">
        <v>2.4294583195276229E-3</v>
      </c>
      <c r="AC129" s="49" t="s">
        <v>1965</v>
      </c>
      <c r="AD129" s="49" t="s">
        <v>1965</v>
      </c>
      <c r="AE129" s="49">
        <v>88643.617499999993</v>
      </c>
      <c r="AF129" s="49">
        <v>5.0621749994243003E-3</v>
      </c>
      <c r="AG129" s="49">
        <v>37237.230000000003</v>
      </c>
      <c r="AH129" s="49">
        <v>2.4294583195276229E-3</v>
      </c>
      <c r="AI129" s="49" t="s">
        <v>1965</v>
      </c>
      <c r="AJ129" s="49">
        <v>58668.776100000003</v>
      </c>
      <c r="AK129" s="49">
        <v>5.0621749994243003E-3</v>
      </c>
      <c r="AL129" s="49">
        <v>3580.07</v>
      </c>
      <c r="AM129" s="49">
        <v>2.4294583195276229E-3</v>
      </c>
      <c r="AN129" s="49" t="s">
        <v>1965</v>
      </c>
    </row>
    <row r="130" spans="1:40" s="49" customFormat="1" ht="15.75" thickBot="1" x14ac:dyDescent="0.3">
      <c r="A130" s="50" t="s">
        <v>119</v>
      </c>
      <c r="B130" s="51" t="s">
        <v>240</v>
      </c>
      <c r="C130" s="3" t="s">
        <v>239</v>
      </c>
      <c r="D130" s="15">
        <f>Table3[[#This Row],[Residential CLM $ Collected]]+Table3[[#This Row],[C&amp;I CLM $ Collected]]</f>
        <v>5.79E-2</v>
      </c>
      <c r="E130" s="48">
        <f>Table3[[#This Row],[CLM $ Collected ]]/'1.) CLM Reference'!$B$4</f>
        <v>1.9896488360818202E-9</v>
      </c>
      <c r="F130" s="12">
        <f>Table3[[#This Row],[Residential Incentive Disbursements]]+Table3[[#This Row],[C&amp;I Incentive Disbursements]]</f>
        <v>0</v>
      </c>
      <c r="G130" s="17">
        <f>Table3[[#This Row],[Incentive Disbursements]]/'1.) CLM Reference'!$B$5</f>
        <v>0</v>
      </c>
      <c r="H130" s="17" t="str">
        <f>IF((Table3[[#This Row],[Incentive Disbursements]]&gt;=0.5*Table3[[#This Row],[CLM $ Collected ]]),"YES",IF(Table3[[#This Row],[Incentive Disbursements]]&lt;=1, "N/A", "NO"))</f>
        <v>N/A</v>
      </c>
      <c r="I130" s="17" t="str">
        <f t="shared" si="3"/>
        <v>N/A</v>
      </c>
      <c r="J130" s="52">
        <v>0</v>
      </c>
      <c r="K130" s="53">
        <f>Table3[[#This Row],[CLM $ Collected ]]/'1.) CLM Reference'!$B$4</f>
        <v>1.9896488360818202E-9</v>
      </c>
      <c r="L130" s="54">
        <v>0</v>
      </c>
      <c r="M130" s="53">
        <f>Table3[[#This Row],[Incentive Disbursements]]/'1.) CLM Reference'!$B$5</f>
        <v>0</v>
      </c>
      <c r="N130" s="53" t="str">
        <f t="shared" si="4"/>
        <v>N/A</v>
      </c>
      <c r="O130" s="52">
        <v>5.79E-2</v>
      </c>
      <c r="P130" s="76">
        <f>Table3[[#This Row],[CLM $ Collected ]]/'1.) CLM Reference'!$B$4</f>
        <v>1.9896488360818202E-9</v>
      </c>
      <c r="Q130" s="54">
        <v>0</v>
      </c>
      <c r="R130" s="56">
        <f>Table3[[#This Row],[Incentive Disbursements]]/'1.) CLM Reference'!$B$5</f>
        <v>0</v>
      </c>
      <c r="S130" s="49" t="str">
        <f t="shared" si="5"/>
        <v>N/A</v>
      </c>
      <c r="U130" s="49" t="s">
        <v>119</v>
      </c>
      <c r="V130" s="49" t="str">
        <f>RIGHT(Table5[[#This Row],[Census Tract]],10)</f>
        <v>9001090400</v>
      </c>
      <c r="W130" s="49" t="s">
        <v>240</v>
      </c>
      <c r="X130" s="49" t="s">
        <v>239</v>
      </c>
      <c r="Y130" s="49">
        <v>5.79E-2</v>
      </c>
      <c r="Z130" s="49">
        <v>1.9896488360818202E-9</v>
      </c>
      <c r="AA130" s="49">
        <v>0</v>
      </c>
      <c r="AB130" s="49">
        <v>0</v>
      </c>
      <c r="AC130" s="49" t="s">
        <v>290</v>
      </c>
      <c r="AD130" s="49" t="s">
        <v>290</v>
      </c>
      <c r="AE130" s="49">
        <v>0</v>
      </c>
      <c r="AF130" s="49">
        <v>1.9896488360818202E-9</v>
      </c>
      <c r="AG130" s="49">
        <v>0</v>
      </c>
      <c r="AH130" s="49">
        <v>0</v>
      </c>
      <c r="AI130" s="49" t="s">
        <v>290</v>
      </c>
      <c r="AJ130" s="49">
        <v>5.79E-2</v>
      </c>
      <c r="AK130" s="49">
        <v>1.9896488360818202E-9</v>
      </c>
      <c r="AL130" s="49">
        <v>0</v>
      </c>
      <c r="AM130" s="49">
        <v>0</v>
      </c>
      <c r="AN130" s="49" t="s">
        <v>290</v>
      </c>
    </row>
    <row r="131" spans="1:40" s="49" customFormat="1" ht="15.75" thickBot="1" x14ac:dyDescent="0.3">
      <c r="A131" s="50" t="s">
        <v>119</v>
      </c>
      <c r="B131" s="51" t="s">
        <v>242</v>
      </c>
      <c r="C131" s="3" t="s">
        <v>239</v>
      </c>
      <c r="D131" s="15">
        <f>Table3[[#This Row],[Residential CLM $ Collected]]+Table3[[#This Row],[C&amp;I CLM $ Collected]]</f>
        <v>153834.68300000002</v>
      </c>
      <c r="E131" s="48">
        <f>Table3[[#This Row],[CLM $ Collected ]]/'1.) CLM Reference'!$B$4</f>
        <v>5.2863039374778211E-3</v>
      </c>
      <c r="F131" s="12">
        <f>Table3[[#This Row],[Residential Incentive Disbursements]]+Table3[[#This Row],[C&amp;I Incentive Disbursements]]</f>
        <v>63291.130000000005</v>
      </c>
      <c r="G131" s="17">
        <f>Table3[[#This Row],[Incentive Disbursements]]/'1.) CLM Reference'!$B$5</f>
        <v>3.7671076315876923E-3</v>
      </c>
      <c r="H131" s="17" t="str">
        <f>IF((Table3[[#This Row],[Incentive Disbursements]]&gt;=0.5*Table3[[#This Row],[CLM $ Collected ]]),"YES",IF(Table3[[#This Row],[Incentive Disbursements]]&lt;=1, "N/A", "NO"))</f>
        <v>NO</v>
      </c>
      <c r="I131" s="17" t="str">
        <f t="shared" si="3"/>
        <v>NO</v>
      </c>
      <c r="J131" s="52">
        <v>107562.7838</v>
      </c>
      <c r="K131" s="53">
        <f>Table3[[#This Row],[CLM $ Collected ]]/'1.) CLM Reference'!$B$4</f>
        <v>5.2863039374778211E-3</v>
      </c>
      <c r="L131" s="54">
        <v>26510.74</v>
      </c>
      <c r="M131" s="53">
        <f>Table3[[#This Row],[Incentive Disbursements]]/'1.) CLM Reference'!$B$5</f>
        <v>3.7671076315876923E-3</v>
      </c>
      <c r="N131" s="53" t="str">
        <f t="shared" si="4"/>
        <v>NO</v>
      </c>
      <c r="O131" s="52">
        <v>46271.8992</v>
      </c>
      <c r="P131" s="76">
        <f>Table3[[#This Row],[CLM $ Collected ]]/'1.) CLM Reference'!$B$4</f>
        <v>5.2863039374778211E-3</v>
      </c>
      <c r="Q131" s="54">
        <v>36780.39</v>
      </c>
      <c r="R131" s="56">
        <f>Table3[[#This Row],[Incentive Disbursements]]/'1.) CLM Reference'!$B$5</f>
        <v>3.7671076315876923E-3</v>
      </c>
      <c r="S131" s="49" t="str">
        <f t="shared" si="5"/>
        <v>NO</v>
      </c>
      <c r="U131" s="49" t="s">
        <v>119</v>
      </c>
      <c r="V131" s="49" t="str">
        <f>RIGHT(Table5[[#This Row],[Census Tract]],10)</f>
        <v>9001090400</v>
      </c>
      <c r="W131" s="49" t="s">
        <v>242</v>
      </c>
      <c r="X131" s="49" t="s">
        <v>239</v>
      </c>
      <c r="Y131" s="49">
        <v>153834.68300000002</v>
      </c>
      <c r="Z131" s="49">
        <v>5.2863039374778211E-3</v>
      </c>
      <c r="AA131" s="49">
        <v>63291.130000000005</v>
      </c>
      <c r="AB131" s="49">
        <v>3.7671076315876923E-3</v>
      </c>
      <c r="AC131" s="49" t="s">
        <v>1965</v>
      </c>
      <c r="AD131" s="49" t="s">
        <v>1965</v>
      </c>
      <c r="AE131" s="49">
        <v>107562.7838</v>
      </c>
      <c r="AF131" s="49">
        <v>5.2863039374778211E-3</v>
      </c>
      <c r="AG131" s="49">
        <v>26510.74</v>
      </c>
      <c r="AH131" s="49">
        <v>3.7671076315876923E-3</v>
      </c>
      <c r="AI131" s="49" t="s">
        <v>1965</v>
      </c>
      <c r="AJ131" s="49">
        <v>46271.8992</v>
      </c>
      <c r="AK131" s="49">
        <v>5.2863039374778211E-3</v>
      </c>
      <c r="AL131" s="49">
        <v>36780.39</v>
      </c>
      <c r="AM131" s="49">
        <v>3.7671076315876923E-3</v>
      </c>
      <c r="AN131" s="49" t="s">
        <v>1965</v>
      </c>
    </row>
    <row r="132" spans="1:40" s="49" customFormat="1" ht="15.75" thickBot="1" x14ac:dyDescent="0.3">
      <c r="A132" s="50" t="s">
        <v>120</v>
      </c>
      <c r="B132" s="51" t="s">
        <v>240</v>
      </c>
      <c r="C132" s="3" t="s">
        <v>239</v>
      </c>
      <c r="D132" s="15">
        <f>Table3[[#This Row],[Residential CLM $ Collected]]+Table3[[#This Row],[C&amp;I CLM $ Collected]]</f>
        <v>338.9221</v>
      </c>
      <c r="E132" s="48">
        <f>Table3[[#This Row],[CLM $ Collected ]]/'1.) CLM Reference'!$B$4</f>
        <v>1.1646562379747949E-5</v>
      </c>
      <c r="F132" s="12">
        <f>Table3[[#This Row],[Residential Incentive Disbursements]]+Table3[[#This Row],[C&amp;I Incentive Disbursements]]</f>
        <v>5570.37</v>
      </c>
      <c r="G132" s="17">
        <f>Table3[[#This Row],[Incentive Disbursements]]/'1.) CLM Reference'!$B$5</f>
        <v>3.3155014514304185E-4</v>
      </c>
      <c r="H132" s="17" t="str">
        <f>IF((Table3[[#This Row],[Incentive Disbursements]]&gt;=0.5*Table3[[#This Row],[CLM $ Collected ]]),"YES",IF(Table3[[#This Row],[Incentive Disbursements]]&lt;=1, "N/A", "NO"))</f>
        <v>YES</v>
      </c>
      <c r="I132" s="17" t="str">
        <f t="shared" si="3"/>
        <v>YES</v>
      </c>
      <c r="J132" s="52">
        <v>338.9221</v>
      </c>
      <c r="K132" s="53">
        <f>Table3[[#This Row],[CLM $ Collected ]]/'1.) CLM Reference'!$B$4</f>
        <v>1.1646562379747949E-5</v>
      </c>
      <c r="L132" s="54">
        <v>5570.37</v>
      </c>
      <c r="M132" s="53">
        <f>Table3[[#This Row],[Incentive Disbursements]]/'1.) CLM Reference'!$B$5</f>
        <v>3.3155014514304185E-4</v>
      </c>
      <c r="N132" s="53" t="str">
        <f t="shared" si="4"/>
        <v>YES</v>
      </c>
      <c r="O132" s="52">
        <v>0</v>
      </c>
      <c r="P132" s="76">
        <f>Table3[[#This Row],[CLM $ Collected ]]/'1.) CLM Reference'!$B$4</f>
        <v>1.1646562379747949E-5</v>
      </c>
      <c r="Q132" s="54">
        <v>0</v>
      </c>
      <c r="R132" s="56">
        <f>Table3[[#This Row],[Incentive Disbursements]]/'1.) CLM Reference'!$B$5</f>
        <v>3.3155014514304185E-4</v>
      </c>
      <c r="S132" s="49" t="str">
        <f t="shared" si="5"/>
        <v>YES</v>
      </c>
      <c r="U132" s="49" t="s">
        <v>120</v>
      </c>
      <c r="V132" s="49" t="str">
        <f>RIGHT(Table5[[#This Row],[Census Tract]],10)</f>
        <v>9001090500</v>
      </c>
      <c r="W132" s="49" t="s">
        <v>240</v>
      </c>
      <c r="X132" s="49" t="s">
        <v>239</v>
      </c>
      <c r="Y132" s="49">
        <v>338.9221</v>
      </c>
      <c r="Z132" s="49">
        <v>1.1646562379747949E-5</v>
      </c>
      <c r="AA132" s="49">
        <v>5570.37</v>
      </c>
      <c r="AB132" s="49">
        <v>3.3155014514304185E-4</v>
      </c>
      <c r="AC132" s="49" t="s">
        <v>1966</v>
      </c>
      <c r="AD132" s="49" t="s">
        <v>1966</v>
      </c>
      <c r="AE132" s="49">
        <v>338.9221</v>
      </c>
      <c r="AF132" s="49">
        <v>1.1646562379747949E-5</v>
      </c>
      <c r="AG132" s="49">
        <v>5570.37</v>
      </c>
      <c r="AH132" s="49">
        <v>3.3155014514304185E-4</v>
      </c>
      <c r="AI132" s="49" t="s">
        <v>1966</v>
      </c>
      <c r="AJ132" s="49">
        <v>0</v>
      </c>
      <c r="AK132" s="49">
        <v>1.1646562379747949E-5</v>
      </c>
      <c r="AL132" s="49">
        <v>0</v>
      </c>
      <c r="AM132" s="49">
        <v>3.3155014514304185E-4</v>
      </c>
      <c r="AN132" s="49" t="s">
        <v>1966</v>
      </c>
    </row>
    <row r="133" spans="1:40" s="49" customFormat="1" ht="15.75" thickBot="1" x14ac:dyDescent="0.3">
      <c r="A133" s="50" t="s">
        <v>120</v>
      </c>
      <c r="B133" s="51" t="s">
        <v>246</v>
      </c>
      <c r="C133" s="3" t="s">
        <v>239</v>
      </c>
      <c r="D133" s="15">
        <f>Table3[[#This Row],[Residential CLM $ Collected]]+Table3[[#This Row],[C&amp;I CLM $ Collected]]</f>
        <v>43.634999999999998</v>
      </c>
      <c r="E133" s="48">
        <f>Table3[[#This Row],[CLM $ Collected ]]/'1.) CLM Reference'!$B$4</f>
        <v>1.4994529699901592E-6</v>
      </c>
      <c r="F133" s="12">
        <f>Table3[[#This Row],[Residential Incentive Disbursements]]+Table3[[#This Row],[C&amp;I Incentive Disbursements]]</f>
        <v>0</v>
      </c>
      <c r="G133" s="17">
        <f>Table3[[#This Row],[Incentive Disbursements]]/'1.) CLM Reference'!$B$5</f>
        <v>0</v>
      </c>
      <c r="H133" s="17" t="str">
        <f>IF((Table3[[#This Row],[Incentive Disbursements]]&gt;=0.5*Table3[[#This Row],[CLM $ Collected ]]),"YES",IF(Table3[[#This Row],[Incentive Disbursements]]&lt;=1, "N/A", "NO"))</f>
        <v>N/A</v>
      </c>
      <c r="I133" s="17" t="str">
        <f t="shared" si="3"/>
        <v>N/A</v>
      </c>
      <c r="J133" s="52">
        <v>0</v>
      </c>
      <c r="K133" s="53">
        <f>Table3[[#This Row],[CLM $ Collected ]]/'1.) CLM Reference'!$B$4</f>
        <v>1.4994529699901592E-6</v>
      </c>
      <c r="L133" s="54">
        <v>0</v>
      </c>
      <c r="M133" s="53">
        <f>Table3[[#This Row],[Incentive Disbursements]]/'1.) CLM Reference'!$B$5</f>
        <v>0</v>
      </c>
      <c r="N133" s="53" t="str">
        <f t="shared" si="4"/>
        <v>N/A</v>
      </c>
      <c r="O133" s="52">
        <v>43.634999999999998</v>
      </c>
      <c r="P133" s="76">
        <f>Table3[[#This Row],[CLM $ Collected ]]/'1.) CLM Reference'!$B$4</f>
        <v>1.4994529699901592E-6</v>
      </c>
      <c r="Q133" s="54">
        <v>0</v>
      </c>
      <c r="R133" s="56">
        <f>Table3[[#This Row],[Incentive Disbursements]]/'1.) CLM Reference'!$B$5</f>
        <v>0</v>
      </c>
      <c r="S133" s="49" t="str">
        <f t="shared" si="5"/>
        <v>N/A</v>
      </c>
      <c r="U133" s="49" t="s">
        <v>120</v>
      </c>
      <c r="V133" s="49" t="str">
        <f>RIGHT(Table5[[#This Row],[Census Tract]],10)</f>
        <v>9001090500</v>
      </c>
      <c r="W133" s="49" t="s">
        <v>246</v>
      </c>
      <c r="X133" s="49" t="s">
        <v>239</v>
      </c>
      <c r="Y133" s="49">
        <v>43.634999999999998</v>
      </c>
      <c r="Z133" s="49">
        <v>1.4994529699901592E-6</v>
      </c>
      <c r="AA133" s="49">
        <v>0</v>
      </c>
      <c r="AB133" s="49">
        <v>0</v>
      </c>
      <c r="AC133" s="49" t="s">
        <v>290</v>
      </c>
      <c r="AD133" s="49" t="s">
        <v>290</v>
      </c>
      <c r="AE133" s="49">
        <v>0</v>
      </c>
      <c r="AF133" s="49">
        <v>1.4994529699901592E-6</v>
      </c>
      <c r="AG133" s="49">
        <v>0</v>
      </c>
      <c r="AH133" s="49">
        <v>0</v>
      </c>
      <c r="AI133" s="49" t="s">
        <v>290</v>
      </c>
      <c r="AJ133" s="49">
        <v>43.634999999999998</v>
      </c>
      <c r="AK133" s="49">
        <v>1.4994529699901592E-6</v>
      </c>
      <c r="AL133" s="49">
        <v>0</v>
      </c>
      <c r="AM133" s="49">
        <v>0</v>
      </c>
      <c r="AN133" s="49" t="s">
        <v>290</v>
      </c>
    </row>
    <row r="134" spans="1:40" s="49" customFormat="1" ht="15.75" thickBot="1" x14ac:dyDescent="0.3">
      <c r="A134" s="50" t="s">
        <v>120</v>
      </c>
      <c r="B134" s="51" t="s">
        <v>243</v>
      </c>
      <c r="C134" s="3" t="s">
        <v>239</v>
      </c>
      <c r="D134" s="15">
        <f>Table3[[#This Row],[Residential CLM $ Collected]]+Table3[[#This Row],[C&amp;I CLM $ Collected]]</f>
        <v>183.69639999999998</v>
      </c>
      <c r="E134" s="48">
        <f>Table3[[#This Row],[CLM $ Collected ]]/'1.) CLM Reference'!$B$4</f>
        <v>6.3124581770711647E-6</v>
      </c>
      <c r="F134" s="12">
        <f>Table3[[#This Row],[Residential Incentive Disbursements]]+Table3[[#This Row],[C&amp;I Incentive Disbursements]]</f>
        <v>0</v>
      </c>
      <c r="G134" s="17">
        <f>Table3[[#This Row],[Incentive Disbursements]]/'1.) CLM Reference'!$B$5</f>
        <v>0</v>
      </c>
      <c r="H134" s="17" t="str">
        <f>IF((Table3[[#This Row],[Incentive Disbursements]]&gt;=0.5*Table3[[#This Row],[CLM $ Collected ]]),"YES",IF(Table3[[#This Row],[Incentive Disbursements]]&lt;=1, "N/A", "NO"))</f>
        <v>N/A</v>
      </c>
      <c r="I134" s="17" t="str">
        <f t="shared" ref="I134:I197" si="6">IF(ROUND(E134,5)&lt;0.00001,"N/A",IF(ROUND(E134,5)&lt;=ROUND(G134,5),"YES","NO"))</f>
        <v>NO</v>
      </c>
      <c r="J134" s="52">
        <v>171.0093</v>
      </c>
      <c r="K134" s="53">
        <f>Table3[[#This Row],[CLM $ Collected ]]/'1.) CLM Reference'!$B$4</f>
        <v>6.3124581770711647E-6</v>
      </c>
      <c r="L134" s="54">
        <v>0</v>
      </c>
      <c r="M134" s="53">
        <f>Table3[[#This Row],[Incentive Disbursements]]/'1.) CLM Reference'!$B$5</f>
        <v>0</v>
      </c>
      <c r="N134" s="53" t="str">
        <f t="shared" ref="N134:N197" si="7">IF(ROUND(K134,5)&lt;0.00001,"N/A",IF(ROUND(K134,5)&lt;=ROUND(M134,5),"YES","NO"))</f>
        <v>NO</v>
      </c>
      <c r="O134" s="52">
        <v>12.687099999999999</v>
      </c>
      <c r="P134" s="76">
        <f>Table3[[#This Row],[CLM $ Collected ]]/'1.) CLM Reference'!$B$4</f>
        <v>6.3124581770711647E-6</v>
      </c>
      <c r="Q134" s="54">
        <v>0</v>
      </c>
      <c r="R134" s="56">
        <f>Table3[[#This Row],[Incentive Disbursements]]/'1.) CLM Reference'!$B$5</f>
        <v>0</v>
      </c>
      <c r="S134" s="49" t="str">
        <f t="shared" ref="S134:S197" si="8">IF(ROUND(P134,5)&lt;0.00001,"N/A",IF(ROUND(P134,5)&lt;=ROUND(R134,5),"YES","NO"))</f>
        <v>NO</v>
      </c>
      <c r="U134" s="49" t="s">
        <v>120</v>
      </c>
      <c r="V134" s="49" t="str">
        <f>RIGHT(Table5[[#This Row],[Census Tract]],10)</f>
        <v>9001090500</v>
      </c>
      <c r="W134" s="49" t="s">
        <v>243</v>
      </c>
      <c r="X134" s="49" t="s">
        <v>239</v>
      </c>
      <c r="Y134" s="49">
        <v>183.69639999999998</v>
      </c>
      <c r="Z134" s="49">
        <v>6.3124581770711647E-6</v>
      </c>
      <c r="AA134" s="49">
        <v>0</v>
      </c>
      <c r="AB134" s="49">
        <v>0</v>
      </c>
      <c r="AC134" s="49" t="s">
        <v>290</v>
      </c>
      <c r="AD134" s="49" t="s">
        <v>1965</v>
      </c>
      <c r="AE134" s="49">
        <v>171.0093</v>
      </c>
      <c r="AF134" s="49">
        <v>6.3124581770711647E-6</v>
      </c>
      <c r="AG134" s="49">
        <v>0</v>
      </c>
      <c r="AH134" s="49">
        <v>0</v>
      </c>
      <c r="AI134" s="49" t="s">
        <v>1965</v>
      </c>
      <c r="AJ134" s="49">
        <v>12.687099999999999</v>
      </c>
      <c r="AK134" s="49">
        <v>6.3124581770711647E-6</v>
      </c>
      <c r="AL134" s="49">
        <v>0</v>
      </c>
      <c r="AM134" s="49">
        <v>0</v>
      </c>
      <c r="AN134" s="49" t="s">
        <v>1965</v>
      </c>
    </row>
    <row r="135" spans="1:40" s="49" customFormat="1" ht="15.75" thickBot="1" x14ac:dyDescent="0.3">
      <c r="A135" s="50" t="s">
        <v>120</v>
      </c>
      <c r="B135" s="51" t="s">
        <v>242</v>
      </c>
      <c r="C135" s="3" t="s">
        <v>239</v>
      </c>
      <c r="D135" s="15">
        <f>Table3[[#This Row],[Residential CLM $ Collected]]+Table3[[#This Row],[C&amp;I CLM $ Collected]]</f>
        <v>112896.4971000001</v>
      </c>
      <c r="E135" s="48">
        <f>Table3[[#This Row],[CLM $ Collected ]]/'1.) CLM Reference'!$B$4</f>
        <v>3.8795230406343658E-3</v>
      </c>
      <c r="F135" s="12">
        <f>Table3[[#This Row],[Residential Incentive Disbursements]]+Table3[[#This Row],[C&amp;I Incentive Disbursements]]</f>
        <v>47987.56</v>
      </c>
      <c r="G135" s="17">
        <f>Table3[[#This Row],[Incentive Disbursements]]/'1.) CLM Reference'!$B$5</f>
        <v>2.8562344122671258E-3</v>
      </c>
      <c r="H135" s="17" t="str">
        <f>IF((Table3[[#This Row],[Incentive Disbursements]]&gt;=0.5*Table3[[#This Row],[CLM $ Collected ]]),"YES",IF(Table3[[#This Row],[Incentive Disbursements]]&lt;=1, "N/A", "NO"))</f>
        <v>NO</v>
      </c>
      <c r="I135" s="17" t="str">
        <f t="shared" si="6"/>
        <v>NO</v>
      </c>
      <c r="J135" s="52">
        <v>87751.845200000098</v>
      </c>
      <c r="K135" s="53">
        <f>Table3[[#This Row],[CLM $ Collected ]]/'1.) CLM Reference'!$B$4</f>
        <v>3.8795230406343658E-3</v>
      </c>
      <c r="L135" s="54">
        <v>41902.559999999998</v>
      </c>
      <c r="M135" s="53">
        <f>Table3[[#This Row],[Incentive Disbursements]]/'1.) CLM Reference'!$B$5</f>
        <v>2.8562344122671258E-3</v>
      </c>
      <c r="N135" s="53" t="str">
        <f t="shared" si="7"/>
        <v>NO</v>
      </c>
      <c r="O135" s="52">
        <v>25144.651900000001</v>
      </c>
      <c r="P135" s="76">
        <f>Table3[[#This Row],[CLM $ Collected ]]/'1.) CLM Reference'!$B$4</f>
        <v>3.8795230406343658E-3</v>
      </c>
      <c r="Q135" s="54">
        <v>6085</v>
      </c>
      <c r="R135" s="56">
        <f>Table3[[#This Row],[Incentive Disbursements]]/'1.) CLM Reference'!$B$5</f>
        <v>2.8562344122671258E-3</v>
      </c>
      <c r="S135" s="49" t="str">
        <f t="shared" si="8"/>
        <v>NO</v>
      </c>
      <c r="U135" s="49" t="s">
        <v>120</v>
      </c>
      <c r="V135" s="49" t="str">
        <f>RIGHT(Table5[[#This Row],[Census Tract]],10)</f>
        <v>9001090500</v>
      </c>
      <c r="W135" s="49" t="s">
        <v>242</v>
      </c>
      <c r="X135" s="49" t="s">
        <v>239</v>
      </c>
      <c r="Y135" s="49">
        <v>112896.4971000001</v>
      </c>
      <c r="Z135" s="49">
        <v>3.8795230406343658E-3</v>
      </c>
      <c r="AA135" s="49">
        <v>47987.56</v>
      </c>
      <c r="AB135" s="49">
        <v>2.8562344122671258E-3</v>
      </c>
      <c r="AC135" s="49" t="s">
        <v>1965</v>
      </c>
      <c r="AD135" s="49" t="s">
        <v>1965</v>
      </c>
      <c r="AE135" s="49">
        <v>87751.845200000098</v>
      </c>
      <c r="AF135" s="49">
        <v>3.8795230406343658E-3</v>
      </c>
      <c r="AG135" s="49">
        <v>41902.559999999998</v>
      </c>
      <c r="AH135" s="49">
        <v>2.8562344122671258E-3</v>
      </c>
      <c r="AI135" s="49" t="s">
        <v>1965</v>
      </c>
      <c r="AJ135" s="49">
        <v>25144.651900000001</v>
      </c>
      <c r="AK135" s="49">
        <v>3.8795230406343658E-3</v>
      </c>
      <c r="AL135" s="49">
        <v>6085</v>
      </c>
      <c r="AM135" s="49">
        <v>2.8562344122671258E-3</v>
      </c>
      <c r="AN135" s="49" t="s">
        <v>1965</v>
      </c>
    </row>
    <row r="136" spans="1:40" s="49" customFormat="1" ht="15.75" thickBot="1" x14ac:dyDescent="0.3">
      <c r="A136" s="50" t="s">
        <v>121</v>
      </c>
      <c r="B136" s="51" t="s">
        <v>246</v>
      </c>
      <c r="C136" s="3" t="s">
        <v>239</v>
      </c>
      <c r="D136" s="15">
        <f>Table3[[#This Row],[Residential CLM $ Collected]]+Table3[[#This Row],[C&amp;I CLM $ Collected]]</f>
        <v>46.748899999999999</v>
      </c>
      <c r="E136" s="48">
        <f>Table3[[#This Row],[CLM $ Collected ]]/'1.) CLM Reference'!$B$4</f>
        <v>1.6064575902090743E-6</v>
      </c>
      <c r="F136" s="12">
        <f>Table3[[#This Row],[Residential Incentive Disbursements]]+Table3[[#This Row],[C&amp;I Incentive Disbursements]]</f>
        <v>690.47</v>
      </c>
      <c r="G136" s="17">
        <f>Table3[[#This Row],[Incentive Disbursements]]/'1.) CLM Reference'!$B$5</f>
        <v>4.1096987941001428E-5</v>
      </c>
      <c r="H136" s="17" t="str">
        <f>IF((Table3[[#This Row],[Incentive Disbursements]]&gt;=0.5*Table3[[#This Row],[CLM $ Collected ]]),"YES",IF(Table3[[#This Row],[Incentive Disbursements]]&lt;=1, "N/A", "NO"))</f>
        <v>YES</v>
      </c>
      <c r="I136" s="17" t="str">
        <f t="shared" si="6"/>
        <v>N/A</v>
      </c>
      <c r="J136" s="52">
        <v>46.748899999999999</v>
      </c>
      <c r="K136" s="53">
        <f>Table3[[#This Row],[CLM $ Collected ]]/'1.) CLM Reference'!$B$4</f>
        <v>1.6064575902090743E-6</v>
      </c>
      <c r="L136" s="54">
        <v>690.47</v>
      </c>
      <c r="M136" s="53">
        <f>Table3[[#This Row],[Incentive Disbursements]]/'1.) CLM Reference'!$B$5</f>
        <v>4.1096987941001428E-5</v>
      </c>
      <c r="N136" s="53" t="str">
        <f t="shared" si="7"/>
        <v>N/A</v>
      </c>
      <c r="O136" s="52">
        <v>0</v>
      </c>
      <c r="P136" s="76">
        <f>Table3[[#This Row],[CLM $ Collected ]]/'1.) CLM Reference'!$B$4</f>
        <v>1.6064575902090743E-6</v>
      </c>
      <c r="Q136" s="54">
        <v>0</v>
      </c>
      <c r="R136" s="56">
        <f>Table3[[#This Row],[Incentive Disbursements]]/'1.) CLM Reference'!$B$5</f>
        <v>4.1096987941001428E-5</v>
      </c>
      <c r="S136" s="49" t="str">
        <f t="shared" si="8"/>
        <v>N/A</v>
      </c>
      <c r="U136" s="49" t="s">
        <v>121</v>
      </c>
      <c r="V136" s="49" t="str">
        <f>RIGHT(Table5[[#This Row],[Census Tract]],10)</f>
        <v>9001090600</v>
      </c>
      <c r="W136" s="49" t="s">
        <v>246</v>
      </c>
      <c r="X136" s="49" t="s">
        <v>239</v>
      </c>
      <c r="Y136" s="49">
        <v>46.748899999999999</v>
      </c>
      <c r="Z136" s="49">
        <v>1.6064575902090743E-6</v>
      </c>
      <c r="AA136" s="49">
        <v>690.47</v>
      </c>
      <c r="AB136" s="49">
        <v>4.1096987941001428E-5</v>
      </c>
      <c r="AC136" s="49" t="s">
        <v>1966</v>
      </c>
      <c r="AD136" s="49" t="s">
        <v>290</v>
      </c>
      <c r="AE136" s="49">
        <v>46.748899999999999</v>
      </c>
      <c r="AF136" s="49">
        <v>1.6064575902090743E-6</v>
      </c>
      <c r="AG136" s="49">
        <v>690.47</v>
      </c>
      <c r="AH136" s="49">
        <v>4.1096987941001428E-5</v>
      </c>
      <c r="AI136" s="49" t="s">
        <v>290</v>
      </c>
      <c r="AJ136" s="49">
        <v>0</v>
      </c>
      <c r="AK136" s="49">
        <v>1.6064575902090743E-6</v>
      </c>
      <c r="AL136" s="49">
        <v>0</v>
      </c>
      <c r="AM136" s="49">
        <v>4.1096987941001428E-5</v>
      </c>
      <c r="AN136" s="49" t="s">
        <v>290</v>
      </c>
    </row>
    <row r="137" spans="1:40" s="49" customFormat="1" ht="15.75" thickBot="1" x14ac:dyDescent="0.3">
      <c r="A137" s="50" t="s">
        <v>121</v>
      </c>
      <c r="B137" s="51" t="s">
        <v>242</v>
      </c>
      <c r="C137" s="3" t="s">
        <v>239</v>
      </c>
      <c r="D137" s="15">
        <f>Table3[[#This Row],[Residential CLM $ Collected]]+Table3[[#This Row],[C&amp;I CLM $ Collected]]</f>
        <v>79421.60430000021</v>
      </c>
      <c r="E137" s="48">
        <f>Table3[[#This Row],[CLM $ Collected ]]/'1.) CLM Reference'!$B$4</f>
        <v>2.7292072980180711E-3</v>
      </c>
      <c r="F137" s="12">
        <f>Table3[[#This Row],[Residential Incentive Disbursements]]+Table3[[#This Row],[C&amp;I Incentive Disbursements]]</f>
        <v>29909.49</v>
      </c>
      <c r="G137" s="17">
        <f>Table3[[#This Row],[Incentive Disbursements]]/'1.) CLM Reference'!$B$5</f>
        <v>1.7802220948795789E-3</v>
      </c>
      <c r="H137" s="17" t="str">
        <f>IF((Table3[[#This Row],[Incentive Disbursements]]&gt;=0.5*Table3[[#This Row],[CLM $ Collected ]]),"YES",IF(Table3[[#This Row],[Incentive Disbursements]]&lt;=1, "N/A", "NO"))</f>
        <v>NO</v>
      </c>
      <c r="I137" s="17" t="str">
        <f t="shared" si="6"/>
        <v>NO</v>
      </c>
      <c r="J137" s="52">
        <v>74716.111200000203</v>
      </c>
      <c r="K137" s="53">
        <f>Table3[[#This Row],[CLM $ Collected ]]/'1.) CLM Reference'!$B$4</f>
        <v>2.7292072980180711E-3</v>
      </c>
      <c r="L137" s="54">
        <v>29909.49</v>
      </c>
      <c r="M137" s="53">
        <f>Table3[[#This Row],[Incentive Disbursements]]/'1.) CLM Reference'!$B$5</f>
        <v>1.7802220948795789E-3</v>
      </c>
      <c r="N137" s="53" t="str">
        <f t="shared" si="7"/>
        <v>NO</v>
      </c>
      <c r="O137" s="52">
        <v>4705.4930999999997</v>
      </c>
      <c r="P137" s="76">
        <f>Table3[[#This Row],[CLM $ Collected ]]/'1.) CLM Reference'!$B$4</f>
        <v>2.7292072980180711E-3</v>
      </c>
      <c r="Q137" s="54">
        <v>0</v>
      </c>
      <c r="R137" s="56">
        <f>Table3[[#This Row],[Incentive Disbursements]]/'1.) CLM Reference'!$B$5</f>
        <v>1.7802220948795789E-3</v>
      </c>
      <c r="S137" s="49" t="str">
        <f t="shared" si="8"/>
        <v>NO</v>
      </c>
      <c r="U137" s="49" t="s">
        <v>121</v>
      </c>
      <c r="V137" s="49" t="str">
        <f>RIGHT(Table5[[#This Row],[Census Tract]],10)</f>
        <v>9001090600</v>
      </c>
      <c r="W137" s="49" t="s">
        <v>242</v>
      </c>
      <c r="X137" s="49" t="s">
        <v>239</v>
      </c>
      <c r="Y137" s="49">
        <v>79421.60430000021</v>
      </c>
      <c r="Z137" s="49">
        <v>2.7292072980180711E-3</v>
      </c>
      <c r="AA137" s="49">
        <v>29909.49</v>
      </c>
      <c r="AB137" s="49">
        <v>1.7802220948795789E-3</v>
      </c>
      <c r="AC137" s="49" t="s">
        <v>1965</v>
      </c>
      <c r="AD137" s="49" t="s">
        <v>1965</v>
      </c>
      <c r="AE137" s="49">
        <v>74716.111200000203</v>
      </c>
      <c r="AF137" s="49">
        <v>2.7292072980180711E-3</v>
      </c>
      <c r="AG137" s="49">
        <v>29909.49</v>
      </c>
      <c r="AH137" s="49">
        <v>1.7802220948795789E-3</v>
      </c>
      <c r="AI137" s="49" t="s">
        <v>1965</v>
      </c>
      <c r="AJ137" s="49">
        <v>4705.4930999999997</v>
      </c>
      <c r="AK137" s="49">
        <v>2.7292072980180711E-3</v>
      </c>
      <c r="AL137" s="49">
        <v>0</v>
      </c>
      <c r="AM137" s="49">
        <v>1.7802220948795789E-3</v>
      </c>
      <c r="AN137" s="49" t="s">
        <v>1965</v>
      </c>
    </row>
    <row r="138" spans="1:40" s="49" customFormat="1" ht="15.75" thickBot="1" x14ac:dyDescent="0.3">
      <c r="A138" s="50" t="s">
        <v>122</v>
      </c>
      <c r="B138" s="51" t="s">
        <v>240</v>
      </c>
      <c r="C138" s="3" t="s">
        <v>239</v>
      </c>
      <c r="D138" s="15">
        <f>Table3[[#This Row],[Residential CLM $ Collected]]+Table3[[#This Row],[C&amp;I CLM $ Collected]]</f>
        <v>34.380099999999999</v>
      </c>
      <c r="E138" s="48">
        <f>Table3[[#This Row],[CLM $ Collected ]]/'1.) CLM Reference'!$B$4</f>
        <v>1.1814218644106491E-6</v>
      </c>
      <c r="F138" s="12">
        <f>Table3[[#This Row],[Residential Incentive Disbursements]]+Table3[[#This Row],[C&amp;I Incentive Disbursements]]</f>
        <v>0</v>
      </c>
      <c r="G138" s="17">
        <f>Table3[[#This Row],[Incentive Disbursements]]/'1.) CLM Reference'!$B$5</f>
        <v>0</v>
      </c>
      <c r="H138" s="17" t="str">
        <f>IF((Table3[[#This Row],[Incentive Disbursements]]&gt;=0.5*Table3[[#This Row],[CLM $ Collected ]]),"YES",IF(Table3[[#This Row],[Incentive Disbursements]]&lt;=1, "N/A", "NO"))</f>
        <v>N/A</v>
      </c>
      <c r="I138" s="17" t="str">
        <f t="shared" si="6"/>
        <v>N/A</v>
      </c>
      <c r="J138" s="52">
        <v>0</v>
      </c>
      <c r="K138" s="53">
        <f>Table3[[#This Row],[CLM $ Collected ]]/'1.) CLM Reference'!$B$4</f>
        <v>1.1814218644106491E-6</v>
      </c>
      <c r="L138" s="54">
        <v>0</v>
      </c>
      <c r="M138" s="53">
        <f>Table3[[#This Row],[Incentive Disbursements]]/'1.) CLM Reference'!$B$5</f>
        <v>0</v>
      </c>
      <c r="N138" s="53" t="str">
        <f t="shared" si="7"/>
        <v>N/A</v>
      </c>
      <c r="O138" s="52">
        <v>34.380099999999999</v>
      </c>
      <c r="P138" s="76">
        <f>Table3[[#This Row],[CLM $ Collected ]]/'1.) CLM Reference'!$B$4</f>
        <v>1.1814218644106491E-6</v>
      </c>
      <c r="Q138" s="54">
        <v>0</v>
      </c>
      <c r="R138" s="56">
        <f>Table3[[#This Row],[Incentive Disbursements]]/'1.) CLM Reference'!$B$5</f>
        <v>0</v>
      </c>
      <c r="S138" s="49" t="str">
        <f t="shared" si="8"/>
        <v>N/A</v>
      </c>
      <c r="U138" s="49" t="s">
        <v>122</v>
      </c>
      <c r="V138" s="49" t="str">
        <f>RIGHT(Table5[[#This Row],[Census Tract]],10)</f>
        <v>9001090700</v>
      </c>
      <c r="W138" s="49" t="s">
        <v>240</v>
      </c>
      <c r="X138" s="49" t="s">
        <v>239</v>
      </c>
      <c r="Y138" s="49">
        <v>34.380099999999999</v>
      </c>
      <c r="Z138" s="49">
        <v>1.1814218644106491E-6</v>
      </c>
      <c r="AA138" s="49">
        <v>0</v>
      </c>
      <c r="AB138" s="49">
        <v>0</v>
      </c>
      <c r="AC138" s="49" t="s">
        <v>290</v>
      </c>
      <c r="AD138" s="49" t="s">
        <v>290</v>
      </c>
      <c r="AE138" s="49">
        <v>0</v>
      </c>
      <c r="AF138" s="49">
        <v>1.1814218644106491E-6</v>
      </c>
      <c r="AG138" s="49">
        <v>0</v>
      </c>
      <c r="AH138" s="49">
        <v>0</v>
      </c>
      <c r="AI138" s="49" t="s">
        <v>290</v>
      </c>
      <c r="AJ138" s="49">
        <v>34.380099999999999</v>
      </c>
      <c r="AK138" s="49">
        <v>1.1814218644106491E-6</v>
      </c>
      <c r="AL138" s="49">
        <v>0</v>
      </c>
      <c r="AM138" s="49">
        <v>0</v>
      </c>
      <c r="AN138" s="49" t="s">
        <v>290</v>
      </c>
    </row>
    <row r="139" spans="1:40" s="49" customFormat="1" ht="15.75" thickBot="1" x14ac:dyDescent="0.3">
      <c r="A139" s="50" t="s">
        <v>122</v>
      </c>
      <c r="B139" s="51" t="s">
        <v>246</v>
      </c>
      <c r="C139" s="3" t="s">
        <v>239</v>
      </c>
      <c r="D139" s="15">
        <f>Table3[[#This Row],[Residential CLM $ Collected]]+Table3[[#This Row],[C&amp;I CLM $ Collected]]</f>
        <v>415.14870000000002</v>
      </c>
      <c r="E139" s="48">
        <f>Table3[[#This Row],[CLM $ Collected ]]/'1.) CLM Reference'!$B$4</f>
        <v>1.4265978026871861E-5</v>
      </c>
      <c r="F139" s="12">
        <f>Table3[[#This Row],[Residential Incentive Disbursements]]+Table3[[#This Row],[C&amp;I Incentive Disbursements]]</f>
        <v>-1200</v>
      </c>
      <c r="G139" s="17">
        <f>Table3[[#This Row],[Incentive Disbursements]]/'1.) CLM Reference'!$B$5</f>
        <v>-7.1424371122860822E-5</v>
      </c>
      <c r="H139" s="17" t="str">
        <f>IF((Table3[[#This Row],[Incentive Disbursements]]&gt;=0.5*Table3[[#This Row],[CLM $ Collected ]]),"YES",IF(Table3[[#This Row],[Incentive Disbursements]]&lt;=1, "N/A", "NO"))</f>
        <v>N/A</v>
      </c>
      <c r="I139" s="17" t="str">
        <f t="shared" si="6"/>
        <v>NO</v>
      </c>
      <c r="J139" s="52">
        <v>415.14870000000002</v>
      </c>
      <c r="K139" s="53">
        <f>Table3[[#This Row],[CLM $ Collected ]]/'1.) CLM Reference'!$B$4</f>
        <v>1.4265978026871861E-5</v>
      </c>
      <c r="L139" s="54">
        <v>-1200</v>
      </c>
      <c r="M139" s="53">
        <f>Table3[[#This Row],[Incentive Disbursements]]/'1.) CLM Reference'!$B$5</f>
        <v>-7.1424371122860822E-5</v>
      </c>
      <c r="N139" s="53" t="str">
        <f t="shared" si="7"/>
        <v>NO</v>
      </c>
      <c r="O139" s="52">
        <v>0</v>
      </c>
      <c r="P139" s="76">
        <f>Table3[[#This Row],[CLM $ Collected ]]/'1.) CLM Reference'!$B$4</f>
        <v>1.4265978026871861E-5</v>
      </c>
      <c r="Q139" s="54">
        <v>0</v>
      </c>
      <c r="R139" s="56">
        <f>Table3[[#This Row],[Incentive Disbursements]]/'1.) CLM Reference'!$B$5</f>
        <v>-7.1424371122860822E-5</v>
      </c>
      <c r="S139" s="49" t="str">
        <f t="shared" si="8"/>
        <v>NO</v>
      </c>
      <c r="U139" s="49" t="s">
        <v>122</v>
      </c>
      <c r="V139" s="49" t="str">
        <f>RIGHT(Table5[[#This Row],[Census Tract]],10)</f>
        <v>9001090700</v>
      </c>
      <c r="W139" s="49" t="s">
        <v>246</v>
      </c>
      <c r="X139" s="49" t="s">
        <v>239</v>
      </c>
      <c r="Y139" s="49">
        <v>415.14870000000002</v>
      </c>
      <c r="Z139" s="49">
        <v>1.4265978026871861E-5</v>
      </c>
      <c r="AA139" s="49">
        <v>-1200</v>
      </c>
      <c r="AB139" s="49">
        <v>-7.1424371122860822E-5</v>
      </c>
      <c r="AC139" s="49" t="s">
        <v>290</v>
      </c>
      <c r="AD139" s="49" t="s">
        <v>1965</v>
      </c>
      <c r="AE139" s="49">
        <v>415.14870000000002</v>
      </c>
      <c r="AF139" s="49">
        <v>1.4265978026871861E-5</v>
      </c>
      <c r="AG139" s="49">
        <v>-1200</v>
      </c>
      <c r="AH139" s="49">
        <v>-7.1424371122860822E-5</v>
      </c>
      <c r="AI139" s="49" t="s">
        <v>1965</v>
      </c>
      <c r="AJ139" s="49">
        <v>0</v>
      </c>
      <c r="AK139" s="49">
        <v>1.4265978026871861E-5</v>
      </c>
      <c r="AL139" s="49">
        <v>0</v>
      </c>
      <c r="AM139" s="49">
        <v>-7.1424371122860822E-5</v>
      </c>
      <c r="AN139" s="49" t="s">
        <v>1965</v>
      </c>
    </row>
    <row r="140" spans="1:40" s="49" customFormat="1" ht="15.75" thickBot="1" x14ac:dyDescent="0.3">
      <c r="A140" s="50" t="s">
        <v>122</v>
      </c>
      <c r="B140" s="51" t="s">
        <v>242</v>
      </c>
      <c r="C140" s="3" t="s">
        <v>239</v>
      </c>
      <c r="D140" s="15">
        <f>Table3[[#This Row],[Residential CLM $ Collected]]+Table3[[#This Row],[C&amp;I CLM $ Collected]]</f>
        <v>134792.9963</v>
      </c>
      <c r="E140" s="48">
        <f>Table3[[#This Row],[CLM $ Collected ]]/'1.) CLM Reference'!$B$4</f>
        <v>4.6319642176213486E-3</v>
      </c>
      <c r="F140" s="12">
        <f>Table3[[#This Row],[Residential Incentive Disbursements]]+Table3[[#This Row],[C&amp;I Incentive Disbursements]]</f>
        <v>44452.04</v>
      </c>
      <c r="G140" s="17">
        <f>Table3[[#This Row],[Incentive Disbursements]]/'1.) CLM Reference'!$B$5</f>
        <v>2.6457991684402118E-3</v>
      </c>
      <c r="H140" s="17" t="str">
        <f>IF((Table3[[#This Row],[Incentive Disbursements]]&gt;=0.5*Table3[[#This Row],[CLM $ Collected ]]),"YES",IF(Table3[[#This Row],[Incentive Disbursements]]&lt;=1, "N/A", "NO"))</f>
        <v>NO</v>
      </c>
      <c r="I140" s="17" t="str">
        <f t="shared" si="6"/>
        <v>NO</v>
      </c>
      <c r="J140" s="52">
        <v>109772.8824</v>
      </c>
      <c r="K140" s="53">
        <f>Table3[[#This Row],[CLM $ Collected ]]/'1.) CLM Reference'!$B$4</f>
        <v>4.6319642176213486E-3</v>
      </c>
      <c r="L140" s="54">
        <v>36474.04</v>
      </c>
      <c r="M140" s="53">
        <f>Table3[[#This Row],[Incentive Disbursements]]/'1.) CLM Reference'!$B$5</f>
        <v>2.6457991684402118E-3</v>
      </c>
      <c r="N140" s="53" t="str">
        <f t="shared" si="7"/>
        <v>NO</v>
      </c>
      <c r="O140" s="52">
        <v>25020.1139</v>
      </c>
      <c r="P140" s="76">
        <f>Table3[[#This Row],[CLM $ Collected ]]/'1.) CLM Reference'!$B$4</f>
        <v>4.6319642176213486E-3</v>
      </c>
      <c r="Q140" s="54">
        <v>7978</v>
      </c>
      <c r="R140" s="56">
        <f>Table3[[#This Row],[Incentive Disbursements]]/'1.) CLM Reference'!$B$5</f>
        <v>2.6457991684402118E-3</v>
      </c>
      <c r="S140" s="49" t="str">
        <f t="shared" si="8"/>
        <v>NO</v>
      </c>
      <c r="U140" s="49" t="s">
        <v>122</v>
      </c>
      <c r="V140" s="49" t="str">
        <f>RIGHT(Table5[[#This Row],[Census Tract]],10)</f>
        <v>9001090700</v>
      </c>
      <c r="W140" s="49" t="s">
        <v>242</v>
      </c>
      <c r="X140" s="49" t="s">
        <v>239</v>
      </c>
      <c r="Y140" s="49">
        <v>134792.9963</v>
      </c>
      <c r="Z140" s="49">
        <v>4.6319642176213486E-3</v>
      </c>
      <c r="AA140" s="49">
        <v>44452.04</v>
      </c>
      <c r="AB140" s="49">
        <v>2.6457991684402118E-3</v>
      </c>
      <c r="AC140" s="49" t="s">
        <v>1965</v>
      </c>
      <c r="AD140" s="49" t="s">
        <v>1965</v>
      </c>
      <c r="AE140" s="49">
        <v>109772.8824</v>
      </c>
      <c r="AF140" s="49">
        <v>4.6319642176213486E-3</v>
      </c>
      <c r="AG140" s="49">
        <v>36474.04</v>
      </c>
      <c r="AH140" s="49">
        <v>2.6457991684402118E-3</v>
      </c>
      <c r="AI140" s="49" t="s">
        <v>1965</v>
      </c>
      <c r="AJ140" s="49">
        <v>25020.1139</v>
      </c>
      <c r="AK140" s="49">
        <v>4.6319642176213486E-3</v>
      </c>
      <c r="AL140" s="49">
        <v>7978</v>
      </c>
      <c r="AM140" s="49">
        <v>2.6457991684402118E-3</v>
      </c>
      <c r="AN140" s="49" t="s">
        <v>1965</v>
      </c>
    </row>
    <row r="141" spans="1:40" s="49" customFormat="1" ht="15.75" thickBot="1" x14ac:dyDescent="0.3">
      <c r="A141" s="50" t="s">
        <v>226</v>
      </c>
      <c r="B141" s="51" t="s">
        <v>246</v>
      </c>
      <c r="C141" s="3" t="s">
        <v>239</v>
      </c>
      <c r="D141" s="15">
        <f>Table3[[#This Row],[Residential CLM $ Collected]]+Table3[[#This Row],[C&amp;I CLM $ Collected]]</f>
        <v>278.06810000000002</v>
      </c>
      <c r="E141" s="48">
        <f>Table3[[#This Row],[CLM $ Collected ]]/'1.) CLM Reference'!$B$4</f>
        <v>9.5554036531344254E-6</v>
      </c>
      <c r="F141" s="12">
        <f>Table3[[#This Row],[Residential Incentive Disbursements]]+Table3[[#This Row],[C&amp;I Incentive Disbursements]]</f>
        <v>0</v>
      </c>
      <c r="G141" s="17">
        <f>Table3[[#This Row],[Incentive Disbursements]]/'1.) CLM Reference'!$B$5</f>
        <v>0</v>
      </c>
      <c r="H141" s="17" t="str">
        <f>IF((Table3[[#This Row],[Incentive Disbursements]]&gt;=0.5*Table3[[#This Row],[CLM $ Collected ]]),"YES",IF(Table3[[#This Row],[Incentive Disbursements]]&lt;=1, "N/A", "NO"))</f>
        <v>N/A</v>
      </c>
      <c r="I141" s="17" t="str">
        <f t="shared" si="6"/>
        <v>NO</v>
      </c>
      <c r="J141" s="52">
        <v>278.06810000000002</v>
      </c>
      <c r="K141" s="53">
        <f>Table3[[#This Row],[CLM $ Collected ]]/'1.) CLM Reference'!$B$4</f>
        <v>9.5554036531344254E-6</v>
      </c>
      <c r="L141" s="54">
        <v>0</v>
      </c>
      <c r="M141" s="53">
        <f>Table3[[#This Row],[Incentive Disbursements]]/'1.) CLM Reference'!$B$5</f>
        <v>0</v>
      </c>
      <c r="N141" s="53" t="str">
        <f t="shared" si="7"/>
        <v>NO</v>
      </c>
      <c r="O141" s="52">
        <v>0</v>
      </c>
      <c r="P141" s="76">
        <f>Table3[[#This Row],[CLM $ Collected ]]/'1.) CLM Reference'!$B$4</f>
        <v>9.5554036531344254E-6</v>
      </c>
      <c r="Q141" s="54">
        <v>0</v>
      </c>
      <c r="R141" s="56">
        <f>Table3[[#This Row],[Incentive Disbursements]]/'1.) CLM Reference'!$B$5</f>
        <v>0</v>
      </c>
      <c r="S141" s="49" t="str">
        <f t="shared" si="8"/>
        <v>NO</v>
      </c>
      <c r="U141" s="49" t="s">
        <v>226</v>
      </c>
      <c r="V141" s="49" t="str">
        <f>RIGHT(Table5[[#This Row],[Census Tract]],10)</f>
        <v>9001100100</v>
      </c>
      <c r="W141" s="49" t="s">
        <v>246</v>
      </c>
      <c r="X141" s="49" t="s">
        <v>239</v>
      </c>
      <c r="Y141" s="49">
        <v>278.06810000000002</v>
      </c>
      <c r="Z141" s="49">
        <v>9.5554036531344254E-6</v>
      </c>
      <c r="AA141" s="49">
        <v>0</v>
      </c>
      <c r="AB141" s="49">
        <v>0</v>
      </c>
      <c r="AC141" s="49" t="s">
        <v>290</v>
      </c>
      <c r="AD141" s="49" t="s">
        <v>1965</v>
      </c>
      <c r="AE141" s="49">
        <v>278.06810000000002</v>
      </c>
      <c r="AF141" s="49">
        <v>9.5554036531344254E-6</v>
      </c>
      <c r="AG141" s="49">
        <v>0</v>
      </c>
      <c r="AH141" s="49">
        <v>0</v>
      </c>
      <c r="AI141" s="49" t="s">
        <v>1965</v>
      </c>
      <c r="AJ141" s="49">
        <v>0</v>
      </c>
      <c r="AK141" s="49">
        <v>9.5554036531344254E-6</v>
      </c>
      <c r="AL141" s="49">
        <v>0</v>
      </c>
      <c r="AM141" s="49">
        <v>0</v>
      </c>
      <c r="AN141" s="49" t="s">
        <v>1965</v>
      </c>
    </row>
    <row r="142" spans="1:40" s="49" customFormat="1" ht="15.75" thickBot="1" x14ac:dyDescent="0.3">
      <c r="A142" s="50" t="s">
        <v>226</v>
      </c>
      <c r="B142" s="51" t="s">
        <v>242</v>
      </c>
      <c r="C142" s="3" t="s">
        <v>239</v>
      </c>
      <c r="D142" s="15">
        <f>Table3[[#This Row],[Residential CLM $ Collected]]+Table3[[#This Row],[C&amp;I CLM $ Collected]]</f>
        <v>601.6232</v>
      </c>
      <c r="E142" s="48">
        <f>Table3[[#This Row],[CLM $ Collected ]]/'1.) CLM Reference'!$B$4</f>
        <v>2.0673901548183421E-5</v>
      </c>
      <c r="F142" s="12">
        <f>Table3[[#This Row],[Residential Incentive Disbursements]]+Table3[[#This Row],[C&amp;I Incentive Disbursements]]</f>
        <v>0</v>
      </c>
      <c r="G142" s="17">
        <f>Table3[[#This Row],[Incentive Disbursements]]/'1.) CLM Reference'!$B$5</f>
        <v>0</v>
      </c>
      <c r="H142" s="17" t="str">
        <f>IF((Table3[[#This Row],[Incentive Disbursements]]&gt;=0.5*Table3[[#This Row],[CLM $ Collected ]]),"YES",IF(Table3[[#This Row],[Incentive Disbursements]]&lt;=1, "N/A", "NO"))</f>
        <v>N/A</v>
      </c>
      <c r="I142" s="17" t="str">
        <f t="shared" si="6"/>
        <v>NO</v>
      </c>
      <c r="J142" s="52">
        <v>84.520700000000005</v>
      </c>
      <c r="K142" s="53">
        <f>Table3[[#This Row],[CLM $ Collected ]]/'1.) CLM Reference'!$B$4</f>
        <v>2.0673901548183421E-5</v>
      </c>
      <c r="L142" s="54">
        <v>0</v>
      </c>
      <c r="M142" s="53">
        <f>Table3[[#This Row],[Incentive Disbursements]]/'1.) CLM Reference'!$B$5</f>
        <v>0</v>
      </c>
      <c r="N142" s="53" t="str">
        <f t="shared" si="7"/>
        <v>NO</v>
      </c>
      <c r="O142" s="52">
        <v>517.10249999999996</v>
      </c>
      <c r="P142" s="76">
        <f>Table3[[#This Row],[CLM $ Collected ]]/'1.) CLM Reference'!$B$4</f>
        <v>2.0673901548183421E-5</v>
      </c>
      <c r="Q142" s="54">
        <v>0</v>
      </c>
      <c r="R142" s="56">
        <f>Table3[[#This Row],[Incentive Disbursements]]/'1.) CLM Reference'!$B$5</f>
        <v>0</v>
      </c>
      <c r="S142" s="49" t="str">
        <f t="shared" si="8"/>
        <v>NO</v>
      </c>
      <c r="U142" s="49" t="s">
        <v>226</v>
      </c>
      <c r="V142" s="49" t="str">
        <f>RIGHT(Table5[[#This Row],[Census Tract]],10)</f>
        <v>9001100100</v>
      </c>
      <c r="W142" s="49" t="s">
        <v>242</v>
      </c>
      <c r="X142" s="49" t="s">
        <v>239</v>
      </c>
      <c r="Y142" s="49">
        <v>601.6232</v>
      </c>
      <c r="Z142" s="49">
        <v>2.0673901548183421E-5</v>
      </c>
      <c r="AA142" s="49">
        <v>0</v>
      </c>
      <c r="AB142" s="49">
        <v>0</v>
      </c>
      <c r="AC142" s="49" t="s">
        <v>290</v>
      </c>
      <c r="AD142" s="49" t="s">
        <v>1965</v>
      </c>
      <c r="AE142" s="49">
        <v>84.520700000000005</v>
      </c>
      <c r="AF142" s="49">
        <v>2.0673901548183421E-5</v>
      </c>
      <c r="AG142" s="49">
        <v>0</v>
      </c>
      <c r="AH142" s="49">
        <v>0</v>
      </c>
      <c r="AI142" s="49" t="s">
        <v>1965</v>
      </c>
      <c r="AJ142" s="49">
        <v>517.10249999999996</v>
      </c>
      <c r="AK142" s="49">
        <v>2.0673901548183421E-5</v>
      </c>
      <c r="AL142" s="49">
        <v>0</v>
      </c>
      <c r="AM142" s="49">
        <v>0</v>
      </c>
      <c r="AN142" s="49" t="s">
        <v>1965</v>
      </c>
    </row>
    <row r="143" spans="1:40" s="49" customFormat="1" ht="15.75" thickBot="1" x14ac:dyDescent="0.3">
      <c r="A143" s="50" t="s">
        <v>227</v>
      </c>
      <c r="B143" s="51" t="s">
        <v>246</v>
      </c>
      <c r="C143" s="3" t="s">
        <v>239</v>
      </c>
      <c r="D143" s="15">
        <f>Table3[[#This Row],[Residential CLM $ Collected]]+Table3[[#This Row],[C&amp;I CLM $ Collected]]</f>
        <v>569.35</v>
      </c>
      <c r="E143" s="48">
        <f>Table3[[#This Row],[CLM $ Collected ]]/'1.) CLM Reference'!$B$4</f>
        <v>1.9564880221471233E-5</v>
      </c>
      <c r="F143" s="12">
        <f>Table3[[#This Row],[Residential Incentive Disbursements]]+Table3[[#This Row],[C&amp;I Incentive Disbursements]]</f>
        <v>0</v>
      </c>
      <c r="G143" s="17">
        <f>Table3[[#This Row],[Incentive Disbursements]]/'1.) CLM Reference'!$B$5</f>
        <v>0</v>
      </c>
      <c r="H143" s="17" t="str">
        <f>IF((Table3[[#This Row],[Incentive Disbursements]]&gt;=0.5*Table3[[#This Row],[CLM $ Collected ]]),"YES",IF(Table3[[#This Row],[Incentive Disbursements]]&lt;=1, "N/A", "NO"))</f>
        <v>N/A</v>
      </c>
      <c r="I143" s="17" t="str">
        <f t="shared" si="6"/>
        <v>NO</v>
      </c>
      <c r="J143" s="52">
        <v>569.35</v>
      </c>
      <c r="K143" s="53">
        <f>Table3[[#This Row],[CLM $ Collected ]]/'1.) CLM Reference'!$B$4</f>
        <v>1.9564880221471233E-5</v>
      </c>
      <c r="L143" s="54">
        <v>0</v>
      </c>
      <c r="M143" s="53">
        <f>Table3[[#This Row],[Incentive Disbursements]]/'1.) CLM Reference'!$B$5</f>
        <v>0</v>
      </c>
      <c r="N143" s="53" t="str">
        <f t="shared" si="7"/>
        <v>NO</v>
      </c>
      <c r="O143" s="52">
        <v>0</v>
      </c>
      <c r="P143" s="76">
        <f>Table3[[#This Row],[CLM $ Collected ]]/'1.) CLM Reference'!$B$4</f>
        <v>1.9564880221471233E-5</v>
      </c>
      <c r="Q143" s="54">
        <v>0</v>
      </c>
      <c r="R143" s="56">
        <f>Table3[[#This Row],[Incentive Disbursements]]/'1.) CLM Reference'!$B$5</f>
        <v>0</v>
      </c>
      <c r="S143" s="49" t="str">
        <f t="shared" si="8"/>
        <v>NO</v>
      </c>
      <c r="U143" s="49" t="s">
        <v>227</v>
      </c>
      <c r="V143" s="49" t="str">
        <f>RIGHT(Table5[[#This Row],[Census Tract]],10)</f>
        <v>9001100200</v>
      </c>
      <c r="W143" s="49" t="s">
        <v>246</v>
      </c>
      <c r="X143" s="49" t="s">
        <v>239</v>
      </c>
      <c r="Y143" s="49">
        <v>569.35</v>
      </c>
      <c r="Z143" s="49">
        <v>1.9564880221471233E-5</v>
      </c>
      <c r="AA143" s="49">
        <v>0</v>
      </c>
      <c r="AB143" s="49">
        <v>0</v>
      </c>
      <c r="AC143" s="49" t="s">
        <v>290</v>
      </c>
      <c r="AD143" s="49" t="s">
        <v>1965</v>
      </c>
      <c r="AE143" s="49">
        <v>569.35</v>
      </c>
      <c r="AF143" s="49">
        <v>1.9564880221471233E-5</v>
      </c>
      <c r="AG143" s="49">
        <v>0</v>
      </c>
      <c r="AH143" s="49">
        <v>0</v>
      </c>
      <c r="AI143" s="49" t="s">
        <v>1965</v>
      </c>
      <c r="AJ143" s="49">
        <v>0</v>
      </c>
      <c r="AK143" s="49">
        <v>1.9564880221471233E-5</v>
      </c>
      <c r="AL143" s="49">
        <v>0</v>
      </c>
      <c r="AM143" s="49">
        <v>0</v>
      </c>
      <c r="AN143" s="49" t="s">
        <v>1965</v>
      </c>
    </row>
    <row r="144" spans="1:40" s="49" customFormat="1" ht="15.75" thickBot="1" x14ac:dyDescent="0.3">
      <c r="A144" s="50" t="s">
        <v>123</v>
      </c>
      <c r="B144" s="51" t="s">
        <v>238</v>
      </c>
      <c r="C144" s="3" t="s">
        <v>239</v>
      </c>
      <c r="D144" s="15">
        <f>Table3[[#This Row],[Residential CLM $ Collected]]+Table3[[#This Row],[C&amp;I CLM $ Collected]]</f>
        <v>113043.8214</v>
      </c>
      <c r="E144" s="48">
        <f>Table3[[#This Row],[CLM $ Collected ]]/'1.) CLM Reference'!$B$4</f>
        <v>3.8845856247798128E-3</v>
      </c>
      <c r="F144" s="12">
        <f>Table3[[#This Row],[Residential Incentive Disbursements]]+Table3[[#This Row],[C&amp;I Incentive Disbursements]]</f>
        <v>42489.84</v>
      </c>
      <c r="G144" s="17">
        <f>Table3[[#This Row],[Incentive Disbursements]]/'1.) CLM Reference'!$B$5</f>
        <v>2.5290084175924803E-3</v>
      </c>
      <c r="H144" s="17" t="str">
        <f>IF((Table3[[#This Row],[Incentive Disbursements]]&gt;=0.5*Table3[[#This Row],[CLM $ Collected ]]),"YES",IF(Table3[[#This Row],[Incentive Disbursements]]&lt;=1, "N/A", "NO"))</f>
        <v>NO</v>
      </c>
      <c r="I144" s="17" t="str">
        <f t="shared" si="6"/>
        <v>NO</v>
      </c>
      <c r="J144" s="52">
        <v>107348.76489999999</v>
      </c>
      <c r="K144" s="53">
        <f>Table3[[#This Row],[CLM $ Collected ]]/'1.) CLM Reference'!$B$4</f>
        <v>3.8845856247798128E-3</v>
      </c>
      <c r="L144" s="54">
        <v>42369.84</v>
      </c>
      <c r="M144" s="53">
        <f>Table3[[#This Row],[Incentive Disbursements]]/'1.) CLM Reference'!$B$5</f>
        <v>2.5290084175924803E-3</v>
      </c>
      <c r="N144" s="53" t="str">
        <f t="shared" si="7"/>
        <v>NO</v>
      </c>
      <c r="O144" s="52">
        <v>5695.0564999999997</v>
      </c>
      <c r="P144" s="76">
        <f>Table3[[#This Row],[CLM $ Collected ]]/'1.) CLM Reference'!$B$4</f>
        <v>3.8845856247798128E-3</v>
      </c>
      <c r="Q144" s="54">
        <v>120</v>
      </c>
      <c r="R144" s="56">
        <f>Table3[[#This Row],[Incentive Disbursements]]/'1.) CLM Reference'!$B$5</f>
        <v>2.5290084175924803E-3</v>
      </c>
      <c r="S144" s="49" t="str">
        <f t="shared" si="8"/>
        <v>NO</v>
      </c>
      <c r="U144" s="49" t="s">
        <v>123</v>
      </c>
      <c r="V144" s="49" t="str">
        <f>RIGHT(Table5[[#This Row],[Census Tract]],10)</f>
        <v>9001105100</v>
      </c>
      <c r="W144" s="49" t="s">
        <v>238</v>
      </c>
      <c r="X144" s="49" t="s">
        <v>239</v>
      </c>
      <c r="Y144" s="49">
        <v>113043.8214</v>
      </c>
      <c r="Z144" s="49">
        <v>3.8845856247798128E-3</v>
      </c>
      <c r="AA144" s="49">
        <v>42489.84</v>
      </c>
      <c r="AB144" s="49">
        <v>2.5290084175924803E-3</v>
      </c>
      <c r="AC144" s="49" t="s">
        <v>1965</v>
      </c>
      <c r="AD144" s="49" t="s">
        <v>1965</v>
      </c>
      <c r="AE144" s="49">
        <v>107348.76489999999</v>
      </c>
      <c r="AF144" s="49">
        <v>3.8845856247798128E-3</v>
      </c>
      <c r="AG144" s="49">
        <v>42369.84</v>
      </c>
      <c r="AH144" s="49">
        <v>2.5290084175924803E-3</v>
      </c>
      <c r="AI144" s="49" t="s">
        <v>1965</v>
      </c>
      <c r="AJ144" s="49">
        <v>5695.0564999999997</v>
      </c>
      <c r="AK144" s="49">
        <v>3.8845856247798128E-3</v>
      </c>
      <c r="AL144" s="49">
        <v>120</v>
      </c>
      <c r="AM144" s="49">
        <v>2.5290084175924803E-3</v>
      </c>
      <c r="AN144" s="49" t="s">
        <v>1965</v>
      </c>
    </row>
    <row r="145" spans="1:40" s="49" customFormat="1" ht="15.75" thickBot="1" x14ac:dyDescent="0.3">
      <c r="A145" s="50" t="s">
        <v>123</v>
      </c>
      <c r="B145" s="51" t="s">
        <v>241</v>
      </c>
      <c r="C145" s="3" t="s">
        <v>239</v>
      </c>
      <c r="D145" s="15">
        <f>Table3[[#This Row],[Residential CLM $ Collected]]+Table3[[#This Row],[C&amp;I CLM $ Collected]]</f>
        <v>155.9145</v>
      </c>
      <c r="E145" s="48">
        <f>Table3[[#This Row],[CLM $ Collected ]]/'1.) CLM Reference'!$B$4</f>
        <v>5.3577738074832291E-6</v>
      </c>
      <c r="F145" s="12">
        <f>Table3[[#This Row],[Residential Incentive Disbursements]]+Table3[[#This Row],[C&amp;I Incentive Disbursements]]</f>
        <v>0</v>
      </c>
      <c r="G145" s="17">
        <f>Table3[[#This Row],[Incentive Disbursements]]/'1.) CLM Reference'!$B$5</f>
        <v>0</v>
      </c>
      <c r="H145" s="17" t="str">
        <f>IF((Table3[[#This Row],[Incentive Disbursements]]&gt;=0.5*Table3[[#This Row],[CLM $ Collected ]]),"YES",IF(Table3[[#This Row],[Incentive Disbursements]]&lt;=1, "N/A", "NO"))</f>
        <v>N/A</v>
      </c>
      <c r="I145" s="17" t="str">
        <f t="shared" si="6"/>
        <v>NO</v>
      </c>
      <c r="J145" s="52">
        <v>155.9145</v>
      </c>
      <c r="K145" s="53">
        <f>Table3[[#This Row],[CLM $ Collected ]]/'1.) CLM Reference'!$B$4</f>
        <v>5.3577738074832291E-6</v>
      </c>
      <c r="L145" s="54">
        <v>0</v>
      </c>
      <c r="M145" s="53">
        <f>Table3[[#This Row],[Incentive Disbursements]]/'1.) CLM Reference'!$B$5</f>
        <v>0</v>
      </c>
      <c r="N145" s="53" t="str">
        <f t="shared" si="7"/>
        <v>NO</v>
      </c>
      <c r="O145" s="52">
        <v>0</v>
      </c>
      <c r="P145" s="76">
        <f>Table3[[#This Row],[CLM $ Collected ]]/'1.) CLM Reference'!$B$4</f>
        <v>5.3577738074832291E-6</v>
      </c>
      <c r="Q145" s="54">
        <v>0</v>
      </c>
      <c r="R145" s="56">
        <f>Table3[[#This Row],[Incentive Disbursements]]/'1.) CLM Reference'!$B$5</f>
        <v>0</v>
      </c>
      <c r="S145" s="49" t="str">
        <f t="shared" si="8"/>
        <v>NO</v>
      </c>
      <c r="U145" s="49" t="s">
        <v>123</v>
      </c>
      <c r="V145" s="49" t="str">
        <f>RIGHT(Table5[[#This Row],[Census Tract]],10)</f>
        <v>9001105100</v>
      </c>
      <c r="W145" s="49" t="s">
        <v>241</v>
      </c>
      <c r="X145" s="49" t="s">
        <v>239</v>
      </c>
      <c r="Y145" s="49">
        <v>155.9145</v>
      </c>
      <c r="Z145" s="49">
        <v>5.3577738074832291E-6</v>
      </c>
      <c r="AA145" s="49">
        <v>0</v>
      </c>
      <c r="AB145" s="49">
        <v>0</v>
      </c>
      <c r="AC145" s="49" t="s">
        <v>290</v>
      </c>
      <c r="AD145" s="49" t="s">
        <v>1965</v>
      </c>
      <c r="AE145" s="49">
        <v>155.9145</v>
      </c>
      <c r="AF145" s="49">
        <v>5.3577738074832291E-6</v>
      </c>
      <c r="AG145" s="49">
        <v>0</v>
      </c>
      <c r="AH145" s="49">
        <v>0</v>
      </c>
      <c r="AI145" s="49" t="s">
        <v>1965</v>
      </c>
      <c r="AJ145" s="49">
        <v>0</v>
      </c>
      <c r="AK145" s="49">
        <v>5.3577738074832291E-6</v>
      </c>
      <c r="AL145" s="49">
        <v>0</v>
      </c>
      <c r="AM145" s="49">
        <v>0</v>
      </c>
      <c r="AN145" s="49" t="s">
        <v>1965</v>
      </c>
    </row>
    <row r="146" spans="1:40" s="49" customFormat="1" ht="15.75" thickBot="1" x14ac:dyDescent="0.3">
      <c r="A146" s="50" t="s">
        <v>123</v>
      </c>
      <c r="B146" s="51" t="s">
        <v>242</v>
      </c>
      <c r="C146" s="3" t="s">
        <v>239</v>
      </c>
      <c r="D146" s="15">
        <f>Table3[[#This Row],[Residential CLM $ Collected]]+Table3[[#This Row],[C&amp;I CLM $ Collected]]</f>
        <v>416.27140000000003</v>
      </c>
      <c r="E146" s="48">
        <f>Table3[[#This Row],[CLM $ Collected ]]/'1.) CLM Reference'!$B$4</f>
        <v>1.4304557970710706E-5</v>
      </c>
      <c r="F146" s="12">
        <f>Table3[[#This Row],[Residential Incentive Disbursements]]+Table3[[#This Row],[C&amp;I Incentive Disbursements]]</f>
        <v>0</v>
      </c>
      <c r="G146" s="17">
        <f>Table3[[#This Row],[Incentive Disbursements]]/'1.) CLM Reference'!$B$5</f>
        <v>0</v>
      </c>
      <c r="H146" s="17" t="str">
        <f>IF((Table3[[#This Row],[Incentive Disbursements]]&gt;=0.5*Table3[[#This Row],[CLM $ Collected ]]),"YES",IF(Table3[[#This Row],[Incentive Disbursements]]&lt;=1, "N/A", "NO"))</f>
        <v>N/A</v>
      </c>
      <c r="I146" s="17" t="str">
        <f t="shared" si="6"/>
        <v>NO</v>
      </c>
      <c r="J146" s="52">
        <v>416.27140000000003</v>
      </c>
      <c r="K146" s="53">
        <f>Table3[[#This Row],[CLM $ Collected ]]/'1.) CLM Reference'!$B$4</f>
        <v>1.4304557970710706E-5</v>
      </c>
      <c r="L146" s="54">
        <v>0</v>
      </c>
      <c r="M146" s="53">
        <f>Table3[[#This Row],[Incentive Disbursements]]/'1.) CLM Reference'!$B$5</f>
        <v>0</v>
      </c>
      <c r="N146" s="53" t="str">
        <f t="shared" si="7"/>
        <v>NO</v>
      </c>
      <c r="O146" s="52">
        <v>0</v>
      </c>
      <c r="P146" s="76">
        <f>Table3[[#This Row],[CLM $ Collected ]]/'1.) CLM Reference'!$B$4</f>
        <v>1.4304557970710706E-5</v>
      </c>
      <c r="Q146" s="54">
        <v>0</v>
      </c>
      <c r="R146" s="56">
        <f>Table3[[#This Row],[Incentive Disbursements]]/'1.) CLM Reference'!$B$5</f>
        <v>0</v>
      </c>
      <c r="S146" s="49" t="str">
        <f t="shared" si="8"/>
        <v>NO</v>
      </c>
      <c r="U146" s="49" t="s">
        <v>123</v>
      </c>
      <c r="V146" s="49" t="str">
        <f>RIGHT(Table5[[#This Row],[Census Tract]],10)</f>
        <v>9001105100</v>
      </c>
      <c r="W146" s="49" t="s">
        <v>242</v>
      </c>
      <c r="X146" s="49" t="s">
        <v>239</v>
      </c>
      <c r="Y146" s="49">
        <v>416.27140000000003</v>
      </c>
      <c r="Z146" s="49">
        <v>1.4304557970710706E-5</v>
      </c>
      <c r="AA146" s="49">
        <v>0</v>
      </c>
      <c r="AB146" s="49">
        <v>0</v>
      </c>
      <c r="AC146" s="49" t="s">
        <v>290</v>
      </c>
      <c r="AD146" s="49" t="s">
        <v>1965</v>
      </c>
      <c r="AE146" s="49">
        <v>416.27140000000003</v>
      </c>
      <c r="AF146" s="49">
        <v>1.4304557970710706E-5</v>
      </c>
      <c r="AG146" s="49">
        <v>0</v>
      </c>
      <c r="AH146" s="49">
        <v>0</v>
      </c>
      <c r="AI146" s="49" t="s">
        <v>1965</v>
      </c>
      <c r="AJ146" s="49">
        <v>0</v>
      </c>
      <c r="AK146" s="49">
        <v>1.4304557970710706E-5</v>
      </c>
      <c r="AL146" s="49">
        <v>0</v>
      </c>
      <c r="AM146" s="49">
        <v>0</v>
      </c>
      <c r="AN146" s="49" t="s">
        <v>1965</v>
      </c>
    </row>
    <row r="147" spans="1:40" s="49" customFormat="1" ht="15.75" thickBot="1" x14ac:dyDescent="0.3">
      <c r="A147" s="50" t="s">
        <v>228</v>
      </c>
      <c r="B147" s="51" t="s">
        <v>238</v>
      </c>
      <c r="C147" s="3" t="s">
        <v>239</v>
      </c>
      <c r="D147" s="15">
        <f>Table3[[#This Row],[Residential CLM $ Collected]]+Table3[[#This Row],[C&amp;I CLM $ Collected]]</f>
        <v>103477.73060000001</v>
      </c>
      <c r="E147" s="48">
        <f>Table3[[#This Row],[CLM $ Collected ]]/'1.) CLM Reference'!$B$4</f>
        <v>3.5558609023951327E-3</v>
      </c>
      <c r="F147" s="12">
        <f>Table3[[#This Row],[Residential Incentive Disbursements]]+Table3[[#This Row],[C&amp;I Incentive Disbursements]]</f>
        <v>26179.83</v>
      </c>
      <c r="G147" s="17">
        <f>Table3[[#This Row],[Incentive Disbursements]]/'1.) CLM Reference'!$B$5</f>
        <v>1.5582315782111714E-3</v>
      </c>
      <c r="H147" s="17" t="str">
        <f>IF((Table3[[#This Row],[Incentive Disbursements]]&gt;=0.5*Table3[[#This Row],[CLM $ Collected ]]),"YES",IF(Table3[[#This Row],[Incentive Disbursements]]&lt;=1, "N/A", "NO"))</f>
        <v>NO</v>
      </c>
      <c r="I147" s="17" t="str">
        <f t="shared" si="6"/>
        <v>NO</v>
      </c>
      <c r="J147" s="52">
        <v>95201.057400000005</v>
      </c>
      <c r="K147" s="53">
        <f>Table3[[#This Row],[CLM $ Collected ]]/'1.) CLM Reference'!$B$4</f>
        <v>3.5558609023951327E-3</v>
      </c>
      <c r="L147" s="54">
        <v>23739.83</v>
      </c>
      <c r="M147" s="53">
        <f>Table3[[#This Row],[Incentive Disbursements]]/'1.) CLM Reference'!$B$5</f>
        <v>1.5582315782111714E-3</v>
      </c>
      <c r="N147" s="53" t="str">
        <f t="shared" si="7"/>
        <v>NO</v>
      </c>
      <c r="O147" s="52">
        <v>8276.6731999999993</v>
      </c>
      <c r="P147" s="76">
        <f>Table3[[#This Row],[CLM $ Collected ]]/'1.) CLM Reference'!$B$4</f>
        <v>3.5558609023951327E-3</v>
      </c>
      <c r="Q147" s="54">
        <v>2440</v>
      </c>
      <c r="R147" s="56">
        <f>Table3[[#This Row],[Incentive Disbursements]]/'1.) CLM Reference'!$B$5</f>
        <v>1.5582315782111714E-3</v>
      </c>
      <c r="S147" s="49" t="str">
        <f t="shared" si="8"/>
        <v>NO</v>
      </c>
      <c r="U147" s="49" t="s">
        <v>228</v>
      </c>
      <c r="V147" s="49" t="str">
        <f>RIGHT(Table5[[#This Row],[Census Tract]],10)</f>
        <v>9001105200</v>
      </c>
      <c r="W147" s="49" t="s">
        <v>238</v>
      </c>
      <c r="X147" s="49" t="s">
        <v>239</v>
      </c>
      <c r="Y147" s="49">
        <v>103477.73060000001</v>
      </c>
      <c r="Z147" s="49">
        <v>3.5558609023951327E-3</v>
      </c>
      <c r="AA147" s="49">
        <v>26179.83</v>
      </c>
      <c r="AB147" s="49">
        <v>1.5582315782111714E-3</v>
      </c>
      <c r="AC147" s="49" t="s">
        <v>1965</v>
      </c>
      <c r="AD147" s="49" t="s">
        <v>1965</v>
      </c>
      <c r="AE147" s="49">
        <v>95201.057400000005</v>
      </c>
      <c r="AF147" s="49">
        <v>3.5558609023951327E-3</v>
      </c>
      <c r="AG147" s="49">
        <v>23739.83</v>
      </c>
      <c r="AH147" s="49">
        <v>1.5582315782111714E-3</v>
      </c>
      <c r="AI147" s="49" t="s">
        <v>1965</v>
      </c>
      <c r="AJ147" s="49">
        <v>8276.6731999999993</v>
      </c>
      <c r="AK147" s="49">
        <v>3.5558609023951327E-3</v>
      </c>
      <c r="AL147" s="49">
        <v>2440</v>
      </c>
      <c r="AM147" s="49">
        <v>1.5582315782111714E-3</v>
      </c>
      <c r="AN147" s="49" t="s">
        <v>1965</v>
      </c>
    </row>
    <row r="148" spans="1:40" s="49" customFormat="1" ht="15.75" thickBot="1" x14ac:dyDescent="0.3">
      <c r="A148" s="50" t="s">
        <v>228</v>
      </c>
      <c r="B148" s="51" t="s">
        <v>242</v>
      </c>
      <c r="C148" s="3" t="s">
        <v>239</v>
      </c>
      <c r="D148" s="15">
        <f>Table3[[#This Row],[Residential CLM $ Collected]]+Table3[[#This Row],[C&amp;I CLM $ Collected]]</f>
        <v>85.672499999999999</v>
      </c>
      <c r="E148" s="48">
        <f>Table3[[#This Row],[CLM $ Collected ]]/'1.) CLM Reference'!$B$4</f>
        <v>2.9440101884148486E-6</v>
      </c>
      <c r="F148" s="12">
        <f>Table3[[#This Row],[Residential Incentive Disbursements]]+Table3[[#This Row],[C&amp;I Incentive Disbursements]]</f>
        <v>0</v>
      </c>
      <c r="G148" s="17">
        <f>Table3[[#This Row],[Incentive Disbursements]]/'1.) CLM Reference'!$B$5</f>
        <v>0</v>
      </c>
      <c r="H148" s="17" t="str">
        <f>IF((Table3[[#This Row],[Incentive Disbursements]]&gt;=0.5*Table3[[#This Row],[CLM $ Collected ]]),"YES",IF(Table3[[#This Row],[Incentive Disbursements]]&lt;=1, "N/A", "NO"))</f>
        <v>N/A</v>
      </c>
      <c r="I148" s="17" t="str">
        <f t="shared" si="6"/>
        <v>N/A</v>
      </c>
      <c r="J148" s="52">
        <v>85.672499999999999</v>
      </c>
      <c r="K148" s="53">
        <f>Table3[[#This Row],[CLM $ Collected ]]/'1.) CLM Reference'!$B$4</f>
        <v>2.9440101884148486E-6</v>
      </c>
      <c r="L148" s="54">
        <v>0</v>
      </c>
      <c r="M148" s="53">
        <f>Table3[[#This Row],[Incentive Disbursements]]/'1.) CLM Reference'!$B$5</f>
        <v>0</v>
      </c>
      <c r="N148" s="53" t="str">
        <f t="shared" si="7"/>
        <v>N/A</v>
      </c>
      <c r="O148" s="52">
        <v>0</v>
      </c>
      <c r="P148" s="76">
        <f>Table3[[#This Row],[CLM $ Collected ]]/'1.) CLM Reference'!$B$4</f>
        <v>2.9440101884148486E-6</v>
      </c>
      <c r="Q148" s="54">
        <v>0</v>
      </c>
      <c r="R148" s="56">
        <f>Table3[[#This Row],[Incentive Disbursements]]/'1.) CLM Reference'!$B$5</f>
        <v>0</v>
      </c>
      <c r="S148" s="49" t="str">
        <f t="shared" si="8"/>
        <v>N/A</v>
      </c>
      <c r="U148" s="49" t="s">
        <v>228</v>
      </c>
      <c r="V148" s="49" t="str">
        <f>RIGHT(Table5[[#This Row],[Census Tract]],10)</f>
        <v>9001105200</v>
      </c>
      <c r="W148" s="49" t="s">
        <v>242</v>
      </c>
      <c r="X148" s="49" t="s">
        <v>239</v>
      </c>
      <c r="Y148" s="49">
        <v>85.672499999999999</v>
      </c>
      <c r="Z148" s="49">
        <v>2.9440101884148486E-6</v>
      </c>
      <c r="AA148" s="49">
        <v>0</v>
      </c>
      <c r="AB148" s="49">
        <v>0</v>
      </c>
      <c r="AC148" s="49" t="s">
        <v>290</v>
      </c>
      <c r="AD148" s="49" t="s">
        <v>290</v>
      </c>
      <c r="AE148" s="49">
        <v>85.672499999999999</v>
      </c>
      <c r="AF148" s="49">
        <v>2.9440101884148486E-6</v>
      </c>
      <c r="AG148" s="49">
        <v>0</v>
      </c>
      <c r="AH148" s="49">
        <v>0</v>
      </c>
      <c r="AI148" s="49" t="s">
        <v>290</v>
      </c>
      <c r="AJ148" s="49">
        <v>0</v>
      </c>
      <c r="AK148" s="49">
        <v>2.9440101884148486E-6</v>
      </c>
      <c r="AL148" s="49">
        <v>0</v>
      </c>
      <c r="AM148" s="49">
        <v>0</v>
      </c>
      <c r="AN148" s="49" t="s">
        <v>290</v>
      </c>
    </row>
    <row r="149" spans="1:40" s="49" customFormat="1" ht="15.75" thickBot="1" x14ac:dyDescent="0.3">
      <c r="A149" s="50" t="s">
        <v>124</v>
      </c>
      <c r="B149" s="51" t="s">
        <v>246</v>
      </c>
      <c r="C149" s="3" t="s">
        <v>239</v>
      </c>
      <c r="D149" s="15">
        <f>Table3[[#This Row],[Residential CLM $ Collected]]+Table3[[#This Row],[C&amp;I CLM $ Collected]]</f>
        <v>76802.463000000003</v>
      </c>
      <c r="E149" s="48">
        <f>Table3[[#This Row],[CLM $ Collected ]]/'1.) CLM Reference'!$B$4</f>
        <v>2.639204337066789E-3</v>
      </c>
      <c r="F149" s="12">
        <f>Table3[[#This Row],[Residential Incentive Disbursements]]+Table3[[#This Row],[C&amp;I Incentive Disbursements]]</f>
        <v>1501.1600000000008</v>
      </c>
      <c r="G149" s="17">
        <f>Table3[[#This Row],[Incentive Disbursements]]/'1.) CLM Reference'!$B$5</f>
        <v>8.9349507462328168E-5</v>
      </c>
      <c r="H149" s="17" t="str">
        <f>IF((Table3[[#This Row],[Incentive Disbursements]]&gt;=0.5*Table3[[#This Row],[CLM $ Collected ]]),"YES",IF(Table3[[#This Row],[Incentive Disbursements]]&lt;=1, "N/A", "NO"))</f>
        <v>NO</v>
      </c>
      <c r="I149" s="17" t="str">
        <f t="shared" si="6"/>
        <v>NO</v>
      </c>
      <c r="J149" s="52">
        <v>47814.0262</v>
      </c>
      <c r="K149" s="53">
        <f>Table3[[#This Row],[CLM $ Collected ]]/'1.) CLM Reference'!$B$4</f>
        <v>2.639204337066789E-3</v>
      </c>
      <c r="L149" s="54">
        <v>-4972.1099999999997</v>
      </c>
      <c r="M149" s="53">
        <f>Table3[[#This Row],[Incentive Disbursements]]/'1.) CLM Reference'!$B$5</f>
        <v>8.9349507462328168E-5</v>
      </c>
      <c r="N149" s="53" t="str">
        <f t="shared" si="7"/>
        <v>NO</v>
      </c>
      <c r="O149" s="52">
        <v>28988.436799999999</v>
      </c>
      <c r="P149" s="76">
        <f>Table3[[#This Row],[CLM $ Collected ]]/'1.) CLM Reference'!$B$4</f>
        <v>2.639204337066789E-3</v>
      </c>
      <c r="Q149" s="54">
        <v>6473.27</v>
      </c>
      <c r="R149" s="56">
        <f>Table3[[#This Row],[Incentive Disbursements]]/'1.) CLM Reference'!$B$5</f>
        <v>8.9349507462328168E-5</v>
      </c>
      <c r="S149" s="49" t="str">
        <f t="shared" si="8"/>
        <v>NO</v>
      </c>
      <c r="U149" s="49" t="s">
        <v>124</v>
      </c>
      <c r="V149" s="49" t="str">
        <f>RIGHT(Table5[[#This Row],[Census Tract]],10)</f>
        <v>9001110100</v>
      </c>
      <c r="W149" s="49" t="s">
        <v>246</v>
      </c>
      <c r="X149" s="49" t="s">
        <v>239</v>
      </c>
      <c r="Y149" s="49">
        <v>76802.463000000003</v>
      </c>
      <c r="Z149" s="49">
        <v>2.639204337066789E-3</v>
      </c>
      <c r="AA149" s="49">
        <v>1501.1600000000008</v>
      </c>
      <c r="AB149" s="49">
        <v>8.9349507462328168E-5</v>
      </c>
      <c r="AC149" s="49" t="s">
        <v>1965</v>
      </c>
      <c r="AD149" s="49" t="s">
        <v>1965</v>
      </c>
      <c r="AE149" s="49">
        <v>47814.0262</v>
      </c>
      <c r="AF149" s="49">
        <v>2.639204337066789E-3</v>
      </c>
      <c r="AG149" s="49">
        <v>-4972.1099999999997</v>
      </c>
      <c r="AH149" s="49">
        <v>8.9349507462328168E-5</v>
      </c>
      <c r="AI149" s="49" t="s">
        <v>1965</v>
      </c>
      <c r="AJ149" s="49">
        <v>28988.436799999999</v>
      </c>
      <c r="AK149" s="49">
        <v>2.639204337066789E-3</v>
      </c>
      <c r="AL149" s="49">
        <v>6473.27</v>
      </c>
      <c r="AM149" s="49">
        <v>8.9349507462328168E-5</v>
      </c>
      <c r="AN149" s="49" t="s">
        <v>1965</v>
      </c>
    </row>
    <row r="150" spans="1:40" s="49" customFormat="1" ht="15.75" thickBot="1" x14ac:dyDescent="0.3">
      <c r="A150" s="50" t="s">
        <v>125</v>
      </c>
      <c r="B150" s="51" t="s">
        <v>246</v>
      </c>
      <c r="C150" s="3" t="s">
        <v>239</v>
      </c>
      <c r="D150" s="15">
        <f>Table3[[#This Row],[Residential CLM $ Collected]]+Table3[[#This Row],[C&amp;I CLM $ Collected]]</f>
        <v>100583.50819999989</v>
      </c>
      <c r="E150" s="48">
        <f>Table3[[#This Row],[CLM $ Collected ]]/'1.) CLM Reference'!$B$4</f>
        <v>3.4564051816779969E-3</v>
      </c>
      <c r="F150" s="12">
        <f>Table3[[#This Row],[Residential Incentive Disbursements]]+Table3[[#This Row],[C&amp;I Incentive Disbursements]]</f>
        <v>53772.12</v>
      </c>
      <c r="G150" s="17">
        <f>Table3[[#This Row],[Incentive Disbursements]]/'1.) CLM Reference'!$B$5</f>
        <v>3.2005332124525059E-3</v>
      </c>
      <c r="H150" s="17" t="str">
        <f>IF((Table3[[#This Row],[Incentive Disbursements]]&gt;=0.5*Table3[[#This Row],[CLM $ Collected ]]),"YES",IF(Table3[[#This Row],[Incentive Disbursements]]&lt;=1, "N/A", "NO"))</f>
        <v>YES</v>
      </c>
      <c r="I150" s="17" t="str">
        <f t="shared" si="6"/>
        <v>NO</v>
      </c>
      <c r="J150" s="52">
        <v>91460.939399999901</v>
      </c>
      <c r="K150" s="53">
        <f>Table3[[#This Row],[CLM $ Collected ]]/'1.) CLM Reference'!$B$4</f>
        <v>3.4564051816779969E-3</v>
      </c>
      <c r="L150" s="54">
        <v>53772.12</v>
      </c>
      <c r="M150" s="53">
        <f>Table3[[#This Row],[Incentive Disbursements]]/'1.) CLM Reference'!$B$5</f>
        <v>3.2005332124525059E-3</v>
      </c>
      <c r="N150" s="53" t="str">
        <f t="shared" si="7"/>
        <v>NO</v>
      </c>
      <c r="O150" s="52">
        <v>9122.5687999999991</v>
      </c>
      <c r="P150" s="76">
        <f>Table3[[#This Row],[CLM $ Collected ]]/'1.) CLM Reference'!$B$4</f>
        <v>3.4564051816779969E-3</v>
      </c>
      <c r="Q150" s="54">
        <v>0</v>
      </c>
      <c r="R150" s="56">
        <f>Table3[[#This Row],[Incentive Disbursements]]/'1.) CLM Reference'!$B$5</f>
        <v>3.2005332124525059E-3</v>
      </c>
      <c r="S150" s="49" t="str">
        <f t="shared" si="8"/>
        <v>NO</v>
      </c>
      <c r="U150" s="49" t="s">
        <v>125</v>
      </c>
      <c r="V150" s="49" t="str">
        <f>RIGHT(Table5[[#This Row],[Census Tract]],10)</f>
        <v>9001110201</v>
      </c>
      <c r="W150" s="49" t="s">
        <v>246</v>
      </c>
      <c r="X150" s="49" t="s">
        <v>239</v>
      </c>
      <c r="Y150" s="49">
        <v>100583.50819999989</v>
      </c>
      <c r="Z150" s="49">
        <v>3.4564051816779969E-3</v>
      </c>
      <c r="AA150" s="49">
        <v>53772.12</v>
      </c>
      <c r="AB150" s="49">
        <v>3.2005332124525059E-3</v>
      </c>
      <c r="AC150" s="49" t="s">
        <v>1966</v>
      </c>
      <c r="AD150" s="49" t="s">
        <v>1965</v>
      </c>
      <c r="AE150" s="49">
        <v>91460.939399999901</v>
      </c>
      <c r="AF150" s="49">
        <v>3.4564051816779969E-3</v>
      </c>
      <c r="AG150" s="49">
        <v>53772.12</v>
      </c>
      <c r="AH150" s="49">
        <v>3.2005332124525059E-3</v>
      </c>
      <c r="AI150" s="49" t="s">
        <v>1965</v>
      </c>
      <c r="AJ150" s="49">
        <v>9122.5687999999991</v>
      </c>
      <c r="AK150" s="49">
        <v>3.4564051816779969E-3</v>
      </c>
      <c r="AL150" s="49">
        <v>0</v>
      </c>
      <c r="AM150" s="49">
        <v>3.2005332124525059E-3</v>
      </c>
      <c r="AN150" s="49" t="s">
        <v>1965</v>
      </c>
    </row>
    <row r="151" spans="1:40" s="49" customFormat="1" ht="15.75" thickBot="1" x14ac:dyDescent="0.3">
      <c r="A151" s="50" t="s">
        <v>126</v>
      </c>
      <c r="B151" s="51" t="s">
        <v>246</v>
      </c>
      <c r="C151" s="3" t="s">
        <v>239</v>
      </c>
      <c r="D151" s="15">
        <f>Table3[[#This Row],[Residential CLM $ Collected]]+Table3[[#This Row],[C&amp;I CLM $ Collected]]</f>
        <v>150544.62339999981</v>
      </c>
      <c r="E151" s="48">
        <f>Table3[[#This Row],[CLM $ Collected ]]/'1.) CLM Reference'!$B$4</f>
        <v>5.1732458501931875E-3</v>
      </c>
      <c r="F151" s="12">
        <f>Table3[[#This Row],[Residential Incentive Disbursements]]+Table3[[#This Row],[C&amp;I Incentive Disbursements]]</f>
        <v>67803.7</v>
      </c>
      <c r="G151" s="17">
        <f>Table3[[#This Row],[Incentive Disbursements]]/'1.) CLM Reference'!$B$5</f>
        <v>4.0356971935859316E-3</v>
      </c>
      <c r="H151" s="17" t="str">
        <f>IF((Table3[[#This Row],[Incentive Disbursements]]&gt;=0.5*Table3[[#This Row],[CLM $ Collected ]]),"YES",IF(Table3[[#This Row],[Incentive Disbursements]]&lt;=1, "N/A", "NO"))</f>
        <v>NO</v>
      </c>
      <c r="I151" s="17" t="str">
        <f t="shared" si="6"/>
        <v>NO</v>
      </c>
      <c r="J151" s="52">
        <v>88933.272799999802</v>
      </c>
      <c r="K151" s="53">
        <f>Table3[[#This Row],[CLM $ Collected ]]/'1.) CLM Reference'!$B$4</f>
        <v>5.1732458501931875E-3</v>
      </c>
      <c r="L151" s="54">
        <v>62510.7</v>
      </c>
      <c r="M151" s="53">
        <f>Table3[[#This Row],[Incentive Disbursements]]/'1.) CLM Reference'!$B$5</f>
        <v>4.0356971935859316E-3</v>
      </c>
      <c r="N151" s="53" t="str">
        <f t="shared" si="7"/>
        <v>NO</v>
      </c>
      <c r="O151" s="52">
        <v>61611.350599999998</v>
      </c>
      <c r="P151" s="76">
        <f>Table3[[#This Row],[CLM $ Collected ]]/'1.) CLM Reference'!$B$4</f>
        <v>5.1732458501931875E-3</v>
      </c>
      <c r="Q151" s="54">
        <v>5293</v>
      </c>
      <c r="R151" s="56">
        <f>Table3[[#This Row],[Incentive Disbursements]]/'1.) CLM Reference'!$B$5</f>
        <v>4.0356971935859316E-3</v>
      </c>
      <c r="S151" s="49" t="str">
        <f t="shared" si="8"/>
        <v>NO</v>
      </c>
      <c r="U151" s="49" t="s">
        <v>126</v>
      </c>
      <c r="V151" s="49" t="str">
        <f>RIGHT(Table5[[#This Row],[Census Tract]],10)</f>
        <v>9001110202</v>
      </c>
      <c r="W151" s="49" t="s">
        <v>246</v>
      </c>
      <c r="X151" s="49" t="s">
        <v>239</v>
      </c>
      <c r="Y151" s="49">
        <v>150544.62339999981</v>
      </c>
      <c r="Z151" s="49">
        <v>5.1732458501931875E-3</v>
      </c>
      <c r="AA151" s="49">
        <v>67803.7</v>
      </c>
      <c r="AB151" s="49">
        <v>4.0356971935859316E-3</v>
      </c>
      <c r="AC151" s="49" t="s">
        <v>1965</v>
      </c>
      <c r="AD151" s="49" t="s">
        <v>1965</v>
      </c>
      <c r="AE151" s="49">
        <v>88933.272799999802</v>
      </c>
      <c r="AF151" s="49">
        <v>5.1732458501931875E-3</v>
      </c>
      <c r="AG151" s="49">
        <v>62510.7</v>
      </c>
      <c r="AH151" s="49">
        <v>4.0356971935859316E-3</v>
      </c>
      <c r="AI151" s="49" t="s">
        <v>1965</v>
      </c>
      <c r="AJ151" s="49">
        <v>61611.350599999998</v>
      </c>
      <c r="AK151" s="49">
        <v>5.1732458501931875E-3</v>
      </c>
      <c r="AL151" s="49">
        <v>5293</v>
      </c>
      <c r="AM151" s="49">
        <v>4.0356971935859316E-3</v>
      </c>
      <c r="AN151" s="49" t="s">
        <v>1965</v>
      </c>
    </row>
    <row r="152" spans="1:40" s="49" customFormat="1" ht="15.75" thickBot="1" x14ac:dyDescent="0.3">
      <c r="A152" s="50" t="s">
        <v>126</v>
      </c>
      <c r="B152" s="51" t="s">
        <v>243</v>
      </c>
      <c r="C152" s="3" t="s">
        <v>239</v>
      </c>
      <c r="D152" s="15">
        <f>Table3[[#This Row],[Residential CLM $ Collected]]+Table3[[#This Row],[C&amp;I CLM $ Collected]]</f>
        <v>112.0247</v>
      </c>
      <c r="E152" s="48">
        <f>Table3[[#This Row],[CLM $ Collected ]]/'1.) CLM Reference'!$B$4</f>
        <v>3.8495650080727996E-6</v>
      </c>
      <c r="F152" s="12">
        <f>Table3[[#This Row],[Residential Incentive Disbursements]]+Table3[[#This Row],[C&amp;I Incentive Disbursements]]</f>
        <v>0</v>
      </c>
      <c r="G152" s="17">
        <f>Table3[[#This Row],[Incentive Disbursements]]/'1.) CLM Reference'!$B$5</f>
        <v>0</v>
      </c>
      <c r="H152" s="17" t="str">
        <f>IF((Table3[[#This Row],[Incentive Disbursements]]&gt;=0.5*Table3[[#This Row],[CLM $ Collected ]]),"YES",IF(Table3[[#This Row],[Incentive Disbursements]]&lt;=1, "N/A", "NO"))</f>
        <v>N/A</v>
      </c>
      <c r="I152" s="17" t="str">
        <f t="shared" si="6"/>
        <v>N/A</v>
      </c>
      <c r="J152" s="52">
        <v>112.0247</v>
      </c>
      <c r="K152" s="53">
        <f>Table3[[#This Row],[CLM $ Collected ]]/'1.) CLM Reference'!$B$4</f>
        <v>3.8495650080727996E-6</v>
      </c>
      <c r="L152" s="54">
        <v>0</v>
      </c>
      <c r="M152" s="53">
        <f>Table3[[#This Row],[Incentive Disbursements]]/'1.) CLM Reference'!$B$5</f>
        <v>0</v>
      </c>
      <c r="N152" s="53" t="str">
        <f t="shared" si="7"/>
        <v>N/A</v>
      </c>
      <c r="O152" s="52">
        <v>0</v>
      </c>
      <c r="P152" s="76">
        <f>Table3[[#This Row],[CLM $ Collected ]]/'1.) CLM Reference'!$B$4</f>
        <v>3.8495650080727996E-6</v>
      </c>
      <c r="Q152" s="54">
        <v>0</v>
      </c>
      <c r="R152" s="56">
        <f>Table3[[#This Row],[Incentive Disbursements]]/'1.) CLM Reference'!$B$5</f>
        <v>0</v>
      </c>
      <c r="S152" s="49" t="str">
        <f t="shared" si="8"/>
        <v>N/A</v>
      </c>
      <c r="U152" s="49" t="s">
        <v>126</v>
      </c>
      <c r="V152" s="49" t="str">
        <f>RIGHT(Table5[[#This Row],[Census Tract]],10)</f>
        <v>9001110202</v>
      </c>
      <c r="W152" s="49" t="s">
        <v>243</v>
      </c>
      <c r="X152" s="49" t="s">
        <v>239</v>
      </c>
      <c r="Y152" s="49">
        <v>112.0247</v>
      </c>
      <c r="Z152" s="49">
        <v>3.8495650080727996E-6</v>
      </c>
      <c r="AA152" s="49">
        <v>0</v>
      </c>
      <c r="AB152" s="49">
        <v>0</v>
      </c>
      <c r="AC152" s="49" t="s">
        <v>290</v>
      </c>
      <c r="AD152" s="49" t="s">
        <v>290</v>
      </c>
      <c r="AE152" s="49">
        <v>112.0247</v>
      </c>
      <c r="AF152" s="49">
        <v>3.8495650080727996E-6</v>
      </c>
      <c r="AG152" s="49">
        <v>0</v>
      </c>
      <c r="AH152" s="49">
        <v>0</v>
      </c>
      <c r="AI152" s="49" t="s">
        <v>290</v>
      </c>
      <c r="AJ152" s="49">
        <v>0</v>
      </c>
      <c r="AK152" s="49">
        <v>3.8495650080727996E-6</v>
      </c>
      <c r="AL152" s="49">
        <v>0</v>
      </c>
      <c r="AM152" s="49">
        <v>0</v>
      </c>
      <c r="AN152" s="49" t="s">
        <v>290</v>
      </c>
    </row>
    <row r="153" spans="1:40" s="49" customFormat="1" ht="15.75" thickBot="1" x14ac:dyDescent="0.3">
      <c r="A153" s="50" t="s">
        <v>127</v>
      </c>
      <c r="B153" s="51" t="s">
        <v>246</v>
      </c>
      <c r="C153" s="3" t="s">
        <v>239</v>
      </c>
      <c r="D153" s="15">
        <f>Table3[[#This Row],[Residential CLM $ Collected]]+Table3[[#This Row],[C&amp;I CLM $ Collected]]</f>
        <v>155648.57490000001</v>
      </c>
      <c r="E153" s="48">
        <f>Table3[[#This Row],[CLM $ Collected ]]/'1.) CLM Reference'!$B$4</f>
        <v>5.3486356802690677E-3</v>
      </c>
      <c r="F153" s="12">
        <f>Table3[[#This Row],[Residential Incentive Disbursements]]+Table3[[#This Row],[C&amp;I Incentive Disbursements]]</f>
        <v>33246.5</v>
      </c>
      <c r="G153" s="17">
        <f>Table3[[#This Row],[Incentive Disbursements]]/'1.) CLM Reference'!$B$5</f>
        <v>1.9788419621134938E-3</v>
      </c>
      <c r="H153" s="17" t="str">
        <f>IF((Table3[[#This Row],[Incentive Disbursements]]&gt;=0.5*Table3[[#This Row],[CLM $ Collected ]]),"YES",IF(Table3[[#This Row],[Incentive Disbursements]]&lt;=1, "N/A", "NO"))</f>
        <v>NO</v>
      </c>
      <c r="I153" s="17" t="str">
        <f t="shared" si="6"/>
        <v>NO</v>
      </c>
      <c r="J153" s="52">
        <v>119372.9991</v>
      </c>
      <c r="K153" s="53">
        <f>Table3[[#This Row],[CLM $ Collected ]]/'1.) CLM Reference'!$B$4</f>
        <v>5.3486356802690677E-3</v>
      </c>
      <c r="L153" s="54">
        <v>26013.5</v>
      </c>
      <c r="M153" s="53">
        <f>Table3[[#This Row],[Incentive Disbursements]]/'1.) CLM Reference'!$B$5</f>
        <v>1.9788419621134938E-3</v>
      </c>
      <c r="N153" s="53" t="str">
        <f t="shared" si="7"/>
        <v>NO</v>
      </c>
      <c r="O153" s="52">
        <v>36275.575799999999</v>
      </c>
      <c r="P153" s="76">
        <f>Table3[[#This Row],[CLM $ Collected ]]/'1.) CLM Reference'!$B$4</f>
        <v>5.3486356802690677E-3</v>
      </c>
      <c r="Q153" s="54">
        <v>7233</v>
      </c>
      <c r="R153" s="56">
        <f>Table3[[#This Row],[Incentive Disbursements]]/'1.) CLM Reference'!$B$5</f>
        <v>1.9788419621134938E-3</v>
      </c>
      <c r="S153" s="49" t="str">
        <f t="shared" si="8"/>
        <v>NO</v>
      </c>
      <c r="U153" s="49" t="s">
        <v>127</v>
      </c>
      <c r="V153" s="49" t="str">
        <f>RIGHT(Table5[[#This Row],[Census Tract]],10)</f>
        <v>9001110301</v>
      </c>
      <c r="W153" s="49" t="s">
        <v>246</v>
      </c>
      <c r="X153" s="49" t="s">
        <v>239</v>
      </c>
      <c r="Y153" s="49">
        <v>155648.57490000001</v>
      </c>
      <c r="Z153" s="49">
        <v>5.3486356802690677E-3</v>
      </c>
      <c r="AA153" s="49">
        <v>33246.5</v>
      </c>
      <c r="AB153" s="49">
        <v>1.9788419621134938E-3</v>
      </c>
      <c r="AC153" s="49" t="s">
        <v>1965</v>
      </c>
      <c r="AD153" s="49" t="s">
        <v>1965</v>
      </c>
      <c r="AE153" s="49">
        <v>119372.9991</v>
      </c>
      <c r="AF153" s="49">
        <v>5.3486356802690677E-3</v>
      </c>
      <c r="AG153" s="49">
        <v>26013.5</v>
      </c>
      <c r="AH153" s="49">
        <v>1.9788419621134938E-3</v>
      </c>
      <c r="AI153" s="49" t="s">
        <v>1965</v>
      </c>
      <c r="AJ153" s="49">
        <v>36275.575799999999</v>
      </c>
      <c r="AK153" s="49">
        <v>5.3486356802690677E-3</v>
      </c>
      <c r="AL153" s="49">
        <v>7233</v>
      </c>
      <c r="AM153" s="49">
        <v>1.9788419621134938E-3</v>
      </c>
      <c r="AN153" s="49" t="s">
        <v>1965</v>
      </c>
    </row>
    <row r="154" spans="1:40" s="49" customFormat="1" ht="15.75" thickBot="1" x14ac:dyDescent="0.3">
      <c r="A154" s="50" t="s">
        <v>128</v>
      </c>
      <c r="B154" s="51" t="s">
        <v>246</v>
      </c>
      <c r="C154" s="3" t="s">
        <v>239</v>
      </c>
      <c r="D154" s="15">
        <f>Table3[[#This Row],[Residential CLM $ Collected]]+Table3[[#This Row],[C&amp;I CLM $ Collected]]</f>
        <v>161465.7861</v>
      </c>
      <c r="E154" s="48">
        <f>Table3[[#This Row],[CLM $ Collected ]]/'1.) CLM Reference'!$B$4</f>
        <v>5.5485356369758404E-3</v>
      </c>
      <c r="F154" s="12">
        <f>Table3[[#This Row],[Residential Incentive Disbursements]]+Table3[[#This Row],[C&amp;I Incentive Disbursements]]</f>
        <v>42956.18</v>
      </c>
      <c r="G154" s="17">
        <f>Table3[[#This Row],[Incentive Disbursements]]/'1.) CLM Reference'!$B$5</f>
        <v>2.5567651186170098E-3</v>
      </c>
      <c r="H154" s="17" t="str">
        <f>IF((Table3[[#This Row],[Incentive Disbursements]]&gt;=0.5*Table3[[#This Row],[CLM $ Collected ]]),"YES",IF(Table3[[#This Row],[Incentive Disbursements]]&lt;=1, "N/A", "NO"))</f>
        <v>NO</v>
      </c>
      <c r="I154" s="17" t="str">
        <f t="shared" si="6"/>
        <v>NO</v>
      </c>
      <c r="J154" s="52">
        <v>65182.709900000002</v>
      </c>
      <c r="K154" s="53">
        <f>Table3[[#This Row],[CLM $ Collected ]]/'1.) CLM Reference'!$B$4</f>
        <v>5.5485356369758404E-3</v>
      </c>
      <c r="L154" s="54">
        <v>23476.27</v>
      </c>
      <c r="M154" s="53">
        <f>Table3[[#This Row],[Incentive Disbursements]]/'1.) CLM Reference'!$B$5</f>
        <v>2.5567651186170098E-3</v>
      </c>
      <c r="N154" s="53" t="str">
        <f t="shared" si="7"/>
        <v>NO</v>
      </c>
      <c r="O154" s="52">
        <v>96283.076199999996</v>
      </c>
      <c r="P154" s="76">
        <f>Table3[[#This Row],[CLM $ Collected ]]/'1.) CLM Reference'!$B$4</f>
        <v>5.5485356369758404E-3</v>
      </c>
      <c r="Q154" s="54">
        <v>19479.91</v>
      </c>
      <c r="R154" s="56">
        <f>Table3[[#This Row],[Incentive Disbursements]]/'1.) CLM Reference'!$B$5</f>
        <v>2.5567651186170098E-3</v>
      </c>
      <c r="S154" s="49" t="str">
        <f t="shared" si="8"/>
        <v>NO</v>
      </c>
      <c r="U154" s="49" t="s">
        <v>128</v>
      </c>
      <c r="V154" s="49" t="str">
        <f>RIGHT(Table5[[#This Row],[Census Tract]],10)</f>
        <v>9001110302</v>
      </c>
      <c r="W154" s="49" t="s">
        <v>246</v>
      </c>
      <c r="X154" s="49" t="s">
        <v>239</v>
      </c>
      <c r="Y154" s="49">
        <v>161465.7861</v>
      </c>
      <c r="Z154" s="49">
        <v>5.5485356369758404E-3</v>
      </c>
      <c r="AA154" s="49">
        <v>42956.18</v>
      </c>
      <c r="AB154" s="49">
        <v>2.5567651186170098E-3</v>
      </c>
      <c r="AC154" s="49" t="s">
        <v>1965</v>
      </c>
      <c r="AD154" s="49" t="s">
        <v>1965</v>
      </c>
      <c r="AE154" s="49">
        <v>65182.709900000002</v>
      </c>
      <c r="AF154" s="49">
        <v>5.5485356369758404E-3</v>
      </c>
      <c r="AG154" s="49">
        <v>23476.27</v>
      </c>
      <c r="AH154" s="49">
        <v>2.5567651186170098E-3</v>
      </c>
      <c r="AI154" s="49" t="s">
        <v>1965</v>
      </c>
      <c r="AJ154" s="49">
        <v>96283.076199999996</v>
      </c>
      <c r="AK154" s="49">
        <v>5.5485356369758404E-3</v>
      </c>
      <c r="AL154" s="49">
        <v>19479.91</v>
      </c>
      <c r="AM154" s="49">
        <v>2.5567651186170098E-3</v>
      </c>
      <c r="AN154" s="49" t="s">
        <v>1965</v>
      </c>
    </row>
    <row r="155" spans="1:40" s="49" customFormat="1" ht="15.75" thickBot="1" x14ac:dyDescent="0.3">
      <c r="A155" s="50" t="s">
        <v>128</v>
      </c>
      <c r="B155" s="51" t="s">
        <v>243</v>
      </c>
      <c r="C155" s="3" t="s">
        <v>239</v>
      </c>
      <c r="D155" s="15">
        <f>Table3[[#This Row],[Residential CLM $ Collected]]+Table3[[#This Row],[C&amp;I CLM $ Collected]]</f>
        <v>92.837900000000005</v>
      </c>
      <c r="E155" s="48">
        <f>Table3[[#This Row],[CLM $ Collected ]]/'1.) CLM Reference'!$B$4</f>
        <v>3.1902386818528571E-6</v>
      </c>
      <c r="F155" s="12">
        <f>Table3[[#This Row],[Residential Incentive Disbursements]]+Table3[[#This Row],[C&amp;I Incentive Disbursements]]</f>
        <v>0</v>
      </c>
      <c r="G155" s="17">
        <f>Table3[[#This Row],[Incentive Disbursements]]/'1.) CLM Reference'!$B$5</f>
        <v>0</v>
      </c>
      <c r="H155" s="17" t="str">
        <f>IF((Table3[[#This Row],[Incentive Disbursements]]&gt;=0.5*Table3[[#This Row],[CLM $ Collected ]]),"YES",IF(Table3[[#This Row],[Incentive Disbursements]]&lt;=1, "N/A", "NO"))</f>
        <v>N/A</v>
      </c>
      <c r="I155" s="17" t="str">
        <f t="shared" si="6"/>
        <v>N/A</v>
      </c>
      <c r="J155" s="52">
        <v>92.837900000000005</v>
      </c>
      <c r="K155" s="53">
        <f>Table3[[#This Row],[CLM $ Collected ]]/'1.) CLM Reference'!$B$4</f>
        <v>3.1902386818528571E-6</v>
      </c>
      <c r="L155" s="54">
        <v>0</v>
      </c>
      <c r="M155" s="53">
        <f>Table3[[#This Row],[Incentive Disbursements]]/'1.) CLM Reference'!$B$5</f>
        <v>0</v>
      </c>
      <c r="N155" s="53" t="str">
        <f t="shared" si="7"/>
        <v>N/A</v>
      </c>
      <c r="O155" s="52">
        <v>0</v>
      </c>
      <c r="P155" s="76">
        <f>Table3[[#This Row],[CLM $ Collected ]]/'1.) CLM Reference'!$B$4</f>
        <v>3.1902386818528571E-6</v>
      </c>
      <c r="Q155" s="54">
        <v>0</v>
      </c>
      <c r="R155" s="56">
        <f>Table3[[#This Row],[Incentive Disbursements]]/'1.) CLM Reference'!$B$5</f>
        <v>0</v>
      </c>
      <c r="S155" s="49" t="str">
        <f t="shared" si="8"/>
        <v>N/A</v>
      </c>
      <c r="U155" s="49" t="s">
        <v>128</v>
      </c>
      <c r="V155" s="49" t="str">
        <f>RIGHT(Table5[[#This Row],[Census Tract]],10)</f>
        <v>9001110302</v>
      </c>
      <c r="W155" s="49" t="s">
        <v>243</v>
      </c>
      <c r="X155" s="49" t="s">
        <v>239</v>
      </c>
      <c r="Y155" s="49">
        <v>92.837900000000005</v>
      </c>
      <c r="Z155" s="49">
        <v>3.1902386818528571E-6</v>
      </c>
      <c r="AA155" s="49">
        <v>0</v>
      </c>
      <c r="AB155" s="49">
        <v>0</v>
      </c>
      <c r="AC155" s="49" t="s">
        <v>290</v>
      </c>
      <c r="AD155" s="49" t="s">
        <v>290</v>
      </c>
      <c r="AE155" s="49">
        <v>92.837900000000005</v>
      </c>
      <c r="AF155" s="49">
        <v>3.1902386818528571E-6</v>
      </c>
      <c r="AG155" s="49">
        <v>0</v>
      </c>
      <c r="AH155" s="49">
        <v>0</v>
      </c>
      <c r="AI155" s="49" t="s">
        <v>290</v>
      </c>
      <c r="AJ155" s="49">
        <v>0</v>
      </c>
      <c r="AK155" s="49">
        <v>3.1902386818528571E-6</v>
      </c>
      <c r="AL155" s="49">
        <v>0</v>
      </c>
      <c r="AM155" s="49">
        <v>0</v>
      </c>
      <c r="AN155" s="49" t="s">
        <v>290</v>
      </c>
    </row>
    <row r="156" spans="1:40" s="49" customFormat="1" ht="15.75" thickBot="1" x14ac:dyDescent="0.3">
      <c r="A156" s="50" t="s">
        <v>128</v>
      </c>
      <c r="B156" s="51" t="s">
        <v>242</v>
      </c>
      <c r="C156" s="3" t="s">
        <v>239</v>
      </c>
      <c r="D156" s="15">
        <f>Table3[[#This Row],[Residential CLM $ Collected]]+Table3[[#This Row],[C&amp;I CLM $ Collected]]</f>
        <v>146.7696</v>
      </c>
      <c r="E156" s="48">
        <f>Table3[[#This Row],[CLM $ Collected ]]/'1.) CLM Reference'!$B$4</f>
        <v>5.0435226910568964E-6</v>
      </c>
      <c r="F156" s="12">
        <f>Table3[[#This Row],[Residential Incentive Disbursements]]+Table3[[#This Row],[C&amp;I Incentive Disbursements]]</f>
        <v>0</v>
      </c>
      <c r="G156" s="17">
        <f>Table3[[#This Row],[Incentive Disbursements]]/'1.) CLM Reference'!$B$5</f>
        <v>0</v>
      </c>
      <c r="H156" s="17" t="str">
        <f>IF((Table3[[#This Row],[Incentive Disbursements]]&gt;=0.5*Table3[[#This Row],[CLM $ Collected ]]),"YES",IF(Table3[[#This Row],[Incentive Disbursements]]&lt;=1, "N/A", "NO"))</f>
        <v>N/A</v>
      </c>
      <c r="I156" s="17" t="str">
        <f t="shared" si="6"/>
        <v>NO</v>
      </c>
      <c r="J156" s="52">
        <v>146.7696</v>
      </c>
      <c r="K156" s="53">
        <f>Table3[[#This Row],[CLM $ Collected ]]/'1.) CLM Reference'!$B$4</f>
        <v>5.0435226910568964E-6</v>
      </c>
      <c r="L156" s="54">
        <v>0</v>
      </c>
      <c r="M156" s="53">
        <f>Table3[[#This Row],[Incentive Disbursements]]/'1.) CLM Reference'!$B$5</f>
        <v>0</v>
      </c>
      <c r="N156" s="53" t="str">
        <f t="shared" si="7"/>
        <v>NO</v>
      </c>
      <c r="O156" s="52">
        <v>0</v>
      </c>
      <c r="P156" s="76">
        <f>Table3[[#This Row],[CLM $ Collected ]]/'1.) CLM Reference'!$B$4</f>
        <v>5.0435226910568964E-6</v>
      </c>
      <c r="Q156" s="54">
        <v>0</v>
      </c>
      <c r="R156" s="56">
        <f>Table3[[#This Row],[Incentive Disbursements]]/'1.) CLM Reference'!$B$5</f>
        <v>0</v>
      </c>
      <c r="S156" s="49" t="str">
        <f t="shared" si="8"/>
        <v>NO</v>
      </c>
      <c r="U156" s="49" t="s">
        <v>128</v>
      </c>
      <c r="V156" s="49" t="str">
        <f>RIGHT(Table5[[#This Row],[Census Tract]],10)</f>
        <v>9001110302</v>
      </c>
      <c r="W156" s="49" t="s">
        <v>242</v>
      </c>
      <c r="X156" s="49" t="s">
        <v>239</v>
      </c>
      <c r="Y156" s="49">
        <v>146.7696</v>
      </c>
      <c r="Z156" s="49">
        <v>5.0435226910568964E-6</v>
      </c>
      <c r="AA156" s="49">
        <v>0</v>
      </c>
      <c r="AB156" s="49">
        <v>0</v>
      </c>
      <c r="AC156" s="49" t="s">
        <v>290</v>
      </c>
      <c r="AD156" s="49" t="s">
        <v>1965</v>
      </c>
      <c r="AE156" s="49">
        <v>146.7696</v>
      </c>
      <c r="AF156" s="49">
        <v>5.0435226910568964E-6</v>
      </c>
      <c r="AG156" s="49">
        <v>0</v>
      </c>
      <c r="AH156" s="49">
        <v>0</v>
      </c>
      <c r="AI156" s="49" t="s">
        <v>1965</v>
      </c>
      <c r="AJ156" s="49">
        <v>0</v>
      </c>
      <c r="AK156" s="49">
        <v>5.0435226910568964E-6</v>
      </c>
      <c r="AL156" s="49">
        <v>0</v>
      </c>
      <c r="AM156" s="49">
        <v>0</v>
      </c>
      <c r="AN156" s="49" t="s">
        <v>1965</v>
      </c>
    </row>
    <row r="157" spans="1:40" s="49" customFormat="1" ht="15.75" thickBot="1" x14ac:dyDescent="0.3">
      <c r="A157" s="50" t="s">
        <v>229</v>
      </c>
      <c r="B157" s="51" t="s">
        <v>246</v>
      </c>
      <c r="C157" s="3" t="s">
        <v>239</v>
      </c>
      <c r="D157" s="15">
        <f>Table3[[#This Row],[Residential CLM $ Collected]]+Table3[[#This Row],[C&amp;I CLM $ Collected]]</f>
        <v>106295.3988</v>
      </c>
      <c r="E157" s="48">
        <f>Table3[[#This Row],[CLM $ Collected ]]/'1.) CLM Reference'!$B$4</f>
        <v>3.6526859499701712E-3</v>
      </c>
      <c r="F157" s="12">
        <f>Table3[[#This Row],[Residential Incentive Disbursements]]+Table3[[#This Row],[C&amp;I Incentive Disbursements]]</f>
        <v>30417.33</v>
      </c>
      <c r="G157" s="17">
        <f>Table3[[#This Row],[Incentive Disbursements]]/'1.) CLM Reference'!$B$5</f>
        <v>1.8104488887387736E-3</v>
      </c>
      <c r="H157" s="17" t="str">
        <f>IF((Table3[[#This Row],[Incentive Disbursements]]&gt;=0.5*Table3[[#This Row],[CLM $ Collected ]]),"YES",IF(Table3[[#This Row],[Incentive Disbursements]]&lt;=1, "N/A", "NO"))</f>
        <v>NO</v>
      </c>
      <c r="I157" s="17" t="str">
        <f t="shared" si="6"/>
        <v>NO</v>
      </c>
      <c r="J157" s="52">
        <v>94505.718299999993</v>
      </c>
      <c r="K157" s="53">
        <f>Table3[[#This Row],[CLM $ Collected ]]/'1.) CLM Reference'!$B$4</f>
        <v>3.6526859499701712E-3</v>
      </c>
      <c r="L157" s="54">
        <v>30417.33</v>
      </c>
      <c r="M157" s="53">
        <f>Table3[[#This Row],[Incentive Disbursements]]/'1.) CLM Reference'!$B$5</f>
        <v>1.8104488887387736E-3</v>
      </c>
      <c r="N157" s="53" t="str">
        <f t="shared" si="7"/>
        <v>NO</v>
      </c>
      <c r="O157" s="52">
        <v>11789.6805</v>
      </c>
      <c r="P157" s="76">
        <f>Table3[[#This Row],[CLM $ Collected ]]/'1.) CLM Reference'!$B$4</f>
        <v>3.6526859499701712E-3</v>
      </c>
      <c r="Q157" s="54">
        <v>0</v>
      </c>
      <c r="R157" s="56">
        <f>Table3[[#This Row],[Incentive Disbursements]]/'1.) CLM Reference'!$B$5</f>
        <v>1.8104488887387736E-3</v>
      </c>
      <c r="S157" s="49" t="str">
        <f t="shared" si="8"/>
        <v>NO</v>
      </c>
      <c r="U157" s="49" t="s">
        <v>229</v>
      </c>
      <c r="V157" s="49" t="str">
        <f>RIGHT(Table5[[#This Row],[Census Tract]],10)</f>
        <v>9001110400</v>
      </c>
      <c r="W157" s="49" t="s">
        <v>246</v>
      </c>
      <c r="X157" s="49" t="s">
        <v>239</v>
      </c>
      <c r="Y157" s="49">
        <v>106295.3988</v>
      </c>
      <c r="Z157" s="49">
        <v>3.6526859499701712E-3</v>
      </c>
      <c r="AA157" s="49">
        <v>30417.33</v>
      </c>
      <c r="AB157" s="49">
        <v>1.8104488887387736E-3</v>
      </c>
      <c r="AC157" s="49" t="s">
        <v>1965</v>
      </c>
      <c r="AD157" s="49" t="s">
        <v>1965</v>
      </c>
      <c r="AE157" s="49">
        <v>94505.718299999993</v>
      </c>
      <c r="AF157" s="49">
        <v>3.6526859499701712E-3</v>
      </c>
      <c r="AG157" s="49">
        <v>30417.33</v>
      </c>
      <c r="AH157" s="49">
        <v>1.8104488887387736E-3</v>
      </c>
      <c r="AI157" s="49" t="s">
        <v>1965</v>
      </c>
      <c r="AJ157" s="49">
        <v>11789.6805</v>
      </c>
      <c r="AK157" s="49">
        <v>3.6526859499701712E-3</v>
      </c>
      <c r="AL157" s="49">
        <v>0</v>
      </c>
      <c r="AM157" s="49">
        <v>1.8104488887387736E-3</v>
      </c>
      <c r="AN157" s="49" t="s">
        <v>1965</v>
      </c>
    </row>
    <row r="158" spans="1:40" s="49" customFormat="1" ht="15.75" thickBot="1" x14ac:dyDescent="0.3">
      <c r="A158" s="50" t="s">
        <v>129</v>
      </c>
      <c r="B158" s="51" t="s">
        <v>246</v>
      </c>
      <c r="C158" s="3" t="s">
        <v>239</v>
      </c>
      <c r="D158" s="15">
        <f>Table3[[#This Row],[Residential CLM $ Collected]]+Table3[[#This Row],[C&amp;I CLM $ Collected]]</f>
        <v>126502.59270000001</v>
      </c>
      <c r="E158" s="48">
        <f>Table3[[#This Row],[CLM $ Collected ]]/'1.) CLM Reference'!$B$4</f>
        <v>4.3470766204989223E-3</v>
      </c>
      <c r="F158" s="12">
        <f>Table3[[#This Row],[Residential Incentive Disbursements]]+Table3[[#This Row],[C&amp;I Incentive Disbursements]]</f>
        <v>41721.480000000003</v>
      </c>
      <c r="G158" s="17">
        <f>Table3[[#This Row],[Incentive Disbursements]]/'1.) CLM Reference'!$B$5</f>
        <v>2.4832753927625131E-3</v>
      </c>
      <c r="H158" s="17" t="str">
        <f>IF((Table3[[#This Row],[Incentive Disbursements]]&gt;=0.5*Table3[[#This Row],[CLM $ Collected ]]),"YES",IF(Table3[[#This Row],[Incentive Disbursements]]&lt;=1, "N/A", "NO"))</f>
        <v>NO</v>
      </c>
      <c r="I158" s="17" t="str">
        <f t="shared" si="6"/>
        <v>NO</v>
      </c>
      <c r="J158" s="52">
        <v>117735.0469</v>
      </c>
      <c r="K158" s="53">
        <f>Table3[[#This Row],[CLM $ Collected ]]/'1.) CLM Reference'!$B$4</f>
        <v>4.3470766204989223E-3</v>
      </c>
      <c r="L158" s="54">
        <v>41521.480000000003</v>
      </c>
      <c r="M158" s="53">
        <f>Table3[[#This Row],[Incentive Disbursements]]/'1.) CLM Reference'!$B$5</f>
        <v>2.4832753927625131E-3</v>
      </c>
      <c r="N158" s="53" t="str">
        <f t="shared" si="7"/>
        <v>NO</v>
      </c>
      <c r="O158" s="52">
        <v>8767.5457999999999</v>
      </c>
      <c r="P158" s="76">
        <f>Table3[[#This Row],[CLM $ Collected ]]/'1.) CLM Reference'!$B$4</f>
        <v>4.3470766204989223E-3</v>
      </c>
      <c r="Q158" s="54">
        <v>200</v>
      </c>
      <c r="R158" s="56">
        <f>Table3[[#This Row],[Incentive Disbursements]]/'1.) CLM Reference'!$B$5</f>
        <v>2.4832753927625131E-3</v>
      </c>
      <c r="S158" s="49" t="str">
        <f t="shared" si="8"/>
        <v>NO</v>
      </c>
      <c r="U158" s="49" t="s">
        <v>129</v>
      </c>
      <c r="V158" s="49" t="str">
        <f>RIGHT(Table5[[#This Row],[Census Tract]],10)</f>
        <v>9001110500</v>
      </c>
      <c r="W158" s="49" t="s">
        <v>246</v>
      </c>
      <c r="X158" s="49" t="s">
        <v>239</v>
      </c>
      <c r="Y158" s="49">
        <v>126502.59270000001</v>
      </c>
      <c r="Z158" s="49">
        <v>4.3470766204989223E-3</v>
      </c>
      <c r="AA158" s="49">
        <v>41721.480000000003</v>
      </c>
      <c r="AB158" s="49">
        <v>2.4832753927625131E-3</v>
      </c>
      <c r="AC158" s="49" t="s">
        <v>1965</v>
      </c>
      <c r="AD158" s="49" t="s">
        <v>1965</v>
      </c>
      <c r="AE158" s="49">
        <v>117735.0469</v>
      </c>
      <c r="AF158" s="49">
        <v>4.3470766204989223E-3</v>
      </c>
      <c r="AG158" s="49">
        <v>41521.480000000003</v>
      </c>
      <c r="AH158" s="49">
        <v>2.4832753927625131E-3</v>
      </c>
      <c r="AI158" s="49" t="s">
        <v>1965</v>
      </c>
      <c r="AJ158" s="49">
        <v>8767.5457999999999</v>
      </c>
      <c r="AK158" s="49">
        <v>4.3470766204989223E-3</v>
      </c>
      <c r="AL158" s="49">
        <v>200</v>
      </c>
      <c r="AM158" s="49">
        <v>2.4832753927625131E-3</v>
      </c>
      <c r="AN158" s="49" t="s">
        <v>1965</v>
      </c>
    </row>
    <row r="159" spans="1:40" s="49" customFormat="1" ht="15.75" thickBot="1" x14ac:dyDescent="0.3">
      <c r="A159" s="50" t="s">
        <v>129</v>
      </c>
      <c r="B159" s="51" t="s">
        <v>242</v>
      </c>
      <c r="C159" s="3" t="s">
        <v>239</v>
      </c>
      <c r="D159" s="15">
        <f>Table3[[#This Row],[Residential CLM $ Collected]]+Table3[[#This Row],[C&amp;I CLM $ Collected]]</f>
        <v>63.001300000000001</v>
      </c>
      <c r="E159" s="48">
        <f>Table3[[#This Row],[CLM $ Collected ]]/'1.) CLM Reference'!$B$4</f>
        <v>2.1649475512373332E-6</v>
      </c>
      <c r="F159" s="12">
        <f>Table3[[#This Row],[Residential Incentive Disbursements]]+Table3[[#This Row],[C&amp;I Incentive Disbursements]]</f>
        <v>0</v>
      </c>
      <c r="G159" s="17">
        <f>Table3[[#This Row],[Incentive Disbursements]]/'1.) CLM Reference'!$B$5</f>
        <v>0</v>
      </c>
      <c r="H159" s="17" t="str">
        <f>IF((Table3[[#This Row],[Incentive Disbursements]]&gt;=0.5*Table3[[#This Row],[CLM $ Collected ]]),"YES",IF(Table3[[#This Row],[Incentive Disbursements]]&lt;=1, "N/A", "NO"))</f>
        <v>N/A</v>
      </c>
      <c r="I159" s="17" t="str">
        <f t="shared" si="6"/>
        <v>N/A</v>
      </c>
      <c r="J159" s="52">
        <v>63.001300000000001</v>
      </c>
      <c r="K159" s="53">
        <f>Table3[[#This Row],[CLM $ Collected ]]/'1.) CLM Reference'!$B$4</f>
        <v>2.1649475512373332E-6</v>
      </c>
      <c r="L159" s="54">
        <v>0</v>
      </c>
      <c r="M159" s="53">
        <f>Table3[[#This Row],[Incentive Disbursements]]/'1.) CLM Reference'!$B$5</f>
        <v>0</v>
      </c>
      <c r="N159" s="53" t="str">
        <f t="shared" si="7"/>
        <v>N/A</v>
      </c>
      <c r="O159" s="52">
        <v>0</v>
      </c>
      <c r="P159" s="76">
        <f>Table3[[#This Row],[CLM $ Collected ]]/'1.) CLM Reference'!$B$4</f>
        <v>2.1649475512373332E-6</v>
      </c>
      <c r="Q159" s="54">
        <v>0</v>
      </c>
      <c r="R159" s="56">
        <f>Table3[[#This Row],[Incentive Disbursements]]/'1.) CLM Reference'!$B$5</f>
        <v>0</v>
      </c>
      <c r="S159" s="49" t="str">
        <f t="shared" si="8"/>
        <v>N/A</v>
      </c>
      <c r="U159" s="49" t="s">
        <v>129</v>
      </c>
      <c r="V159" s="49" t="str">
        <f>RIGHT(Table5[[#This Row],[Census Tract]],10)</f>
        <v>9001110500</v>
      </c>
      <c r="W159" s="49" t="s">
        <v>242</v>
      </c>
      <c r="X159" s="49" t="s">
        <v>239</v>
      </c>
      <c r="Y159" s="49">
        <v>63.001300000000001</v>
      </c>
      <c r="Z159" s="49">
        <v>2.1649475512373332E-6</v>
      </c>
      <c r="AA159" s="49">
        <v>0</v>
      </c>
      <c r="AB159" s="49">
        <v>0</v>
      </c>
      <c r="AC159" s="49" t="s">
        <v>290</v>
      </c>
      <c r="AD159" s="49" t="s">
        <v>290</v>
      </c>
      <c r="AE159" s="49">
        <v>63.001300000000001</v>
      </c>
      <c r="AF159" s="49">
        <v>2.1649475512373332E-6</v>
      </c>
      <c r="AG159" s="49">
        <v>0</v>
      </c>
      <c r="AH159" s="49">
        <v>0</v>
      </c>
      <c r="AI159" s="49" t="s">
        <v>290</v>
      </c>
      <c r="AJ159" s="49">
        <v>0</v>
      </c>
      <c r="AK159" s="49">
        <v>2.1649475512373332E-6</v>
      </c>
      <c r="AL159" s="49">
        <v>0</v>
      </c>
      <c r="AM159" s="49">
        <v>0</v>
      </c>
      <c r="AN159" s="49" t="s">
        <v>290</v>
      </c>
    </row>
    <row r="160" spans="1:40" s="49" customFormat="1" ht="15.75" thickBot="1" x14ac:dyDescent="0.3">
      <c r="A160" s="50" t="s">
        <v>130</v>
      </c>
      <c r="B160" s="51" t="s">
        <v>241</v>
      </c>
      <c r="C160" s="3" t="s">
        <v>239</v>
      </c>
      <c r="D160" s="15">
        <f>Table3[[#This Row],[Residential CLM $ Collected]]+Table3[[#This Row],[C&amp;I CLM $ Collected]]</f>
        <v>729.55909999999994</v>
      </c>
      <c r="E160" s="48">
        <f>Table3[[#This Row],[CLM $ Collected ]]/'1.) CLM Reference'!$B$4</f>
        <v>2.5070231678202077E-5</v>
      </c>
      <c r="F160" s="12">
        <f>Table3[[#This Row],[Residential Incentive Disbursements]]+Table3[[#This Row],[C&amp;I Incentive Disbursements]]</f>
        <v>0</v>
      </c>
      <c r="G160" s="17">
        <f>Table3[[#This Row],[Incentive Disbursements]]/'1.) CLM Reference'!$B$5</f>
        <v>0</v>
      </c>
      <c r="H160" s="17" t="str">
        <f>IF((Table3[[#This Row],[Incentive Disbursements]]&gt;=0.5*Table3[[#This Row],[CLM $ Collected ]]),"YES",IF(Table3[[#This Row],[Incentive Disbursements]]&lt;=1, "N/A", "NO"))</f>
        <v>N/A</v>
      </c>
      <c r="I160" s="17" t="str">
        <f t="shared" si="6"/>
        <v>NO</v>
      </c>
      <c r="J160" s="52">
        <v>729.55909999999994</v>
      </c>
      <c r="K160" s="53">
        <f>Table3[[#This Row],[CLM $ Collected ]]/'1.) CLM Reference'!$B$4</f>
        <v>2.5070231678202077E-5</v>
      </c>
      <c r="L160" s="54">
        <v>0</v>
      </c>
      <c r="M160" s="53">
        <f>Table3[[#This Row],[Incentive Disbursements]]/'1.) CLM Reference'!$B$5</f>
        <v>0</v>
      </c>
      <c r="N160" s="53" t="str">
        <f t="shared" si="7"/>
        <v>NO</v>
      </c>
      <c r="O160" s="52">
        <v>0</v>
      </c>
      <c r="P160" s="76">
        <f>Table3[[#This Row],[CLM $ Collected ]]/'1.) CLM Reference'!$B$4</f>
        <v>2.5070231678202077E-5</v>
      </c>
      <c r="Q160" s="54">
        <v>0</v>
      </c>
      <c r="R160" s="56">
        <f>Table3[[#This Row],[Incentive Disbursements]]/'1.) CLM Reference'!$B$5</f>
        <v>0</v>
      </c>
      <c r="S160" s="49" t="str">
        <f t="shared" si="8"/>
        <v>NO</v>
      </c>
      <c r="U160" s="49" t="s">
        <v>130</v>
      </c>
      <c r="V160" s="49" t="str">
        <f>RIGHT(Table5[[#This Row],[Census Tract]],10)</f>
        <v>9001110600</v>
      </c>
      <c r="W160" s="49" t="s">
        <v>241</v>
      </c>
      <c r="X160" s="49" t="s">
        <v>239</v>
      </c>
      <c r="Y160" s="49">
        <v>729.55909999999994</v>
      </c>
      <c r="Z160" s="49">
        <v>2.5070231678202077E-5</v>
      </c>
      <c r="AA160" s="49">
        <v>0</v>
      </c>
      <c r="AB160" s="49">
        <v>0</v>
      </c>
      <c r="AC160" s="49" t="s">
        <v>290</v>
      </c>
      <c r="AD160" s="49" t="s">
        <v>1965</v>
      </c>
      <c r="AE160" s="49">
        <v>729.55909999999994</v>
      </c>
      <c r="AF160" s="49">
        <v>2.5070231678202077E-5</v>
      </c>
      <c r="AG160" s="49">
        <v>0</v>
      </c>
      <c r="AH160" s="49">
        <v>0</v>
      </c>
      <c r="AI160" s="49" t="s">
        <v>1965</v>
      </c>
      <c r="AJ160" s="49">
        <v>0</v>
      </c>
      <c r="AK160" s="49">
        <v>2.5070231678202077E-5</v>
      </c>
      <c r="AL160" s="49">
        <v>0</v>
      </c>
      <c r="AM160" s="49">
        <v>0</v>
      </c>
      <c r="AN160" s="49" t="s">
        <v>1965</v>
      </c>
    </row>
    <row r="161" spans="1:40" s="49" customFormat="1" ht="15.75" thickBot="1" x14ac:dyDescent="0.3">
      <c r="A161" s="50" t="s">
        <v>130</v>
      </c>
      <c r="B161" s="51" t="s">
        <v>246</v>
      </c>
      <c r="C161" s="3" t="s">
        <v>239</v>
      </c>
      <c r="D161" s="15">
        <f>Table3[[#This Row],[Residential CLM $ Collected]]+Table3[[#This Row],[C&amp;I CLM $ Collected]]</f>
        <v>165474.9019</v>
      </c>
      <c r="E161" s="48">
        <f>Table3[[#This Row],[CLM $ Collected ]]/'1.) CLM Reference'!$B$4</f>
        <v>5.6863030391379682E-3</v>
      </c>
      <c r="F161" s="12">
        <f>Table3[[#This Row],[Residential Incentive Disbursements]]+Table3[[#This Row],[C&amp;I Incentive Disbursements]]</f>
        <v>60951.54</v>
      </c>
      <c r="G161" s="17">
        <f>Table3[[#This Row],[Incentive Disbursements]]/'1.) CLM Reference'!$B$5</f>
        <v>3.6278545112249138E-3</v>
      </c>
      <c r="H161" s="17" t="str">
        <f>IF((Table3[[#This Row],[Incentive Disbursements]]&gt;=0.5*Table3[[#This Row],[CLM $ Collected ]]),"YES",IF(Table3[[#This Row],[Incentive Disbursements]]&lt;=1, "N/A", "NO"))</f>
        <v>NO</v>
      </c>
      <c r="I161" s="17" t="str">
        <f t="shared" si="6"/>
        <v>NO</v>
      </c>
      <c r="J161" s="52">
        <v>151887.48259999999</v>
      </c>
      <c r="K161" s="53">
        <f>Table3[[#This Row],[CLM $ Collected ]]/'1.) CLM Reference'!$B$4</f>
        <v>5.6863030391379682E-3</v>
      </c>
      <c r="L161" s="54">
        <v>38865.54</v>
      </c>
      <c r="M161" s="53">
        <f>Table3[[#This Row],[Incentive Disbursements]]/'1.) CLM Reference'!$B$5</f>
        <v>3.6278545112249138E-3</v>
      </c>
      <c r="N161" s="53" t="str">
        <f t="shared" si="7"/>
        <v>NO</v>
      </c>
      <c r="O161" s="52">
        <v>13587.4193</v>
      </c>
      <c r="P161" s="76">
        <f>Table3[[#This Row],[CLM $ Collected ]]/'1.) CLM Reference'!$B$4</f>
        <v>5.6863030391379682E-3</v>
      </c>
      <c r="Q161" s="54">
        <v>22086</v>
      </c>
      <c r="R161" s="56">
        <f>Table3[[#This Row],[Incentive Disbursements]]/'1.) CLM Reference'!$B$5</f>
        <v>3.6278545112249138E-3</v>
      </c>
      <c r="S161" s="49" t="str">
        <f t="shared" si="8"/>
        <v>NO</v>
      </c>
      <c r="U161" s="49" t="s">
        <v>130</v>
      </c>
      <c r="V161" s="49" t="str">
        <f>RIGHT(Table5[[#This Row],[Census Tract]],10)</f>
        <v>9001110600</v>
      </c>
      <c r="W161" s="49" t="s">
        <v>246</v>
      </c>
      <c r="X161" s="49" t="s">
        <v>239</v>
      </c>
      <c r="Y161" s="49">
        <v>165474.9019</v>
      </c>
      <c r="Z161" s="49">
        <v>5.6863030391379682E-3</v>
      </c>
      <c r="AA161" s="49">
        <v>60951.54</v>
      </c>
      <c r="AB161" s="49">
        <v>3.6278545112249138E-3</v>
      </c>
      <c r="AC161" s="49" t="s">
        <v>1965</v>
      </c>
      <c r="AD161" s="49" t="s">
        <v>1965</v>
      </c>
      <c r="AE161" s="49">
        <v>151887.48259999999</v>
      </c>
      <c r="AF161" s="49">
        <v>5.6863030391379682E-3</v>
      </c>
      <c r="AG161" s="49">
        <v>38865.54</v>
      </c>
      <c r="AH161" s="49">
        <v>3.6278545112249138E-3</v>
      </c>
      <c r="AI161" s="49" t="s">
        <v>1965</v>
      </c>
      <c r="AJ161" s="49">
        <v>13587.4193</v>
      </c>
      <c r="AK161" s="49">
        <v>5.6863030391379682E-3</v>
      </c>
      <c r="AL161" s="49">
        <v>22086</v>
      </c>
      <c r="AM161" s="49">
        <v>3.6278545112249138E-3</v>
      </c>
      <c r="AN161" s="49" t="s">
        <v>1965</v>
      </c>
    </row>
    <row r="162" spans="1:40" s="49" customFormat="1" ht="15.75" thickBot="1" x14ac:dyDescent="0.3">
      <c r="A162" s="50" t="s">
        <v>230</v>
      </c>
      <c r="B162" s="51" t="s">
        <v>238</v>
      </c>
      <c r="C162" s="3" t="s">
        <v>239</v>
      </c>
      <c r="D162" s="15">
        <f>Table3[[#This Row],[Residential CLM $ Collected]]+Table3[[#This Row],[C&amp;I CLM $ Collected]]</f>
        <v>1626.9322999999999</v>
      </c>
      <c r="E162" s="48">
        <f>Table3[[#This Row],[CLM $ Collected ]]/'1.) CLM Reference'!$B$4</f>
        <v>5.5907149517770613E-5</v>
      </c>
      <c r="F162" s="12">
        <f>Table3[[#This Row],[Residential Incentive Disbursements]]+Table3[[#This Row],[C&amp;I Incentive Disbursements]]</f>
        <v>0</v>
      </c>
      <c r="G162" s="17">
        <f>Table3[[#This Row],[Incentive Disbursements]]/'1.) CLM Reference'!$B$5</f>
        <v>0</v>
      </c>
      <c r="H162" s="17" t="str">
        <f>IF((Table3[[#This Row],[Incentive Disbursements]]&gt;=0.5*Table3[[#This Row],[CLM $ Collected ]]),"YES",IF(Table3[[#This Row],[Incentive Disbursements]]&lt;=1, "N/A", "NO"))</f>
        <v>N/A</v>
      </c>
      <c r="I162" s="17" t="str">
        <f t="shared" si="6"/>
        <v>NO</v>
      </c>
      <c r="J162" s="52">
        <v>1588.1765</v>
      </c>
      <c r="K162" s="53">
        <f>Table3[[#This Row],[CLM $ Collected ]]/'1.) CLM Reference'!$B$4</f>
        <v>5.5907149517770613E-5</v>
      </c>
      <c r="L162" s="54">
        <v>0</v>
      </c>
      <c r="M162" s="53">
        <f>Table3[[#This Row],[Incentive Disbursements]]/'1.) CLM Reference'!$B$5</f>
        <v>0</v>
      </c>
      <c r="N162" s="53" t="str">
        <f t="shared" si="7"/>
        <v>NO</v>
      </c>
      <c r="O162" s="52">
        <v>38.755800000000001</v>
      </c>
      <c r="P162" s="76">
        <f>Table3[[#This Row],[CLM $ Collected ]]/'1.) CLM Reference'!$B$4</f>
        <v>5.5907149517770613E-5</v>
      </c>
      <c r="Q162" s="54">
        <v>0</v>
      </c>
      <c r="R162" s="56">
        <f>Table3[[#This Row],[Incentive Disbursements]]/'1.) CLM Reference'!$B$5</f>
        <v>0</v>
      </c>
      <c r="S162" s="49" t="str">
        <f t="shared" si="8"/>
        <v>NO</v>
      </c>
      <c r="U162" s="49" t="s">
        <v>230</v>
      </c>
      <c r="V162" s="49" t="str">
        <f>RIGHT(Table5[[#This Row],[Census Tract]],10)</f>
        <v>9001240200</v>
      </c>
      <c r="W162" s="49" t="s">
        <v>238</v>
      </c>
      <c r="X162" s="49" t="s">
        <v>239</v>
      </c>
      <c r="Y162" s="49">
        <v>1626.9322999999999</v>
      </c>
      <c r="Z162" s="49">
        <v>5.5907149517770613E-5</v>
      </c>
      <c r="AA162" s="49">
        <v>0</v>
      </c>
      <c r="AB162" s="49">
        <v>0</v>
      </c>
      <c r="AC162" s="49" t="s">
        <v>290</v>
      </c>
      <c r="AD162" s="49" t="s">
        <v>1965</v>
      </c>
      <c r="AE162" s="49">
        <v>1588.1765</v>
      </c>
      <c r="AF162" s="49">
        <v>5.5907149517770613E-5</v>
      </c>
      <c r="AG162" s="49">
        <v>0</v>
      </c>
      <c r="AH162" s="49">
        <v>0</v>
      </c>
      <c r="AI162" s="49" t="s">
        <v>1965</v>
      </c>
      <c r="AJ162" s="49">
        <v>38.755800000000001</v>
      </c>
      <c r="AK162" s="49">
        <v>5.5907149517770613E-5</v>
      </c>
      <c r="AL162" s="49">
        <v>0</v>
      </c>
      <c r="AM162" s="49">
        <v>0</v>
      </c>
      <c r="AN162" s="49" t="s">
        <v>1965</v>
      </c>
    </row>
    <row r="163" spans="1:40" s="49" customFormat="1" ht="15.75" thickBot="1" x14ac:dyDescent="0.3">
      <c r="A163" s="50" t="s">
        <v>131</v>
      </c>
      <c r="B163" s="51" t="s">
        <v>240</v>
      </c>
      <c r="C163" s="3" t="s">
        <v>239</v>
      </c>
      <c r="D163" s="15">
        <f>Table3[[#This Row],[Residential CLM $ Collected]]+Table3[[#This Row],[C&amp;I CLM $ Collected]]</f>
        <v>114172.0988999999</v>
      </c>
      <c r="E163" s="48">
        <f>Table3[[#This Row],[CLM $ Collected ]]/'1.) CLM Reference'!$B$4</f>
        <v>3.9233572312504881E-3</v>
      </c>
      <c r="F163" s="12">
        <f>Table3[[#This Row],[Residential Incentive Disbursements]]+Table3[[#This Row],[C&amp;I Incentive Disbursements]]</f>
        <v>65899.740000000005</v>
      </c>
      <c r="G163" s="17">
        <f>Table3[[#This Row],[Incentive Disbursements]]/'1.) CLM Reference'!$B$5</f>
        <v>3.9223729055500303E-3</v>
      </c>
      <c r="H163" s="17" t="str">
        <f>IF((Table3[[#This Row],[Incentive Disbursements]]&gt;=0.5*Table3[[#This Row],[CLM $ Collected ]]),"YES",IF(Table3[[#This Row],[Incentive Disbursements]]&lt;=1, "N/A", "NO"))</f>
        <v>YES</v>
      </c>
      <c r="I163" s="17" t="str">
        <f t="shared" si="6"/>
        <v>YES</v>
      </c>
      <c r="J163" s="52">
        <v>46248.605099999899</v>
      </c>
      <c r="K163" s="53">
        <f>Table3[[#This Row],[CLM $ Collected ]]/'1.) CLM Reference'!$B$4</f>
        <v>3.9233572312504881E-3</v>
      </c>
      <c r="L163" s="54">
        <v>7200.74</v>
      </c>
      <c r="M163" s="53">
        <f>Table3[[#This Row],[Incentive Disbursements]]/'1.) CLM Reference'!$B$5</f>
        <v>3.9223729055500303E-3</v>
      </c>
      <c r="N163" s="53" t="str">
        <f t="shared" si="7"/>
        <v>YES</v>
      </c>
      <c r="O163" s="52">
        <v>67923.493799999997</v>
      </c>
      <c r="P163" s="76">
        <f>Table3[[#This Row],[CLM $ Collected ]]/'1.) CLM Reference'!$B$4</f>
        <v>3.9233572312504881E-3</v>
      </c>
      <c r="Q163" s="54">
        <v>58699</v>
      </c>
      <c r="R163" s="56">
        <f>Table3[[#This Row],[Incentive Disbursements]]/'1.) CLM Reference'!$B$5</f>
        <v>3.9223729055500303E-3</v>
      </c>
      <c r="S163" s="49" t="str">
        <f t="shared" si="8"/>
        <v>YES</v>
      </c>
      <c r="U163" s="49" t="s">
        <v>131</v>
      </c>
      <c r="V163" s="49" t="str">
        <f>RIGHT(Table5[[#This Row],[Census Tract]],10)</f>
        <v>9001257200</v>
      </c>
      <c r="W163" s="49" t="s">
        <v>240</v>
      </c>
      <c r="X163" s="49" t="s">
        <v>239</v>
      </c>
      <c r="Y163" s="49">
        <v>114172.0988999999</v>
      </c>
      <c r="Z163" s="49">
        <v>3.9233572312504881E-3</v>
      </c>
      <c r="AA163" s="49">
        <v>65899.740000000005</v>
      </c>
      <c r="AB163" s="49">
        <v>3.9223729055500303E-3</v>
      </c>
      <c r="AC163" s="49" t="s">
        <v>1966</v>
      </c>
      <c r="AD163" s="49" t="s">
        <v>1966</v>
      </c>
      <c r="AE163" s="49">
        <v>46248.605099999899</v>
      </c>
      <c r="AF163" s="49">
        <v>3.9233572312504881E-3</v>
      </c>
      <c r="AG163" s="49">
        <v>7200.74</v>
      </c>
      <c r="AH163" s="49">
        <v>3.9223729055500303E-3</v>
      </c>
      <c r="AI163" s="49" t="s">
        <v>1966</v>
      </c>
      <c r="AJ163" s="49">
        <v>67923.493799999997</v>
      </c>
      <c r="AK163" s="49">
        <v>3.9233572312504881E-3</v>
      </c>
      <c r="AL163" s="49">
        <v>58699</v>
      </c>
      <c r="AM163" s="49">
        <v>3.9223729055500303E-3</v>
      </c>
      <c r="AN163" s="49" t="s">
        <v>1966</v>
      </c>
    </row>
    <row r="164" spans="1:40" s="49" customFormat="1" ht="15.75" thickBot="1" x14ac:dyDescent="0.3">
      <c r="A164" s="50" t="s">
        <v>132</v>
      </c>
      <c r="B164" s="51" t="s">
        <v>247</v>
      </c>
      <c r="C164" s="3" t="s">
        <v>239</v>
      </c>
      <c r="D164" s="15">
        <f>Table3[[#This Row],[Residential CLM $ Collected]]+Table3[[#This Row],[C&amp;I CLM $ Collected]]</f>
        <v>735.65949999999998</v>
      </c>
      <c r="E164" s="48">
        <f>Table3[[#This Row],[CLM $ Collected ]]/'1.) CLM Reference'!$B$4</f>
        <v>2.5279863003929773E-5</v>
      </c>
      <c r="F164" s="12">
        <f>Table3[[#This Row],[Residential Incentive Disbursements]]+Table3[[#This Row],[C&amp;I Incentive Disbursements]]</f>
        <v>0</v>
      </c>
      <c r="G164" s="17">
        <f>Table3[[#This Row],[Incentive Disbursements]]/'1.) CLM Reference'!$B$5</f>
        <v>0</v>
      </c>
      <c r="H164" s="17" t="str">
        <f>IF((Table3[[#This Row],[Incentive Disbursements]]&gt;=0.5*Table3[[#This Row],[CLM $ Collected ]]),"YES",IF(Table3[[#This Row],[Incentive Disbursements]]&lt;=1, "N/A", "NO"))</f>
        <v>N/A</v>
      </c>
      <c r="I164" s="17" t="str">
        <f t="shared" si="6"/>
        <v>NO</v>
      </c>
      <c r="J164" s="52">
        <v>185.57749999999999</v>
      </c>
      <c r="K164" s="53">
        <f>Table3[[#This Row],[CLM $ Collected ]]/'1.) CLM Reference'!$B$4</f>
        <v>2.5279863003929773E-5</v>
      </c>
      <c r="L164" s="54">
        <v>0</v>
      </c>
      <c r="M164" s="53">
        <f>Table3[[#This Row],[Incentive Disbursements]]/'1.) CLM Reference'!$B$5</f>
        <v>0</v>
      </c>
      <c r="N164" s="53" t="str">
        <f t="shared" si="7"/>
        <v>NO</v>
      </c>
      <c r="O164" s="52">
        <v>550.08199999999999</v>
      </c>
      <c r="P164" s="76">
        <f>Table3[[#This Row],[CLM $ Collected ]]/'1.) CLM Reference'!$B$4</f>
        <v>2.5279863003929773E-5</v>
      </c>
      <c r="Q164" s="54">
        <v>0</v>
      </c>
      <c r="R164" s="56">
        <f>Table3[[#This Row],[Incentive Disbursements]]/'1.) CLM Reference'!$B$5</f>
        <v>0</v>
      </c>
      <c r="S164" s="49" t="str">
        <f t="shared" si="8"/>
        <v>NO</v>
      </c>
      <c r="U164" s="49" t="s">
        <v>132</v>
      </c>
      <c r="V164" s="49" t="str">
        <f>RIGHT(Table5[[#This Row],[Census Tract]],10)</f>
        <v>9009120100</v>
      </c>
      <c r="W164" s="49" t="s">
        <v>247</v>
      </c>
      <c r="X164" s="49" t="s">
        <v>239</v>
      </c>
      <c r="Y164" s="49">
        <v>735.65949999999998</v>
      </c>
      <c r="Z164" s="49">
        <v>2.5279863003929773E-5</v>
      </c>
      <c r="AA164" s="49">
        <v>0</v>
      </c>
      <c r="AB164" s="49">
        <v>0</v>
      </c>
      <c r="AC164" s="49" t="s">
        <v>290</v>
      </c>
      <c r="AD164" s="49" t="s">
        <v>1965</v>
      </c>
      <c r="AE164" s="49">
        <v>185.57749999999999</v>
      </c>
      <c r="AF164" s="49">
        <v>2.5279863003929773E-5</v>
      </c>
      <c r="AG164" s="49">
        <v>0</v>
      </c>
      <c r="AH164" s="49">
        <v>0</v>
      </c>
      <c r="AI164" s="49" t="s">
        <v>1965</v>
      </c>
      <c r="AJ164" s="49">
        <v>550.08199999999999</v>
      </c>
      <c r="AK164" s="49">
        <v>2.5279863003929773E-5</v>
      </c>
      <c r="AL164" s="49">
        <v>0</v>
      </c>
      <c r="AM164" s="49">
        <v>0</v>
      </c>
      <c r="AN164" s="49" t="s">
        <v>1965</v>
      </c>
    </row>
    <row r="165" spans="1:40" s="49" customFormat="1" ht="15.75" thickBot="1" x14ac:dyDescent="0.3">
      <c r="A165" s="50" t="s">
        <v>132</v>
      </c>
      <c r="B165" s="51" t="s">
        <v>248</v>
      </c>
      <c r="C165" s="3" t="s">
        <v>239</v>
      </c>
      <c r="D165" s="15">
        <f>Table3[[#This Row],[Residential CLM $ Collected]]+Table3[[#This Row],[C&amp;I CLM $ Collected]]</f>
        <v>148041.85739999998</v>
      </c>
      <c r="E165" s="48">
        <f>Table3[[#This Row],[CLM $ Collected ]]/'1.) CLM Reference'!$B$4</f>
        <v>5.0872419562573538E-3</v>
      </c>
      <c r="F165" s="12">
        <f>Table3[[#This Row],[Residential Incentive Disbursements]]+Table3[[#This Row],[C&amp;I Incentive Disbursements]]</f>
        <v>44710.98</v>
      </c>
      <c r="G165" s="17">
        <f>Table3[[#This Row],[Incentive Disbursements]]/'1.) CLM Reference'!$B$5</f>
        <v>2.6612113573223403E-3</v>
      </c>
      <c r="H165" s="17" t="str">
        <f>IF((Table3[[#This Row],[Incentive Disbursements]]&gt;=0.5*Table3[[#This Row],[CLM $ Collected ]]),"YES",IF(Table3[[#This Row],[Incentive Disbursements]]&lt;=1, "N/A", "NO"))</f>
        <v>NO</v>
      </c>
      <c r="I165" s="17" t="str">
        <f t="shared" si="6"/>
        <v>NO</v>
      </c>
      <c r="J165" s="52">
        <v>113942.43889999999</v>
      </c>
      <c r="K165" s="53">
        <f>Table3[[#This Row],[CLM $ Collected ]]/'1.) CLM Reference'!$B$4</f>
        <v>5.0872419562573538E-3</v>
      </c>
      <c r="L165" s="54">
        <v>39504.980000000003</v>
      </c>
      <c r="M165" s="53">
        <f>Table3[[#This Row],[Incentive Disbursements]]/'1.) CLM Reference'!$B$5</f>
        <v>2.6612113573223403E-3</v>
      </c>
      <c r="N165" s="53" t="str">
        <f t="shared" si="7"/>
        <v>NO</v>
      </c>
      <c r="O165" s="52">
        <v>34099.4185</v>
      </c>
      <c r="P165" s="76">
        <f>Table3[[#This Row],[CLM $ Collected ]]/'1.) CLM Reference'!$B$4</f>
        <v>5.0872419562573538E-3</v>
      </c>
      <c r="Q165" s="54">
        <v>5206</v>
      </c>
      <c r="R165" s="56">
        <f>Table3[[#This Row],[Incentive Disbursements]]/'1.) CLM Reference'!$B$5</f>
        <v>2.6612113573223403E-3</v>
      </c>
      <c r="S165" s="49" t="str">
        <f t="shared" si="8"/>
        <v>NO</v>
      </c>
      <c r="U165" s="49" t="s">
        <v>132</v>
      </c>
      <c r="V165" s="49" t="str">
        <f>RIGHT(Table5[[#This Row],[Census Tract]],10)</f>
        <v>9009120100</v>
      </c>
      <c r="W165" s="49" t="s">
        <v>248</v>
      </c>
      <c r="X165" s="49" t="s">
        <v>239</v>
      </c>
      <c r="Y165" s="49">
        <v>148041.85739999998</v>
      </c>
      <c r="Z165" s="49">
        <v>5.0872419562573538E-3</v>
      </c>
      <c r="AA165" s="49">
        <v>44710.98</v>
      </c>
      <c r="AB165" s="49">
        <v>2.6612113573223403E-3</v>
      </c>
      <c r="AC165" s="49" t="s">
        <v>1965</v>
      </c>
      <c r="AD165" s="49" t="s">
        <v>1965</v>
      </c>
      <c r="AE165" s="49">
        <v>113942.43889999999</v>
      </c>
      <c r="AF165" s="49">
        <v>5.0872419562573538E-3</v>
      </c>
      <c r="AG165" s="49">
        <v>39504.980000000003</v>
      </c>
      <c r="AH165" s="49">
        <v>2.6612113573223403E-3</v>
      </c>
      <c r="AI165" s="49" t="s">
        <v>1965</v>
      </c>
      <c r="AJ165" s="49">
        <v>34099.4185</v>
      </c>
      <c r="AK165" s="49">
        <v>5.0872419562573538E-3</v>
      </c>
      <c r="AL165" s="49">
        <v>5206</v>
      </c>
      <c r="AM165" s="49">
        <v>2.6612113573223403E-3</v>
      </c>
      <c r="AN165" s="49" t="s">
        <v>1965</v>
      </c>
    </row>
    <row r="166" spans="1:40" s="49" customFormat="1" ht="15.75" thickBot="1" x14ac:dyDescent="0.3">
      <c r="A166" s="50" t="s">
        <v>132</v>
      </c>
      <c r="B166" s="51" t="s">
        <v>249</v>
      </c>
      <c r="C166" s="3" t="s">
        <v>239</v>
      </c>
      <c r="D166" s="15">
        <f>Table3[[#This Row],[Residential CLM $ Collected]]+Table3[[#This Row],[C&amp;I CLM $ Collected]]</f>
        <v>106.81569999999999</v>
      </c>
      <c r="E166" s="48">
        <f>Table3[[#This Row],[CLM $ Collected ]]/'1.) CLM Reference'!$B$4</f>
        <v>3.6705653399009477E-6</v>
      </c>
      <c r="F166" s="12">
        <f>Table3[[#This Row],[Residential Incentive Disbursements]]+Table3[[#This Row],[C&amp;I Incentive Disbursements]]</f>
        <v>0</v>
      </c>
      <c r="G166" s="17">
        <f>Table3[[#This Row],[Incentive Disbursements]]/'1.) CLM Reference'!$B$5</f>
        <v>0</v>
      </c>
      <c r="H166" s="17" t="str">
        <f>IF((Table3[[#This Row],[Incentive Disbursements]]&gt;=0.5*Table3[[#This Row],[CLM $ Collected ]]),"YES",IF(Table3[[#This Row],[Incentive Disbursements]]&lt;=1, "N/A", "NO"))</f>
        <v>N/A</v>
      </c>
      <c r="I166" s="17" t="str">
        <f t="shared" si="6"/>
        <v>N/A</v>
      </c>
      <c r="J166" s="52">
        <v>94.284899999999993</v>
      </c>
      <c r="K166" s="53">
        <f>Table3[[#This Row],[CLM $ Collected ]]/'1.) CLM Reference'!$B$4</f>
        <v>3.6705653399009477E-6</v>
      </c>
      <c r="L166" s="54">
        <v>0</v>
      </c>
      <c r="M166" s="53">
        <f>Table3[[#This Row],[Incentive Disbursements]]/'1.) CLM Reference'!$B$5</f>
        <v>0</v>
      </c>
      <c r="N166" s="53" t="str">
        <f t="shared" si="7"/>
        <v>N/A</v>
      </c>
      <c r="O166" s="52">
        <v>12.530799999999999</v>
      </c>
      <c r="P166" s="76">
        <f>Table3[[#This Row],[CLM $ Collected ]]/'1.) CLM Reference'!$B$4</f>
        <v>3.6705653399009477E-6</v>
      </c>
      <c r="Q166" s="54">
        <v>0</v>
      </c>
      <c r="R166" s="56">
        <f>Table3[[#This Row],[Incentive Disbursements]]/'1.) CLM Reference'!$B$5</f>
        <v>0</v>
      </c>
      <c r="S166" s="49" t="str">
        <f t="shared" si="8"/>
        <v>N/A</v>
      </c>
      <c r="U166" s="49" t="s">
        <v>132</v>
      </c>
      <c r="V166" s="49" t="str">
        <f>RIGHT(Table5[[#This Row],[Census Tract]],10)</f>
        <v>9009120100</v>
      </c>
      <c r="W166" s="49" t="s">
        <v>249</v>
      </c>
      <c r="X166" s="49" t="s">
        <v>239</v>
      </c>
      <c r="Y166" s="49">
        <v>106.81569999999999</v>
      </c>
      <c r="Z166" s="49">
        <v>3.6705653399009477E-6</v>
      </c>
      <c r="AA166" s="49">
        <v>0</v>
      </c>
      <c r="AB166" s="49">
        <v>0</v>
      </c>
      <c r="AC166" s="49" t="s">
        <v>290</v>
      </c>
      <c r="AD166" s="49" t="s">
        <v>290</v>
      </c>
      <c r="AE166" s="49">
        <v>94.284899999999993</v>
      </c>
      <c r="AF166" s="49">
        <v>3.6705653399009477E-6</v>
      </c>
      <c r="AG166" s="49">
        <v>0</v>
      </c>
      <c r="AH166" s="49">
        <v>0</v>
      </c>
      <c r="AI166" s="49" t="s">
        <v>290</v>
      </c>
      <c r="AJ166" s="49">
        <v>12.530799999999999</v>
      </c>
      <c r="AK166" s="49">
        <v>3.6705653399009477E-6</v>
      </c>
      <c r="AL166" s="49">
        <v>0</v>
      </c>
      <c r="AM166" s="49">
        <v>0</v>
      </c>
      <c r="AN166" s="49" t="s">
        <v>290</v>
      </c>
    </row>
    <row r="167" spans="1:40" s="49" customFormat="1" ht="15.75" thickBot="1" x14ac:dyDescent="0.3">
      <c r="A167" s="50" t="s">
        <v>133</v>
      </c>
      <c r="B167" s="51" t="s">
        <v>247</v>
      </c>
      <c r="C167" s="3" t="s">
        <v>239</v>
      </c>
      <c r="D167" s="15">
        <f>Table3[[#This Row],[Residential CLM $ Collected]]+Table3[[#This Row],[C&amp;I CLM $ Collected]]</f>
        <v>53.532299999999999</v>
      </c>
      <c r="E167" s="48">
        <f>Table3[[#This Row],[CLM $ Collected ]]/'1.) CLM Reference'!$B$4</f>
        <v>1.8395592122242285E-6</v>
      </c>
      <c r="F167" s="12">
        <f>Table3[[#This Row],[Residential Incentive Disbursements]]+Table3[[#This Row],[C&amp;I Incentive Disbursements]]</f>
        <v>95.74</v>
      </c>
      <c r="G167" s="17">
        <f>Table3[[#This Row],[Incentive Disbursements]]/'1.) CLM Reference'!$B$5</f>
        <v>5.6984744094189124E-6</v>
      </c>
      <c r="H167" s="17" t="str">
        <f>IF((Table3[[#This Row],[Incentive Disbursements]]&gt;=0.5*Table3[[#This Row],[CLM $ Collected ]]),"YES",IF(Table3[[#This Row],[Incentive Disbursements]]&lt;=1, "N/A", "NO"))</f>
        <v>YES</v>
      </c>
      <c r="I167" s="17" t="str">
        <f t="shared" si="6"/>
        <v>N/A</v>
      </c>
      <c r="J167" s="52">
        <v>53.532299999999999</v>
      </c>
      <c r="K167" s="53">
        <f>Table3[[#This Row],[CLM $ Collected ]]/'1.) CLM Reference'!$B$4</f>
        <v>1.8395592122242285E-6</v>
      </c>
      <c r="L167" s="54">
        <v>95.74</v>
      </c>
      <c r="M167" s="53">
        <f>Table3[[#This Row],[Incentive Disbursements]]/'1.) CLM Reference'!$B$5</f>
        <v>5.6984744094189124E-6</v>
      </c>
      <c r="N167" s="53" t="str">
        <f t="shared" si="7"/>
        <v>N/A</v>
      </c>
      <c r="O167" s="52">
        <v>0</v>
      </c>
      <c r="P167" s="76">
        <f>Table3[[#This Row],[CLM $ Collected ]]/'1.) CLM Reference'!$B$4</f>
        <v>1.8395592122242285E-6</v>
      </c>
      <c r="Q167" s="54">
        <v>0</v>
      </c>
      <c r="R167" s="56">
        <f>Table3[[#This Row],[Incentive Disbursements]]/'1.) CLM Reference'!$B$5</f>
        <v>5.6984744094189124E-6</v>
      </c>
      <c r="S167" s="49" t="str">
        <f t="shared" si="8"/>
        <v>N/A</v>
      </c>
      <c r="U167" s="49" t="s">
        <v>133</v>
      </c>
      <c r="V167" s="49" t="str">
        <f>RIGHT(Table5[[#This Row],[Census Tract]],10)</f>
        <v>9009120200</v>
      </c>
      <c r="W167" s="49" t="s">
        <v>247</v>
      </c>
      <c r="X167" s="49" t="s">
        <v>239</v>
      </c>
      <c r="Y167" s="49">
        <v>53.532299999999999</v>
      </c>
      <c r="Z167" s="49">
        <v>1.8395592122242285E-6</v>
      </c>
      <c r="AA167" s="49">
        <v>95.74</v>
      </c>
      <c r="AB167" s="49">
        <v>5.6984744094189124E-6</v>
      </c>
      <c r="AC167" s="49" t="s">
        <v>1966</v>
      </c>
      <c r="AD167" s="49" t="s">
        <v>290</v>
      </c>
      <c r="AE167" s="49">
        <v>53.532299999999999</v>
      </c>
      <c r="AF167" s="49">
        <v>1.8395592122242285E-6</v>
      </c>
      <c r="AG167" s="49">
        <v>95.74</v>
      </c>
      <c r="AH167" s="49">
        <v>5.6984744094189124E-6</v>
      </c>
      <c r="AI167" s="49" t="s">
        <v>290</v>
      </c>
      <c r="AJ167" s="49">
        <v>0</v>
      </c>
      <c r="AK167" s="49">
        <v>1.8395592122242285E-6</v>
      </c>
      <c r="AL167" s="49">
        <v>0</v>
      </c>
      <c r="AM167" s="49">
        <v>5.6984744094189124E-6</v>
      </c>
      <c r="AN167" s="49" t="s">
        <v>290</v>
      </c>
    </row>
    <row r="168" spans="1:40" s="49" customFormat="1" ht="15.75" thickBot="1" x14ac:dyDescent="0.3">
      <c r="A168" s="50" t="s">
        <v>133</v>
      </c>
      <c r="B168" s="51" t="s">
        <v>248</v>
      </c>
      <c r="C168" s="3" t="s">
        <v>239</v>
      </c>
      <c r="D168" s="15">
        <f>Table3[[#This Row],[Residential CLM $ Collected]]+Table3[[#This Row],[C&amp;I CLM $ Collected]]</f>
        <v>162530.9524000001</v>
      </c>
      <c r="E168" s="48">
        <f>Table3[[#This Row],[CLM $ Collected ]]/'1.) CLM Reference'!$B$4</f>
        <v>5.5851385193424856E-3</v>
      </c>
      <c r="F168" s="12">
        <f>Table3[[#This Row],[Residential Incentive Disbursements]]+Table3[[#This Row],[C&amp;I Incentive Disbursements]]</f>
        <v>40637.49</v>
      </c>
      <c r="G168" s="17">
        <f>Table3[[#This Row],[Incentive Disbursements]]/'1.) CLM Reference'!$B$5</f>
        <v>2.4187559727179547E-3</v>
      </c>
      <c r="H168" s="17" t="str">
        <f>IF((Table3[[#This Row],[Incentive Disbursements]]&gt;=0.5*Table3[[#This Row],[CLM $ Collected ]]),"YES",IF(Table3[[#This Row],[Incentive Disbursements]]&lt;=1, "N/A", "NO"))</f>
        <v>NO</v>
      </c>
      <c r="I168" s="17" t="str">
        <f t="shared" si="6"/>
        <v>NO</v>
      </c>
      <c r="J168" s="52">
        <v>98942.964100000099</v>
      </c>
      <c r="K168" s="53">
        <f>Table3[[#This Row],[CLM $ Collected ]]/'1.) CLM Reference'!$B$4</f>
        <v>5.5851385193424856E-3</v>
      </c>
      <c r="L168" s="54">
        <v>18608.64</v>
      </c>
      <c r="M168" s="53">
        <f>Table3[[#This Row],[Incentive Disbursements]]/'1.) CLM Reference'!$B$5</f>
        <v>2.4187559727179547E-3</v>
      </c>
      <c r="N168" s="53" t="str">
        <f t="shared" si="7"/>
        <v>NO</v>
      </c>
      <c r="O168" s="52">
        <v>63587.988299999997</v>
      </c>
      <c r="P168" s="76">
        <f>Table3[[#This Row],[CLM $ Collected ]]/'1.) CLM Reference'!$B$4</f>
        <v>5.5851385193424856E-3</v>
      </c>
      <c r="Q168" s="54">
        <v>22028.85</v>
      </c>
      <c r="R168" s="56">
        <f>Table3[[#This Row],[Incentive Disbursements]]/'1.) CLM Reference'!$B$5</f>
        <v>2.4187559727179547E-3</v>
      </c>
      <c r="S168" s="49" t="str">
        <f t="shared" si="8"/>
        <v>NO</v>
      </c>
      <c r="U168" s="49" t="s">
        <v>133</v>
      </c>
      <c r="V168" s="49" t="str">
        <f>RIGHT(Table5[[#This Row],[Census Tract]],10)</f>
        <v>9009120200</v>
      </c>
      <c r="W168" s="49" t="s">
        <v>248</v>
      </c>
      <c r="X168" s="49" t="s">
        <v>239</v>
      </c>
      <c r="Y168" s="49">
        <v>162530.9524000001</v>
      </c>
      <c r="Z168" s="49">
        <v>5.5851385193424856E-3</v>
      </c>
      <c r="AA168" s="49">
        <v>40637.49</v>
      </c>
      <c r="AB168" s="49">
        <v>2.4187559727179547E-3</v>
      </c>
      <c r="AC168" s="49" t="s">
        <v>1965</v>
      </c>
      <c r="AD168" s="49" t="s">
        <v>1965</v>
      </c>
      <c r="AE168" s="49">
        <v>98942.964100000099</v>
      </c>
      <c r="AF168" s="49">
        <v>5.5851385193424856E-3</v>
      </c>
      <c r="AG168" s="49">
        <v>18608.64</v>
      </c>
      <c r="AH168" s="49">
        <v>2.4187559727179547E-3</v>
      </c>
      <c r="AI168" s="49" t="s">
        <v>1965</v>
      </c>
      <c r="AJ168" s="49">
        <v>63587.988299999997</v>
      </c>
      <c r="AK168" s="49">
        <v>5.5851385193424856E-3</v>
      </c>
      <c r="AL168" s="49">
        <v>22028.85</v>
      </c>
      <c r="AM168" s="49">
        <v>2.4187559727179547E-3</v>
      </c>
      <c r="AN168" s="49" t="s">
        <v>1965</v>
      </c>
    </row>
    <row r="169" spans="1:40" s="49" customFormat="1" ht="15.75" thickBot="1" x14ac:dyDescent="0.3">
      <c r="A169" s="50" t="s">
        <v>133</v>
      </c>
      <c r="B169" s="51" t="s">
        <v>246</v>
      </c>
      <c r="C169" s="3" t="s">
        <v>239</v>
      </c>
      <c r="D169" s="15">
        <f>Table3[[#This Row],[Residential CLM $ Collected]]+Table3[[#This Row],[C&amp;I CLM $ Collected]]</f>
        <v>4.3757000000000001</v>
      </c>
      <c r="E169" s="48">
        <f>Table3[[#This Row],[CLM $ Collected ]]/'1.) CLM Reference'!$B$4</f>
        <v>1.5036453215964113E-7</v>
      </c>
      <c r="F169" s="12">
        <f>Table3[[#This Row],[Residential Incentive Disbursements]]+Table3[[#This Row],[C&amp;I Incentive Disbursements]]</f>
        <v>0</v>
      </c>
      <c r="G169" s="17">
        <f>Table3[[#This Row],[Incentive Disbursements]]/'1.) CLM Reference'!$B$5</f>
        <v>0</v>
      </c>
      <c r="H169" s="17" t="str">
        <f>IF((Table3[[#This Row],[Incentive Disbursements]]&gt;=0.5*Table3[[#This Row],[CLM $ Collected ]]),"YES",IF(Table3[[#This Row],[Incentive Disbursements]]&lt;=1, "N/A", "NO"))</f>
        <v>N/A</v>
      </c>
      <c r="I169" s="17" t="str">
        <f t="shared" si="6"/>
        <v>N/A</v>
      </c>
      <c r="J169" s="52">
        <v>0</v>
      </c>
      <c r="K169" s="53">
        <f>Table3[[#This Row],[CLM $ Collected ]]/'1.) CLM Reference'!$B$4</f>
        <v>1.5036453215964113E-7</v>
      </c>
      <c r="L169" s="54">
        <v>0</v>
      </c>
      <c r="M169" s="53">
        <f>Table3[[#This Row],[Incentive Disbursements]]/'1.) CLM Reference'!$B$5</f>
        <v>0</v>
      </c>
      <c r="N169" s="53" t="str">
        <f t="shared" si="7"/>
        <v>N/A</v>
      </c>
      <c r="O169" s="52">
        <v>4.3757000000000001</v>
      </c>
      <c r="P169" s="76">
        <f>Table3[[#This Row],[CLM $ Collected ]]/'1.) CLM Reference'!$B$4</f>
        <v>1.5036453215964113E-7</v>
      </c>
      <c r="Q169" s="54">
        <v>0</v>
      </c>
      <c r="R169" s="56">
        <f>Table3[[#This Row],[Incentive Disbursements]]/'1.) CLM Reference'!$B$5</f>
        <v>0</v>
      </c>
      <c r="S169" s="49" t="str">
        <f t="shared" si="8"/>
        <v>N/A</v>
      </c>
      <c r="U169" s="49" t="s">
        <v>133</v>
      </c>
      <c r="V169" s="49" t="str">
        <f>RIGHT(Table5[[#This Row],[Census Tract]],10)</f>
        <v>9009120200</v>
      </c>
      <c r="W169" s="49" t="s">
        <v>246</v>
      </c>
      <c r="X169" s="49" t="s">
        <v>239</v>
      </c>
      <c r="Y169" s="49">
        <v>4.3757000000000001</v>
      </c>
      <c r="Z169" s="49">
        <v>1.5036453215964113E-7</v>
      </c>
      <c r="AA169" s="49">
        <v>0</v>
      </c>
      <c r="AB169" s="49">
        <v>0</v>
      </c>
      <c r="AC169" s="49" t="s">
        <v>290</v>
      </c>
      <c r="AD169" s="49" t="s">
        <v>290</v>
      </c>
      <c r="AE169" s="49">
        <v>0</v>
      </c>
      <c r="AF169" s="49">
        <v>1.5036453215964113E-7</v>
      </c>
      <c r="AG169" s="49">
        <v>0</v>
      </c>
      <c r="AH169" s="49">
        <v>0</v>
      </c>
      <c r="AI169" s="49" t="s">
        <v>290</v>
      </c>
      <c r="AJ169" s="49">
        <v>4.3757000000000001</v>
      </c>
      <c r="AK169" s="49">
        <v>1.5036453215964113E-7</v>
      </c>
      <c r="AL169" s="49">
        <v>0</v>
      </c>
      <c r="AM169" s="49">
        <v>0</v>
      </c>
      <c r="AN169" s="49" t="s">
        <v>290</v>
      </c>
    </row>
    <row r="170" spans="1:40" s="49" customFormat="1" ht="15.75" thickBot="1" x14ac:dyDescent="0.3">
      <c r="A170" s="50" t="s">
        <v>134</v>
      </c>
      <c r="B170" s="51" t="s">
        <v>247</v>
      </c>
      <c r="C170" s="3" t="s">
        <v>239</v>
      </c>
      <c r="D170" s="15">
        <f>Table3[[#This Row],[Residential CLM $ Collected]]+Table3[[#This Row],[C&amp;I CLM $ Collected]]</f>
        <v>77782.796199999997</v>
      </c>
      <c r="E170" s="48">
        <f>Table3[[#This Row],[CLM $ Collected ]]/'1.) CLM Reference'!$B$4</f>
        <v>2.6728920539986082E-3</v>
      </c>
      <c r="F170" s="12">
        <f>Table3[[#This Row],[Residential Incentive Disbursements]]+Table3[[#This Row],[C&amp;I Incentive Disbursements]]</f>
        <v>37210.910000000003</v>
      </c>
      <c r="G170" s="17">
        <f>Table3[[#This Row],[Incentive Disbursements]]/'1.) CLM Reference'!$B$5</f>
        <v>2.2148048713828109E-3</v>
      </c>
      <c r="H170" s="17" t="str">
        <f>IF((Table3[[#This Row],[Incentive Disbursements]]&gt;=0.5*Table3[[#This Row],[CLM $ Collected ]]),"YES",IF(Table3[[#This Row],[Incentive Disbursements]]&lt;=1, "N/A", "NO"))</f>
        <v>NO</v>
      </c>
      <c r="I170" s="17" t="str">
        <f t="shared" si="6"/>
        <v>NO</v>
      </c>
      <c r="J170" s="52">
        <v>74097.026599999997</v>
      </c>
      <c r="K170" s="53">
        <f>Table3[[#This Row],[CLM $ Collected ]]/'1.) CLM Reference'!$B$4</f>
        <v>2.6728920539986082E-3</v>
      </c>
      <c r="L170" s="54">
        <v>37210.910000000003</v>
      </c>
      <c r="M170" s="53">
        <f>Table3[[#This Row],[Incentive Disbursements]]/'1.) CLM Reference'!$B$5</f>
        <v>2.2148048713828109E-3</v>
      </c>
      <c r="N170" s="53" t="str">
        <f t="shared" si="7"/>
        <v>NO</v>
      </c>
      <c r="O170" s="52">
        <v>3685.7696000000001</v>
      </c>
      <c r="P170" s="76">
        <f>Table3[[#This Row],[CLM $ Collected ]]/'1.) CLM Reference'!$B$4</f>
        <v>2.6728920539986082E-3</v>
      </c>
      <c r="Q170" s="54">
        <v>0</v>
      </c>
      <c r="R170" s="56">
        <f>Table3[[#This Row],[Incentive Disbursements]]/'1.) CLM Reference'!$B$5</f>
        <v>2.2148048713828109E-3</v>
      </c>
      <c r="S170" s="49" t="str">
        <f t="shared" si="8"/>
        <v>NO</v>
      </c>
      <c r="U170" s="49" t="s">
        <v>134</v>
      </c>
      <c r="V170" s="49" t="str">
        <f>RIGHT(Table5[[#This Row],[Census Tract]],10)</f>
        <v>9009125100</v>
      </c>
      <c r="W170" s="49" t="s">
        <v>247</v>
      </c>
      <c r="X170" s="49" t="s">
        <v>239</v>
      </c>
      <c r="Y170" s="49">
        <v>77782.796199999997</v>
      </c>
      <c r="Z170" s="49">
        <v>2.6728920539986082E-3</v>
      </c>
      <c r="AA170" s="49">
        <v>37210.910000000003</v>
      </c>
      <c r="AB170" s="49">
        <v>2.2148048713828109E-3</v>
      </c>
      <c r="AC170" s="49" t="s">
        <v>1965</v>
      </c>
      <c r="AD170" s="49" t="s">
        <v>1965</v>
      </c>
      <c r="AE170" s="49">
        <v>74097.026599999997</v>
      </c>
      <c r="AF170" s="49">
        <v>2.6728920539986082E-3</v>
      </c>
      <c r="AG170" s="49">
        <v>37210.910000000003</v>
      </c>
      <c r="AH170" s="49">
        <v>2.2148048713828109E-3</v>
      </c>
      <c r="AI170" s="49" t="s">
        <v>1965</v>
      </c>
      <c r="AJ170" s="49">
        <v>3685.7696000000001</v>
      </c>
      <c r="AK170" s="49">
        <v>2.6728920539986082E-3</v>
      </c>
      <c r="AL170" s="49">
        <v>0</v>
      </c>
      <c r="AM170" s="49">
        <v>2.2148048713828109E-3</v>
      </c>
      <c r="AN170" s="49" t="s">
        <v>1965</v>
      </c>
    </row>
    <row r="171" spans="1:40" s="49" customFormat="1" ht="15.75" thickBot="1" x14ac:dyDescent="0.3">
      <c r="A171" s="50" t="s">
        <v>134</v>
      </c>
      <c r="B171" s="51" t="s">
        <v>248</v>
      </c>
      <c r="C171" s="3" t="s">
        <v>239</v>
      </c>
      <c r="D171" s="15">
        <f>Table3[[#This Row],[Residential CLM $ Collected]]+Table3[[#This Row],[C&amp;I CLM $ Collected]]</f>
        <v>727.59120000000007</v>
      </c>
      <c r="E171" s="48">
        <f>Table3[[#This Row],[CLM $ Collected ]]/'1.) CLM Reference'!$B$4</f>
        <v>2.5002607672251726E-5</v>
      </c>
      <c r="F171" s="12">
        <f>Table3[[#This Row],[Residential Incentive Disbursements]]+Table3[[#This Row],[C&amp;I Incentive Disbursements]]</f>
        <v>0</v>
      </c>
      <c r="G171" s="17">
        <f>Table3[[#This Row],[Incentive Disbursements]]/'1.) CLM Reference'!$B$5</f>
        <v>0</v>
      </c>
      <c r="H171" s="17" t="str">
        <f>IF((Table3[[#This Row],[Incentive Disbursements]]&gt;=0.5*Table3[[#This Row],[CLM $ Collected ]]),"YES",IF(Table3[[#This Row],[Incentive Disbursements]]&lt;=1, "N/A", "NO"))</f>
        <v>N/A</v>
      </c>
      <c r="I171" s="17" t="str">
        <f t="shared" si="6"/>
        <v>NO</v>
      </c>
      <c r="J171" s="52">
        <v>700.05820000000006</v>
      </c>
      <c r="K171" s="53">
        <f>Table3[[#This Row],[CLM $ Collected ]]/'1.) CLM Reference'!$B$4</f>
        <v>2.5002607672251726E-5</v>
      </c>
      <c r="L171" s="54">
        <v>0</v>
      </c>
      <c r="M171" s="53">
        <f>Table3[[#This Row],[Incentive Disbursements]]/'1.) CLM Reference'!$B$5</f>
        <v>0</v>
      </c>
      <c r="N171" s="53" t="str">
        <f t="shared" si="7"/>
        <v>NO</v>
      </c>
      <c r="O171" s="52">
        <v>27.533000000000001</v>
      </c>
      <c r="P171" s="76">
        <f>Table3[[#This Row],[CLM $ Collected ]]/'1.) CLM Reference'!$B$4</f>
        <v>2.5002607672251726E-5</v>
      </c>
      <c r="Q171" s="54">
        <v>0</v>
      </c>
      <c r="R171" s="56">
        <f>Table3[[#This Row],[Incentive Disbursements]]/'1.) CLM Reference'!$B$5</f>
        <v>0</v>
      </c>
      <c r="S171" s="49" t="str">
        <f t="shared" si="8"/>
        <v>NO</v>
      </c>
      <c r="U171" s="49" t="s">
        <v>134</v>
      </c>
      <c r="V171" s="49" t="str">
        <f>RIGHT(Table5[[#This Row],[Census Tract]],10)</f>
        <v>9009125100</v>
      </c>
      <c r="W171" s="49" t="s">
        <v>248</v>
      </c>
      <c r="X171" s="49" t="s">
        <v>239</v>
      </c>
      <c r="Y171" s="49">
        <v>727.59120000000007</v>
      </c>
      <c r="Z171" s="49">
        <v>2.5002607672251726E-5</v>
      </c>
      <c r="AA171" s="49">
        <v>0</v>
      </c>
      <c r="AB171" s="49">
        <v>0</v>
      </c>
      <c r="AC171" s="49" t="s">
        <v>290</v>
      </c>
      <c r="AD171" s="49" t="s">
        <v>1965</v>
      </c>
      <c r="AE171" s="49">
        <v>700.05820000000006</v>
      </c>
      <c r="AF171" s="49">
        <v>2.5002607672251726E-5</v>
      </c>
      <c r="AG171" s="49">
        <v>0</v>
      </c>
      <c r="AH171" s="49">
        <v>0</v>
      </c>
      <c r="AI171" s="49" t="s">
        <v>1965</v>
      </c>
      <c r="AJ171" s="49">
        <v>27.533000000000001</v>
      </c>
      <c r="AK171" s="49">
        <v>2.5002607672251726E-5</v>
      </c>
      <c r="AL171" s="49">
        <v>0</v>
      </c>
      <c r="AM171" s="49">
        <v>0</v>
      </c>
      <c r="AN171" s="49" t="s">
        <v>1965</v>
      </c>
    </row>
    <row r="172" spans="1:40" s="49" customFormat="1" ht="15.75" thickBot="1" x14ac:dyDescent="0.3">
      <c r="A172" s="50" t="s">
        <v>135</v>
      </c>
      <c r="B172" s="51" t="s">
        <v>247</v>
      </c>
      <c r="C172" s="3" t="s">
        <v>239</v>
      </c>
      <c r="D172" s="15">
        <f>Table3[[#This Row],[Residential CLM $ Collected]]+Table3[[#This Row],[C&amp;I CLM $ Collected]]</f>
        <v>130296.8024</v>
      </c>
      <c r="E172" s="48">
        <f>Table3[[#This Row],[CLM $ Collected ]]/'1.) CLM Reference'!$B$4</f>
        <v>4.4774590887796707E-3</v>
      </c>
      <c r="F172" s="12">
        <f>Table3[[#This Row],[Residential Incentive Disbursements]]+Table3[[#This Row],[C&amp;I Incentive Disbursements]]</f>
        <v>28569.48</v>
      </c>
      <c r="G172" s="17">
        <f>Table3[[#This Row],[Incentive Disbursements]]/'1.) CLM Reference'!$B$5</f>
        <v>1.7004642852559582E-3</v>
      </c>
      <c r="H172" s="17" t="str">
        <f>IF((Table3[[#This Row],[Incentive Disbursements]]&gt;=0.5*Table3[[#This Row],[CLM $ Collected ]]),"YES",IF(Table3[[#This Row],[Incentive Disbursements]]&lt;=1, "N/A", "NO"))</f>
        <v>NO</v>
      </c>
      <c r="I172" s="17" t="str">
        <f t="shared" si="6"/>
        <v>NO</v>
      </c>
      <c r="J172" s="52">
        <v>85166.804499999998</v>
      </c>
      <c r="K172" s="53">
        <f>Table3[[#This Row],[CLM $ Collected ]]/'1.) CLM Reference'!$B$4</f>
        <v>4.4774590887796707E-3</v>
      </c>
      <c r="L172" s="54">
        <v>22374.48</v>
      </c>
      <c r="M172" s="53">
        <f>Table3[[#This Row],[Incentive Disbursements]]/'1.) CLM Reference'!$B$5</f>
        <v>1.7004642852559582E-3</v>
      </c>
      <c r="N172" s="53" t="str">
        <f t="shared" si="7"/>
        <v>NO</v>
      </c>
      <c r="O172" s="52">
        <v>45129.997900000002</v>
      </c>
      <c r="P172" s="76">
        <f>Table3[[#This Row],[CLM $ Collected ]]/'1.) CLM Reference'!$B$4</f>
        <v>4.4774590887796707E-3</v>
      </c>
      <c r="Q172" s="54">
        <v>6195</v>
      </c>
      <c r="R172" s="56">
        <f>Table3[[#This Row],[Incentive Disbursements]]/'1.) CLM Reference'!$B$5</f>
        <v>1.7004642852559582E-3</v>
      </c>
      <c r="S172" s="49" t="str">
        <f t="shared" si="8"/>
        <v>NO</v>
      </c>
      <c r="U172" s="49" t="s">
        <v>135</v>
      </c>
      <c r="V172" s="49" t="str">
        <f>RIGHT(Table5[[#This Row],[Census Tract]],10)</f>
        <v>9009125200</v>
      </c>
      <c r="W172" s="49" t="s">
        <v>247</v>
      </c>
      <c r="X172" s="49" t="s">
        <v>239</v>
      </c>
      <c r="Y172" s="49">
        <v>130296.8024</v>
      </c>
      <c r="Z172" s="49">
        <v>4.4774590887796707E-3</v>
      </c>
      <c r="AA172" s="49">
        <v>28569.48</v>
      </c>
      <c r="AB172" s="49">
        <v>1.7004642852559582E-3</v>
      </c>
      <c r="AC172" s="49" t="s">
        <v>1965</v>
      </c>
      <c r="AD172" s="49" t="s">
        <v>1965</v>
      </c>
      <c r="AE172" s="49">
        <v>85166.804499999998</v>
      </c>
      <c r="AF172" s="49">
        <v>4.4774590887796707E-3</v>
      </c>
      <c r="AG172" s="49">
        <v>22374.48</v>
      </c>
      <c r="AH172" s="49">
        <v>1.7004642852559582E-3</v>
      </c>
      <c r="AI172" s="49" t="s">
        <v>1965</v>
      </c>
      <c r="AJ172" s="49">
        <v>45129.997900000002</v>
      </c>
      <c r="AK172" s="49">
        <v>4.4774590887796707E-3</v>
      </c>
      <c r="AL172" s="49">
        <v>6195</v>
      </c>
      <c r="AM172" s="49">
        <v>1.7004642852559582E-3</v>
      </c>
      <c r="AN172" s="49" t="s">
        <v>1965</v>
      </c>
    </row>
    <row r="173" spans="1:40" s="49" customFormat="1" ht="15.75" thickBot="1" x14ac:dyDescent="0.3">
      <c r="A173" s="50" t="s">
        <v>136</v>
      </c>
      <c r="B173" s="51" t="s">
        <v>262</v>
      </c>
      <c r="C173" s="3" t="s">
        <v>239</v>
      </c>
      <c r="D173" s="15">
        <f>Table3[[#This Row],[Residential CLM $ Collected]]+Table3[[#This Row],[C&amp;I CLM $ Collected]]</f>
        <v>0</v>
      </c>
      <c r="E173" s="48">
        <f>Table3[[#This Row],[CLM $ Collected ]]/'1.) CLM Reference'!$B$4</f>
        <v>0</v>
      </c>
      <c r="F173" s="12">
        <f>Table3[[#This Row],[Residential Incentive Disbursements]]+Table3[[#This Row],[C&amp;I Incentive Disbursements]]</f>
        <v>24495.21</v>
      </c>
      <c r="G173" s="17">
        <f>Table3[[#This Row],[Incentive Disbursements]]/'1.) CLM Reference'!$B$5</f>
        <v>1.4579624748103431E-3</v>
      </c>
      <c r="H173" s="17" t="str">
        <f>IF((Table3[[#This Row],[Incentive Disbursements]]&gt;=0.5*Table3[[#This Row],[CLM $ Collected ]]),"YES",IF(Table3[[#This Row],[Incentive Disbursements]]&lt;=1, "N/A", "NO"))</f>
        <v>YES</v>
      </c>
      <c r="I173" s="17" t="str">
        <f t="shared" si="6"/>
        <v>N/A</v>
      </c>
      <c r="J173" s="52">
        <v>0</v>
      </c>
      <c r="K173" s="53">
        <f>Table3[[#This Row],[CLM $ Collected ]]/'1.) CLM Reference'!$B$4</f>
        <v>0</v>
      </c>
      <c r="L173" s="54">
        <v>19066.36</v>
      </c>
      <c r="M173" s="53">
        <f>Table3[[#This Row],[Incentive Disbursements]]/'1.) CLM Reference'!$B$5</f>
        <v>1.4579624748103431E-3</v>
      </c>
      <c r="N173" s="53" t="str">
        <f t="shared" si="7"/>
        <v>N/A</v>
      </c>
      <c r="O173" s="52">
        <v>0</v>
      </c>
      <c r="P173" s="76">
        <f>Table3[[#This Row],[CLM $ Collected ]]/'1.) CLM Reference'!$B$4</f>
        <v>0</v>
      </c>
      <c r="Q173" s="54">
        <v>5428.85</v>
      </c>
      <c r="R173" s="56">
        <f>Table3[[#This Row],[Incentive Disbursements]]/'1.) CLM Reference'!$B$5</f>
        <v>1.4579624748103431E-3</v>
      </c>
      <c r="S173" s="49" t="str">
        <f t="shared" si="8"/>
        <v>N/A</v>
      </c>
      <c r="U173" s="49" t="s">
        <v>136</v>
      </c>
      <c r="V173" s="49" t="str">
        <f>RIGHT(Table5[[#This Row],[Census Tract]],10)</f>
        <v>9009125300</v>
      </c>
      <c r="W173" s="49" t="s">
        <v>262</v>
      </c>
      <c r="X173" s="49" t="s">
        <v>239</v>
      </c>
      <c r="Y173" s="49">
        <v>0</v>
      </c>
      <c r="Z173" s="49">
        <v>0</v>
      </c>
      <c r="AA173" s="49">
        <v>24495.21</v>
      </c>
      <c r="AB173" s="49">
        <v>1.4579624748103431E-3</v>
      </c>
      <c r="AC173" s="49" t="s">
        <v>1966</v>
      </c>
      <c r="AD173" s="49" t="s">
        <v>290</v>
      </c>
      <c r="AE173" s="49">
        <v>0</v>
      </c>
      <c r="AF173" s="49">
        <v>0</v>
      </c>
      <c r="AG173" s="49">
        <v>19066.36</v>
      </c>
      <c r="AH173" s="49">
        <v>1.4579624748103431E-3</v>
      </c>
      <c r="AI173" s="49" t="s">
        <v>290</v>
      </c>
      <c r="AJ173" s="49">
        <v>0</v>
      </c>
      <c r="AK173" s="49">
        <v>0</v>
      </c>
      <c r="AL173" s="49">
        <v>5428.85</v>
      </c>
      <c r="AM173" s="49">
        <v>1.4579624748103431E-3</v>
      </c>
      <c r="AN173" s="49" t="s">
        <v>290</v>
      </c>
    </row>
    <row r="174" spans="1:40" s="49" customFormat="1" ht="15.75" thickBot="1" x14ac:dyDescent="0.3">
      <c r="A174" s="50" t="s">
        <v>136</v>
      </c>
      <c r="B174" s="51" t="s">
        <v>247</v>
      </c>
      <c r="C174" s="3" t="s">
        <v>244</v>
      </c>
      <c r="D174" s="15">
        <f>Table3[[#This Row],[Residential CLM $ Collected]]+Table3[[#This Row],[C&amp;I CLM $ Collected]]</f>
        <v>109179.47779999999</v>
      </c>
      <c r="E174" s="48">
        <f>Table3[[#This Row],[CLM $ Collected ]]/'1.) CLM Reference'!$B$4</f>
        <v>3.7517931075784269E-3</v>
      </c>
      <c r="F174" s="12">
        <f>Table3[[#This Row],[Residential Incentive Disbursements]]+Table3[[#This Row],[C&amp;I Incentive Disbursements]]</f>
        <v>0</v>
      </c>
      <c r="G174" s="17">
        <f>Table3[[#This Row],[Incentive Disbursements]]/'1.) CLM Reference'!$B$5</f>
        <v>0</v>
      </c>
      <c r="H174" s="17" t="str">
        <f>IF((Table3[[#This Row],[Incentive Disbursements]]&gt;=0.5*Table3[[#This Row],[CLM $ Collected ]]),"YES",IF(Table3[[#This Row],[Incentive Disbursements]]&lt;=1, "N/A", "NO"))</f>
        <v>N/A</v>
      </c>
      <c r="I174" s="17" t="str">
        <f t="shared" si="6"/>
        <v>NO</v>
      </c>
      <c r="J174" s="52">
        <v>72329.1342</v>
      </c>
      <c r="K174" s="53">
        <f>Table3[[#This Row],[CLM $ Collected ]]/'1.) CLM Reference'!$B$4</f>
        <v>3.7517931075784269E-3</v>
      </c>
      <c r="L174" s="54">
        <v>0</v>
      </c>
      <c r="M174" s="53">
        <f>Table3[[#This Row],[Incentive Disbursements]]/'1.) CLM Reference'!$B$5</f>
        <v>0</v>
      </c>
      <c r="N174" s="53" t="str">
        <f t="shared" si="7"/>
        <v>NO</v>
      </c>
      <c r="O174" s="52">
        <v>36850.3436</v>
      </c>
      <c r="P174" s="76">
        <f>Table3[[#This Row],[CLM $ Collected ]]/'1.) CLM Reference'!$B$4</f>
        <v>3.7517931075784269E-3</v>
      </c>
      <c r="Q174" s="54">
        <v>0</v>
      </c>
      <c r="R174" s="56">
        <f>Table3[[#This Row],[Incentive Disbursements]]/'1.) CLM Reference'!$B$5</f>
        <v>0</v>
      </c>
      <c r="S174" s="49" t="str">
        <f t="shared" si="8"/>
        <v>NO</v>
      </c>
      <c r="U174" s="49" t="s">
        <v>136</v>
      </c>
      <c r="V174" s="49" t="str">
        <f>RIGHT(Table5[[#This Row],[Census Tract]],10)</f>
        <v>9009125300</v>
      </c>
      <c r="W174" s="49" t="s">
        <v>247</v>
      </c>
      <c r="X174" s="49" t="s">
        <v>244</v>
      </c>
      <c r="Y174" s="49">
        <v>109179.47779999999</v>
      </c>
      <c r="Z174" s="49">
        <v>3.7517931075784269E-3</v>
      </c>
      <c r="AA174" s="49">
        <v>0</v>
      </c>
      <c r="AB174" s="49">
        <v>0</v>
      </c>
      <c r="AC174" s="49" t="s">
        <v>290</v>
      </c>
      <c r="AD174" s="49" t="s">
        <v>1965</v>
      </c>
      <c r="AE174" s="49">
        <v>72329.1342</v>
      </c>
      <c r="AF174" s="49">
        <v>3.7517931075784269E-3</v>
      </c>
      <c r="AG174" s="49">
        <v>0</v>
      </c>
      <c r="AH174" s="49">
        <v>0</v>
      </c>
      <c r="AI174" s="49" t="s">
        <v>1965</v>
      </c>
      <c r="AJ174" s="49">
        <v>36850.3436</v>
      </c>
      <c r="AK174" s="49">
        <v>3.7517931075784269E-3</v>
      </c>
      <c r="AL174" s="49">
        <v>0</v>
      </c>
      <c r="AM174" s="49">
        <v>0</v>
      </c>
      <c r="AN174" s="49" t="s">
        <v>1965</v>
      </c>
    </row>
    <row r="175" spans="1:40" s="49" customFormat="1" ht="15.75" thickBot="1" x14ac:dyDescent="0.3">
      <c r="A175" s="50" t="s">
        <v>136</v>
      </c>
      <c r="B175" s="51" t="s">
        <v>263</v>
      </c>
      <c r="C175" s="3" t="s">
        <v>239</v>
      </c>
      <c r="D175" s="15">
        <f>Table3[[#This Row],[Residential CLM $ Collected]]+Table3[[#This Row],[C&amp;I CLM $ Collected]]</f>
        <v>0</v>
      </c>
      <c r="E175" s="48">
        <f>Table3[[#This Row],[CLM $ Collected ]]/'1.) CLM Reference'!$B$4</f>
        <v>0</v>
      </c>
      <c r="F175" s="12">
        <f>Table3[[#This Row],[Residential Incentive Disbursements]]+Table3[[#This Row],[C&amp;I Incentive Disbursements]]</f>
        <v>250</v>
      </c>
      <c r="G175" s="17">
        <f>Table3[[#This Row],[Incentive Disbursements]]/'1.) CLM Reference'!$B$5</f>
        <v>1.4880077317262672E-5</v>
      </c>
      <c r="H175" s="17" t="str">
        <f>IF((Table3[[#This Row],[Incentive Disbursements]]&gt;=0.5*Table3[[#This Row],[CLM $ Collected ]]),"YES",IF(Table3[[#This Row],[Incentive Disbursements]]&lt;=1, "N/A", "NO"))</f>
        <v>YES</v>
      </c>
      <c r="I175" s="17" t="str">
        <f t="shared" si="6"/>
        <v>N/A</v>
      </c>
      <c r="J175" s="52">
        <v>0</v>
      </c>
      <c r="K175" s="53">
        <f>Table3[[#This Row],[CLM $ Collected ]]/'1.) CLM Reference'!$B$4</f>
        <v>0</v>
      </c>
      <c r="L175" s="54">
        <v>250</v>
      </c>
      <c r="M175" s="53">
        <f>Table3[[#This Row],[Incentive Disbursements]]/'1.) CLM Reference'!$B$5</f>
        <v>1.4880077317262672E-5</v>
      </c>
      <c r="N175" s="53" t="str">
        <f t="shared" si="7"/>
        <v>N/A</v>
      </c>
      <c r="O175" s="52">
        <v>0</v>
      </c>
      <c r="P175" s="76">
        <f>Table3[[#This Row],[CLM $ Collected ]]/'1.) CLM Reference'!$B$4</f>
        <v>0</v>
      </c>
      <c r="Q175" s="54">
        <v>0</v>
      </c>
      <c r="R175" s="56">
        <f>Table3[[#This Row],[Incentive Disbursements]]/'1.) CLM Reference'!$B$5</f>
        <v>1.4880077317262672E-5</v>
      </c>
      <c r="S175" s="49" t="str">
        <f t="shared" si="8"/>
        <v>N/A</v>
      </c>
      <c r="U175" s="49" t="s">
        <v>136</v>
      </c>
      <c r="V175" s="49" t="str">
        <f>RIGHT(Table5[[#This Row],[Census Tract]],10)</f>
        <v>9009125300</v>
      </c>
      <c r="W175" s="49" t="s">
        <v>263</v>
      </c>
      <c r="X175" s="49" t="s">
        <v>239</v>
      </c>
      <c r="Y175" s="49">
        <v>0</v>
      </c>
      <c r="Z175" s="49">
        <v>0</v>
      </c>
      <c r="AA175" s="49">
        <v>250</v>
      </c>
      <c r="AB175" s="49">
        <v>1.4880077317262672E-5</v>
      </c>
      <c r="AC175" s="49" t="s">
        <v>1966</v>
      </c>
      <c r="AD175" s="49" t="s">
        <v>290</v>
      </c>
      <c r="AE175" s="49">
        <v>0</v>
      </c>
      <c r="AF175" s="49">
        <v>0</v>
      </c>
      <c r="AG175" s="49">
        <v>250</v>
      </c>
      <c r="AH175" s="49">
        <v>1.4880077317262672E-5</v>
      </c>
      <c r="AI175" s="49" t="s">
        <v>290</v>
      </c>
      <c r="AJ175" s="49">
        <v>0</v>
      </c>
      <c r="AK175" s="49">
        <v>0</v>
      </c>
      <c r="AL175" s="49">
        <v>0</v>
      </c>
      <c r="AM175" s="49">
        <v>1.4880077317262672E-5</v>
      </c>
      <c r="AN175" s="49" t="s">
        <v>290</v>
      </c>
    </row>
    <row r="176" spans="1:40" s="49" customFormat="1" ht="15.75" thickBot="1" x14ac:dyDescent="0.3">
      <c r="A176" s="50" t="s">
        <v>137</v>
      </c>
      <c r="B176" s="51" t="s">
        <v>247</v>
      </c>
      <c r="C176" s="3" t="s">
        <v>239</v>
      </c>
      <c r="D176" s="15">
        <f>Table3[[#This Row],[Residential CLM $ Collected]]+Table3[[#This Row],[C&amp;I CLM $ Collected]]</f>
        <v>56573.526800000102</v>
      </c>
      <c r="E176" s="48">
        <f>Table3[[#This Row],[CLM $ Collected ]]/'1.) CLM Reference'!$B$4</f>
        <v>1.9440665241910859E-3</v>
      </c>
      <c r="F176" s="12">
        <f>Table3[[#This Row],[Residential Incentive Disbursements]]+Table3[[#This Row],[C&amp;I Incentive Disbursements]]</f>
        <v>19599.37</v>
      </c>
      <c r="G176" s="17">
        <f>Table3[[#This Row],[Incentive Disbursements]]/'1.) CLM Reference'!$B$5</f>
        <v>1.166560563878554E-3</v>
      </c>
      <c r="H176" s="17" t="str">
        <f>IF((Table3[[#This Row],[Incentive Disbursements]]&gt;=0.5*Table3[[#This Row],[CLM $ Collected ]]),"YES",IF(Table3[[#This Row],[Incentive Disbursements]]&lt;=1, "N/A", "NO"))</f>
        <v>NO</v>
      </c>
      <c r="I176" s="17" t="str">
        <f t="shared" si="6"/>
        <v>NO</v>
      </c>
      <c r="J176" s="52">
        <v>50934.988800000101</v>
      </c>
      <c r="K176" s="53">
        <f>Table3[[#This Row],[CLM $ Collected ]]/'1.) CLM Reference'!$B$4</f>
        <v>1.9440665241910859E-3</v>
      </c>
      <c r="L176" s="54">
        <v>19181.37</v>
      </c>
      <c r="M176" s="53">
        <f>Table3[[#This Row],[Incentive Disbursements]]/'1.) CLM Reference'!$B$5</f>
        <v>1.166560563878554E-3</v>
      </c>
      <c r="N176" s="53" t="str">
        <f t="shared" si="7"/>
        <v>NO</v>
      </c>
      <c r="O176" s="52">
        <v>5638.5379999999996</v>
      </c>
      <c r="P176" s="76">
        <f>Table3[[#This Row],[CLM $ Collected ]]/'1.) CLM Reference'!$B$4</f>
        <v>1.9440665241910859E-3</v>
      </c>
      <c r="Q176" s="54">
        <v>418</v>
      </c>
      <c r="R176" s="56">
        <f>Table3[[#This Row],[Incentive Disbursements]]/'1.) CLM Reference'!$B$5</f>
        <v>1.166560563878554E-3</v>
      </c>
      <c r="S176" s="49" t="str">
        <f t="shared" si="8"/>
        <v>NO</v>
      </c>
      <c r="U176" s="49" t="s">
        <v>137</v>
      </c>
      <c r="V176" s="49" t="str">
        <f>RIGHT(Table5[[#This Row],[Census Tract]],10)</f>
        <v>9009125400</v>
      </c>
      <c r="W176" s="49" t="s">
        <v>247</v>
      </c>
      <c r="X176" s="49" t="s">
        <v>239</v>
      </c>
      <c r="Y176" s="49">
        <v>56573.526800000102</v>
      </c>
      <c r="Z176" s="49">
        <v>1.9440665241910859E-3</v>
      </c>
      <c r="AA176" s="49">
        <v>19599.37</v>
      </c>
      <c r="AB176" s="49">
        <v>1.166560563878554E-3</v>
      </c>
      <c r="AC176" s="49" t="s">
        <v>1965</v>
      </c>
      <c r="AD176" s="49" t="s">
        <v>1965</v>
      </c>
      <c r="AE176" s="49">
        <v>50934.988800000101</v>
      </c>
      <c r="AF176" s="49">
        <v>1.9440665241910859E-3</v>
      </c>
      <c r="AG176" s="49">
        <v>19181.37</v>
      </c>
      <c r="AH176" s="49">
        <v>1.166560563878554E-3</v>
      </c>
      <c r="AI176" s="49" t="s">
        <v>1965</v>
      </c>
      <c r="AJ176" s="49">
        <v>5638.5379999999996</v>
      </c>
      <c r="AK176" s="49">
        <v>1.9440665241910859E-3</v>
      </c>
      <c r="AL176" s="49">
        <v>418</v>
      </c>
      <c r="AM176" s="49">
        <v>1.166560563878554E-3</v>
      </c>
      <c r="AN176" s="49" t="s">
        <v>1965</v>
      </c>
    </row>
    <row r="177" spans="1:40" s="49" customFormat="1" ht="15.75" thickBot="1" x14ac:dyDescent="0.3">
      <c r="A177" s="50" t="s">
        <v>231</v>
      </c>
      <c r="B177" s="51" t="s">
        <v>250</v>
      </c>
      <c r="C177" s="3" t="s">
        <v>239</v>
      </c>
      <c r="D177" s="15">
        <f>Table3[[#This Row],[Residential CLM $ Collected]]+Table3[[#This Row],[C&amp;I CLM $ Collected]]</f>
        <v>226.78720000000001</v>
      </c>
      <c r="E177" s="48">
        <f>Table3[[#This Row],[CLM $ Collected ]]/'1.) CLM Reference'!$B$4</f>
        <v>7.7932105098144223E-6</v>
      </c>
      <c r="F177" s="12">
        <f>Table3[[#This Row],[Residential Incentive Disbursements]]+Table3[[#This Row],[C&amp;I Incentive Disbursements]]</f>
        <v>0</v>
      </c>
      <c r="G177" s="17">
        <f>Table3[[#This Row],[Incentive Disbursements]]/'1.) CLM Reference'!$B$5</f>
        <v>0</v>
      </c>
      <c r="H177" s="17" t="str">
        <f>IF((Table3[[#This Row],[Incentive Disbursements]]&gt;=0.5*Table3[[#This Row],[CLM $ Collected ]]),"YES",IF(Table3[[#This Row],[Incentive Disbursements]]&lt;=1, "N/A", "NO"))</f>
        <v>N/A</v>
      </c>
      <c r="I177" s="17" t="str">
        <f t="shared" si="6"/>
        <v>NO</v>
      </c>
      <c r="J177" s="52">
        <v>226.78720000000001</v>
      </c>
      <c r="K177" s="53">
        <f>Table3[[#This Row],[CLM $ Collected ]]/'1.) CLM Reference'!$B$4</f>
        <v>7.7932105098144223E-6</v>
      </c>
      <c r="L177" s="54">
        <v>0</v>
      </c>
      <c r="M177" s="53">
        <f>Table3[[#This Row],[Incentive Disbursements]]/'1.) CLM Reference'!$B$5</f>
        <v>0</v>
      </c>
      <c r="N177" s="53" t="str">
        <f t="shared" si="7"/>
        <v>NO</v>
      </c>
      <c r="O177" s="52">
        <v>0</v>
      </c>
      <c r="P177" s="76">
        <f>Table3[[#This Row],[CLM $ Collected ]]/'1.) CLM Reference'!$B$4</f>
        <v>7.7932105098144223E-6</v>
      </c>
      <c r="Q177" s="54">
        <v>0</v>
      </c>
      <c r="R177" s="56">
        <f>Table3[[#This Row],[Incentive Disbursements]]/'1.) CLM Reference'!$B$5</f>
        <v>0</v>
      </c>
      <c r="S177" s="49" t="str">
        <f t="shared" si="8"/>
        <v>NO</v>
      </c>
      <c r="U177" s="49" t="s">
        <v>231</v>
      </c>
      <c r="V177" s="49" t="str">
        <f>RIGHT(Table5[[#This Row],[Census Tract]],10)</f>
        <v>9009130101</v>
      </c>
      <c r="W177" s="49" t="s">
        <v>250</v>
      </c>
      <c r="X177" s="49" t="s">
        <v>239</v>
      </c>
      <c r="Y177" s="49">
        <v>226.78720000000001</v>
      </c>
      <c r="Z177" s="49">
        <v>7.7932105098144223E-6</v>
      </c>
      <c r="AA177" s="49">
        <v>0</v>
      </c>
      <c r="AB177" s="49">
        <v>0</v>
      </c>
      <c r="AC177" s="49" t="s">
        <v>290</v>
      </c>
      <c r="AD177" s="49" t="s">
        <v>1965</v>
      </c>
      <c r="AE177" s="49">
        <v>226.78720000000001</v>
      </c>
      <c r="AF177" s="49">
        <v>7.7932105098144223E-6</v>
      </c>
      <c r="AG177" s="49">
        <v>0</v>
      </c>
      <c r="AH177" s="49">
        <v>0</v>
      </c>
      <c r="AI177" s="49" t="s">
        <v>1965</v>
      </c>
      <c r="AJ177" s="49">
        <v>0</v>
      </c>
      <c r="AK177" s="49">
        <v>7.7932105098144223E-6</v>
      </c>
      <c r="AL177" s="49">
        <v>0</v>
      </c>
      <c r="AM177" s="49">
        <v>0</v>
      </c>
      <c r="AN177" s="49" t="s">
        <v>1965</v>
      </c>
    </row>
    <row r="178" spans="1:40" s="49" customFormat="1" ht="15.75" thickBot="1" x14ac:dyDescent="0.3">
      <c r="A178" s="50" t="s">
        <v>232</v>
      </c>
      <c r="B178" s="51" t="s">
        <v>247</v>
      </c>
      <c r="C178" s="3" t="s">
        <v>239</v>
      </c>
      <c r="D178" s="15">
        <f>Table3[[#This Row],[Residential CLM $ Collected]]+Table3[[#This Row],[C&amp;I CLM $ Collected]]</f>
        <v>151.18</v>
      </c>
      <c r="E178" s="48">
        <f>Table3[[#This Row],[CLM $ Collected ]]/'1.) CLM Reference'!$B$4</f>
        <v>5.1950796379766766E-6</v>
      </c>
      <c r="F178" s="12">
        <f>Table3[[#This Row],[Residential Incentive Disbursements]]+Table3[[#This Row],[C&amp;I Incentive Disbursements]]</f>
        <v>0</v>
      </c>
      <c r="G178" s="17">
        <f>Table3[[#This Row],[Incentive Disbursements]]/'1.) CLM Reference'!$B$5</f>
        <v>0</v>
      </c>
      <c r="H178" s="17" t="str">
        <f>IF((Table3[[#This Row],[Incentive Disbursements]]&gt;=0.5*Table3[[#This Row],[CLM $ Collected ]]),"YES",IF(Table3[[#This Row],[Incentive Disbursements]]&lt;=1, "N/A", "NO"))</f>
        <v>N/A</v>
      </c>
      <c r="I178" s="17" t="str">
        <f t="shared" si="6"/>
        <v>NO</v>
      </c>
      <c r="J178" s="52">
        <v>151.18</v>
      </c>
      <c r="K178" s="53">
        <f>Table3[[#This Row],[CLM $ Collected ]]/'1.) CLM Reference'!$B$4</f>
        <v>5.1950796379766766E-6</v>
      </c>
      <c r="L178" s="54">
        <v>0</v>
      </c>
      <c r="M178" s="53">
        <f>Table3[[#This Row],[Incentive Disbursements]]/'1.) CLM Reference'!$B$5</f>
        <v>0</v>
      </c>
      <c r="N178" s="53" t="str">
        <f t="shared" si="7"/>
        <v>NO</v>
      </c>
      <c r="O178" s="52">
        <v>0</v>
      </c>
      <c r="P178" s="76">
        <f>Table3[[#This Row],[CLM $ Collected ]]/'1.) CLM Reference'!$B$4</f>
        <v>5.1950796379766766E-6</v>
      </c>
      <c r="Q178" s="54">
        <v>0</v>
      </c>
      <c r="R178" s="56">
        <f>Table3[[#This Row],[Incentive Disbursements]]/'1.) CLM Reference'!$B$5</f>
        <v>0</v>
      </c>
      <c r="S178" s="49" t="str">
        <f t="shared" si="8"/>
        <v>NO</v>
      </c>
      <c r="U178" s="49" t="s">
        <v>232</v>
      </c>
      <c r="V178" s="49" t="str">
        <f>RIGHT(Table5[[#This Row],[Census Tract]],10)</f>
        <v>9009130102</v>
      </c>
      <c r="W178" s="49" t="s">
        <v>247</v>
      </c>
      <c r="X178" s="49" t="s">
        <v>239</v>
      </c>
      <c r="Y178" s="49">
        <v>151.18</v>
      </c>
      <c r="Z178" s="49">
        <v>5.1950796379766766E-6</v>
      </c>
      <c r="AA178" s="49">
        <v>0</v>
      </c>
      <c r="AB178" s="49">
        <v>0</v>
      </c>
      <c r="AC178" s="49" t="s">
        <v>290</v>
      </c>
      <c r="AD178" s="49" t="s">
        <v>1965</v>
      </c>
      <c r="AE178" s="49">
        <v>151.18</v>
      </c>
      <c r="AF178" s="49">
        <v>5.1950796379766766E-6</v>
      </c>
      <c r="AG178" s="49">
        <v>0</v>
      </c>
      <c r="AH178" s="49">
        <v>0</v>
      </c>
      <c r="AI178" s="49" t="s">
        <v>1965</v>
      </c>
      <c r="AJ178" s="49">
        <v>0</v>
      </c>
      <c r="AK178" s="49">
        <v>5.1950796379766766E-6</v>
      </c>
      <c r="AL178" s="49">
        <v>0</v>
      </c>
      <c r="AM178" s="49">
        <v>0</v>
      </c>
      <c r="AN178" s="49" t="s">
        <v>1965</v>
      </c>
    </row>
    <row r="179" spans="1:40" s="49" customFormat="1" ht="15.75" thickBot="1" x14ac:dyDescent="0.3">
      <c r="A179" s="50" t="s">
        <v>233</v>
      </c>
      <c r="B179" s="51" t="s">
        <v>247</v>
      </c>
      <c r="C179" s="3" t="s">
        <v>239</v>
      </c>
      <c r="D179" s="15">
        <f>Table3[[#This Row],[Residential CLM $ Collected]]+Table3[[#This Row],[C&amp;I CLM $ Collected]]</f>
        <v>622.11829999999998</v>
      </c>
      <c r="E179" s="48">
        <f>Table3[[#This Row],[CLM $ Collected ]]/'1.) CLM Reference'!$B$4</f>
        <v>2.1378185690849752E-5</v>
      </c>
      <c r="F179" s="12">
        <f>Table3[[#This Row],[Residential Incentive Disbursements]]+Table3[[#This Row],[C&amp;I Incentive Disbursements]]</f>
        <v>0</v>
      </c>
      <c r="G179" s="17">
        <f>Table3[[#This Row],[Incentive Disbursements]]/'1.) CLM Reference'!$B$5</f>
        <v>0</v>
      </c>
      <c r="H179" s="17" t="str">
        <f>IF((Table3[[#This Row],[Incentive Disbursements]]&gt;=0.5*Table3[[#This Row],[CLM $ Collected ]]),"YES",IF(Table3[[#This Row],[Incentive Disbursements]]&lt;=1, "N/A", "NO"))</f>
        <v>N/A</v>
      </c>
      <c r="I179" s="17" t="str">
        <f t="shared" si="6"/>
        <v>NO</v>
      </c>
      <c r="J179" s="52">
        <v>65.553799999999995</v>
      </c>
      <c r="K179" s="53">
        <f>Table3[[#This Row],[CLM $ Collected ]]/'1.) CLM Reference'!$B$4</f>
        <v>2.1378185690849752E-5</v>
      </c>
      <c r="L179" s="54">
        <v>0</v>
      </c>
      <c r="M179" s="53">
        <f>Table3[[#This Row],[Incentive Disbursements]]/'1.) CLM Reference'!$B$5</f>
        <v>0</v>
      </c>
      <c r="N179" s="53" t="str">
        <f t="shared" si="7"/>
        <v>NO</v>
      </c>
      <c r="O179" s="52">
        <v>556.56449999999995</v>
      </c>
      <c r="P179" s="76">
        <f>Table3[[#This Row],[CLM $ Collected ]]/'1.) CLM Reference'!$B$4</f>
        <v>2.1378185690849752E-5</v>
      </c>
      <c r="Q179" s="54">
        <v>0</v>
      </c>
      <c r="R179" s="56">
        <f>Table3[[#This Row],[Incentive Disbursements]]/'1.) CLM Reference'!$B$5</f>
        <v>0</v>
      </c>
      <c r="S179" s="49" t="str">
        <f t="shared" si="8"/>
        <v>NO</v>
      </c>
      <c r="U179" s="49" t="s">
        <v>233</v>
      </c>
      <c r="V179" s="49" t="str">
        <f>RIGHT(Table5[[#This Row],[Census Tract]],10)</f>
        <v>9009130200</v>
      </c>
      <c r="W179" s="49" t="s">
        <v>247</v>
      </c>
      <c r="X179" s="49" t="s">
        <v>239</v>
      </c>
      <c r="Y179" s="49">
        <v>622.11829999999998</v>
      </c>
      <c r="Z179" s="49">
        <v>2.1378185690849752E-5</v>
      </c>
      <c r="AA179" s="49">
        <v>0</v>
      </c>
      <c r="AB179" s="49">
        <v>0</v>
      </c>
      <c r="AC179" s="49" t="s">
        <v>290</v>
      </c>
      <c r="AD179" s="49" t="s">
        <v>1965</v>
      </c>
      <c r="AE179" s="49">
        <v>65.553799999999995</v>
      </c>
      <c r="AF179" s="49">
        <v>2.1378185690849752E-5</v>
      </c>
      <c r="AG179" s="49">
        <v>0</v>
      </c>
      <c r="AH179" s="49">
        <v>0</v>
      </c>
      <c r="AI179" s="49" t="s">
        <v>1965</v>
      </c>
      <c r="AJ179" s="49">
        <v>556.56449999999995</v>
      </c>
      <c r="AK179" s="49">
        <v>2.1378185690849752E-5</v>
      </c>
      <c r="AL179" s="49">
        <v>0</v>
      </c>
      <c r="AM179" s="49">
        <v>0</v>
      </c>
      <c r="AN179" s="49" t="s">
        <v>1965</v>
      </c>
    </row>
    <row r="180" spans="1:40" s="49" customFormat="1" ht="15.75" thickBot="1" x14ac:dyDescent="0.3">
      <c r="A180" s="50" t="s">
        <v>233</v>
      </c>
      <c r="B180" s="51" t="s">
        <v>248</v>
      </c>
      <c r="C180" s="3" t="s">
        <v>239</v>
      </c>
      <c r="D180" s="15">
        <f>Table3[[#This Row],[Residential CLM $ Collected]]+Table3[[#This Row],[C&amp;I CLM $ Collected]]</f>
        <v>128.1962</v>
      </c>
      <c r="E180" s="48">
        <f>Table3[[#This Row],[CLM $ Collected ]]/'1.) CLM Reference'!$B$4</f>
        <v>4.4052749588965844E-6</v>
      </c>
      <c r="F180" s="12">
        <f>Table3[[#This Row],[Residential Incentive Disbursements]]+Table3[[#This Row],[C&amp;I Incentive Disbursements]]</f>
        <v>0</v>
      </c>
      <c r="G180" s="17">
        <f>Table3[[#This Row],[Incentive Disbursements]]/'1.) CLM Reference'!$B$5</f>
        <v>0</v>
      </c>
      <c r="H180" s="17" t="str">
        <f>IF((Table3[[#This Row],[Incentive Disbursements]]&gt;=0.5*Table3[[#This Row],[CLM $ Collected ]]),"YES",IF(Table3[[#This Row],[Incentive Disbursements]]&lt;=1, "N/A", "NO"))</f>
        <v>N/A</v>
      </c>
      <c r="I180" s="17" t="str">
        <f t="shared" si="6"/>
        <v>N/A</v>
      </c>
      <c r="J180" s="52">
        <v>128.1962</v>
      </c>
      <c r="K180" s="53">
        <f>Table3[[#This Row],[CLM $ Collected ]]/'1.) CLM Reference'!$B$4</f>
        <v>4.4052749588965844E-6</v>
      </c>
      <c r="L180" s="54">
        <v>0</v>
      </c>
      <c r="M180" s="53">
        <f>Table3[[#This Row],[Incentive Disbursements]]/'1.) CLM Reference'!$B$5</f>
        <v>0</v>
      </c>
      <c r="N180" s="53" t="str">
        <f t="shared" si="7"/>
        <v>N/A</v>
      </c>
      <c r="O180" s="52">
        <v>0</v>
      </c>
      <c r="P180" s="76">
        <f>Table3[[#This Row],[CLM $ Collected ]]/'1.) CLM Reference'!$B$4</f>
        <v>4.4052749588965844E-6</v>
      </c>
      <c r="Q180" s="54">
        <v>0</v>
      </c>
      <c r="R180" s="56">
        <f>Table3[[#This Row],[Incentive Disbursements]]/'1.) CLM Reference'!$B$5</f>
        <v>0</v>
      </c>
      <c r="S180" s="49" t="str">
        <f t="shared" si="8"/>
        <v>N/A</v>
      </c>
      <c r="U180" s="49" t="s">
        <v>233</v>
      </c>
      <c r="V180" s="49" t="str">
        <f>RIGHT(Table5[[#This Row],[Census Tract]],10)</f>
        <v>9009130200</v>
      </c>
      <c r="W180" s="49" t="s">
        <v>248</v>
      </c>
      <c r="X180" s="49" t="s">
        <v>239</v>
      </c>
      <c r="Y180" s="49">
        <v>128.1962</v>
      </c>
      <c r="Z180" s="49">
        <v>4.4052749588965844E-6</v>
      </c>
      <c r="AA180" s="49">
        <v>0</v>
      </c>
      <c r="AB180" s="49">
        <v>0</v>
      </c>
      <c r="AC180" s="49" t="s">
        <v>290</v>
      </c>
      <c r="AD180" s="49" t="s">
        <v>290</v>
      </c>
      <c r="AE180" s="49">
        <v>128.1962</v>
      </c>
      <c r="AF180" s="49">
        <v>4.4052749588965844E-6</v>
      </c>
      <c r="AG180" s="49">
        <v>0</v>
      </c>
      <c r="AH180" s="49">
        <v>0</v>
      </c>
      <c r="AI180" s="49" t="s">
        <v>290</v>
      </c>
      <c r="AJ180" s="49">
        <v>0</v>
      </c>
      <c r="AK180" s="49">
        <v>4.4052749588965844E-6</v>
      </c>
      <c r="AL180" s="49">
        <v>0</v>
      </c>
      <c r="AM180" s="49">
        <v>0</v>
      </c>
      <c r="AN180" s="49" t="s">
        <v>290</v>
      </c>
    </row>
    <row r="181" spans="1:40" s="49" customFormat="1" ht="15.75" thickBot="1" x14ac:dyDescent="0.3">
      <c r="A181" s="50" t="s">
        <v>138</v>
      </c>
      <c r="B181" s="51" t="s">
        <v>264</v>
      </c>
      <c r="C181" s="3" t="s">
        <v>239</v>
      </c>
      <c r="D181" s="15">
        <f>Table3[[#This Row],[Residential CLM $ Collected]]+Table3[[#This Row],[C&amp;I CLM $ Collected]]</f>
        <v>0</v>
      </c>
      <c r="E181" s="48">
        <f>Table3[[#This Row],[CLM $ Collected ]]/'1.) CLM Reference'!$B$4</f>
        <v>0</v>
      </c>
      <c r="F181" s="12">
        <f>Table3[[#This Row],[Residential Incentive Disbursements]]+Table3[[#This Row],[C&amp;I Incentive Disbursements]]</f>
        <v>464948.41</v>
      </c>
      <c r="G181" s="17">
        <f>Table3[[#This Row],[Incentive Disbursements]]/'1.) CLM Reference'!$B$5</f>
        <v>2.7673873157353378E-2</v>
      </c>
      <c r="H181" s="17" t="str">
        <f>IF((Table3[[#This Row],[Incentive Disbursements]]&gt;=0.5*Table3[[#This Row],[CLM $ Collected ]]),"YES",IF(Table3[[#This Row],[Incentive Disbursements]]&lt;=1, "N/A", "NO"))</f>
        <v>YES</v>
      </c>
      <c r="I181" s="17" t="str">
        <f t="shared" si="6"/>
        <v>N/A</v>
      </c>
      <c r="J181" s="52">
        <v>0</v>
      </c>
      <c r="K181" s="53">
        <f>Table3[[#This Row],[CLM $ Collected ]]/'1.) CLM Reference'!$B$4</f>
        <v>0</v>
      </c>
      <c r="L181" s="54">
        <v>370.41</v>
      </c>
      <c r="M181" s="53">
        <f>Table3[[#This Row],[Incentive Disbursements]]/'1.) CLM Reference'!$B$5</f>
        <v>2.7673873157353378E-2</v>
      </c>
      <c r="N181" s="53" t="str">
        <f t="shared" si="7"/>
        <v>N/A</v>
      </c>
      <c r="O181" s="52">
        <v>0</v>
      </c>
      <c r="P181" s="76">
        <f>Table3[[#This Row],[CLM $ Collected ]]/'1.) CLM Reference'!$B$4</f>
        <v>0</v>
      </c>
      <c r="Q181" s="54">
        <v>464578</v>
      </c>
      <c r="R181" s="56">
        <f>Table3[[#This Row],[Incentive Disbursements]]/'1.) CLM Reference'!$B$5</f>
        <v>2.7673873157353378E-2</v>
      </c>
      <c r="S181" s="49" t="str">
        <f t="shared" si="8"/>
        <v>N/A</v>
      </c>
      <c r="U181" s="49" t="s">
        <v>138</v>
      </c>
      <c r="V181" s="49" t="str">
        <f>RIGHT(Table5[[#This Row],[Census Tract]],10)</f>
        <v>9009140100</v>
      </c>
      <c r="W181" s="49" t="s">
        <v>264</v>
      </c>
      <c r="X181" s="49" t="s">
        <v>239</v>
      </c>
      <c r="Y181" s="49">
        <v>0</v>
      </c>
      <c r="Z181" s="49">
        <v>0</v>
      </c>
      <c r="AA181" s="49">
        <v>464948.41</v>
      </c>
      <c r="AB181" s="49">
        <v>2.7673873157353378E-2</v>
      </c>
      <c r="AC181" s="49" t="s">
        <v>1966</v>
      </c>
      <c r="AD181" s="49" t="s">
        <v>290</v>
      </c>
      <c r="AE181" s="49">
        <v>0</v>
      </c>
      <c r="AF181" s="49">
        <v>0</v>
      </c>
      <c r="AG181" s="49">
        <v>370.41</v>
      </c>
      <c r="AH181" s="49">
        <v>2.7673873157353378E-2</v>
      </c>
      <c r="AI181" s="49" t="s">
        <v>290</v>
      </c>
      <c r="AJ181" s="49">
        <v>0</v>
      </c>
      <c r="AK181" s="49">
        <v>0</v>
      </c>
      <c r="AL181" s="49">
        <v>464578</v>
      </c>
      <c r="AM181" s="49">
        <v>2.7673873157353378E-2</v>
      </c>
      <c r="AN181" s="49" t="s">
        <v>290</v>
      </c>
    </row>
    <row r="182" spans="1:40" s="49" customFormat="1" ht="15.75" thickBot="1" x14ac:dyDescent="0.3">
      <c r="A182" s="50" t="s">
        <v>138</v>
      </c>
      <c r="B182" s="51" t="s">
        <v>251</v>
      </c>
      <c r="C182" s="3" t="s">
        <v>244</v>
      </c>
      <c r="D182" s="15">
        <f>Table3[[#This Row],[Residential CLM $ Collected]]+Table3[[#This Row],[C&amp;I CLM $ Collected]]</f>
        <v>223658.3899999999</v>
      </c>
      <c r="E182" s="48">
        <f>Table3[[#This Row],[CLM $ Collected ]]/'1.) CLM Reference'!$B$4</f>
        <v>7.6856935292475585E-3</v>
      </c>
      <c r="F182" s="12">
        <f>Table3[[#This Row],[Residential Incentive Disbursements]]+Table3[[#This Row],[C&amp;I Incentive Disbursements]]</f>
        <v>0</v>
      </c>
      <c r="G182" s="17">
        <f>Table3[[#This Row],[Incentive Disbursements]]/'1.) CLM Reference'!$B$5</f>
        <v>0</v>
      </c>
      <c r="H182" s="17" t="str">
        <f>IF((Table3[[#This Row],[Incentive Disbursements]]&gt;=0.5*Table3[[#This Row],[CLM $ Collected ]]),"YES",IF(Table3[[#This Row],[Incentive Disbursements]]&lt;=1, "N/A", "NO"))</f>
        <v>N/A</v>
      </c>
      <c r="I182" s="17" t="str">
        <f t="shared" si="6"/>
        <v>NO</v>
      </c>
      <c r="J182" s="52">
        <v>53179.4405999999</v>
      </c>
      <c r="K182" s="53">
        <f>Table3[[#This Row],[CLM $ Collected ]]/'1.) CLM Reference'!$B$4</f>
        <v>7.6856935292475585E-3</v>
      </c>
      <c r="L182" s="54">
        <v>0</v>
      </c>
      <c r="M182" s="53">
        <f>Table3[[#This Row],[Incentive Disbursements]]/'1.) CLM Reference'!$B$5</f>
        <v>0</v>
      </c>
      <c r="N182" s="53" t="str">
        <f t="shared" si="7"/>
        <v>NO</v>
      </c>
      <c r="O182" s="52">
        <v>170478.94940000001</v>
      </c>
      <c r="P182" s="76">
        <f>Table3[[#This Row],[CLM $ Collected ]]/'1.) CLM Reference'!$B$4</f>
        <v>7.6856935292475585E-3</v>
      </c>
      <c r="Q182" s="54">
        <v>0</v>
      </c>
      <c r="R182" s="56">
        <f>Table3[[#This Row],[Incentive Disbursements]]/'1.) CLM Reference'!$B$5</f>
        <v>0</v>
      </c>
      <c r="S182" s="49" t="str">
        <f t="shared" si="8"/>
        <v>NO</v>
      </c>
      <c r="U182" s="49" t="s">
        <v>138</v>
      </c>
      <c r="V182" s="49" t="str">
        <f>RIGHT(Table5[[#This Row],[Census Tract]],10)</f>
        <v>9009140100</v>
      </c>
      <c r="W182" s="49" t="s">
        <v>251</v>
      </c>
      <c r="X182" s="49" t="s">
        <v>244</v>
      </c>
      <c r="Y182" s="49">
        <v>223658.3899999999</v>
      </c>
      <c r="Z182" s="49">
        <v>7.6856935292475585E-3</v>
      </c>
      <c r="AA182" s="49">
        <v>0</v>
      </c>
      <c r="AB182" s="49">
        <v>0</v>
      </c>
      <c r="AC182" s="49" t="s">
        <v>290</v>
      </c>
      <c r="AD182" s="49" t="s">
        <v>1965</v>
      </c>
      <c r="AE182" s="49">
        <v>53179.4405999999</v>
      </c>
      <c r="AF182" s="49">
        <v>7.6856935292475585E-3</v>
      </c>
      <c r="AG182" s="49">
        <v>0</v>
      </c>
      <c r="AH182" s="49">
        <v>0</v>
      </c>
      <c r="AI182" s="49" t="s">
        <v>1965</v>
      </c>
      <c r="AJ182" s="49">
        <v>170478.94940000001</v>
      </c>
      <c r="AK182" s="49">
        <v>7.6856935292475585E-3</v>
      </c>
      <c r="AL182" s="49">
        <v>0</v>
      </c>
      <c r="AM182" s="49">
        <v>0</v>
      </c>
      <c r="AN182" s="49" t="s">
        <v>1965</v>
      </c>
    </row>
    <row r="183" spans="1:40" s="49" customFormat="1" ht="15.75" thickBot="1" x14ac:dyDescent="0.3">
      <c r="A183" s="50" t="s">
        <v>139</v>
      </c>
      <c r="B183" s="51" t="s">
        <v>264</v>
      </c>
      <c r="C183" s="3" t="s">
        <v>239</v>
      </c>
      <c r="D183" s="15">
        <f>Table3[[#This Row],[Residential CLM $ Collected]]+Table3[[#This Row],[C&amp;I CLM $ Collected]]</f>
        <v>0</v>
      </c>
      <c r="E183" s="48">
        <f>Table3[[#This Row],[CLM $ Collected ]]/'1.) CLM Reference'!$B$4</f>
        <v>0</v>
      </c>
      <c r="F183" s="12">
        <f>Table3[[#This Row],[Residential Incentive Disbursements]]+Table3[[#This Row],[C&amp;I Incentive Disbursements]]</f>
        <v>5050</v>
      </c>
      <c r="G183" s="17">
        <f>Table3[[#This Row],[Incentive Disbursements]]/'1.) CLM Reference'!$B$5</f>
        <v>3.0057756180870595E-4</v>
      </c>
      <c r="H183" s="17" t="str">
        <f>IF((Table3[[#This Row],[Incentive Disbursements]]&gt;=0.5*Table3[[#This Row],[CLM $ Collected ]]),"YES",IF(Table3[[#This Row],[Incentive Disbursements]]&lt;=1, "N/A", "NO"))</f>
        <v>YES</v>
      </c>
      <c r="I183" s="17" t="str">
        <f t="shared" si="6"/>
        <v>N/A</v>
      </c>
      <c r="J183" s="52">
        <v>0</v>
      </c>
      <c r="K183" s="53">
        <f>Table3[[#This Row],[CLM $ Collected ]]/'1.) CLM Reference'!$B$4</f>
        <v>0</v>
      </c>
      <c r="L183" s="54">
        <v>0</v>
      </c>
      <c r="M183" s="53">
        <f>Table3[[#This Row],[Incentive Disbursements]]/'1.) CLM Reference'!$B$5</f>
        <v>3.0057756180870595E-4</v>
      </c>
      <c r="N183" s="53" t="str">
        <f t="shared" si="7"/>
        <v>N/A</v>
      </c>
      <c r="O183" s="52">
        <v>0</v>
      </c>
      <c r="P183" s="76">
        <f>Table3[[#This Row],[CLM $ Collected ]]/'1.) CLM Reference'!$B$4</f>
        <v>0</v>
      </c>
      <c r="Q183" s="54">
        <v>5050</v>
      </c>
      <c r="R183" s="56">
        <f>Table3[[#This Row],[Incentive Disbursements]]/'1.) CLM Reference'!$B$5</f>
        <v>3.0057756180870595E-4</v>
      </c>
      <c r="S183" s="49" t="str">
        <f t="shared" si="8"/>
        <v>N/A</v>
      </c>
      <c r="U183" s="49" t="s">
        <v>139</v>
      </c>
      <c r="V183" s="49" t="str">
        <f>RIGHT(Table5[[#This Row],[Census Tract]],10)</f>
        <v>9009140200</v>
      </c>
      <c r="W183" s="49" t="s">
        <v>264</v>
      </c>
      <c r="X183" s="49" t="s">
        <v>239</v>
      </c>
      <c r="Y183" s="49">
        <v>0</v>
      </c>
      <c r="Z183" s="49">
        <v>0</v>
      </c>
      <c r="AA183" s="49">
        <v>5050</v>
      </c>
      <c r="AB183" s="49">
        <v>3.0057756180870595E-4</v>
      </c>
      <c r="AC183" s="49" t="s">
        <v>1966</v>
      </c>
      <c r="AD183" s="49" t="s">
        <v>290</v>
      </c>
      <c r="AE183" s="49">
        <v>0</v>
      </c>
      <c r="AF183" s="49">
        <v>0</v>
      </c>
      <c r="AG183" s="49">
        <v>0</v>
      </c>
      <c r="AH183" s="49">
        <v>3.0057756180870595E-4</v>
      </c>
      <c r="AI183" s="49" t="s">
        <v>290</v>
      </c>
      <c r="AJ183" s="49">
        <v>0</v>
      </c>
      <c r="AK183" s="49">
        <v>0</v>
      </c>
      <c r="AL183" s="49">
        <v>5050</v>
      </c>
      <c r="AM183" s="49">
        <v>3.0057756180870595E-4</v>
      </c>
      <c r="AN183" s="49" t="s">
        <v>290</v>
      </c>
    </row>
    <row r="184" spans="1:40" s="49" customFormat="1" ht="15.75" thickBot="1" x14ac:dyDescent="0.3">
      <c r="A184" s="50" t="s">
        <v>139</v>
      </c>
      <c r="B184" s="51" t="s">
        <v>251</v>
      </c>
      <c r="C184" s="3" t="s">
        <v>244</v>
      </c>
      <c r="D184" s="15">
        <f>Table3[[#This Row],[Residential CLM $ Collected]]+Table3[[#This Row],[C&amp;I CLM $ Collected]]</f>
        <v>64359.294299999994</v>
      </c>
      <c r="E184" s="48">
        <f>Table3[[#This Row],[CLM $ Collected ]]/'1.) CLM Reference'!$B$4</f>
        <v>2.2116130396380366E-3</v>
      </c>
      <c r="F184" s="12">
        <f>Table3[[#This Row],[Residential Incentive Disbursements]]+Table3[[#This Row],[C&amp;I Incentive Disbursements]]</f>
        <v>0</v>
      </c>
      <c r="G184" s="17">
        <f>Table3[[#This Row],[Incentive Disbursements]]/'1.) CLM Reference'!$B$5</f>
        <v>0</v>
      </c>
      <c r="H184" s="17" t="str">
        <f>IF((Table3[[#This Row],[Incentive Disbursements]]&gt;=0.5*Table3[[#This Row],[CLM $ Collected ]]),"YES",IF(Table3[[#This Row],[Incentive Disbursements]]&lt;=1, "N/A", "NO"))</f>
        <v>N/A</v>
      </c>
      <c r="I184" s="17" t="str">
        <f t="shared" si="6"/>
        <v>NO</v>
      </c>
      <c r="J184" s="52">
        <v>5569.7996999999996</v>
      </c>
      <c r="K184" s="53">
        <f>Table3[[#This Row],[CLM $ Collected ]]/'1.) CLM Reference'!$B$4</f>
        <v>2.2116130396380366E-3</v>
      </c>
      <c r="L184" s="54">
        <v>0</v>
      </c>
      <c r="M184" s="53">
        <f>Table3[[#This Row],[Incentive Disbursements]]/'1.) CLM Reference'!$B$5</f>
        <v>0</v>
      </c>
      <c r="N184" s="53" t="str">
        <f t="shared" si="7"/>
        <v>NO</v>
      </c>
      <c r="O184" s="52">
        <v>58789.494599999998</v>
      </c>
      <c r="P184" s="76">
        <f>Table3[[#This Row],[CLM $ Collected ]]/'1.) CLM Reference'!$B$4</f>
        <v>2.2116130396380366E-3</v>
      </c>
      <c r="Q184" s="54">
        <v>0</v>
      </c>
      <c r="R184" s="56">
        <f>Table3[[#This Row],[Incentive Disbursements]]/'1.) CLM Reference'!$B$5</f>
        <v>0</v>
      </c>
      <c r="S184" s="49" t="str">
        <f t="shared" si="8"/>
        <v>NO</v>
      </c>
      <c r="U184" s="49" t="s">
        <v>139</v>
      </c>
      <c r="V184" s="49" t="str">
        <f>RIGHT(Table5[[#This Row],[Census Tract]],10)</f>
        <v>9009140200</v>
      </c>
      <c r="W184" s="49" t="s">
        <v>251</v>
      </c>
      <c r="X184" s="49" t="s">
        <v>244</v>
      </c>
      <c r="Y184" s="49">
        <v>64359.294299999994</v>
      </c>
      <c r="Z184" s="49">
        <v>2.2116130396380366E-3</v>
      </c>
      <c r="AA184" s="49">
        <v>0</v>
      </c>
      <c r="AB184" s="49">
        <v>0</v>
      </c>
      <c r="AC184" s="49" t="s">
        <v>290</v>
      </c>
      <c r="AD184" s="49" t="s">
        <v>1965</v>
      </c>
      <c r="AE184" s="49">
        <v>5569.7996999999996</v>
      </c>
      <c r="AF184" s="49">
        <v>2.2116130396380366E-3</v>
      </c>
      <c r="AG184" s="49">
        <v>0</v>
      </c>
      <c r="AH184" s="49">
        <v>0</v>
      </c>
      <c r="AI184" s="49" t="s">
        <v>1965</v>
      </c>
      <c r="AJ184" s="49">
        <v>58789.494599999998</v>
      </c>
      <c r="AK184" s="49">
        <v>2.2116130396380366E-3</v>
      </c>
      <c r="AL184" s="49">
        <v>0</v>
      </c>
      <c r="AM184" s="49">
        <v>0</v>
      </c>
      <c r="AN184" s="49" t="s">
        <v>1965</v>
      </c>
    </row>
    <row r="185" spans="1:40" s="49" customFormat="1" ht="15.75" thickBot="1" x14ac:dyDescent="0.3">
      <c r="A185" s="50" t="s">
        <v>140</v>
      </c>
      <c r="B185" s="51" t="s">
        <v>264</v>
      </c>
      <c r="C185" s="3" t="s">
        <v>239</v>
      </c>
      <c r="D185" s="15">
        <f>Table3[[#This Row],[Residential CLM $ Collected]]+Table3[[#This Row],[C&amp;I CLM $ Collected]]</f>
        <v>0</v>
      </c>
      <c r="E185" s="48">
        <f>Table3[[#This Row],[CLM $ Collected ]]/'1.) CLM Reference'!$B$4</f>
        <v>0</v>
      </c>
      <c r="F185" s="12">
        <f>Table3[[#This Row],[Residential Incentive Disbursements]]+Table3[[#This Row],[C&amp;I Incentive Disbursements]]</f>
        <v>5299.45</v>
      </c>
      <c r="G185" s="17">
        <f>Table3[[#This Row],[Incentive Disbursements]]/'1.) CLM Reference'!$B$5</f>
        <v>3.1542490295587063E-4</v>
      </c>
      <c r="H185" s="17" t="str">
        <f>IF((Table3[[#This Row],[Incentive Disbursements]]&gt;=0.5*Table3[[#This Row],[CLM $ Collected ]]),"YES",IF(Table3[[#This Row],[Incentive Disbursements]]&lt;=1, "N/A", "NO"))</f>
        <v>YES</v>
      </c>
      <c r="I185" s="17" t="str">
        <f t="shared" si="6"/>
        <v>N/A</v>
      </c>
      <c r="J185" s="52">
        <v>0</v>
      </c>
      <c r="K185" s="53">
        <f>Table3[[#This Row],[CLM $ Collected ]]/'1.) CLM Reference'!$B$4</f>
        <v>0</v>
      </c>
      <c r="L185" s="54">
        <v>2174.4499999999998</v>
      </c>
      <c r="M185" s="53">
        <f>Table3[[#This Row],[Incentive Disbursements]]/'1.) CLM Reference'!$B$5</f>
        <v>3.1542490295587063E-4</v>
      </c>
      <c r="N185" s="53" t="str">
        <f t="shared" si="7"/>
        <v>N/A</v>
      </c>
      <c r="O185" s="52">
        <v>0</v>
      </c>
      <c r="P185" s="76">
        <f>Table3[[#This Row],[CLM $ Collected ]]/'1.) CLM Reference'!$B$4</f>
        <v>0</v>
      </c>
      <c r="Q185" s="54">
        <v>3125</v>
      </c>
      <c r="R185" s="56">
        <f>Table3[[#This Row],[Incentive Disbursements]]/'1.) CLM Reference'!$B$5</f>
        <v>3.1542490295587063E-4</v>
      </c>
      <c r="S185" s="49" t="str">
        <f t="shared" si="8"/>
        <v>N/A</v>
      </c>
      <c r="U185" s="49" t="s">
        <v>140</v>
      </c>
      <c r="V185" s="49" t="str">
        <f>RIGHT(Table5[[#This Row],[Census Tract]],10)</f>
        <v>9009140300</v>
      </c>
      <c r="W185" s="49" t="s">
        <v>264</v>
      </c>
      <c r="X185" s="49" t="s">
        <v>239</v>
      </c>
      <c r="Y185" s="49">
        <v>0</v>
      </c>
      <c r="Z185" s="49">
        <v>0</v>
      </c>
      <c r="AA185" s="49">
        <v>5299.45</v>
      </c>
      <c r="AB185" s="49">
        <v>3.1542490295587063E-4</v>
      </c>
      <c r="AC185" s="49" t="s">
        <v>1966</v>
      </c>
      <c r="AD185" s="49" t="s">
        <v>290</v>
      </c>
      <c r="AE185" s="49">
        <v>0</v>
      </c>
      <c r="AF185" s="49">
        <v>0</v>
      </c>
      <c r="AG185" s="49">
        <v>2174.4499999999998</v>
      </c>
      <c r="AH185" s="49">
        <v>3.1542490295587063E-4</v>
      </c>
      <c r="AI185" s="49" t="s">
        <v>290</v>
      </c>
      <c r="AJ185" s="49">
        <v>0</v>
      </c>
      <c r="AK185" s="49">
        <v>0</v>
      </c>
      <c r="AL185" s="49">
        <v>3125</v>
      </c>
      <c r="AM185" s="49">
        <v>3.1542490295587063E-4</v>
      </c>
      <c r="AN185" s="49" t="s">
        <v>290</v>
      </c>
    </row>
    <row r="186" spans="1:40" s="49" customFormat="1" ht="15.75" thickBot="1" x14ac:dyDescent="0.3">
      <c r="A186" s="50" t="s">
        <v>140</v>
      </c>
      <c r="B186" s="51" t="s">
        <v>251</v>
      </c>
      <c r="C186" s="3" t="s">
        <v>244</v>
      </c>
      <c r="D186" s="15">
        <f>Table3[[#This Row],[Residential CLM $ Collected]]+Table3[[#This Row],[C&amp;I CLM $ Collected]]</f>
        <v>53310.823499999999</v>
      </c>
      <c r="E186" s="48">
        <f>Table3[[#This Row],[CLM $ Collected ]]/'1.) CLM Reference'!$B$4</f>
        <v>1.8319484961543755E-3</v>
      </c>
      <c r="F186" s="12">
        <f>Table3[[#This Row],[Residential Incentive Disbursements]]+Table3[[#This Row],[C&amp;I Incentive Disbursements]]</f>
        <v>0</v>
      </c>
      <c r="G186" s="17">
        <f>Table3[[#This Row],[Incentive Disbursements]]/'1.) CLM Reference'!$B$5</f>
        <v>0</v>
      </c>
      <c r="H186" s="17" t="str">
        <f>IF((Table3[[#This Row],[Incentive Disbursements]]&gt;=0.5*Table3[[#This Row],[CLM $ Collected ]]),"YES",IF(Table3[[#This Row],[Incentive Disbursements]]&lt;=1, "N/A", "NO"))</f>
        <v>N/A</v>
      </c>
      <c r="I186" s="17" t="str">
        <f t="shared" si="6"/>
        <v>NO</v>
      </c>
      <c r="J186" s="52">
        <v>27566.794900000001</v>
      </c>
      <c r="K186" s="53">
        <f>Table3[[#This Row],[CLM $ Collected ]]/'1.) CLM Reference'!$B$4</f>
        <v>1.8319484961543755E-3</v>
      </c>
      <c r="L186" s="54">
        <v>0</v>
      </c>
      <c r="M186" s="53">
        <f>Table3[[#This Row],[Incentive Disbursements]]/'1.) CLM Reference'!$B$5</f>
        <v>0</v>
      </c>
      <c r="N186" s="53" t="str">
        <f t="shared" si="7"/>
        <v>NO</v>
      </c>
      <c r="O186" s="52">
        <v>25744.028600000001</v>
      </c>
      <c r="P186" s="76">
        <f>Table3[[#This Row],[CLM $ Collected ]]/'1.) CLM Reference'!$B$4</f>
        <v>1.8319484961543755E-3</v>
      </c>
      <c r="Q186" s="54">
        <v>0</v>
      </c>
      <c r="R186" s="56">
        <f>Table3[[#This Row],[Incentive Disbursements]]/'1.) CLM Reference'!$B$5</f>
        <v>0</v>
      </c>
      <c r="S186" s="49" t="str">
        <f t="shared" si="8"/>
        <v>NO</v>
      </c>
      <c r="U186" s="49" t="s">
        <v>140</v>
      </c>
      <c r="V186" s="49" t="str">
        <f>RIGHT(Table5[[#This Row],[Census Tract]],10)</f>
        <v>9009140300</v>
      </c>
      <c r="W186" s="49" t="s">
        <v>251</v>
      </c>
      <c r="X186" s="49" t="s">
        <v>244</v>
      </c>
      <c r="Y186" s="49">
        <v>53310.823499999999</v>
      </c>
      <c r="Z186" s="49">
        <v>1.8319484961543755E-3</v>
      </c>
      <c r="AA186" s="49">
        <v>0</v>
      </c>
      <c r="AB186" s="49">
        <v>0</v>
      </c>
      <c r="AC186" s="49" t="s">
        <v>290</v>
      </c>
      <c r="AD186" s="49" t="s">
        <v>1965</v>
      </c>
      <c r="AE186" s="49">
        <v>27566.794900000001</v>
      </c>
      <c r="AF186" s="49">
        <v>1.8319484961543755E-3</v>
      </c>
      <c r="AG186" s="49">
        <v>0</v>
      </c>
      <c r="AH186" s="49">
        <v>0</v>
      </c>
      <c r="AI186" s="49" t="s">
        <v>1965</v>
      </c>
      <c r="AJ186" s="49">
        <v>25744.028600000001</v>
      </c>
      <c r="AK186" s="49">
        <v>1.8319484961543755E-3</v>
      </c>
      <c r="AL186" s="49">
        <v>0</v>
      </c>
      <c r="AM186" s="49">
        <v>0</v>
      </c>
      <c r="AN186" s="49" t="s">
        <v>1965</v>
      </c>
    </row>
    <row r="187" spans="1:40" s="49" customFormat="1" ht="15.75" thickBot="1" x14ac:dyDescent="0.3">
      <c r="A187" s="50" t="s">
        <v>141</v>
      </c>
      <c r="B187" s="51" t="s">
        <v>264</v>
      </c>
      <c r="C187" s="3" t="s">
        <v>239</v>
      </c>
      <c r="D187" s="15">
        <f>Table3[[#This Row],[Residential CLM $ Collected]]+Table3[[#This Row],[C&amp;I CLM $ Collected]]</f>
        <v>0</v>
      </c>
      <c r="E187" s="48">
        <f>Table3[[#This Row],[CLM $ Collected ]]/'1.) CLM Reference'!$B$4</f>
        <v>0</v>
      </c>
      <c r="F187" s="12">
        <f>Table3[[#This Row],[Residential Incentive Disbursements]]+Table3[[#This Row],[C&amp;I Incentive Disbursements]]</f>
        <v>7578.48</v>
      </c>
      <c r="G187" s="17">
        <f>Table3[[#This Row],[Incentive Disbursements]]/'1.) CLM Reference'!$B$5</f>
        <v>4.5107347338931524E-4</v>
      </c>
      <c r="H187" s="17" t="str">
        <f>IF((Table3[[#This Row],[Incentive Disbursements]]&gt;=0.5*Table3[[#This Row],[CLM $ Collected ]]),"YES",IF(Table3[[#This Row],[Incentive Disbursements]]&lt;=1, "N/A", "NO"))</f>
        <v>YES</v>
      </c>
      <c r="I187" s="17" t="str">
        <f t="shared" si="6"/>
        <v>N/A</v>
      </c>
      <c r="J187" s="52">
        <v>0</v>
      </c>
      <c r="K187" s="53">
        <f>Table3[[#This Row],[CLM $ Collected ]]/'1.) CLM Reference'!$B$4</f>
        <v>0</v>
      </c>
      <c r="L187" s="54">
        <v>1533.48</v>
      </c>
      <c r="M187" s="53">
        <f>Table3[[#This Row],[Incentive Disbursements]]/'1.) CLM Reference'!$B$5</f>
        <v>4.5107347338931524E-4</v>
      </c>
      <c r="N187" s="53" t="str">
        <f t="shared" si="7"/>
        <v>N/A</v>
      </c>
      <c r="O187" s="52">
        <v>0</v>
      </c>
      <c r="P187" s="76">
        <f>Table3[[#This Row],[CLM $ Collected ]]/'1.) CLM Reference'!$B$4</f>
        <v>0</v>
      </c>
      <c r="Q187" s="54">
        <v>6045</v>
      </c>
      <c r="R187" s="56">
        <f>Table3[[#This Row],[Incentive Disbursements]]/'1.) CLM Reference'!$B$5</f>
        <v>4.5107347338931524E-4</v>
      </c>
      <c r="S187" s="49" t="str">
        <f t="shared" si="8"/>
        <v>N/A</v>
      </c>
      <c r="U187" s="49" t="s">
        <v>141</v>
      </c>
      <c r="V187" s="49" t="str">
        <f>RIGHT(Table5[[#This Row],[Census Tract]],10)</f>
        <v>9009140400</v>
      </c>
      <c r="W187" s="49" t="s">
        <v>264</v>
      </c>
      <c r="X187" s="49" t="s">
        <v>239</v>
      </c>
      <c r="Y187" s="49">
        <v>0</v>
      </c>
      <c r="Z187" s="49">
        <v>0</v>
      </c>
      <c r="AA187" s="49">
        <v>7578.48</v>
      </c>
      <c r="AB187" s="49">
        <v>4.5107347338931524E-4</v>
      </c>
      <c r="AC187" s="49" t="s">
        <v>1966</v>
      </c>
      <c r="AD187" s="49" t="s">
        <v>290</v>
      </c>
      <c r="AE187" s="49">
        <v>0</v>
      </c>
      <c r="AF187" s="49">
        <v>0</v>
      </c>
      <c r="AG187" s="49">
        <v>1533.48</v>
      </c>
      <c r="AH187" s="49">
        <v>4.5107347338931524E-4</v>
      </c>
      <c r="AI187" s="49" t="s">
        <v>290</v>
      </c>
      <c r="AJ187" s="49">
        <v>0</v>
      </c>
      <c r="AK187" s="49">
        <v>0</v>
      </c>
      <c r="AL187" s="49">
        <v>6045</v>
      </c>
      <c r="AM187" s="49">
        <v>4.5107347338931524E-4</v>
      </c>
      <c r="AN187" s="49" t="s">
        <v>290</v>
      </c>
    </row>
    <row r="188" spans="1:40" s="49" customFormat="1" ht="15.75" thickBot="1" x14ac:dyDescent="0.3">
      <c r="A188" s="50" t="s">
        <v>141</v>
      </c>
      <c r="B188" s="51" t="s">
        <v>251</v>
      </c>
      <c r="C188" s="3" t="s">
        <v>244</v>
      </c>
      <c r="D188" s="15">
        <f>Table3[[#This Row],[Residential CLM $ Collected]]+Table3[[#This Row],[C&amp;I CLM $ Collected]]</f>
        <v>59717.657400000098</v>
      </c>
      <c r="E188" s="48">
        <f>Table3[[#This Row],[CLM $ Collected ]]/'1.) CLM Reference'!$B$4</f>
        <v>2.0521099747744923E-3</v>
      </c>
      <c r="F188" s="12">
        <f>Table3[[#This Row],[Residential Incentive Disbursements]]+Table3[[#This Row],[C&amp;I Incentive Disbursements]]</f>
        <v>0</v>
      </c>
      <c r="G188" s="17">
        <f>Table3[[#This Row],[Incentive Disbursements]]/'1.) CLM Reference'!$B$5</f>
        <v>0</v>
      </c>
      <c r="H188" s="17" t="str">
        <f>IF((Table3[[#This Row],[Incentive Disbursements]]&gt;=0.5*Table3[[#This Row],[CLM $ Collected ]]),"YES",IF(Table3[[#This Row],[Incentive Disbursements]]&lt;=1, "N/A", "NO"))</f>
        <v>N/A</v>
      </c>
      <c r="I188" s="17" t="str">
        <f t="shared" si="6"/>
        <v>NO</v>
      </c>
      <c r="J188" s="52">
        <v>41243.352400000098</v>
      </c>
      <c r="K188" s="53">
        <f>Table3[[#This Row],[CLM $ Collected ]]/'1.) CLM Reference'!$B$4</f>
        <v>2.0521099747744923E-3</v>
      </c>
      <c r="L188" s="54">
        <v>0</v>
      </c>
      <c r="M188" s="53">
        <f>Table3[[#This Row],[Incentive Disbursements]]/'1.) CLM Reference'!$B$5</f>
        <v>0</v>
      </c>
      <c r="N188" s="53" t="str">
        <f t="shared" si="7"/>
        <v>NO</v>
      </c>
      <c r="O188" s="52">
        <v>18474.305</v>
      </c>
      <c r="P188" s="76">
        <f>Table3[[#This Row],[CLM $ Collected ]]/'1.) CLM Reference'!$B$4</f>
        <v>2.0521099747744923E-3</v>
      </c>
      <c r="Q188" s="54">
        <v>0</v>
      </c>
      <c r="R188" s="56">
        <f>Table3[[#This Row],[Incentive Disbursements]]/'1.) CLM Reference'!$B$5</f>
        <v>0</v>
      </c>
      <c r="S188" s="49" t="str">
        <f t="shared" si="8"/>
        <v>NO</v>
      </c>
      <c r="U188" s="49" t="s">
        <v>141</v>
      </c>
      <c r="V188" s="49" t="str">
        <f>RIGHT(Table5[[#This Row],[Census Tract]],10)</f>
        <v>9009140400</v>
      </c>
      <c r="W188" s="49" t="s">
        <v>251</v>
      </c>
      <c r="X188" s="49" t="s">
        <v>244</v>
      </c>
      <c r="Y188" s="49">
        <v>59717.657400000098</v>
      </c>
      <c r="Z188" s="49">
        <v>2.0521099747744923E-3</v>
      </c>
      <c r="AA188" s="49">
        <v>0</v>
      </c>
      <c r="AB188" s="49">
        <v>0</v>
      </c>
      <c r="AC188" s="49" t="s">
        <v>290</v>
      </c>
      <c r="AD188" s="49" t="s">
        <v>1965</v>
      </c>
      <c r="AE188" s="49">
        <v>41243.352400000098</v>
      </c>
      <c r="AF188" s="49">
        <v>2.0521099747744923E-3</v>
      </c>
      <c r="AG188" s="49">
        <v>0</v>
      </c>
      <c r="AH188" s="49">
        <v>0</v>
      </c>
      <c r="AI188" s="49" t="s">
        <v>1965</v>
      </c>
      <c r="AJ188" s="49">
        <v>18474.305</v>
      </c>
      <c r="AK188" s="49">
        <v>2.0521099747744923E-3</v>
      </c>
      <c r="AL188" s="49">
        <v>0</v>
      </c>
      <c r="AM188" s="49">
        <v>0</v>
      </c>
      <c r="AN188" s="49" t="s">
        <v>1965</v>
      </c>
    </row>
    <row r="189" spans="1:40" s="49" customFormat="1" ht="15.75" thickBot="1" x14ac:dyDescent="0.3">
      <c r="A189" s="50" t="s">
        <v>142</v>
      </c>
      <c r="B189" s="51" t="s">
        <v>264</v>
      </c>
      <c r="C189" s="3" t="s">
        <v>239</v>
      </c>
      <c r="D189" s="15">
        <f>Table3[[#This Row],[Residential CLM $ Collected]]+Table3[[#This Row],[C&amp;I CLM $ Collected]]</f>
        <v>0</v>
      </c>
      <c r="E189" s="48">
        <f>Table3[[#This Row],[CLM $ Collected ]]/'1.) CLM Reference'!$B$4</f>
        <v>0</v>
      </c>
      <c r="F189" s="12">
        <f>Table3[[#This Row],[Residential Incentive Disbursements]]+Table3[[#This Row],[C&amp;I Incentive Disbursements]]</f>
        <v>9221.9500000000007</v>
      </c>
      <c r="G189" s="17">
        <f>Table3[[#This Row],[Incentive Disbursements]]/'1.) CLM Reference'!$B$5</f>
        <v>5.4889331606372202E-4</v>
      </c>
      <c r="H189" s="17" t="str">
        <f>IF((Table3[[#This Row],[Incentive Disbursements]]&gt;=0.5*Table3[[#This Row],[CLM $ Collected ]]),"YES",IF(Table3[[#This Row],[Incentive Disbursements]]&lt;=1, "N/A", "NO"))</f>
        <v>YES</v>
      </c>
      <c r="I189" s="17" t="str">
        <f t="shared" si="6"/>
        <v>N/A</v>
      </c>
      <c r="J189" s="52">
        <v>0</v>
      </c>
      <c r="K189" s="53">
        <f>Table3[[#This Row],[CLM $ Collected ]]/'1.) CLM Reference'!$B$4</f>
        <v>0</v>
      </c>
      <c r="L189" s="54">
        <v>2256.9499999999998</v>
      </c>
      <c r="M189" s="53">
        <f>Table3[[#This Row],[Incentive Disbursements]]/'1.) CLM Reference'!$B$5</f>
        <v>5.4889331606372202E-4</v>
      </c>
      <c r="N189" s="53" t="str">
        <f t="shared" si="7"/>
        <v>N/A</v>
      </c>
      <c r="O189" s="52">
        <v>0</v>
      </c>
      <c r="P189" s="76">
        <f>Table3[[#This Row],[CLM $ Collected ]]/'1.) CLM Reference'!$B$4</f>
        <v>0</v>
      </c>
      <c r="Q189" s="54">
        <v>6965</v>
      </c>
      <c r="R189" s="56">
        <f>Table3[[#This Row],[Incentive Disbursements]]/'1.) CLM Reference'!$B$5</f>
        <v>5.4889331606372202E-4</v>
      </c>
      <c r="S189" s="49" t="str">
        <f t="shared" si="8"/>
        <v>N/A</v>
      </c>
      <c r="U189" s="49" t="s">
        <v>142</v>
      </c>
      <c r="V189" s="49" t="str">
        <f>RIGHT(Table5[[#This Row],[Census Tract]],10)</f>
        <v>9009140500</v>
      </c>
      <c r="W189" s="49" t="s">
        <v>264</v>
      </c>
      <c r="X189" s="49" t="s">
        <v>239</v>
      </c>
      <c r="Y189" s="49">
        <v>0</v>
      </c>
      <c r="Z189" s="49">
        <v>0</v>
      </c>
      <c r="AA189" s="49">
        <v>9221.9500000000007</v>
      </c>
      <c r="AB189" s="49">
        <v>5.4889331606372202E-4</v>
      </c>
      <c r="AC189" s="49" t="s">
        <v>1966</v>
      </c>
      <c r="AD189" s="49" t="s">
        <v>290</v>
      </c>
      <c r="AE189" s="49">
        <v>0</v>
      </c>
      <c r="AF189" s="49">
        <v>0</v>
      </c>
      <c r="AG189" s="49">
        <v>2256.9499999999998</v>
      </c>
      <c r="AH189" s="49">
        <v>5.4889331606372202E-4</v>
      </c>
      <c r="AI189" s="49" t="s">
        <v>290</v>
      </c>
      <c r="AJ189" s="49">
        <v>0</v>
      </c>
      <c r="AK189" s="49">
        <v>0</v>
      </c>
      <c r="AL189" s="49">
        <v>6965</v>
      </c>
      <c r="AM189" s="49">
        <v>5.4889331606372202E-4</v>
      </c>
      <c r="AN189" s="49" t="s">
        <v>290</v>
      </c>
    </row>
    <row r="190" spans="1:40" s="49" customFormat="1" ht="15.75" thickBot="1" x14ac:dyDescent="0.3">
      <c r="A190" s="50" t="s">
        <v>142</v>
      </c>
      <c r="B190" s="51" t="s">
        <v>251</v>
      </c>
      <c r="C190" s="3" t="s">
        <v>244</v>
      </c>
      <c r="D190" s="15">
        <f>Table3[[#This Row],[Residential CLM $ Collected]]+Table3[[#This Row],[C&amp;I CLM $ Collected]]</f>
        <v>65779.7380999999</v>
      </c>
      <c r="E190" s="48">
        <f>Table3[[#This Row],[CLM $ Collected ]]/'1.) CLM Reference'!$B$4</f>
        <v>2.2604245137898406E-3</v>
      </c>
      <c r="F190" s="12">
        <f>Table3[[#This Row],[Residential Incentive Disbursements]]+Table3[[#This Row],[C&amp;I Incentive Disbursements]]</f>
        <v>0</v>
      </c>
      <c r="G190" s="17">
        <f>Table3[[#This Row],[Incentive Disbursements]]/'1.) CLM Reference'!$B$5</f>
        <v>0</v>
      </c>
      <c r="H190" s="17" t="str">
        <f>IF((Table3[[#This Row],[Incentive Disbursements]]&gt;=0.5*Table3[[#This Row],[CLM $ Collected ]]),"YES",IF(Table3[[#This Row],[Incentive Disbursements]]&lt;=1, "N/A", "NO"))</f>
        <v>N/A</v>
      </c>
      <c r="I190" s="17" t="str">
        <f t="shared" si="6"/>
        <v>NO</v>
      </c>
      <c r="J190" s="52">
        <v>40619.569599999901</v>
      </c>
      <c r="K190" s="53">
        <f>Table3[[#This Row],[CLM $ Collected ]]/'1.) CLM Reference'!$B$4</f>
        <v>2.2604245137898406E-3</v>
      </c>
      <c r="L190" s="54">
        <v>0</v>
      </c>
      <c r="M190" s="53">
        <f>Table3[[#This Row],[Incentive Disbursements]]/'1.) CLM Reference'!$B$5</f>
        <v>0</v>
      </c>
      <c r="N190" s="53" t="str">
        <f t="shared" si="7"/>
        <v>NO</v>
      </c>
      <c r="O190" s="52">
        <v>25160.1685</v>
      </c>
      <c r="P190" s="76">
        <f>Table3[[#This Row],[CLM $ Collected ]]/'1.) CLM Reference'!$B$4</f>
        <v>2.2604245137898406E-3</v>
      </c>
      <c r="Q190" s="54">
        <v>0</v>
      </c>
      <c r="R190" s="56">
        <f>Table3[[#This Row],[Incentive Disbursements]]/'1.) CLM Reference'!$B$5</f>
        <v>0</v>
      </c>
      <c r="S190" s="49" t="str">
        <f t="shared" si="8"/>
        <v>NO</v>
      </c>
      <c r="U190" s="49" t="s">
        <v>142</v>
      </c>
      <c r="V190" s="49" t="str">
        <f>RIGHT(Table5[[#This Row],[Census Tract]],10)</f>
        <v>9009140500</v>
      </c>
      <c r="W190" s="49" t="s">
        <v>251</v>
      </c>
      <c r="X190" s="49" t="s">
        <v>244</v>
      </c>
      <c r="Y190" s="49">
        <v>65779.7380999999</v>
      </c>
      <c r="Z190" s="49">
        <v>2.2604245137898406E-3</v>
      </c>
      <c r="AA190" s="49">
        <v>0</v>
      </c>
      <c r="AB190" s="49">
        <v>0</v>
      </c>
      <c r="AC190" s="49" t="s">
        <v>290</v>
      </c>
      <c r="AD190" s="49" t="s">
        <v>1965</v>
      </c>
      <c r="AE190" s="49">
        <v>40619.569599999901</v>
      </c>
      <c r="AF190" s="49">
        <v>2.2604245137898406E-3</v>
      </c>
      <c r="AG190" s="49">
        <v>0</v>
      </c>
      <c r="AH190" s="49">
        <v>0</v>
      </c>
      <c r="AI190" s="49" t="s">
        <v>1965</v>
      </c>
      <c r="AJ190" s="49">
        <v>25160.1685</v>
      </c>
      <c r="AK190" s="49">
        <v>2.2604245137898406E-3</v>
      </c>
      <c r="AL190" s="49">
        <v>0</v>
      </c>
      <c r="AM190" s="49">
        <v>0</v>
      </c>
      <c r="AN190" s="49" t="s">
        <v>1965</v>
      </c>
    </row>
    <row r="191" spans="1:40" s="49" customFormat="1" ht="15.75" thickBot="1" x14ac:dyDescent="0.3">
      <c r="A191" s="50" t="s">
        <v>143</v>
      </c>
      <c r="B191" s="51" t="s">
        <v>264</v>
      </c>
      <c r="C191" s="3" t="s">
        <v>239</v>
      </c>
      <c r="D191" s="15">
        <f>Table3[[#This Row],[Residential CLM $ Collected]]+Table3[[#This Row],[C&amp;I CLM $ Collected]]</f>
        <v>0</v>
      </c>
      <c r="E191" s="48">
        <f>Table3[[#This Row],[CLM $ Collected ]]/'1.) CLM Reference'!$B$4</f>
        <v>0</v>
      </c>
      <c r="F191" s="12">
        <f>Table3[[#This Row],[Residential Incentive Disbursements]]+Table3[[#This Row],[C&amp;I Incentive Disbursements]]</f>
        <v>28049.65</v>
      </c>
      <c r="G191" s="17">
        <f>Table3[[#This Row],[Incentive Disbursements]]/'1.) CLM Reference'!$B$5</f>
        <v>1.6695238428886276E-3</v>
      </c>
      <c r="H191" s="17" t="str">
        <f>IF((Table3[[#This Row],[Incentive Disbursements]]&gt;=0.5*Table3[[#This Row],[CLM $ Collected ]]),"YES",IF(Table3[[#This Row],[Incentive Disbursements]]&lt;=1, "N/A", "NO"))</f>
        <v>YES</v>
      </c>
      <c r="I191" s="17" t="str">
        <f t="shared" si="6"/>
        <v>N/A</v>
      </c>
      <c r="J191" s="52">
        <v>0</v>
      </c>
      <c r="K191" s="53">
        <f>Table3[[#This Row],[CLM $ Collected ]]/'1.) CLM Reference'!$B$4</f>
        <v>0</v>
      </c>
      <c r="L191" s="54">
        <v>3999.65</v>
      </c>
      <c r="M191" s="53">
        <f>Table3[[#This Row],[Incentive Disbursements]]/'1.) CLM Reference'!$B$5</f>
        <v>1.6695238428886276E-3</v>
      </c>
      <c r="N191" s="53" t="str">
        <f t="shared" si="7"/>
        <v>N/A</v>
      </c>
      <c r="O191" s="52">
        <v>0</v>
      </c>
      <c r="P191" s="76">
        <f>Table3[[#This Row],[CLM $ Collected ]]/'1.) CLM Reference'!$B$4</f>
        <v>0</v>
      </c>
      <c r="Q191" s="54">
        <v>24050</v>
      </c>
      <c r="R191" s="56">
        <f>Table3[[#This Row],[Incentive Disbursements]]/'1.) CLM Reference'!$B$5</f>
        <v>1.6695238428886276E-3</v>
      </c>
      <c r="S191" s="49" t="str">
        <f t="shared" si="8"/>
        <v>N/A</v>
      </c>
      <c r="U191" s="49" t="s">
        <v>143</v>
      </c>
      <c r="V191" s="49" t="str">
        <f>RIGHT(Table5[[#This Row],[Census Tract]],10)</f>
        <v>9009140600</v>
      </c>
      <c r="W191" s="49" t="s">
        <v>264</v>
      </c>
      <c r="X191" s="49" t="s">
        <v>239</v>
      </c>
      <c r="Y191" s="49">
        <v>0</v>
      </c>
      <c r="Z191" s="49">
        <v>0</v>
      </c>
      <c r="AA191" s="49">
        <v>28049.65</v>
      </c>
      <c r="AB191" s="49">
        <v>1.6695238428886276E-3</v>
      </c>
      <c r="AC191" s="49" t="s">
        <v>1966</v>
      </c>
      <c r="AD191" s="49" t="s">
        <v>290</v>
      </c>
      <c r="AE191" s="49">
        <v>0</v>
      </c>
      <c r="AF191" s="49">
        <v>0</v>
      </c>
      <c r="AG191" s="49">
        <v>3999.65</v>
      </c>
      <c r="AH191" s="49">
        <v>1.6695238428886276E-3</v>
      </c>
      <c r="AI191" s="49" t="s">
        <v>290</v>
      </c>
      <c r="AJ191" s="49">
        <v>0</v>
      </c>
      <c r="AK191" s="49">
        <v>0</v>
      </c>
      <c r="AL191" s="49">
        <v>24050</v>
      </c>
      <c r="AM191" s="49">
        <v>1.6695238428886276E-3</v>
      </c>
      <c r="AN191" s="49" t="s">
        <v>290</v>
      </c>
    </row>
    <row r="192" spans="1:40" s="49" customFormat="1" ht="15.75" thickBot="1" x14ac:dyDescent="0.3">
      <c r="A192" s="50" t="s">
        <v>143</v>
      </c>
      <c r="B192" s="51" t="s">
        <v>251</v>
      </c>
      <c r="C192" s="3" t="s">
        <v>244</v>
      </c>
      <c r="D192" s="15">
        <f>Table3[[#This Row],[Residential CLM $ Collected]]+Table3[[#This Row],[C&amp;I CLM $ Collected]]</f>
        <v>78663.046799999895</v>
      </c>
      <c r="E192" s="48">
        <f>Table3[[#This Row],[CLM $ Collected ]]/'1.) CLM Reference'!$B$4</f>
        <v>2.7031405787265898E-3</v>
      </c>
      <c r="F192" s="12">
        <f>Table3[[#This Row],[Residential Incentive Disbursements]]+Table3[[#This Row],[C&amp;I Incentive Disbursements]]</f>
        <v>0</v>
      </c>
      <c r="G192" s="17">
        <f>Table3[[#This Row],[Incentive Disbursements]]/'1.) CLM Reference'!$B$5</f>
        <v>0</v>
      </c>
      <c r="H192" s="17" t="str">
        <f>IF((Table3[[#This Row],[Incentive Disbursements]]&gt;=0.5*Table3[[#This Row],[CLM $ Collected ]]),"YES",IF(Table3[[#This Row],[Incentive Disbursements]]&lt;=1, "N/A", "NO"))</f>
        <v>N/A</v>
      </c>
      <c r="I192" s="17" t="str">
        <f t="shared" si="6"/>
        <v>NO</v>
      </c>
      <c r="J192" s="52">
        <v>52288.773399999904</v>
      </c>
      <c r="K192" s="53">
        <f>Table3[[#This Row],[CLM $ Collected ]]/'1.) CLM Reference'!$B$4</f>
        <v>2.7031405787265898E-3</v>
      </c>
      <c r="L192" s="54">
        <v>0</v>
      </c>
      <c r="M192" s="53">
        <f>Table3[[#This Row],[Incentive Disbursements]]/'1.) CLM Reference'!$B$5</f>
        <v>0</v>
      </c>
      <c r="N192" s="53" t="str">
        <f t="shared" si="7"/>
        <v>NO</v>
      </c>
      <c r="O192" s="52">
        <v>26374.273399999998</v>
      </c>
      <c r="P192" s="76">
        <f>Table3[[#This Row],[CLM $ Collected ]]/'1.) CLM Reference'!$B$4</f>
        <v>2.7031405787265898E-3</v>
      </c>
      <c r="Q192" s="54">
        <v>0</v>
      </c>
      <c r="R192" s="56">
        <f>Table3[[#This Row],[Incentive Disbursements]]/'1.) CLM Reference'!$B$5</f>
        <v>0</v>
      </c>
      <c r="S192" s="49" t="str">
        <f t="shared" si="8"/>
        <v>NO</v>
      </c>
      <c r="U192" s="49" t="s">
        <v>143</v>
      </c>
      <c r="V192" s="49" t="str">
        <f>RIGHT(Table5[[#This Row],[Census Tract]],10)</f>
        <v>9009140600</v>
      </c>
      <c r="W192" s="49" t="s">
        <v>251</v>
      </c>
      <c r="X192" s="49" t="s">
        <v>244</v>
      </c>
      <c r="Y192" s="49">
        <v>78663.046799999895</v>
      </c>
      <c r="Z192" s="49">
        <v>2.7031405787265898E-3</v>
      </c>
      <c r="AA192" s="49">
        <v>0</v>
      </c>
      <c r="AB192" s="49">
        <v>0</v>
      </c>
      <c r="AC192" s="49" t="s">
        <v>290</v>
      </c>
      <c r="AD192" s="49" t="s">
        <v>1965</v>
      </c>
      <c r="AE192" s="49">
        <v>52288.773399999904</v>
      </c>
      <c r="AF192" s="49">
        <v>2.7031405787265898E-3</v>
      </c>
      <c r="AG192" s="49">
        <v>0</v>
      </c>
      <c r="AH192" s="49">
        <v>0</v>
      </c>
      <c r="AI192" s="49" t="s">
        <v>1965</v>
      </c>
      <c r="AJ192" s="49">
        <v>26374.273399999998</v>
      </c>
      <c r="AK192" s="49">
        <v>2.7031405787265898E-3</v>
      </c>
      <c r="AL192" s="49">
        <v>0</v>
      </c>
      <c r="AM192" s="49">
        <v>0</v>
      </c>
      <c r="AN192" s="49" t="s">
        <v>1965</v>
      </c>
    </row>
    <row r="193" spans="1:40" s="49" customFormat="1" ht="15.75" thickBot="1" x14ac:dyDescent="0.3">
      <c r="A193" s="50" t="s">
        <v>144</v>
      </c>
      <c r="B193" s="51" t="s">
        <v>264</v>
      </c>
      <c r="C193" s="3" t="s">
        <v>239</v>
      </c>
      <c r="D193" s="15">
        <f>Table3[[#This Row],[Residential CLM $ Collected]]+Table3[[#This Row],[C&amp;I CLM $ Collected]]</f>
        <v>0</v>
      </c>
      <c r="E193" s="48">
        <f>Table3[[#This Row],[CLM $ Collected ]]/'1.) CLM Reference'!$B$4</f>
        <v>0</v>
      </c>
      <c r="F193" s="12">
        <f>Table3[[#This Row],[Residential Incentive Disbursements]]+Table3[[#This Row],[C&amp;I Incentive Disbursements]]</f>
        <v>11814.03</v>
      </c>
      <c r="G193" s="17">
        <f>Table3[[#This Row],[Incentive Disbursements]]/'1.) CLM Reference'!$B$5</f>
        <v>7.0317471931384296E-4</v>
      </c>
      <c r="H193" s="17" t="str">
        <f>IF((Table3[[#This Row],[Incentive Disbursements]]&gt;=0.5*Table3[[#This Row],[CLM $ Collected ]]),"YES",IF(Table3[[#This Row],[Incentive Disbursements]]&lt;=1, "N/A", "NO"))</f>
        <v>YES</v>
      </c>
      <c r="I193" s="17" t="str">
        <f t="shared" si="6"/>
        <v>N/A</v>
      </c>
      <c r="J193" s="52">
        <v>0</v>
      </c>
      <c r="K193" s="53">
        <f>Table3[[#This Row],[CLM $ Collected ]]/'1.) CLM Reference'!$B$4</f>
        <v>0</v>
      </c>
      <c r="L193" s="54">
        <v>2774.03</v>
      </c>
      <c r="M193" s="53">
        <f>Table3[[#This Row],[Incentive Disbursements]]/'1.) CLM Reference'!$B$5</f>
        <v>7.0317471931384296E-4</v>
      </c>
      <c r="N193" s="53" t="str">
        <f t="shared" si="7"/>
        <v>N/A</v>
      </c>
      <c r="O193" s="52">
        <v>0</v>
      </c>
      <c r="P193" s="76">
        <f>Table3[[#This Row],[CLM $ Collected ]]/'1.) CLM Reference'!$B$4</f>
        <v>0</v>
      </c>
      <c r="Q193" s="54">
        <v>9040</v>
      </c>
      <c r="R193" s="56">
        <f>Table3[[#This Row],[Incentive Disbursements]]/'1.) CLM Reference'!$B$5</f>
        <v>7.0317471931384296E-4</v>
      </c>
      <c r="S193" s="49" t="str">
        <f t="shared" si="8"/>
        <v>N/A</v>
      </c>
      <c r="U193" s="49" t="s">
        <v>144</v>
      </c>
      <c r="V193" s="49" t="str">
        <f>RIGHT(Table5[[#This Row],[Census Tract]],10)</f>
        <v>9009140700</v>
      </c>
      <c r="W193" s="49" t="s">
        <v>264</v>
      </c>
      <c r="X193" s="49" t="s">
        <v>239</v>
      </c>
      <c r="Y193" s="49">
        <v>0</v>
      </c>
      <c r="Z193" s="49">
        <v>0</v>
      </c>
      <c r="AA193" s="49">
        <v>11814.03</v>
      </c>
      <c r="AB193" s="49">
        <v>7.0317471931384296E-4</v>
      </c>
      <c r="AC193" s="49" t="s">
        <v>1966</v>
      </c>
      <c r="AD193" s="49" t="s">
        <v>290</v>
      </c>
      <c r="AE193" s="49">
        <v>0</v>
      </c>
      <c r="AF193" s="49">
        <v>0</v>
      </c>
      <c r="AG193" s="49">
        <v>2774.03</v>
      </c>
      <c r="AH193" s="49">
        <v>7.0317471931384296E-4</v>
      </c>
      <c r="AI193" s="49" t="s">
        <v>290</v>
      </c>
      <c r="AJ193" s="49">
        <v>0</v>
      </c>
      <c r="AK193" s="49">
        <v>0</v>
      </c>
      <c r="AL193" s="49">
        <v>9040</v>
      </c>
      <c r="AM193" s="49">
        <v>7.0317471931384296E-4</v>
      </c>
      <c r="AN193" s="49" t="s">
        <v>290</v>
      </c>
    </row>
    <row r="194" spans="1:40" s="49" customFormat="1" ht="15.75" thickBot="1" x14ac:dyDescent="0.3">
      <c r="A194" s="50" t="s">
        <v>144</v>
      </c>
      <c r="B194" s="51" t="s">
        <v>251</v>
      </c>
      <c r="C194" s="3" t="s">
        <v>244</v>
      </c>
      <c r="D194" s="15">
        <f>Table3[[#This Row],[Residential CLM $ Collected]]+Table3[[#This Row],[C&amp;I CLM $ Collected]]</f>
        <v>77617.0153999998</v>
      </c>
      <c r="E194" s="48">
        <f>Table3[[#This Row],[CLM $ Collected ]]/'1.) CLM Reference'!$B$4</f>
        <v>2.6671952392185549E-3</v>
      </c>
      <c r="F194" s="12">
        <f>Table3[[#This Row],[Residential Incentive Disbursements]]+Table3[[#This Row],[C&amp;I Incentive Disbursements]]</f>
        <v>0</v>
      </c>
      <c r="G194" s="17">
        <f>Table3[[#This Row],[Incentive Disbursements]]/'1.) CLM Reference'!$B$5</f>
        <v>0</v>
      </c>
      <c r="H194" s="17" t="str">
        <f>IF((Table3[[#This Row],[Incentive Disbursements]]&gt;=0.5*Table3[[#This Row],[CLM $ Collected ]]),"YES",IF(Table3[[#This Row],[Incentive Disbursements]]&lt;=1, "N/A", "NO"))</f>
        <v>N/A</v>
      </c>
      <c r="I194" s="17" t="str">
        <f t="shared" si="6"/>
        <v>NO</v>
      </c>
      <c r="J194" s="52">
        <v>46744.9413999998</v>
      </c>
      <c r="K194" s="53">
        <f>Table3[[#This Row],[CLM $ Collected ]]/'1.) CLM Reference'!$B$4</f>
        <v>2.6671952392185549E-3</v>
      </c>
      <c r="L194" s="54">
        <v>0</v>
      </c>
      <c r="M194" s="53">
        <f>Table3[[#This Row],[Incentive Disbursements]]/'1.) CLM Reference'!$B$5</f>
        <v>0</v>
      </c>
      <c r="N194" s="53" t="str">
        <f t="shared" si="7"/>
        <v>NO</v>
      </c>
      <c r="O194" s="52">
        <v>30872.074000000001</v>
      </c>
      <c r="P194" s="76">
        <f>Table3[[#This Row],[CLM $ Collected ]]/'1.) CLM Reference'!$B$4</f>
        <v>2.6671952392185549E-3</v>
      </c>
      <c r="Q194" s="54">
        <v>0</v>
      </c>
      <c r="R194" s="56">
        <f>Table3[[#This Row],[Incentive Disbursements]]/'1.) CLM Reference'!$B$5</f>
        <v>0</v>
      </c>
      <c r="S194" s="49" t="str">
        <f t="shared" si="8"/>
        <v>NO</v>
      </c>
      <c r="U194" s="49" t="s">
        <v>144</v>
      </c>
      <c r="V194" s="49" t="str">
        <f>RIGHT(Table5[[#This Row],[Census Tract]],10)</f>
        <v>9009140700</v>
      </c>
      <c r="W194" s="49" t="s">
        <v>251</v>
      </c>
      <c r="X194" s="49" t="s">
        <v>244</v>
      </c>
      <c r="Y194" s="49">
        <v>77617.0153999998</v>
      </c>
      <c r="Z194" s="49">
        <v>2.6671952392185549E-3</v>
      </c>
      <c r="AA194" s="49">
        <v>0</v>
      </c>
      <c r="AB194" s="49">
        <v>0</v>
      </c>
      <c r="AC194" s="49" t="s">
        <v>290</v>
      </c>
      <c r="AD194" s="49" t="s">
        <v>1965</v>
      </c>
      <c r="AE194" s="49">
        <v>46744.9413999998</v>
      </c>
      <c r="AF194" s="49">
        <v>2.6671952392185549E-3</v>
      </c>
      <c r="AG194" s="49">
        <v>0</v>
      </c>
      <c r="AH194" s="49">
        <v>0</v>
      </c>
      <c r="AI194" s="49" t="s">
        <v>1965</v>
      </c>
      <c r="AJ194" s="49">
        <v>30872.074000000001</v>
      </c>
      <c r="AK194" s="49">
        <v>2.6671952392185549E-3</v>
      </c>
      <c r="AL194" s="49">
        <v>0</v>
      </c>
      <c r="AM194" s="49">
        <v>0</v>
      </c>
      <c r="AN194" s="49" t="s">
        <v>1965</v>
      </c>
    </row>
    <row r="195" spans="1:40" s="49" customFormat="1" ht="15.75" thickBot="1" x14ac:dyDescent="0.3">
      <c r="A195" s="50" t="s">
        <v>145</v>
      </c>
      <c r="B195" s="51" t="s">
        <v>260</v>
      </c>
      <c r="C195" s="3" t="s">
        <v>239</v>
      </c>
      <c r="D195" s="15">
        <f>Table3[[#This Row],[Residential CLM $ Collected]]+Table3[[#This Row],[C&amp;I CLM $ Collected]]</f>
        <v>0</v>
      </c>
      <c r="E195" s="48">
        <f>Table3[[#This Row],[CLM $ Collected ]]/'1.) CLM Reference'!$B$4</f>
        <v>0</v>
      </c>
      <c r="F195" s="12">
        <f>Table3[[#This Row],[Residential Incentive Disbursements]]+Table3[[#This Row],[C&amp;I Incentive Disbursements]]</f>
        <v>275</v>
      </c>
      <c r="G195" s="17">
        <f>Table3[[#This Row],[Incentive Disbursements]]/'1.) CLM Reference'!$B$5</f>
        <v>1.6368085048988939E-5</v>
      </c>
      <c r="H195" s="17" t="str">
        <f>IF((Table3[[#This Row],[Incentive Disbursements]]&gt;=0.5*Table3[[#This Row],[CLM $ Collected ]]),"YES",IF(Table3[[#This Row],[Incentive Disbursements]]&lt;=1, "N/A", "NO"))</f>
        <v>YES</v>
      </c>
      <c r="I195" s="17" t="str">
        <f t="shared" si="6"/>
        <v>N/A</v>
      </c>
      <c r="J195" s="52">
        <v>0</v>
      </c>
      <c r="K195" s="53">
        <f>Table3[[#This Row],[CLM $ Collected ]]/'1.) CLM Reference'!$B$4</f>
        <v>0</v>
      </c>
      <c r="L195" s="54">
        <v>275</v>
      </c>
      <c r="M195" s="53">
        <f>Table3[[#This Row],[Incentive Disbursements]]/'1.) CLM Reference'!$B$5</f>
        <v>1.6368085048988939E-5</v>
      </c>
      <c r="N195" s="53" t="str">
        <f t="shared" si="7"/>
        <v>N/A</v>
      </c>
      <c r="O195" s="52">
        <v>0</v>
      </c>
      <c r="P195" s="76">
        <f>Table3[[#This Row],[CLM $ Collected ]]/'1.) CLM Reference'!$B$4</f>
        <v>0</v>
      </c>
      <c r="Q195" s="54">
        <v>0</v>
      </c>
      <c r="R195" s="56">
        <f>Table3[[#This Row],[Incentive Disbursements]]/'1.) CLM Reference'!$B$5</f>
        <v>1.6368085048988939E-5</v>
      </c>
      <c r="S195" s="49" t="str">
        <f t="shared" si="8"/>
        <v>N/A</v>
      </c>
      <c r="U195" s="49" t="s">
        <v>145</v>
      </c>
      <c r="V195" s="49" t="str">
        <f>RIGHT(Table5[[#This Row],[Census Tract]],10)</f>
        <v>9009140800</v>
      </c>
      <c r="W195" s="49" t="s">
        <v>260</v>
      </c>
      <c r="X195" s="49" t="s">
        <v>239</v>
      </c>
      <c r="Y195" s="49">
        <v>0</v>
      </c>
      <c r="Z195" s="49">
        <v>0</v>
      </c>
      <c r="AA195" s="49">
        <v>275</v>
      </c>
      <c r="AB195" s="49">
        <v>1.6368085048988939E-5</v>
      </c>
      <c r="AC195" s="49" t="s">
        <v>1966</v>
      </c>
      <c r="AD195" s="49" t="s">
        <v>290</v>
      </c>
      <c r="AE195" s="49">
        <v>0</v>
      </c>
      <c r="AF195" s="49">
        <v>0</v>
      </c>
      <c r="AG195" s="49">
        <v>275</v>
      </c>
      <c r="AH195" s="49">
        <v>1.6368085048988939E-5</v>
      </c>
      <c r="AI195" s="49" t="s">
        <v>290</v>
      </c>
      <c r="AJ195" s="49">
        <v>0</v>
      </c>
      <c r="AK195" s="49">
        <v>0</v>
      </c>
      <c r="AL195" s="49">
        <v>0</v>
      </c>
      <c r="AM195" s="49">
        <v>1.6368085048988939E-5</v>
      </c>
      <c r="AN195" s="49" t="s">
        <v>290</v>
      </c>
    </row>
    <row r="196" spans="1:40" s="49" customFormat="1" ht="15.75" thickBot="1" x14ac:dyDescent="0.3">
      <c r="A196" s="50" t="s">
        <v>145</v>
      </c>
      <c r="B196" s="51" t="s">
        <v>265</v>
      </c>
      <c r="C196" s="3" t="s">
        <v>239</v>
      </c>
      <c r="D196" s="15">
        <f>Table3[[#This Row],[Residential CLM $ Collected]]+Table3[[#This Row],[C&amp;I CLM $ Collected]]</f>
        <v>0</v>
      </c>
      <c r="E196" s="48">
        <f>Table3[[#This Row],[CLM $ Collected ]]/'1.) CLM Reference'!$B$4</f>
        <v>0</v>
      </c>
      <c r="F196" s="12">
        <f>Table3[[#This Row],[Residential Incentive Disbursements]]+Table3[[#This Row],[C&amp;I Incentive Disbursements]]</f>
        <v>110</v>
      </c>
      <c r="G196" s="17">
        <f>Table3[[#This Row],[Incentive Disbursements]]/'1.) CLM Reference'!$B$5</f>
        <v>6.5472340195955756E-6</v>
      </c>
      <c r="H196" s="17" t="str">
        <f>IF((Table3[[#This Row],[Incentive Disbursements]]&gt;=0.5*Table3[[#This Row],[CLM $ Collected ]]),"YES",IF(Table3[[#This Row],[Incentive Disbursements]]&lt;=1, "N/A", "NO"))</f>
        <v>YES</v>
      </c>
      <c r="I196" s="17" t="str">
        <f t="shared" si="6"/>
        <v>N/A</v>
      </c>
      <c r="J196" s="52">
        <v>0</v>
      </c>
      <c r="K196" s="53">
        <f>Table3[[#This Row],[CLM $ Collected ]]/'1.) CLM Reference'!$B$4</f>
        <v>0</v>
      </c>
      <c r="L196" s="54">
        <v>110</v>
      </c>
      <c r="M196" s="53">
        <f>Table3[[#This Row],[Incentive Disbursements]]/'1.) CLM Reference'!$B$5</f>
        <v>6.5472340195955756E-6</v>
      </c>
      <c r="N196" s="53" t="str">
        <f t="shared" si="7"/>
        <v>N/A</v>
      </c>
      <c r="O196" s="52">
        <v>0</v>
      </c>
      <c r="P196" s="76">
        <f>Table3[[#This Row],[CLM $ Collected ]]/'1.) CLM Reference'!$B$4</f>
        <v>0</v>
      </c>
      <c r="Q196" s="54">
        <v>0</v>
      </c>
      <c r="R196" s="56">
        <f>Table3[[#This Row],[Incentive Disbursements]]/'1.) CLM Reference'!$B$5</f>
        <v>6.5472340195955756E-6</v>
      </c>
      <c r="S196" s="49" t="str">
        <f t="shared" si="8"/>
        <v>N/A</v>
      </c>
      <c r="U196" s="49" t="s">
        <v>145</v>
      </c>
      <c r="V196" s="49" t="str">
        <f>RIGHT(Table5[[#This Row],[Census Tract]],10)</f>
        <v>9009140800</v>
      </c>
      <c r="W196" s="49" t="s">
        <v>265</v>
      </c>
      <c r="X196" s="49" t="s">
        <v>239</v>
      </c>
      <c r="Y196" s="49">
        <v>0</v>
      </c>
      <c r="Z196" s="49">
        <v>0</v>
      </c>
      <c r="AA196" s="49">
        <v>110</v>
      </c>
      <c r="AB196" s="49">
        <v>6.5472340195955756E-6</v>
      </c>
      <c r="AC196" s="49" t="s">
        <v>1966</v>
      </c>
      <c r="AD196" s="49" t="s">
        <v>290</v>
      </c>
      <c r="AE196" s="49">
        <v>0</v>
      </c>
      <c r="AF196" s="49">
        <v>0</v>
      </c>
      <c r="AG196" s="49">
        <v>110</v>
      </c>
      <c r="AH196" s="49">
        <v>6.5472340195955756E-6</v>
      </c>
      <c r="AI196" s="49" t="s">
        <v>290</v>
      </c>
      <c r="AJ196" s="49">
        <v>0</v>
      </c>
      <c r="AK196" s="49">
        <v>0</v>
      </c>
      <c r="AL196" s="49">
        <v>0</v>
      </c>
      <c r="AM196" s="49">
        <v>6.5472340195955756E-6</v>
      </c>
      <c r="AN196" s="49" t="s">
        <v>290</v>
      </c>
    </row>
    <row r="197" spans="1:40" s="49" customFormat="1" ht="15.75" thickBot="1" x14ac:dyDescent="0.3">
      <c r="A197" s="50" t="s">
        <v>145</v>
      </c>
      <c r="B197" s="51" t="s">
        <v>241</v>
      </c>
      <c r="C197" s="3" t="s">
        <v>239</v>
      </c>
      <c r="D197" s="15">
        <f>Table3[[#This Row],[Residential CLM $ Collected]]+Table3[[#This Row],[C&amp;I CLM $ Collected]]</f>
        <v>739.49120000000005</v>
      </c>
      <c r="E197" s="48">
        <f>Table3[[#This Row],[CLM $ Collected ]]/'1.) CLM Reference'!$B$4</f>
        <v>2.5411533771550063E-5</v>
      </c>
      <c r="F197" s="12">
        <f>Table3[[#This Row],[Residential Incentive Disbursements]]+Table3[[#This Row],[C&amp;I Incentive Disbursements]]</f>
        <v>860</v>
      </c>
      <c r="G197" s="17">
        <f>Table3[[#This Row],[Incentive Disbursements]]/'1.) CLM Reference'!$B$5</f>
        <v>5.1187465971383593E-5</v>
      </c>
      <c r="H197" s="17" t="str">
        <f>IF((Table3[[#This Row],[Incentive Disbursements]]&gt;=0.5*Table3[[#This Row],[CLM $ Collected ]]),"YES",IF(Table3[[#This Row],[Incentive Disbursements]]&lt;=1, "N/A", "NO"))</f>
        <v>YES</v>
      </c>
      <c r="I197" s="17" t="str">
        <f t="shared" si="6"/>
        <v>YES</v>
      </c>
      <c r="J197" s="52">
        <v>0</v>
      </c>
      <c r="K197" s="53">
        <f>Table3[[#This Row],[CLM $ Collected ]]/'1.) CLM Reference'!$B$4</f>
        <v>2.5411533771550063E-5</v>
      </c>
      <c r="L197" s="54">
        <v>860</v>
      </c>
      <c r="M197" s="53">
        <f>Table3[[#This Row],[Incentive Disbursements]]/'1.) CLM Reference'!$B$5</f>
        <v>5.1187465971383593E-5</v>
      </c>
      <c r="N197" s="53" t="str">
        <f t="shared" si="7"/>
        <v>YES</v>
      </c>
      <c r="O197" s="52">
        <v>739.49120000000005</v>
      </c>
      <c r="P197" s="76">
        <f>Table3[[#This Row],[CLM $ Collected ]]/'1.) CLM Reference'!$B$4</f>
        <v>2.5411533771550063E-5</v>
      </c>
      <c r="Q197" s="54">
        <v>0</v>
      </c>
      <c r="R197" s="56">
        <f>Table3[[#This Row],[Incentive Disbursements]]/'1.) CLM Reference'!$B$5</f>
        <v>5.1187465971383593E-5</v>
      </c>
      <c r="S197" s="49" t="str">
        <f t="shared" si="8"/>
        <v>YES</v>
      </c>
      <c r="U197" s="49" t="s">
        <v>145</v>
      </c>
      <c r="V197" s="49" t="str">
        <f>RIGHT(Table5[[#This Row],[Census Tract]],10)</f>
        <v>9009140800</v>
      </c>
      <c r="W197" s="49" t="s">
        <v>241</v>
      </c>
      <c r="X197" s="49" t="s">
        <v>239</v>
      </c>
      <c r="Y197" s="49">
        <v>739.49120000000005</v>
      </c>
      <c r="Z197" s="49">
        <v>2.5411533771550063E-5</v>
      </c>
      <c r="AA197" s="49">
        <v>860</v>
      </c>
      <c r="AB197" s="49">
        <v>5.1187465971383593E-5</v>
      </c>
      <c r="AC197" s="49" t="s">
        <v>1966</v>
      </c>
      <c r="AD197" s="49" t="s">
        <v>1966</v>
      </c>
      <c r="AE197" s="49">
        <v>0</v>
      </c>
      <c r="AF197" s="49">
        <v>2.5411533771550063E-5</v>
      </c>
      <c r="AG197" s="49">
        <v>860</v>
      </c>
      <c r="AH197" s="49">
        <v>5.1187465971383593E-5</v>
      </c>
      <c r="AI197" s="49" t="s">
        <v>1966</v>
      </c>
      <c r="AJ197" s="49">
        <v>739.49120000000005</v>
      </c>
      <c r="AK197" s="49">
        <v>2.5411533771550063E-5</v>
      </c>
      <c r="AL197" s="49">
        <v>0</v>
      </c>
      <c r="AM197" s="49">
        <v>5.1187465971383593E-5</v>
      </c>
      <c r="AN197" s="49" t="s">
        <v>1966</v>
      </c>
    </row>
    <row r="198" spans="1:40" s="49" customFormat="1" ht="15.75" thickBot="1" x14ac:dyDescent="0.3">
      <c r="A198" s="50" t="s">
        <v>145</v>
      </c>
      <c r="B198" s="51" t="s">
        <v>266</v>
      </c>
      <c r="C198" s="3" t="s">
        <v>239</v>
      </c>
      <c r="D198" s="15">
        <f>Table3[[#This Row],[Residential CLM $ Collected]]+Table3[[#This Row],[C&amp;I CLM $ Collected]]</f>
        <v>0</v>
      </c>
      <c r="E198" s="48">
        <f>Table3[[#This Row],[CLM $ Collected ]]/'1.) CLM Reference'!$B$4</f>
        <v>0</v>
      </c>
      <c r="F198" s="12">
        <f>Table3[[#This Row],[Residential Incentive Disbursements]]+Table3[[#This Row],[C&amp;I Incentive Disbursements]]</f>
        <v>155</v>
      </c>
      <c r="G198" s="17">
        <f>Table3[[#This Row],[Incentive Disbursements]]/'1.) CLM Reference'!$B$5</f>
        <v>9.2256479367028557E-6</v>
      </c>
      <c r="H198" s="17" t="str">
        <f>IF((Table3[[#This Row],[Incentive Disbursements]]&gt;=0.5*Table3[[#This Row],[CLM $ Collected ]]),"YES",IF(Table3[[#This Row],[Incentive Disbursements]]&lt;=1, "N/A", "NO"))</f>
        <v>YES</v>
      </c>
      <c r="I198" s="17" t="str">
        <f t="shared" ref="I198:I261" si="9">IF(ROUND(E198,5)&lt;0.00001,"N/A",IF(ROUND(E198,5)&lt;=ROUND(G198,5),"YES","NO"))</f>
        <v>N/A</v>
      </c>
      <c r="J198" s="52">
        <v>0</v>
      </c>
      <c r="K198" s="53">
        <f>Table3[[#This Row],[CLM $ Collected ]]/'1.) CLM Reference'!$B$4</f>
        <v>0</v>
      </c>
      <c r="L198" s="54">
        <v>155</v>
      </c>
      <c r="M198" s="53">
        <f>Table3[[#This Row],[Incentive Disbursements]]/'1.) CLM Reference'!$B$5</f>
        <v>9.2256479367028557E-6</v>
      </c>
      <c r="N198" s="53" t="str">
        <f t="shared" ref="N198:N261" si="10">IF(ROUND(K198,5)&lt;0.00001,"N/A",IF(ROUND(K198,5)&lt;=ROUND(M198,5),"YES","NO"))</f>
        <v>N/A</v>
      </c>
      <c r="O198" s="52">
        <v>0</v>
      </c>
      <c r="P198" s="76">
        <f>Table3[[#This Row],[CLM $ Collected ]]/'1.) CLM Reference'!$B$4</f>
        <v>0</v>
      </c>
      <c r="Q198" s="54">
        <v>0</v>
      </c>
      <c r="R198" s="56">
        <f>Table3[[#This Row],[Incentive Disbursements]]/'1.) CLM Reference'!$B$5</f>
        <v>9.2256479367028557E-6</v>
      </c>
      <c r="S198" s="49" t="str">
        <f t="shared" ref="S198:S261" si="11">IF(ROUND(P198,5)&lt;0.00001,"N/A",IF(ROUND(P198,5)&lt;=ROUND(R198,5),"YES","NO"))</f>
        <v>N/A</v>
      </c>
      <c r="U198" s="49" t="s">
        <v>145</v>
      </c>
      <c r="V198" s="49" t="str">
        <f>RIGHT(Table5[[#This Row],[Census Tract]],10)</f>
        <v>9009140800</v>
      </c>
      <c r="W198" s="49" t="s">
        <v>266</v>
      </c>
      <c r="X198" s="49" t="s">
        <v>239</v>
      </c>
      <c r="Y198" s="49">
        <v>0</v>
      </c>
      <c r="Z198" s="49">
        <v>0</v>
      </c>
      <c r="AA198" s="49">
        <v>155</v>
      </c>
      <c r="AB198" s="49">
        <v>9.2256479367028557E-6</v>
      </c>
      <c r="AC198" s="49" t="s">
        <v>1966</v>
      </c>
      <c r="AD198" s="49" t="s">
        <v>290</v>
      </c>
      <c r="AE198" s="49">
        <v>0</v>
      </c>
      <c r="AF198" s="49">
        <v>0</v>
      </c>
      <c r="AG198" s="49">
        <v>155</v>
      </c>
      <c r="AH198" s="49">
        <v>9.2256479367028557E-6</v>
      </c>
      <c r="AI198" s="49" t="s">
        <v>290</v>
      </c>
      <c r="AJ198" s="49">
        <v>0</v>
      </c>
      <c r="AK198" s="49">
        <v>0</v>
      </c>
      <c r="AL198" s="49">
        <v>0</v>
      </c>
      <c r="AM198" s="49">
        <v>9.2256479367028557E-6</v>
      </c>
      <c r="AN198" s="49" t="s">
        <v>290</v>
      </c>
    </row>
    <row r="199" spans="1:40" s="49" customFormat="1" ht="15.75" thickBot="1" x14ac:dyDescent="0.3">
      <c r="A199" s="50" t="s">
        <v>145</v>
      </c>
      <c r="B199" s="51" t="s">
        <v>267</v>
      </c>
      <c r="C199" s="3" t="s">
        <v>239</v>
      </c>
      <c r="D199" s="15">
        <f>Table3[[#This Row],[Residential CLM $ Collected]]+Table3[[#This Row],[C&amp;I CLM $ Collected]]</f>
        <v>0</v>
      </c>
      <c r="E199" s="48">
        <f>Table3[[#This Row],[CLM $ Collected ]]/'1.) CLM Reference'!$B$4</f>
        <v>0</v>
      </c>
      <c r="F199" s="12">
        <f>Table3[[#This Row],[Residential Incentive Disbursements]]+Table3[[#This Row],[C&amp;I Incentive Disbursements]]</f>
        <v>95</v>
      </c>
      <c r="G199" s="17">
        <f>Table3[[#This Row],[Incentive Disbursements]]/'1.) CLM Reference'!$B$5</f>
        <v>5.654429380559815E-6</v>
      </c>
      <c r="H199" s="17" t="str">
        <f>IF((Table3[[#This Row],[Incentive Disbursements]]&gt;=0.5*Table3[[#This Row],[CLM $ Collected ]]),"YES",IF(Table3[[#This Row],[Incentive Disbursements]]&lt;=1, "N/A", "NO"))</f>
        <v>YES</v>
      </c>
      <c r="I199" s="17" t="str">
        <f t="shared" si="9"/>
        <v>N/A</v>
      </c>
      <c r="J199" s="52">
        <v>0</v>
      </c>
      <c r="K199" s="53">
        <f>Table3[[#This Row],[CLM $ Collected ]]/'1.) CLM Reference'!$B$4</f>
        <v>0</v>
      </c>
      <c r="L199" s="54">
        <v>95</v>
      </c>
      <c r="M199" s="53">
        <f>Table3[[#This Row],[Incentive Disbursements]]/'1.) CLM Reference'!$B$5</f>
        <v>5.654429380559815E-6</v>
      </c>
      <c r="N199" s="53" t="str">
        <f t="shared" si="10"/>
        <v>N/A</v>
      </c>
      <c r="O199" s="52">
        <v>0</v>
      </c>
      <c r="P199" s="76">
        <f>Table3[[#This Row],[CLM $ Collected ]]/'1.) CLM Reference'!$B$4</f>
        <v>0</v>
      </c>
      <c r="Q199" s="54">
        <v>0</v>
      </c>
      <c r="R199" s="56">
        <f>Table3[[#This Row],[Incentive Disbursements]]/'1.) CLM Reference'!$B$5</f>
        <v>5.654429380559815E-6</v>
      </c>
      <c r="S199" s="49" t="str">
        <f t="shared" si="11"/>
        <v>N/A</v>
      </c>
      <c r="U199" s="49" t="s">
        <v>145</v>
      </c>
      <c r="V199" s="49" t="str">
        <f>RIGHT(Table5[[#This Row],[Census Tract]],10)</f>
        <v>9009140800</v>
      </c>
      <c r="W199" s="49" t="s">
        <v>267</v>
      </c>
      <c r="X199" s="49" t="s">
        <v>239</v>
      </c>
      <c r="Y199" s="49">
        <v>0</v>
      </c>
      <c r="Z199" s="49">
        <v>0</v>
      </c>
      <c r="AA199" s="49">
        <v>95</v>
      </c>
      <c r="AB199" s="49">
        <v>5.654429380559815E-6</v>
      </c>
      <c r="AC199" s="49" t="s">
        <v>1966</v>
      </c>
      <c r="AD199" s="49" t="s">
        <v>290</v>
      </c>
      <c r="AE199" s="49">
        <v>0</v>
      </c>
      <c r="AF199" s="49">
        <v>0</v>
      </c>
      <c r="AG199" s="49">
        <v>95</v>
      </c>
      <c r="AH199" s="49">
        <v>5.654429380559815E-6</v>
      </c>
      <c r="AI199" s="49" t="s">
        <v>290</v>
      </c>
      <c r="AJ199" s="49">
        <v>0</v>
      </c>
      <c r="AK199" s="49">
        <v>0</v>
      </c>
      <c r="AL199" s="49">
        <v>0</v>
      </c>
      <c r="AM199" s="49">
        <v>5.654429380559815E-6</v>
      </c>
      <c r="AN199" s="49" t="s">
        <v>290</v>
      </c>
    </row>
    <row r="200" spans="1:40" s="49" customFormat="1" ht="15.75" thickBot="1" x14ac:dyDescent="0.3">
      <c r="A200" s="50" t="s">
        <v>145</v>
      </c>
      <c r="B200" s="51" t="s">
        <v>264</v>
      </c>
      <c r="C200" s="3" t="s">
        <v>239</v>
      </c>
      <c r="D200" s="15">
        <f>Table3[[#This Row],[Residential CLM $ Collected]]+Table3[[#This Row],[C&amp;I CLM $ Collected]]</f>
        <v>0</v>
      </c>
      <c r="E200" s="48">
        <f>Table3[[#This Row],[CLM $ Collected ]]/'1.) CLM Reference'!$B$4</f>
        <v>0</v>
      </c>
      <c r="F200" s="12">
        <f>Table3[[#This Row],[Residential Incentive Disbursements]]+Table3[[#This Row],[C&amp;I Incentive Disbursements]]</f>
        <v>5663.71</v>
      </c>
      <c r="G200" s="17">
        <f>Table3[[#This Row],[Incentive Disbursements]]/'1.) CLM Reference'!$B$5</f>
        <v>3.3710577081021506E-4</v>
      </c>
      <c r="H200" s="17" t="str">
        <f>IF((Table3[[#This Row],[Incentive Disbursements]]&gt;=0.5*Table3[[#This Row],[CLM $ Collected ]]),"YES",IF(Table3[[#This Row],[Incentive Disbursements]]&lt;=1, "N/A", "NO"))</f>
        <v>YES</v>
      </c>
      <c r="I200" s="17" t="str">
        <f t="shared" si="9"/>
        <v>N/A</v>
      </c>
      <c r="J200" s="52">
        <v>0</v>
      </c>
      <c r="K200" s="53">
        <f>Table3[[#This Row],[CLM $ Collected ]]/'1.) CLM Reference'!$B$4</f>
        <v>0</v>
      </c>
      <c r="L200" s="54">
        <v>3852.71</v>
      </c>
      <c r="M200" s="53">
        <f>Table3[[#This Row],[Incentive Disbursements]]/'1.) CLM Reference'!$B$5</f>
        <v>3.3710577081021506E-4</v>
      </c>
      <c r="N200" s="53" t="str">
        <f t="shared" si="10"/>
        <v>N/A</v>
      </c>
      <c r="O200" s="52">
        <v>0</v>
      </c>
      <c r="P200" s="76">
        <f>Table3[[#This Row],[CLM $ Collected ]]/'1.) CLM Reference'!$B$4</f>
        <v>0</v>
      </c>
      <c r="Q200" s="54">
        <v>1811</v>
      </c>
      <c r="R200" s="56">
        <f>Table3[[#This Row],[Incentive Disbursements]]/'1.) CLM Reference'!$B$5</f>
        <v>3.3710577081021506E-4</v>
      </c>
      <c r="S200" s="49" t="str">
        <f t="shared" si="11"/>
        <v>N/A</v>
      </c>
      <c r="U200" s="49" t="s">
        <v>145</v>
      </c>
      <c r="V200" s="49" t="str">
        <f>RIGHT(Table5[[#This Row],[Census Tract]],10)</f>
        <v>9009140800</v>
      </c>
      <c r="W200" s="49" t="s">
        <v>264</v>
      </c>
      <c r="X200" s="49" t="s">
        <v>239</v>
      </c>
      <c r="Y200" s="49">
        <v>0</v>
      </c>
      <c r="Z200" s="49">
        <v>0</v>
      </c>
      <c r="AA200" s="49">
        <v>5663.71</v>
      </c>
      <c r="AB200" s="49">
        <v>3.3710577081021506E-4</v>
      </c>
      <c r="AC200" s="49" t="s">
        <v>1966</v>
      </c>
      <c r="AD200" s="49" t="s">
        <v>290</v>
      </c>
      <c r="AE200" s="49">
        <v>0</v>
      </c>
      <c r="AF200" s="49">
        <v>0</v>
      </c>
      <c r="AG200" s="49">
        <v>3852.71</v>
      </c>
      <c r="AH200" s="49">
        <v>3.3710577081021506E-4</v>
      </c>
      <c r="AI200" s="49" t="s">
        <v>290</v>
      </c>
      <c r="AJ200" s="49">
        <v>0</v>
      </c>
      <c r="AK200" s="49">
        <v>0</v>
      </c>
      <c r="AL200" s="49">
        <v>1811</v>
      </c>
      <c r="AM200" s="49">
        <v>3.3710577081021506E-4</v>
      </c>
      <c r="AN200" s="49" t="s">
        <v>290</v>
      </c>
    </row>
    <row r="201" spans="1:40" s="49" customFormat="1" ht="15.75" thickBot="1" x14ac:dyDescent="0.3">
      <c r="A201" s="50" t="s">
        <v>145</v>
      </c>
      <c r="B201" s="51" t="s">
        <v>251</v>
      </c>
      <c r="C201" s="3" t="s">
        <v>244</v>
      </c>
      <c r="D201" s="15">
        <f>Table3[[#This Row],[Residential CLM $ Collected]]+Table3[[#This Row],[C&amp;I CLM $ Collected]]</f>
        <v>79702.388000000006</v>
      </c>
      <c r="E201" s="48">
        <f>Table3[[#This Row],[CLM $ Collected ]]/'1.) CLM Reference'!$B$4</f>
        <v>2.7388560192943292E-3</v>
      </c>
      <c r="F201" s="12">
        <f>Table3[[#This Row],[Residential Incentive Disbursements]]+Table3[[#This Row],[C&amp;I Incentive Disbursements]]</f>
        <v>0</v>
      </c>
      <c r="G201" s="17">
        <f>Table3[[#This Row],[Incentive Disbursements]]/'1.) CLM Reference'!$B$5</f>
        <v>0</v>
      </c>
      <c r="H201" s="17" t="str">
        <f>IF((Table3[[#This Row],[Incentive Disbursements]]&gt;=0.5*Table3[[#This Row],[CLM $ Collected ]]),"YES",IF(Table3[[#This Row],[Incentive Disbursements]]&lt;=1, "N/A", "NO"))</f>
        <v>N/A</v>
      </c>
      <c r="I201" s="17" t="str">
        <f t="shared" si="9"/>
        <v>NO</v>
      </c>
      <c r="J201" s="52">
        <v>50564.050300000003</v>
      </c>
      <c r="K201" s="53">
        <f>Table3[[#This Row],[CLM $ Collected ]]/'1.) CLM Reference'!$B$4</f>
        <v>2.7388560192943292E-3</v>
      </c>
      <c r="L201" s="54">
        <v>0</v>
      </c>
      <c r="M201" s="53">
        <f>Table3[[#This Row],[Incentive Disbursements]]/'1.) CLM Reference'!$B$5</f>
        <v>0</v>
      </c>
      <c r="N201" s="53" t="str">
        <f t="shared" si="10"/>
        <v>NO</v>
      </c>
      <c r="O201" s="52">
        <v>29138.3377</v>
      </c>
      <c r="P201" s="76">
        <f>Table3[[#This Row],[CLM $ Collected ]]/'1.) CLM Reference'!$B$4</f>
        <v>2.7388560192943292E-3</v>
      </c>
      <c r="Q201" s="54">
        <v>0</v>
      </c>
      <c r="R201" s="56">
        <f>Table3[[#This Row],[Incentive Disbursements]]/'1.) CLM Reference'!$B$5</f>
        <v>0</v>
      </c>
      <c r="S201" s="49" t="str">
        <f t="shared" si="11"/>
        <v>NO</v>
      </c>
      <c r="U201" s="49" t="s">
        <v>145</v>
      </c>
      <c r="V201" s="49" t="str">
        <f>RIGHT(Table5[[#This Row],[Census Tract]],10)</f>
        <v>9009140800</v>
      </c>
      <c r="W201" s="49" t="s">
        <v>251</v>
      </c>
      <c r="X201" s="49" t="s">
        <v>244</v>
      </c>
      <c r="Y201" s="49">
        <v>79702.388000000006</v>
      </c>
      <c r="Z201" s="49">
        <v>2.7388560192943292E-3</v>
      </c>
      <c r="AA201" s="49">
        <v>0</v>
      </c>
      <c r="AB201" s="49">
        <v>0</v>
      </c>
      <c r="AC201" s="49" t="s">
        <v>290</v>
      </c>
      <c r="AD201" s="49" t="s">
        <v>1965</v>
      </c>
      <c r="AE201" s="49">
        <v>50564.050300000003</v>
      </c>
      <c r="AF201" s="49">
        <v>2.7388560192943292E-3</v>
      </c>
      <c r="AG201" s="49">
        <v>0</v>
      </c>
      <c r="AH201" s="49">
        <v>0</v>
      </c>
      <c r="AI201" s="49" t="s">
        <v>1965</v>
      </c>
      <c r="AJ201" s="49">
        <v>29138.3377</v>
      </c>
      <c r="AK201" s="49">
        <v>2.7388560192943292E-3</v>
      </c>
      <c r="AL201" s="49">
        <v>0</v>
      </c>
      <c r="AM201" s="49">
        <v>0</v>
      </c>
      <c r="AN201" s="49" t="s">
        <v>1965</v>
      </c>
    </row>
    <row r="202" spans="1:40" s="49" customFormat="1" ht="15.75" thickBot="1" x14ac:dyDescent="0.3">
      <c r="A202" s="50" t="s">
        <v>145</v>
      </c>
      <c r="B202" s="51" t="s">
        <v>268</v>
      </c>
      <c r="C202" s="3" t="s">
        <v>239</v>
      </c>
      <c r="D202" s="15">
        <f>Table3[[#This Row],[Residential CLM $ Collected]]+Table3[[#This Row],[C&amp;I CLM $ Collected]]</f>
        <v>0</v>
      </c>
      <c r="E202" s="48">
        <f>Table3[[#This Row],[CLM $ Collected ]]/'1.) CLM Reference'!$B$4</f>
        <v>0</v>
      </c>
      <c r="F202" s="12">
        <f>Table3[[#This Row],[Residential Incentive Disbursements]]+Table3[[#This Row],[C&amp;I Incentive Disbursements]]</f>
        <v>25</v>
      </c>
      <c r="G202" s="17">
        <f>Table3[[#This Row],[Incentive Disbursements]]/'1.) CLM Reference'!$B$5</f>
        <v>1.4880077317262672E-6</v>
      </c>
      <c r="H202" s="17" t="str">
        <f>IF((Table3[[#This Row],[Incentive Disbursements]]&gt;=0.5*Table3[[#This Row],[CLM $ Collected ]]),"YES",IF(Table3[[#This Row],[Incentive Disbursements]]&lt;=1, "N/A", "NO"))</f>
        <v>YES</v>
      </c>
      <c r="I202" s="17" t="str">
        <f t="shared" si="9"/>
        <v>N/A</v>
      </c>
      <c r="J202" s="52">
        <v>0</v>
      </c>
      <c r="K202" s="53">
        <f>Table3[[#This Row],[CLM $ Collected ]]/'1.) CLM Reference'!$B$4</f>
        <v>0</v>
      </c>
      <c r="L202" s="54">
        <v>25</v>
      </c>
      <c r="M202" s="53">
        <f>Table3[[#This Row],[Incentive Disbursements]]/'1.) CLM Reference'!$B$5</f>
        <v>1.4880077317262672E-6</v>
      </c>
      <c r="N202" s="53" t="str">
        <f t="shared" si="10"/>
        <v>N/A</v>
      </c>
      <c r="O202" s="52">
        <v>0</v>
      </c>
      <c r="P202" s="76">
        <f>Table3[[#This Row],[CLM $ Collected ]]/'1.) CLM Reference'!$B$4</f>
        <v>0</v>
      </c>
      <c r="Q202" s="54">
        <v>0</v>
      </c>
      <c r="R202" s="56">
        <f>Table3[[#This Row],[Incentive Disbursements]]/'1.) CLM Reference'!$B$5</f>
        <v>1.4880077317262672E-6</v>
      </c>
      <c r="S202" s="49" t="str">
        <f t="shared" si="11"/>
        <v>N/A</v>
      </c>
      <c r="U202" s="49" t="s">
        <v>145</v>
      </c>
      <c r="V202" s="49" t="str">
        <f>RIGHT(Table5[[#This Row],[Census Tract]],10)</f>
        <v>9009140800</v>
      </c>
      <c r="W202" s="49" t="s">
        <v>268</v>
      </c>
      <c r="X202" s="49" t="s">
        <v>239</v>
      </c>
      <c r="Y202" s="49">
        <v>0</v>
      </c>
      <c r="Z202" s="49">
        <v>0</v>
      </c>
      <c r="AA202" s="49">
        <v>25</v>
      </c>
      <c r="AB202" s="49">
        <v>1.4880077317262672E-6</v>
      </c>
      <c r="AC202" s="49" t="s">
        <v>1966</v>
      </c>
      <c r="AD202" s="49" t="s">
        <v>290</v>
      </c>
      <c r="AE202" s="49">
        <v>0</v>
      </c>
      <c r="AF202" s="49">
        <v>0</v>
      </c>
      <c r="AG202" s="49">
        <v>25</v>
      </c>
      <c r="AH202" s="49">
        <v>1.4880077317262672E-6</v>
      </c>
      <c r="AI202" s="49" t="s">
        <v>290</v>
      </c>
      <c r="AJ202" s="49">
        <v>0</v>
      </c>
      <c r="AK202" s="49">
        <v>0</v>
      </c>
      <c r="AL202" s="49">
        <v>0</v>
      </c>
      <c r="AM202" s="49">
        <v>1.4880077317262672E-6</v>
      </c>
      <c r="AN202" s="49" t="s">
        <v>290</v>
      </c>
    </row>
    <row r="203" spans="1:40" s="49" customFormat="1" ht="15.75" thickBot="1" x14ac:dyDescent="0.3">
      <c r="A203" s="50" t="s">
        <v>145</v>
      </c>
      <c r="B203" s="51" t="s">
        <v>269</v>
      </c>
      <c r="C203" s="3" t="s">
        <v>239</v>
      </c>
      <c r="D203" s="15">
        <f>Table3[[#This Row],[Residential CLM $ Collected]]+Table3[[#This Row],[C&amp;I CLM $ Collected]]</f>
        <v>0</v>
      </c>
      <c r="E203" s="48">
        <f>Table3[[#This Row],[CLM $ Collected ]]/'1.) CLM Reference'!$B$4</f>
        <v>0</v>
      </c>
      <c r="F203" s="12">
        <f>Table3[[#This Row],[Residential Incentive Disbursements]]+Table3[[#This Row],[C&amp;I Incentive Disbursements]]</f>
        <v>275</v>
      </c>
      <c r="G203" s="17">
        <f>Table3[[#This Row],[Incentive Disbursements]]/'1.) CLM Reference'!$B$5</f>
        <v>1.6368085048988939E-5</v>
      </c>
      <c r="H203" s="17" t="str">
        <f>IF((Table3[[#This Row],[Incentive Disbursements]]&gt;=0.5*Table3[[#This Row],[CLM $ Collected ]]),"YES",IF(Table3[[#This Row],[Incentive Disbursements]]&lt;=1, "N/A", "NO"))</f>
        <v>YES</v>
      </c>
      <c r="I203" s="17" t="str">
        <f t="shared" si="9"/>
        <v>N/A</v>
      </c>
      <c r="J203" s="52">
        <v>0</v>
      </c>
      <c r="K203" s="53">
        <f>Table3[[#This Row],[CLM $ Collected ]]/'1.) CLM Reference'!$B$4</f>
        <v>0</v>
      </c>
      <c r="L203" s="54">
        <v>275</v>
      </c>
      <c r="M203" s="53">
        <f>Table3[[#This Row],[Incentive Disbursements]]/'1.) CLM Reference'!$B$5</f>
        <v>1.6368085048988939E-5</v>
      </c>
      <c r="N203" s="53" t="str">
        <f t="shared" si="10"/>
        <v>N/A</v>
      </c>
      <c r="O203" s="52">
        <v>0</v>
      </c>
      <c r="P203" s="76">
        <f>Table3[[#This Row],[CLM $ Collected ]]/'1.) CLM Reference'!$B$4</f>
        <v>0</v>
      </c>
      <c r="Q203" s="54">
        <v>0</v>
      </c>
      <c r="R203" s="56">
        <f>Table3[[#This Row],[Incentive Disbursements]]/'1.) CLM Reference'!$B$5</f>
        <v>1.6368085048988939E-5</v>
      </c>
      <c r="S203" s="49" t="str">
        <f t="shared" si="11"/>
        <v>N/A</v>
      </c>
      <c r="U203" s="49" t="s">
        <v>145</v>
      </c>
      <c r="V203" s="49" t="str">
        <f>RIGHT(Table5[[#This Row],[Census Tract]],10)</f>
        <v>9009140800</v>
      </c>
      <c r="W203" s="49" t="s">
        <v>269</v>
      </c>
      <c r="X203" s="49" t="s">
        <v>239</v>
      </c>
      <c r="Y203" s="49">
        <v>0</v>
      </c>
      <c r="Z203" s="49">
        <v>0</v>
      </c>
      <c r="AA203" s="49">
        <v>275</v>
      </c>
      <c r="AB203" s="49">
        <v>1.6368085048988939E-5</v>
      </c>
      <c r="AC203" s="49" t="s">
        <v>1966</v>
      </c>
      <c r="AD203" s="49" t="s">
        <v>290</v>
      </c>
      <c r="AE203" s="49">
        <v>0</v>
      </c>
      <c r="AF203" s="49">
        <v>0</v>
      </c>
      <c r="AG203" s="49">
        <v>275</v>
      </c>
      <c r="AH203" s="49">
        <v>1.6368085048988939E-5</v>
      </c>
      <c r="AI203" s="49" t="s">
        <v>290</v>
      </c>
      <c r="AJ203" s="49">
        <v>0</v>
      </c>
      <c r="AK203" s="49">
        <v>0</v>
      </c>
      <c r="AL203" s="49">
        <v>0</v>
      </c>
      <c r="AM203" s="49">
        <v>1.6368085048988939E-5</v>
      </c>
      <c r="AN203" s="49" t="s">
        <v>290</v>
      </c>
    </row>
    <row r="204" spans="1:40" s="49" customFormat="1" ht="15.75" thickBot="1" x14ac:dyDescent="0.3">
      <c r="A204" s="50" t="s">
        <v>145</v>
      </c>
      <c r="B204" s="51" t="s">
        <v>270</v>
      </c>
      <c r="C204" s="3" t="s">
        <v>239</v>
      </c>
      <c r="D204" s="15">
        <f>Table3[[#This Row],[Residential CLM $ Collected]]+Table3[[#This Row],[C&amp;I CLM $ Collected]]</f>
        <v>0</v>
      </c>
      <c r="E204" s="48">
        <f>Table3[[#This Row],[CLM $ Collected ]]/'1.) CLM Reference'!$B$4</f>
        <v>0</v>
      </c>
      <c r="F204" s="12">
        <f>Table3[[#This Row],[Residential Incentive Disbursements]]+Table3[[#This Row],[C&amp;I Incentive Disbursements]]</f>
        <v>595</v>
      </c>
      <c r="G204" s="17">
        <f>Table3[[#This Row],[Incentive Disbursements]]/'1.) CLM Reference'!$B$5</f>
        <v>3.5414584015085156E-5</v>
      </c>
      <c r="H204" s="17" t="str">
        <f>IF((Table3[[#This Row],[Incentive Disbursements]]&gt;=0.5*Table3[[#This Row],[CLM $ Collected ]]),"YES",IF(Table3[[#This Row],[Incentive Disbursements]]&lt;=1, "N/A", "NO"))</f>
        <v>YES</v>
      </c>
      <c r="I204" s="17" t="str">
        <f t="shared" si="9"/>
        <v>N/A</v>
      </c>
      <c r="J204" s="52">
        <v>0</v>
      </c>
      <c r="K204" s="53">
        <f>Table3[[#This Row],[CLM $ Collected ]]/'1.) CLM Reference'!$B$4</f>
        <v>0</v>
      </c>
      <c r="L204" s="54">
        <v>595</v>
      </c>
      <c r="M204" s="53">
        <f>Table3[[#This Row],[Incentive Disbursements]]/'1.) CLM Reference'!$B$5</f>
        <v>3.5414584015085156E-5</v>
      </c>
      <c r="N204" s="53" t="str">
        <f t="shared" si="10"/>
        <v>N/A</v>
      </c>
      <c r="O204" s="52">
        <v>0</v>
      </c>
      <c r="P204" s="76">
        <f>Table3[[#This Row],[CLM $ Collected ]]/'1.) CLM Reference'!$B$4</f>
        <v>0</v>
      </c>
      <c r="Q204" s="54">
        <v>0</v>
      </c>
      <c r="R204" s="56">
        <f>Table3[[#This Row],[Incentive Disbursements]]/'1.) CLM Reference'!$B$5</f>
        <v>3.5414584015085156E-5</v>
      </c>
      <c r="S204" s="49" t="str">
        <f t="shared" si="11"/>
        <v>N/A</v>
      </c>
      <c r="U204" s="49" t="s">
        <v>145</v>
      </c>
      <c r="V204" s="49" t="str">
        <f>RIGHT(Table5[[#This Row],[Census Tract]],10)</f>
        <v>9009140800</v>
      </c>
      <c r="W204" s="49" t="s">
        <v>270</v>
      </c>
      <c r="X204" s="49" t="s">
        <v>239</v>
      </c>
      <c r="Y204" s="49">
        <v>0</v>
      </c>
      <c r="Z204" s="49">
        <v>0</v>
      </c>
      <c r="AA204" s="49">
        <v>595</v>
      </c>
      <c r="AB204" s="49">
        <v>3.5414584015085156E-5</v>
      </c>
      <c r="AC204" s="49" t="s">
        <v>1966</v>
      </c>
      <c r="AD204" s="49" t="s">
        <v>290</v>
      </c>
      <c r="AE204" s="49">
        <v>0</v>
      </c>
      <c r="AF204" s="49">
        <v>0</v>
      </c>
      <c r="AG204" s="49">
        <v>595</v>
      </c>
      <c r="AH204" s="49">
        <v>3.5414584015085156E-5</v>
      </c>
      <c r="AI204" s="49" t="s">
        <v>290</v>
      </c>
      <c r="AJ204" s="49">
        <v>0</v>
      </c>
      <c r="AK204" s="49">
        <v>0</v>
      </c>
      <c r="AL204" s="49">
        <v>0</v>
      </c>
      <c r="AM204" s="49">
        <v>3.5414584015085156E-5</v>
      </c>
      <c r="AN204" s="49" t="s">
        <v>290</v>
      </c>
    </row>
    <row r="205" spans="1:40" s="49" customFormat="1" ht="15.75" thickBot="1" x14ac:dyDescent="0.3">
      <c r="A205" s="50" t="s">
        <v>145</v>
      </c>
      <c r="B205" s="51" t="s">
        <v>271</v>
      </c>
      <c r="C205" s="3" t="s">
        <v>239</v>
      </c>
      <c r="D205" s="15">
        <f>Table3[[#This Row],[Residential CLM $ Collected]]+Table3[[#This Row],[C&amp;I CLM $ Collected]]</f>
        <v>0</v>
      </c>
      <c r="E205" s="48">
        <f>Table3[[#This Row],[CLM $ Collected ]]/'1.) CLM Reference'!$B$4</f>
        <v>0</v>
      </c>
      <c r="F205" s="12">
        <f>Table3[[#This Row],[Residential Incentive Disbursements]]+Table3[[#This Row],[C&amp;I Incentive Disbursements]]</f>
        <v>25</v>
      </c>
      <c r="G205" s="17">
        <f>Table3[[#This Row],[Incentive Disbursements]]/'1.) CLM Reference'!$B$5</f>
        <v>1.4880077317262672E-6</v>
      </c>
      <c r="H205" s="17" t="str">
        <f>IF((Table3[[#This Row],[Incentive Disbursements]]&gt;=0.5*Table3[[#This Row],[CLM $ Collected ]]),"YES",IF(Table3[[#This Row],[Incentive Disbursements]]&lt;=1, "N/A", "NO"))</f>
        <v>YES</v>
      </c>
      <c r="I205" s="17" t="str">
        <f t="shared" si="9"/>
        <v>N/A</v>
      </c>
      <c r="J205" s="52">
        <v>0</v>
      </c>
      <c r="K205" s="53">
        <f>Table3[[#This Row],[CLM $ Collected ]]/'1.) CLM Reference'!$B$4</f>
        <v>0</v>
      </c>
      <c r="L205" s="54">
        <v>25</v>
      </c>
      <c r="M205" s="53">
        <f>Table3[[#This Row],[Incentive Disbursements]]/'1.) CLM Reference'!$B$5</f>
        <v>1.4880077317262672E-6</v>
      </c>
      <c r="N205" s="53" t="str">
        <f t="shared" si="10"/>
        <v>N/A</v>
      </c>
      <c r="O205" s="52">
        <v>0</v>
      </c>
      <c r="P205" s="76">
        <f>Table3[[#This Row],[CLM $ Collected ]]/'1.) CLM Reference'!$B$4</f>
        <v>0</v>
      </c>
      <c r="Q205" s="54">
        <v>0</v>
      </c>
      <c r="R205" s="56">
        <f>Table3[[#This Row],[Incentive Disbursements]]/'1.) CLM Reference'!$B$5</f>
        <v>1.4880077317262672E-6</v>
      </c>
      <c r="S205" s="49" t="str">
        <f t="shared" si="11"/>
        <v>N/A</v>
      </c>
      <c r="U205" s="49" t="s">
        <v>145</v>
      </c>
      <c r="V205" s="49" t="str">
        <f>RIGHT(Table5[[#This Row],[Census Tract]],10)</f>
        <v>9009140800</v>
      </c>
      <c r="W205" s="49" t="s">
        <v>271</v>
      </c>
      <c r="X205" s="49" t="s">
        <v>239</v>
      </c>
      <c r="Y205" s="49">
        <v>0</v>
      </c>
      <c r="Z205" s="49">
        <v>0</v>
      </c>
      <c r="AA205" s="49">
        <v>25</v>
      </c>
      <c r="AB205" s="49">
        <v>1.4880077317262672E-6</v>
      </c>
      <c r="AC205" s="49" t="s">
        <v>1966</v>
      </c>
      <c r="AD205" s="49" t="s">
        <v>290</v>
      </c>
      <c r="AE205" s="49">
        <v>0</v>
      </c>
      <c r="AF205" s="49">
        <v>0</v>
      </c>
      <c r="AG205" s="49">
        <v>25</v>
      </c>
      <c r="AH205" s="49">
        <v>1.4880077317262672E-6</v>
      </c>
      <c r="AI205" s="49" t="s">
        <v>290</v>
      </c>
      <c r="AJ205" s="49">
        <v>0</v>
      </c>
      <c r="AK205" s="49">
        <v>0</v>
      </c>
      <c r="AL205" s="49">
        <v>0</v>
      </c>
      <c r="AM205" s="49">
        <v>1.4880077317262672E-6</v>
      </c>
      <c r="AN205" s="49" t="s">
        <v>290</v>
      </c>
    </row>
    <row r="206" spans="1:40" s="49" customFormat="1" ht="15.75" thickBot="1" x14ac:dyDescent="0.3">
      <c r="A206" s="50" t="s">
        <v>145</v>
      </c>
      <c r="B206" s="51" t="s">
        <v>261</v>
      </c>
      <c r="C206" s="3" t="s">
        <v>239</v>
      </c>
      <c r="D206" s="15">
        <f>Table3[[#This Row],[Residential CLM $ Collected]]+Table3[[#This Row],[C&amp;I CLM $ Collected]]</f>
        <v>0</v>
      </c>
      <c r="E206" s="48">
        <f>Table3[[#This Row],[CLM $ Collected ]]/'1.) CLM Reference'!$B$4</f>
        <v>0</v>
      </c>
      <c r="F206" s="12">
        <f>Table3[[#This Row],[Residential Incentive Disbursements]]+Table3[[#This Row],[C&amp;I Incentive Disbursements]]</f>
        <v>320</v>
      </c>
      <c r="G206" s="17">
        <f>Table3[[#This Row],[Incentive Disbursements]]/'1.) CLM Reference'!$B$5</f>
        <v>1.9046498966096221E-5</v>
      </c>
      <c r="H206" s="17" t="str">
        <f>IF((Table3[[#This Row],[Incentive Disbursements]]&gt;=0.5*Table3[[#This Row],[CLM $ Collected ]]),"YES",IF(Table3[[#This Row],[Incentive Disbursements]]&lt;=1, "N/A", "NO"))</f>
        <v>YES</v>
      </c>
      <c r="I206" s="17" t="str">
        <f t="shared" si="9"/>
        <v>N/A</v>
      </c>
      <c r="J206" s="52">
        <v>0</v>
      </c>
      <c r="K206" s="53">
        <f>Table3[[#This Row],[CLM $ Collected ]]/'1.) CLM Reference'!$B$4</f>
        <v>0</v>
      </c>
      <c r="L206" s="54">
        <v>320</v>
      </c>
      <c r="M206" s="53">
        <f>Table3[[#This Row],[Incentive Disbursements]]/'1.) CLM Reference'!$B$5</f>
        <v>1.9046498966096221E-5</v>
      </c>
      <c r="N206" s="53" t="str">
        <f t="shared" si="10"/>
        <v>N/A</v>
      </c>
      <c r="O206" s="52">
        <v>0</v>
      </c>
      <c r="P206" s="76">
        <f>Table3[[#This Row],[CLM $ Collected ]]/'1.) CLM Reference'!$B$4</f>
        <v>0</v>
      </c>
      <c r="Q206" s="54">
        <v>0</v>
      </c>
      <c r="R206" s="56">
        <f>Table3[[#This Row],[Incentive Disbursements]]/'1.) CLM Reference'!$B$5</f>
        <v>1.9046498966096221E-5</v>
      </c>
      <c r="S206" s="49" t="str">
        <f t="shared" si="11"/>
        <v>N/A</v>
      </c>
      <c r="U206" s="49" t="s">
        <v>145</v>
      </c>
      <c r="V206" s="49" t="str">
        <f>RIGHT(Table5[[#This Row],[Census Tract]],10)</f>
        <v>9009140800</v>
      </c>
      <c r="W206" s="49" t="s">
        <v>261</v>
      </c>
      <c r="X206" s="49" t="s">
        <v>239</v>
      </c>
      <c r="Y206" s="49">
        <v>0</v>
      </c>
      <c r="Z206" s="49">
        <v>0</v>
      </c>
      <c r="AA206" s="49">
        <v>320</v>
      </c>
      <c r="AB206" s="49">
        <v>1.9046498966096221E-5</v>
      </c>
      <c r="AC206" s="49" t="s">
        <v>1966</v>
      </c>
      <c r="AD206" s="49" t="s">
        <v>290</v>
      </c>
      <c r="AE206" s="49">
        <v>0</v>
      </c>
      <c r="AF206" s="49">
        <v>0</v>
      </c>
      <c r="AG206" s="49">
        <v>320</v>
      </c>
      <c r="AH206" s="49">
        <v>1.9046498966096221E-5</v>
      </c>
      <c r="AI206" s="49" t="s">
        <v>290</v>
      </c>
      <c r="AJ206" s="49">
        <v>0</v>
      </c>
      <c r="AK206" s="49">
        <v>0</v>
      </c>
      <c r="AL206" s="49">
        <v>0</v>
      </c>
      <c r="AM206" s="49">
        <v>1.9046498966096221E-5</v>
      </c>
      <c r="AN206" s="49" t="s">
        <v>290</v>
      </c>
    </row>
    <row r="207" spans="1:40" s="49" customFormat="1" ht="15.75" thickBot="1" x14ac:dyDescent="0.3">
      <c r="A207" s="50" t="s">
        <v>145</v>
      </c>
      <c r="B207" s="51" t="s">
        <v>272</v>
      </c>
      <c r="C207" s="3" t="s">
        <v>239</v>
      </c>
      <c r="D207" s="15">
        <f>Table3[[#This Row],[Residential CLM $ Collected]]+Table3[[#This Row],[C&amp;I CLM $ Collected]]</f>
        <v>0</v>
      </c>
      <c r="E207" s="48">
        <f>Table3[[#This Row],[CLM $ Collected ]]/'1.) CLM Reference'!$B$4</f>
        <v>0</v>
      </c>
      <c r="F207" s="12">
        <f>Table3[[#This Row],[Residential Incentive Disbursements]]+Table3[[#This Row],[C&amp;I Incentive Disbursements]]</f>
        <v>350</v>
      </c>
      <c r="G207" s="17">
        <f>Table3[[#This Row],[Incentive Disbursements]]/'1.) CLM Reference'!$B$5</f>
        <v>2.0832108244167739E-5</v>
      </c>
      <c r="H207" s="17" t="str">
        <f>IF((Table3[[#This Row],[Incentive Disbursements]]&gt;=0.5*Table3[[#This Row],[CLM $ Collected ]]),"YES",IF(Table3[[#This Row],[Incentive Disbursements]]&lt;=1, "N/A", "NO"))</f>
        <v>YES</v>
      </c>
      <c r="I207" s="17" t="str">
        <f t="shared" si="9"/>
        <v>N/A</v>
      </c>
      <c r="J207" s="52">
        <v>0</v>
      </c>
      <c r="K207" s="53">
        <f>Table3[[#This Row],[CLM $ Collected ]]/'1.) CLM Reference'!$B$4</f>
        <v>0</v>
      </c>
      <c r="L207" s="54">
        <v>350</v>
      </c>
      <c r="M207" s="53">
        <f>Table3[[#This Row],[Incentive Disbursements]]/'1.) CLM Reference'!$B$5</f>
        <v>2.0832108244167739E-5</v>
      </c>
      <c r="N207" s="53" t="str">
        <f t="shared" si="10"/>
        <v>N/A</v>
      </c>
      <c r="O207" s="52">
        <v>0</v>
      </c>
      <c r="P207" s="76">
        <f>Table3[[#This Row],[CLM $ Collected ]]/'1.) CLM Reference'!$B$4</f>
        <v>0</v>
      </c>
      <c r="Q207" s="54">
        <v>0</v>
      </c>
      <c r="R207" s="56">
        <f>Table3[[#This Row],[Incentive Disbursements]]/'1.) CLM Reference'!$B$5</f>
        <v>2.0832108244167739E-5</v>
      </c>
      <c r="S207" s="49" t="str">
        <f t="shared" si="11"/>
        <v>N/A</v>
      </c>
      <c r="U207" s="49" t="s">
        <v>145</v>
      </c>
      <c r="V207" s="49" t="str">
        <f>RIGHT(Table5[[#This Row],[Census Tract]],10)</f>
        <v>9009140800</v>
      </c>
      <c r="W207" s="49" t="s">
        <v>272</v>
      </c>
      <c r="X207" s="49" t="s">
        <v>239</v>
      </c>
      <c r="Y207" s="49">
        <v>0</v>
      </c>
      <c r="Z207" s="49">
        <v>0</v>
      </c>
      <c r="AA207" s="49">
        <v>350</v>
      </c>
      <c r="AB207" s="49">
        <v>2.0832108244167739E-5</v>
      </c>
      <c r="AC207" s="49" t="s">
        <v>1966</v>
      </c>
      <c r="AD207" s="49" t="s">
        <v>290</v>
      </c>
      <c r="AE207" s="49">
        <v>0</v>
      </c>
      <c r="AF207" s="49">
        <v>0</v>
      </c>
      <c r="AG207" s="49">
        <v>350</v>
      </c>
      <c r="AH207" s="49">
        <v>2.0832108244167739E-5</v>
      </c>
      <c r="AI207" s="49" t="s">
        <v>290</v>
      </c>
      <c r="AJ207" s="49">
        <v>0</v>
      </c>
      <c r="AK207" s="49">
        <v>0</v>
      </c>
      <c r="AL207" s="49">
        <v>0</v>
      </c>
      <c r="AM207" s="49">
        <v>2.0832108244167739E-5</v>
      </c>
      <c r="AN207" s="49" t="s">
        <v>290</v>
      </c>
    </row>
    <row r="208" spans="1:40" s="49" customFormat="1" ht="15.75" thickBot="1" x14ac:dyDescent="0.3">
      <c r="A208" s="50" t="s">
        <v>145</v>
      </c>
      <c r="B208" s="51" t="s">
        <v>252</v>
      </c>
      <c r="C208" s="3" t="s">
        <v>244</v>
      </c>
      <c r="D208" s="15">
        <f>Table3[[#This Row],[Residential CLM $ Collected]]+Table3[[#This Row],[C&amp;I CLM $ Collected]]</f>
        <v>43.247199999999999</v>
      </c>
      <c r="E208" s="48">
        <f>Table3[[#This Row],[CLM $ Collected ]]/'1.) CLM Reference'!$B$4</f>
        <v>1.4861267900483195E-6</v>
      </c>
      <c r="F208" s="12">
        <f>Table3[[#This Row],[Residential Incentive Disbursements]]+Table3[[#This Row],[C&amp;I Incentive Disbursements]]</f>
        <v>0</v>
      </c>
      <c r="G208" s="17">
        <f>Table3[[#This Row],[Incentive Disbursements]]/'1.) CLM Reference'!$B$5</f>
        <v>0</v>
      </c>
      <c r="H208" s="17" t="str">
        <f>IF((Table3[[#This Row],[Incentive Disbursements]]&gt;=0.5*Table3[[#This Row],[CLM $ Collected ]]),"YES",IF(Table3[[#This Row],[Incentive Disbursements]]&lt;=1, "N/A", "NO"))</f>
        <v>N/A</v>
      </c>
      <c r="I208" s="17" t="str">
        <f t="shared" si="9"/>
        <v>N/A</v>
      </c>
      <c r="J208" s="52">
        <v>43.247199999999999</v>
      </c>
      <c r="K208" s="53">
        <f>Table3[[#This Row],[CLM $ Collected ]]/'1.) CLM Reference'!$B$4</f>
        <v>1.4861267900483195E-6</v>
      </c>
      <c r="L208" s="54">
        <v>0</v>
      </c>
      <c r="M208" s="53">
        <f>Table3[[#This Row],[Incentive Disbursements]]/'1.) CLM Reference'!$B$5</f>
        <v>0</v>
      </c>
      <c r="N208" s="53" t="str">
        <f t="shared" si="10"/>
        <v>N/A</v>
      </c>
      <c r="O208" s="52">
        <v>0</v>
      </c>
      <c r="P208" s="76">
        <f>Table3[[#This Row],[CLM $ Collected ]]/'1.) CLM Reference'!$B$4</f>
        <v>1.4861267900483195E-6</v>
      </c>
      <c r="Q208" s="54">
        <v>0</v>
      </c>
      <c r="R208" s="56">
        <f>Table3[[#This Row],[Incentive Disbursements]]/'1.) CLM Reference'!$B$5</f>
        <v>0</v>
      </c>
      <c r="S208" s="49" t="str">
        <f t="shared" si="11"/>
        <v>N/A</v>
      </c>
      <c r="U208" s="49" t="s">
        <v>145</v>
      </c>
      <c r="V208" s="49" t="str">
        <f>RIGHT(Table5[[#This Row],[Census Tract]],10)</f>
        <v>9009140800</v>
      </c>
      <c r="W208" s="49" t="s">
        <v>252</v>
      </c>
      <c r="X208" s="49" t="s">
        <v>244</v>
      </c>
      <c r="Y208" s="49">
        <v>43.247199999999999</v>
      </c>
      <c r="Z208" s="49">
        <v>1.4861267900483195E-6</v>
      </c>
      <c r="AA208" s="49">
        <v>0</v>
      </c>
      <c r="AB208" s="49">
        <v>0</v>
      </c>
      <c r="AC208" s="49" t="s">
        <v>290</v>
      </c>
      <c r="AD208" s="49" t="s">
        <v>290</v>
      </c>
      <c r="AE208" s="49">
        <v>43.247199999999999</v>
      </c>
      <c r="AF208" s="49">
        <v>1.4861267900483195E-6</v>
      </c>
      <c r="AG208" s="49">
        <v>0</v>
      </c>
      <c r="AH208" s="49">
        <v>0</v>
      </c>
      <c r="AI208" s="49" t="s">
        <v>290</v>
      </c>
      <c r="AJ208" s="49">
        <v>0</v>
      </c>
      <c r="AK208" s="49">
        <v>1.4861267900483195E-6</v>
      </c>
      <c r="AL208" s="49">
        <v>0</v>
      </c>
      <c r="AM208" s="49">
        <v>0</v>
      </c>
      <c r="AN208" s="49" t="s">
        <v>290</v>
      </c>
    </row>
    <row r="209" spans="1:40" s="49" customFormat="1" ht="15.75" thickBot="1" x14ac:dyDescent="0.3">
      <c r="A209" s="50" t="s">
        <v>146</v>
      </c>
      <c r="B209" s="51" t="s">
        <v>266</v>
      </c>
      <c r="C209" s="3" t="s">
        <v>239</v>
      </c>
      <c r="D209" s="15">
        <f>Table3[[#This Row],[Residential CLM $ Collected]]+Table3[[#This Row],[C&amp;I CLM $ Collected]]</f>
        <v>0</v>
      </c>
      <c r="E209" s="48">
        <f>Table3[[#This Row],[CLM $ Collected ]]/'1.) CLM Reference'!$B$4</f>
        <v>0</v>
      </c>
      <c r="F209" s="12">
        <f>Table3[[#This Row],[Residential Incentive Disbursements]]+Table3[[#This Row],[C&amp;I Incentive Disbursements]]</f>
        <v>97.04</v>
      </c>
      <c r="G209" s="17">
        <f>Table3[[#This Row],[Incentive Disbursements]]/'1.) CLM Reference'!$B$5</f>
        <v>5.775850811468679E-6</v>
      </c>
      <c r="H209" s="17" t="str">
        <f>IF((Table3[[#This Row],[Incentive Disbursements]]&gt;=0.5*Table3[[#This Row],[CLM $ Collected ]]),"YES",IF(Table3[[#This Row],[Incentive Disbursements]]&lt;=1, "N/A", "NO"))</f>
        <v>YES</v>
      </c>
      <c r="I209" s="17" t="str">
        <f t="shared" si="9"/>
        <v>N/A</v>
      </c>
      <c r="J209" s="52">
        <v>0</v>
      </c>
      <c r="K209" s="53">
        <f>Table3[[#This Row],[CLM $ Collected ]]/'1.) CLM Reference'!$B$4</f>
        <v>0</v>
      </c>
      <c r="L209" s="54">
        <v>97.04</v>
      </c>
      <c r="M209" s="53">
        <f>Table3[[#This Row],[Incentive Disbursements]]/'1.) CLM Reference'!$B$5</f>
        <v>5.775850811468679E-6</v>
      </c>
      <c r="N209" s="53" t="str">
        <f t="shared" si="10"/>
        <v>N/A</v>
      </c>
      <c r="O209" s="52">
        <v>0</v>
      </c>
      <c r="P209" s="76">
        <f>Table3[[#This Row],[CLM $ Collected ]]/'1.) CLM Reference'!$B$4</f>
        <v>0</v>
      </c>
      <c r="Q209" s="54">
        <v>0</v>
      </c>
      <c r="R209" s="56">
        <f>Table3[[#This Row],[Incentive Disbursements]]/'1.) CLM Reference'!$B$5</f>
        <v>5.775850811468679E-6</v>
      </c>
      <c r="S209" s="49" t="str">
        <f t="shared" si="11"/>
        <v>N/A</v>
      </c>
      <c r="U209" s="49" t="s">
        <v>146</v>
      </c>
      <c r="V209" s="49" t="str">
        <f>RIGHT(Table5[[#This Row],[Census Tract]],10)</f>
        <v>9009140900</v>
      </c>
      <c r="W209" s="49" t="s">
        <v>266</v>
      </c>
      <c r="X209" s="49" t="s">
        <v>239</v>
      </c>
      <c r="Y209" s="49">
        <v>0</v>
      </c>
      <c r="Z209" s="49">
        <v>0</v>
      </c>
      <c r="AA209" s="49">
        <v>97.04</v>
      </c>
      <c r="AB209" s="49">
        <v>5.775850811468679E-6</v>
      </c>
      <c r="AC209" s="49" t="s">
        <v>1966</v>
      </c>
      <c r="AD209" s="49" t="s">
        <v>290</v>
      </c>
      <c r="AE209" s="49">
        <v>0</v>
      </c>
      <c r="AF209" s="49">
        <v>0</v>
      </c>
      <c r="AG209" s="49">
        <v>97.04</v>
      </c>
      <c r="AH209" s="49">
        <v>5.775850811468679E-6</v>
      </c>
      <c r="AI209" s="49" t="s">
        <v>290</v>
      </c>
      <c r="AJ209" s="49">
        <v>0</v>
      </c>
      <c r="AK209" s="49">
        <v>0</v>
      </c>
      <c r="AL209" s="49">
        <v>0</v>
      </c>
      <c r="AM209" s="49">
        <v>5.775850811468679E-6</v>
      </c>
      <c r="AN209" s="49" t="s">
        <v>290</v>
      </c>
    </row>
    <row r="210" spans="1:40" s="49" customFormat="1" ht="15.75" thickBot="1" x14ac:dyDescent="0.3">
      <c r="A210" s="50" t="s">
        <v>146</v>
      </c>
      <c r="B210" s="51" t="s">
        <v>264</v>
      </c>
      <c r="C210" s="3" t="s">
        <v>239</v>
      </c>
      <c r="D210" s="15">
        <f>Table3[[#This Row],[Residential CLM $ Collected]]+Table3[[#This Row],[C&amp;I CLM $ Collected]]</f>
        <v>0</v>
      </c>
      <c r="E210" s="48">
        <f>Table3[[#This Row],[CLM $ Collected ]]/'1.) CLM Reference'!$B$4</f>
        <v>0</v>
      </c>
      <c r="F210" s="12">
        <f>Table3[[#This Row],[Residential Incentive Disbursements]]+Table3[[#This Row],[C&amp;I Incentive Disbursements]]</f>
        <v>11883.67</v>
      </c>
      <c r="G210" s="17">
        <f>Table3[[#This Row],[Incentive Disbursements]]/'1.) CLM Reference'!$B$5</f>
        <v>7.0731971365133961E-4</v>
      </c>
      <c r="H210" s="17" t="str">
        <f>IF((Table3[[#This Row],[Incentive Disbursements]]&gt;=0.5*Table3[[#This Row],[CLM $ Collected ]]),"YES",IF(Table3[[#This Row],[Incentive Disbursements]]&lt;=1, "N/A", "NO"))</f>
        <v>YES</v>
      </c>
      <c r="I210" s="17" t="str">
        <f t="shared" si="9"/>
        <v>N/A</v>
      </c>
      <c r="J210" s="52">
        <v>0</v>
      </c>
      <c r="K210" s="53">
        <f>Table3[[#This Row],[CLM $ Collected ]]/'1.) CLM Reference'!$B$4</f>
        <v>0</v>
      </c>
      <c r="L210" s="54">
        <v>5327.67</v>
      </c>
      <c r="M210" s="53">
        <f>Table3[[#This Row],[Incentive Disbursements]]/'1.) CLM Reference'!$B$5</f>
        <v>7.0731971365133961E-4</v>
      </c>
      <c r="N210" s="53" t="str">
        <f t="shared" si="10"/>
        <v>N/A</v>
      </c>
      <c r="O210" s="52">
        <v>0</v>
      </c>
      <c r="P210" s="76">
        <f>Table3[[#This Row],[CLM $ Collected ]]/'1.) CLM Reference'!$B$4</f>
        <v>0</v>
      </c>
      <c r="Q210" s="54">
        <v>6556</v>
      </c>
      <c r="R210" s="56">
        <f>Table3[[#This Row],[Incentive Disbursements]]/'1.) CLM Reference'!$B$5</f>
        <v>7.0731971365133961E-4</v>
      </c>
      <c r="S210" s="49" t="str">
        <f t="shared" si="11"/>
        <v>N/A</v>
      </c>
      <c r="U210" s="49" t="s">
        <v>146</v>
      </c>
      <c r="V210" s="49" t="str">
        <f>RIGHT(Table5[[#This Row],[Census Tract]],10)</f>
        <v>9009140900</v>
      </c>
      <c r="W210" s="49" t="s">
        <v>264</v>
      </c>
      <c r="X210" s="49" t="s">
        <v>239</v>
      </c>
      <c r="Y210" s="49">
        <v>0</v>
      </c>
      <c r="Z210" s="49">
        <v>0</v>
      </c>
      <c r="AA210" s="49">
        <v>11883.67</v>
      </c>
      <c r="AB210" s="49">
        <v>7.0731971365133961E-4</v>
      </c>
      <c r="AC210" s="49" t="s">
        <v>1966</v>
      </c>
      <c r="AD210" s="49" t="s">
        <v>290</v>
      </c>
      <c r="AE210" s="49">
        <v>0</v>
      </c>
      <c r="AF210" s="49">
        <v>0</v>
      </c>
      <c r="AG210" s="49">
        <v>5327.67</v>
      </c>
      <c r="AH210" s="49">
        <v>7.0731971365133961E-4</v>
      </c>
      <c r="AI210" s="49" t="s">
        <v>290</v>
      </c>
      <c r="AJ210" s="49">
        <v>0</v>
      </c>
      <c r="AK210" s="49">
        <v>0</v>
      </c>
      <c r="AL210" s="49">
        <v>6556</v>
      </c>
      <c r="AM210" s="49">
        <v>7.0731971365133961E-4</v>
      </c>
      <c r="AN210" s="49" t="s">
        <v>290</v>
      </c>
    </row>
    <row r="211" spans="1:40" s="49" customFormat="1" ht="15.75" thickBot="1" x14ac:dyDescent="0.3">
      <c r="A211" s="50" t="s">
        <v>146</v>
      </c>
      <c r="B211" s="51" t="s">
        <v>251</v>
      </c>
      <c r="C211" s="3" t="s">
        <v>244</v>
      </c>
      <c r="D211" s="15">
        <f>Table3[[#This Row],[Residential CLM $ Collected]]+Table3[[#This Row],[C&amp;I CLM $ Collected]]</f>
        <v>67556.210999999894</v>
      </c>
      <c r="E211" s="48">
        <f>Table3[[#This Row],[CLM $ Collected ]]/'1.) CLM Reference'!$B$4</f>
        <v>2.3214704073617901E-3</v>
      </c>
      <c r="F211" s="12">
        <f>Table3[[#This Row],[Residential Incentive Disbursements]]+Table3[[#This Row],[C&amp;I Incentive Disbursements]]</f>
        <v>0</v>
      </c>
      <c r="G211" s="17">
        <f>Table3[[#This Row],[Incentive Disbursements]]/'1.) CLM Reference'!$B$5</f>
        <v>0</v>
      </c>
      <c r="H211" s="17" t="str">
        <f>IF((Table3[[#This Row],[Incentive Disbursements]]&gt;=0.5*Table3[[#This Row],[CLM $ Collected ]]),"YES",IF(Table3[[#This Row],[Incentive Disbursements]]&lt;=1, "N/A", "NO"))</f>
        <v>N/A</v>
      </c>
      <c r="I211" s="17" t="str">
        <f t="shared" si="9"/>
        <v>NO</v>
      </c>
      <c r="J211" s="52">
        <v>55064.527799999902</v>
      </c>
      <c r="K211" s="53">
        <f>Table3[[#This Row],[CLM $ Collected ]]/'1.) CLM Reference'!$B$4</f>
        <v>2.3214704073617901E-3</v>
      </c>
      <c r="L211" s="54">
        <v>0</v>
      </c>
      <c r="M211" s="53">
        <f>Table3[[#This Row],[Incentive Disbursements]]/'1.) CLM Reference'!$B$5</f>
        <v>0</v>
      </c>
      <c r="N211" s="53" t="str">
        <f t="shared" si="10"/>
        <v>NO</v>
      </c>
      <c r="O211" s="52">
        <v>12491.683199999999</v>
      </c>
      <c r="P211" s="76">
        <f>Table3[[#This Row],[CLM $ Collected ]]/'1.) CLM Reference'!$B$4</f>
        <v>2.3214704073617901E-3</v>
      </c>
      <c r="Q211" s="54">
        <v>0</v>
      </c>
      <c r="R211" s="56">
        <f>Table3[[#This Row],[Incentive Disbursements]]/'1.) CLM Reference'!$B$5</f>
        <v>0</v>
      </c>
      <c r="S211" s="49" t="str">
        <f t="shared" si="11"/>
        <v>NO</v>
      </c>
      <c r="U211" s="49" t="s">
        <v>146</v>
      </c>
      <c r="V211" s="49" t="str">
        <f>RIGHT(Table5[[#This Row],[Census Tract]],10)</f>
        <v>9009140900</v>
      </c>
      <c r="W211" s="49" t="s">
        <v>251</v>
      </c>
      <c r="X211" s="49" t="s">
        <v>244</v>
      </c>
      <c r="Y211" s="49">
        <v>67556.210999999894</v>
      </c>
      <c r="Z211" s="49">
        <v>2.3214704073617901E-3</v>
      </c>
      <c r="AA211" s="49">
        <v>0</v>
      </c>
      <c r="AB211" s="49">
        <v>0</v>
      </c>
      <c r="AC211" s="49" t="s">
        <v>290</v>
      </c>
      <c r="AD211" s="49" t="s">
        <v>1965</v>
      </c>
      <c r="AE211" s="49">
        <v>55064.527799999902</v>
      </c>
      <c r="AF211" s="49">
        <v>2.3214704073617901E-3</v>
      </c>
      <c r="AG211" s="49">
        <v>0</v>
      </c>
      <c r="AH211" s="49">
        <v>0</v>
      </c>
      <c r="AI211" s="49" t="s">
        <v>1965</v>
      </c>
      <c r="AJ211" s="49">
        <v>12491.683199999999</v>
      </c>
      <c r="AK211" s="49">
        <v>2.3214704073617901E-3</v>
      </c>
      <c r="AL211" s="49">
        <v>0</v>
      </c>
      <c r="AM211" s="49">
        <v>0</v>
      </c>
      <c r="AN211" s="49" t="s">
        <v>1965</v>
      </c>
    </row>
    <row r="212" spans="1:40" s="49" customFormat="1" ht="15.75" thickBot="1" x14ac:dyDescent="0.3">
      <c r="A212" s="50" t="s">
        <v>147</v>
      </c>
      <c r="B212" s="51" t="s">
        <v>251</v>
      </c>
      <c r="C212" s="3" t="s">
        <v>239</v>
      </c>
      <c r="D212" s="15">
        <f>Table3[[#This Row],[Residential CLM $ Collected]]+Table3[[#This Row],[C&amp;I CLM $ Collected]]</f>
        <v>65807.797799999898</v>
      </c>
      <c r="E212" s="48">
        <f>Table3[[#This Row],[CLM $ Collected ]]/'1.) CLM Reference'!$B$4</f>
        <v>2.2613887443502169E-3</v>
      </c>
      <c r="F212" s="12">
        <f>Table3[[#This Row],[Residential Incentive Disbursements]]+Table3[[#This Row],[C&amp;I Incentive Disbursements]]</f>
        <v>10094.89</v>
      </c>
      <c r="G212" s="17">
        <f>Table3[[#This Row],[Incentive Disbursements]]/'1.) CLM Reference'!$B$5</f>
        <v>6.0085097483704702E-4</v>
      </c>
      <c r="H212" s="17" t="str">
        <f>IF((Table3[[#This Row],[Incentive Disbursements]]&gt;=0.5*Table3[[#This Row],[CLM $ Collected ]]),"YES",IF(Table3[[#This Row],[Incentive Disbursements]]&lt;=1, "N/A", "NO"))</f>
        <v>NO</v>
      </c>
      <c r="I212" s="17" t="str">
        <f t="shared" si="9"/>
        <v>NO</v>
      </c>
      <c r="J212" s="52">
        <v>59341.469599999902</v>
      </c>
      <c r="K212" s="53">
        <f>Table3[[#This Row],[CLM $ Collected ]]/'1.) CLM Reference'!$B$4</f>
        <v>2.2613887443502169E-3</v>
      </c>
      <c r="L212" s="54">
        <v>8974.89</v>
      </c>
      <c r="M212" s="53">
        <f>Table3[[#This Row],[Incentive Disbursements]]/'1.) CLM Reference'!$B$5</f>
        <v>6.0085097483704702E-4</v>
      </c>
      <c r="N212" s="53" t="str">
        <f t="shared" si="10"/>
        <v>NO</v>
      </c>
      <c r="O212" s="52">
        <v>6466.3281999999999</v>
      </c>
      <c r="P212" s="76">
        <f>Table3[[#This Row],[CLM $ Collected ]]/'1.) CLM Reference'!$B$4</f>
        <v>2.2613887443502169E-3</v>
      </c>
      <c r="Q212" s="54">
        <v>1120</v>
      </c>
      <c r="R212" s="56">
        <f>Table3[[#This Row],[Incentive Disbursements]]/'1.) CLM Reference'!$B$5</f>
        <v>6.0085097483704702E-4</v>
      </c>
      <c r="S212" s="49" t="str">
        <f t="shared" si="11"/>
        <v>NO</v>
      </c>
      <c r="U212" s="49" t="s">
        <v>147</v>
      </c>
      <c r="V212" s="49" t="str">
        <f>RIGHT(Table5[[#This Row],[Census Tract]],10)</f>
        <v>9009141000</v>
      </c>
      <c r="W212" s="49" t="s">
        <v>251</v>
      </c>
      <c r="X212" s="49" t="s">
        <v>239</v>
      </c>
      <c r="Y212" s="49">
        <v>65807.797799999898</v>
      </c>
      <c r="Z212" s="49">
        <v>2.2613887443502169E-3</v>
      </c>
      <c r="AA212" s="49">
        <v>10094.89</v>
      </c>
      <c r="AB212" s="49">
        <v>6.0085097483704702E-4</v>
      </c>
      <c r="AC212" s="49" t="s">
        <v>1965</v>
      </c>
      <c r="AD212" s="49" t="s">
        <v>1965</v>
      </c>
      <c r="AE212" s="49">
        <v>59341.469599999902</v>
      </c>
      <c r="AF212" s="49">
        <v>2.2613887443502169E-3</v>
      </c>
      <c r="AG212" s="49">
        <v>8974.89</v>
      </c>
      <c r="AH212" s="49">
        <v>6.0085097483704702E-4</v>
      </c>
      <c r="AI212" s="49" t="s">
        <v>1965</v>
      </c>
      <c r="AJ212" s="49">
        <v>6466.3281999999999</v>
      </c>
      <c r="AK212" s="49">
        <v>2.2613887443502169E-3</v>
      </c>
      <c r="AL212" s="49">
        <v>1120</v>
      </c>
      <c r="AM212" s="49">
        <v>6.0085097483704702E-4</v>
      </c>
      <c r="AN212" s="49" t="s">
        <v>1965</v>
      </c>
    </row>
    <row r="213" spans="1:40" s="49" customFormat="1" ht="15.75" thickBot="1" x14ac:dyDescent="0.3">
      <c r="A213" s="50" t="s">
        <v>148</v>
      </c>
      <c r="B213" s="51" t="s">
        <v>251</v>
      </c>
      <c r="C213" s="3" t="s">
        <v>239</v>
      </c>
      <c r="D213" s="15">
        <f>Table3[[#This Row],[Residential CLM $ Collected]]+Table3[[#This Row],[C&amp;I CLM $ Collected]]</f>
        <v>51563.689100000003</v>
      </c>
      <c r="E213" s="48">
        <f>Table3[[#This Row],[CLM $ Collected ]]/'1.) CLM Reference'!$B$4</f>
        <v>1.7719107772348852E-3</v>
      </c>
      <c r="F213" s="12">
        <f>Table3[[#This Row],[Residential Incentive Disbursements]]+Table3[[#This Row],[C&amp;I Incentive Disbursements]]</f>
        <v>26111.11</v>
      </c>
      <c r="G213" s="17">
        <f>Table3[[#This Row],[Incentive Disbursements]]/'1.) CLM Reference'!$B$5</f>
        <v>1.5541413425582021E-3</v>
      </c>
      <c r="H213" s="17" t="str">
        <f>IF((Table3[[#This Row],[Incentive Disbursements]]&gt;=0.5*Table3[[#This Row],[CLM $ Collected ]]),"YES",IF(Table3[[#This Row],[Incentive Disbursements]]&lt;=1, "N/A", "NO"))</f>
        <v>YES</v>
      </c>
      <c r="I213" s="17" t="str">
        <f t="shared" si="9"/>
        <v>NO</v>
      </c>
      <c r="J213" s="52">
        <v>50898.5147</v>
      </c>
      <c r="K213" s="53">
        <f>Table3[[#This Row],[CLM $ Collected ]]/'1.) CLM Reference'!$B$4</f>
        <v>1.7719107772348852E-3</v>
      </c>
      <c r="L213" s="54">
        <v>26111.11</v>
      </c>
      <c r="M213" s="53">
        <f>Table3[[#This Row],[Incentive Disbursements]]/'1.) CLM Reference'!$B$5</f>
        <v>1.5541413425582021E-3</v>
      </c>
      <c r="N213" s="53" t="str">
        <f t="shared" si="10"/>
        <v>NO</v>
      </c>
      <c r="O213" s="52">
        <v>665.17439999999999</v>
      </c>
      <c r="P213" s="76">
        <f>Table3[[#This Row],[CLM $ Collected ]]/'1.) CLM Reference'!$B$4</f>
        <v>1.7719107772348852E-3</v>
      </c>
      <c r="Q213" s="54">
        <v>0</v>
      </c>
      <c r="R213" s="56">
        <f>Table3[[#This Row],[Incentive Disbursements]]/'1.) CLM Reference'!$B$5</f>
        <v>1.5541413425582021E-3</v>
      </c>
      <c r="S213" s="49" t="str">
        <f t="shared" si="11"/>
        <v>NO</v>
      </c>
      <c r="U213" s="49" t="s">
        <v>148</v>
      </c>
      <c r="V213" s="49" t="str">
        <f>RIGHT(Table5[[#This Row],[Census Tract]],10)</f>
        <v>9009141100</v>
      </c>
      <c r="W213" s="49" t="s">
        <v>251</v>
      </c>
      <c r="X213" s="49" t="s">
        <v>239</v>
      </c>
      <c r="Y213" s="49">
        <v>51563.689100000003</v>
      </c>
      <c r="Z213" s="49">
        <v>1.7719107772348852E-3</v>
      </c>
      <c r="AA213" s="49">
        <v>26111.11</v>
      </c>
      <c r="AB213" s="49">
        <v>1.5541413425582021E-3</v>
      </c>
      <c r="AC213" s="49" t="s">
        <v>1966</v>
      </c>
      <c r="AD213" s="49" t="s">
        <v>1965</v>
      </c>
      <c r="AE213" s="49">
        <v>50898.5147</v>
      </c>
      <c r="AF213" s="49">
        <v>1.7719107772348852E-3</v>
      </c>
      <c r="AG213" s="49">
        <v>26111.11</v>
      </c>
      <c r="AH213" s="49">
        <v>1.5541413425582021E-3</v>
      </c>
      <c r="AI213" s="49" t="s">
        <v>1965</v>
      </c>
      <c r="AJ213" s="49">
        <v>665.17439999999999</v>
      </c>
      <c r="AK213" s="49">
        <v>1.7719107772348852E-3</v>
      </c>
      <c r="AL213" s="49">
        <v>0</v>
      </c>
      <c r="AM213" s="49">
        <v>1.5541413425582021E-3</v>
      </c>
      <c r="AN213" s="49" t="s">
        <v>1965</v>
      </c>
    </row>
    <row r="214" spans="1:40" s="49" customFormat="1" ht="15.75" thickBot="1" x14ac:dyDescent="0.3">
      <c r="A214" s="50" t="s">
        <v>148</v>
      </c>
      <c r="B214" s="51" t="s">
        <v>252</v>
      </c>
      <c r="C214" s="3" t="s">
        <v>239</v>
      </c>
      <c r="D214" s="15">
        <f>Table3[[#This Row],[Residential CLM $ Collected]]+Table3[[#This Row],[C&amp;I CLM $ Collected]]</f>
        <v>27.741399999999999</v>
      </c>
      <c r="E214" s="48">
        <f>Table3[[#This Row],[CLM $ Collected ]]/'1.) CLM Reference'!$B$4</f>
        <v>9.5329264630881185E-7</v>
      </c>
      <c r="F214" s="12">
        <f>Table3[[#This Row],[Residential Incentive Disbursements]]+Table3[[#This Row],[C&amp;I Incentive Disbursements]]</f>
        <v>0</v>
      </c>
      <c r="G214" s="17">
        <f>Table3[[#This Row],[Incentive Disbursements]]/'1.) CLM Reference'!$B$5</f>
        <v>0</v>
      </c>
      <c r="H214" s="17" t="str">
        <f>IF((Table3[[#This Row],[Incentive Disbursements]]&gt;=0.5*Table3[[#This Row],[CLM $ Collected ]]),"YES",IF(Table3[[#This Row],[Incentive Disbursements]]&lt;=1, "N/A", "NO"))</f>
        <v>N/A</v>
      </c>
      <c r="I214" s="17" t="str">
        <f t="shared" si="9"/>
        <v>N/A</v>
      </c>
      <c r="J214" s="52">
        <v>0</v>
      </c>
      <c r="K214" s="53">
        <f>Table3[[#This Row],[CLM $ Collected ]]/'1.) CLM Reference'!$B$4</f>
        <v>9.5329264630881185E-7</v>
      </c>
      <c r="L214" s="54">
        <v>0</v>
      </c>
      <c r="M214" s="53">
        <f>Table3[[#This Row],[Incentive Disbursements]]/'1.) CLM Reference'!$B$5</f>
        <v>0</v>
      </c>
      <c r="N214" s="53" t="str">
        <f t="shared" si="10"/>
        <v>N/A</v>
      </c>
      <c r="O214" s="52">
        <v>27.741399999999999</v>
      </c>
      <c r="P214" s="76">
        <f>Table3[[#This Row],[CLM $ Collected ]]/'1.) CLM Reference'!$B$4</f>
        <v>9.5329264630881185E-7</v>
      </c>
      <c r="Q214" s="54">
        <v>0</v>
      </c>
      <c r="R214" s="56">
        <f>Table3[[#This Row],[Incentive Disbursements]]/'1.) CLM Reference'!$B$5</f>
        <v>0</v>
      </c>
      <c r="S214" s="49" t="str">
        <f t="shared" si="11"/>
        <v>N/A</v>
      </c>
      <c r="U214" s="49" t="s">
        <v>148</v>
      </c>
      <c r="V214" s="49" t="str">
        <f>RIGHT(Table5[[#This Row],[Census Tract]],10)</f>
        <v>9009141100</v>
      </c>
      <c r="W214" s="49" t="s">
        <v>252</v>
      </c>
      <c r="X214" s="49" t="s">
        <v>239</v>
      </c>
      <c r="Y214" s="49">
        <v>27.741399999999999</v>
      </c>
      <c r="Z214" s="49">
        <v>9.5329264630881185E-7</v>
      </c>
      <c r="AA214" s="49">
        <v>0</v>
      </c>
      <c r="AB214" s="49">
        <v>0</v>
      </c>
      <c r="AC214" s="49" t="s">
        <v>290</v>
      </c>
      <c r="AD214" s="49" t="s">
        <v>290</v>
      </c>
      <c r="AE214" s="49">
        <v>0</v>
      </c>
      <c r="AF214" s="49">
        <v>9.5329264630881185E-7</v>
      </c>
      <c r="AG214" s="49">
        <v>0</v>
      </c>
      <c r="AH214" s="49">
        <v>0</v>
      </c>
      <c r="AI214" s="49" t="s">
        <v>290</v>
      </c>
      <c r="AJ214" s="49">
        <v>27.741399999999999</v>
      </c>
      <c r="AK214" s="49">
        <v>9.5329264630881185E-7</v>
      </c>
      <c r="AL214" s="49">
        <v>0</v>
      </c>
      <c r="AM214" s="49">
        <v>0</v>
      </c>
      <c r="AN214" s="49" t="s">
        <v>290</v>
      </c>
    </row>
    <row r="215" spans="1:40" s="49" customFormat="1" ht="15.75" thickBot="1" x14ac:dyDescent="0.3">
      <c r="A215" s="50" t="s">
        <v>149</v>
      </c>
      <c r="B215" s="51" t="s">
        <v>251</v>
      </c>
      <c r="C215" s="3" t="s">
        <v>239</v>
      </c>
      <c r="D215" s="15">
        <f>Table3[[#This Row],[Residential CLM $ Collected]]+Table3[[#This Row],[C&amp;I CLM $ Collected]]</f>
        <v>111323.1893999999</v>
      </c>
      <c r="E215" s="48">
        <f>Table3[[#This Row],[CLM $ Collected ]]/'1.) CLM Reference'!$B$4</f>
        <v>3.8254586220833478E-3</v>
      </c>
      <c r="F215" s="12">
        <f>Table3[[#This Row],[Residential Incentive Disbursements]]+Table3[[#This Row],[C&amp;I Incentive Disbursements]]</f>
        <v>28964.71</v>
      </c>
      <c r="G215" s="17">
        <f>Table3[[#This Row],[Incentive Disbursements]]/'1.) CLM Reference'!$B$5</f>
        <v>1.7239884970883651E-3</v>
      </c>
      <c r="H215" s="17" t="str">
        <f>IF((Table3[[#This Row],[Incentive Disbursements]]&gt;=0.5*Table3[[#This Row],[CLM $ Collected ]]),"YES",IF(Table3[[#This Row],[Incentive Disbursements]]&lt;=1, "N/A", "NO"))</f>
        <v>NO</v>
      </c>
      <c r="I215" s="17" t="str">
        <f t="shared" si="9"/>
        <v>NO</v>
      </c>
      <c r="J215" s="52">
        <v>62230.979699999902</v>
      </c>
      <c r="K215" s="53">
        <f>Table3[[#This Row],[CLM $ Collected ]]/'1.) CLM Reference'!$B$4</f>
        <v>3.8254586220833478E-3</v>
      </c>
      <c r="L215" s="54">
        <v>18001.45</v>
      </c>
      <c r="M215" s="53">
        <f>Table3[[#This Row],[Incentive Disbursements]]/'1.) CLM Reference'!$B$5</f>
        <v>1.7239884970883651E-3</v>
      </c>
      <c r="N215" s="53" t="str">
        <f t="shared" si="10"/>
        <v>NO</v>
      </c>
      <c r="O215" s="52">
        <v>49092.209699999999</v>
      </c>
      <c r="P215" s="76">
        <f>Table3[[#This Row],[CLM $ Collected ]]/'1.) CLM Reference'!$B$4</f>
        <v>3.8254586220833478E-3</v>
      </c>
      <c r="Q215" s="54">
        <v>10963.26</v>
      </c>
      <c r="R215" s="56">
        <f>Table3[[#This Row],[Incentive Disbursements]]/'1.) CLM Reference'!$B$5</f>
        <v>1.7239884970883651E-3</v>
      </c>
      <c r="S215" s="49" t="str">
        <f t="shared" si="11"/>
        <v>NO</v>
      </c>
      <c r="U215" s="49" t="s">
        <v>149</v>
      </c>
      <c r="V215" s="49" t="str">
        <f>RIGHT(Table5[[#This Row],[Census Tract]],10)</f>
        <v>9009141200</v>
      </c>
      <c r="W215" s="49" t="s">
        <v>251</v>
      </c>
      <c r="X215" s="49" t="s">
        <v>239</v>
      </c>
      <c r="Y215" s="49">
        <v>111323.1893999999</v>
      </c>
      <c r="Z215" s="49">
        <v>3.8254586220833478E-3</v>
      </c>
      <c r="AA215" s="49">
        <v>28964.71</v>
      </c>
      <c r="AB215" s="49">
        <v>1.7239884970883651E-3</v>
      </c>
      <c r="AC215" s="49" t="s">
        <v>1965</v>
      </c>
      <c r="AD215" s="49" t="s">
        <v>1965</v>
      </c>
      <c r="AE215" s="49">
        <v>62230.979699999902</v>
      </c>
      <c r="AF215" s="49">
        <v>3.8254586220833478E-3</v>
      </c>
      <c r="AG215" s="49">
        <v>18001.45</v>
      </c>
      <c r="AH215" s="49">
        <v>1.7239884970883651E-3</v>
      </c>
      <c r="AI215" s="49" t="s">
        <v>1965</v>
      </c>
      <c r="AJ215" s="49">
        <v>49092.209699999999</v>
      </c>
      <c r="AK215" s="49">
        <v>3.8254586220833478E-3</v>
      </c>
      <c r="AL215" s="49">
        <v>10963.26</v>
      </c>
      <c r="AM215" s="49">
        <v>1.7239884970883651E-3</v>
      </c>
      <c r="AN215" s="49" t="s">
        <v>1965</v>
      </c>
    </row>
    <row r="216" spans="1:40" s="49" customFormat="1" ht="15.75" thickBot="1" x14ac:dyDescent="0.3">
      <c r="A216" s="50" t="s">
        <v>149</v>
      </c>
      <c r="B216" s="51" t="s">
        <v>250</v>
      </c>
      <c r="C216" s="3" t="s">
        <v>239</v>
      </c>
      <c r="D216" s="15">
        <f>Table3[[#This Row],[Residential CLM $ Collected]]+Table3[[#This Row],[C&amp;I CLM $ Collected]]</f>
        <v>710.14639999999997</v>
      </c>
      <c r="E216" s="48">
        <f>Table3[[#This Row],[CLM $ Collected ]]/'1.) CLM Reference'!$B$4</f>
        <v>2.4403142628803018E-5</v>
      </c>
      <c r="F216" s="12">
        <f>Table3[[#This Row],[Residential Incentive Disbursements]]+Table3[[#This Row],[C&amp;I Incentive Disbursements]]</f>
        <v>0</v>
      </c>
      <c r="G216" s="17">
        <f>Table3[[#This Row],[Incentive Disbursements]]/'1.) CLM Reference'!$B$5</f>
        <v>0</v>
      </c>
      <c r="H216" s="17" t="str">
        <f>IF((Table3[[#This Row],[Incentive Disbursements]]&gt;=0.5*Table3[[#This Row],[CLM $ Collected ]]),"YES",IF(Table3[[#This Row],[Incentive Disbursements]]&lt;=1, "N/A", "NO"))</f>
        <v>N/A</v>
      </c>
      <c r="I216" s="17" t="str">
        <f t="shared" si="9"/>
        <v>NO</v>
      </c>
      <c r="J216" s="52">
        <v>0</v>
      </c>
      <c r="K216" s="53">
        <f>Table3[[#This Row],[CLM $ Collected ]]/'1.) CLM Reference'!$B$4</f>
        <v>2.4403142628803018E-5</v>
      </c>
      <c r="L216" s="54">
        <v>0</v>
      </c>
      <c r="M216" s="53">
        <f>Table3[[#This Row],[Incentive Disbursements]]/'1.) CLM Reference'!$B$5</f>
        <v>0</v>
      </c>
      <c r="N216" s="53" t="str">
        <f t="shared" si="10"/>
        <v>NO</v>
      </c>
      <c r="O216" s="52">
        <v>710.14639999999997</v>
      </c>
      <c r="P216" s="76">
        <f>Table3[[#This Row],[CLM $ Collected ]]/'1.) CLM Reference'!$B$4</f>
        <v>2.4403142628803018E-5</v>
      </c>
      <c r="Q216" s="54">
        <v>0</v>
      </c>
      <c r="R216" s="56">
        <f>Table3[[#This Row],[Incentive Disbursements]]/'1.) CLM Reference'!$B$5</f>
        <v>0</v>
      </c>
      <c r="S216" s="49" t="str">
        <f t="shared" si="11"/>
        <v>NO</v>
      </c>
      <c r="U216" s="49" t="s">
        <v>149</v>
      </c>
      <c r="V216" s="49" t="str">
        <f>RIGHT(Table5[[#This Row],[Census Tract]],10)</f>
        <v>9009141200</v>
      </c>
      <c r="W216" s="49" t="s">
        <v>250</v>
      </c>
      <c r="X216" s="49" t="s">
        <v>239</v>
      </c>
      <c r="Y216" s="49">
        <v>710.14639999999997</v>
      </c>
      <c r="Z216" s="49">
        <v>2.4403142628803018E-5</v>
      </c>
      <c r="AA216" s="49">
        <v>0</v>
      </c>
      <c r="AB216" s="49">
        <v>0</v>
      </c>
      <c r="AC216" s="49" t="s">
        <v>290</v>
      </c>
      <c r="AD216" s="49" t="s">
        <v>1965</v>
      </c>
      <c r="AE216" s="49">
        <v>0</v>
      </c>
      <c r="AF216" s="49">
        <v>2.4403142628803018E-5</v>
      </c>
      <c r="AG216" s="49">
        <v>0</v>
      </c>
      <c r="AH216" s="49">
        <v>0</v>
      </c>
      <c r="AI216" s="49" t="s">
        <v>1965</v>
      </c>
      <c r="AJ216" s="49">
        <v>710.14639999999997</v>
      </c>
      <c r="AK216" s="49">
        <v>2.4403142628803018E-5</v>
      </c>
      <c r="AL216" s="49">
        <v>0</v>
      </c>
      <c r="AM216" s="49">
        <v>0</v>
      </c>
      <c r="AN216" s="49" t="s">
        <v>1965</v>
      </c>
    </row>
    <row r="217" spans="1:40" s="49" customFormat="1" ht="15.75" thickBot="1" x14ac:dyDescent="0.3">
      <c r="A217" s="50" t="s">
        <v>150</v>
      </c>
      <c r="B217" s="51" t="s">
        <v>253</v>
      </c>
      <c r="C217" s="3" t="s">
        <v>244</v>
      </c>
      <c r="D217" s="15">
        <f>Table3[[#This Row],[Residential CLM $ Collected]]+Table3[[#This Row],[C&amp;I CLM $ Collected]]</f>
        <v>168.33519999999999</v>
      </c>
      <c r="E217" s="48">
        <f>Table3[[#This Row],[CLM $ Collected ]]/'1.) CLM Reference'!$B$4</f>
        <v>5.7845930008911986E-6</v>
      </c>
      <c r="F217" s="12">
        <f>Table3[[#This Row],[Residential Incentive Disbursements]]+Table3[[#This Row],[C&amp;I Incentive Disbursements]]</f>
        <v>0</v>
      </c>
      <c r="G217" s="17">
        <f>Table3[[#This Row],[Incentive Disbursements]]/'1.) CLM Reference'!$B$5</f>
        <v>0</v>
      </c>
      <c r="H217" s="17" t="str">
        <f>IF((Table3[[#This Row],[Incentive Disbursements]]&gt;=0.5*Table3[[#This Row],[CLM $ Collected ]]),"YES",IF(Table3[[#This Row],[Incentive Disbursements]]&lt;=1, "N/A", "NO"))</f>
        <v>N/A</v>
      </c>
      <c r="I217" s="17" t="str">
        <f t="shared" si="9"/>
        <v>NO</v>
      </c>
      <c r="J217" s="52">
        <v>143.75399999999999</v>
      </c>
      <c r="K217" s="53">
        <f>Table3[[#This Row],[CLM $ Collected ]]/'1.) CLM Reference'!$B$4</f>
        <v>5.7845930008911986E-6</v>
      </c>
      <c r="L217" s="54">
        <v>0</v>
      </c>
      <c r="M217" s="53">
        <f>Table3[[#This Row],[Incentive Disbursements]]/'1.) CLM Reference'!$B$5</f>
        <v>0</v>
      </c>
      <c r="N217" s="53" t="str">
        <f t="shared" si="10"/>
        <v>NO</v>
      </c>
      <c r="O217" s="52">
        <v>24.581199999999999</v>
      </c>
      <c r="P217" s="76">
        <f>Table3[[#This Row],[CLM $ Collected ]]/'1.) CLM Reference'!$B$4</f>
        <v>5.7845930008911986E-6</v>
      </c>
      <c r="Q217" s="54">
        <v>0</v>
      </c>
      <c r="R217" s="56">
        <f>Table3[[#This Row],[Incentive Disbursements]]/'1.) CLM Reference'!$B$5</f>
        <v>0</v>
      </c>
      <c r="S217" s="49" t="str">
        <f t="shared" si="11"/>
        <v>NO</v>
      </c>
      <c r="U217" s="49" t="s">
        <v>150</v>
      </c>
      <c r="V217" s="49" t="str">
        <f>RIGHT(Table5[[#This Row],[Census Tract]],10)</f>
        <v>9009141300</v>
      </c>
      <c r="W217" s="49" t="s">
        <v>253</v>
      </c>
      <c r="X217" s="49" t="s">
        <v>244</v>
      </c>
      <c r="Y217" s="49">
        <v>168.33519999999999</v>
      </c>
      <c r="Z217" s="49">
        <v>5.7845930008911986E-6</v>
      </c>
      <c r="AA217" s="49">
        <v>0</v>
      </c>
      <c r="AB217" s="49">
        <v>0</v>
      </c>
      <c r="AC217" s="49" t="s">
        <v>290</v>
      </c>
      <c r="AD217" s="49" t="s">
        <v>1965</v>
      </c>
      <c r="AE217" s="49">
        <v>143.75399999999999</v>
      </c>
      <c r="AF217" s="49">
        <v>5.7845930008911986E-6</v>
      </c>
      <c r="AG217" s="49">
        <v>0</v>
      </c>
      <c r="AH217" s="49">
        <v>0</v>
      </c>
      <c r="AI217" s="49" t="s">
        <v>1965</v>
      </c>
      <c r="AJ217" s="49">
        <v>24.581199999999999</v>
      </c>
      <c r="AK217" s="49">
        <v>5.7845930008911986E-6</v>
      </c>
      <c r="AL217" s="49">
        <v>0</v>
      </c>
      <c r="AM217" s="49">
        <v>0</v>
      </c>
      <c r="AN217" s="49" t="s">
        <v>1965</v>
      </c>
    </row>
    <row r="218" spans="1:40" s="49" customFormat="1" ht="15.75" thickBot="1" x14ac:dyDescent="0.3">
      <c r="A218" s="50" t="s">
        <v>150</v>
      </c>
      <c r="B218" s="51" t="s">
        <v>264</v>
      </c>
      <c r="C218" s="3" t="s">
        <v>239</v>
      </c>
      <c r="D218" s="15">
        <f>Table3[[#This Row],[Residential CLM $ Collected]]+Table3[[#This Row],[C&amp;I CLM $ Collected]]</f>
        <v>0</v>
      </c>
      <c r="E218" s="48">
        <f>Table3[[#This Row],[CLM $ Collected ]]/'1.) CLM Reference'!$B$4</f>
        <v>0</v>
      </c>
      <c r="F218" s="12">
        <f>Table3[[#This Row],[Residential Incentive Disbursements]]+Table3[[#This Row],[C&amp;I Incentive Disbursements]]</f>
        <v>44071.01</v>
      </c>
      <c r="G218" s="17">
        <f>Table3[[#This Row],[Incentive Disbursements]]/'1.) CLM Reference'!$B$5</f>
        <v>2.6231201449994257E-3</v>
      </c>
      <c r="H218" s="17" t="str">
        <f>IF((Table3[[#This Row],[Incentive Disbursements]]&gt;=0.5*Table3[[#This Row],[CLM $ Collected ]]),"YES",IF(Table3[[#This Row],[Incentive Disbursements]]&lt;=1, "N/A", "NO"))</f>
        <v>YES</v>
      </c>
      <c r="I218" s="17" t="str">
        <f t="shared" si="9"/>
        <v>N/A</v>
      </c>
      <c r="J218" s="52">
        <v>0</v>
      </c>
      <c r="K218" s="53">
        <f>Table3[[#This Row],[CLM $ Collected ]]/'1.) CLM Reference'!$B$4</f>
        <v>0</v>
      </c>
      <c r="L218" s="54">
        <v>5178.01</v>
      </c>
      <c r="M218" s="53">
        <f>Table3[[#This Row],[Incentive Disbursements]]/'1.) CLM Reference'!$B$5</f>
        <v>2.6231201449994257E-3</v>
      </c>
      <c r="N218" s="53" t="str">
        <f t="shared" si="10"/>
        <v>N/A</v>
      </c>
      <c r="O218" s="52">
        <v>0</v>
      </c>
      <c r="P218" s="76">
        <f>Table3[[#This Row],[CLM $ Collected ]]/'1.) CLM Reference'!$B$4</f>
        <v>0</v>
      </c>
      <c r="Q218" s="54">
        <v>38893</v>
      </c>
      <c r="R218" s="56">
        <f>Table3[[#This Row],[Incentive Disbursements]]/'1.) CLM Reference'!$B$5</f>
        <v>2.6231201449994257E-3</v>
      </c>
      <c r="S218" s="49" t="str">
        <f t="shared" si="11"/>
        <v>N/A</v>
      </c>
      <c r="U218" s="49" t="s">
        <v>150</v>
      </c>
      <c r="V218" s="49" t="str">
        <f>RIGHT(Table5[[#This Row],[Census Tract]],10)</f>
        <v>9009141300</v>
      </c>
      <c r="W218" s="49" t="s">
        <v>264</v>
      </c>
      <c r="X218" s="49" t="s">
        <v>239</v>
      </c>
      <c r="Y218" s="49">
        <v>0</v>
      </c>
      <c r="Z218" s="49">
        <v>0</v>
      </c>
      <c r="AA218" s="49">
        <v>44071.01</v>
      </c>
      <c r="AB218" s="49">
        <v>2.6231201449994257E-3</v>
      </c>
      <c r="AC218" s="49" t="s">
        <v>1966</v>
      </c>
      <c r="AD218" s="49" t="s">
        <v>290</v>
      </c>
      <c r="AE218" s="49">
        <v>0</v>
      </c>
      <c r="AF218" s="49">
        <v>0</v>
      </c>
      <c r="AG218" s="49">
        <v>5178.01</v>
      </c>
      <c r="AH218" s="49">
        <v>2.6231201449994257E-3</v>
      </c>
      <c r="AI218" s="49" t="s">
        <v>290</v>
      </c>
      <c r="AJ218" s="49">
        <v>0</v>
      </c>
      <c r="AK218" s="49">
        <v>0</v>
      </c>
      <c r="AL218" s="49">
        <v>38893</v>
      </c>
      <c r="AM218" s="49">
        <v>2.6231201449994257E-3</v>
      </c>
      <c r="AN218" s="49" t="s">
        <v>290</v>
      </c>
    </row>
    <row r="219" spans="1:40" s="49" customFormat="1" ht="15.75" thickBot="1" x14ac:dyDescent="0.3">
      <c r="A219" s="50" t="s">
        <v>150</v>
      </c>
      <c r="B219" s="51" t="s">
        <v>251</v>
      </c>
      <c r="C219" s="3" t="s">
        <v>244</v>
      </c>
      <c r="D219" s="15">
        <f>Table3[[#This Row],[Residential CLM $ Collected]]+Table3[[#This Row],[C&amp;I CLM $ Collected]]</f>
        <v>122039.11440000001</v>
      </c>
      <c r="E219" s="48">
        <f>Table3[[#This Row],[CLM $ Collected ]]/'1.) CLM Reference'!$B$4</f>
        <v>4.1936957154130594E-3</v>
      </c>
      <c r="F219" s="12">
        <f>Table3[[#This Row],[Residential Incentive Disbursements]]+Table3[[#This Row],[C&amp;I Incentive Disbursements]]</f>
        <v>0</v>
      </c>
      <c r="G219" s="17">
        <f>Table3[[#This Row],[Incentive Disbursements]]/'1.) CLM Reference'!$B$5</f>
        <v>0</v>
      </c>
      <c r="H219" s="17" t="str">
        <f>IF((Table3[[#This Row],[Incentive Disbursements]]&gt;=0.5*Table3[[#This Row],[CLM $ Collected ]]),"YES",IF(Table3[[#This Row],[Incentive Disbursements]]&lt;=1, "N/A", "NO"))</f>
        <v>N/A</v>
      </c>
      <c r="I219" s="17" t="str">
        <f t="shared" si="9"/>
        <v>NO</v>
      </c>
      <c r="J219" s="52">
        <v>76079.437600000005</v>
      </c>
      <c r="K219" s="53">
        <f>Table3[[#This Row],[CLM $ Collected ]]/'1.) CLM Reference'!$B$4</f>
        <v>4.1936957154130594E-3</v>
      </c>
      <c r="L219" s="54">
        <v>0</v>
      </c>
      <c r="M219" s="53">
        <f>Table3[[#This Row],[Incentive Disbursements]]/'1.) CLM Reference'!$B$5</f>
        <v>0</v>
      </c>
      <c r="N219" s="53" t="str">
        <f t="shared" si="10"/>
        <v>NO</v>
      </c>
      <c r="O219" s="52">
        <v>45959.676800000001</v>
      </c>
      <c r="P219" s="76">
        <f>Table3[[#This Row],[CLM $ Collected ]]/'1.) CLM Reference'!$B$4</f>
        <v>4.1936957154130594E-3</v>
      </c>
      <c r="Q219" s="54">
        <v>0</v>
      </c>
      <c r="R219" s="56">
        <f>Table3[[#This Row],[Incentive Disbursements]]/'1.) CLM Reference'!$B$5</f>
        <v>0</v>
      </c>
      <c r="S219" s="49" t="str">
        <f t="shared" si="11"/>
        <v>NO</v>
      </c>
      <c r="U219" s="49" t="s">
        <v>150</v>
      </c>
      <c r="V219" s="49" t="str">
        <f>RIGHT(Table5[[#This Row],[Census Tract]],10)</f>
        <v>9009141300</v>
      </c>
      <c r="W219" s="49" t="s">
        <v>251</v>
      </c>
      <c r="X219" s="49" t="s">
        <v>244</v>
      </c>
      <c r="Y219" s="49">
        <v>122039.11440000001</v>
      </c>
      <c r="Z219" s="49">
        <v>4.1936957154130594E-3</v>
      </c>
      <c r="AA219" s="49">
        <v>0</v>
      </c>
      <c r="AB219" s="49">
        <v>0</v>
      </c>
      <c r="AC219" s="49" t="s">
        <v>290</v>
      </c>
      <c r="AD219" s="49" t="s">
        <v>1965</v>
      </c>
      <c r="AE219" s="49">
        <v>76079.437600000005</v>
      </c>
      <c r="AF219" s="49">
        <v>4.1936957154130594E-3</v>
      </c>
      <c r="AG219" s="49">
        <v>0</v>
      </c>
      <c r="AH219" s="49">
        <v>0</v>
      </c>
      <c r="AI219" s="49" t="s">
        <v>1965</v>
      </c>
      <c r="AJ219" s="49">
        <v>45959.676800000001</v>
      </c>
      <c r="AK219" s="49">
        <v>4.1936957154130594E-3</v>
      </c>
      <c r="AL219" s="49">
        <v>0</v>
      </c>
      <c r="AM219" s="49">
        <v>0</v>
      </c>
      <c r="AN219" s="49" t="s">
        <v>1965</v>
      </c>
    </row>
    <row r="220" spans="1:40" s="49" customFormat="1" ht="15.75" thickBot="1" x14ac:dyDescent="0.3">
      <c r="A220" s="50" t="s">
        <v>151</v>
      </c>
      <c r="B220" s="51" t="s">
        <v>253</v>
      </c>
      <c r="C220" s="3" t="s">
        <v>239</v>
      </c>
      <c r="D220" s="15">
        <f>Table3[[#This Row],[Residential CLM $ Collected]]+Table3[[#This Row],[C&amp;I CLM $ Collected]]</f>
        <v>152.922</v>
      </c>
      <c r="E220" s="48">
        <f>Table3[[#This Row],[CLM $ Collected ]]/'1.) CLM Reference'!$B$4</f>
        <v>5.254940920747912E-6</v>
      </c>
      <c r="F220" s="12">
        <f>Table3[[#This Row],[Residential Incentive Disbursements]]+Table3[[#This Row],[C&amp;I Incentive Disbursements]]</f>
        <v>0</v>
      </c>
      <c r="G220" s="17">
        <f>Table3[[#This Row],[Incentive Disbursements]]/'1.) CLM Reference'!$B$5</f>
        <v>0</v>
      </c>
      <c r="H220" s="17" t="str">
        <f>IF((Table3[[#This Row],[Incentive Disbursements]]&gt;=0.5*Table3[[#This Row],[CLM $ Collected ]]),"YES",IF(Table3[[#This Row],[Incentive Disbursements]]&lt;=1, "N/A", "NO"))</f>
        <v>N/A</v>
      </c>
      <c r="I220" s="17" t="str">
        <f t="shared" si="9"/>
        <v>NO</v>
      </c>
      <c r="J220" s="52">
        <v>152.922</v>
      </c>
      <c r="K220" s="53">
        <f>Table3[[#This Row],[CLM $ Collected ]]/'1.) CLM Reference'!$B$4</f>
        <v>5.254940920747912E-6</v>
      </c>
      <c r="L220" s="54">
        <v>0</v>
      </c>
      <c r="M220" s="53">
        <f>Table3[[#This Row],[Incentive Disbursements]]/'1.) CLM Reference'!$B$5</f>
        <v>0</v>
      </c>
      <c r="N220" s="53" t="str">
        <f t="shared" si="10"/>
        <v>NO</v>
      </c>
      <c r="O220" s="52">
        <v>0</v>
      </c>
      <c r="P220" s="76">
        <f>Table3[[#This Row],[CLM $ Collected ]]/'1.) CLM Reference'!$B$4</f>
        <v>5.254940920747912E-6</v>
      </c>
      <c r="Q220" s="54">
        <v>0</v>
      </c>
      <c r="R220" s="56">
        <f>Table3[[#This Row],[Incentive Disbursements]]/'1.) CLM Reference'!$B$5</f>
        <v>0</v>
      </c>
      <c r="S220" s="49" t="str">
        <f t="shared" si="11"/>
        <v>NO</v>
      </c>
      <c r="U220" s="49" t="s">
        <v>151</v>
      </c>
      <c r="V220" s="49" t="str">
        <f>RIGHT(Table5[[#This Row],[Census Tract]],10)</f>
        <v>9009141400</v>
      </c>
      <c r="W220" s="49" t="s">
        <v>253</v>
      </c>
      <c r="X220" s="49" t="s">
        <v>239</v>
      </c>
      <c r="Y220" s="49">
        <v>152.922</v>
      </c>
      <c r="Z220" s="49">
        <v>5.254940920747912E-6</v>
      </c>
      <c r="AA220" s="49">
        <v>0</v>
      </c>
      <c r="AB220" s="49">
        <v>0</v>
      </c>
      <c r="AC220" s="49" t="s">
        <v>290</v>
      </c>
      <c r="AD220" s="49" t="s">
        <v>1965</v>
      </c>
      <c r="AE220" s="49">
        <v>152.922</v>
      </c>
      <c r="AF220" s="49">
        <v>5.254940920747912E-6</v>
      </c>
      <c r="AG220" s="49">
        <v>0</v>
      </c>
      <c r="AH220" s="49">
        <v>0</v>
      </c>
      <c r="AI220" s="49" t="s">
        <v>1965</v>
      </c>
      <c r="AJ220" s="49">
        <v>0</v>
      </c>
      <c r="AK220" s="49">
        <v>5.254940920747912E-6</v>
      </c>
      <c r="AL220" s="49">
        <v>0</v>
      </c>
      <c r="AM220" s="49">
        <v>0</v>
      </c>
      <c r="AN220" s="49" t="s">
        <v>1965</v>
      </c>
    </row>
    <row r="221" spans="1:40" s="49" customFormat="1" ht="15.75" thickBot="1" x14ac:dyDescent="0.3">
      <c r="A221" s="50" t="s">
        <v>151</v>
      </c>
      <c r="B221" s="51" t="s">
        <v>251</v>
      </c>
      <c r="C221" s="3" t="s">
        <v>239</v>
      </c>
      <c r="D221" s="15">
        <f>Table3[[#This Row],[Residential CLM $ Collected]]+Table3[[#This Row],[C&amp;I CLM $ Collected]]</f>
        <v>82482.437299999991</v>
      </c>
      <c r="E221" s="48">
        <f>Table3[[#This Row],[CLM $ Collected ]]/'1.) CLM Reference'!$B$4</f>
        <v>2.8343883483788719E-3</v>
      </c>
      <c r="F221" s="12">
        <f>Table3[[#This Row],[Residential Incentive Disbursements]]+Table3[[#This Row],[C&amp;I Incentive Disbursements]]</f>
        <v>17788.36</v>
      </c>
      <c r="G221" s="17">
        <f>Table3[[#This Row],[Incentive Disbursements]]/'1.) CLM Reference'!$B$5</f>
        <v>1.0587686885892105E-3</v>
      </c>
      <c r="H221" s="17" t="str">
        <f>IF((Table3[[#This Row],[Incentive Disbursements]]&gt;=0.5*Table3[[#This Row],[CLM $ Collected ]]),"YES",IF(Table3[[#This Row],[Incentive Disbursements]]&lt;=1, "N/A", "NO"))</f>
        <v>NO</v>
      </c>
      <c r="I221" s="17" t="str">
        <f t="shared" si="9"/>
        <v>NO</v>
      </c>
      <c r="J221" s="52">
        <v>67783.353199999998</v>
      </c>
      <c r="K221" s="53">
        <f>Table3[[#This Row],[CLM $ Collected ]]/'1.) CLM Reference'!$B$4</f>
        <v>2.8343883483788719E-3</v>
      </c>
      <c r="L221" s="54">
        <v>12592.36</v>
      </c>
      <c r="M221" s="53">
        <f>Table3[[#This Row],[Incentive Disbursements]]/'1.) CLM Reference'!$B$5</f>
        <v>1.0587686885892105E-3</v>
      </c>
      <c r="N221" s="53" t="str">
        <f t="shared" si="10"/>
        <v>NO</v>
      </c>
      <c r="O221" s="52">
        <v>14699.0841</v>
      </c>
      <c r="P221" s="76">
        <f>Table3[[#This Row],[CLM $ Collected ]]/'1.) CLM Reference'!$B$4</f>
        <v>2.8343883483788719E-3</v>
      </c>
      <c r="Q221" s="54">
        <v>5196</v>
      </c>
      <c r="R221" s="56">
        <f>Table3[[#This Row],[Incentive Disbursements]]/'1.) CLM Reference'!$B$5</f>
        <v>1.0587686885892105E-3</v>
      </c>
      <c r="S221" s="49" t="str">
        <f t="shared" si="11"/>
        <v>NO</v>
      </c>
      <c r="U221" s="49" t="s">
        <v>151</v>
      </c>
      <c r="V221" s="49" t="str">
        <f>RIGHT(Table5[[#This Row],[Census Tract]],10)</f>
        <v>9009141400</v>
      </c>
      <c r="W221" s="49" t="s">
        <v>251</v>
      </c>
      <c r="X221" s="49" t="s">
        <v>239</v>
      </c>
      <c r="Y221" s="49">
        <v>82482.437299999991</v>
      </c>
      <c r="Z221" s="49">
        <v>2.8343883483788719E-3</v>
      </c>
      <c r="AA221" s="49">
        <v>17788.36</v>
      </c>
      <c r="AB221" s="49">
        <v>1.0587686885892105E-3</v>
      </c>
      <c r="AC221" s="49" t="s">
        <v>1965</v>
      </c>
      <c r="AD221" s="49" t="s">
        <v>1965</v>
      </c>
      <c r="AE221" s="49">
        <v>67783.353199999998</v>
      </c>
      <c r="AF221" s="49">
        <v>2.8343883483788719E-3</v>
      </c>
      <c r="AG221" s="49">
        <v>12592.36</v>
      </c>
      <c r="AH221" s="49">
        <v>1.0587686885892105E-3</v>
      </c>
      <c r="AI221" s="49" t="s">
        <v>1965</v>
      </c>
      <c r="AJ221" s="49">
        <v>14699.0841</v>
      </c>
      <c r="AK221" s="49">
        <v>2.8343883483788719E-3</v>
      </c>
      <c r="AL221" s="49">
        <v>5196</v>
      </c>
      <c r="AM221" s="49">
        <v>1.0587686885892105E-3</v>
      </c>
      <c r="AN221" s="49" t="s">
        <v>1965</v>
      </c>
    </row>
    <row r="222" spans="1:40" s="49" customFormat="1" ht="15.75" thickBot="1" x14ac:dyDescent="0.3">
      <c r="A222" s="50" t="s">
        <v>152</v>
      </c>
      <c r="B222" s="51" t="s">
        <v>253</v>
      </c>
      <c r="C222" s="3" t="s">
        <v>244</v>
      </c>
      <c r="D222" s="15">
        <f>Table3[[#This Row],[Residential CLM $ Collected]]+Table3[[#This Row],[C&amp;I CLM $ Collected]]</f>
        <v>94.991</v>
      </c>
      <c r="E222" s="48">
        <f>Table3[[#This Row],[CLM $ Collected ]]/'1.) CLM Reference'!$B$4</f>
        <v>3.2642268149956509E-6</v>
      </c>
      <c r="F222" s="12">
        <f>Table3[[#This Row],[Residential Incentive Disbursements]]+Table3[[#This Row],[C&amp;I Incentive Disbursements]]</f>
        <v>0</v>
      </c>
      <c r="G222" s="17">
        <f>Table3[[#This Row],[Incentive Disbursements]]/'1.) CLM Reference'!$B$5</f>
        <v>0</v>
      </c>
      <c r="H222" s="17" t="str">
        <f>IF((Table3[[#This Row],[Incentive Disbursements]]&gt;=0.5*Table3[[#This Row],[CLM $ Collected ]]),"YES",IF(Table3[[#This Row],[Incentive Disbursements]]&lt;=1, "N/A", "NO"))</f>
        <v>N/A</v>
      </c>
      <c r="I222" s="17" t="str">
        <f t="shared" si="9"/>
        <v>N/A</v>
      </c>
      <c r="J222" s="52">
        <v>94.991</v>
      </c>
      <c r="K222" s="53">
        <f>Table3[[#This Row],[CLM $ Collected ]]/'1.) CLM Reference'!$B$4</f>
        <v>3.2642268149956509E-6</v>
      </c>
      <c r="L222" s="54">
        <v>0</v>
      </c>
      <c r="M222" s="53">
        <f>Table3[[#This Row],[Incentive Disbursements]]/'1.) CLM Reference'!$B$5</f>
        <v>0</v>
      </c>
      <c r="N222" s="53" t="str">
        <f t="shared" si="10"/>
        <v>N/A</v>
      </c>
      <c r="O222" s="52">
        <v>0</v>
      </c>
      <c r="P222" s="76">
        <f>Table3[[#This Row],[CLM $ Collected ]]/'1.) CLM Reference'!$B$4</f>
        <v>3.2642268149956509E-6</v>
      </c>
      <c r="Q222" s="54">
        <v>0</v>
      </c>
      <c r="R222" s="56">
        <f>Table3[[#This Row],[Incentive Disbursements]]/'1.) CLM Reference'!$B$5</f>
        <v>0</v>
      </c>
      <c r="S222" s="49" t="str">
        <f t="shared" si="11"/>
        <v>N/A</v>
      </c>
      <c r="U222" s="49" t="s">
        <v>152</v>
      </c>
      <c r="V222" s="49" t="str">
        <f>RIGHT(Table5[[#This Row],[Census Tract]],10)</f>
        <v>9009141500</v>
      </c>
      <c r="W222" s="49" t="s">
        <v>253</v>
      </c>
      <c r="X222" s="49" t="s">
        <v>244</v>
      </c>
      <c r="Y222" s="49">
        <v>94.991</v>
      </c>
      <c r="Z222" s="49">
        <v>3.2642268149956509E-6</v>
      </c>
      <c r="AA222" s="49">
        <v>0</v>
      </c>
      <c r="AB222" s="49">
        <v>0</v>
      </c>
      <c r="AC222" s="49" t="s">
        <v>290</v>
      </c>
      <c r="AD222" s="49" t="s">
        <v>290</v>
      </c>
      <c r="AE222" s="49">
        <v>94.991</v>
      </c>
      <c r="AF222" s="49">
        <v>3.2642268149956509E-6</v>
      </c>
      <c r="AG222" s="49">
        <v>0</v>
      </c>
      <c r="AH222" s="49">
        <v>0</v>
      </c>
      <c r="AI222" s="49" t="s">
        <v>290</v>
      </c>
      <c r="AJ222" s="49">
        <v>0</v>
      </c>
      <c r="AK222" s="49">
        <v>3.2642268149956509E-6</v>
      </c>
      <c r="AL222" s="49">
        <v>0</v>
      </c>
      <c r="AM222" s="49">
        <v>0</v>
      </c>
      <c r="AN222" s="49" t="s">
        <v>290</v>
      </c>
    </row>
    <row r="223" spans="1:40" s="49" customFormat="1" ht="15.75" thickBot="1" x14ac:dyDescent="0.3">
      <c r="A223" s="50" t="s">
        <v>152</v>
      </c>
      <c r="B223" s="51" t="s">
        <v>264</v>
      </c>
      <c r="C223" s="3" t="s">
        <v>239</v>
      </c>
      <c r="D223" s="15">
        <f>Table3[[#This Row],[Residential CLM $ Collected]]+Table3[[#This Row],[C&amp;I CLM $ Collected]]</f>
        <v>0</v>
      </c>
      <c r="E223" s="48">
        <f>Table3[[#This Row],[CLM $ Collected ]]/'1.) CLM Reference'!$B$4</f>
        <v>0</v>
      </c>
      <c r="F223" s="12">
        <f>Table3[[#This Row],[Residential Incentive Disbursements]]+Table3[[#This Row],[C&amp;I Incentive Disbursements]]</f>
        <v>49058.57</v>
      </c>
      <c r="G223" s="17">
        <f>Table3[[#This Row],[Incentive Disbursements]]/'1.) CLM Reference'!$B$5</f>
        <v>2.919981258697372E-3</v>
      </c>
      <c r="H223" s="17" t="str">
        <f>IF((Table3[[#This Row],[Incentive Disbursements]]&gt;=0.5*Table3[[#This Row],[CLM $ Collected ]]),"YES",IF(Table3[[#This Row],[Incentive Disbursements]]&lt;=1, "N/A", "NO"))</f>
        <v>YES</v>
      </c>
      <c r="I223" s="17" t="str">
        <f t="shared" si="9"/>
        <v>N/A</v>
      </c>
      <c r="J223" s="52">
        <v>0</v>
      </c>
      <c r="K223" s="53">
        <f>Table3[[#This Row],[CLM $ Collected ]]/'1.) CLM Reference'!$B$4</f>
        <v>0</v>
      </c>
      <c r="L223" s="54">
        <v>47450.57</v>
      </c>
      <c r="M223" s="53">
        <f>Table3[[#This Row],[Incentive Disbursements]]/'1.) CLM Reference'!$B$5</f>
        <v>2.919981258697372E-3</v>
      </c>
      <c r="N223" s="53" t="str">
        <f t="shared" si="10"/>
        <v>N/A</v>
      </c>
      <c r="O223" s="52">
        <v>0</v>
      </c>
      <c r="P223" s="76">
        <f>Table3[[#This Row],[CLM $ Collected ]]/'1.) CLM Reference'!$B$4</f>
        <v>0</v>
      </c>
      <c r="Q223" s="54">
        <v>1608</v>
      </c>
      <c r="R223" s="56">
        <f>Table3[[#This Row],[Incentive Disbursements]]/'1.) CLM Reference'!$B$5</f>
        <v>2.919981258697372E-3</v>
      </c>
      <c r="S223" s="49" t="str">
        <f t="shared" si="11"/>
        <v>N/A</v>
      </c>
      <c r="U223" s="49" t="s">
        <v>152</v>
      </c>
      <c r="V223" s="49" t="str">
        <f>RIGHT(Table5[[#This Row],[Census Tract]],10)</f>
        <v>9009141500</v>
      </c>
      <c r="W223" s="49" t="s">
        <v>264</v>
      </c>
      <c r="X223" s="49" t="s">
        <v>239</v>
      </c>
      <c r="Y223" s="49">
        <v>0</v>
      </c>
      <c r="Z223" s="49">
        <v>0</v>
      </c>
      <c r="AA223" s="49">
        <v>49058.57</v>
      </c>
      <c r="AB223" s="49">
        <v>2.919981258697372E-3</v>
      </c>
      <c r="AC223" s="49" t="s">
        <v>1966</v>
      </c>
      <c r="AD223" s="49" t="s">
        <v>290</v>
      </c>
      <c r="AE223" s="49">
        <v>0</v>
      </c>
      <c r="AF223" s="49">
        <v>0</v>
      </c>
      <c r="AG223" s="49">
        <v>47450.57</v>
      </c>
      <c r="AH223" s="49">
        <v>2.919981258697372E-3</v>
      </c>
      <c r="AI223" s="49" t="s">
        <v>290</v>
      </c>
      <c r="AJ223" s="49">
        <v>0</v>
      </c>
      <c r="AK223" s="49">
        <v>0</v>
      </c>
      <c r="AL223" s="49">
        <v>1608</v>
      </c>
      <c r="AM223" s="49">
        <v>2.919981258697372E-3</v>
      </c>
      <c r="AN223" s="49" t="s">
        <v>290</v>
      </c>
    </row>
    <row r="224" spans="1:40" s="49" customFormat="1" ht="15.75" thickBot="1" x14ac:dyDescent="0.3">
      <c r="A224" s="50" t="s">
        <v>152</v>
      </c>
      <c r="B224" s="51" t="s">
        <v>251</v>
      </c>
      <c r="C224" s="3" t="s">
        <v>244</v>
      </c>
      <c r="D224" s="15">
        <f>Table3[[#This Row],[Residential CLM $ Collected]]+Table3[[#This Row],[C&amp;I CLM $ Collected]]</f>
        <v>103988.89869999999</v>
      </c>
      <c r="E224" s="48">
        <f>Table3[[#This Row],[CLM $ Collected ]]/'1.) CLM Reference'!$B$4</f>
        <v>3.5734264466992277E-3</v>
      </c>
      <c r="F224" s="12">
        <f>Table3[[#This Row],[Residential Incentive Disbursements]]+Table3[[#This Row],[C&amp;I Incentive Disbursements]]</f>
        <v>0</v>
      </c>
      <c r="G224" s="17">
        <f>Table3[[#This Row],[Incentive Disbursements]]/'1.) CLM Reference'!$B$5</f>
        <v>0</v>
      </c>
      <c r="H224" s="17" t="str">
        <f>IF((Table3[[#This Row],[Incentive Disbursements]]&gt;=0.5*Table3[[#This Row],[CLM $ Collected ]]),"YES",IF(Table3[[#This Row],[Incentive Disbursements]]&lt;=1, "N/A", "NO"))</f>
        <v>N/A</v>
      </c>
      <c r="I224" s="17" t="str">
        <f t="shared" si="9"/>
        <v>NO</v>
      </c>
      <c r="J224" s="52">
        <v>89500.176099999997</v>
      </c>
      <c r="K224" s="53">
        <f>Table3[[#This Row],[CLM $ Collected ]]/'1.) CLM Reference'!$B$4</f>
        <v>3.5734264466992277E-3</v>
      </c>
      <c r="L224" s="54">
        <v>0</v>
      </c>
      <c r="M224" s="53">
        <f>Table3[[#This Row],[Incentive Disbursements]]/'1.) CLM Reference'!$B$5</f>
        <v>0</v>
      </c>
      <c r="N224" s="53" t="str">
        <f t="shared" si="10"/>
        <v>NO</v>
      </c>
      <c r="O224" s="52">
        <v>14488.722599999999</v>
      </c>
      <c r="P224" s="76">
        <f>Table3[[#This Row],[CLM $ Collected ]]/'1.) CLM Reference'!$B$4</f>
        <v>3.5734264466992277E-3</v>
      </c>
      <c r="Q224" s="54">
        <v>0</v>
      </c>
      <c r="R224" s="56">
        <f>Table3[[#This Row],[Incentive Disbursements]]/'1.) CLM Reference'!$B$5</f>
        <v>0</v>
      </c>
      <c r="S224" s="49" t="str">
        <f t="shared" si="11"/>
        <v>NO</v>
      </c>
      <c r="U224" s="49" t="s">
        <v>152</v>
      </c>
      <c r="V224" s="49" t="str">
        <f>RIGHT(Table5[[#This Row],[Census Tract]],10)</f>
        <v>9009141500</v>
      </c>
      <c r="W224" s="49" t="s">
        <v>251</v>
      </c>
      <c r="X224" s="49" t="s">
        <v>244</v>
      </c>
      <c r="Y224" s="49">
        <v>103988.89869999999</v>
      </c>
      <c r="Z224" s="49">
        <v>3.5734264466992277E-3</v>
      </c>
      <c r="AA224" s="49">
        <v>0</v>
      </c>
      <c r="AB224" s="49">
        <v>0</v>
      </c>
      <c r="AC224" s="49" t="s">
        <v>290</v>
      </c>
      <c r="AD224" s="49" t="s">
        <v>1965</v>
      </c>
      <c r="AE224" s="49">
        <v>89500.176099999997</v>
      </c>
      <c r="AF224" s="49">
        <v>3.5734264466992277E-3</v>
      </c>
      <c r="AG224" s="49">
        <v>0</v>
      </c>
      <c r="AH224" s="49">
        <v>0</v>
      </c>
      <c r="AI224" s="49" t="s">
        <v>1965</v>
      </c>
      <c r="AJ224" s="49">
        <v>14488.722599999999</v>
      </c>
      <c r="AK224" s="49">
        <v>3.5734264466992277E-3</v>
      </c>
      <c r="AL224" s="49">
        <v>0</v>
      </c>
      <c r="AM224" s="49">
        <v>0</v>
      </c>
      <c r="AN224" s="49" t="s">
        <v>1965</v>
      </c>
    </row>
    <row r="225" spans="1:40" s="49" customFormat="1" ht="15.75" thickBot="1" x14ac:dyDescent="0.3">
      <c r="A225" s="50" t="s">
        <v>153</v>
      </c>
      <c r="B225" s="51" t="s">
        <v>264</v>
      </c>
      <c r="C225" s="3" t="s">
        <v>239</v>
      </c>
      <c r="D225" s="15">
        <f>Table3[[#This Row],[Residential CLM $ Collected]]+Table3[[#This Row],[C&amp;I CLM $ Collected]]</f>
        <v>0</v>
      </c>
      <c r="E225" s="48">
        <f>Table3[[#This Row],[CLM $ Collected ]]/'1.) CLM Reference'!$B$4</f>
        <v>0</v>
      </c>
      <c r="F225" s="12">
        <f>Table3[[#This Row],[Residential Incentive Disbursements]]+Table3[[#This Row],[C&amp;I Incentive Disbursements]]</f>
        <v>20225.870000000003</v>
      </c>
      <c r="G225" s="17">
        <f>Table3[[#This Row],[Incentive Disbursements]]/'1.) CLM Reference'!$B$5</f>
        <v>1.2038500376356143E-3</v>
      </c>
      <c r="H225" s="17" t="str">
        <f>IF((Table3[[#This Row],[Incentive Disbursements]]&gt;=0.5*Table3[[#This Row],[CLM $ Collected ]]),"YES",IF(Table3[[#This Row],[Incentive Disbursements]]&lt;=1, "N/A", "NO"))</f>
        <v>YES</v>
      </c>
      <c r="I225" s="17" t="str">
        <f t="shared" si="9"/>
        <v>N/A</v>
      </c>
      <c r="J225" s="52">
        <v>0</v>
      </c>
      <c r="K225" s="53">
        <f>Table3[[#This Row],[CLM $ Collected ]]/'1.) CLM Reference'!$B$4</f>
        <v>0</v>
      </c>
      <c r="L225" s="54">
        <v>10815.87</v>
      </c>
      <c r="M225" s="53">
        <f>Table3[[#This Row],[Incentive Disbursements]]/'1.) CLM Reference'!$B$5</f>
        <v>1.2038500376356143E-3</v>
      </c>
      <c r="N225" s="53" t="str">
        <f t="shared" si="10"/>
        <v>N/A</v>
      </c>
      <c r="O225" s="52">
        <v>0</v>
      </c>
      <c r="P225" s="76">
        <f>Table3[[#This Row],[CLM $ Collected ]]/'1.) CLM Reference'!$B$4</f>
        <v>0</v>
      </c>
      <c r="Q225" s="54">
        <v>9410</v>
      </c>
      <c r="R225" s="56">
        <f>Table3[[#This Row],[Incentive Disbursements]]/'1.) CLM Reference'!$B$5</f>
        <v>1.2038500376356143E-3</v>
      </c>
      <c r="S225" s="49" t="str">
        <f t="shared" si="11"/>
        <v>N/A</v>
      </c>
      <c r="U225" s="49" t="s">
        <v>153</v>
      </c>
      <c r="V225" s="49" t="str">
        <f>RIGHT(Table5[[#This Row],[Census Tract]],10)</f>
        <v>9009141600</v>
      </c>
      <c r="W225" s="49" t="s">
        <v>264</v>
      </c>
      <c r="X225" s="49" t="s">
        <v>239</v>
      </c>
      <c r="Y225" s="49">
        <v>0</v>
      </c>
      <c r="Z225" s="49">
        <v>0</v>
      </c>
      <c r="AA225" s="49">
        <v>20225.870000000003</v>
      </c>
      <c r="AB225" s="49">
        <v>1.2038500376356143E-3</v>
      </c>
      <c r="AC225" s="49" t="s">
        <v>1966</v>
      </c>
      <c r="AD225" s="49" t="s">
        <v>290</v>
      </c>
      <c r="AE225" s="49">
        <v>0</v>
      </c>
      <c r="AF225" s="49">
        <v>0</v>
      </c>
      <c r="AG225" s="49">
        <v>10815.87</v>
      </c>
      <c r="AH225" s="49">
        <v>1.2038500376356143E-3</v>
      </c>
      <c r="AI225" s="49" t="s">
        <v>290</v>
      </c>
      <c r="AJ225" s="49">
        <v>0</v>
      </c>
      <c r="AK225" s="49">
        <v>0</v>
      </c>
      <c r="AL225" s="49">
        <v>9410</v>
      </c>
      <c r="AM225" s="49">
        <v>1.2038500376356143E-3</v>
      </c>
      <c r="AN225" s="49" t="s">
        <v>290</v>
      </c>
    </row>
    <row r="226" spans="1:40" s="49" customFormat="1" ht="15.75" thickBot="1" x14ac:dyDescent="0.3">
      <c r="A226" s="50" t="s">
        <v>153</v>
      </c>
      <c r="B226" s="51" t="s">
        <v>251</v>
      </c>
      <c r="C226" s="3" t="s">
        <v>244</v>
      </c>
      <c r="D226" s="15">
        <f>Table3[[#This Row],[Residential CLM $ Collected]]+Table3[[#This Row],[C&amp;I CLM $ Collected]]</f>
        <v>92860.256100000101</v>
      </c>
      <c r="E226" s="48">
        <f>Table3[[#This Row],[CLM $ Collected ]]/'1.) CLM Reference'!$B$4</f>
        <v>3.1910069165392908E-3</v>
      </c>
      <c r="F226" s="12">
        <f>Table3[[#This Row],[Residential Incentive Disbursements]]+Table3[[#This Row],[C&amp;I Incentive Disbursements]]</f>
        <v>0</v>
      </c>
      <c r="G226" s="17">
        <f>Table3[[#This Row],[Incentive Disbursements]]/'1.) CLM Reference'!$B$5</f>
        <v>0</v>
      </c>
      <c r="H226" s="17" t="str">
        <f>IF((Table3[[#This Row],[Incentive Disbursements]]&gt;=0.5*Table3[[#This Row],[CLM $ Collected ]]),"YES",IF(Table3[[#This Row],[Incentive Disbursements]]&lt;=1, "N/A", "NO"))</f>
        <v>N/A</v>
      </c>
      <c r="I226" s="17" t="str">
        <f t="shared" si="9"/>
        <v>NO</v>
      </c>
      <c r="J226" s="52">
        <v>59212.536800000104</v>
      </c>
      <c r="K226" s="53">
        <f>Table3[[#This Row],[CLM $ Collected ]]/'1.) CLM Reference'!$B$4</f>
        <v>3.1910069165392908E-3</v>
      </c>
      <c r="L226" s="54">
        <v>0</v>
      </c>
      <c r="M226" s="53">
        <f>Table3[[#This Row],[Incentive Disbursements]]/'1.) CLM Reference'!$B$5</f>
        <v>0</v>
      </c>
      <c r="N226" s="53" t="str">
        <f t="shared" si="10"/>
        <v>NO</v>
      </c>
      <c r="O226" s="52">
        <v>33647.719299999997</v>
      </c>
      <c r="P226" s="76">
        <f>Table3[[#This Row],[CLM $ Collected ]]/'1.) CLM Reference'!$B$4</f>
        <v>3.1910069165392908E-3</v>
      </c>
      <c r="Q226" s="54">
        <v>0</v>
      </c>
      <c r="R226" s="56">
        <f>Table3[[#This Row],[Incentive Disbursements]]/'1.) CLM Reference'!$B$5</f>
        <v>0</v>
      </c>
      <c r="S226" s="49" t="str">
        <f t="shared" si="11"/>
        <v>NO</v>
      </c>
      <c r="U226" s="49" t="s">
        <v>153</v>
      </c>
      <c r="V226" s="49" t="str">
        <f>RIGHT(Table5[[#This Row],[Census Tract]],10)</f>
        <v>9009141600</v>
      </c>
      <c r="W226" s="49" t="s">
        <v>251</v>
      </c>
      <c r="X226" s="49" t="s">
        <v>244</v>
      </c>
      <c r="Y226" s="49">
        <v>92860.256100000101</v>
      </c>
      <c r="Z226" s="49">
        <v>3.1910069165392908E-3</v>
      </c>
      <c r="AA226" s="49">
        <v>0</v>
      </c>
      <c r="AB226" s="49">
        <v>0</v>
      </c>
      <c r="AC226" s="49" t="s">
        <v>290</v>
      </c>
      <c r="AD226" s="49" t="s">
        <v>1965</v>
      </c>
      <c r="AE226" s="49">
        <v>59212.536800000104</v>
      </c>
      <c r="AF226" s="49">
        <v>3.1910069165392908E-3</v>
      </c>
      <c r="AG226" s="49">
        <v>0</v>
      </c>
      <c r="AH226" s="49">
        <v>0</v>
      </c>
      <c r="AI226" s="49" t="s">
        <v>1965</v>
      </c>
      <c r="AJ226" s="49">
        <v>33647.719299999997</v>
      </c>
      <c r="AK226" s="49">
        <v>3.1910069165392908E-3</v>
      </c>
      <c r="AL226" s="49">
        <v>0</v>
      </c>
      <c r="AM226" s="49">
        <v>0</v>
      </c>
      <c r="AN226" s="49" t="s">
        <v>1965</v>
      </c>
    </row>
    <row r="227" spans="1:40" s="49" customFormat="1" ht="15.75" thickBot="1" x14ac:dyDescent="0.3">
      <c r="A227" s="50" t="s">
        <v>154</v>
      </c>
      <c r="B227" s="51" t="s">
        <v>253</v>
      </c>
      <c r="C227" s="3" t="s">
        <v>239</v>
      </c>
      <c r="D227" s="15">
        <f>Table3[[#This Row],[Residential CLM $ Collected]]+Table3[[#This Row],[C&amp;I CLM $ Collected]]</f>
        <v>182.3767</v>
      </c>
      <c r="E227" s="48">
        <f>Table3[[#This Row],[CLM $ Collected ]]/'1.) CLM Reference'!$B$4</f>
        <v>6.2671086162943579E-6</v>
      </c>
      <c r="F227" s="12">
        <f>Table3[[#This Row],[Residential Incentive Disbursements]]+Table3[[#This Row],[C&amp;I Incentive Disbursements]]</f>
        <v>0</v>
      </c>
      <c r="G227" s="17">
        <f>Table3[[#This Row],[Incentive Disbursements]]/'1.) CLM Reference'!$B$5</f>
        <v>0</v>
      </c>
      <c r="H227" s="17" t="str">
        <f>IF((Table3[[#This Row],[Incentive Disbursements]]&gt;=0.5*Table3[[#This Row],[CLM $ Collected ]]),"YES",IF(Table3[[#This Row],[Incentive Disbursements]]&lt;=1, "N/A", "NO"))</f>
        <v>N/A</v>
      </c>
      <c r="I227" s="17" t="str">
        <f t="shared" si="9"/>
        <v>NO</v>
      </c>
      <c r="J227" s="52">
        <v>177.19649999999999</v>
      </c>
      <c r="K227" s="53">
        <f>Table3[[#This Row],[CLM $ Collected ]]/'1.) CLM Reference'!$B$4</f>
        <v>6.2671086162943579E-6</v>
      </c>
      <c r="L227" s="54">
        <v>0</v>
      </c>
      <c r="M227" s="53">
        <f>Table3[[#This Row],[Incentive Disbursements]]/'1.) CLM Reference'!$B$5</f>
        <v>0</v>
      </c>
      <c r="N227" s="53" t="str">
        <f t="shared" si="10"/>
        <v>NO</v>
      </c>
      <c r="O227" s="52">
        <v>5.1802000000000001</v>
      </c>
      <c r="P227" s="76">
        <f>Table3[[#This Row],[CLM $ Collected ]]/'1.) CLM Reference'!$B$4</f>
        <v>6.2671086162943579E-6</v>
      </c>
      <c r="Q227" s="54">
        <v>0</v>
      </c>
      <c r="R227" s="56">
        <f>Table3[[#This Row],[Incentive Disbursements]]/'1.) CLM Reference'!$B$5</f>
        <v>0</v>
      </c>
      <c r="S227" s="49" t="str">
        <f t="shared" si="11"/>
        <v>NO</v>
      </c>
      <c r="U227" s="49" t="s">
        <v>154</v>
      </c>
      <c r="V227" s="49" t="str">
        <f>RIGHT(Table5[[#This Row],[Census Tract]],10)</f>
        <v>9009141800</v>
      </c>
      <c r="W227" s="49" t="s">
        <v>253</v>
      </c>
      <c r="X227" s="49" t="s">
        <v>239</v>
      </c>
      <c r="Y227" s="49">
        <v>182.3767</v>
      </c>
      <c r="Z227" s="49">
        <v>6.2671086162943579E-6</v>
      </c>
      <c r="AA227" s="49">
        <v>0</v>
      </c>
      <c r="AB227" s="49">
        <v>0</v>
      </c>
      <c r="AC227" s="49" t="s">
        <v>290</v>
      </c>
      <c r="AD227" s="49" t="s">
        <v>1965</v>
      </c>
      <c r="AE227" s="49">
        <v>177.19649999999999</v>
      </c>
      <c r="AF227" s="49">
        <v>6.2671086162943579E-6</v>
      </c>
      <c r="AG227" s="49">
        <v>0</v>
      </c>
      <c r="AH227" s="49">
        <v>0</v>
      </c>
      <c r="AI227" s="49" t="s">
        <v>1965</v>
      </c>
      <c r="AJ227" s="49">
        <v>5.1802000000000001</v>
      </c>
      <c r="AK227" s="49">
        <v>6.2671086162943579E-6</v>
      </c>
      <c r="AL227" s="49">
        <v>0</v>
      </c>
      <c r="AM227" s="49">
        <v>0</v>
      </c>
      <c r="AN227" s="49" t="s">
        <v>1965</v>
      </c>
    </row>
    <row r="228" spans="1:40" s="49" customFormat="1" ht="15.75" thickBot="1" x14ac:dyDescent="0.3">
      <c r="A228" s="50" t="s">
        <v>154</v>
      </c>
      <c r="B228" s="51" t="s">
        <v>251</v>
      </c>
      <c r="C228" s="3" t="s">
        <v>239</v>
      </c>
      <c r="D228" s="15">
        <f>Table3[[#This Row],[Residential CLM $ Collected]]+Table3[[#This Row],[C&amp;I CLM $ Collected]]</f>
        <v>77768.583400000003</v>
      </c>
      <c r="E228" s="48">
        <f>Table3[[#This Row],[CLM $ Collected ]]/'1.) CLM Reference'!$B$4</f>
        <v>2.6724036519091879E-3</v>
      </c>
      <c r="F228" s="12">
        <f>Table3[[#This Row],[Residential Incentive Disbursements]]+Table3[[#This Row],[C&amp;I Incentive Disbursements]]</f>
        <v>18564.900000000001</v>
      </c>
      <c r="G228" s="17">
        <f>Table3[[#This Row],[Incentive Disbursements]]/'1.) CLM Reference'!$B$5</f>
        <v>1.1049885895489991E-3</v>
      </c>
      <c r="H228" s="17" t="str">
        <f>IF((Table3[[#This Row],[Incentive Disbursements]]&gt;=0.5*Table3[[#This Row],[CLM $ Collected ]]),"YES",IF(Table3[[#This Row],[Incentive Disbursements]]&lt;=1, "N/A", "NO"))</f>
        <v>NO</v>
      </c>
      <c r="I228" s="17" t="str">
        <f t="shared" si="9"/>
        <v>NO</v>
      </c>
      <c r="J228" s="52">
        <v>54159.681900000003</v>
      </c>
      <c r="K228" s="53">
        <f>Table3[[#This Row],[CLM $ Collected ]]/'1.) CLM Reference'!$B$4</f>
        <v>2.6724036519091879E-3</v>
      </c>
      <c r="L228" s="54">
        <v>6368.9</v>
      </c>
      <c r="M228" s="53">
        <f>Table3[[#This Row],[Incentive Disbursements]]/'1.) CLM Reference'!$B$5</f>
        <v>1.1049885895489991E-3</v>
      </c>
      <c r="N228" s="53" t="str">
        <f t="shared" si="10"/>
        <v>NO</v>
      </c>
      <c r="O228" s="52">
        <v>23608.9015</v>
      </c>
      <c r="P228" s="76">
        <f>Table3[[#This Row],[CLM $ Collected ]]/'1.) CLM Reference'!$B$4</f>
        <v>2.6724036519091879E-3</v>
      </c>
      <c r="Q228" s="54">
        <v>12196</v>
      </c>
      <c r="R228" s="56">
        <f>Table3[[#This Row],[Incentive Disbursements]]/'1.) CLM Reference'!$B$5</f>
        <v>1.1049885895489991E-3</v>
      </c>
      <c r="S228" s="49" t="str">
        <f t="shared" si="11"/>
        <v>NO</v>
      </c>
      <c r="U228" s="49" t="s">
        <v>154</v>
      </c>
      <c r="V228" s="49" t="str">
        <f>RIGHT(Table5[[#This Row],[Census Tract]],10)</f>
        <v>9009141800</v>
      </c>
      <c r="W228" s="49" t="s">
        <v>251</v>
      </c>
      <c r="X228" s="49" t="s">
        <v>239</v>
      </c>
      <c r="Y228" s="49">
        <v>77768.583400000003</v>
      </c>
      <c r="Z228" s="49">
        <v>2.6724036519091879E-3</v>
      </c>
      <c r="AA228" s="49">
        <v>18564.900000000001</v>
      </c>
      <c r="AB228" s="49">
        <v>1.1049885895489991E-3</v>
      </c>
      <c r="AC228" s="49" t="s">
        <v>1965</v>
      </c>
      <c r="AD228" s="49" t="s">
        <v>1965</v>
      </c>
      <c r="AE228" s="49">
        <v>54159.681900000003</v>
      </c>
      <c r="AF228" s="49">
        <v>2.6724036519091879E-3</v>
      </c>
      <c r="AG228" s="49">
        <v>6368.9</v>
      </c>
      <c r="AH228" s="49">
        <v>1.1049885895489991E-3</v>
      </c>
      <c r="AI228" s="49" t="s">
        <v>1965</v>
      </c>
      <c r="AJ228" s="49">
        <v>23608.9015</v>
      </c>
      <c r="AK228" s="49">
        <v>2.6724036519091879E-3</v>
      </c>
      <c r="AL228" s="49">
        <v>12196</v>
      </c>
      <c r="AM228" s="49">
        <v>1.1049885895489991E-3</v>
      </c>
      <c r="AN228" s="49" t="s">
        <v>1965</v>
      </c>
    </row>
    <row r="229" spans="1:40" s="49" customFormat="1" ht="15.75" thickBot="1" x14ac:dyDescent="0.3">
      <c r="A229" s="50" t="s">
        <v>155</v>
      </c>
      <c r="B229" s="51" t="s">
        <v>253</v>
      </c>
      <c r="C229" s="3" t="s">
        <v>239</v>
      </c>
      <c r="D229" s="15">
        <f>Table3[[#This Row],[Residential CLM $ Collected]]+Table3[[#This Row],[C&amp;I CLM $ Collected]]</f>
        <v>41.586100000000002</v>
      </c>
      <c r="E229" s="48">
        <f>Table3[[#This Row],[CLM $ Collected ]]/'1.) CLM Reference'!$B$4</f>
        <v>1.4290455174815578E-6</v>
      </c>
      <c r="F229" s="12">
        <f>Table3[[#This Row],[Residential Incentive Disbursements]]+Table3[[#This Row],[C&amp;I Incentive Disbursements]]</f>
        <v>0</v>
      </c>
      <c r="G229" s="17">
        <f>Table3[[#This Row],[Incentive Disbursements]]/'1.) CLM Reference'!$B$5</f>
        <v>0</v>
      </c>
      <c r="H229" s="17" t="str">
        <f>IF((Table3[[#This Row],[Incentive Disbursements]]&gt;=0.5*Table3[[#This Row],[CLM $ Collected ]]),"YES",IF(Table3[[#This Row],[Incentive Disbursements]]&lt;=1, "N/A", "NO"))</f>
        <v>N/A</v>
      </c>
      <c r="I229" s="17" t="str">
        <f t="shared" si="9"/>
        <v>N/A</v>
      </c>
      <c r="J229" s="52">
        <v>41.586100000000002</v>
      </c>
      <c r="K229" s="53">
        <f>Table3[[#This Row],[CLM $ Collected ]]/'1.) CLM Reference'!$B$4</f>
        <v>1.4290455174815578E-6</v>
      </c>
      <c r="L229" s="54">
        <v>0</v>
      </c>
      <c r="M229" s="53">
        <f>Table3[[#This Row],[Incentive Disbursements]]/'1.) CLM Reference'!$B$5</f>
        <v>0</v>
      </c>
      <c r="N229" s="53" t="str">
        <f t="shared" si="10"/>
        <v>N/A</v>
      </c>
      <c r="O229" s="52">
        <v>0</v>
      </c>
      <c r="P229" s="76">
        <f>Table3[[#This Row],[CLM $ Collected ]]/'1.) CLM Reference'!$B$4</f>
        <v>1.4290455174815578E-6</v>
      </c>
      <c r="Q229" s="54">
        <v>0</v>
      </c>
      <c r="R229" s="56">
        <f>Table3[[#This Row],[Incentive Disbursements]]/'1.) CLM Reference'!$B$5</f>
        <v>0</v>
      </c>
      <c r="S229" s="49" t="str">
        <f t="shared" si="11"/>
        <v>N/A</v>
      </c>
      <c r="U229" s="49" t="s">
        <v>155</v>
      </c>
      <c r="V229" s="49" t="str">
        <f>RIGHT(Table5[[#This Row],[Census Tract]],10)</f>
        <v>9009141900</v>
      </c>
      <c r="W229" s="49" t="s">
        <v>253</v>
      </c>
      <c r="X229" s="49" t="s">
        <v>239</v>
      </c>
      <c r="Y229" s="49">
        <v>41.586100000000002</v>
      </c>
      <c r="Z229" s="49">
        <v>1.4290455174815578E-6</v>
      </c>
      <c r="AA229" s="49">
        <v>0</v>
      </c>
      <c r="AB229" s="49">
        <v>0</v>
      </c>
      <c r="AC229" s="49" t="s">
        <v>290</v>
      </c>
      <c r="AD229" s="49" t="s">
        <v>290</v>
      </c>
      <c r="AE229" s="49">
        <v>41.586100000000002</v>
      </c>
      <c r="AF229" s="49">
        <v>1.4290455174815578E-6</v>
      </c>
      <c r="AG229" s="49">
        <v>0</v>
      </c>
      <c r="AH229" s="49">
        <v>0</v>
      </c>
      <c r="AI229" s="49" t="s">
        <v>290</v>
      </c>
      <c r="AJ229" s="49">
        <v>0</v>
      </c>
      <c r="AK229" s="49">
        <v>1.4290455174815578E-6</v>
      </c>
      <c r="AL229" s="49">
        <v>0</v>
      </c>
      <c r="AM229" s="49">
        <v>0</v>
      </c>
      <c r="AN229" s="49" t="s">
        <v>290</v>
      </c>
    </row>
    <row r="230" spans="1:40" s="49" customFormat="1" ht="15.75" thickBot="1" x14ac:dyDescent="0.3">
      <c r="A230" s="50" t="s">
        <v>155</v>
      </c>
      <c r="B230" s="51" t="s">
        <v>251</v>
      </c>
      <c r="C230" s="3" t="s">
        <v>239</v>
      </c>
      <c r="D230" s="15">
        <f>Table3[[#This Row],[Residential CLM $ Collected]]+Table3[[#This Row],[C&amp;I CLM $ Collected]]</f>
        <v>91913.4742999999</v>
      </c>
      <c r="E230" s="48">
        <f>Table3[[#This Row],[CLM $ Collected ]]/'1.) CLM Reference'!$B$4</f>
        <v>3.1584721444081363E-3</v>
      </c>
      <c r="F230" s="12">
        <f>Table3[[#This Row],[Residential Incentive Disbursements]]+Table3[[#This Row],[C&amp;I Incentive Disbursements]]</f>
        <v>9862.59</v>
      </c>
      <c r="G230" s="17">
        <f>Table3[[#This Row],[Incentive Disbursements]]/'1.) CLM Reference'!$B$5</f>
        <v>5.8702440699384662E-4</v>
      </c>
      <c r="H230" s="17" t="str">
        <f>IF((Table3[[#This Row],[Incentive Disbursements]]&gt;=0.5*Table3[[#This Row],[CLM $ Collected ]]),"YES",IF(Table3[[#This Row],[Incentive Disbursements]]&lt;=1, "N/A", "NO"))</f>
        <v>NO</v>
      </c>
      <c r="I230" s="17" t="str">
        <f t="shared" si="9"/>
        <v>NO</v>
      </c>
      <c r="J230" s="52">
        <v>72665.771399999896</v>
      </c>
      <c r="K230" s="53">
        <f>Table3[[#This Row],[CLM $ Collected ]]/'1.) CLM Reference'!$B$4</f>
        <v>3.1584721444081363E-3</v>
      </c>
      <c r="L230" s="54">
        <v>9616.59</v>
      </c>
      <c r="M230" s="53">
        <f>Table3[[#This Row],[Incentive Disbursements]]/'1.) CLM Reference'!$B$5</f>
        <v>5.8702440699384662E-4</v>
      </c>
      <c r="N230" s="53" t="str">
        <f t="shared" si="10"/>
        <v>NO</v>
      </c>
      <c r="O230" s="52">
        <v>19247.7029</v>
      </c>
      <c r="P230" s="76">
        <f>Table3[[#This Row],[CLM $ Collected ]]/'1.) CLM Reference'!$B$4</f>
        <v>3.1584721444081363E-3</v>
      </c>
      <c r="Q230" s="54">
        <v>246</v>
      </c>
      <c r="R230" s="56">
        <f>Table3[[#This Row],[Incentive Disbursements]]/'1.) CLM Reference'!$B$5</f>
        <v>5.8702440699384662E-4</v>
      </c>
      <c r="S230" s="49" t="str">
        <f t="shared" si="11"/>
        <v>NO</v>
      </c>
      <c r="U230" s="49" t="s">
        <v>155</v>
      </c>
      <c r="V230" s="49" t="str">
        <f>RIGHT(Table5[[#This Row],[Census Tract]],10)</f>
        <v>9009141900</v>
      </c>
      <c r="W230" s="49" t="s">
        <v>251</v>
      </c>
      <c r="X230" s="49" t="s">
        <v>239</v>
      </c>
      <c r="Y230" s="49">
        <v>91913.4742999999</v>
      </c>
      <c r="Z230" s="49">
        <v>3.1584721444081363E-3</v>
      </c>
      <c r="AA230" s="49">
        <v>9862.59</v>
      </c>
      <c r="AB230" s="49">
        <v>5.8702440699384662E-4</v>
      </c>
      <c r="AC230" s="49" t="s">
        <v>1965</v>
      </c>
      <c r="AD230" s="49" t="s">
        <v>1965</v>
      </c>
      <c r="AE230" s="49">
        <v>72665.771399999896</v>
      </c>
      <c r="AF230" s="49">
        <v>3.1584721444081363E-3</v>
      </c>
      <c r="AG230" s="49">
        <v>9616.59</v>
      </c>
      <c r="AH230" s="49">
        <v>5.8702440699384662E-4</v>
      </c>
      <c r="AI230" s="49" t="s">
        <v>1965</v>
      </c>
      <c r="AJ230" s="49">
        <v>19247.7029</v>
      </c>
      <c r="AK230" s="49">
        <v>3.1584721444081363E-3</v>
      </c>
      <c r="AL230" s="49">
        <v>246</v>
      </c>
      <c r="AM230" s="49">
        <v>5.8702440699384662E-4</v>
      </c>
      <c r="AN230" s="49" t="s">
        <v>1965</v>
      </c>
    </row>
    <row r="231" spans="1:40" s="49" customFormat="1" ht="15.75" thickBot="1" x14ac:dyDescent="0.3">
      <c r="A231" s="50" t="s">
        <v>156</v>
      </c>
      <c r="B231" s="51" t="s">
        <v>251</v>
      </c>
      <c r="C231" s="3" t="s">
        <v>239</v>
      </c>
      <c r="D231" s="15">
        <f>Table3[[#This Row],[Residential CLM $ Collected]]+Table3[[#This Row],[C&amp;I CLM $ Collected]]</f>
        <v>111628.7067000001</v>
      </c>
      <c r="E231" s="48">
        <f>Table3[[#This Row],[CLM $ Collected ]]/'1.) CLM Reference'!$B$4</f>
        <v>3.8359572773570653E-3</v>
      </c>
      <c r="F231" s="12">
        <f>Table3[[#This Row],[Residential Incentive Disbursements]]+Table3[[#This Row],[C&amp;I Incentive Disbursements]]</f>
        <v>4006.46</v>
      </c>
      <c r="G231" s="17">
        <f>Table3[[#This Row],[Incentive Disbursements]]/'1.) CLM Reference'!$B$5</f>
        <v>2.3846573827408083E-4</v>
      </c>
      <c r="H231" s="17" t="str">
        <f>IF((Table3[[#This Row],[Incentive Disbursements]]&gt;=0.5*Table3[[#This Row],[CLM $ Collected ]]),"YES",IF(Table3[[#This Row],[Incentive Disbursements]]&lt;=1, "N/A", "NO"))</f>
        <v>NO</v>
      </c>
      <c r="I231" s="17" t="str">
        <f t="shared" si="9"/>
        <v>NO</v>
      </c>
      <c r="J231" s="52">
        <v>47650.880900000098</v>
      </c>
      <c r="K231" s="53">
        <f>Table3[[#This Row],[CLM $ Collected ]]/'1.) CLM Reference'!$B$4</f>
        <v>3.8359572773570653E-3</v>
      </c>
      <c r="L231" s="54">
        <v>2599.46</v>
      </c>
      <c r="M231" s="53">
        <f>Table3[[#This Row],[Incentive Disbursements]]/'1.) CLM Reference'!$B$5</f>
        <v>2.3846573827408083E-4</v>
      </c>
      <c r="N231" s="53" t="str">
        <f t="shared" si="10"/>
        <v>NO</v>
      </c>
      <c r="O231" s="52">
        <v>63977.825799999999</v>
      </c>
      <c r="P231" s="76">
        <f>Table3[[#This Row],[CLM $ Collected ]]/'1.) CLM Reference'!$B$4</f>
        <v>3.8359572773570653E-3</v>
      </c>
      <c r="Q231" s="54">
        <v>1407</v>
      </c>
      <c r="R231" s="56">
        <f>Table3[[#This Row],[Incentive Disbursements]]/'1.) CLM Reference'!$B$5</f>
        <v>2.3846573827408083E-4</v>
      </c>
      <c r="S231" s="49" t="str">
        <f t="shared" si="11"/>
        <v>NO</v>
      </c>
      <c r="U231" s="49" t="s">
        <v>156</v>
      </c>
      <c r="V231" s="49" t="str">
        <f>RIGHT(Table5[[#This Row],[Census Tract]],10)</f>
        <v>9009142000</v>
      </c>
      <c r="W231" s="49" t="s">
        <v>251</v>
      </c>
      <c r="X231" s="49" t="s">
        <v>239</v>
      </c>
      <c r="Y231" s="49">
        <v>111628.7067000001</v>
      </c>
      <c r="Z231" s="49">
        <v>3.8359572773570653E-3</v>
      </c>
      <c r="AA231" s="49">
        <v>4006.46</v>
      </c>
      <c r="AB231" s="49">
        <v>2.3846573827408083E-4</v>
      </c>
      <c r="AC231" s="49" t="s">
        <v>1965</v>
      </c>
      <c r="AD231" s="49" t="s">
        <v>1965</v>
      </c>
      <c r="AE231" s="49">
        <v>47650.880900000098</v>
      </c>
      <c r="AF231" s="49">
        <v>3.8359572773570653E-3</v>
      </c>
      <c r="AG231" s="49">
        <v>2599.46</v>
      </c>
      <c r="AH231" s="49">
        <v>2.3846573827408083E-4</v>
      </c>
      <c r="AI231" s="49" t="s">
        <v>1965</v>
      </c>
      <c r="AJ231" s="49">
        <v>63977.825799999999</v>
      </c>
      <c r="AK231" s="49">
        <v>3.8359572773570653E-3</v>
      </c>
      <c r="AL231" s="49">
        <v>1407</v>
      </c>
      <c r="AM231" s="49">
        <v>2.3846573827408083E-4</v>
      </c>
      <c r="AN231" s="49" t="s">
        <v>1965</v>
      </c>
    </row>
    <row r="232" spans="1:40" s="49" customFormat="1" ht="15.75" thickBot="1" x14ac:dyDescent="0.3">
      <c r="A232" s="50" t="s">
        <v>157</v>
      </c>
      <c r="B232" s="51" t="s">
        <v>264</v>
      </c>
      <c r="C232" s="3" t="s">
        <v>239</v>
      </c>
      <c r="D232" s="15">
        <f>Table3[[#This Row],[Residential CLM $ Collected]]+Table3[[#This Row],[C&amp;I CLM $ Collected]]</f>
        <v>0</v>
      </c>
      <c r="E232" s="48">
        <f>Table3[[#This Row],[CLM $ Collected ]]/'1.) CLM Reference'!$B$4</f>
        <v>0</v>
      </c>
      <c r="F232" s="12">
        <f>Table3[[#This Row],[Residential Incentive Disbursements]]+Table3[[#This Row],[C&amp;I Incentive Disbursements]]</f>
        <v>4781.9799999999996</v>
      </c>
      <c r="G232" s="17">
        <f>Table3[[#This Row],[Incentive Disbursements]]/'1.) CLM Reference'!$B$5</f>
        <v>2.8462492851841496E-4</v>
      </c>
      <c r="H232" s="17" t="str">
        <f>IF((Table3[[#This Row],[Incentive Disbursements]]&gt;=0.5*Table3[[#This Row],[CLM $ Collected ]]),"YES",IF(Table3[[#This Row],[Incentive Disbursements]]&lt;=1, "N/A", "NO"))</f>
        <v>YES</v>
      </c>
      <c r="I232" s="17" t="str">
        <f t="shared" si="9"/>
        <v>N/A</v>
      </c>
      <c r="J232" s="52">
        <v>0</v>
      </c>
      <c r="K232" s="53">
        <f>Table3[[#This Row],[CLM $ Collected ]]/'1.) CLM Reference'!$B$4</f>
        <v>0</v>
      </c>
      <c r="L232" s="54">
        <v>26.98</v>
      </c>
      <c r="M232" s="53">
        <f>Table3[[#This Row],[Incentive Disbursements]]/'1.) CLM Reference'!$B$5</f>
        <v>2.8462492851841496E-4</v>
      </c>
      <c r="N232" s="53" t="str">
        <f t="shared" si="10"/>
        <v>N/A</v>
      </c>
      <c r="O232" s="52">
        <v>0</v>
      </c>
      <c r="P232" s="76">
        <f>Table3[[#This Row],[CLM $ Collected ]]/'1.) CLM Reference'!$B$4</f>
        <v>0</v>
      </c>
      <c r="Q232" s="54">
        <v>4755</v>
      </c>
      <c r="R232" s="56">
        <f>Table3[[#This Row],[Incentive Disbursements]]/'1.) CLM Reference'!$B$5</f>
        <v>2.8462492851841496E-4</v>
      </c>
      <c r="S232" s="49" t="str">
        <f t="shared" si="11"/>
        <v>N/A</v>
      </c>
      <c r="U232" s="49" t="s">
        <v>157</v>
      </c>
      <c r="V232" s="49" t="str">
        <f>RIGHT(Table5[[#This Row],[Census Tract]],10)</f>
        <v>9009142100</v>
      </c>
      <c r="W232" s="49" t="s">
        <v>264</v>
      </c>
      <c r="X232" s="49" t="s">
        <v>239</v>
      </c>
      <c r="Y232" s="49">
        <v>0</v>
      </c>
      <c r="Z232" s="49">
        <v>0</v>
      </c>
      <c r="AA232" s="49">
        <v>4781.9799999999996</v>
      </c>
      <c r="AB232" s="49">
        <v>2.8462492851841496E-4</v>
      </c>
      <c r="AC232" s="49" t="s">
        <v>1966</v>
      </c>
      <c r="AD232" s="49" t="s">
        <v>290</v>
      </c>
      <c r="AE232" s="49">
        <v>0</v>
      </c>
      <c r="AF232" s="49">
        <v>0</v>
      </c>
      <c r="AG232" s="49">
        <v>26.98</v>
      </c>
      <c r="AH232" s="49">
        <v>2.8462492851841496E-4</v>
      </c>
      <c r="AI232" s="49" t="s">
        <v>290</v>
      </c>
      <c r="AJ232" s="49">
        <v>0</v>
      </c>
      <c r="AK232" s="49">
        <v>0</v>
      </c>
      <c r="AL232" s="49">
        <v>4755</v>
      </c>
      <c r="AM232" s="49">
        <v>2.8462492851841496E-4</v>
      </c>
      <c r="AN232" s="49" t="s">
        <v>290</v>
      </c>
    </row>
    <row r="233" spans="1:40" s="49" customFormat="1" ht="15.75" thickBot="1" x14ac:dyDescent="0.3">
      <c r="A233" s="50" t="s">
        <v>157</v>
      </c>
      <c r="B233" s="51" t="s">
        <v>251</v>
      </c>
      <c r="C233" s="3" t="s">
        <v>244</v>
      </c>
      <c r="D233" s="15">
        <f>Table3[[#This Row],[Residential CLM $ Collected]]+Table3[[#This Row],[C&amp;I CLM $ Collected]]</f>
        <v>43050.957000000002</v>
      </c>
      <c r="E233" s="48">
        <f>Table3[[#This Row],[CLM $ Collected ]]/'1.) CLM Reference'!$B$4</f>
        <v>1.4793831863084369E-3</v>
      </c>
      <c r="F233" s="12">
        <f>Table3[[#This Row],[Residential Incentive Disbursements]]+Table3[[#This Row],[C&amp;I Incentive Disbursements]]</f>
        <v>0</v>
      </c>
      <c r="G233" s="17">
        <f>Table3[[#This Row],[Incentive Disbursements]]/'1.) CLM Reference'!$B$5</f>
        <v>0</v>
      </c>
      <c r="H233" s="17" t="str">
        <f>IF((Table3[[#This Row],[Incentive Disbursements]]&gt;=0.5*Table3[[#This Row],[CLM $ Collected ]]),"YES",IF(Table3[[#This Row],[Incentive Disbursements]]&lt;=1, "N/A", "NO"))</f>
        <v>N/A</v>
      </c>
      <c r="I233" s="17" t="str">
        <f t="shared" si="9"/>
        <v>NO</v>
      </c>
      <c r="J233" s="52">
        <v>14835.8009</v>
      </c>
      <c r="K233" s="53">
        <f>Table3[[#This Row],[CLM $ Collected ]]/'1.) CLM Reference'!$B$4</f>
        <v>1.4793831863084369E-3</v>
      </c>
      <c r="L233" s="54">
        <v>0</v>
      </c>
      <c r="M233" s="53">
        <f>Table3[[#This Row],[Incentive Disbursements]]/'1.) CLM Reference'!$B$5</f>
        <v>0</v>
      </c>
      <c r="N233" s="53" t="str">
        <f t="shared" si="10"/>
        <v>NO</v>
      </c>
      <c r="O233" s="52">
        <v>28215.1561</v>
      </c>
      <c r="P233" s="76">
        <f>Table3[[#This Row],[CLM $ Collected ]]/'1.) CLM Reference'!$B$4</f>
        <v>1.4793831863084369E-3</v>
      </c>
      <c r="Q233" s="54">
        <v>0</v>
      </c>
      <c r="R233" s="56">
        <f>Table3[[#This Row],[Incentive Disbursements]]/'1.) CLM Reference'!$B$5</f>
        <v>0</v>
      </c>
      <c r="S233" s="49" t="str">
        <f t="shared" si="11"/>
        <v>NO</v>
      </c>
      <c r="U233" s="49" t="s">
        <v>157</v>
      </c>
      <c r="V233" s="49" t="str">
        <f>RIGHT(Table5[[#This Row],[Census Tract]],10)</f>
        <v>9009142100</v>
      </c>
      <c r="W233" s="49" t="s">
        <v>251</v>
      </c>
      <c r="X233" s="49" t="s">
        <v>244</v>
      </c>
      <c r="Y233" s="49">
        <v>43050.957000000002</v>
      </c>
      <c r="Z233" s="49">
        <v>1.4793831863084369E-3</v>
      </c>
      <c r="AA233" s="49">
        <v>0</v>
      </c>
      <c r="AB233" s="49">
        <v>0</v>
      </c>
      <c r="AC233" s="49" t="s">
        <v>290</v>
      </c>
      <c r="AD233" s="49" t="s">
        <v>1965</v>
      </c>
      <c r="AE233" s="49">
        <v>14835.8009</v>
      </c>
      <c r="AF233" s="49">
        <v>1.4793831863084369E-3</v>
      </c>
      <c r="AG233" s="49">
        <v>0</v>
      </c>
      <c r="AH233" s="49">
        <v>0</v>
      </c>
      <c r="AI233" s="49" t="s">
        <v>1965</v>
      </c>
      <c r="AJ233" s="49">
        <v>28215.1561</v>
      </c>
      <c r="AK233" s="49">
        <v>1.4793831863084369E-3</v>
      </c>
      <c r="AL233" s="49">
        <v>0</v>
      </c>
      <c r="AM233" s="49">
        <v>0</v>
      </c>
      <c r="AN233" s="49" t="s">
        <v>1965</v>
      </c>
    </row>
    <row r="234" spans="1:40" s="49" customFormat="1" ht="15.75" thickBot="1" x14ac:dyDescent="0.3">
      <c r="A234" s="50" t="s">
        <v>158</v>
      </c>
      <c r="B234" s="51" t="s">
        <v>251</v>
      </c>
      <c r="C234" s="3" t="s">
        <v>239</v>
      </c>
      <c r="D234" s="15">
        <f>Table3[[#This Row],[Residential CLM $ Collected]]+Table3[[#This Row],[C&amp;I CLM $ Collected]]</f>
        <v>65092.286600000007</v>
      </c>
      <c r="E234" s="48">
        <f>Table3[[#This Row],[CLM $ Collected ]]/'1.) CLM Reference'!$B$4</f>
        <v>2.2368012482140635E-3</v>
      </c>
      <c r="F234" s="12">
        <f>Table3[[#This Row],[Residential Incentive Disbursements]]+Table3[[#This Row],[C&amp;I Incentive Disbursements]]</f>
        <v>49701.1</v>
      </c>
      <c r="G234" s="17">
        <f>Table3[[#This Row],[Incentive Disbursements]]/'1.) CLM Reference'!$B$5</f>
        <v>2.958224843012015E-3</v>
      </c>
      <c r="H234" s="17" t="str">
        <f>IF((Table3[[#This Row],[Incentive Disbursements]]&gt;=0.5*Table3[[#This Row],[CLM $ Collected ]]),"YES",IF(Table3[[#This Row],[Incentive Disbursements]]&lt;=1, "N/A", "NO"))</f>
        <v>YES</v>
      </c>
      <c r="I234" s="17" t="str">
        <f t="shared" si="9"/>
        <v>YES</v>
      </c>
      <c r="J234" s="52">
        <v>31597.2291</v>
      </c>
      <c r="K234" s="53">
        <f>Table3[[#This Row],[CLM $ Collected ]]/'1.) CLM Reference'!$B$4</f>
        <v>2.2368012482140635E-3</v>
      </c>
      <c r="L234" s="54">
        <v>3747.81</v>
      </c>
      <c r="M234" s="53">
        <f>Table3[[#This Row],[Incentive Disbursements]]/'1.) CLM Reference'!$B$5</f>
        <v>2.958224843012015E-3</v>
      </c>
      <c r="N234" s="53" t="str">
        <f t="shared" si="10"/>
        <v>YES</v>
      </c>
      <c r="O234" s="52">
        <v>33495.057500000003</v>
      </c>
      <c r="P234" s="76">
        <f>Table3[[#This Row],[CLM $ Collected ]]/'1.) CLM Reference'!$B$4</f>
        <v>2.2368012482140635E-3</v>
      </c>
      <c r="Q234" s="54">
        <v>45953.29</v>
      </c>
      <c r="R234" s="56">
        <f>Table3[[#This Row],[Incentive Disbursements]]/'1.) CLM Reference'!$B$5</f>
        <v>2.958224843012015E-3</v>
      </c>
      <c r="S234" s="49" t="str">
        <f t="shared" si="11"/>
        <v>YES</v>
      </c>
      <c r="U234" s="49" t="s">
        <v>158</v>
      </c>
      <c r="V234" s="49" t="str">
        <f>RIGHT(Table5[[#This Row],[Census Tract]],10)</f>
        <v>9009142200</v>
      </c>
      <c r="W234" s="49" t="s">
        <v>251</v>
      </c>
      <c r="X234" s="49" t="s">
        <v>239</v>
      </c>
      <c r="Y234" s="49">
        <v>65092.286600000007</v>
      </c>
      <c r="Z234" s="49">
        <v>2.2368012482140635E-3</v>
      </c>
      <c r="AA234" s="49">
        <v>49701.1</v>
      </c>
      <c r="AB234" s="49">
        <v>2.958224843012015E-3</v>
      </c>
      <c r="AC234" s="49" t="s">
        <v>1966</v>
      </c>
      <c r="AD234" s="49" t="s">
        <v>1966</v>
      </c>
      <c r="AE234" s="49">
        <v>31597.2291</v>
      </c>
      <c r="AF234" s="49">
        <v>2.2368012482140635E-3</v>
      </c>
      <c r="AG234" s="49">
        <v>3747.81</v>
      </c>
      <c r="AH234" s="49">
        <v>2.958224843012015E-3</v>
      </c>
      <c r="AI234" s="49" t="s">
        <v>1966</v>
      </c>
      <c r="AJ234" s="49">
        <v>33495.057500000003</v>
      </c>
      <c r="AK234" s="49">
        <v>2.2368012482140635E-3</v>
      </c>
      <c r="AL234" s="49">
        <v>45953.29</v>
      </c>
      <c r="AM234" s="49">
        <v>2.958224843012015E-3</v>
      </c>
      <c r="AN234" s="49" t="s">
        <v>1966</v>
      </c>
    </row>
    <row r="235" spans="1:40" s="49" customFormat="1" ht="15.75" thickBot="1" x14ac:dyDescent="0.3">
      <c r="A235" s="50" t="s">
        <v>159</v>
      </c>
      <c r="B235" s="51" t="s">
        <v>254</v>
      </c>
      <c r="C235" s="3" t="s">
        <v>244</v>
      </c>
      <c r="D235" s="15">
        <f>Table3[[#This Row],[Residential CLM $ Collected]]+Table3[[#This Row],[C&amp;I CLM $ Collected]]</f>
        <v>27.602499999999999</v>
      </c>
      <c r="E235" s="48">
        <f>Table3[[#This Row],[CLM $ Collected ]]/'1.) CLM Reference'!$B$4</f>
        <v>9.4851955091448089E-7</v>
      </c>
      <c r="F235" s="12">
        <f>Table3[[#This Row],[Residential Incentive Disbursements]]+Table3[[#This Row],[C&amp;I Incentive Disbursements]]</f>
        <v>0</v>
      </c>
      <c r="G235" s="17">
        <f>Table3[[#This Row],[Incentive Disbursements]]/'1.) CLM Reference'!$B$5</f>
        <v>0</v>
      </c>
      <c r="H235" s="17" t="str">
        <f>IF((Table3[[#This Row],[Incentive Disbursements]]&gt;=0.5*Table3[[#This Row],[CLM $ Collected ]]),"YES",IF(Table3[[#This Row],[Incentive Disbursements]]&lt;=1, "N/A", "NO"))</f>
        <v>N/A</v>
      </c>
      <c r="I235" s="17" t="str">
        <f t="shared" si="9"/>
        <v>N/A</v>
      </c>
      <c r="J235" s="52">
        <v>0</v>
      </c>
      <c r="K235" s="53">
        <f>Table3[[#This Row],[CLM $ Collected ]]/'1.) CLM Reference'!$B$4</f>
        <v>9.4851955091448089E-7</v>
      </c>
      <c r="L235" s="54">
        <v>0</v>
      </c>
      <c r="M235" s="53">
        <f>Table3[[#This Row],[Incentive Disbursements]]/'1.) CLM Reference'!$B$5</f>
        <v>0</v>
      </c>
      <c r="N235" s="53" t="str">
        <f t="shared" si="10"/>
        <v>N/A</v>
      </c>
      <c r="O235" s="52">
        <v>27.602499999999999</v>
      </c>
      <c r="P235" s="76">
        <f>Table3[[#This Row],[CLM $ Collected ]]/'1.) CLM Reference'!$B$4</f>
        <v>9.4851955091448089E-7</v>
      </c>
      <c r="Q235" s="54">
        <v>0</v>
      </c>
      <c r="R235" s="56">
        <f>Table3[[#This Row],[Incentive Disbursements]]/'1.) CLM Reference'!$B$5</f>
        <v>0</v>
      </c>
      <c r="S235" s="49" t="str">
        <f t="shared" si="11"/>
        <v>N/A</v>
      </c>
      <c r="U235" s="49" t="s">
        <v>159</v>
      </c>
      <c r="V235" s="49" t="str">
        <f>RIGHT(Table5[[#This Row],[Census Tract]],10)</f>
        <v>9009142300</v>
      </c>
      <c r="W235" s="49" t="s">
        <v>254</v>
      </c>
      <c r="X235" s="49" t="s">
        <v>244</v>
      </c>
      <c r="Y235" s="49">
        <v>27.602499999999999</v>
      </c>
      <c r="Z235" s="49">
        <v>9.4851955091448089E-7</v>
      </c>
      <c r="AA235" s="49">
        <v>0</v>
      </c>
      <c r="AB235" s="49">
        <v>0</v>
      </c>
      <c r="AC235" s="49" t="s">
        <v>290</v>
      </c>
      <c r="AD235" s="49" t="s">
        <v>290</v>
      </c>
      <c r="AE235" s="49">
        <v>0</v>
      </c>
      <c r="AF235" s="49">
        <v>9.4851955091448089E-7</v>
      </c>
      <c r="AG235" s="49">
        <v>0</v>
      </c>
      <c r="AH235" s="49">
        <v>0</v>
      </c>
      <c r="AI235" s="49" t="s">
        <v>290</v>
      </c>
      <c r="AJ235" s="49">
        <v>27.602499999999999</v>
      </c>
      <c r="AK235" s="49">
        <v>9.4851955091448089E-7</v>
      </c>
      <c r="AL235" s="49">
        <v>0</v>
      </c>
      <c r="AM235" s="49">
        <v>0</v>
      </c>
      <c r="AN235" s="49" t="s">
        <v>290</v>
      </c>
    </row>
    <row r="236" spans="1:40" s="49" customFormat="1" ht="15.75" thickBot="1" x14ac:dyDescent="0.3">
      <c r="A236" s="50" t="s">
        <v>159</v>
      </c>
      <c r="B236" s="51" t="s">
        <v>264</v>
      </c>
      <c r="C236" s="3" t="s">
        <v>239</v>
      </c>
      <c r="D236" s="15">
        <f>Table3[[#This Row],[Residential CLM $ Collected]]+Table3[[#This Row],[C&amp;I CLM $ Collected]]</f>
        <v>0</v>
      </c>
      <c r="E236" s="48">
        <f>Table3[[#This Row],[CLM $ Collected ]]/'1.) CLM Reference'!$B$4</f>
        <v>0</v>
      </c>
      <c r="F236" s="12">
        <f>Table3[[#This Row],[Residential Incentive Disbursements]]+Table3[[#This Row],[C&amp;I Incentive Disbursements]]</f>
        <v>33023.97</v>
      </c>
      <c r="G236" s="17">
        <f>Table3[[#This Row],[Incentive Disbursements]]/'1.) CLM Reference'!$B$5</f>
        <v>1.9655969076918518E-3</v>
      </c>
      <c r="H236" s="17" t="str">
        <f>IF((Table3[[#This Row],[Incentive Disbursements]]&gt;=0.5*Table3[[#This Row],[CLM $ Collected ]]),"YES",IF(Table3[[#This Row],[Incentive Disbursements]]&lt;=1, "N/A", "NO"))</f>
        <v>YES</v>
      </c>
      <c r="I236" s="17" t="str">
        <f t="shared" si="9"/>
        <v>N/A</v>
      </c>
      <c r="J236" s="52">
        <v>0</v>
      </c>
      <c r="K236" s="53">
        <f>Table3[[#This Row],[CLM $ Collected ]]/'1.) CLM Reference'!$B$4</f>
        <v>0</v>
      </c>
      <c r="L236" s="54">
        <v>10400.34</v>
      </c>
      <c r="M236" s="53">
        <f>Table3[[#This Row],[Incentive Disbursements]]/'1.) CLM Reference'!$B$5</f>
        <v>1.9655969076918518E-3</v>
      </c>
      <c r="N236" s="53" t="str">
        <f t="shared" si="10"/>
        <v>N/A</v>
      </c>
      <c r="O236" s="52">
        <v>0</v>
      </c>
      <c r="P236" s="76">
        <f>Table3[[#This Row],[CLM $ Collected ]]/'1.) CLM Reference'!$B$4</f>
        <v>0</v>
      </c>
      <c r="Q236" s="54">
        <v>22623.63</v>
      </c>
      <c r="R236" s="56">
        <f>Table3[[#This Row],[Incentive Disbursements]]/'1.) CLM Reference'!$B$5</f>
        <v>1.9655969076918518E-3</v>
      </c>
      <c r="S236" s="49" t="str">
        <f t="shared" si="11"/>
        <v>N/A</v>
      </c>
      <c r="U236" s="49" t="s">
        <v>159</v>
      </c>
      <c r="V236" s="49" t="str">
        <f>RIGHT(Table5[[#This Row],[Census Tract]],10)</f>
        <v>9009142300</v>
      </c>
      <c r="W236" s="49" t="s">
        <v>264</v>
      </c>
      <c r="X236" s="49" t="s">
        <v>239</v>
      </c>
      <c r="Y236" s="49">
        <v>0</v>
      </c>
      <c r="Z236" s="49">
        <v>0</v>
      </c>
      <c r="AA236" s="49">
        <v>33023.97</v>
      </c>
      <c r="AB236" s="49">
        <v>1.9655969076918518E-3</v>
      </c>
      <c r="AC236" s="49" t="s">
        <v>1966</v>
      </c>
      <c r="AD236" s="49" t="s">
        <v>290</v>
      </c>
      <c r="AE236" s="49">
        <v>0</v>
      </c>
      <c r="AF236" s="49">
        <v>0</v>
      </c>
      <c r="AG236" s="49">
        <v>10400.34</v>
      </c>
      <c r="AH236" s="49">
        <v>1.9655969076918518E-3</v>
      </c>
      <c r="AI236" s="49" t="s">
        <v>290</v>
      </c>
      <c r="AJ236" s="49">
        <v>0</v>
      </c>
      <c r="AK236" s="49">
        <v>0</v>
      </c>
      <c r="AL236" s="49">
        <v>22623.63</v>
      </c>
      <c r="AM236" s="49">
        <v>1.9655969076918518E-3</v>
      </c>
      <c r="AN236" s="49" t="s">
        <v>290</v>
      </c>
    </row>
    <row r="237" spans="1:40" s="49" customFormat="1" ht="15.75" thickBot="1" x14ac:dyDescent="0.3">
      <c r="A237" s="50" t="s">
        <v>159</v>
      </c>
      <c r="B237" s="51" t="s">
        <v>251</v>
      </c>
      <c r="C237" s="3" t="s">
        <v>244</v>
      </c>
      <c r="D237" s="15">
        <f>Table3[[#This Row],[Residential CLM $ Collected]]+Table3[[#This Row],[C&amp;I CLM $ Collected]]</f>
        <v>87668.701799999893</v>
      </c>
      <c r="E237" s="48">
        <f>Table3[[#This Row],[CLM $ Collected ]]/'1.) CLM Reference'!$B$4</f>
        <v>3.0126067443380653E-3</v>
      </c>
      <c r="F237" s="12">
        <f>Table3[[#This Row],[Residential Incentive Disbursements]]+Table3[[#This Row],[C&amp;I Incentive Disbursements]]</f>
        <v>0</v>
      </c>
      <c r="G237" s="17">
        <f>Table3[[#This Row],[Incentive Disbursements]]/'1.) CLM Reference'!$B$5</f>
        <v>0</v>
      </c>
      <c r="H237" s="17" t="str">
        <f>IF((Table3[[#This Row],[Incentive Disbursements]]&gt;=0.5*Table3[[#This Row],[CLM $ Collected ]]),"YES",IF(Table3[[#This Row],[Incentive Disbursements]]&lt;=1, "N/A", "NO"))</f>
        <v>N/A</v>
      </c>
      <c r="I237" s="17" t="str">
        <f t="shared" si="9"/>
        <v>NO</v>
      </c>
      <c r="J237" s="52">
        <v>53392.115599999903</v>
      </c>
      <c r="K237" s="53">
        <f>Table3[[#This Row],[CLM $ Collected ]]/'1.) CLM Reference'!$B$4</f>
        <v>3.0126067443380653E-3</v>
      </c>
      <c r="L237" s="54">
        <v>0</v>
      </c>
      <c r="M237" s="53">
        <f>Table3[[#This Row],[Incentive Disbursements]]/'1.) CLM Reference'!$B$5</f>
        <v>0</v>
      </c>
      <c r="N237" s="53" t="str">
        <f t="shared" si="10"/>
        <v>NO</v>
      </c>
      <c r="O237" s="52">
        <v>34276.586199999998</v>
      </c>
      <c r="P237" s="76">
        <f>Table3[[#This Row],[CLM $ Collected ]]/'1.) CLM Reference'!$B$4</f>
        <v>3.0126067443380653E-3</v>
      </c>
      <c r="Q237" s="54">
        <v>0</v>
      </c>
      <c r="R237" s="56">
        <f>Table3[[#This Row],[Incentive Disbursements]]/'1.) CLM Reference'!$B$5</f>
        <v>0</v>
      </c>
      <c r="S237" s="49" t="str">
        <f t="shared" si="11"/>
        <v>NO</v>
      </c>
      <c r="U237" s="49" t="s">
        <v>159</v>
      </c>
      <c r="V237" s="49" t="str">
        <f>RIGHT(Table5[[#This Row],[Census Tract]],10)</f>
        <v>9009142300</v>
      </c>
      <c r="W237" s="49" t="s">
        <v>251</v>
      </c>
      <c r="X237" s="49" t="s">
        <v>244</v>
      </c>
      <c r="Y237" s="49">
        <v>87668.701799999893</v>
      </c>
      <c r="Z237" s="49">
        <v>3.0126067443380653E-3</v>
      </c>
      <c r="AA237" s="49">
        <v>0</v>
      </c>
      <c r="AB237" s="49">
        <v>0</v>
      </c>
      <c r="AC237" s="49" t="s">
        <v>290</v>
      </c>
      <c r="AD237" s="49" t="s">
        <v>1965</v>
      </c>
      <c r="AE237" s="49">
        <v>53392.115599999903</v>
      </c>
      <c r="AF237" s="49">
        <v>3.0126067443380653E-3</v>
      </c>
      <c r="AG237" s="49">
        <v>0</v>
      </c>
      <c r="AH237" s="49">
        <v>0</v>
      </c>
      <c r="AI237" s="49" t="s">
        <v>1965</v>
      </c>
      <c r="AJ237" s="49">
        <v>34276.586199999998</v>
      </c>
      <c r="AK237" s="49">
        <v>3.0126067443380653E-3</v>
      </c>
      <c r="AL237" s="49">
        <v>0</v>
      </c>
      <c r="AM237" s="49">
        <v>0</v>
      </c>
      <c r="AN237" s="49" t="s">
        <v>1965</v>
      </c>
    </row>
    <row r="238" spans="1:40" s="49" customFormat="1" ht="15.75" thickBot="1" x14ac:dyDescent="0.3">
      <c r="A238" s="50" t="s">
        <v>160</v>
      </c>
      <c r="B238" s="51" t="s">
        <v>264</v>
      </c>
      <c r="C238" s="3" t="s">
        <v>239</v>
      </c>
      <c r="D238" s="15">
        <f>Table3[[#This Row],[Residential CLM $ Collected]]+Table3[[#This Row],[C&amp;I CLM $ Collected]]</f>
        <v>0</v>
      </c>
      <c r="E238" s="48">
        <f>Table3[[#This Row],[CLM $ Collected ]]/'1.) CLM Reference'!$B$4</f>
        <v>0</v>
      </c>
      <c r="F238" s="12">
        <f>Table3[[#This Row],[Residential Incentive Disbursements]]+Table3[[#This Row],[C&amp;I Incentive Disbursements]]</f>
        <v>18440.37</v>
      </c>
      <c r="G238" s="17">
        <f>Table3[[#This Row],[Incentive Disbursements]]/'1.) CLM Reference'!$B$5</f>
        <v>1.0975765254357241E-3</v>
      </c>
      <c r="H238" s="17" t="str">
        <f>IF((Table3[[#This Row],[Incentive Disbursements]]&gt;=0.5*Table3[[#This Row],[CLM $ Collected ]]),"YES",IF(Table3[[#This Row],[Incentive Disbursements]]&lt;=1, "N/A", "NO"))</f>
        <v>YES</v>
      </c>
      <c r="I238" s="17" t="str">
        <f t="shared" si="9"/>
        <v>N/A</v>
      </c>
      <c r="J238" s="52">
        <v>0</v>
      </c>
      <c r="K238" s="53">
        <f>Table3[[#This Row],[CLM $ Collected ]]/'1.) CLM Reference'!$B$4</f>
        <v>0</v>
      </c>
      <c r="L238" s="54">
        <v>6815.37</v>
      </c>
      <c r="M238" s="53">
        <f>Table3[[#This Row],[Incentive Disbursements]]/'1.) CLM Reference'!$B$5</f>
        <v>1.0975765254357241E-3</v>
      </c>
      <c r="N238" s="53" t="str">
        <f t="shared" si="10"/>
        <v>N/A</v>
      </c>
      <c r="O238" s="52">
        <v>0</v>
      </c>
      <c r="P238" s="76">
        <f>Table3[[#This Row],[CLM $ Collected ]]/'1.) CLM Reference'!$B$4</f>
        <v>0</v>
      </c>
      <c r="Q238" s="54">
        <v>11625</v>
      </c>
      <c r="R238" s="56">
        <f>Table3[[#This Row],[Incentive Disbursements]]/'1.) CLM Reference'!$B$5</f>
        <v>1.0975765254357241E-3</v>
      </c>
      <c r="S238" s="49" t="str">
        <f t="shared" si="11"/>
        <v>N/A</v>
      </c>
      <c r="U238" s="49" t="s">
        <v>160</v>
      </c>
      <c r="V238" s="49" t="str">
        <f>RIGHT(Table5[[#This Row],[Census Tract]],10)</f>
        <v>9009142400</v>
      </c>
      <c r="W238" s="49" t="s">
        <v>264</v>
      </c>
      <c r="X238" s="49" t="s">
        <v>239</v>
      </c>
      <c r="Y238" s="49">
        <v>0</v>
      </c>
      <c r="Z238" s="49">
        <v>0</v>
      </c>
      <c r="AA238" s="49">
        <v>18440.37</v>
      </c>
      <c r="AB238" s="49">
        <v>1.0975765254357241E-3</v>
      </c>
      <c r="AC238" s="49" t="s">
        <v>1966</v>
      </c>
      <c r="AD238" s="49" t="s">
        <v>290</v>
      </c>
      <c r="AE238" s="49">
        <v>0</v>
      </c>
      <c r="AF238" s="49">
        <v>0</v>
      </c>
      <c r="AG238" s="49">
        <v>6815.37</v>
      </c>
      <c r="AH238" s="49">
        <v>1.0975765254357241E-3</v>
      </c>
      <c r="AI238" s="49" t="s">
        <v>290</v>
      </c>
      <c r="AJ238" s="49">
        <v>0</v>
      </c>
      <c r="AK238" s="49">
        <v>0</v>
      </c>
      <c r="AL238" s="49">
        <v>11625</v>
      </c>
      <c r="AM238" s="49">
        <v>1.0975765254357241E-3</v>
      </c>
      <c r="AN238" s="49" t="s">
        <v>290</v>
      </c>
    </row>
    <row r="239" spans="1:40" s="49" customFormat="1" ht="15.75" thickBot="1" x14ac:dyDescent="0.3">
      <c r="A239" s="50" t="s">
        <v>160</v>
      </c>
      <c r="B239" s="51" t="s">
        <v>251</v>
      </c>
      <c r="C239" s="3" t="s">
        <v>244</v>
      </c>
      <c r="D239" s="15">
        <f>Table3[[#This Row],[Residential CLM $ Collected]]+Table3[[#This Row],[C&amp;I CLM $ Collected]]</f>
        <v>90482.525799999901</v>
      </c>
      <c r="E239" s="48">
        <f>Table3[[#This Row],[CLM $ Collected ]]/'1.) CLM Reference'!$B$4</f>
        <v>3.1092996916012622E-3</v>
      </c>
      <c r="F239" s="12">
        <f>Table3[[#This Row],[Residential Incentive Disbursements]]+Table3[[#This Row],[C&amp;I Incentive Disbursements]]</f>
        <v>0</v>
      </c>
      <c r="G239" s="17">
        <f>Table3[[#This Row],[Incentive Disbursements]]/'1.) CLM Reference'!$B$5</f>
        <v>0</v>
      </c>
      <c r="H239" s="17" t="str">
        <f>IF((Table3[[#This Row],[Incentive Disbursements]]&gt;=0.5*Table3[[#This Row],[CLM $ Collected ]]),"YES",IF(Table3[[#This Row],[Incentive Disbursements]]&lt;=1, "N/A", "NO"))</f>
        <v>N/A</v>
      </c>
      <c r="I239" s="17" t="str">
        <f t="shared" si="9"/>
        <v>NO</v>
      </c>
      <c r="J239" s="52">
        <v>54491.1928999999</v>
      </c>
      <c r="K239" s="53">
        <f>Table3[[#This Row],[CLM $ Collected ]]/'1.) CLM Reference'!$B$4</f>
        <v>3.1092996916012622E-3</v>
      </c>
      <c r="L239" s="54">
        <v>0</v>
      </c>
      <c r="M239" s="53">
        <f>Table3[[#This Row],[Incentive Disbursements]]/'1.) CLM Reference'!$B$5</f>
        <v>0</v>
      </c>
      <c r="N239" s="53" t="str">
        <f t="shared" si="10"/>
        <v>NO</v>
      </c>
      <c r="O239" s="52">
        <v>35991.332900000001</v>
      </c>
      <c r="P239" s="76">
        <f>Table3[[#This Row],[CLM $ Collected ]]/'1.) CLM Reference'!$B$4</f>
        <v>3.1092996916012622E-3</v>
      </c>
      <c r="Q239" s="54">
        <v>0</v>
      </c>
      <c r="R239" s="56">
        <f>Table3[[#This Row],[Incentive Disbursements]]/'1.) CLM Reference'!$B$5</f>
        <v>0</v>
      </c>
      <c r="S239" s="49" t="str">
        <f t="shared" si="11"/>
        <v>NO</v>
      </c>
      <c r="U239" s="49" t="s">
        <v>160</v>
      </c>
      <c r="V239" s="49" t="str">
        <f>RIGHT(Table5[[#This Row],[Census Tract]],10)</f>
        <v>9009142400</v>
      </c>
      <c r="W239" s="49" t="s">
        <v>251</v>
      </c>
      <c r="X239" s="49" t="s">
        <v>244</v>
      </c>
      <c r="Y239" s="49">
        <v>90482.525799999901</v>
      </c>
      <c r="Z239" s="49">
        <v>3.1092996916012622E-3</v>
      </c>
      <c r="AA239" s="49">
        <v>0</v>
      </c>
      <c r="AB239" s="49">
        <v>0</v>
      </c>
      <c r="AC239" s="49" t="s">
        <v>290</v>
      </c>
      <c r="AD239" s="49" t="s">
        <v>1965</v>
      </c>
      <c r="AE239" s="49">
        <v>54491.1928999999</v>
      </c>
      <c r="AF239" s="49">
        <v>3.1092996916012622E-3</v>
      </c>
      <c r="AG239" s="49">
        <v>0</v>
      </c>
      <c r="AH239" s="49">
        <v>0</v>
      </c>
      <c r="AI239" s="49" t="s">
        <v>1965</v>
      </c>
      <c r="AJ239" s="49">
        <v>35991.332900000001</v>
      </c>
      <c r="AK239" s="49">
        <v>3.1092996916012622E-3</v>
      </c>
      <c r="AL239" s="49">
        <v>0</v>
      </c>
      <c r="AM239" s="49">
        <v>0</v>
      </c>
      <c r="AN239" s="49" t="s">
        <v>1965</v>
      </c>
    </row>
    <row r="240" spans="1:40" s="49" customFormat="1" ht="15.75" thickBot="1" x14ac:dyDescent="0.3">
      <c r="A240" s="50" t="s">
        <v>161</v>
      </c>
      <c r="B240" s="51" t="s">
        <v>253</v>
      </c>
      <c r="C240" s="3" t="s">
        <v>244</v>
      </c>
      <c r="D240" s="15">
        <f>Table3[[#This Row],[Residential CLM $ Collected]]+Table3[[#This Row],[C&amp;I CLM $ Collected]]</f>
        <v>682.77530000000002</v>
      </c>
      <c r="E240" s="48">
        <f>Table3[[#This Row],[CLM $ Collected ]]/'1.) CLM Reference'!$B$4</f>
        <v>2.3462574800525313E-5</v>
      </c>
      <c r="F240" s="12">
        <f>Table3[[#This Row],[Residential Incentive Disbursements]]+Table3[[#This Row],[C&amp;I Incentive Disbursements]]</f>
        <v>0</v>
      </c>
      <c r="G240" s="17">
        <f>Table3[[#This Row],[Incentive Disbursements]]/'1.) CLM Reference'!$B$5</f>
        <v>0</v>
      </c>
      <c r="H240" s="17" t="str">
        <f>IF((Table3[[#This Row],[Incentive Disbursements]]&gt;=0.5*Table3[[#This Row],[CLM $ Collected ]]),"YES",IF(Table3[[#This Row],[Incentive Disbursements]]&lt;=1, "N/A", "NO"))</f>
        <v>N/A</v>
      </c>
      <c r="I240" s="17" t="str">
        <f t="shared" si="9"/>
        <v>NO</v>
      </c>
      <c r="J240" s="52">
        <v>231.15710000000001</v>
      </c>
      <c r="K240" s="53">
        <f>Table3[[#This Row],[CLM $ Collected ]]/'1.) CLM Reference'!$B$4</f>
        <v>2.3462574800525313E-5</v>
      </c>
      <c r="L240" s="54">
        <v>0</v>
      </c>
      <c r="M240" s="53">
        <f>Table3[[#This Row],[Incentive Disbursements]]/'1.) CLM Reference'!$B$5</f>
        <v>0</v>
      </c>
      <c r="N240" s="53" t="str">
        <f t="shared" si="10"/>
        <v>NO</v>
      </c>
      <c r="O240" s="52">
        <v>451.6182</v>
      </c>
      <c r="P240" s="76">
        <f>Table3[[#This Row],[CLM $ Collected ]]/'1.) CLM Reference'!$B$4</f>
        <v>2.3462574800525313E-5</v>
      </c>
      <c r="Q240" s="54">
        <v>0</v>
      </c>
      <c r="R240" s="56">
        <f>Table3[[#This Row],[Incentive Disbursements]]/'1.) CLM Reference'!$B$5</f>
        <v>0</v>
      </c>
      <c r="S240" s="49" t="str">
        <f t="shared" si="11"/>
        <v>NO</v>
      </c>
      <c r="U240" s="49" t="s">
        <v>161</v>
      </c>
      <c r="V240" s="49" t="str">
        <f>RIGHT(Table5[[#This Row],[Census Tract]],10)</f>
        <v>9009142500</v>
      </c>
      <c r="W240" s="49" t="s">
        <v>253</v>
      </c>
      <c r="X240" s="49" t="s">
        <v>244</v>
      </c>
      <c r="Y240" s="49">
        <v>682.77530000000002</v>
      </c>
      <c r="Z240" s="49">
        <v>2.3462574800525313E-5</v>
      </c>
      <c r="AA240" s="49">
        <v>0</v>
      </c>
      <c r="AB240" s="49">
        <v>0</v>
      </c>
      <c r="AC240" s="49" t="s">
        <v>290</v>
      </c>
      <c r="AD240" s="49" t="s">
        <v>1965</v>
      </c>
      <c r="AE240" s="49">
        <v>231.15710000000001</v>
      </c>
      <c r="AF240" s="49">
        <v>2.3462574800525313E-5</v>
      </c>
      <c r="AG240" s="49">
        <v>0</v>
      </c>
      <c r="AH240" s="49">
        <v>0</v>
      </c>
      <c r="AI240" s="49" t="s">
        <v>1965</v>
      </c>
      <c r="AJ240" s="49">
        <v>451.6182</v>
      </c>
      <c r="AK240" s="49">
        <v>2.3462574800525313E-5</v>
      </c>
      <c r="AL240" s="49">
        <v>0</v>
      </c>
      <c r="AM240" s="49">
        <v>0</v>
      </c>
      <c r="AN240" s="49" t="s">
        <v>1965</v>
      </c>
    </row>
    <row r="241" spans="1:40" s="49" customFormat="1" ht="15.75" thickBot="1" x14ac:dyDescent="0.3">
      <c r="A241" s="50" t="s">
        <v>161</v>
      </c>
      <c r="B241" s="51" t="s">
        <v>264</v>
      </c>
      <c r="C241" s="3" t="s">
        <v>239</v>
      </c>
      <c r="D241" s="15">
        <f>Table3[[#This Row],[Residential CLM $ Collected]]+Table3[[#This Row],[C&amp;I CLM $ Collected]]</f>
        <v>0</v>
      </c>
      <c r="E241" s="48">
        <f>Table3[[#This Row],[CLM $ Collected ]]/'1.) CLM Reference'!$B$4</f>
        <v>0</v>
      </c>
      <c r="F241" s="12">
        <f>Table3[[#This Row],[Residential Incentive Disbursements]]+Table3[[#This Row],[C&amp;I Incentive Disbursements]]</f>
        <v>10257.39</v>
      </c>
      <c r="G241" s="17">
        <f>Table3[[#This Row],[Incentive Disbursements]]/'1.) CLM Reference'!$B$5</f>
        <v>6.1052302509326782E-4</v>
      </c>
      <c r="H241" s="17" t="str">
        <f>IF((Table3[[#This Row],[Incentive Disbursements]]&gt;=0.5*Table3[[#This Row],[CLM $ Collected ]]),"YES",IF(Table3[[#This Row],[Incentive Disbursements]]&lt;=1, "N/A", "NO"))</f>
        <v>YES</v>
      </c>
      <c r="I241" s="17" t="str">
        <f t="shared" si="9"/>
        <v>N/A</v>
      </c>
      <c r="J241" s="52">
        <v>0</v>
      </c>
      <c r="K241" s="53">
        <f>Table3[[#This Row],[CLM $ Collected ]]/'1.) CLM Reference'!$B$4</f>
        <v>0</v>
      </c>
      <c r="L241" s="54">
        <v>7352.41</v>
      </c>
      <c r="M241" s="53">
        <f>Table3[[#This Row],[Incentive Disbursements]]/'1.) CLM Reference'!$B$5</f>
        <v>6.1052302509326782E-4</v>
      </c>
      <c r="N241" s="53" t="str">
        <f t="shared" si="10"/>
        <v>N/A</v>
      </c>
      <c r="O241" s="52">
        <v>0</v>
      </c>
      <c r="P241" s="76">
        <f>Table3[[#This Row],[CLM $ Collected ]]/'1.) CLM Reference'!$B$4</f>
        <v>0</v>
      </c>
      <c r="Q241" s="54">
        <v>2904.98</v>
      </c>
      <c r="R241" s="56">
        <f>Table3[[#This Row],[Incentive Disbursements]]/'1.) CLM Reference'!$B$5</f>
        <v>6.1052302509326782E-4</v>
      </c>
      <c r="S241" s="49" t="str">
        <f t="shared" si="11"/>
        <v>N/A</v>
      </c>
      <c r="U241" s="49" t="s">
        <v>161</v>
      </c>
      <c r="V241" s="49" t="str">
        <f>RIGHT(Table5[[#This Row],[Census Tract]],10)</f>
        <v>9009142500</v>
      </c>
      <c r="W241" s="49" t="s">
        <v>264</v>
      </c>
      <c r="X241" s="49" t="s">
        <v>239</v>
      </c>
      <c r="Y241" s="49">
        <v>0</v>
      </c>
      <c r="Z241" s="49">
        <v>0</v>
      </c>
      <c r="AA241" s="49">
        <v>10257.39</v>
      </c>
      <c r="AB241" s="49">
        <v>6.1052302509326782E-4</v>
      </c>
      <c r="AC241" s="49" t="s">
        <v>1966</v>
      </c>
      <c r="AD241" s="49" t="s">
        <v>290</v>
      </c>
      <c r="AE241" s="49">
        <v>0</v>
      </c>
      <c r="AF241" s="49">
        <v>0</v>
      </c>
      <c r="AG241" s="49">
        <v>7352.41</v>
      </c>
      <c r="AH241" s="49">
        <v>6.1052302509326782E-4</v>
      </c>
      <c r="AI241" s="49" t="s">
        <v>290</v>
      </c>
      <c r="AJ241" s="49">
        <v>0</v>
      </c>
      <c r="AK241" s="49">
        <v>0</v>
      </c>
      <c r="AL241" s="49">
        <v>2904.98</v>
      </c>
      <c r="AM241" s="49">
        <v>6.1052302509326782E-4</v>
      </c>
      <c r="AN241" s="49" t="s">
        <v>290</v>
      </c>
    </row>
    <row r="242" spans="1:40" s="49" customFormat="1" ht="15.75" thickBot="1" x14ac:dyDescent="0.3">
      <c r="A242" s="50" t="s">
        <v>161</v>
      </c>
      <c r="B242" s="51" t="s">
        <v>251</v>
      </c>
      <c r="C242" s="3" t="s">
        <v>244</v>
      </c>
      <c r="D242" s="15">
        <f>Table3[[#This Row],[Residential CLM $ Collected]]+Table3[[#This Row],[C&amp;I CLM $ Collected]]</f>
        <v>86699.675800000099</v>
      </c>
      <c r="E242" s="48">
        <f>Table3[[#This Row],[CLM $ Collected ]]/'1.) CLM Reference'!$B$4</f>
        <v>2.9793075828003688E-3</v>
      </c>
      <c r="F242" s="12">
        <f>Table3[[#This Row],[Residential Incentive Disbursements]]+Table3[[#This Row],[C&amp;I Incentive Disbursements]]</f>
        <v>0</v>
      </c>
      <c r="G242" s="17">
        <f>Table3[[#This Row],[Incentive Disbursements]]/'1.) CLM Reference'!$B$5</f>
        <v>0</v>
      </c>
      <c r="H242" s="17" t="str">
        <f>IF((Table3[[#This Row],[Incentive Disbursements]]&gt;=0.5*Table3[[#This Row],[CLM $ Collected ]]),"YES",IF(Table3[[#This Row],[Incentive Disbursements]]&lt;=1, "N/A", "NO"))</f>
        <v>N/A</v>
      </c>
      <c r="I242" s="17" t="str">
        <f t="shared" si="9"/>
        <v>NO</v>
      </c>
      <c r="J242" s="52">
        <v>64777.257400000097</v>
      </c>
      <c r="K242" s="53">
        <f>Table3[[#This Row],[CLM $ Collected ]]/'1.) CLM Reference'!$B$4</f>
        <v>2.9793075828003688E-3</v>
      </c>
      <c r="L242" s="54">
        <v>0</v>
      </c>
      <c r="M242" s="53">
        <f>Table3[[#This Row],[Incentive Disbursements]]/'1.) CLM Reference'!$B$5</f>
        <v>0</v>
      </c>
      <c r="N242" s="53" t="str">
        <f t="shared" si="10"/>
        <v>NO</v>
      </c>
      <c r="O242" s="52">
        <v>21922.418399999999</v>
      </c>
      <c r="P242" s="76">
        <f>Table3[[#This Row],[CLM $ Collected ]]/'1.) CLM Reference'!$B$4</f>
        <v>2.9793075828003688E-3</v>
      </c>
      <c r="Q242" s="54">
        <v>0</v>
      </c>
      <c r="R242" s="56">
        <f>Table3[[#This Row],[Incentive Disbursements]]/'1.) CLM Reference'!$B$5</f>
        <v>0</v>
      </c>
      <c r="S242" s="49" t="str">
        <f t="shared" si="11"/>
        <v>NO</v>
      </c>
      <c r="U242" s="49" t="s">
        <v>161</v>
      </c>
      <c r="V242" s="49" t="str">
        <f>RIGHT(Table5[[#This Row],[Census Tract]],10)</f>
        <v>9009142500</v>
      </c>
      <c r="W242" s="49" t="s">
        <v>251</v>
      </c>
      <c r="X242" s="49" t="s">
        <v>244</v>
      </c>
      <c r="Y242" s="49">
        <v>86699.675800000099</v>
      </c>
      <c r="Z242" s="49">
        <v>2.9793075828003688E-3</v>
      </c>
      <c r="AA242" s="49">
        <v>0</v>
      </c>
      <c r="AB242" s="49">
        <v>0</v>
      </c>
      <c r="AC242" s="49" t="s">
        <v>290</v>
      </c>
      <c r="AD242" s="49" t="s">
        <v>1965</v>
      </c>
      <c r="AE242" s="49">
        <v>64777.257400000097</v>
      </c>
      <c r="AF242" s="49">
        <v>2.9793075828003688E-3</v>
      </c>
      <c r="AG242" s="49">
        <v>0</v>
      </c>
      <c r="AH242" s="49">
        <v>0</v>
      </c>
      <c r="AI242" s="49" t="s">
        <v>1965</v>
      </c>
      <c r="AJ242" s="49">
        <v>21922.418399999999</v>
      </c>
      <c r="AK242" s="49">
        <v>2.9793075828003688E-3</v>
      </c>
      <c r="AL242" s="49">
        <v>0</v>
      </c>
      <c r="AM242" s="49">
        <v>0</v>
      </c>
      <c r="AN242" s="49" t="s">
        <v>1965</v>
      </c>
    </row>
    <row r="243" spans="1:40" s="49" customFormat="1" ht="15.75" thickBot="1" x14ac:dyDescent="0.3">
      <c r="A243" s="50" t="s">
        <v>162</v>
      </c>
      <c r="B243" s="51" t="s">
        <v>254</v>
      </c>
      <c r="C243" s="3" t="s">
        <v>239</v>
      </c>
      <c r="D243" s="15">
        <f>Table3[[#This Row],[Residential CLM $ Collected]]+Table3[[#This Row],[C&amp;I CLM $ Collected]]</f>
        <v>67.625799999999998</v>
      </c>
      <c r="E243" s="48">
        <f>Table3[[#This Row],[CLM $ Collected ]]/'1.) CLM Reference'!$B$4</f>
        <v>2.3238617315907073E-6</v>
      </c>
      <c r="F243" s="12">
        <f>Table3[[#This Row],[Residential Incentive Disbursements]]+Table3[[#This Row],[C&amp;I Incentive Disbursements]]</f>
        <v>0</v>
      </c>
      <c r="G243" s="17">
        <f>Table3[[#This Row],[Incentive Disbursements]]/'1.) CLM Reference'!$B$5</f>
        <v>0</v>
      </c>
      <c r="H243" s="17" t="str">
        <f>IF((Table3[[#This Row],[Incentive Disbursements]]&gt;=0.5*Table3[[#This Row],[CLM $ Collected ]]),"YES",IF(Table3[[#This Row],[Incentive Disbursements]]&lt;=1, "N/A", "NO"))</f>
        <v>N/A</v>
      </c>
      <c r="I243" s="17" t="str">
        <f t="shared" si="9"/>
        <v>N/A</v>
      </c>
      <c r="J243" s="52">
        <v>67.625799999999998</v>
      </c>
      <c r="K243" s="53">
        <f>Table3[[#This Row],[CLM $ Collected ]]/'1.) CLM Reference'!$B$4</f>
        <v>2.3238617315907073E-6</v>
      </c>
      <c r="L243" s="54">
        <v>0</v>
      </c>
      <c r="M243" s="53">
        <f>Table3[[#This Row],[Incentive Disbursements]]/'1.) CLM Reference'!$B$5</f>
        <v>0</v>
      </c>
      <c r="N243" s="53" t="str">
        <f t="shared" si="10"/>
        <v>N/A</v>
      </c>
      <c r="O243" s="52">
        <v>0</v>
      </c>
      <c r="P243" s="76">
        <f>Table3[[#This Row],[CLM $ Collected ]]/'1.) CLM Reference'!$B$4</f>
        <v>2.3238617315907073E-6</v>
      </c>
      <c r="Q243" s="54">
        <v>0</v>
      </c>
      <c r="R243" s="56">
        <f>Table3[[#This Row],[Incentive Disbursements]]/'1.) CLM Reference'!$B$5</f>
        <v>0</v>
      </c>
      <c r="S243" s="49" t="str">
        <f t="shared" si="11"/>
        <v>N/A</v>
      </c>
      <c r="U243" s="49" t="s">
        <v>162</v>
      </c>
      <c r="V243" s="49" t="str">
        <f>RIGHT(Table5[[#This Row],[Census Tract]],10)</f>
        <v>9009142601</v>
      </c>
      <c r="W243" s="49" t="s">
        <v>254</v>
      </c>
      <c r="X243" s="49" t="s">
        <v>239</v>
      </c>
      <c r="Y243" s="49">
        <v>67.625799999999998</v>
      </c>
      <c r="Z243" s="49">
        <v>2.3238617315907073E-6</v>
      </c>
      <c r="AA243" s="49">
        <v>0</v>
      </c>
      <c r="AB243" s="49">
        <v>0</v>
      </c>
      <c r="AC243" s="49" t="s">
        <v>290</v>
      </c>
      <c r="AD243" s="49" t="s">
        <v>290</v>
      </c>
      <c r="AE243" s="49">
        <v>67.625799999999998</v>
      </c>
      <c r="AF243" s="49">
        <v>2.3238617315907073E-6</v>
      </c>
      <c r="AG243" s="49">
        <v>0</v>
      </c>
      <c r="AH243" s="49">
        <v>0</v>
      </c>
      <c r="AI243" s="49" t="s">
        <v>290</v>
      </c>
      <c r="AJ243" s="49">
        <v>0</v>
      </c>
      <c r="AK243" s="49">
        <v>2.3238617315907073E-6</v>
      </c>
      <c r="AL243" s="49">
        <v>0</v>
      </c>
      <c r="AM243" s="49">
        <v>0</v>
      </c>
      <c r="AN243" s="49" t="s">
        <v>290</v>
      </c>
    </row>
    <row r="244" spans="1:40" s="49" customFormat="1" ht="15.75" thickBot="1" x14ac:dyDescent="0.3">
      <c r="A244" s="50" t="s">
        <v>162</v>
      </c>
      <c r="B244" s="51" t="s">
        <v>251</v>
      </c>
      <c r="C244" s="3" t="s">
        <v>239</v>
      </c>
      <c r="D244" s="15">
        <f>Table3[[#This Row],[Residential CLM $ Collected]]+Table3[[#This Row],[C&amp;I CLM $ Collected]]</f>
        <v>118628.3470000001</v>
      </c>
      <c r="E244" s="48">
        <f>Table3[[#This Row],[CLM $ Collected ]]/'1.) CLM Reference'!$B$4</f>
        <v>4.0764896810856731E-3</v>
      </c>
      <c r="F244" s="12">
        <f>Table3[[#This Row],[Residential Incentive Disbursements]]+Table3[[#This Row],[C&amp;I Incentive Disbursements]]</f>
        <v>33793.160000000003</v>
      </c>
      <c r="G244" s="17">
        <f>Table3[[#This Row],[Incentive Disbursements]]/'1.) CLM Reference'!$B$5</f>
        <v>2.0113793343785129E-3</v>
      </c>
      <c r="H244" s="17" t="str">
        <f>IF((Table3[[#This Row],[Incentive Disbursements]]&gt;=0.5*Table3[[#This Row],[CLM $ Collected ]]),"YES",IF(Table3[[#This Row],[Incentive Disbursements]]&lt;=1, "N/A", "NO"))</f>
        <v>NO</v>
      </c>
      <c r="I244" s="17" t="str">
        <f t="shared" si="9"/>
        <v>NO</v>
      </c>
      <c r="J244" s="52">
        <v>92154.619600000093</v>
      </c>
      <c r="K244" s="53">
        <f>Table3[[#This Row],[CLM $ Collected ]]/'1.) CLM Reference'!$B$4</f>
        <v>4.0764896810856731E-3</v>
      </c>
      <c r="L244" s="54">
        <v>25570.16</v>
      </c>
      <c r="M244" s="53">
        <f>Table3[[#This Row],[Incentive Disbursements]]/'1.) CLM Reference'!$B$5</f>
        <v>2.0113793343785129E-3</v>
      </c>
      <c r="N244" s="53" t="str">
        <f t="shared" si="10"/>
        <v>NO</v>
      </c>
      <c r="O244" s="52">
        <v>26473.7274</v>
      </c>
      <c r="P244" s="76">
        <f>Table3[[#This Row],[CLM $ Collected ]]/'1.) CLM Reference'!$B$4</f>
        <v>4.0764896810856731E-3</v>
      </c>
      <c r="Q244" s="54">
        <v>8223</v>
      </c>
      <c r="R244" s="56">
        <f>Table3[[#This Row],[Incentive Disbursements]]/'1.) CLM Reference'!$B$5</f>
        <v>2.0113793343785129E-3</v>
      </c>
      <c r="S244" s="49" t="str">
        <f t="shared" si="11"/>
        <v>NO</v>
      </c>
      <c r="U244" s="49" t="s">
        <v>162</v>
      </c>
      <c r="V244" s="49" t="str">
        <f>RIGHT(Table5[[#This Row],[Census Tract]],10)</f>
        <v>9009142601</v>
      </c>
      <c r="W244" s="49" t="s">
        <v>251</v>
      </c>
      <c r="X244" s="49" t="s">
        <v>239</v>
      </c>
      <c r="Y244" s="49">
        <v>118628.3470000001</v>
      </c>
      <c r="Z244" s="49">
        <v>4.0764896810856731E-3</v>
      </c>
      <c r="AA244" s="49">
        <v>33793.160000000003</v>
      </c>
      <c r="AB244" s="49">
        <v>2.0113793343785129E-3</v>
      </c>
      <c r="AC244" s="49" t="s">
        <v>1965</v>
      </c>
      <c r="AD244" s="49" t="s">
        <v>1965</v>
      </c>
      <c r="AE244" s="49">
        <v>92154.619600000093</v>
      </c>
      <c r="AF244" s="49">
        <v>4.0764896810856731E-3</v>
      </c>
      <c r="AG244" s="49">
        <v>25570.16</v>
      </c>
      <c r="AH244" s="49">
        <v>2.0113793343785129E-3</v>
      </c>
      <c r="AI244" s="49" t="s">
        <v>1965</v>
      </c>
      <c r="AJ244" s="49">
        <v>26473.7274</v>
      </c>
      <c r="AK244" s="49">
        <v>4.0764896810856731E-3</v>
      </c>
      <c r="AL244" s="49">
        <v>8223</v>
      </c>
      <c r="AM244" s="49">
        <v>2.0113793343785129E-3</v>
      </c>
      <c r="AN244" s="49" t="s">
        <v>1965</v>
      </c>
    </row>
    <row r="245" spans="1:40" s="49" customFormat="1" ht="15.75" thickBot="1" x14ac:dyDescent="0.3">
      <c r="A245" s="50" t="s">
        <v>162</v>
      </c>
      <c r="B245" s="51" t="s">
        <v>255</v>
      </c>
      <c r="C245" s="3" t="s">
        <v>239</v>
      </c>
      <c r="D245" s="15">
        <f>Table3[[#This Row],[Residential CLM $ Collected]]+Table3[[#This Row],[C&amp;I CLM $ Collected]]</f>
        <v>529.9402</v>
      </c>
      <c r="E245" s="48">
        <f>Table3[[#This Row],[CLM $ Collected ]]/'1.) CLM Reference'!$B$4</f>
        <v>1.8210620071208413E-5</v>
      </c>
      <c r="F245" s="12">
        <f>Table3[[#This Row],[Residential Incentive Disbursements]]+Table3[[#This Row],[C&amp;I Incentive Disbursements]]</f>
        <v>0</v>
      </c>
      <c r="G245" s="17">
        <f>Table3[[#This Row],[Incentive Disbursements]]/'1.) CLM Reference'!$B$5</f>
        <v>0</v>
      </c>
      <c r="H245" s="17" t="str">
        <f>IF((Table3[[#This Row],[Incentive Disbursements]]&gt;=0.5*Table3[[#This Row],[CLM $ Collected ]]),"YES",IF(Table3[[#This Row],[Incentive Disbursements]]&lt;=1, "N/A", "NO"))</f>
        <v>N/A</v>
      </c>
      <c r="I245" s="17" t="str">
        <f t="shared" si="9"/>
        <v>NO</v>
      </c>
      <c r="J245" s="52">
        <v>529.9402</v>
      </c>
      <c r="K245" s="53">
        <f>Table3[[#This Row],[CLM $ Collected ]]/'1.) CLM Reference'!$B$4</f>
        <v>1.8210620071208413E-5</v>
      </c>
      <c r="L245" s="54">
        <v>0</v>
      </c>
      <c r="M245" s="53">
        <f>Table3[[#This Row],[Incentive Disbursements]]/'1.) CLM Reference'!$B$5</f>
        <v>0</v>
      </c>
      <c r="N245" s="53" t="str">
        <f t="shared" si="10"/>
        <v>NO</v>
      </c>
      <c r="O245" s="52">
        <v>0</v>
      </c>
      <c r="P245" s="76">
        <f>Table3[[#This Row],[CLM $ Collected ]]/'1.) CLM Reference'!$B$4</f>
        <v>1.8210620071208413E-5</v>
      </c>
      <c r="Q245" s="54">
        <v>0</v>
      </c>
      <c r="R245" s="56">
        <f>Table3[[#This Row],[Incentive Disbursements]]/'1.) CLM Reference'!$B$5</f>
        <v>0</v>
      </c>
      <c r="S245" s="49" t="str">
        <f t="shared" si="11"/>
        <v>NO</v>
      </c>
      <c r="U245" s="49" t="s">
        <v>162</v>
      </c>
      <c r="V245" s="49" t="str">
        <f>RIGHT(Table5[[#This Row],[Census Tract]],10)</f>
        <v>9009142601</v>
      </c>
      <c r="W245" s="49" t="s">
        <v>255</v>
      </c>
      <c r="X245" s="49" t="s">
        <v>239</v>
      </c>
      <c r="Y245" s="49">
        <v>529.9402</v>
      </c>
      <c r="Z245" s="49">
        <v>1.8210620071208413E-5</v>
      </c>
      <c r="AA245" s="49">
        <v>0</v>
      </c>
      <c r="AB245" s="49">
        <v>0</v>
      </c>
      <c r="AC245" s="49" t="s">
        <v>290</v>
      </c>
      <c r="AD245" s="49" t="s">
        <v>1965</v>
      </c>
      <c r="AE245" s="49">
        <v>529.9402</v>
      </c>
      <c r="AF245" s="49">
        <v>1.8210620071208413E-5</v>
      </c>
      <c r="AG245" s="49">
        <v>0</v>
      </c>
      <c r="AH245" s="49">
        <v>0</v>
      </c>
      <c r="AI245" s="49" t="s">
        <v>1965</v>
      </c>
      <c r="AJ245" s="49">
        <v>0</v>
      </c>
      <c r="AK245" s="49">
        <v>1.8210620071208413E-5</v>
      </c>
      <c r="AL245" s="49">
        <v>0</v>
      </c>
      <c r="AM245" s="49">
        <v>0</v>
      </c>
      <c r="AN245" s="49" t="s">
        <v>1965</v>
      </c>
    </row>
    <row r="246" spans="1:40" s="49" customFormat="1" ht="15.75" thickBot="1" x14ac:dyDescent="0.3">
      <c r="A246" s="50" t="s">
        <v>163</v>
      </c>
      <c r="B246" s="51" t="s">
        <v>254</v>
      </c>
      <c r="C246" s="3" t="s">
        <v>244</v>
      </c>
      <c r="D246" s="15">
        <f>Table3[[#This Row],[Residential CLM $ Collected]]+Table3[[#This Row],[C&amp;I CLM $ Collected]]</f>
        <v>258.6438</v>
      </c>
      <c r="E246" s="48">
        <f>Table3[[#This Row],[CLM $ Collected ]]/'1.) CLM Reference'!$B$4</f>
        <v>8.8879159866973938E-6</v>
      </c>
      <c r="F246" s="12">
        <f>Table3[[#This Row],[Residential Incentive Disbursements]]+Table3[[#This Row],[C&amp;I Incentive Disbursements]]</f>
        <v>0</v>
      </c>
      <c r="G246" s="17">
        <f>Table3[[#This Row],[Incentive Disbursements]]/'1.) CLM Reference'!$B$5</f>
        <v>0</v>
      </c>
      <c r="H246" s="17" t="str">
        <f>IF((Table3[[#This Row],[Incentive Disbursements]]&gt;=0.5*Table3[[#This Row],[CLM $ Collected ]]),"YES",IF(Table3[[#This Row],[Incentive Disbursements]]&lt;=1, "N/A", "NO"))</f>
        <v>N/A</v>
      </c>
      <c r="I246" s="17" t="str">
        <f t="shared" si="9"/>
        <v>NO</v>
      </c>
      <c r="J246" s="52">
        <v>0</v>
      </c>
      <c r="K246" s="53">
        <f>Table3[[#This Row],[CLM $ Collected ]]/'1.) CLM Reference'!$B$4</f>
        <v>8.8879159866973938E-6</v>
      </c>
      <c r="L246" s="54">
        <v>0</v>
      </c>
      <c r="M246" s="53">
        <f>Table3[[#This Row],[Incentive Disbursements]]/'1.) CLM Reference'!$B$5</f>
        <v>0</v>
      </c>
      <c r="N246" s="53" t="str">
        <f t="shared" si="10"/>
        <v>NO</v>
      </c>
      <c r="O246" s="52">
        <v>258.6438</v>
      </c>
      <c r="P246" s="76">
        <f>Table3[[#This Row],[CLM $ Collected ]]/'1.) CLM Reference'!$B$4</f>
        <v>8.8879159866973938E-6</v>
      </c>
      <c r="Q246" s="54">
        <v>0</v>
      </c>
      <c r="R246" s="56">
        <f>Table3[[#This Row],[Incentive Disbursements]]/'1.) CLM Reference'!$B$5</f>
        <v>0</v>
      </c>
      <c r="S246" s="49" t="str">
        <f t="shared" si="11"/>
        <v>NO</v>
      </c>
      <c r="U246" s="49" t="s">
        <v>163</v>
      </c>
      <c r="V246" s="49" t="str">
        <f>RIGHT(Table5[[#This Row],[Census Tract]],10)</f>
        <v>9009142603</v>
      </c>
      <c r="W246" s="49" t="s">
        <v>254</v>
      </c>
      <c r="X246" s="49" t="s">
        <v>244</v>
      </c>
      <c r="Y246" s="49">
        <v>258.6438</v>
      </c>
      <c r="Z246" s="49">
        <v>8.8879159866973938E-6</v>
      </c>
      <c r="AA246" s="49">
        <v>0</v>
      </c>
      <c r="AB246" s="49">
        <v>0</v>
      </c>
      <c r="AC246" s="49" t="s">
        <v>290</v>
      </c>
      <c r="AD246" s="49" t="s">
        <v>1965</v>
      </c>
      <c r="AE246" s="49">
        <v>0</v>
      </c>
      <c r="AF246" s="49">
        <v>8.8879159866973938E-6</v>
      </c>
      <c r="AG246" s="49">
        <v>0</v>
      </c>
      <c r="AH246" s="49">
        <v>0</v>
      </c>
      <c r="AI246" s="49" t="s">
        <v>1965</v>
      </c>
      <c r="AJ246" s="49">
        <v>258.6438</v>
      </c>
      <c r="AK246" s="49">
        <v>8.8879159866973938E-6</v>
      </c>
      <c r="AL246" s="49">
        <v>0</v>
      </c>
      <c r="AM246" s="49">
        <v>0</v>
      </c>
      <c r="AN246" s="49" t="s">
        <v>1965</v>
      </c>
    </row>
    <row r="247" spans="1:40" s="49" customFormat="1" ht="15.75" thickBot="1" x14ac:dyDescent="0.3">
      <c r="A247" s="50" t="s">
        <v>163</v>
      </c>
      <c r="B247" s="51" t="s">
        <v>264</v>
      </c>
      <c r="C247" s="3" t="s">
        <v>239</v>
      </c>
      <c r="D247" s="15">
        <f>Table3[[#This Row],[Residential CLM $ Collected]]+Table3[[#This Row],[C&amp;I CLM $ Collected]]</f>
        <v>0</v>
      </c>
      <c r="E247" s="48">
        <f>Table3[[#This Row],[CLM $ Collected ]]/'1.) CLM Reference'!$B$4</f>
        <v>0</v>
      </c>
      <c r="F247" s="12">
        <f>Table3[[#This Row],[Residential Incentive Disbursements]]+Table3[[#This Row],[C&amp;I Incentive Disbursements]]</f>
        <v>24238.39</v>
      </c>
      <c r="G247" s="17">
        <f>Table3[[#This Row],[Incentive Disbursements]]/'1.) CLM Reference'!$B$5</f>
        <v>1.4426764689838654E-3</v>
      </c>
      <c r="H247" s="17" t="str">
        <f>IF((Table3[[#This Row],[Incentive Disbursements]]&gt;=0.5*Table3[[#This Row],[CLM $ Collected ]]),"YES",IF(Table3[[#This Row],[Incentive Disbursements]]&lt;=1, "N/A", "NO"))</f>
        <v>YES</v>
      </c>
      <c r="I247" s="17" t="str">
        <f t="shared" si="9"/>
        <v>N/A</v>
      </c>
      <c r="J247" s="52">
        <v>0</v>
      </c>
      <c r="K247" s="53">
        <f>Table3[[#This Row],[CLM $ Collected ]]/'1.) CLM Reference'!$B$4</f>
        <v>0</v>
      </c>
      <c r="L247" s="54">
        <v>14190.36</v>
      </c>
      <c r="M247" s="53">
        <f>Table3[[#This Row],[Incentive Disbursements]]/'1.) CLM Reference'!$B$5</f>
        <v>1.4426764689838654E-3</v>
      </c>
      <c r="N247" s="53" t="str">
        <f t="shared" si="10"/>
        <v>N/A</v>
      </c>
      <c r="O247" s="52">
        <v>0</v>
      </c>
      <c r="P247" s="76">
        <f>Table3[[#This Row],[CLM $ Collected ]]/'1.) CLM Reference'!$B$4</f>
        <v>0</v>
      </c>
      <c r="Q247" s="54">
        <v>10048.030000000001</v>
      </c>
      <c r="R247" s="56">
        <f>Table3[[#This Row],[Incentive Disbursements]]/'1.) CLM Reference'!$B$5</f>
        <v>1.4426764689838654E-3</v>
      </c>
      <c r="S247" s="49" t="str">
        <f t="shared" si="11"/>
        <v>N/A</v>
      </c>
      <c r="U247" s="49" t="s">
        <v>163</v>
      </c>
      <c r="V247" s="49" t="str">
        <f>RIGHT(Table5[[#This Row],[Census Tract]],10)</f>
        <v>9009142603</v>
      </c>
      <c r="W247" s="49" t="s">
        <v>264</v>
      </c>
      <c r="X247" s="49" t="s">
        <v>239</v>
      </c>
      <c r="Y247" s="49">
        <v>0</v>
      </c>
      <c r="Z247" s="49">
        <v>0</v>
      </c>
      <c r="AA247" s="49">
        <v>24238.39</v>
      </c>
      <c r="AB247" s="49">
        <v>1.4426764689838654E-3</v>
      </c>
      <c r="AC247" s="49" t="s">
        <v>1966</v>
      </c>
      <c r="AD247" s="49" t="s">
        <v>290</v>
      </c>
      <c r="AE247" s="49">
        <v>0</v>
      </c>
      <c r="AF247" s="49">
        <v>0</v>
      </c>
      <c r="AG247" s="49">
        <v>14190.36</v>
      </c>
      <c r="AH247" s="49">
        <v>1.4426764689838654E-3</v>
      </c>
      <c r="AI247" s="49" t="s">
        <v>290</v>
      </c>
      <c r="AJ247" s="49">
        <v>0</v>
      </c>
      <c r="AK247" s="49">
        <v>0</v>
      </c>
      <c r="AL247" s="49">
        <v>10048.030000000001</v>
      </c>
      <c r="AM247" s="49">
        <v>1.4426764689838654E-3</v>
      </c>
      <c r="AN247" s="49" t="s">
        <v>290</v>
      </c>
    </row>
    <row r="248" spans="1:40" s="49" customFormat="1" ht="15.75" thickBot="1" x14ac:dyDescent="0.3">
      <c r="A248" s="50" t="s">
        <v>163</v>
      </c>
      <c r="B248" s="51" t="s">
        <v>251</v>
      </c>
      <c r="C248" s="3" t="s">
        <v>244</v>
      </c>
      <c r="D248" s="15">
        <f>Table3[[#This Row],[Residential CLM $ Collected]]+Table3[[#This Row],[C&amp;I CLM $ Collected]]</f>
        <v>54462.847300000001</v>
      </c>
      <c r="E248" s="48">
        <f>Table3[[#This Row],[CLM $ Collected ]]/'1.) CLM Reference'!$B$4</f>
        <v>1.8715361095016738E-3</v>
      </c>
      <c r="F248" s="12">
        <f>Table3[[#This Row],[Residential Incentive Disbursements]]+Table3[[#This Row],[C&amp;I Incentive Disbursements]]</f>
        <v>0</v>
      </c>
      <c r="G248" s="17">
        <f>Table3[[#This Row],[Incentive Disbursements]]/'1.) CLM Reference'!$B$5</f>
        <v>0</v>
      </c>
      <c r="H248" s="17" t="str">
        <f>IF((Table3[[#This Row],[Incentive Disbursements]]&gt;=0.5*Table3[[#This Row],[CLM $ Collected ]]),"YES",IF(Table3[[#This Row],[Incentive Disbursements]]&lt;=1, "N/A", "NO"))</f>
        <v>N/A</v>
      </c>
      <c r="I248" s="17" t="str">
        <f t="shared" si="9"/>
        <v>NO</v>
      </c>
      <c r="J248" s="52">
        <v>45179.0501</v>
      </c>
      <c r="K248" s="53">
        <f>Table3[[#This Row],[CLM $ Collected ]]/'1.) CLM Reference'!$B$4</f>
        <v>1.8715361095016738E-3</v>
      </c>
      <c r="L248" s="54">
        <v>0</v>
      </c>
      <c r="M248" s="53">
        <f>Table3[[#This Row],[Incentive Disbursements]]/'1.) CLM Reference'!$B$5</f>
        <v>0</v>
      </c>
      <c r="N248" s="53" t="str">
        <f t="shared" si="10"/>
        <v>NO</v>
      </c>
      <c r="O248" s="52">
        <v>9283.7972000000009</v>
      </c>
      <c r="P248" s="76">
        <f>Table3[[#This Row],[CLM $ Collected ]]/'1.) CLM Reference'!$B$4</f>
        <v>1.8715361095016738E-3</v>
      </c>
      <c r="Q248" s="54">
        <v>0</v>
      </c>
      <c r="R248" s="56">
        <f>Table3[[#This Row],[Incentive Disbursements]]/'1.) CLM Reference'!$B$5</f>
        <v>0</v>
      </c>
      <c r="S248" s="49" t="str">
        <f t="shared" si="11"/>
        <v>NO</v>
      </c>
      <c r="U248" s="49" t="s">
        <v>163</v>
      </c>
      <c r="V248" s="49" t="str">
        <f>RIGHT(Table5[[#This Row],[Census Tract]],10)</f>
        <v>9009142603</v>
      </c>
      <c r="W248" s="49" t="s">
        <v>251</v>
      </c>
      <c r="X248" s="49" t="s">
        <v>244</v>
      </c>
      <c r="Y248" s="49">
        <v>54462.847300000001</v>
      </c>
      <c r="Z248" s="49">
        <v>1.8715361095016738E-3</v>
      </c>
      <c r="AA248" s="49">
        <v>0</v>
      </c>
      <c r="AB248" s="49">
        <v>0</v>
      </c>
      <c r="AC248" s="49" t="s">
        <v>290</v>
      </c>
      <c r="AD248" s="49" t="s">
        <v>1965</v>
      </c>
      <c r="AE248" s="49">
        <v>45179.0501</v>
      </c>
      <c r="AF248" s="49">
        <v>1.8715361095016738E-3</v>
      </c>
      <c r="AG248" s="49">
        <v>0</v>
      </c>
      <c r="AH248" s="49">
        <v>0</v>
      </c>
      <c r="AI248" s="49" t="s">
        <v>1965</v>
      </c>
      <c r="AJ248" s="49">
        <v>9283.7972000000009</v>
      </c>
      <c r="AK248" s="49">
        <v>1.8715361095016738E-3</v>
      </c>
      <c r="AL248" s="49">
        <v>0</v>
      </c>
      <c r="AM248" s="49">
        <v>0</v>
      </c>
      <c r="AN248" s="49" t="s">
        <v>1965</v>
      </c>
    </row>
    <row r="249" spans="1:40" s="49" customFormat="1" ht="15.75" thickBot="1" x14ac:dyDescent="0.3">
      <c r="A249" s="50" t="s">
        <v>164</v>
      </c>
      <c r="B249" s="51" t="s">
        <v>254</v>
      </c>
      <c r="C249" s="3" t="s">
        <v>239</v>
      </c>
      <c r="D249" s="15">
        <f>Table3[[#This Row],[Residential CLM $ Collected]]+Table3[[#This Row],[C&amp;I CLM $ Collected]]</f>
        <v>588.71630000000005</v>
      </c>
      <c r="E249" s="48">
        <f>Table3[[#This Row],[CLM $ Collected ]]/'1.) CLM Reference'!$B$4</f>
        <v>2.0230374802718407E-5</v>
      </c>
      <c r="F249" s="12">
        <f>Table3[[#This Row],[Residential Incentive Disbursements]]+Table3[[#This Row],[C&amp;I Incentive Disbursements]]</f>
        <v>0</v>
      </c>
      <c r="G249" s="17">
        <f>Table3[[#This Row],[Incentive Disbursements]]/'1.) CLM Reference'!$B$5</f>
        <v>0</v>
      </c>
      <c r="H249" s="17" t="str">
        <f>IF((Table3[[#This Row],[Incentive Disbursements]]&gt;=0.5*Table3[[#This Row],[CLM $ Collected ]]),"YES",IF(Table3[[#This Row],[Incentive Disbursements]]&lt;=1, "N/A", "NO"))</f>
        <v>N/A</v>
      </c>
      <c r="I249" s="17" t="str">
        <f t="shared" si="9"/>
        <v>NO</v>
      </c>
      <c r="J249" s="52">
        <v>588.71630000000005</v>
      </c>
      <c r="K249" s="53">
        <f>Table3[[#This Row],[CLM $ Collected ]]/'1.) CLM Reference'!$B$4</f>
        <v>2.0230374802718407E-5</v>
      </c>
      <c r="L249" s="54">
        <v>0</v>
      </c>
      <c r="M249" s="53">
        <f>Table3[[#This Row],[Incentive Disbursements]]/'1.) CLM Reference'!$B$5</f>
        <v>0</v>
      </c>
      <c r="N249" s="53" t="str">
        <f t="shared" si="10"/>
        <v>NO</v>
      </c>
      <c r="O249" s="52">
        <v>0</v>
      </c>
      <c r="P249" s="76">
        <f>Table3[[#This Row],[CLM $ Collected ]]/'1.) CLM Reference'!$B$4</f>
        <v>2.0230374802718407E-5</v>
      </c>
      <c r="Q249" s="54">
        <v>0</v>
      </c>
      <c r="R249" s="56">
        <f>Table3[[#This Row],[Incentive Disbursements]]/'1.) CLM Reference'!$B$5</f>
        <v>0</v>
      </c>
      <c r="S249" s="49" t="str">
        <f t="shared" si="11"/>
        <v>NO</v>
      </c>
      <c r="U249" s="49" t="s">
        <v>164</v>
      </c>
      <c r="V249" s="49" t="str">
        <f>RIGHT(Table5[[#This Row],[Census Tract]],10)</f>
        <v>9009142604</v>
      </c>
      <c r="W249" s="49" t="s">
        <v>254</v>
      </c>
      <c r="X249" s="49" t="s">
        <v>239</v>
      </c>
      <c r="Y249" s="49">
        <v>588.71630000000005</v>
      </c>
      <c r="Z249" s="49">
        <v>2.0230374802718407E-5</v>
      </c>
      <c r="AA249" s="49">
        <v>0</v>
      </c>
      <c r="AB249" s="49">
        <v>0</v>
      </c>
      <c r="AC249" s="49" t="s">
        <v>290</v>
      </c>
      <c r="AD249" s="49" t="s">
        <v>1965</v>
      </c>
      <c r="AE249" s="49">
        <v>588.71630000000005</v>
      </c>
      <c r="AF249" s="49">
        <v>2.0230374802718407E-5</v>
      </c>
      <c r="AG249" s="49">
        <v>0</v>
      </c>
      <c r="AH249" s="49">
        <v>0</v>
      </c>
      <c r="AI249" s="49" t="s">
        <v>1965</v>
      </c>
      <c r="AJ249" s="49">
        <v>0</v>
      </c>
      <c r="AK249" s="49">
        <v>2.0230374802718407E-5</v>
      </c>
      <c r="AL249" s="49">
        <v>0</v>
      </c>
      <c r="AM249" s="49">
        <v>0</v>
      </c>
      <c r="AN249" s="49" t="s">
        <v>1965</v>
      </c>
    </row>
    <row r="250" spans="1:40" s="49" customFormat="1" ht="15.75" thickBot="1" x14ac:dyDescent="0.3">
      <c r="A250" s="50" t="s">
        <v>164</v>
      </c>
      <c r="B250" s="51" t="s">
        <v>251</v>
      </c>
      <c r="C250" s="3" t="s">
        <v>239</v>
      </c>
      <c r="D250" s="15">
        <f>Table3[[#This Row],[Residential CLM $ Collected]]+Table3[[#This Row],[C&amp;I CLM $ Collected]]</f>
        <v>47275.427100000001</v>
      </c>
      <c r="E250" s="48">
        <f>Table3[[#This Row],[CLM $ Collected ]]/'1.) CLM Reference'!$B$4</f>
        <v>1.6245509240895672E-3</v>
      </c>
      <c r="F250" s="12">
        <f>Table3[[#This Row],[Residential Incentive Disbursements]]+Table3[[#This Row],[C&amp;I Incentive Disbursements]]</f>
        <v>17477.72</v>
      </c>
      <c r="G250" s="17">
        <f>Table3[[#This Row],[Incentive Disbursements]]/'1.) CLM Reference'!$B$5</f>
        <v>1.0402792997178726E-3</v>
      </c>
      <c r="H250" s="17" t="str">
        <f>IF((Table3[[#This Row],[Incentive Disbursements]]&gt;=0.5*Table3[[#This Row],[CLM $ Collected ]]),"YES",IF(Table3[[#This Row],[Incentive Disbursements]]&lt;=1, "N/A", "NO"))</f>
        <v>NO</v>
      </c>
      <c r="I250" s="17" t="str">
        <f t="shared" si="9"/>
        <v>NO</v>
      </c>
      <c r="J250" s="52">
        <v>40066.7255</v>
      </c>
      <c r="K250" s="53">
        <f>Table3[[#This Row],[CLM $ Collected ]]/'1.) CLM Reference'!$B$4</f>
        <v>1.6245509240895672E-3</v>
      </c>
      <c r="L250" s="54">
        <v>16767.72</v>
      </c>
      <c r="M250" s="53">
        <f>Table3[[#This Row],[Incentive Disbursements]]/'1.) CLM Reference'!$B$5</f>
        <v>1.0402792997178726E-3</v>
      </c>
      <c r="N250" s="53" t="str">
        <f t="shared" si="10"/>
        <v>NO</v>
      </c>
      <c r="O250" s="52">
        <v>7208.7016000000003</v>
      </c>
      <c r="P250" s="76">
        <f>Table3[[#This Row],[CLM $ Collected ]]/'1.) CLM Reference'!$B$4</f>
        <v>1.6245509240895672E-3</v>
      </c>
      <c r="Q250" s="54">
        <v>710</v>
      </c>
      <c r="R250" s="56">
        <f>Table3[[#This Row],[Incentive Disbursements]]/'1.) CLM Reference'!$B$5</f>
        <v>1.0402792997178726E-3</v>
      </c>
      <c r="S250" s="49" t="str">
        <f t="shared" si="11"/>
        <v>NO</v>
      </c>
      <c r="U250" s="49" t="s">
        <v>164</v>
      </c>
      <c r="V250" s="49" t="str">
        <f>RIGHT(Table5[[#This Row],[Census Tract]],10)</f>
        <v>9009142604</v>
      </c>
      <c r="W250" s="49" t="s">
        <v>251</v>
      </c>
      <c r="X250" s="49" t="s">
        <v>239</v>
      </c>
      <c r="Y250" s="49">
        <v>47275.427100000001</v>
      </c>
      <c r="Z250" s="49">
        <v>1.6245509240895672E-3</v>
      </c>
      <c r="AA250" s="49">
        <v>17477.72</v>
      </c>
      <c r="AB250" s="49">
        <v>1.0402792997178726E-3</v>
      </c>
      <c r="AC250" s="49" t="s">
        <v>1965</v>
      </c>
      <c r="AD250" s="49" t="s">
        <v>1965</v>
      </c>
      <c r="AE250" s="49">
        <v>40066.7255</v>
      </c>
      <c r="AF250" s="49">
        <v>1.6245509240895672E-3</v>
      </c>
      <c r="AG250" s="49">
        <v>16767.72</v>
      </c>
      <c r="AH250" s="49">
        <v>1.0402792997178726E-3</v>
      </c>
      <c r="AI250" s="49" t="s">
        <v>1965</v>
      </c>
      <c r="AJ250" s="49">
        <v>7208.7016000000003</v>
      </c>
      <c r="AK250" s="49">
        <v>1.6245509240895672E-3</v>
      </c>
      <c r="AL250" s="49">
        <v>710</v>
      </c>
      <c r="AM250" s="49">
        <v>1.0402792997178726E-3</v>
      </c>
      <c r="AN250" s="49" t="s">
        <v>1965</v>
      </c>
    </row>
    <row r="251" spans="1:40" s="49" customFormat="1" ht="15.75" thickBot="1" x14ac:dyDescent="0.3">
      <c r="A251" s="50" t="s">
        <v>164</v>
      </c>
      <c r="B251" s="51" t="s">
        <v>255</v>
      </c>
      <c r="C251" s="3" t="s">
        <v>239</v>
      </c>
      <c r="D251" s="15">
        <f>Table3[[#This Row],[Residential CLM $ Collected]]+Table3[[#This Row],[C&amp;I CLM $ Collected]]</f>
        <v>8.3750999999999998</v>
      </c>
      <c r="E251" s="48">
        <f>Table3[[#This Row],[CLM $ Collected ]]/'1.) CLM Reference'!$B$4</f>
        <v>2.8779806506163821E-7</v>
      </c>
      <c r="F251" s="12">
        <f>Table3[[#This Row],[Residential Incentive Disbursements]]+Table3[[#This Row],[C&amp;I Incentive Disbursements]]</f>
        <v>0</v>
      </c>
      <c r="G251" s="17">
        <f>Table3[[#This Row],[Incentive Disbursements]]/'1.) CLM Reference'!$B$5</f>
        <v>0</v>
      </c>
      <c r="H251" s="17" t="str">
        <f>IF((Table3[[#This Row],[Incentive Disbursements]]&gt;=0.5*Table3[[#This Row],[CLM $ Collected ]]),"YES",IF(Table3[[#This Row],[Incentive Disbursements]]&lt;=1, "N/A", "NO"))</f>
        <v>N/A</v>
      </c>
      <c r="I251" s="17" t="str">
        <f t="shared" si="9"/>
        <v>N/A</v>
      </c>
      <c r="J251" s="52">
        <v>8.3750999999999998</v>
      </c>
      <c r="K251" s="53">
        <f>Table3[[#This Row],[CLM $ Collected ]]/'1.) CLM Reference'!$B$4</f>
        <v>2.8779806506163821E-7</v>
      </c>
      <c r="L251" s="54">
        <v>0</v>
      </c>
      <c r="M251" s="53">
        <f>Table3[[#This Row],[Incentive Disbursements]]/'1.) CLM Reference'!$B$5</f>
        <v>0</v>
      </c>
      <c r="N251" s="53" t="str">
        <f t="shared" si="10"/>
        <v>N/A</v>
      </c>
      <c r="O251" s="52">
        <v>0</v>
      </c>
      <c r="P251" s="76">
        <f>Table3[[#This Row],[CLM $ Collected ]]/'1.) CLM Reference'!$B$4</f>
        <v>2.8779806506163821E-7</v>
      </c>
      <c r="Q251" s="54">
        <v>0</v>
      </c>
      <c r="R251" s="56">
        <f>Table3[[#This Row],[Incentive Disbursements]]/'1.) CLM Reference'!$B$5</f>
        <v>0</v>
      </c>
      <c r="S251" s="49" t="str">
        <f t="shared" si="11"/>
        <v>N/A</v>
      </c>
      <c r="U251" s="49" t="s">
        <v>164</v>
      </c>
      <c r="V251" s="49" t="str">
        <f>RIGHT(Table5[[#This Row],[Census Tract]],10)</f>
        <v>9009142604</v>
      </c>
      <c r="W251" s="49" t="s">
        <v>255</v>
      </c>
      <c r="X251" s="49" t="s">
        <v>239</v>
      </c>
      <c r="Y251" s="49">
        <v>8.3750999999999998</v>
      </c>
      <c r="Z251" s="49">
        <v>2.8779806506163821E-7</v>
      </c>
      <c r="AA251" s="49">
        <v>0</v>
      </c>
      <c r="AB251" s="49">
        <v>0</v>
      </c>
      <c r="AC251" s="49" t="s">
        <v>290</v>
      </c>
      <c r="AD251" s="49" t="s">
        <v>290</v>
      </c>
      <c r="AE251" s="49">
        <v>8.3750999999999998</v>
      </c>
      <c r="AF251" s="49">
        <v>2.8779806506163821E-7</v>
      </c>
      <c r="AG251" s="49">
        <v>0</v>
      </c>
      <c r="AH251" s="49">
        <v>0</v>
      </c>
      <c r="AI251" s="49" t="s">
        <v>290</v>
      </c>
      <c r="AJ251" s="49">
        <v>0</v>
      </c>
      <c r="AK251" s="49">
        <v>2.8779806506163821E-7</v>
      </c>
      <c r="AL251" s="49">
        <v>0</v>
      </c>
      <c r="AM251" s="49">
        <v>0</v>
      </c>
      <c r="AN251" s="49" t="s">
        <v>290</v>
      </c>
    </row>
    <row r="252" spans="1:40" s="49" customFormat="1" ht="15.75" thickBot="1" x14ac:dyDescent="0.3">
      <c r="A252" s="50" t="s">
        <v>164</v>
      </c>
      <c r="B252" s="51" t="s">
        <v>272</v>
      </c>
      <c r="C252" s="3" t="s">
        <v>239</v>
      </c>
      <c r="D252" s="15">
        <f>Table3[[#This Row],[Residential CLM $ Collected]]+Table3[[#This Row],[C&amp;I CLM $ Collected]]</f>
        <v>0</v>
      </c>
      <c r="E252" s="48">
        <f>Table3[[#This Row],[CLM $ Collected ]]/'1.) CLM Reference'!$B$4</f>
        <v>0</v>
      </c>
      <c r="F252" s="12">
        <f>Table3[[#This Row],[Residential Incentive Disbursements]]+Table3[[#This Row],[C&amp;I Incentive Disbursements]]</f>
        <v>3171.78</v>
      </c>
      <c r="G252" s="17">
        <f>Table3[[#This Row],[Incentive Disbursements]]/'1.) CLM Reference'!$B$5</f>
        <v>1.8878532653338959E-4</v>
      </c>
      <c r="H252" s="17" t="str">
        <f>IF((Table3[[#This Row],[Incentive Disbursements]]&gt;=0.5*Table3[[#This Row],[CLM $ Collected ]]),"YES",IF(Table3[[#This Row],[Incentive Disbursements]]&lt;=1, "N/A", "NO"))</f>
        <v>YES</v>
      </c>
      <c r="I252" s="17" t="str">
        <f t="shared" si="9"/>
        <v>N/A</v>
      </c>
      <c r="J252" s="52">
        <v>0</v>
      </c>
      <c r="K252" s="53">
        <f>Table3[[#This Row],[CLM $ Collected ]]/'1.) CLM Reference'!$B$4</f>
        <v>0</v>
      </c>
      <c r="L252" s="54">
        <v>3171.78</v>
      </c>
      <c r="M252" s="53">
        <f>Table3[[#This Row],[Incentive Disbursements]]/'1.) CLM Reference'!$B$5</f>
        <v>1.8878532653338959E-4</v>
      </c>
      <c r="N252" s="53" t="str">
        <f t="shared" si="10"/>
        <v>N/A</v>
      </c>
      <c r="O252" s="52">
        <v>0</v>
      </c>
      <c r="P252" s="76">
        <f>Table3[[#This Row],[CLM $ Collected ]]/'1.) CLM Reference'!$B$4</f>
        <v>0</v>
      </c>
      <c r="Q252" s="54">
        <v>0</v>
      </c>
      <c r="R252" s="56">
        <f>Table3[[#This Row],[Incentive Disbursements]]/'1.) CLM Reference'!$B$5</f>
        <v>1.8878532653338959E-4</v>
      </c>
      <c r="S252" s="49" t="str">
        <f t="shared" si="11"/>
        <v>N/A</v>
      </c>
      <c r="U252" s="49" t="s">
        <v>164</v>
      </c>
      <c r="V252" s="49" t="str">
        <f>RIGHT(Table5[[#This Row],[Census Tract]],10)</f>
        <v>9009142604</v>
      </c>
      <c r="W252" s="49" t="s">
        <v>272</v>
      </c>
      <c r="X252" s="49" t="s">
        <v>239</v>
      </c>
      <c r="Y252" s="49">
        <v>0</v>
      </c>
      <c r="Z252" s="49">
        <v>0</v>
      </c>
      <c r="AA252" s="49">
        <v>3171.78</v>
      </c>
      <c r="AB252" s="49">
        <v>1.8878532653338959E-4</v>
      </c>
      <c r="AC252" s="49" t="s">
        <v>1966</v>
      </c>
      <c r="AD252" s="49" t="s">
        <v>290</v>
      </c>
      <c r="AE252" s="49">
        <v>0</v>
      </c>
      <c r="AF252" s="49">
        <v>0</v>
      </c>
      <c r="AG252" s="49">
        <v>3171.78</v>
      </c>
      <c r="AH252" s="49">
        <v>1.8878532653338959E-4</v>
      </c>
      <c r="AI252" s="49" t="s">
        <v>290</v>
      </c>
      <c r="AJ252" s="49">
        <v>0</v>
      </c>
      <c r="AK252" s="49">
        <v>0</v>
      </c>
      <c r="AL252" s="49">
        <v>0</v>
      </c>
      <c r="AM252" s="49">
        <v>1.8878532653338959E-4</v>
      </c>
      <c r="AN252" s="49" t="s">
        <v>290</v>
      </c>
    </row>
    <row r="253" spans="1:40" s="49" customFormat="1" ht="15.75" thickBot="1" x14ac:dyDescent="0.3">
      <c r="A253" s="50" t="s">
        <v>165</v>
      </c>
      <c r="B253" s="51" t="s">
        <v>254</v>
      </c>
      <c r="C253" s="3" t="s">
        <v>239</v>
      </c>
      <c r="D253" s="15">
        <f>Table3[[#This Row],[Residential CLM $ Collected]]+Table3[[#This Row],[C&amp;I CLM $ Collected]]</f>
        <v>828.46839999999997</v>
      </c>
      <c r="E253" s="48">
        <f>Table3[[#This Row],[CLM $ Collected ]]/'1.) CLM Reference'!$B$4</f>
        <v>2.84691051431877E-5</v>
      </c>
      <c r="F253" s="12">
        <f>Table3[[#This Row],[Residential Incentive Disbursements]]+Table3[[#This Row],[C&amp;I Incentive Disbursements]]</f>
        <v>0</v>
      </c>
      <c r="G253" s="17">
        <f>Table3[[#This Row],[Incentive Disbursements]]/'1.) CLM Reference'!$B$5</f>
        <v>0</v>
      </c>
      <c r="H253" s="17" t="str">
        <f>IF((Table3[[#This Row],[Incentive Disbursements]]&gt;=0.5*Table3[[#This Row],[CLM $ Collected ]]),"YES",IF(Table3[[#This Row],[Incentive Disbursements]]&lt;=1, "N/A", "NO"))</f>
        <v>N/A</v>
      </c>
      <c r="I253" s="17" t="str">
        <f t="shared" si="9"/>
        <v>NO</v>
      </c>
      <c r="J253" s="52">
        <v>752.1549</v>
      </c>
      <c r="K253" s="53">
        <f>Table3[[#This Row],[CLM $ Collected ]]/'1.) CLM Reference'!$B$4</f>
        <v>2.84691051431877E-5</v>
      </c>
      <c r="L253" s="54">
        <v>0</v>
      </c>
      <c r="M253" s="53">
        <f>Table3[[#This Row],[Incentive Disbursements]]/'1.) CLM Reference'!$B$5</f>
        <v>0</v>
      </c>
      <c r="N253" s="53" t="str">
        <f t="shared" si="10"/>
        <v>NO</v>
      </c>
      <c r="O253" s="52">
        <v>76.313500000000005</v>
      </c>
      <c r="P253" s="76">
        <f>Table3[[#This Row],[CLM $ Collected ]]/'1.) CLM Reference'!$B$4</f>
        <v>2.84691051431877E-5</v>
      </c>
      <c r="Q253" s="54">
        <v>0</v>
      </c>
      <c r="R253" s="56">
        <f>Table3[[#This Row],[Incentive Disbursements]]/'1.) CLM Reference'!$B$5</f>
        <v>0</v>
      </c>
      <c r="S253" s="49" t="str">
        <f t="shared" si="11"/>
        <v>NO</v>
      </c>
      <c r="U253" s="49" t="s">
        <v>165</v>
      </c>
      <c r="V253" s="49" t="str">
        <f>RIGHT(Table5[[#This Row],[Census Tract]],10)</f>
        <v>9009142700</v>
      </c>
      <c r="W253" s="49" t="s">
        <v>254</v>
      </c>
      <c r="X253" s="49" t="s">
        <v>239</v>
      </c>
      <c r="Y253" s="49">
        <v>828.46839999999997</v>
      </c>
      <c r="Z253" s="49">
        <v>2.84691051431877E-5</v>
      </c>
      <c r="AA253" s="49">
        <v>0</v>
      </c>
      <c r="AB253" s="49">
        <v>0</v>
      </c>
      <c r="AC253" s="49" t="s">
        <v>290</v>
      </c>
      <c r="AD253" s="49" t="s">
        <v>1965</v>
      </c>
      <c r="AE253" s="49">
        <v>752.1549</v>
      </c>
      <c r="AF253" s="49">
        <v>2.84691051431877E-5</v>
      </c>
      <c r="AG253" s="49">
        <v>0</v>
      </c>
      <c r="AH253" s="49">
        <v>0</v>
      </c>
      <c r="AI253" s="49" t="s">
        <v>1965</v>
      </c>
      <c r="AJ253" s="49">
        <v>76.313500000000005</v>
      </c>
      <c r="AK253" s="49">
        <v>2.84691051431877E-5</v>
      </c>
      <c r="AL253" s="49">
        <v>0</v>
      </c>
      <c r="AM253" s="49">
        <v>0</v>
      </c>
      <c r="AN253" s="49" t="s">
        <v>1965</v>
      </c>
    </row>
    <row r="254" spans="1:40" s="49" customFormat="1" ht="15.75" thickBot="1" x14ac:dyDescent="0.3">
      <c r="A254" s="50" t="s">
        <v>165</v>
      </c>
      <c r="B254" s="51" t="s">
        <v>251</v>
      </c>
      <c r="C254" s="3" t="s">
        <v>239</v>
      </c>
      <c r="D254" s="15">
        <f>Table3[[#This Row],[Residential CLM $ Collected]]+Table3[[#This Row],[C&amp;I CLM $ Collected]]</f>
        <v>121562.99810000011</v>
      </c>
      <c r="E254" s="48">
        <f>Table3[[#This Row],[CLM $ Collected ]]/'1.) CLM Reference'!$B$4</f>
        <v>4.1773346749616885E-3</v>
      </c>
      <c r="F254" s="12">
        <f>Table3[[#This Row],[Residential Incentive Disbursements]]+Table3[[#This Row],[C&amp;I Incentive Disbursements]]</f>
        <v>47158.96</v>
      </c>
      <c r="G254" s="17">
        <f>Table3[[#This Row],[Incentive Disbursements]]/'1.) CLM Reference'!$B$5</f>
        <v>2.8069158840067906E-3</v>
      </c>
      <c r="H254" s="17" t="str">
        <f>IF((Table3[[#This Row],[Incentive Disbursements]]&gt;=0.5*Table3[[#This Row],[CLM $ Collected ]]),"YES",IF(Table3[[#This Row],[Incentive Disbursements]]&lt;=1, "N/A", "NO"))</f>
        <v>NO</v>
      </c>
      <c r="I254" s="17" t="str">
        <f t="shared" si="9"/>
        <v>NO</v>
      </c>
      <c r="J254" s="52">
        <v>83322.580300000103</v>
      </c>
      <c r="K254" s="53">
        <f>Table3[[#This Row],[CLM $ Collected ]]/'1.) CLM Reference'!$B$4</f>
        <v>4.1773346749616885E-3</v>
      </c>
      <c r="L254" s="54">
        <v>29975.46</v>
      </c>
      <c r="M254" s="53">
        <f>Table3[[#This Row],[Incentive Disbursements]]/'1.) CLM Reference'!$B$5</f>
        <v>2.8069158840067906E-3</v>
      </c>
      <c r="N254" s="53" t="str">
        <f t="shared" si="10"/>
        <v>NO</v>
      </c>
      <c r="O254" s="52">
        <v>38240.417800000003</v>
      </c>
      <c r="P254" s="76">
        <f>Table3[[#This Row],[CLM $ Collected ]]/'1.) CLM Reference'!$B$4</f>
        <v>4.1773346749616885E-3</v>
      </c>
      <c r="Q254" s="54">
        <v>17183.5</v>
      </c>
      <c r="R254" s="56">
        <f>Table3[[#This Row],[Incentive Disbursements]]/'1.) CLM Reference'!$B$5</f>
        <v>2.8069158840067906E-3</v>
      </c>
      <c r="S254" s="49" t="str">
        <f t="shared" si="11"/>
        <v>NO</v>
      </c>
      <c r="U254" s="49" t="s">
        <v>165</v>
      </c>
      <c r="V254" s="49" t="str">
        <f>RIGHT(Table5[[#This Row],[Census Tract]],10)</f>
        <v>9009142700</v>
      </c>
      <c r="W254" s="49" t="s">
        <v>251</v>
      </c>
      <c r="X254" s="49" t="s">
        <v>239</v>
      </c>
      <c r="Y254" s="49">
        <v>121562.99810000011</v>
      </c>
      <c r="Z254" s="49">
        <v>4.1773346749616885E-3</v>
      </c>
      <c r="AA254" s="49">
        <v>47158.96</v>
      </c>
      <c r="AB254" s="49">
        <v>2.8069158840067906E-3</v>
      </c>
      <c r="AC254" s="49" t="s">
        <v>1965</v>
      </c>
      <c r="AD254" s="49" t="s">
        <v>1965</v>
      </c>
      <c r="AE254" s="49">
        <v>83322.580300000103</v>
      </c>
      <c r="AF254" s="49">
        <v>4.1773346749616885E-3</v>
      </c>
      <c r="AG254" s="49">
        <v>29975.46</v>
      </c>
      <c r="AH254" s="49">
        <v>2.8069158840067906E-3</v>
      </c>
      <c r="AI254" s="49" t="s">
        <v>1965</v>
      </c>
      <c r="AJ254" s="49">
        <v>38240.417800000003</v>
      </c>
      <c r="AK254" s="49">
        <v>4.1773346749616885E-3</v>
      </c>
      <c r="AL254" s="49">
        <v>17183.5</v>
      </c>
      <c r="AM254" s="49">
        <v>2.8069158840067906E-3</v>
      </c>
      <c r="AN254" s="49" t="s">
        <v>1965</v>
      </c>
    </row>
    <row r="255" spans="1:40" s="49" customFormat="1" ht="15.75" thickBot="1" x14ac:dyDescent="0.3">
      <c r="A255" s="50" t="s">
        <v>166</v>
      </c>
      <c r="B255" s="51" t="s">
        <v>254</v>
      </c>
      <c r="C255" s="3" t="s">
        <v>239</v>
      </c>
      <c r="D255" s="15">
        <f>Table3[[#This Row],[Residential CLM $ Collected]]+Table3[[#This Row],[C&amp;I CLM $ Collected]]</f>
        <v>1088.9469999999999</v>
      </c>
      <c r="E255" s="48">
        <f>Table3[[#This Row],[CLM $ Collected ]]/'1.) CLM Reference'!$B$4</f>
        <v>3.7420071348960097E-5</v>
      </c>
      <c r="F255" s="12">
        <f>Table3[[#This Row],[Residential Incentive Disbursements]]+Table3[[#This Row],[C&amp;I Incentive Disbursements]]</f>
        <v>0</v>
      </c>
      <c r="G255" s="17">
        <f>Table3[[#This Row],[Incentive Disbursements]]/'1.) CLM Reference'!$B$5</f>
        <v>0</v>
      </c>
      <c r="H255" s="17" t="str">
        <f>IF((Table3[[#This Row],[Incentive Disbursements]]&gt;=0.5*Table3[[#This Row],[CLM $ Collected ]]),"YES",IF(Table3[[#This Row],[Incentive Disbursements]]&lt;=1, "N/A", "NO"))</f>
        <v>N/A</v>
      </c>
      <c r="I255" s="17" t="str">
        <f t="shared" si="9"/>
        <v>NO</v>
      </c>
      <c r="J255" s="52">
        <v>897.51229999999998</v>
      </c>
      <c r="K255" s="53">
        <f>Table3[[#This Row],[CLM $ Collected ]]/'1.) CLM Reference'!$B$4</f>
        <v>3.7420071348960097E-5</v>
      </c>
      <c r="L255" s="54">
        <v>0</v>
      </c>
      <c r="M255" s="53">
        <f>Table3[[#This Row],[Incentive Disbursements]]/'1.) CLM Reference'!$B$5</f>
        <v>0</v>
      </c>
      <c r="N255" s="53" t="str">
        <f t="shared" si="10"/>
        <v>NO</v>
      </c>
      <c r="O255" s="52">
        <v>191.43469999999999</v>
      </c>
      <c r="P255" s="76">
        <f>Table3[[#This Row],[CLM $ Collected ]]/'1.) CLM Reference'!$B$4</f>
        <v>3.7420071348960097E-5</v>
      </c>
      <c r="Q255" s="54">
        <v>0</v>
      </c>
      <c r="R255" s="56">
        <f>Table3[[#This Row],[Incentive Disbursements]]/'1.) CLM Reference'!$B$5</f>
        <v>0</v>
      </c>
      <c r="S255" s="49" t="str">
        <f t="shared" si="11"/>
        <v>NO</v>
      </c>
      <c r="U255" s="49" t="s">
        <v>166</v>
      </c>
      <c r="V255" s="49" t="str">
        <f>RIGHT(Table5[[#This Row],[Census Tract]],10)</f>
        <v>9009142800</v>
      </c>
      <c r="W255" s="49" t="s">
        <v>254</v>
      </c>
      <c r="X255" s="49" t="s">
        <v>239</v>
      </c>
      <c r="Y255" s="49">
        <v>1088.9469999999999</v>
      </c>
      <c r="Z255" s="49">
        <v>3.7420071348960097E-5</v>
      </c>
      <c r="AA255" s="49">
        <v>0</v>
      </c>
      <c r="AB255" s="49">
        <v>0</v>
      </c>
      <c r="AC255" s="49" t="s">
        <v>290</v>
      </c>
      <c r="AD255" s="49" t="s">
        <v>1965</v>
      </c>
      <c r="AE255" s="49">
        <v>897.51229999999998</v>
      </c>
      <c r="AF255" s="49">
        <v>3.7420071348960097E-5</v>
      </c>
      <c r="AG255" s="49">
        <v>0</v>
      </c>
      <c r="AH255" s="49">
        <v>0</v>
      </c>
      <c r="AI255" s="49" t="s">
        <v>1965</v>
      </c>
      <c r="AJ255" s="49">
        <v>191.43469999999999</v>
      </c>
      <c r="AK255" s="49">
        <v>3.7420071348960097E-5</v>
      </c>
      <c r="AL255" s="49">
        <v>0</v>
      </c>
      <c r="AM255" s="49">
        <v>0</v>
      </c>
      <c r="AN255" s="49" t="s">
        <v>1965</v>
      </c>
    </row>
    <row r="256" spans="1:40" s="49" customFormat="1" ht="15.75" thickBot="1" x14ac:dyDescent="0.3">
      <c r="A256" s="50" t="s">
        <v>166</v>
      </c>
      <c r="B256" s="51" t="s">
        <v>265</v>
      </c>
      <c r="C256" s="3" t="s">
        <v>239</v>
      </c>
      <c r="D256" s="15">
        <f>Table3[[#This Row],[Residential CLM $ Collected]]+Table3[[#This Row],[C&amp;I CLM $ Collected]]</f>
        <v>0</v>
      </c>
      <c r="E256" s="48">
        <f>Table3[[#This Row],[CLM $ Collected ]]/'1.) CLM Reference'!$B$4</f>
        <v>0</v>
      </c>
      <c r="F256" s="12">
        <f>Table3[[#This Row],[Residential Incentive Disbursements]]+Table3[[#This Row],[C&amp;I Incentive Disbursements]]</f>
        <v>490.74</v>
      </c>
      <c r="G256" s="17">
        <f>Table3[[#This Row],[Incentive Disbursements]]/'1.) CLM Reference'!$B$5</f>
        <v>2.9208996570693934E-5</v>
      </c>
      <c r="H256" s="17" t="str">
        <f>IF((Table3[[#This Row],[Incentive Disbursements]]&gt;=0.5*Table3[[#This Row],[CLM $ Collected ]]),"YES",IF(Table3[[#This Row],[Incentive Disbursements]]&lt;=1, "N/A", "NO"))</f>
        <v>YES</v>
      </c>
      <c r="I256" s="17" t="str">
        <f t="shared" si="9"/>
        <v>N/A</v>
      </c>
      <c r="J256" s="52">
        <v>0</v>
      </c>
      <c r="K256" s="53">
        <f>Table3[[#This Row],[CLM $ Collected ]]/'1.) CLM Reference'!$B$4</f>
        <v>0</v>
      </c>
      <c r="L256" s="54">
        <v>490.74</v>
      </c>
      <c r="M256" s="53">
        <f>Table3[[#This Row],[Incentive Disbursements]]/'1.) CLM Reference'!$B$5</f>
        <v>2.9208996570693934E-5</v>
      </c>
      <c r="N256" s="53" t="str">
        <f t="shared" si="10"/>
        <v>N/A</v>
      </c>
      <c r="O256" s="52">
        <v>0</v>
      </c>
      <c r="P256" s="76">
        <f>Table3[[#This Row],[CLM $ Collected ]]/'1.) CLM Reference'!$B$4</f>
        <v>0</v>
      </c>
      <c r="Q256" s="54">
        <v>0</v>
      </c>
      <c r="R256" s="56">
        <f>Table3[[#This Row],[Incentive Disbursements]]/'1.) CLM Reference'!$B$5</f>
        <v>2.9208996570693934E-5</v>
      </c>
      <c r="S256" s="49" t="str">
        <f t="shared" si="11"/>
        <v>N/A</v>
      </c>
      <c r="U256" s="49" t="s">
        <v>166</v>
      </c>
      <c r="V256" s="49" t="str">
        <f>RIGHT(Table5[[#This Row],[Census Tract]],10)</f>
        <v>9009142800</v>
      </c>
      <c r="W256" s="49" t="s">
        <v>265</v>
      </c>
      <c r="X256" s="49" t="s">
        <v>239</v>
      </c>
      <c r="Y256" s="49">
        <v>0</v>
      </c>
      <c r="Z256" s="49">
        <v>0</v>
      </c>
      <c r="AA256" s="49">
        <v>490.74</v>
      </c>
      <c r="AB256" s="49">
        <v>2.9208996570693934E-5</v>
      </c>
      <c r="AC256" s="49" t="s">
        <v>1966</v>
      </c>
      <c r="AD256" s="49" t="s">
        <v>290</v>
      </c>
      <c r="AE256" s="49">
        <v>0</v>
      </c>
      <c r="AF256" s="49">
        <v>0</v>
      </c>
      <c r="AG256" s="49">
        <v>490.74</v>
      </c>
      <c r="AH256" s="49">
        <v>2.9208996570693934E-5</v>
      </c>
      <c r="AI256" s="49" t="s">
        <v>290</v>
      </c>
      <c r="AJ256" s="49">
        <v>0</v>
      </c>
      <c r="AK256" s="49">
        <v>0</v>
      </c>
      <c r="AL256" s="49">
        <v>0</v>
      </c>
      <c r="AM256" s="49">
        <v>2.9208996570693934E-5</v>
      </c>
      <c r="AN256" s="49" t="s">
        <v>290</v>
      </c>
    </row>
    <row r="257" spans="1:40" s="49" customFormat="1" ht="15.75" thickBot="1" x14ac:dyDescent="0.3">
      <c r="A257" s="50" t="s">
        <v>166</v>
      </c>
      <c r="B257" s="51" t="s">
        <v>251</v>
      </c>
      <c r="C257" s="3" t="s">
        <v>239</v>
      </c>
      <c r="D257" s="15">
        <f>Table3[[#This Row],[Residential CLM $ Collected]]+Table3[[#This Row],[C&amp;I CLM $ Collected]]</f>
        <v>88958.958700000105</v>
      </c>
      <c r="E257" s="48">
        <f>Table3[[#This Row],[CLM $ Collected ]]/'1.) CLM Reference'!$B$4</f>
        <v>3.0569445360363718E-3</v>
      </c>
      <c r="F257" s="12">
        <f>Table3[[#This Row],[Residential Incentive Disbursements]]+Table3[[#This Row],[C&amp;I Incentive Disbursements]]</f>
        <v>68373.72</v>
      </c>
      <c r="G257" s="17">
        <f>Table3[[#This Row],[Incentive Disbursements]]/'1.) CLM Reference'!$B$5</f>
        <v>4.0696249602754763E-3</v>
      </c>
      <c r="H257" s="17" t="str">
        <f>IF((Table3[[#This Row],[Incentive Disbursements]]&gt;=0.5*Table3[[#This Row],[CLM $ Collected ]]),"YES",IF(Table3[[#This Row],[Incentive Disbursements]]&lt;=1, "N/A", "NO"))</f>
        <v>YES</v>
      </c>
      <c r="I257" s="17" t="str">
        <f t="shared" si="9"/>
        <v>YES</v>
      </c>
      <c r="J257" s="52">
        <v>77725.744400000098</v>
      </c>
      <c r="K257" s="53">
        <f>Table3[[#This Row],[CLM $ Collected ]]/'1.) CLM Reference'!$B$4</f>
        <v>3.0569445360363718E-3</v>
      </c>
      <c r="L257" s="54">
        <v>67092.72</v>
      </c>
      <c r="M257" s="53">
        <f>Table3[[#This Row],[Incentive Disbursements]]/'1.) CLM Reference'!$B$5</f>
        <v>4.0696249602754763E-3</v>
      </c>
      <c r="N257" s="53" t="str">
        <f t="shared" si="10"/>
        <v>YES</v>
      </c>
      <c r="O257" s="52">
        <v>11233.2143</v>
      </c>
      <c r="P257" s="76">
        <f>Table3[[#This Row],[CLM $ Collected ]]/'1.) CLM Reference'!$B$4</f>
        <v>3.0569445360363718E-3</v>
      </c>
      <c r="Q257" s="54">
        <v>1281</v>
      </c>
      <c r="R257" s="56">
        <f>Table3[[#This Row],[Incentive Disbursements]]/'1.) CLM Reference'!$B$5</f>
        <v>4.0696249602754763E-3</v>
      </c>
      <c r="S257" s="49" t="str">
        <f t="shared" si="11"/>
        <v>YES</v>
      </c>
      <c r="U257" s="49" t="s">
        <v>166</v>
      </c>
      <c r="V257" s="49" t="str">
        <f>RIGHT(Table5[[#This Row],[Census Tract]],10)</f>
        <v>9009142800</v>
      </c>
      <c r="W257" s="49" t="s">
        <v>251</v>
      </c>
      <c r="X257" s="49" t="s">
        <v>239</v>
      </c>
      <c r="Y257" s="49">
        <v>88958.958700000105</v>
      </c>
      <c r="Z257" s="49">
        <v>3.0569445360363718E-3</v>
      </c>
      <c r="AA257" s="49">
        <v>68373.72</v>
      </c>
      <c r="AB257" s="49">
        <v>4.0696249602754763E-3</v>
      </c>
      <c r="AC257" s="49" t="s">
        <v>1966</v>
      </c>
      <c r="AD257" s="49" t="s">
        <v>1966</v>
      </c>
      <c r="AE257" s="49">
        <v>77725.744400000098</v>
      </c>
      <c r="AF257" s="49">
        <v>3.0569445360363718E-3</v>
      </c>
      <c r="AG257" s="49">
        <v>67092.72</v>
      </c>
      <c r="AH257" s="49">
        <v>4.0696249602754763E-3</v>
      </c>
      <c r="AI257" s="49" t="s">
        <v>1966</v>
      </c>
      <c r="AJ257" s="49">
        <v>11233.2143</v>
      </c>
      <c r="AK257" s="49">
        <v>3.0569445360363718E-3</v>
      </c>
      <c r="AL257" s="49">
        <v>1281</v>
      </c>
      <c r="AM257" s="49">
        <v>4.0696249602754763E-3</v>
      </c>
      <c r="AN257" s="49" t="s">
        <v>1966</v>
      </c>
    </row>
    <row r="258" spans="1:40" s="49" customFormat="1" ht="15.75" thickBot="1" x14ac:dyDescent="0.3">
      <c r="A258" s="50" t="s">
        <v>167</v>
      </c>
      <c r="B258" s="51" t="s">
        <v>245</v>
      </c>
      <c r="C258" s="3" t="s">
        <v>239</v>
      </c>
      <c r="D258" s="15">
        <f>Table3[[#This Row],[Residential CLM $ Collected]]+Table3[[#This Row],[C&amp;I CLM $ Collected]]</f>
        <v>179186.3455</v>
      </c>
      <c r="E258" s="48">
        <f>Table3[[#This Row],[CLM $ Collected ]]/'1.) CLM Reference'!$B$4</f>
        <v>6.1574767489780639E-3</v>
      </c>
      <c r="F258" s="12">
        <f>Table3[[#This Row],[Residential Incentive Disbursements]]+Table3[[#This Row],[C&amp;I Incentive Disbursements]]</f>
        <v>14849.91</v>
      </c>
      <c r="G258" s="17">
        <f>Table3[[#This Row],[Incentive Disbursements]]/'1.) CLM Reference'!$B$5</f>
        <v>8.8387123581756843E-4</v>
      </c>
      <c r="H258" s="17" t="str">
        <f>IF((Table3[[#This Row],[Incentive Disbursements]]&gt;=0.5*Table3[[#This Row],[CLM $ Collected ]]),"YES",IF(Table3[[#This Row],[Incentive Disbursements]]&lt;=1, "N/A", "NO"))</f>
        <v>NO</v>
      </c>
      <c r="I258" s="17" t="str">
        <f t="shared" si="9"/>
        <v>NO</v>
      </c>
      <c r="J258" s="52">
        <v>88019.366599999994</v>
      </c>
      <c r="K258" s="53">
        <f>Table3[[#This Row],[CLM $ Collected ]]/'1.) CLM Reference'!$B$4</f>
        <v>6.1574767489780639E-3</v>
      </c>
      <c r="L258" s="54">
        <v>10986.41</v>
      </c>
      <c r="M258" s="53">
        <f>Table3[[#This Row],[Incentive Disbursements]]/'1.) CLM Reference'!$B$5</f>
        <v>8.8387123581756843E-4</v>
      </c>
      <c r="N258" s="53" t="str">
        <f t="shared" si="10"/>
        <v>NO</v>
      </c>
      <c r="O258" s="52">
        <v>91166.978900000002</v>
      </c>
      <c r="P258" s="76">
        <f>Table3[[#This Row],[CLM $ Collected ]]/'1.) CLM Reference'!$B$4</f>
        <v>6.1574767489780639E-3</v>
      </c>
      <c r="Q258" s="54">
        <v>3863.5</v>
      </c>
      <c r="R258" s="56">
        <f>Table3[[#This Row],[Incentive Disbursements]]/'1.) CLM Reference'!$B$5</f>
        <v>8.8387123581756843E-4</v>
      </c>
      <c r="S258" s="49" t="str">
        <f t="shared" si="11"/>
        <v>NO</v>
      </c>
      <c r="U258" s="49" t="s">
        <v>167</v>
      </c>
      <c r="V258" s="49" t="str">
        <f>RIGHT(Table5[[#This Row],[Census Tract]],10)</f>
        <v>9009150100</v>
      </c>
      <c r="W258" s="49" t="s">
        <v>245</v>
      </c>
      <c r="X258" s="49" t="s">
        <v>239</v>
      </c>
      <c r="Y258" s="49">
        <v>179186.3455</v>
      </c>
      <c r="Z258" s="49">
        <v>6.1574767489780639E-3</v>
      </c>
      <c r="AA258" s="49">
        <v>14849.91</v>
      </c>
      <c r="AB258" s="49">
        <v>8.8387123581756843E-4</v>
      </c>
      <c r="AC258" s="49" t="s">
        <v>1965</v>
      </c>
      <c r="AD258" s="49" t="s">
        <v>1965</v>
      </c>
      <c r="AE258" s="49">
        <v>88019.366599999994</v>
      </c>
      <c r="AF258" s="49">
        <v>6.1574767489780639E-3</v>
      </c>
      <c r="AG258" s="49">
        <v>10986.41</v>
      </c>
      <c r="AH258" s="49">
        <v>8.8387123581756843E-4</v>
      </c>
      <c r="AI258" s="49" t="s">
        <v>1965</v>
      </c>
      <c r="AJ258" s="49">
        <v>91166.978900000002</v>
      </c>
      <c r="AK258" s="49">
        <v>6.1574767489780639E-3</v>
      </c>
      <c r="AL258" s="49">
        <v>3863.5</v>
      </c>
      <c r="AM258" s="49">
        <v>8.8387123581756843E-4</v>
      </c>
      <c r="AN258" s="49" t="s">
        <v>1965</v>
      </c>
    </row>
    <row r="259" spans="1:40" s="49" customFormat="1" ht="15.75" thickBot="1" x14ac:dyDescent="0.3">
      <c r="A259" s="50" t="s">
        <v>168</v>
      </c>
      <c r="B259" s="51" t="s">
        <v>245</v>
      </c>
      <c r="C259" s="3" t="s">
        <v>239</v>
      </c>
      <c r="D259" s="15">
        <f>Table3[[#This Row],[Residential CLM $ Collected]]+Table3[[#This Row],[C&amp;I CLM $ Collected]]</f>
        <v>76832.7527999999</v>
      </c>
      <c r="E259" s="48">
        <f>Table3[[#This Row],[CLM $ Collected ]]/'1.) CLM Reference'!$B$4</f>
        <v>2.640245201752712E-3</v>
      </c>
      <c r="F259" s="12">
        <f>Table3[[#This Row],[Residential Incentive Disbursements]]+Table3[[#This Row],[C&amp;I Incentive Disbursements]]</f>
        <v>304163.26</v>
      </c>
      <c r="G259" s="17">
        <f>Table3[[#This Row],[Incentive Disbursements]]/'1.) CLM Reference'!$B$5</f>
        <v>1.8103891303482673E-2</v>
      </c>
      <c r="H259" s="17" t="str">
        <f>IF((Table3[[#This Row],[Incentive Disbursements]]&gt;=0.5*Table3[[#This Row],[CLM $ Collected ]]),"YES",IF(Table3[[#This Row],[Incentive Disbursements]]&lt;=1, "N/A", "NO"))</f>
        <v>YES</v>
      </c>
      <c r="I259" s="17" t="str">
        <f t="shared" si="9"/>
        <v>YES</v>
      </c>
      <c r="J259" s="52">
        <v>58587.509199999899</v>
      </c>
      <c r="K259" s="53">
        <f>Table3[[#This Row],[CLM $ Collected ]]/'1.) CLM Reference'!$B$4</f>
        <v>2.640245201752712E-3</v>
      </c>
      <c r="L259" s="54">
        <v>301300.26</v>
      </c>
      <c r="M259" s="53">
        <f>Table3[[#This Row],[Incentive Disbursements]]/'1.) CLM Reference'!$B$5</f>
        <v>1.8103891303482673E-2</v>
      </c>
      <c r="N259" s="53" t="str">
        <f t="shared" si="10"/>
        <v>YES</v>
      </c>
      <c r="O259" s="52">
        <v>18245.243600000002</v>
      </c>
      <c r="P259" s="76">
        <f>Table3[[#This Row],[CLM $ Collected ]]/'1.) CLM Reference'!$B$4</f>
        <v>2.640245201752712E-3</v>
      </c>
      <c r="Q259" s="54">
        <v>2863</v>
      </c>
      <c r="R259" s="56">
        <f>Table3[[#This Row],[Incentive Disbursements]]/'1.) CLM Reference'!$B$5</f>
        <v>1.8103891303482673E-2</v>
      </c>
      <c r="S259" s="49" t="str">
        <f t="shared" si="11"/>
        <v>YES</v>
      </c>
      <c r="U259" s="49" t="s">
        <v>168</v>
      </c>
      <c r="V259" s="49" t="str">
        <f>RIGHT(Table5[[#This Row],[Census Tract]],10)</f>
        <v>9009150200</v>
      </c>
      <c r="W259" s="49" t="s">
        <v>245</v>
      </c>
      <c r="X259" s="49" t="s">
        <v>239</v>
      </c>
      <c r="Y259" s="49">
        <v>76832.7527999999</v>
      </c>
      <c r="Z259" s="49">
        <v>2.640245201752712E-3</v>
      </c>
      <c r="AA259" s="49">
        <v>304163.26</v>
      </c>
      <c r="AB259" s="49">
        <v>1.8103891303482673E-2</v>
      </c>
      <c r="AC259" s="49" t="s">
        <v>1966</v>
      </c>
      <c r="AD259" s="49" t="s">
        <v>1966</v>
      </c>
      <c r="AE259" s="49">
        <v>58587.509199999899</v>
      </c>
      <c r="AF259" s="49">
        <v>2.640245201752712E-3</v>
      </c>
      <c r="AG259" s="49">
        <v>301300.26</v>
      </c>
      <c r="AH259" s="49">
        <v>1.8103891303482673E-2</v>
      </c>
      <c r="AI259" s="49" t="s">
        <v>1966</v>
      </c>
      <c r="AJ259" s="49">
        <v>18245.243600000002</v>
      </c>
      <c r="AK259" s="49">
        <v>2.640245201752712E-3</v>
      </c>
      <c r="AL259" s="49">
        <v>2863</v>
      </c>
      <c r="AM259" s="49">
        <v>1.8103891303482673E-2</v>
      </c>
      <c r="AN259" s="49" t="s">
        <v>1966</v>
      </c>
    </row>
    <row r="260" spans="1:40" s="49" customFormat="1" ht="15.75" thickBot="1" x14ac:dyDescent="0.3">
      <c r="A260" s="50" t="s">
        <v>169</v>
      </c>
      <c r="B260" s="51" t="s">
        <v>245</v>
      </c>
      <c r="C260" s="3" t="s">
        <v>239</v>
      </c>
      <c r="D260" s="15">
        <f>Table3[[#This Row],[Residential CLM $ Collected]]+Table3[[#This Row],[C&amp;I CLM $ Collected]]</f>
        <v>125257.4150000001</v>
      </c>
      <c r="E260" s="48">
        <f>Table3[[#This Row],[CLM $ Collected ]]/'1.) CLM Reference'!$B$4</f>
        <v>4.3042879095918432E-3</v>
      </c>
      <c r="F260" s="12">
        <f>Table3[[#This Row],[Residential Incentive Disbursements]]+Table3[[#This Row],[C&amp;I Incentive Disbursements]]</f>
        <v>29667.52</v>
      </c>
      <c r="G260" s="17">
        <f>Table3[[#This Row],[Incentive Disbursements]]/'1.) CLM Reference'!$B$5</f>
        <v>1.7658199656457466E-3</v>
      </c>
      <c r="H260" s="17" t="str">
        <f>IF((Table3[[#This Row],[Incentive Disbursements]]&gt;=0.5*Table3[[#This Row],[CLM $ Collected ]]),"YES",IF(Table3[[#This Row],[Incentive Disbursements]]&lt;=1, "N/A", "NO"))</f>
        <v>NO</v>
      </c>
      <c r="I260" s="17" t="str">
        <f t="shared" si="9"/>
        <v>NO</v>
      </c>
      <c r="J260" s="52">
        <v>70907.985900000102</v>
      </c>
      <c r="K260" s="53">
        <f>Table3[[#This Row],[CLM $ Collected ]]/'1.) CLM Reference'!$B$4</f>
        <v>4.3042879095918432E-3</v>
      </c>
      <c r="L260" s="54">
        <v>9897.52</v>
      </c>
      <c r="M260" s="53">
        <f>Table3[[#This Row],[Incentive Disbursements]]/'1.) CLM Reference'!$B$5</f>
        <v>1.7658199656457466E-3</v>
      </c>
      <c r="N260" s="53" t="str">
        <f t="shared" si="10"/>
        <v>NO</v>
      </c>
      <c r="O260" s="52">
        <v>54349.429100000001</v>
      </c>
      <c r="P260" s="76">
        <f>Table3[[#This Row],[CLM $ Collected ]]/'1.) CLM Reference'!$B$4</f>
        <v>4.3042879095918432E-3</v>
      </c>
      <c r="Q260" s="54">
        <v>19770</v>
      </c>
      <c r="R260" s="56">
        <f>Table3[[#This Row],[Incentive Disbursements]]/'1.) CLM Reference'!$B$5</f>
        <v>1.7658199656457466E-3</v>
      </c>
      <c r="S260" s="49" t="str">
        <f t="shared" si="11"/>
        <v>NO</v>
      </c>
      <c r="U260" s="49" t="s">
        <v>169</v>
      </c>
      <c r="V260" s="49" t="str">
        <f>RIGHT(Table5[[#This Row],[Census Tract]],10)</f>
        <v>9009150300</v>
      </c>
      <c r="W260" s="49" t="s">
        <v>245</v>
      </c>
      <c r="X260" s="49" t="s">
        <v>239</v>
      </c>
      <c r="Y260" s="49">
        <v>125257.4150000001</v>
      </c>
      <c r="Z260" s="49">
        <v>4.3042879095918432E-3</v>
      </c>
      <c r="AA260" s="49">
        <v>29667.52</v>
      </c>
      <c r="AB260" s="49">
        <v>1.7658199656457466E-3</v>
      </c>
      <c r="AC260" s="49" t="s">
        <v>1965</v>
      </c>
      <c r="AD260" s="49" t="s">
        <v>1965</v>
      </c>
      <c r="AE260" s="49">
        <v>70907.985900000102</v>
      </c>
      <c r="AF260" s="49">
        <v>4.3042879095918432E-3</v>
      </c>
      <c r="AG260" s="49">
        <v>9897.52</v>
      </c>
      <c r="AH260" s="49">
        <v>1.7658199656457466E-3</v>
      </c>
      <c r="AI260" s="49" t="s">
        <v>1965</v>
      </c>
      <c r="AJ260" s="49">
        <v>54349.429100000001</v>
      </c>
      <c r="AK260" s="49">
        <v>4.3042879095918432E-3</v>
      </c>
      <c r="AL260" s="49">
        <v>19770</v>
      </c>
      <c r="AM260" s="49">
        <v>1.7658199656457466E-3</v>
      </c>
      <c r="AN260" s="49" t="s">
        <v>1965</v>
      </c>
    </row>
    <row r="261" spans="1:40" s="49" customFormat="1" ht="15.75" thickBot="1" x14ac:dyDescent="0.3">
      <c r="A261" s="50" t="s">
        <v>234</v>
      </c>
      <c r="B261" s="51" t="s">
        <v>245</v>
      </c>
      <c r="C261" s="3" t="s">
        <v>239</v>
      </c>
      <c r="D261" s="15">
        <f>Table3[[#This Row],[Residential CLM $ Collected]]+Table3[[#This Row],[C&amp;I CLM $ Collected]]</f>
        <v>81023.231900000013</v>
      </c>
      <c r="E261" s="48">
        <f>Table3[[#This Row],[CLM $ Collected ]]/'1.) CLM Reference'!$B$4</f>
        <v>2.7842448885219764E-3</v>
      </c>
      <c r="F261" s="12">
        <f>Table3[[#This Row],[Residential Incentive Disbursements]]+Table3[[#This Row],[C&amp;I Incentive Disbursements]]</f>
        <v>15749.52</v>
      </c>
      <c r="G261" s="17">
        <f>Table3[[#This Row],[Incentive Disbursements]]/'1.) CLM Reference'!$B$5</f>
        <v>9.3741630123909915E-4</v>
      </c>
      <c r="H261" s="17" t="str">
        <f>IF((Table3[[#This Row],[Incentive Disbursements]]&gt;=0.5*Table3[[#This Row],[CLM $ Collected ]]),"YES",IF(Table3[[#This Row],[Incentive Disbursements]]&lt;=1, "N/A", "NO"))</f>
        <v>NO</v>
      </c>
      <c r="I261" s="17" t="str">
        <f t="shared" si="9"/>
        <v>NO</v>
      </c>
      <c r="J261" s="52">
        <v>72449.754100000006</v>
      </c>
      <c r="K261" s="53">
        <f>Table3[[#This Row],[CLM $ Collected ]]/'1.) CLM Reference'!$B$4</f>
        <v>2.7842448885219764E-3</v>
      </c>
      <c r="L261" s="54">
        <v>15589.52</v>
      </c>
      <c r="M261" s="53">
        <f>Table3[[#This Row],[Incentive Disbursements]]/'1.) CLM Reference'!$B$5</f>
        <v>9.3741630123909915E-4</v>
      </c>
      <c r="N261" s="53" t="str">
        <f t="shared" si="10"/>
        <v>NO</v>
      </c>
      <c r="O261" s="52">
        <v>8573.4778000000006</v>
      </c>
      <c r="P261" s="76">
        <f>Table3[[#This Row],[CLM $ Collected ]]/'1.) CLM Reference'!$B$4</f>
        <v>2.7842448885219764E-3</v>
      </c>
      <c r="Q261" s="54">
        <v>160</v>
      </c>
      <c r="R261" s="56">
        <f>Table3[[#This Row],[Incentive Disbursements]]/'1.) CLM Reference'!$B$5</f>
        <v>9.3741630123909915E-4</v>
      </c>
      <c r="S261" s="49" t="str">
        <f t="shared" si="11"/>
        <v>NO</v>
      </c>
      <c r="U261" s="49" t="s">
        <v>234</v>
      </c>
      <c r="V261" s="49" t="str">
        <f>RIGHT(Table5[[#This Row],[Census Tract]],10)</f>
        <v>9009150400</v>
      </c>
      <c r="W261" s="49" t="s">
        <v>245</v>
      </c>
      <c r="X261" s="49" t="s">
        <v>239</v>
      </c>
      <c r="Y261" s="49">
        <v>81023.231900000013</v>
      </c>
      <c r="Z261" s="49">
        <v>2.7842448885219764E-3</v>
      </c>
      <c r="AA261" s="49">
        <v>15749.52</v>
      </c>
      <c r="AB261" s="49">
        <v>9.3741630123909915E-4</v>
      </c>
      <c r="AC261" s="49" t="s">
        <v>1965</v>
      </c>
      <c r="AD261" s="49" t="s">
        <v>1965</v>
      </c>
      <c r="AE261" s="49">
        <v>72449.754100000006</v>
      </c>
      <c r="AF261" s="49">
        <v>2.7842448885219764E-3</v>
      </c>
      <c r="AG261" s="49">
        <v>15589.52</v>
      </c>
      <c r="AH261" s="49">
        <v>9.3741630123909915E-4</v>
      </c>
      <c r="AI261" s="49" t="s">
        <v>1965</v>
      </c>
      <c r="AJ261" s="49">
        <v>8573.4778000000006</v>
      </c>
      <c r="AK261" s="49">
        <v>2.7842448885219764E-3</v>
      </c>
      <c r="AL261" s="49">
        <v>160</v>
      </c>
      <c r="AM261" s="49">
        <v>9.3741630123909915E-4</v>
      </c>
      <c r="AN261" s="49" t="s">
        <v>1965</v>
      </c>
    </row>
    <row r="262" spans="1:40" s="49" customFormat="1" ht="15.75" thickBot="1" x14ac:dyDescent="0.3">
      <c r="A262" s="50" t="s">
        <v>170</v>
      </c>
      <c r="B262" s="51" t="s">
        <v>245</v>
      </c>
      <c r="C262" s="3" t="s">
        <v>239</v>
      </c>
      <c r="D262" s="15">
        <f>Table3[[#This Row],[Residential CLM $ Collected]]+Table3[[#This Row],[C&amp;I CLM $ Collected]]</f>
        <v>108858.66749999981</v>
      </c>
      <c r="E262" s="48">
        <f>Table3[[#This Row],[CLM $ Collected ]]/'1.) CLM Reference'!$B$4</f>
        <v>3.7407689307218045E-3</v>
      </c>
      <c r="F262" s="12">
        <f>Table3[[#This Row],[Residential Incentive Disbursements]]+Table3[[#This Row],[C&amp;I Incentive Disbursements]]</f>
        <v>23082.76</v>
      </c>
      <c r="G262" s="17">
        <f>Table3[[#This Row],[Incentive Disbursements]]/'1.) CLM Reference'!$B$5</f>
        <v>1.3738930139832724E-3</v>
      </c>
      <c r="H262" s="17" t="str">
        <f>IF((Table3[[#This Row],[Incentive Disbursements]]&gt;=0.5*Table3[[#This Row],[CLM $ Collected ]]),"YES",IF(Table3[[#This Row],[Incentive Disbursements]]&lt;=1, "N/A", "NO"))</f>
        <v>NO</v>
      </c>
      <c r="I262" s="17" t="str">
        <f t="shared" ref="I262:I325" si="12">IF(ROUND(E262,5)&lt;0.00001,"N/A",IF(ROUND(E262,5)&lt;=ROUND(G262,5),"YES","NO"))</f>
        <v>NO</v>
      </c>
      <c r="J262" s="52">
        <v>76013.063599999805</v>
      </c>
      <c r="K262" s="53">
        <f>Table3[[#This Row],[CLM $ Collected ]]/'1.) CLM Reference'!$B$4</f>
        <v>3.7407689307218045E-3</v>
      </c>
      <c r="L262" s="54">
        <v>23082.76</v>
      </c>
      <c r="M262" s="53">
        <f>Table3[[#This Row],[Incentive Disbursements]]/'1.) CLM Reference'!$B$5</f>
        <v>1.3738930139832724E-3</v>
      </c>
      <c r="N262" s="53" t="str">
        <f t="shared" ref="N262:N325" si="13">IF(ROUND(K262,5)&lt;0.00001,"N/A",IF(ROUND(K262,5)&lt;=ROUND(M262,5),"YES","NO"))</f>
        <v>NO</v>
      </c>
      <c r="O262" s="52">
        <v>32845.603900000002</v>
      </c>
      <c r="P262" s="76">
        <f>Table3[[#This Row],[CLM $ Collected ]]/'1.) CLM Reference'!$B$4</f>
        <v>3.7407689307218045E-3</v>
      </c>
      <c r="Q262" s="54">
        <v>0</v>
      </c>
      <c r="R262" s="56">
        <f>Table3[[#This Row],[Incentive Disbursements]]/'1.) CLM Reference'!$B$5</f>
        <v>1.3738930139832724E-3</v>
      </c>
      <c r="S262" s="49" t="str">
        <f t="shared" ref="S262:S325" si="14">IF(ROUND(P262,5)&lt;0.00001,"N/A",IF(ROUND(P262,5)&lt;=ROUND(R262,5),"YES","NO"))</f>
        <v>NO</v>
      </c>
      <c r="U262" s="49" t="s">
        <v>170</v>
      </c>
      <c r="V262" s="49" t="str">
        <f>RIGHT(Table5[[#This Row],[Census Tract]],10)</f>
        <v>9009150500</v>
      </c>
      <c r="W262" s="49" t="s">
        <v>245</v>
      </c>
      <c r="X262" s="49" t="s">
        <v>239</v>
      </c>
      <c r="Y262" s="49">
        <v>108858.66749999981</v>
      </c>
      <c r="Z262" s="49">
        <v>3.7407689307218045E-3</v>
      </c>
      <c r="AA262" s="49">
        <v>23082.76</v>
      </c>
      <c r="AB262" s="49">
        <v>1.3738930139832724E-3</v>
      </c>
      <c r="AC262" s="49" t="s">
        <v>1965</v>
      </c>
      <c r="AD262" s="49" t="s">
        <v>1965</v>
      </c>
      <c r="AE262" s="49">
        <v>76013.063599999805</v>
      </c>
      <c r="AF262" s="49">
        <v>3.7407689307218045E-3</v>
      </c>
      <c r="AG262" s="49">
        <v>23082.76</v>
      </c>
      <c r="AH262" s="49">
        <v>1.3738930139832724E-3</v>
      </c>
      <c r="AI262" s="49" t="s">
        <v>1965</v>
      </c>
      <c r="AJ262" s="49">
        <v>32845.603900000002</v>
      </c>
      <c r="AK262" s="49">
        <v>3.7407689307218045E-3</v>
      </c>
      <c r="AL262" s="49">
        <v>0</v>
      </c>
      <c r="AM262" s="49">
        <v>1.3738930139832724E-3</v>
      </c>
      <c r="AN262" s="49" t="s">
        <v>1965</v>
      </c>
    </row>
    <row r="263" spans="1:40" s="49" customFormat="1" ht="15.75" thickBot="1" x14ac:dyDescent="0.3">
      <c r="A263" s="50" t="s">
        <v>170</v>
      </c>
      <c r="B263" s="51" t="s">
        <v>270</v>
      </c>
      <c r="C263" s="3" t="s">
        <v>239</v>
      </c>
      <c r="D263" s="15">
        <f>Table3[[#This Row],[Residential CLM $ Collected]]+Table3[[#This Row],[C&amp;I CLM $ Collected]]</f>
        <v>0</v>
      </c>
      <c r="E263" s="48">
        <f>Table3[[#This Row],[CLM $ Collected ]]/'1.) CLM Reference'!$B$4</f>
        <v>0</v>
      </c>
      <c r="F263" s="12">
        <f>Table3[[#This Row],[Residential Incentive Disbursements]]+Table3[[#This Row],[C&amp;I Incentive Disbursements]]</f>
        <v>181.36</v>
      </c>
      <c r="G263" s="17">
        <f>Table3[[#This Row],[Incentive Disbursements]]/'1.) CLM Reference'!$B$5</f>
        <v>1.0794603289035033E-5</v>
      </c>
      <c r="H263" s="17" t="str">
        <f>IF((Table3[[#This Row],[Incentive Disbursements]]&gt;=0.5*Table3[[#This Row],[CLM $ Collected ]]),"YES",IF(Table3[[#This Row],[Incentive Disbursements]]&lt;=1, "N/A", "NO"))</f>
        <v>YES</v>
      </c>
      <c r="I263" s="17" t="str">
        <f t="shared" si="12"/>
        <v>N/A</v>
      </c>
      <c r="J263" s="52">
        <v>0</v>
      </c>
      <c r="K263" s="53">
        <f>Table3[[#This Row],[CLM $ Collected ]]/'1.) CLM Reference'!$B$4</f>
        <v>0</v>
      </c>
      <c r="L263" s="54">
        <v>181.36</v>
      </c>
      <c r="M263" s="53">
        <f>Table3[[#This Row],[Incentive Disbursements]]/'1.) CLM Reference'!$B$5</f>
        <v>1.0794603289035033E-5</v>
      </c>
      <c r="N263" s="53" t="str">
        <f t="shared" si="13"/>
        <v>N/A</v>
      </c>
      <c r="O263" s="52">
        <v>0</v>
      </c>
      <c r="P263" s="76">
        <f>Table3[[#This Row],[CLM $ Collected ]]/'1.) CLM Reference'!$B$4</f>
        <v>0</v>
      </c>
      <c r="Q263" s="54">
        <v>0</v>
      </c>
      <c r="R263" s="56">
        <f>Table3[[#This Row],[Incentive Disbursements]]/'1.) CLM Reference'!$B$5</f>
        <v>1.0794603289035033E-5</v>
      </c>
      <c r="S263" s="49" t="str">
        <f t="shared" si="14"/>
        <v>N/A</v>
      </c>
      <c r="U263" s="49" t="s">
        <v>170</v>
      </c>
      <c r="V263" s="49" t="str">
        <f>RIGHT(Table5[[#This Row],[Census Tract]],10)</f>
        <v>9009150500</v>
      </c>
      <c r="W263" s="49" t="s">
        <v>270</v>
      </c>
      <c r="X263" s="49" t="s">
        <v>239</v>
      </c>
      <c r="Y263" s="49">
        <v>0</v>
      </c>
      <c r="Z263" s="49">
        <v>0</v>
      </c>
      <c r="AA263" s="49">
        <v>181.36</v>
      </c>
      <c r="AB263" s="49">
        <v>1.0794603289035033E-5</v>
      </c>
      <c r="AC263" s="49" t="s">
        <v>1966</v>
      </c>
      <c r="AD263" s="49" t="s">
        <v>290</v>
      </c>
      <c r="AE263" s="49">
        <v>0</v>
      </c>
      <c r="AF263" s="49">
        <v>0</v>
      </c>
      <c r="AG263" s="49">
        <v>181.36</v>
      </c>
      <c r="AH263" s="49">
        <v>1.0794603289035033E-5</v>
      </c>
      <c r="AI263" s="49" t="s">
        <v>290</v>
      </c>
      <c r="AJ263" s="49">
        <v>0</v>
      </c>
      <c r="AK263" s="49">
        <v>0</v>
      </c>
      <c r="AL263" s="49">
        <v>0</v>
      </c>
      <c r="AM263" s="49">
        <v>1.0794603289035033E-5</v>
      </c>
      <c r="AN263" s="49" t="s">
        <v>290</v>
      </c>
    </row>
    <row r="264" spans="1:40" s="49" customFormat="1" ht="15.75" thickBot="1" x14ac:dyDescent="0.3">
      <c r="A264" s="50" t="s">
        <v>171</v>
      </c>
      <c r="B264" s="51" t="s">
        <v>245</v>
      </c>
      <c r="C264" s="3" t="s">
        <v>239</v>
      </c>
      <c r="D264" s="15">
        <f>Table3[[#This Row],[Residential CLM $ Collected]]+Table3[[#This Row],[C&amp;I CLM $ Collected]]</f>
        <v>172473.5906</v>
      </c>
      <c r="E264" s="48">
        <f>Table3[[#This Row],[CLM $ Collected ]]/'1.) CLM Reference'!$B$4</f>
        <v>5.9268027425240476E-3</v>
      </c>
      <c r="F264" s="12">
        <f>Table3[[#This Row],[Residential Incentive Disbursements]]+Table3[[#This Row],[C&amp;I Incentive Disbursements]]</f>
        <v>204525.41999999998</v>
      </c>
      <c r="G264" s="17">
        <f>Table3[[#This Row],[Incentive Disbursements]]/'1.) CLM Reference'!$B$5</f>
        <v>1.2173416251782483E-2</v>
      </c>
      <c r="H264" s="17" t="str">
        <f>IF((Table3[[#This Row],[Incentive Disbursements]]&gt;=0.5*Table3[[#This Row],[CLM $ Collected ]]),"YES",IF(Table3[[#This Row],[Incentive Disbursements]]&lt;=1, "N/A", "NO"))</f>
        <v>YES</v>
      </c>
      <c r="I264" s="17" t="str">
        <f t="shared" si="12"/>
        <v>YES</v>
      </c>
      <c r="J264" s="52">
        <v>118660.9953</v>
      </c>
      <c r="K264" s="53">
        <f>Table3[[#This Row],[CLM $ Collected ]]/'1.) CLM Reference'!$B$4</f>
        <v>5.9268027425240476E-3</v>
      </c>
      <c r="L264" s="54">
        <v>120779.61</v>
      </c>
      <c r="M264" s="53">
        <f>Table3[[#This Row],[Incentive Disbursements]]/'1.) CLM Reference'!$B$5</f>
        <v>1.2173416251782483E-2</v>
      </c>
      <c r="N264" s="53" t="str">
        <f t="shared" si="13"/>
        <v>YES</v>
      </c>
      <c r="O264" s="52">
        <v>53812.595300000001</v>
      </c>
      <c r="P264" s="76">
        <f>Table3[[#This Row],[CLM $ Collected ]]/'1.) CLM Reference'!$B$4</f>
        <v>5.9268027425240476E-3</v>
      </c>
      <c r="Q264" s="54">
        <v>83745.81</v>
      </c>
      <c r="R264" s="56">
        <f>Table3[[#This Row],[Incentive Disbursements]]/'1.) CLM Reference'!$B$5</f>
        <v>1.2173416251782483E-2</v>
      </c>
      <c r="S264" s="49" t="str">
        <f t="shared" si="14"/>
        <v>YES</v>
      </c>
      <c r="U264" s="49" t="s">
        <v>171</v>
      </c>
      <c r="V264" s="49" t="str">
        <f>RIGHT(Table5[[#This Row],[Census Tract]],10)</f>
        <v>9009150600</v>
      </c>
      <c r="W264" s="49" t="s">
        <v>245</v>
      </c>
      <c r="X264" s="49" t="s">
        <v>239</v>
      </c>
      <c r="Y264" s="49">
        <v>172473.5906</v>
      </c>
      <c r="Z264" s="49">
        <v>5.9268027425240476E-3</v>
      </c>
      <c r="AA264" s="49">
        <v>204525.41999999998</v>
      </c>
      <c r="AB264" s="49">
        <v>1.2173416251782483E-2</v>
      </c>
      <c r="AC264" s="49" t="s">
        <v>1966</v>
      </c>
      <c r="AD264" s="49" t="s">
        <v>1966</v>
      </c>
      <c r="AE264" s="49">
        <v>118660.9953</v>
      </c>
      <c r="AF264" s="49">
        <v>5.9268027425240476E-3</v>
      </c>
      <c r="AG264" s="49">
        <v>120779.61</v>
      </c>
      <c r="AH264" s="49">
        <v>1.2173416251782483E-2</v>
      </c>
      <c r="AI264" s="49" t="s">
        <v>1966</v>
      </c>
      <c r="AJ264" s="49">
        <v>53812.595300000001</v>
      </c>
      <c r="AK264" s="49">
        <v>5.9268027425240476E-3</v>
      </c>
      <c r="AL264" s="49">
        <v>83745.81</v>
      </c>
      <c r="AM264" s="49">
        <v>1.2173416251782483E-2</v>
      </c>
      <c r="AN264" s="49" t="s">
        <v>1966</v>
      </c>
    </row>
    <row r="265" spans="1:40" s="49" customFormat="1" ht="15.75" thickBot="1" x14ac:dyDescent="0.3">
      <c r="A265" s="50" t="s">
        <v>172</v>
      </c>
      <c r="B265" s="51" t="s">
        <v>241</v>
      </c>
      <c r="C265" s="3" t="s">
        <v>239</v>
      </c>
      <c r="D265" s="15">
        <f>Table3[[#This Row],[Residential CLM $ Collected]]+Table3[[#This Row],[C&amp;I CLM $ Collected]]</f>
        <v>454.1302</v>
      </c>
      <c r="E265" s="48">
        <f>Table3[[#This Row],[CLM $ Collected ]]/'1.) CLM Reference'!$B$4</f>
        <v>1.5605520273913717E-5</v>
      </c>
      <c r="F265" s="12">
        <f>Table3[[#This Row],[Residential Incentive Disbursements]]+Table3[[#This Row],[C&amp;I Incentive Disbursements]]</f>
        <v>0</v>
      </c>
      <c r="G265" s="17">
        <f>Table3[[#This Row],[Incentive Disbursements]]/'1.) CLM Reference'!$B$5</f>
        <v>0</v>
      </c>
      <c r="H265" s="17" t="str">
        <f>IF((Table3[[#This Row],[Incentive Disbursements]]&gt;=0.5*Table3[[#This Row],[CLM $ Collected ]]),"YES",IF(Table3[[#This Row],[Incentive Disbursements]]&lt;=1, "N/A", "NO"))</f>
        <v>N/A</v>
      </c>
      <c r="I265" s="17" t="str">
        <f t="shared" si="12"/>
        <v>NO</v>
      </c>
      <c r="J265" s="52">
        <v>454.1302</v>
      </c>
      <c r="K265" s="53">
        <f>Table3[[#This Row],[CLM $ Collected ]]/'1.) CLM Reference'!$B$4</f>
        <v>1.5605520273913717E-5</v>
      </c>
      <c r="L265" s="54">
        <v>0</v>
      </c>
      <c r="M265" s="53">
        <f>Table3[[#This Row],[Incentive Disbursements]]/'1.) CLM Reference'!$B$5</f>
        <v>0</v>
      </c>
      <c r="N265" s="53" t="str">
        <f t="shared" si="13"/>
        <v>NO</v>
      </c>
      <c r="O265" s="52">
        <v>0</v>
      </c>
      <c r="P265" s="76">
        <f>Table3[[#This Row],[CLM $ Collected ]]/'1.) CLM Reference'!$B$4</f>
        <v>1.5605520273913717E-5</v>
      </c>
      <c r="Q265" s="54">
        <v>0</v>
      </c>
      <c r="R265" s="56">
        <f>Table3[[#This Row],[Incentive Disbursements]]/'1.) CLM Reference'!$B$5</f>
        <v>0</v>
      </c>
      <c r="S265" s="49" t="str">
        <f t="shared" si="14"/>
        <v>NO</v>
      </c>
      <c r="U265" s="49" t="s">
        <v>172</v>
      </c>
      <c r="V265" s="49" t="str">
        <f>RIGHT(Table5[[#This Row],[Census Tract]],10)</f>
        <v>9009150700</v>
      </c>
      <c r="W265" s="49" t="s">
        <v>241</v>
      </c>
      <c r="X265" s="49" t="s">
        <v>239</v>
      </c>
      <c r="Y265" s="49">
        <v>454.1302</v>
      </c>
      <c r="Z265" s="49">
        <v>1.5605520273913717E-5</v>
      </c>
      <c r="AA265" s="49">
        <v>0</v>
      </c>
      <c r="AB265" s="49">
        <v>0</v>
      </c>
      <c r="AC265" s="49" t="s">
        <v>290</v>
      </c>
      <c r="AD265" s="49" t="s">
        <v>1965</v>
      </c>
      <c r="AE265" s="49">
        <v>454.1302</v>
      </c>
      <c r="AF265" s="49">
        <v>1.5605520273913717E-5</v>
      </c>
      <c r="AG265" s="49">
        <v>0</v>
      </c>
      <c r="AH265" s="49">
        <v>0</v>
      </c>
      <c r="AI265" s="49" t="s">
        <v>1965</v>
      </c>
      <c r="AJ265" s="49">
        <v>0</v>
      </c>
      <c r="AK265" s="49">
        <v>1.5605520273913717E-5</v>
      </c>
      <c r="AL265" s="49">
        <v>0</v>
      </c>
      <c r="AM265" s="49">
        <v>0</v>
      </c>
      <c r="AN265" s="49" t="s">
        <v>1965</v>
      </c>
    </row>
    <row r="266" spans="1:40" s="49" customFormat="1" ht="15.75" thickBot="1" x14ac:dyDescent="0.3">
      <c r="A266" s="50" t="s">
        <v>172</v>
      </c>
      <c r="B266" s="51" t="s">
        <v>245</v>
      </c>
      <c r="C266" s="3" t="s">
        <v>239</v>
      </c>
      <c r="D266" s="15">
        <f>Table3[[#This Row],[Residential CLM $ Collected]]+Table3[[#This Row],[C&amp;I CLM $ Collected]]</f>
        <v>107368.7398999998</v>
      </c>
      <c r="E266" s="48">
        <f>Table3[[#This Row],[CLM $ Collected ]]/'1.) CLM Reference'!$B$4</f>
        <v>3.6895697473852554E-3</v>
      </c>
      <c r="F266" s="12">
        <f>Table3[[#This Row],[Residential Incentive Disbursements]]+Table3[[#This Row],[C&amp;I Incentive Disbursements]]</f>
        <v>19090.919999999998</v>
      </c>
      <c r="G266" s="17">
        <f>Table3[[#This Row],[Incentive Disbursements]]/'1.) CLM Reference'!$B$5</f>
        <v>1.1362974626307051E-3</v>
      </c>
      <c r="H266" s="17" t="str">
        <f>IF((Table3[[#This Row],[Incentive Disbursements]]&gt;=0.5*Table3[[#This Row],[CLM $ Collected ]]),"YES",IF(Table3[[#This Row],[Incentive Disbursements]]&lt;=1, "N/A", "NO"))</f>
        <v>NO</v>
      </c>
      <c r="I266" s="17" t="str">
        <f t="shared" si="12"/>
        <v>NO</v>
      </c>
      <c r="J266" s="52">
        <v>83005.870799999801</v>
      </c>
      <c r="K266" s="53">
        <f>Table3[[#This Row],[CLM $ Collected ]]/'1.) CLM Reference'!$B$4</f>
        <v>3.6895697473852554E-3</v>
      </c>
      <c r="L266" s="54">
        <v>19090.919999999998</v>
      </c>
      <c r="M266" s="53">
        <f>Table3[[#This Row],[Incentive Disbursements]]/'1.) CLM Reference'!$B$5</f>
        <v>1.1362974626307051E-3</v>
      </c>
      <c r="N266" s="53" t="str">
        <f t="shared" si="13"/>
        <v>NO</v>
      </c>
      <c r="O266" s="52">
        <v>24362.8691</v>
      </c>
      <c r="P266" s="76">
        <f>Table3[[#This Row],[CLM $ Collected ]]/'1.) CLM Reference'!$B$4</f>
        <v>3.6895697473852554E-3</v>
      </c>
      <c r="Q266" s="54">
        <v>0</v>
      </c>
      <c r="R266" s="56">
        <f>Table3[[#This Row],[Incentive Disbursements]]/'1.) CLM Reference'!$B$5</f>
        <v>1.1362974626307051E-3</v>
      </c>
      <c r="S266" s="49" t="str">
        <f t="shared" si="14"/>
        <v>NO</v>
      </c>
      <c r="U266" s="49" t="s">
        <v>172</v>
      </c>
      <c r="V266" s="49" t="str">
        <f>RIGHT(Table5[[#This Row],[Census Tract]],10)</f>
        <v>9009150700</v>
      </c>
      <c r="W266" s="49" t="s">
        <v>245</v>
      </c>
      <c r="X266" s="49" t="s">
        <v>239</v>
      </c>
      <c r="Y266" s="49">
        <v>107368.7398999998</v>
      </c>
      <c r="Z266" s="49">
        <v>3.6895697473852554E-3</v>
      </c>
      <c r="AA266" s="49">
        <v>19090.919999999998</v>
      </c>
      <c r="AB266" s="49">
        <v>1.1362974626307051E-3</v>
      </c>
      <c r="AC266" s="49" t="s">
        <v>1965</v>
      </c>
      <c r="AD266" s="49" t="s">
        <v>1965</v>
      </c>
      <c r="AE266" s="49">
        <v>83005.870799999801</v>
      </c>
      <c r="AF266" s="49">
        <v>3.6895697473852554E-3</v>
      </c>
      <c r="AG266" s="49">
        <v>19090.919999999998</v>
      </c>
      <c r="AH266" s="49">
        <v>1.1362974626307051E-3</v>
      </c>
      <c r="AI266" s="49" t="s">
        <v>1965</v>
      </c>
      <c r="AJ266" s="49">
        <v>24362.8691</v>
      </c>
      <c r="AK266" s="49">
        <v>3.6895697473852554E-3</v>
      </c>
      <c r="AL266" s="49">
        <v>0</v>
      </c>
      <c r="AM266" s="49">
        <v>1.1362974626307051E-3</v>
      </c>
      <c r="AN266" s="49" t="s">
        <v>1965</v>
      </c>
    </row>
    <row r="267" spans="1:40" s="49" customFormat="1" ht="15.75" thickBot="1" x14ac:dyDescent="0.3">
      <c r="A267" s="50" t="s">
        <v>172</v>
      </c>
      <c r="B267" s="51" t="s">
        <v>249</v>
      </c>
      <c r="C267" s="3" t="s">
        <v>239</v>
      </c>
      <c r="D267" s="15">
        <f>Table3[[#This Row],[Residential CLM $ Collected]]+Table3[[#This Row],[C&amp;I CLM $ Collected]]</f>
        <v>728.59849999999994</v>
      </c>
      <c r="E267" s="48">
        <f>Table3[[#This Row],[CLM $ Collected ]]/'1.) CLM Reference'!$B$4</f>
        <v>2.5037222063833506E-5</v>
      </c>
      <c r="F267" s="12">
        <f>Table3[[#This Row],[Residential Incentive Disbursements]]+Table3[[#This Row],[C&amp;I Incentive Disbursements]]</f>
        <v>1151.49</v>
      </c>
      <c r="G267" s="17">
        <f>Table3[[#This Row],[Incentive Disbursements]]/'1.) CLM Reference'!$B$5</f>
        <v>6.853704092021917E-5</v>
      </c>
      <c r="H267" s="17" t="str">
        <f>IF((Table3[[#This Row],[Incentive Disbursements]]&gt;=0.5*Table3[[#This Row],[CLM $ Collected ]]),"YES",IF(Table3[[#This Row],[Incentive Disbursements]]&lt;=1, "N/A", "NO"))</f>
        <v>YES</v>
      </c>
      <c r="I267" s="17" t="str">
        <f t="shared" si="12"/>
        <v>YES</v>
      </c>
      <c r="J267" s="52">
        <v>728.59849999999994</v>
      </c>
      <c r="K267" s="53">
        <f>Table3[[#This Row],[CLM $ Collected ]]/'1.) CLM Reference'!$B$4</f>
        <v>2.5037222063833506E-5</v>
      </c>
      <c r="L267" s="54">
        <v>1151.49</v>
      </c>
      <c r="M267" s="53">
        <f>Table3[[#This Row],[Incentive Disbursements]]/'1.) CLM Reference'!$B$5</f>
        <v>6.853704092021917E-5</v>
      </c>
      <c r="N267" s="53" t="str">
        <f t="shared" si="13"/>
        <v>YES</v>
      </c>
      <c r="O267" s="52">
        <v>0</v>
      </c>
      <c r="P267" s="76">
        <f>Table3[[#This Row],[CLM $ Collected ]]/'1.) CLM Reference'!$B$4</f>
        <v>2.5037222063833506E-5</v>
      </c>
      <c r="Q267" s="54">
        <v>0</v>
      </c>
      <c r="R267" s="56">
        <f>Table3[[#This Row],[Incentive Disbursements]]/'1.) CLM Reference'!$B$5</f>
        <v>6.853704092021917E-5</v>
      </c>
      <c r="S267" s="49" t="str">
        <f t="shared" si="14"/>
        <v>YES</v>
      </c>
      <c r="U267" s="49" t="s">
        <v>172</v>
      </c>
      <c r="V267" s="49" t="str">
        <f>RIGHT(Table5[[#This Row],[Census Tract]],10)</f>
        <v>9009150700</v>
      </c>
      <c r="W267" s="49" t="s">
        <v>249</v>
      </c>
      <c r="X267" s="49" t="s">
        <v>239</v>
      </c>
      <c r="Y267" s="49">
        <v>728.59849999999994</v>
      </c>
      <c r="Z267" s="49">
        <v>2.5037222063833506E-5</v>
      </c>
      <c r="AA267" s="49">
        <v>1151.49</v>
      </c>
      <c r="AB267" s="49">
        <v>6.853704092021917E-5</v>
      </c>
      <c r="AC267" s="49" t="s">
        <v>1966</v>
      </c>
      <c r="AD267" s="49" t="s">
        <v>1966</v>
      </c>
      <c r="AE267" s="49">
        <v>728.59849999999994</v>
      </c>
      <c r="AF267" s="49">
        <v>2.5037222063833506E-5</v>
      </c>
      <c r="AG267" s="49">
        <v>1151.49</v>
      </c>
      <c r="AH267" s="49">
        <v>6.853704092021917E-5</v>
      </c>
      <c r="AI267" s="49" t="s">
        <v>1966</v>
      </c>
      <c r="AJ267" s="49">
        <v>0</v>
      </c>
      <c r="AK267" s="49">
        <v>2.5037222063833506E-5</v>
      </c>
      <c r="AL267" s="49">
        <v>0</v>
      </c>
      <c r="AM267" s="49">
        <v>6.853704092021917E-5</v>
      </c>
      <c r="AN267" s="49" t="s">
        <v>1966</v>
      </c>
    </row>
    <row r="268" spans="1:40" s="49" customFormat="1" ht="15.75" thickBot="1" x14ac:dyDescent="0.3">
      <c r="A268" s="50" t="s">
        <v>173</v>
      </c>
      <c r="B268" s="51" t="s">
        <v>245</v>
      </c>
      <c r="C268" s="3" t="s">
        <v>239</v>
      </c>
      <c r="D268" s="15">
        <f>Table3[[#This Row],[Residential CLM $ Collected]]+Table3[[#This Row],[C&amp;I CLM $ Collected]]</f>
        <v>190234.08669999999</v>
      </c>
      <c r="E268" s="48">
        <f>Table3[[#This Row],[CLM $ Collected ]]/'1.) CLM Reference'!$B$4</f>
        <v>6.5371162208245782E-3</v>
      </c>
      <c r="F268" s="12">
        <f>Table3[[#This Row],[Residential Incentive Disbursements]]+Table3[[#This Row],[C&amp;I Incentive Disbursements]]</f>
        <v>118095.83</v>
      </c>
      <c r="G268" s="17">
        <f>Table3[[#This Row],[Incentive Disbursements]]/'1.) CLM Reference'!$B$5</f>
        <v>7.029100324985234E-3</v>
      </c>
      <c r="H268" s="17" t="str">
        <f>IF((Table3[[#This Row],[Incentive Disbursements]]&gt;=0.5*Table3[[#This Row],[CLM $ Collected ]]),"YES",IF(Table3[[#This Row],[Incentive Disbursements]]&lt;=1, "N/A", "NO"))</f>
        <v>YES</v>
      </c>
      <c r="I268" s="17" t="str">
        <f t="shared" si="12"/>
        <v>YES</v>
      </c>
      <c r="J268" s="52">
        <v>69671.752900000007</v>
      </c>
      <c r="K268" s="53">
        <f>Table3[[#This Row],[CLM $ Collected ]]/'1.) CLM Reference'!$B$4</f>
        <v>6.5371162208245782E-3</v>
      </c>
      <c r="L268" s="54">
        <v>9704.3799999999992</v>
      </c>
      <c r="M268" s="53">
        <f>Table3[[#This Row],[Incentive Disbursements]]/'1.) CLM Reference'!$B$5</f>
        <v>7.029100324985234E-3</v>
      </c>
      <c r="N268" s="53" t="str">
        <f t="shared" si="13"/>
        <v>YES</v>
      </c>
      <c r="O268" s="52">
        <v>120562.33379999999</v>
      </c>
      <c r="P268" s="76">
        <f>Table3[[#This Row],[CLM $ Collected ]]/'1.) CLM Reference'!$B$4</f>
        <v>6.5371162208245782E-3</v>
      </c>
      <c r="Q268" s="54">
        <v>108391.45</v>
      </c>
      <c r="R268" s="56">
        <f>Table3[[#This Row],[Incentive Disbursements]]/'1.) CLM Reference'!$B$5</f>
        <v>7.029100324985234E-3</v>
      </c>
      <c r="S268" s="49" t="str">
        <f t="shared" si="14"/>
        <v>YES</v>
      </c>
      <c r="U268" s="49" t="s">
        <v>173</v>
      </c>
      <c r="V268" s="49" t="str">
        <f>RIGHT(Table5[[#This Row],[Census Tract]],10)</f>
        <v>9009150800</v>
      </c>
      <c r="W268" s="49" t="s">
        <v>245</v>
      </c>
      <c r="X268" s="49" t="s">
        <v>239</v>
      </c>
      <c r="Y268" s="49">
        <v>190234.08669999999</v>
      </c>
      <c r="Z268" s="49">
        <v>6.5371162208245782E-3</v>
      </c>
      <c r="AA268" s="49">
        <v>118095.83</v>
      </c>
      <c r="AB268" s="49">
        <v>7.029100324985234E-3</v>
      </c>
      <c r="AC268" s="49" t="s">
        <v>1966</v>
      </c>
      <c r="AD268" s="49" t="s">
        <v>1966</v>
      </c>
      <c r="AE268" s="49">
        <v>69671.752900000007</v>
      </c>
      <c r="AF268" s="49">
        <v>6.5371162208245782E-3</v>
      </c>
      <c r="AG268" s="49">
        <v>9704.3799999999992</v>
      </c>
      <c r="AH268" s="49">
        <v>7.029100324985234E-3</v>
      </c>
      <c r="AI268" s="49" t="s">
        <v>1966</v>
      </c>
      <c r="AJ268" s="49">
        <v>120562.33379999999</v>
      </c>
      <c r="AK268" s="49">
        <v>6.5371162208245782E-3</v>
      </c>
      <c r="AL268" s="49">
        <v>108391.45</v>
      </c>
      <c r="AM268" s="49">
        <v>7.029100324985234E-3</v>
      </c>
      <c r="AN268" s="49" t="s">
        <v>1966</v>
      </c>
    </row>
    <row r="269" spans="1:40" s="49" customFormat="1" ht="15.75" thickBot="1" x14ac:dyDescent="0.3">
      <c r="A269" s="50" t="s">
        <v>174</v>
      </c>
      <c r="B269" s="51" t="s">
        <v>245</v>
      </c>
      <c r="C269" s="3" t="s">
        <v>239</v>
      </c>
      <c r="D269" s="15">
        <f>Table3[[#This Row],[Residential CLM $ Collected]]+Table3[[#This Row],[C&amp;I CLM $ Collected]]</f>
        <v>124130.36009999999</v>
      </c>
      <c r="E269" s="48">
        <f>Table3[[#This Row],[CLM $ Collected ]]/'1.) CLM Reference'!$B$4</f>
        <v>4.2655583159824217E-3</v>
      </c>
      <c r="F269" s="12">
        <f>Table3[[#This Row],[Residential Incentive Disbursements]]+Table3[[#This Row],[C&amp;I Incentive Disbursements]]</f>
        <v>22622.400000000001</v>
      </c>
      <c r="G269" s="17">
        <f>Table3[[#This Row],[Incentive Disbursements]]/'1.) CLM Reference'!$B$5</f>
        <v>1.3464922444081724E-3</v>
      </c>
      <c r="H269" s="17" t="str">
        <f>IF((Table3[[#This Row],[Incentive Disbursements]]&gt;=0.5*Table3[[#This Row],[CLM $ Collected ]]),"YES",IF(Table3[[#This Row],[Incentive Disbursements]]&lt;=1, "N/A", "NO"))</f>
        <v>NO</v>
      </c>
      <c r="I269" s="17" t="str">
        <f t="shared" si="12"/>
        <v>NO</v>
      </c>
      <c r="J269" s="52">
        <v>80824.2261</v>
      </c>
      <c r="K269" s="53">
        <f>Table3[[#This Row],[CLM $ Collected ]]/'1.) CLM Reference'!$B$4</f>
        <v>4.2655583159824217E-3</v>
      </c>
      <c r="L269" s="54">
        <v>18168.400000000001</v>
      </c>
      <c r="M269" s="53">
        <f>Table3[[#This Row],[Incentive Disbursements]]/'1.) CLM Reference'!$B$5</f>
        <v>1.3464922444081724E-3</v>
      </c>
      <c r="N269" s="53" t="str">
        <f t="shared" si="13"/>
        <v>NO</v>
      </c>
      <c r="O269" s="52">
        <v>43306.133999999998</v>
      </c>
      <c r="P269" s="76">
        <f>Table3[[#This Row],[CLM $ Collected ]]/'1.) CLM Reference'!$B$4</f>
        <v>4.2655583159824217E-3</v>
      </c>
      <c r="Q269" s="54">
        <v>4454</v>
      </c>
      <c r="R269" s="56">
        <f>Table3[[#This Row],[Incentive Disbursements]]/'1.) CLM Reference'!$B$5</f>
        <v>1.3464922444081724E-3</v>
      </c>
      <c r="S269" s="49" t="str">
        <f t="shared" si="14"/>
        <v>NO</v>
      </c>
      <c r="U269" s="49" t="s">
        <v>174</v>
      </c>
      <c r="V269" s="49" t="str">
        <f>RIGHT(Table5[[#This Row],[Census Tract]],10)</f>
        <v>9009150900</v>
      </c>
      <c r="W269" s="49" t="s">
        <v>245</v>
      </c>
      <c r="X269" s="49" t="s">
        <v>239</v>
      </c>
      <c r="Y269" s="49">
        <v>124130.36009999999</v>
      </c>
      <c r="Z269" s="49">
        <v>4.2655583159824217E-3</v>
      </c>
      <c r="AA269" s="49">
        <v>22622.400000000001</v>
      </c>
      <c r="AB269" s="49">
        <v>1.3464922444081724E-3</v>
      </c>
      <c r="AC269" s="49" t="s">
        <v>1965</v>
      </c>
      <c r="AD269" s="49" t="s">
        <v>1965</v>
      </c>
      <c r="AE269" s="49">
        <v>80824.2261</v>
      </c>
      <c r="AF269" s="49">
        <v>4.2655583159824217E-3</v>
      </c>
      <c r="AG269" s="49">
        <v>18168.400000000001</v>
      </c>
      <c r="AH269" s="49">
        <v>1.3464922444081724E-3</v>
      </c>
      <c r="AI269" s="49" t="s">
        <v>1965</v>
      </c>
      <c r="AJ269" s="49">
        <v>43306.133999999998</v>
      </c>
      <c r="AK269" s="49">
        <v>4.2655583159824217E-3</v>
      </c>
      <c r="AL269" s="49">
        <v>4454</v>
      </c>
      <c r="AM269" s="49">
        <v>1.3464922444081724E-3</v>
      </c>
      <c r="AN269" s="49" t="s">
        <v>1965</v>
      </c>
    </row>
    <row r="270" spans="1:40" s="49" customFormat="1" ht="15.75" thickBot="1" x14ac:dyDescent="0.3">
      <c r="A270" s="50" t="s">
        <v>175</v>
      </c>
      <c r="B270" s="51" t="s">
        <v>245</v>
      </c>
      <c r="C270" s="3" t="s">
        <v>239</v>
      </c>
      <c r="D270" s="15">
        <f>Table3[[#This Row],[Residential CLM $ Collected]]+Table3[[#This Row],[C&amp;I CLM $ Collected]]</f>
        <v>80815.845700000093</v>
      </c>
      <c r="E270" s="48">
        <f>Table3[[#This Row],[CLM $ Collected ]]/'1.) CLM Reference'!$B$4</f>
        <v>2.777118365008172E-3</v>
      </c>
      <c r="F270" s="12">
        <f>Table3[[#This Row],[Residential Incentive Disbursements]]+Table3[[#This Row],[C&amp;I Incentive Disbursements]]</f>
        <v>11692.4</v>
      </c>
      <c r="G270" s="17">
        <f>Table3[[#This Row],[Incentive Disbursements]]/'1.) CLM Reference'!$B$5</f>
        <v>6.9593526409744819E-4</v>
      </c>
      <c r="H270" s="17" t="str">
        <f>IF((Table3[[#This Row],[Incentive Disbursements]]&gt;=0.5*Table3[[#This Row],[CLM $ Collected ]]),"YES",IF(Table3[[#This Row],[Incentive Disbursements]]&lt;=1, "N/A", "NO"))</f>
        <v>NO</v>
      </c>
      <c r="I270" s="17" t="str">
        <f t="shared" si="12"/>
        <v>NO</v>
      </c>
      <c r="J270" s="52">
        <v>77262.277400000094</v>
      </c>
      <c r="K270" s="53">
        <f>Table3[[#This Row],[CLM $ Collected ]]/'1.) CLM Reference'!$B$4</f>
        <v>2.777118365008172E-3</v>
      </c>
      <c r="L270" s="54">
        <v>11582.4</v>
      </c>
      <c r="M270" s="53">
        <f>Table3[[#This Row],[Incentive Disbursements]]/'1.) CLM Reference'!$B$5</f>
        <v>6.9593526409744819E-4</v>
      </c>
      <c r="N270" s="53" t="str">
        <f t="shared" si="13"/>
        <v>NO</v>
      </c>
      <c r="O270" s="52">
        <v>3553.5682999999999</v>
      </c>
      <c r="P270" s="76">
        <f>Table3[[#This Row],[CLM $ Collected ]]/'1.) CLM Reference'!$B$4</f>
        <v>2.777118365008172E-3</v>
      </c>
      <c r="Q270" s="54">
        <v>110</v>
      </c>
      <c r="R270" s="56">
        <f>Table3[[#This Row],[Incentive Disbursements]]/'1.) CLM Reference'!$B$5</f>
        <v>6.9593526409744819E-4</v>
      </c>
      <c r="S270" s="49" t="str">
        <f t="shared" si="14"/>
        <v>NO</v>
      </c>
      <c r="U270" s="49" t="s">
        <v>175</v>
      </c>
      <c r="V270" s="49" t="str">
        <f>RIGHT(Table5[[#This Row],[Census Tract]],10)</f>
        <v>9009151000</v>
      </c>
      <c r="W270" s="49" t="s">
        <v>245</v>
      </c>
      <c r="X270" s="49" t="s">
        <v>239</v>
      </c>
      <c r="Y270" s="49">
        <v>80815.845700000093</v>
      </c>
      <c r="Z270" s="49">
        <v>2.777118365008172E-3</v>
      </c>
      <c r="AA270" s="49">
        <v>11692.4</v>
      </c>
      <c r="AB270" s="49">
        <v>6.9593526409744819E-4</v>
      </c>
      <c r="AC270" s="49" t="s">
        <v>1965</v>
      </c>
      <c r="AD270" s="49" t="s">
        <v>1965</v>
      </c>
      <c r="AE270" s="49">
        <v>77262.277400000094</v>
      </c>
      <c r="AF270" s="49">
        <v>2.777118365008172E-3</v>
      </c>
      <c r="AG270" s="49">
        <v>11582.4</v>
      </c>
      <c r="AH270" s="49">
        <v>6.9593526409744819E-4</v>
      </c>
      <c r="AI270" s="49" t="s">
        <v>1965</v>
      </c>
      <c r="AJ270" s="49">
        <v>3553.5682999999999</v>
      </c>
      <c r="AK270" s="49">
        <v>2.777118365008172E-3</v>
      </c>
      <c r="AL270" s="49">
        <v>110</v>
      </c>
      <c r="AM270" s="49">
        <v>6.9593526409744819E-4</v>
      </c>
      <c r="AN270" s="49" t="s">
        <v>1965</v>
      </c>
    </row>
    <row r="271" spans="1:40" s="49" customFormat="1" ht="15.75" thickBot="1" x14ac:dyDescent="0.3">
      <c r="A271" s="50" t="s">
        <v>176</v>
      </c>
      <c r="B271" s="51" t="s">
        <v>245</v>
      </c>
      <c r="C271" s="3" t="s">
        <v>239</v>
      </c>
      <c r="D271" s="15">
        <f>Table3[[#This Row],[Residential CLM $ Collected]]+Table3[[#This Row],[C&amp;I CLM $ Collected]]</f>
        <v>167726.98670000001</v>
      </c>
      <c r="E271" s="48">
        <f>Table3[[#This Row],[CLM $ Collected ]]/'1.) CLM Reference'!$B$4</f>
        <v>5.7636926401928492E-3</v>
      </c>
      <c r="F271" s="12">
        <f>Table3[[#This Row],[Residential Incentive Disbursements]]+Table3[[#This Row],[C&amp;I Incentive Disbursements]]</f>
        <v>32483.33</v>
      </c>
      <c r="G271" s="17">
        <f>Table3[[#This Row],[Incentive Disbursements]]/'1.) CLM Reference'!$B$5</f>
        <v>1.9334178476886324E-3</v>
      </c>
      <c r="H271" s="17" t="str">
        <f>IF((Table3[[#This Row],[Incentive Disbursements]]&gt;=0.5*Table3[[#This Row],[CLM $ Collected ]]),"YES",IF(Table3[[#This Row],[Incentive Disbursements]]&lt;=1, "N/A", "NO"))</f>
        <v>NO</v>
      </c>
      <c r="I271" s="17" t="str">
        <f t="shared" si="12"/>
        <v>NO</v>
      </c>
      <c r="J271" s="52">
        <v>116407.5059</v>
      </c>
      <c r="K271" s="53">
        <f>Table3[[#This Row],[CLM $ Collected ]]/'1.) CLM Reference'!$B$4</f>
        <v>5.7636926401928492E-3</v>
      </c>
      <c r="L271" s="54">
        <v>22949.33</v>
      </c>
      <c r="M271" s="53">
        <f>Table3[[#This Row],[Incentive Disbursements]]/'1.) CLM Reference'!$B$5</f>
        <v>1.9334178476886324E-3</v>
      </c>
      <c r="N271" s="53" t="str">
        <f t="shared" si="13"/>
        <v>NO</v>
      </c>
      <c r="O271" s="52">
        <v>51319.480799999998</v>
      </c>
      <c r="P271" s="76">
        <f>Table3[[#This Row],[CLM $ Collected ]]/'1.) CLM Reference'!$B$4</f>
        <v>5.7636926401928492E-3</v>
      </c>
      <c r="Q271" s="54">
        <v>9534</v>
      </c>
      <c r="R271" s="56">
        <f>Table3[[#This Row],[Incentive Disbursements]]/'1.) CLM Reference'!$B$5</f>
        <v>1.9334178476886324E-3</v>
      </c>
      <c r="S271" s="49" t="str">
        <f t="shared" si="14"/>
        <v>NO</v>
      </c>
      <c r="U271" s="49" t="s">
        <v>176</v>
      </c>
      <c r="V271" s="49" t="str">
        <f>RIGHT(Table5[[#This Row],[Census Tract]],10)</f>
        <v>9009151100</v>
      </c>
      <c r="W271" s="49" t="s">
        <v>245</v>
      </c>
      <c r="X271" s="49" t="s">
        <v>239</v>
      </c>
      <c r="Y271" s="49">
        <v>167726.98670000001</v>
      </c>
      <c r="Z271" s="49">
        <v>5.7636926401928492E-3</v>
      </c>
      <c r="AA271" s="49">
        <v>32483.33</v>
      </c>
      <c r="AB271" s="49">
        <v>1.9334178476886324E-3</v>
      </c>
      <c r="AC271" s="49" t="s">
        <v>1965</v>
      </c>
      <c r="AD271" s="49" t="s">
        <v>1965</v>
      </c>
      <c r="AE271" s="49">
        <v>116407.5059</v>
      </c>
      <c r="AF271" s="49">
        <v>5.7636926401928492E-3</v>
      </c>
      <c r="AG271" s="49">
        <v>22949.33</v>
      </c>
      <c r="AH271" s="49">
        <v>1.9334178476886324E-3</v>
      </c>
      <c r="AI271" s="49" t="s">
        <v>1965</v>
      </c>
      <c r="AJ271" s="49">
        <v>51319.480799999998</v>
      </c>
      <c r="AK271" s="49">
        <v>5.7636926401928492E-3</v>
      </c>
      <c r="AL271" s="49">
        <v>9534</v>
      </c>
      <c r="AM271" s="49">
        <v>1.9334178476886324E-3</v>
      </c>
      <c r="AN271" s="49" t="s">
        <v>1965</v>
      </c>
    </row>
    <row r="272" spans="1:40" s="49" customFormat="1" ht="15.75" thickBot="1" x14ac:dyDescent="0.3">
      <c r="A272" s="50" t="s">
        <v>177</v>
      </c>
      <c r="B272" s="51" t="s">
        <v>245</v>
      </c>
      <c r="C272" s="3" t="s">
        <v>239</v>
      </c>
      <c r="D272" s="15">
        <f>Table3[[#This Row],[Residential CLM $ Collected]]+Table3[[#This Row],[C&amp;I CLM $ Collected]]</f>
        <v>100733.4038000001</v>
      </c>
      <c r="E272" s="48">
        <f>Table3[[#This Row],[CLM $ Collected ]]/'1.) CLM Reference'!$B$4</f>
        <v>3.4615561247880867E-3</v>
      </c>
      <c r="F272" s="12">
        <f>Table3[[#This Row],[Residential Incentive Disbursements]]+Table3[[#This Row],[C&amp;I Incentive Disbursements]]</f>
        <v>23223.09</v>
      </c>
      <c r="G272" s="17">
        <f>Table3[[#This Row],[Incentive Disbursements]]/'1.) CLM Reference'!$B$5</f>
        <v>1.3822454989829984E-3</v>
      </c>
      <c r="H272" s="17" t="str">
        <f>IF((Table3[[#This Row],[Incentive Disbursements]]&gt;=0.5*Table3[[#This Row],[CLM $ Collected ]]),"YES",IF(Table3[[#This Row],[Incentive Disbursements]]&lt;=1, "N/A", "NO"))</f>
        <v>NO</v>
      </c>
      <c r="I272" s="17" t="str">
        <f t="shared" si="12"/>
        <v>NO</v>
      </c>
      <c r="J272" s="52">
        <v>55146.045800000102</v>
      </c>
      <c r="K272" s="53">
        <f>Table3[[#This Row],[CLM $ Collected ]]/'1.) CLM Reference'!$B$4</f>
        <v>3.4615561247880867E-3</v>
      </c>
      <c r="L272" s="54">
        <v>21109.09</v>
      </c>
      <c r="M272" s="53">
        <f>Table3[[#This Row],[Incentive Disbursements]]/'1.) CLM Reference'!$B$5</f>
        <v>1.3822454989829984E-3</v>
      </c>
      <c r="N272" s="53" t="str">
        <f t="shared" si="13"/>
        <v>NO</v>
      </c>
      <c r="O272" s="52">
        <v>45587.358</v>
      </c>
      <c r="P272" s="76">
        <f>Table3[[#This Row],[CLM $ Collected ]]/'1.) CLM Reference'!$B$4</f>
        <v>3.4615561247880867E-3</v>
      </c>
      <c r="Q272" s="54">
        <v>2114</v>
      </c>
      <c r="R272" s="56">
        <f>Table3[[#This Row],[Incentive Disbursements]]/'1.) CLM Reference'!$B$5</f>
        <v>1.3822454989829984E-3</v>
      </c>
      <c r="S272" s="49" t="str">
        <f t="shared" si="14"/>
        <v>NO</v>
      </c>
      <c r="U272" s="49" t="s">
        <v>177</v>
      </c>
      <c r="V272" s="49" t="str">
        <f>RIGHT(Table5[[#This Row],[Census Tract]],10)</f>
        <v>9009151200</v>
      </c>
      <c r="W272" s="49" t="s">
        <v>245</v>
      </c>
      <c r="X272" s="49" t="s">
        <v>239</v>
      </c>
      <c r="Y272" s="49">
        <v>100733.4038000001</v>
      </c>
      <c r="Z272" s="49">
        <v>3.4615561247880867E-3</v>
      </c>
      <c r="AA272" s="49">
        <v>23223.09</v>
      </c>
      <c r="AB272" s="49">
        <v>1.3822454989829984E-3</v>
      </c>
      <c r="AC272" s="49" t="s">
        <v>1965</v>
      </c>
      <c r="AD272" s="49" t="s">
        <v>1965</v>
      </c>
      <c r="AE272" s="49">
        <v>55146.045800000102</v>
      </c>
      <c r="AF272" s="49">
        <v>3.4615561247880867E-3</v>
      </c>
      <c r="AG272" s="49">
        <v>21109.09</v>
      </c>
      <c r="AH272" s="49">
        <v>1.3822454989829984E-3</v>
      </c>
      <c r="AI272" s="49" t="s">
        <v>1965</v>
      </c>
      <c r="AJ272" s="49">
        <v>45587.358</v>
      </c>
      <c r="AK272" s="49">
        <v>3.4615561247880867E-3</v>
      </c>
      <c r="AL272" s="49">
        <v>2114</v>
      </c>
      <c r="AM272" s="49">
        <v>1.3822454989829984E-3</v>
      </c>
      <c r="AN272" s="49" t="s">
        <v>1965</v>
      </c>
    </row>
    <row r="273" spans="1:40" s="49" customFormat="1" ht="15.75" thickBot="1" x14ac:dyDescent="0.3">
      <c r="A273" s="50" t="s">
        <v>177</v>
      </c>
      <c r="B273" s="51" t="s">
        <v>249</v>
      </c>
      <c r="C273" s="3" t="s">
        <v>239</v>
      </c>
      <c r="D273" s="15">
        <f>Table3[[#This Row],[Residential CLM $ Collected]]+Table3[[#This Row],[C&amp;I CLM $ Collected]]</f>
        <v>10.418200000000001</v>
      </c>
      <c r="E273" s="48">
        <f>Table3[[#This Row],[CLM $ Collected ]]/'1.) CLM Reference'!$B$4</f>
        <v>3.5800620905125425E-7</v>
      </c>
      <c r="F273" s="12">
        <f>Table3[[#This Row],[Residential Incentive Disbursements]]+Table3[[#This Row],[C&amp;I Incentive Disbursements]]</f>
        <v>0</v>
      </c>
      <c r="G273" s="17">
        <f>Table3[[#This Row],[Incentive Disbursements]]/'1.) CLM Reference'!$B$5</f>
        <v>0</v>
      </c>
      <c r="H273" s="17" t="str">
        <f>IF((Table3[[#This Row],[Incentive Disbursements]]&gt;=0.5*Table3[[#This Row],[CLM $ Collected ]]),"YES",IF(Table3[[#This Row],[Incentive Disbursements]]&lt;=1, "N/A", "NO"))</f>
        <v>N/A</v>
      </c>
      <c r="I273" s="17" t="str">
        <f t="shared" si="12"/>
        <v>N/A</v>
      </c>
      <c r="J273" s="52">
        <v>0</v>
      </c>
      <c r="K273" s="53">
        <f>Table3[[#This Row],[CLM $ Collected ]]/'1.) CLM Reference'!$B$4</f>
        <v>3.5800620905125425E-7</v>
      </c>
      <c r="L273" s="54">
        <v>0</v>
      </c>
      <c r="M273" s="53">
        <f>Table3[[#This Row],[Incentive Disbursements]]/'1.) CLM Reference'!$B$5</f>
        <v>0</v>
      </c>
      <c r="N273" s="53" t="str">
        <f t="shared" si="13"/>
        <v>N/A</v>
      </c>
      <c r="O273" s="52">
        <v>10.418200000000001</v>
      </c>
      <c r="P273" s="76">
        <f>Table3[[#This Row],[CLM $ Collected ]]/'1.) CLM Reference'!$B$4</f>
        <v>3.5800620905125425E-7</v>
      </c>
      <c r="Q273" s="54">
        <v>0</v>
      </c>
      <c r="R273" s="56">
        <f>Table3[[#This Row],[Incentive Disbursements]]/'1.) CLM Reference'!$B$5</f>
        <v>0</v>
      </c>
      <c r="S273" s="49" t="str">
        <f t="shared" si="14"/>
        <v>N/A</v>
      </c>
      <c r="U273" s="49" t="s">
        <v>177</v>
      </c>
      <c r="V273" s="49" t="str">
        <f>RIGHT(Table5[[#This Row],[Census Tract]],10)</f>
        <v>9009151200</v>
      </c>
      <c r="W273" s="49" t="s">
        <v>249</v>
      </c>
      <c r="X273" s="49" t="s">
        <v>239</v>
      </c>
      <c r="Y273" s="49">
        <v>10.418200000000001</v>
      </c>
      <c r="Z273" s="49">
        <v>3.5800620905125425E-7</v>
      </c>
      <c r="AA273" s="49">
        <v>0</v>
      </c>
      <c r="AB273" s="49">
        <v>0</v>
      </c>
      <c r="AC273" s="49" t="s">
        <v>290</v>
      </c>
      <c r="AD273" s="49" t="s">
        <v>290</v>
      </c>
      <c r="AE273" s="49">
        <v>0</v>
      </c>
      <c r="AF273" s="49">
        <v>3.5800620905125425E-7</v>
      </c>
      <c r="AG273" s="49">
        <v>0</v>
      </c>
      <c r="AH273" s="49">
        <v>0</v>
      </c>
      <c r="AI273" s="49" t="s">
        <v>290</v>
      </c>
      <c r="AJ273" s="49">
        <v>10.418200000000001</v>
      </c>
      <c r="AK273" s="49">
        <v>3.5800620905125425E-7</v>
      </c>
      <c r="AL273" s="49">
        <v>0</v>
      </c>
      <c r="AM273" s="49">
        <v>0</v>
      </c>
      <c r="AN273" s="49" t="s">
        <v>290</v>
      </c>
    </row>
    <row r="274" spans="1:40" s="49" customFormat="1" ht="15.75" thickBot="1" x14ac:dyDescent="0.3">
      <c r="A274" s="50" t="s">
        <v>177</v>
      </c>
      <c r="B274" s="51" t="s">
        <v>252</v>
      </c>
      <c r="C274" s="3" t="s">
        <v>239</v>
      </c>
      <c r="D274" s="15">
        <f>Table3[[#This Row],[Residential CLM $ Collected]]+Table3[[#This Row],[C&amp;I CLM $ Collected]]</f>
        <v>43.496099999999998</v>
      </c>
      <c r="E274" s="48">
        <f>Table3[[#This Row],[CLM $ Collected ]]/'1.) CLM Reference'!$B$4</f>
        <v>1.4946798745958283E-6</v>
      </c>
      <c r="F274" s="12">
        <f>Table3[[#This Row],[Residential Incentive Disbursements]]+Table3[[#This Row],[C&amp;I Incentive Disbursements]]</f>
        <v>0</v>
      </c>
      <c r="G274" s="17">
        <f>Table3[[#This Row],[Incentive Disbursements]]/'1.) CLM Reference'!$B$5</f>
        <v>0</v>
      </c>
      <c r="H274" s="17" t="str">
        <f>IF((Table3[[#This Row],[Incentive Disbursements]]&gt;=0.5*Table3[[#This Row],[CLM $ Collected ]]),"YES",IF(Table3[[#This Row],[Incentive Disbursements]]&lt;=1, "N/A", "NO"))</f>
        <v>N/A</v>
      </c>
      <c r="I274" s="17" t="str">
        <f t="shared" si="12"/>
        <v>N/A</v>
      </c>
      <c r="J274" s="52">
        <v>43.496099999999998</v>
      </c>
      <c r="K274" s="53">
        <f>Table3[[#This Row],[CLM $ Collected ]]/'1.) CLM Reference'!$B$4</f>
        <v>1.4946798745958283E-6</v>
      </c>
      <c r="L274" s="54">
        <v>0</v>
      </c>
      <c r="M274" s="53">
        <f>Table3[[#This Row],[Incentive Disbursements]]/'1.) CLM Reference'!$B$5</f>
        <v>0</v>
      </c>
      <c r="N274" s="53" t="str">
        <f t="shared" si="13"/>
        <v>N/A</v>
      </c>
      <c r="O274" s="52">
        <v>0</v>
      </c>
      <c r="P274" s="76">
        <f>Table3[[#This Row],[CLM $ Collected ]]/'1.) CLM Reference'!$B$4</f>
        <v>1.4946798745958283E-6</v>
      </c>
      <c r="Q274" s="54">
        <v>0</v>
      </c>
      <c r="R274" s="56">
        <f>Table3[[#This Row],[Incentive Disbursements]]/'1.) CLM Reference'!$B$5</f>
        <v>0</v>
      </c>
      <c r="S274" s="49" t="str">
        <f t="shared" si="14"/>
        <v>N/A</v>
      </c>
      <c r="U274" s="49" t="s">
        <v>177</v>
      </c>
      <c r="V274" s="49" t="str">
        <f>RIGHT(Table5[[#This Row],[Census Tract]],10)</f>
        <v>9009151200</v>
      </c>
      <c r="W274" s="49" t="s">
        <v>252</v>
      </c>
      <c r="X274" s="49" t="s">
        <v>239</v>
      </c>
      <c r="Y274" s="49">
        <v>43.496099999999998</v>
      </c>
      <c r="Z274" s="49">
        <v>1.4946798745958283E-6</v>
      </c>
      <c r="AA274" s="49">
        <v>0</v>
      </c>
      <c r="AB274" s="49">
        <v>0</v>
      </c>
      <c r="AC274" s="49" t="s">
        <v>290</v>
      </c>
      <c r="AD274" s="49" t="s">
        <v>290</v>
      </c>
      <c r="AE274" s="49">
        <v>43.496099999999998</v>
      </c>
      <c r="AF274" s="49">
        <v>1.4946798745958283E-6</v>
      </c>
      <c r="AG274" s="49">
        <v>0</v>
      </c>
      <c r="AH274" s="49">
        <v>0</v>
      </c>
      <c r="AI274" s="49" t="s">
        <v>290</v>
      </c>
      <c r="AJ274" s="49">
        <v>0</v>
      </c>
      <c r="AK274" s="49">
        <v>1.4946798745958283E-6</v>
      </c>
      <c r="AL274" s="49">
        <v>0</v>
      </c>
      <c r="AM274" s="49">
        <v>0</v>
      </c>
      <c r="AN274" s="49" t="s">
        <v>290</v>
      </c>
    </row>
    <row r="275" spans="1:40" s="49" customFormat="1" ht="15.75" thickBot="1" x14ac:dyDescent="0.3">
      <c r="A275" s="50" t="s">
        <v>178</v>
      </c>
      <c r="B275" s="51" t="s">
        <v>254</v>
      </c>
      <c r="C275" s="3" t="s">
        <v>239</v>
      </c>
      <c r="D275" s="15">
        <f>Table3[[#This Row],[Residential CLM $ Collected]]+Table3[[#This Row],[C&amp;I CLM $ Collected]]</f>
        <v>88.630099999999999</v>
      </c>
      <c r="E275" s="48">
        <f>Table3[[#This Row],[CLM $ Collected ]]/'1.) CLM Reference'!$B$4</f>
        <v>3.0456437876824754E-6</v>
      </c>
      <c r="F275" s="12">
        <f>Table3[[#This Row],[Residential Incentive Disbursements]]+Table3[[#This Row],[C&amp;I Incentive Disbursements]]</f>
        <v>0</v>
      </c>
      <c r="G275" s="17">
        <f>Table3[[#This Row],[Incentive Disbursements]]/'1.) CLM Reference'!$B$5</f>
        <v>0</v>
      </c>
      <c r="H275" s="17" t="str">
        <f>IF((Table3[[#This Row],[Incentive Disbursements]]&gt;=0.5*Table3[[#This Row],[CLM $ Collected ]]),"YES",IF(Table3[[#This Row],[Incentive Disbursements]]&lt;=1, "N/A", "NO"))</f>
        <v>N/A</v>
      </c>
      <c r="I275" s="17" t="str">
        <f t="shared" si="12"/>
        <v>N/A</v>
      </c>
      <c r="J275" s="52">
        <v>88.630099999999999</v>
      </c>
      <c r="K275" s="53">
        <f>Table3[[#This Row],[CLM $ Collected ]]/'1.) CLM Reference'!$B$4</f>
        <v>3.0456437876824754E-6</v>
      </c>
      <c r="L275" s="54">
        <v>0</v>
      </c>
      <c r="M275" s="53">
        <f>Table3[[#This Row],[Incentive Disbursements]]/'1.) CLM Reference'!$B$5</f>
        <v>0</v>
      </c>
      <c r="N275" s="53" t="str">
        <f t="shared" si="13"/>
        <v>N/A</v>
      </c>
      <c r="O275" s="52">
        <v>0</v>
      </c>
      <c r="P275" s="76">
        <f>Table3[[#This Row],[CLM $ Collected ]]/'1.) CLM Reference'!$B$4</f>
        <v>3.0456437876824754E-6</v>
      </c>
      <c r="Q275" s="54">
        <v>0</v>
      </c>
      <c r="R275" s="56">
        <f>Table3[[#This Row],[Incentive Disbursements]]/'1.) CLM Reference'!$B$5</f>
        <v>0</v>
      </c>
      <c r="S275" s="49" t="str">
        <f t="shared" si="14"/>
        <v>N/A</v>
      </c>
      <c r="U275" s="49" t="s">
        <v>178</v>
      </c>
      <c r="V275" s="49" t="str">
        <f>RIGHT(Table5[[#This Row],[Census Tract]],10)</f>
        <v>9009154100</v>
      </c>
      <c r="W275" s="49" t="s">
        <v>254</v>
      </c>
      <c r="X275" s="49" t="s">
        <v>239</v>
      </c>
      <c r="Y275" s="49">
        <v>88.630099999999999</v>
      </c>
      <c r="Z275" s="49">
        <v>3.0456437876824754E-6</v>
      </c>
      <c r="AA275" s="49">
        <v>0</v>
      </c>
      <c r="AB275" s="49">
        <v>0</v>
      </c>
      <c r="AC275" s="49" t="s">
        <v>290</v>
      </c>
      <c r="AD275" s="49" t="s">
        <v>290</v>
      </c>
      <c r="AE275" s="49">
        <v>88.630099999999999</v>
      </c>
      <c r="AF275" s="49">
        <v>3.0456437876824754E-6</v>
      </c>
      <c r="AG275" s="49">
        <v>0</v>
      </c>
      <c r="AH275" s="49">
        <v>0</v>
      </c>
      <c r="AI275" s="49" t="s">
        <v>290</v>
      </c>
      <c r="AJ275" s="49">
        <v>0</v>
      </c>
      <c r="AK275" s="49">
        <v>3.0456437876824754E-6</v>
      </c>
      <c r="AL275" s="49">
        <v>0</v>
      </c>
      <c r="AM275" s="49">
        <v>0</v>
      </c>
      <c r="AN275" s="49" t="s">
        <v>290</v>
      </c>
    </row>
    <row r="276" spans="1:40" s="49" customFormat="1" ht="15.75" thickBot="1" x14ac:dyDescent="0.3">
      <c r="A276" s="50" t="s">
        <v>178</v>
      </c>
      <c r="B276" s="51" t="s">
        <v>251</v>
      </c>
      <c r="C276" s="3" t="s">
        <v>239</v>
      </c>
      <c r="D276" s="15">
        <f>Table3[[#This Row],[Residential CLM $ Collected]]+Table3[[#This Row],[C&amp;I CLM $ Collected]]</f>
        <v>138.0009</v>
      </c>
      <c r="E276" s="48">
        <f>Table3[[#This Row],[CLM $ Collected ]]/'1.) CLM Reference'!$B$4</f>
        <v>4.7421991375344327E-6</v>
      </c>
      <c r="F276" s="12">
        <f>Table3[[#This Row],[Residential Incentive Disbursements]]+Table3[[#This Row],[C&amp;I Incentive Disbursements]]</f>
        <v>0</v>
      </c>
      <c r="G276" s="17">
        <f>Table3[[#This Row],[Incentive Disbursements]]/'1.) CLM Reference'!$B$5</f>
        <v>0</v>
      </c>
      <c r="H276" s="17" t="str">
        <f>IF((Table3[[#This Row],[Incentive Disbursements]]&gt;=0.5*Table3[[#This Row],[CLM $ Collected ]]),"YES",IF(Table3[[#This Row],[Incentive Disbursements]]&lt;=1, "N/A", "NO"))</f>
        <v>N/A</v>
      </c>
      <c r="I276" s="17" t="str">
        <f t="shared" si="12"/>
        <v>N/A</v>
      </c>
      <c r="J276" s="52">
        <v>138.0009</v>
      </c>
      <c r="K276" s="53">
        <f>Table3[[#This Row],[CLM $ Collected ]]/'1.) CLM Reference'!$B$4</f>
        <v>4.7421991375344327E-6</v>
      </c>
      <c r="L276" s="54">
        <v>0</v>
      </c>
      <c r="M276" s="53">
        <f>Table3[[#This Row],[Incentive Disbursements]]/'1.) CLM Reference'!$B$5</f>
        <v>0</v>
      </c>
      <c r="N276" s="53" t="str">
        <f t="shared" si="13"/>
        <v>N/A</v>
      </c>
      <c r="O276" s="52">
        <v>0</v>
      </c>
      <c r="P276" s="76">
        <f>Table3[[#This Row],[CLM $ Collected ]]/'1.) CLM Reference'!$B$4</f>
        <v>4.7421991375344327E-6</v>
      </c>
      <c r="Q276" s="54">
        <v>0</v>
      </c>
      <c r="R276" s="56">
        <f>Table3[[#This Row],[Incentive Disbursements]]/'1.) CLM Reference'!$B$5</f>
        <v>0</v>
      </c>
      <c r="S276" s="49" t="str">
        <f t="shared" si="14"/>
        <v>N/A</v>
      </c>
      <c r="U276" s="49" t="s">
        <v>178</v>
      </c>
      <c r="V276" s="49" t="str">
        <f>RIGHT(Table5[[#This Row],[Census Tract]],10)</f>
        <v>9009154100</v>
      </c>
      <c r="W276" s="49" t="s">
        <v>251</v>
      </c>
      <c r="X276" s="49" t="s">
        <v>239</v>
      </c>
      <c r="Y276" s="49">
        <v>138.0009</v>
      </c>
      <c r="Z276" s="49">
        <v>4.7421991375344327E-6</v>
      </c>
      <c r="AA276" s="49">
        <v>0</v>
      </c>
      <c r="AB276" s="49">
        <v>0</v>
      </c>
      <c r="AC276" s="49" t="s">
        <v>290</v>
      </c>
      <c r="AD276" s="49" t="s">
        <v>290</v>
      </c>
      <c r="AE276" s="49">
        <v>138.0009</v>
      </c>
      <c r="AF276" s="49">
        <v>4.7421991375344327E-6</v>
      </c>
      <c r="AG276" s="49">
        <v>0</v>
      </c>
      <c r="AH276" s="49">
        <v>0</v>
      </c>
      <c r="AI276" s="49" t="s">
        <v>290</v>
      </c>
      <c r="AJ276" s="49">
        <v>0</v>
      </c>
      <c r="AK276" s="49">
        <v>4.7421991375344327E-6</v>
      </c>
      <c r="AL276" s="49">
        <v>0</v>
      </c>
      <c r="AM276" s="49">
        <v>0</v>
      </c>
      <c r="AN276" s="49" t="s">
        <v>290</v>
      </c>
    </row>
    <row r="277" spans="1:40" s="49" customFormat="1" ht="15.75" thickBot="1" x14ac:dyDescent="0.3">
      <c r="A277" s="50" t="s">
        <v>178</v>
      </c>
      <c r="B277" s="51" t="s">
        <v>252</v>
      </c>
      <c r="C277" s="3" t="s">
        <v>239</v>
      </c>
      <c r="D277" s="15">
        <f>Table3[[#This Row],[Residential CLM $ Collected]]+Table3[[#This Row],[C&amp;I CLM $ Collected]]</f>
        <v>198882.78960000002</v>
      </c>
      <c r="E277" s="48">
        <f>Table3[[#This Row],[CLM $ Collected ]]/'1.) CLM Reference'!$B$4</f>
        <v>6.8343162494705631E-3</v>
      </c>
      <c r="F277" s="12">
        <f>Table3[[#This Row],[Residential Incentive Disbursements]]+Table3[[#This Row],[C&amp;I Incentive Disbursements]]</f>
        <v>140493.75</v>
      </c>
      <c r="G277" s="17">
        <f>Table3[[#This Row],[Incentive Disbursements]]/'1.) CLM Reference'!$B$5</f>
        <v>8.3622314503686897E-3</v>
      </c>
      <c r="H277" s="17" t="str">
        <f>IF((Table3[[#This Row],[Incentive Disbursements]]&gt;=0.5*Table3[[#This Row],[CLM $ Collected ]]),"YES",IF(Table3[[#This Row],[Incentive Disbursements]]&lt;=1, "N/A", "NO"))</f>
        <v>YES</v>
      </c>
      <c r="I277" s="17" t="str">
        <f t="shared" si="12"/>
        <v>YES</v>
      </c>
      <c r="J277" s="52">
        <v>140097.96650000001</v>
      </c>
      <c r="K277" s="53">
        <f>Table3[[#This Row],[CLM $ Collected ]]/'1.) CLM Reference'!$B$4</f>
        <v>6.8343162494705631E-3</v>
      </c>
      <c r="L277" s="54">
        <v>129756.75</v>
      </c>
      <c r="M277" s="53">
        <f>Table3[[#This Row],[Incentive Disbursements]]/'1.) CLM Reference'!$B$5</f>
        <v>8.3622314503686897E-3</v>
      </c>
      <c r="N277" s="53" t="str">
        <f t="shared" si="13"/>
        <v>YES</v>
      </c>
      <c r="O277" s="52">
        <v>58784.823100000001</v>
      </c>
      <c r="P277" s="76">
        <f>Table3[[#This Row],[CLM $ Collected ]]/'1.) CLM Reference'!$B$4</f>
        <v>6.8343162494705631E-3</v>
      </c>
      <c r="Q277" s="54">
        <v>10737</v>
      </c>
      <c r="R277" s="56">
        <f>Table3[[#This Row],[Incentive Disbursements]]/'1.) CLM Reference'!$B$5</f>
        <v>8.3622314503686897E-3</v>
      </c>
      <c r="S277" s="49" t="str">
        <f t="shared" si="14"/>
        <v>YES</v>
      </c>
      <c r="U277" s="49" t="s">
        <v>178</v>
      </c>
      <c r="V277" s="49" t="str">
        <f>RIGHT(Table5[[#This Row],[Census Tract]],10)</f>
        <v>9009154100</v>
      </c>
      <c r="W277" s="49" t="s">
        <v>252</v>
      </c>
      <c r="X277" s="49" t="s">
        <v>239</v>
      </c>
      <c r="Y277" s="49">
        <v>198882.78960000002</v>
      </c>
      <c r="Z277" s="49">
        <v>6.8343162494705631E-3</v>
      </c>
      <c r="AA277" s="49">
        <v>140493.75</v>
      </c>
      <c r="AB277" s="49">
        <v>8.3622314503686897E-3</v>
      </c>
      <c r="AC277" s="49" t="s">
        <v>1966</v>
      </c>
      <c r="AD277" s="49" t="s">
        <v>1966</v>
      </c>
      <c r="AE277" s="49">
        <v>140097.96650000001</v>
      </c>
      <c r="AF277" s="49">
        <v>6.8343162494705631E-3</v>
      </c>
      <c r="AG277" s="49">
        <v>129756.75</v>
      </c>
      <c r="AH277" s="49">
        <v>8.3622314503686897E-3</v>
      </c>
      <c r="AI277" s="49" t="s">
        <v>1966</v>
      </c>
      <c r="AJ277" s="49">
        <v>58784.823100000001</v>
      </c>
      <c r="AK277" s="49">
        <v>6.8343162494705631E-3</v>
      </c>
      <c r="AL277" s="49">
        <v>10737</v>
      </c>
      <c r="AM277" s="49">
        <v>8.3622314503686897E-3</v>
      </c>
      <c r="AN277" s="49" t="s">
        <v>1966</v>
      </c>
    </row>
    <row r="278" spans="1:40" s="49" customFormat="1" ht="15.75" thickBot="1" x14ac:dyDescent="0.3">
      <c r="A278" s="50" t="s">
        <v>179</v>
      </c>
      <c r="B278" s="51" t="s">
        <v>254</v>
      </c>
      <c r="C278" s="3" t="s">
        <v>239</v>
      </c>
      <c r="D278" s="15">
        <f>Table3[[#This Row],[Residential CLM $ Collected]]+Table3[[#This Row],[C&amp;I CLM $ Collected]]</f>
        <v>546.85829999999999</v>
      </c>
      <c r="E278" s="48">
        <f>Table3[[#This Row],[CLM $ Collected ]]/'1.) CLM Reference'!$B$4</f>
        <v>1.8791985839320947E-5</v>
      </c>
      <c r="F278" s="12">
        <f>Table3[[#This Row],[Residential Incentive Disbursements]]+Table3[[#This Row],[C&amp;I Incentive Disbursements]]</f>
        <v>0</v>
      </c>
      <c r="G278" s="17">
        <f>Table3[[#This Row],[Incentive Disbursements]]/'1.) CLM Reference'!$B$5</f>
        <v>0</v>
      </c>
      <c r="H278" s="17" t="str">
        <f>IF((Table3[[#This Row],[Incentive Disbursements]]&gt;=0.5*Table3[[#This Row],[CLM $ Collected ]]),"YES",IF(Table3[[#This Row],[Incentive Disbursements]]&lt;=1, "N/A", "NO"))</f>
        <v>N/A</v>
      </c>
      <c r="I278" s="17" t="str">
        <f t="shared" si="12"/>
        <v>NO</v>
      </c>
      <c r="J278" s="52">
        <v>546.85829999999999</v>
      </c>
      <c r="K278" s="53">
        <f>Table3[[#This Row],[CLM $ Collected ]]/'1.) CLM Reference'!$B$4</f>
        <v>1.8791985839320947E-5</v>
      </c>
      <c r="L278" s="54">
        <v>0</v>
      </c>
      <c r="M278" s="53">
        <f>Table3[[#This Row],[Incentive Disbursements]]/'1.) CLM Reference'!$B$5</f>
        <v>0</v>
      </c>
      <c r="N278" s="53" t="str">
        <f t="shared" si="13"/>
        <v>NO</v>
      </c>
      <c r="O278" s="52">
        <v>0</v>
      </c>
      <c r="P278" s="76">
        <f>Table3[[#This Row],[CLM $ Collected ]]/'1.) CLM Reference'!$B$4</f>
        <v>1.8791985839320947E-5</v>
      </c>
      <c r="Q278" s="54">
        <v>0</v>
      </c>
      <c r="R278" s="56">
        <f>Table3[[#This Row],[Incentive Disbursements]]/'1.) CLM Reference'!$B$5</f>
        <v>0</v>
      </c>
      <c r="S278" s="49" t="str">
        <f t="shared" si="14"/>
        <v>NO</v>
      </c>
      <c r="U278" s="49" t="s">
        <v>179</v>
      </c>
      <c r="V278" s="49" t="str">
        <f>RIGHT(Table5[[#This Row],[Census Tract]],10)</f>
        <v>9009154200</v>
      </c>
      <c r="W278" s="49" t="s">
        <v>254</v>
      </c>
      <c r="X278" s="49" t="s">
        <v>239</v>
      </c>
      <c r="Y278" s="49">
        <v>546.85829999999999</v>
      </c>
      <c r="Z278" s="49">
        <v>1.8791985839320947E-5</v>
      </c>
      <c r="AA278" s="49">
        <v>0</v>
      </c>
      <c r="AB278" s="49">
        <v>0</v>
      </c>
      <c r="AC278" s="49" t="s">
        <v>290</v>
      </c>
      <c r="AD278" s="49" t="s">
        <v>1965</v>
      </c>
      <c r="AE278" s="49">
        <v>546.85829999999999</v>
      </c>
      <c r="AF278" s="49">
        <v>1.8791985839320947E-5</v>
      </c>
      <c r="AG278" s="49">
        <v>0</v>
      </c>
      <c r="AH278" s="49">
        <v>0</v>
      </c>
      <c r="AI278" s="49" t="s">
        <v>1965</v>
      </c>
      <c r="AJ278" s="49">
        <v>0</v>
      </c>
      <c r="AK278" s="49">
        <v>1.8791985839320947E-5</v>
      </c>
      <c r="AL278" s="49">
        <v>0</v>
      </c>
      <c r="AM278" s="49">
        <v>0</v>
      </c>
      <c r="AN278" s="49" t="s">
        <v>1965</v>
      </c>
    </row>
    <row r="279" spans="1:40" s="49" customFormat="1" ht="15.75" thickBot="1" x14ac:dyDescent="0.3">
      <c r="A279" s="50" t="s">
        <v>179</v>
      </c>
      <c r="B279" s="51" t="s">
        <v>255</v>
      </c>
      <c r="C279" s="3" t="s">
        <v>239</v>
      </c>
      <c r="D279" s="15">
        <f>Table3[[#This Row],[Residential CLM $ Collected]]+Table3[[#This Row],[C&amp;I CLM $ Collected]]</f>
        <v>495.87259999999998</v>
      </c>
      <c r="E279" s="48">
        <f>Table3[[#This Row],[CLM $ Collected ]]/'1.) CLM Reference'!$B$4</f>
        <v>1.7039936812346563E-5</v>
      </c>
      <c r="F279" s="12">
        <f>Table3[[#This Row],[Residential Incentive Disbursements]]+Table3[[#This Row],[C&amp;I Incentive Disbursements]]</f>
        <v>1460.87</v>
      </c>
      <c r="G279" s="17">
        <f>Table3[[#This Row],[Incentive Disbursements]]/'1.) CLM Reference'!$B$5</f>
        <v>8.6951434201878067E-5</v>
      </c>
      <c r="H279" s="17" t="str">
        <f>IF((Table3[[#This Row],[Incentive Disbursements]]&gt;=0.5*Table3[[#This Row],[CLM $ Collected ]]),"YES",IF(Table3[[#This Row],[Incentive Disbursements]]&lt;=1, "N/A", "NO"))</f>
        <v>YES</v>
      </c>
      <c r="I279" s="17" t="str">
        <f t="shared" si="12"/>
        <v>YES</v>
      </c>
      <c r="J279" s="52">
        <v>476.2285</v>
      </c>
      <c r="K279" s="53">
        <f>Table3[[#This Row],[CLM $ Collected ]]/'1.) CLM Reference'!$B$4</f>
        <v>1.7039936812346563E-5</v>
      </c>
      <c r="L279" s="54">
        <v>1460.87</v>
      </c>
      <c r="M279" s="53">
        <f>Table3[[#This Row],[Incentive Disbursements]]/'1.) CLM Reference'!$B$5</f>
        <v>8.6951434201878067E-5</v>
      </c>
      <c r="N279" s="53" t="str">
        <f t="shared" si="13"/>
        <v>YES</v>
      </c>
      <c r="O279" s="52">
        <v>19.644100000000002</v>
      </c>
      <c r="P279" s="76">
        <f>Table3[[#This Row],[CLM $ Collected ]]/'1.) CLM Reference'!$B$4</f>
        <v>1.7039936812346563E-5</v>
      </c>
      <c r="Q279" s="54">
        <v>0</v>
      </c>
      <c r="R279" s="56">
        <f>Table3[[#This Row],[Incentive Disbursements]]/'1.) CLM Reference'!$B$5</f>
        <v>8.6951434201878067E-5</v>
      </c>
      <c r="S279" s="49" t="str">
        <f t="shared" si="14"/>
        <v>YES</v>
      </c>
      <c r="U279" s="49" t="s">
        <v>179</v>
      </c>
      <c r="V279" s="49" t="str">
        <f>RIGHT(Table5[[#This Row],[Census Tract]],10)</f>
        <v>9009154200</v>
      </c>
      <c r="W279" s="49" t="s">
        <v>255</v>
      </c>
      <c r="X279" s="49" t="s">
        <v>239</v>
      </c>
      <c r="Y279" s="49">
        <v>495.87259999999998</v>
      </c>
      <c r="Z279" s="49">
        <v>1.7039936812346563E-5</v>
      </c>
      <c r="AA279" s="49">
        <v>1460.87</v>
      </c>
      <c r="AB279" s="49">
        <v>8.6951434201878067E-5</v>
      </c>
      <c r="AC279" s="49" t="s">
        <v>1966</v>
      </c>
      <c r="AD279" s="49" t="s">
        <v>1966</v>
      </c>
      <c r="AE279" s="49">
        <v>476.2285</v>
      </c>
      <c r="AF279" s="49">
        <v>1.7039936812346563E-5</v>
      </c>
      <c r="AG279" s="49">
        <v>1460.87</v>
      </c>
      <c r="AH279" s="49">
        <v>8.6951434201878067E-5</v>
      </c>
      <c r="AI279" s="49" t="s">
        <v>1966</v>
      </c>
      <c r="AJ279" s="49">
        <v>19.644100000000002</v>
      </c>
      <c r="AK279" s="49">
        <v>1.7039936812346563E-5</v>
      </c>
      <c r="AL279" s="49">
        <v>0</v>
      </c>
      <c r="AM279" s="49">
        <v>8.6951434201878067E-5</v>
      </c>
      <c r="AN279" s="49" t="s">
        <v>1966</v>
      </c>
    </row>
    <row r="280" spans="1:40" s="49" customFormat="1" ht="15.75" thickBot="1" x14ac:dyDescent="0.3">
      <c r="A280" s="50" t="s">
        <v>179</v>
      </c>
      <c r="B280" s="51" t="s">
        <v>252</v>
      </c>
      <c r="C280" s="3" t="s">
        <v>239</v>
      </c>
      <c r="D280" s="15">
        <f>Table3[[#This Row],[Residential CLM $ Collected]]+Table3[[#This Row],[C&amp;I CLM $ Collected]]</f>
        <v>158777.90529999998</v>
      </c>
      <c r="E280" s="48">
        <f>Table3[[#This Row],[CLM $ Collected ]]/'1.) CLM Reference'!$B$4</f>
        <v>5.4561705436209753E-3</v>
      </c>
      <c r="F280" s="12">
        <f>Table3[[#This Row],[Residential Incentive Disbursements]]+Table3[[#This Row],[C&amp;I Incentive Disbursements]]</f>
        <v>33646.18</v>
      </c>
      <c r="G280" s="17">
        <f>Table3[[#This Row],[Incentive Disbursements]]/'1.) CLM Reference'!$B$5</f>
        <v>2.0026310393221479E-3</v>
      </c>
      <c r="H280" s="17" t="str">
        <f>IF((Table3[[#This Row],[Incentive Disbursements]]&gt;=0.5*Table3[[#This Row],[CLM $ Collected ]]),"YES",IF(Table3[[#This Row],[Incentive Disbursements]]&lt;=1, "N/A", "NO"))</f>
        <v>NO</v>
      </c>
      <c r="I280" s="17" t="str">
        <f t="shared" si="12"/>
        <v>NO</v>
      </c>
      <c r="J280" s="52">
        <v>124643.2671</v>
      </c>
      <c r="K280" s="53">
        <f>Table3[[#This Row],[CLM $ Collected ]]/'1.) CLM Reference'!$B$4</f>
        <v>5.4561705436209753E-3</v>
      </c>
      <c r="L280" s="54">
        <v>33276.18</v>
      </c>
      <c r="M280" s="53">
        <f>Table3[[#This Row],[Incentive Disbursements]]/'1.) CLM Reference'!$B$5</f>
        <v>2.0026310393221479E-3</v>
      </c>
      <c r="N280" s="53" t="str">
        <f t="shared" si="13"/>
        <v>NO</v>
      </c>
      <c r="O280" s="52">
        <v>34134.638200000001</v>
      </c>
      <c r="P280" s="76">
        <f>Table3[[#This Row],[CLM $ Collected ]]/'1.) CLM Reference'!$B$4</f>
        <v>5.4561705436209753E-3</v>
      </c>
      <c r="Q280" s="54">
        <v>370</v>
      </c>
      <c r="R280" s="56">
        <f>Table3[[#This Row],[Incentive Disbursements]]/'1.) CLM Reference'!$B$5</f>
        <v>2.0026310393221479E-3</v>
      </c>
      <c r="S280" s="49" t="str">
        <f t="shared" si="14"/>
        <v>NO</v>
      </c>
      <c r="U280" s="49" t="s">
        <v>179</v>
      </c>
      <c r="V280" s="49" t="str">
        <f>RIGHT(Table5[[#This Row],[Census Tract]],10)</f>
        <v>9009154200</v>
      </c>
      <c r="W280" s="49" t="s">
        <v>252</v>
      </c>
      <c r="X280" s="49" t="s">
        <v>239</v>
      </c>
      <c r="Y280" s="49">
        <v>158777.90529999998</v>
      </c>
      <c r="Z280" s="49">
        <v>5.4561705436209753E-3</v>
      </c>
      <c r="AA280" s="49">
        <v>33646.18</v>
      </c>
      <c r="AB280" s="49">
        <v>2.0026310393221479E-3</v>
      </c>
      <c r="AC280" s="49" t="s">
        <v>1965</v>
      </c>
      <c r="AD280" s="49" t="s">
        <v>1965</v>
      </c>
      <c r="AE280" s="49">
        <v>124643.2671</v>
      </c>
      <c r="AF280" s="49">
        <v>5.4561705436209753E-3</v>
      </c>
      <c r="AG280" s="49">
        <v>33276.18</v>
      </c>
      <c r="AH280" s="49">
        <v>2.0026310393221479E-3</v>
      </c>
      <c r="AI280" s="49" t="s">
        <v>1965</v>
      </c>
      <c r="AJ280" s="49">
        <v>34134.638200000001</v>
      </c>
      <c r="AK280" s="49">
        <v>5.4561705436209753E-3</v>
      </c>
      <c r="AL280" s="49">
        <v>370</v>
      </c>
      <c r="AM280" s="49">
        <v>2.0026310393221479E-3</v>
      </c>
      <c r="AN280" s="49" t="s">
        <v>1965</v>
      </c>
    </row>
    <row r="281" spans="1:40" s="49" customFormat="1" ht="15.75" thickBot="1" x14ac:dyDescent="0.3">
      <c r="A281" s="50" t="s">
        <v>180</v>
      </c>
      <c r="B281" s="51" t="s">
        <v>254</v>
      </c>
      <c r="C281" s="3" t="s">
        <v>244</v>
      </c>
      <c r="D281" s="15">
        <f>Table3[[#This Row],[Residential CLM $ Collected]]+Table3[[#This Row],[C&amp;I CLM $ Collected]]</f>
        <v>1968.8759</v>
      </c>
      <c r="E281" s="48">
        <f>Table3[[#This Row],[CLM $ Collected ]]/'1.) CLM Reference'!$B$4</f>
        <v>6.7657541326848818E-5</v>
      </c>
      <c r="F281" s="12">
        <f>Table3[[#This Row],[Residential Incentive Disbursements]]+Table3[[#This Row],[C&amp;I Incentive Disbursements]]</f>
        <v>0</v>
      </c>
      <c r="G281" s="17">
        <f>Table3[[#This Row],[Incentive Disbursements]]/'1.) CLM Reference'!$B$5</f>
        <v>0</v>
      </c>
      <c r="H281" s="17" t="str">
        <f>IF((Table3[[#This Row],[Incentive Disbursements]]&gt;=0.5*Table3[[#This Row],[CLM $ Collected ]]),"YES",IF(Table3[[#This Row],[Incentive Disbursements]]&lt;=1, "N/A", "NO"))</f>
        <v>N/A</v>
      </c>
      <c r="I281" s="17" t="str">
        <f t="shared" si="12"/>
        <v>NO</v>
      </c>
      <c r="J281" s="52">
        <v>645.16579999999999</v>
      </c>
      <c r="K281" s="53">
        <f>Table3[[#This Row],[CLM $ Collected ]]/'1.) CLM Reference'!$B$4</f>
        <v>6.7657541326848818E-5</v>
      </c>
      <c r="L281" s="54">
        <v>0</v>
      </c>
      <c r="M281" s="53">
        <f>Table3[[#This Row],[Incentive Disbursements]]/'1.) CLM Reference'!$B$5</f>
        <v>0</v>
      </c>
      <c r="N281" s="53" t="str">
        <f t="shared" si="13"/>
        <v>NO</v>
      </c>
      <c r="O281" s="52">
        <v>1323.7101</v>
      </c>
      <c r="P281" s="76">
        <f>Table3[[#This Row],[CLM $ Collected ]]/'1.) CLM Reference'!$B$4</f>
        <v>6.7657541326848818E-5</v>
      </c>
      <c r="Q281" s="54">
        <v>0</v>
      </c>
      <c r="R281" s="56">
        <f>Table3[[#This Row],[Incentive Disbursements]]/'1.) CLM Reference'!$B$5</f>
        <v>0</v>
      </c>
      <c r="S281" s="49" t="str">
        <f t="shared" si="14"/>
        <v>NO</v>
      </c>
      <c r="U281" s="49" t="s">
        <v>180</v>
      </c>
      <c r="V281" s="49" t="str">
        <f>RIGHT(Table5[[#This Row],[Census Tract]],10)</f>
        <v>9009154500</v>
      </c>
      <c r="W281" s="49" t="s">
        <v>254</v>
      </c>
      <c r="X281" s="49" t="s">
        <v>244</v>
      </c>
      <c r="Y281" s="49">
        <v>1968.8759</v>
      </c>
      <c r="Z281" s="49">
        <v>6.7657541326848818E-5</v>
      </c>
      <c r="AA281" s="49">
        <v>0</v>
      </c>
      <c r="AB281" s="49">
        <v>0</v>
      </c>
      <c r="AC281" s="49" t="s">
        <v>290</v>
      </c>
      <c r="AD281" s="49" t="s">
        <v>1965</v>
      </c>
      <c r="AE281" s="49">
        <v>645.16579999999999</v>
      </c>
      <c r="AF281" s="49">
        <v>6.7657541326848818E-5</v>
      </c>
      <c r="AG281" s="49">
        <v>0</v>
      </c>
      <c r="AH281" s="49">
        <v>0</v>
      </c>
      <c r="AI281" s="49" t="s">
        <v>1965</v>
      </c>
      <c r="AJ281" s="49">
        <v>1323.7101</v>
      </c>
      <c r="AK281" s="49">
        <v>6.7657541326848818E-5</v>
      </c>
      <c r="AL281" s="49">
        <v>0</v>
      </c>
      <c r="AM281" s="49">
        <v>0</v>
      </c>
      <c r="AN281" s="49" t="s">
        <v>1965</v>
      </c>
    </row>
    <row r="282" spans="1:40" s="49" customFormat="1" ht="15.75" thickBot="1" x14ac:dyDescent="0.3">
      <c r="A282" s="50" t="s">
        <v>180</v>
      </c>
      <c r="B282" s="51" t="s">
        <v>251</v>
      </c>
      <c r="C282" s="3" t="s">
        <v>244</v>
      </c>
      <c r="D282" s="15">
        <f>Table3[[#This Row],[Residential CLM $ Collected]]+Table3[[#This Row],[C&amp;I CLM $ Collected]]</f>
        <v>7.0670000000000002</v>
      </c>
      <c r="E282" s="48">
        <f>Table3[[#This Row],[CLM $ Collected ]]/'1.) CLM Reference'!$B$4</f>
        <v>2.4284712132280179E-7</v>
      </c>
      <c r="F282" s="12">
        <f>Table3[[#This Row],[Residential Incentive Disbursements]]+Table3[[#This Row],[C&amp;I Incentive Disbursements]]</f>
        <v>0</v>
      </c>
      <c r="G282" s="17">
        <f>Table3[[#This Row],[Incentive Disbursements]]/'1.) CLM Reference'!$B$5</f>
        <v>0</v>
      </c>
      <c r="H282" s="17" t="str">
        <f>IF((Table3[[#This Row],[Incentive Disbursements]]&gt;=0.5*Table3[[#This Row],[CLM $ Collected ]]),"YES",IF(Table3[[#This Row],[Incentive Disbursements]]&lt;=1, "N/A", "NO"))</f>
        <v>N/A</v>
      </c>
      <c r="I282" s="17" t="str">
        <f t="shared" si="12"/>
        <v>N/A</v>
      </c>
      <c r="J282" s="52">
        <v>0</v>
      </c>
      <c r="K282" s="53">
        <f>Table3[[#This Row],[CLM $ Collected ]]/'1.) CLM Reference'!$B$4</f>
        <v>2.4284712132280179E-7</v>
      </c>
      <c r="L282" s="54">
        <v>0</v>
      </c>
      <c r="M282" s="53">
        <f>Table3[[#This Row],[Incentive Disbursements]]/'1.) CLM Reference'!$B$5</f>
        <v>0</v>
      </c>
      <c r="N282" s="53" t="str">
        <f t="shared" si="13"/>
        <v>N/A</v>
      </c>
      <c r="O282" s="52">
        <v>7.0670000000000002</v>
      </c>
      <c r="P282" s="76">
        <f>Table3[[#This Row],[CLM $ Collected ]]/'1.) CLM Reference'!$B$4</f>
        <v>2.4284712132280179E-7</v>
      </c>
      <c r="Q282" s="54">
        <v>0</v>
      </c>
      <c r="R282" s="56">
        <f>Table3[[#This Row],[Incentive Disbursements]]/'1.) CLM Reference'!$B$5</f>
        <v>0</v>
      </c>
      <c r="S282" s="49" t="str">
        <f t="shared" si="14"/>
        <v>N/A</v>
      </c>
      <c r="U282" s="49" t="s">
        <v>180</v>
      </c>
      <c r="V282" s="49" t="str">
        <f>RIGHT(Table5[[#This Row],[Census Tract]],10)</f>
        <v>9009154500</v>
      </c>
      <c r="W282" s="49" t="s">
        <v>251</v>
      </c>
      <c r="X282" s="49" t="s">
        <v>244</v>
      </c>
      <c r="Y282" s="49">
        <v>7.0670000000000002</v>
      </c>
      <c r="Z282" s="49">
        <v>2.4284712132280179E-7</v>
      </c>
      <c r="AA282" s="49">
        <v>0</v>
      </c>
      <c r="AB282" s="49">
        <v>0</v>
      </c>
      <c r="AC282" s="49" t="s">
        <v>290</v>
      </c>
      <c r="AD282" s="49" t="s">
        <v>290</v>
      </c>
      <c r="AE282" s="49">
        <v>0</v>
      </c>
      <c r="AF282" s="49">
        <v>2.4284712132280179E-7</v>
      </c>
      <c r="AG282" s="49">
        <v>0</v>
      </c>
      <c r="AH282" s="49">
        <v>0</v>
      </c>
      <c r="AI282" s="49" t="s">
        <v>290</v>
      </c>
      <c r="AJ282" s="49">
        <v>7.0670000000000002</v>
      </c>
      <c r="AK282" s="49">
        <v>2.4284712132280179E-7</v>
      </c>
      <c r="AL282" s="49">
        <v>0</v>
      </c>
      <c r="AM282" s="49">
        <v>0</v>
      </c>
      <c r="AN282" s="49" t="s">
        <v>290</v>
      </c>
    </row>
    <row r="283" spans="1:40" s="49" customFormat="1" ht="15.75" thickBot="1" x14ac:dyDescent="0.3">
      <c r="A283" s="50" t="s">
        <v>180</v>
      </c>
      <c r="B283" s="51" t="s">
        <v>255</v>
      </c>
      <c r="C283" s="3" t="s">
        <v>244</v>
      </c>
      <c r="D283" s="15">
        <f>Table3[[#This Row],[Residential CLM $ Collected]]+Table3[[#This Row],[C&amp;I CLM $ Collected]]</f>
        <v>36.828400000000002</v>
      </c>
      <c r="E283" s="48">
        <f>Table3[[#This Row],[CLM $ Collected ]]/'1.) CLM Reference'!$B$4</f>
        <v>1.2655541138990625E-6</v>
      </c>
      <c r="F283" s="12">
        <f>Table3[[#This Row],[Residential Incentive Disbursements]]+Table3[[#This Row],[C&amp;I Incentive Disbursements]]</f>
        <v>0</v>
      </c>
      <c r="G283" s="17">
        <f>Table3[[#This Row],[Incentive Disbursements]]/'1.) CLM Reference'!$B$5</f>
        <v>0</v>
      </c>
      <c r="H283" s="17" t="str">
        <f>IF((Table3[[#This Row],[Incentive Disbursements]]&gt;=0.5*Table3[[#This Row],[CLM $ Collected ]]),"YES",IF(Table3[[#This Row],[Incentive Disbursements]]&lt;=1, "N/A", "NO"))</f>
        <v>N/A</v>
      </c>
      <c r="I283" s="17" t="str">
        <f t="shared" si="12"/>
        <v>N/A</v>
      </c>
      <c r="J283" s="52">
        <v>0</v>
      </c>
      <c r="K283" s="53">
        <f>Table3[[#This Row],[CLM $ Collected ]]/'1.) CLM Reference'!$B$4</f>
        <v>1.2655541138990625E-6</v>
      </c>
      <c r="L283" s="54">
        <v>0</v>
      </c>
      <c r="M283" s="53">
        <f>Table3[[#This Row],[Incentive Disbursements]]/'1.) CLM Reference'!$B$5</f>
        <v>0</v>
      </c>
      <c r="N283" s="53" t="str">
        <f t="shared" si="13"/>
        <v>N/A</v>
      </c>
      <c r="O283" s="52">
        <v>36.828400000000002</v>
      </c>
      <c r="P283" s="76">
        <f>Table3[[#This Row],[CLM $ Collected ]]/'1.) CLM Reference'!$B$4</f>
        <v>1.2655541138990625E-6</v>
      </c>
      <c r="Q283" s="54">
        <v>0</v>
      </c>
      <c r="R283" s="56">
        <f>Table3[[#This Row],[Incentive Disbursements]]/'1.) CLM Reference'!$B$5</f>
        <v>0</v>
      </c>
      <c r="S283" s="49" t="str">
        <f t="shared" si="14"/>
        <v>N/A</v>
      </c>
      <c r="U283" s="49" t="s">
        <v>180</v>
      </c>
      <c r="V283" s="49" t="str">
        <f>RIGHT(Table5[[#This Row],[Census Tract]],10)</f>
        <v>9009154500</v>
      </c>
      <c r="W283" s="49" t="s">
        <v>255</v>
      </c>
      <c r="X283" s="49" t="s">
        <v>244</v>
      </c>
      <c r="Y283" s="49">
        <v>36.828400000000002</v>
      </c>
      <c r="Z283" s="49">
        <v>1.2655541138990625E-6</v>
      </c>
      <c r="AA283" s="49">
        <v>0</v>
      </c>
      <c r="AB283" s="49">
        <v>0</v>
      </c>
      <c r="AC283" s="49" t="s">
        <v>290</v>
      </c>
      <c r="AD283" s="49" t="s">
        <v>290</v>
      </c>
      <c r="AE283" s="49">
        <v>0</v>
      </c>
      <c r="AF283" s="49">
        <v>1.2655541138990625E-6</v>
      </c>
      <c r="AG283" s="49">
        <v>0</v>
      </c>
      <c r="AH283" s="49">
        <v>0</v>
      </c>
      <c r="AI283" s="49" t="s">
        <v>290</v>
      </c>
      <c r="AJ283" s="49">
        <v>36.828400000000002</v>
      </c>
      <c r="AK283" s="49">
        <v>1.2655541138990625E-6</v>
      </c>
      <c r="AL283" s="49">
        <v>0</v>
      </c>
      <c r="AM283" s="49">
        <v>0</v>
      </c>
      <c r="AN283" s="49" t="s">
        <v>290</v>
      </c>
    </row>
    <row r="284" spans="1:40" s="49" customFormat="1" ht="15.75" thickBot="1" x14ac:dyDescent="0.3">
      <c r="A284" s="50" t="s">
        <v>180</v>
      </c>
      <c r="B284" s="51" t="s">
        <v>272</v>
      </c>
      <c r="C284" s="3" t="s">
        <v>239</v>
      </c>
      <c r="D284" s="15">
        <f>Table3[[#This Row],[Residential CLM $ Collected]]+Table3[[#This Row],[C&amp;I CLM $ Collected]]</f>
        <v>0</v>
      </c>
      <c r="E284" s="48">
        <f>Table3[[#This Row],[CLM $ Collected ]]/'1.) CLM Reference'!$B$4</f>
        <v>0</v>
      </c>
      <c r="F284" s="12">
        <f>Table3[[#This Row],[Residential Incentive Disbursements]]+Table3[[#This Row],[C&amp;I Incentive Disbursements]]</f>
        <v>15384.05</v>
      </c>
      <c r="G284" s="17">
        <f>Table3[[#This Row],[Incentive Disbursements]]/'1.) CLM Reference'!$B$5</f>
        <v>9.1566341381053916E-4</v>
      </c>
      <c r="H284" s="17" t="str">
        <f>IF((Table3[[#This Row],[Incentive Disbursements]]&gt;=0.5*Table3[[#This Row],[CLM $ Collected ]]),"YES",IF(Table3[[#This Row],[Incentive Disbursements]]&lt;=1, "N/A", "NO"))</f>
        <v>YES</v>
      </c>
      <c r="I284" s="17" t="str">
        <f t="shared" si="12"/>
        <v>N/A</v>
      </c>
      <c r="J284" s="52">
        <v>0</v>
      </c>
      <c r="K284" s="53">
        <f>Table3[[#This Row],[CLM $ Collected ]]/'1.) CLM Reference'!$B$4</f>
        <v>0</v>
      </c>
      <c r="L284" s="54">
        <v>6856.05</v>
      </c>
      <c r="M284" s="53">
        <f>Table3[[#This Row],[Incentive Disbursements]]/'1.) CLM Reference'!$B$5</f>
        <v>9.1566341381053916E-4</v>
      </c>
      <c r="N284" s="53" t="str">
        <f t="shared" si="13"/>
        <v>N/A</v>
      </c>
      <c r="O284" s="52">
        <v>0</v>
      </c>
      <c r="P284" s="76">
        <f>Table3[[#This Row],[CLM $ Collected ]]/'1.) CLM Reference'!$B$4</f>
        <v>0</v>
      </c>
      <c r="Q284" s="54">
        <v>8528</v>
      </c>
      <c r="R284" s="56">
        <f>Table3[[#This Row],[Incentive Disbursements]]/'1.) CLM Reference'!$B$5</f>
        <v>9.1566341381053916E-4</v>
      </c>
      <c r="S284" s="49" t="str">
        <f t="shared" si="14"/>
        <v>N/A</v>
      </c>
      <c r="U284" s="49" t="s">
        <v>180</v>
      </c>
      <c r="V284" s="49" t="str">
        <f>RIGHT(Table5[[#This Row],[Census Tract]],10)</f>
        <v>9009154500</v>
      </c>
      <c r="W284" s="49" t="s">
        <v>272</v>
      </c>
      <c r="X284" s="49" t="s">
        <v>239</v>
      </c>
      <c r="Y284" s="49">
        <v>0</v>
      </c>
      <c r="Z284" s="49">
        <v>0</v>
      </c>
      <c r="AA284" s="49">
        <v>15384.05</v>
      </c>
      <c r="AB284" s="49">
        <v>9.1566341381053916E-4</v>
      </c>
      <c r="AC284" s="49" t="s">
        <v>1966</v>
      </c>
      <c r="AD284" s="49" t="s">
        <v>290</v>
      </c>
      <c r="AE284" s="49">
        <v>0</v>
      </c>
      <c r="AF284" s="49">
        <v>0</v>
      </c>
      <c r="AG284" s="49">
        <v>6856.05</v>
      </c>
      <c r="AH284" s="49">
        <v>9.1566341381053916E-4</v>
      </c>
      <c r="AI284" s="49" t="s">
        <v>290</v>
      </c>
      <c r="AJ284" s="49">
        <v>0</v>
      </c>
      <c r="AK284" s="49">
        <v>0</v>
      </c>
      <c r="AL284" s="49">
        <v>8528</v>
      </c>
      <c r="AM284" s="49">
        <v>9.1566341381053916E-4</v>
      </c>
      <c r="AN284" s="49" t="s">
        <v>290</v>
      </c>
    </row>
    <row r="285" spans="1:40" s="49" customFormat="1" ht="15.75" thickBot="1" x14ac:dyDescent="0.3">
      <c r="A285" s="50" t="s">
        <v>180</v>
      </c>
      <c r="B285" s="51" t="s">
        <v>252</v>
      </c>
      <c r="C285" s="3" t="s">
        <v>244</v>
      </c>
      <c r="D285" s="15">
        <f>Table3[[#This Row],[Residential CLM $ Collected]]+Table3[[#This Row],[C&amp;I CLM $ Collected]]</f>
        <v>102170.4350999998</v>
      </c>
      <c r="E285" s="48">
        <f>Table3[[#This Row],[CLM $ Collected ]]/'1.) CLM Reference'!$B$4</f>
        <v>3.5109376041224136E-3</v>
      </c>
      <c r="F285" s="12">
        <f>Table3[[#This Row],[Residential Incentive Disbursements]]+Table3[[#This Row],[C&amp;I Incentive Disbursements]]</f>
        <v>0</v>
      </c>
      <c r="G285" s="17">
        <f>Table3[[#This Row],[Incentive Disbursements]]/'1.) CLM Reference'!$B$5</f>
        <v>0</v>
      </c>
      <c r="H285" s="17" t="str">
        <f>IF((Table3[[#This Row],[Incentive Disbursements]]&gt;=0.5*Table3[[#This Row],[CLM $ Collected ]]),"YES",IF(Table3[[#This Row],[Incentive Disbursements]]&lt;=1, "N/A", "NO"))</f>
        <v>N/A</v>
      </c>
      <c r="I285" s="17" t="str">
        <f t="shared" si="12"/>
        <v>NO</v>
      </c>
      <c r="J285" s="52">
        <v>67239.908799999801</v>
      </c>
      <c r="K285" s="53">
        <f>Table3[[#This Row],[CLM $ Collected ]]/'1.) CLM Reference'!$B$4</f>
        <v>3.5109376041224136E-3</v>
      </c>
      <c r="L285" s="54">
        <v>0</v>
      </c>
      <c r="M285" s="53">
        <f>Table3[[#This Row],[Incentive Disbursements]]/'1.) CLM Reference'!$B$5</f>
        <v>0</v>
      </c>
      <c r="N285" s="53" t="str">
        <f t="shared" si="13"/>
        <v>NO</v>
      </c>
      <c r="O285" s="52">
        <v>34930.526299999998</v>
      </c>
      <c r="P285" s="76">
        <f>Table3[[#This Row],[CLM $ Collected ]]/'1.) CLM Reference'!$B$4</f>
        <v>3.5109376041224136E-3</v>
      </c>
      <c r="Q285" s="54">
        <v>0</v>
      </c>
      <c r="R285" s="56">
        <f>Table3[[#This Row],[Incentive Disbursements]]/'1.) CLM Reference'!$B$5</f>
        <v>0</v>
      </c>
      <c r="S285" s="49" t="str">
        <f t="shared" si="14"/>
        <v>NO</v>
      </c>
      <c r="U285" s="49" t="s">
        <v>180</v>
      </c>
      <c r="V285" s="49" t="str">
        <f>RIGHT(Table5[[#This Row],[Census Tract]],10)</f>
        <v>9009154500</v>
      </c>
      <c r="W285" s="49" t="s">
        <v>252</v>
      </c>
      <c r="X285" s="49" t="s">
        <v>244</v>
      </c>
      <c r="Y285" s="49">
        <v>102170.4350999998</v>
      </c>
      <c r="Z285" s="49">
        <v>3.5109376041224136E-3</v>
      </c>
      <c r="AA285" s="49">
        <v>0</v>
      </c>
      <c r="AB285" s="49">
        <v>0</v>
      </c>
      <c r="AC285" s="49" t="s">
        <v>290</v>
      </c>
      <c r="AD285" s="49" t="s">
        <v>1965</v>
      </c>
      <c r="AE285" s="49">
        <v>67239.908799999801</v>
      </c>
      <c r="AF285" s="49">
        <v>3.5109376041224136E-3</v>
      </c>
      <c r="AG285" s="49">
        <v>0</v>
      </c>
      <c r="AH285" s="49">
        <v>0</v>
      </c>
      <c r="AI285" s="49" t="s">
        <v>1965</v>
      </c>
      <c r="AJ285" s="49">
        <v>34930.526299999998</v>
      </c>
      <c r="AK285" s="49">
        <v>3.5109376041224136E-3</v>
      </c>
      <c r="AL285" s="49">
        <v>0</v>
      </c>
      <c r="AM285" s="49">
        <v>0</v>
      </c>
      <c r="AN285" s="49" t="s">
        <v>1965</v>
      </c>
    </row>
    <row r="286" spans="1:40" s="49" customFormat="1" ht="15.75" thickBot="1" x14ac:dyDescent="0.3">
      <c r="A286" s="50" t="s">
        <v>181</v>
      </c>
      <c r="B286" s="51" t="s">
        <v>254</v>
      </c>
      <c r="C286" s="3" t="s">
        <v>239</v>
      </c>
      <c r="D286" s="15">
        <f>Table3[[#This Row],[Residential CLM $ Collected]]+Table3[[#This Row],[C&amp;I CLM $ Collected]]</f>
        <v>716.68090000000007</v>
      </c>
      <c r="E286" s="48">
        <f>Table3[[#This Row],[CLM $ Collected ]]/'1.) CLM Reference'!$B$4</f>
        <v>2.4627691166270667E-5</v>
      </c>
      <c r="F286" s="12">
        <f>Table3[[#This Row],[Residential Incentive Disbursements]]+Table3[[#This Row],[C&amp;I Incentive Disbursements]]</f>
        <v>0</v>
      </c>
      <c r="G286" s="17">
        <f>Table3[[#This Row],[Incentive Disbursements]]/'1.) CLM Reference'!$B$5</f>
        <v>0</v>
      </c>
      <c r="H286" s="17" t="str">
        <f>IF((Table3[[#This Row],[Incentive Disbursements]]&gt;=0.5*Table3[[#This Row],[CLM $ Collected ]]),"YES",IF(Table3[[#This Row],[Incentive Disbursements]]&lt;=1, "N/A", "NO"))</f>
        <v>N/A</v>
      </c>
      <c r="I286" s="17" t="str">
        <f t="shared" si="12"/>
        <v>NO</v>
      </c>
      <c r="J286" s="52">
        <v>123.0565</v>
      </c>
      <c r="K286" s="53">
        <f>Table3[[#This Row],[CLM $ Collected ]]/'1.) CLM Reference'!$B$4</f>
        <v>2.4627691166270667E-5</v>
      </c>
      <c r="L286" s="54">
        <v>0</v>
      </c>
      <c r="M286" s="53">
        <f>Table3[[#This Row],[Incentive Disbursements]]/'1.) CLM Reference'!$B$5</f>
        <v>0</v>
      </c>
      <c r="N286" s="53" t="str">
        <f t="shared" si="13"/>
        <v>NO</v>
      </c>
      <c r="O286" s="52">
        <v>593.62440000000004</v>
      </c>
      <c r="P286" s="76">
        <f>Table3[[#This Row],[CLM $ Collected ]]/'1.) CLM Reference'!$B$4</f>
        <v>2.4627691166270667E-5</v>
      </c>
      <c r="Q286" s="54">
        <v>0</v>
      </c>
      <c r="R286" s="56">
        <f>Table3[[#This Row],[Incentive Disbursements]]/'1.) CLM Reference'!$B$5</f>
        <v>0</v>
      </c>
      <c r="S286" s="49" t="str">
        <f t="shared" si="14"/>
        <v>NO</v>
      </c>
      <c r="U286" s="49" t="s">
        <v>181</v>
      </c>
      <c r="V286" s="49" t="str">
        <f>RIGHT(Table5[[#This Row],[Census Tract]],10)</f>
        <v>9009154600</v>
      </c>
      <c r="W286" s="49" t="s">
        <v>254</v>
      </c>
      <c r="X286" s="49" t="s">
        <v>239</v>
      </c>
      <c r="Y286" s="49">
        <v>716.68090000000007</v>
      </c>
      <c r="Z286" s="49">
        <v>2.4627691166270667E-5</v>
      </c>
      <c r="AA286" s="49">
        <v>0</v>
      </c>
      <c r="AB286" s="49">
        <v>0</v>
      </c>
      <c r="AC286" s="49" t="s">
        <v>290</v>
      </c>
      <c r="AD286" s="49" t="s">
        <v>1965</v>
      </c>
      <c r="AE286" s="49">
        <v>123.0565</v>
      </c>
      <c r="AF286" s="49">
        <v>2.4627691166270667E-5</v>
      </c>
      <c r="AG286" s="49">
        <v>0</v>
      </c>
      <c r="AH286" s="49">
        <v>0</v>
      </c>
      <c r="AI286" s="49" t="s">
        <v>1965</v>
      </c>
      <c r="AJ286" s="49">
        <v>593.62440000000004</v>
      </c>
      <c r="AK286" s="49">
        <v>2.4627691166270667E-5</v>
      </c>
      <c r="AL286" s="49">
        <v>0</v>
      </c>
      <c r="AM286" s="49">
        <v>0</v>
      </c>
      <c r="AN286" s="49" t="s">
        <v>1965</v>
      </c>
    </row>
    <row r="287" spans="1:40" s="49" customFormat="1" ht="15.75" thickBot="1" x14ac:dyDescent="0.3">
      <c r="A287" s="50" t="s">
        <v>181</v>
      </c>
      <c r="B287" s="51" t="s">
        <v>251</v>
      </c>
      <c r="C287" s="3" t="s">
        <v>239</v>
      </c>
      <c r="D287" s="15">
        <f>Table3[[#This Row],[Residential CLM $ Collected]]+Table3[[#This Row],[C&amp;I CLM $ Collected]]</f>
        <v>9.6715999999999998</v>
      </c>
      <c r="E287" s="48">
        <f>Table3[[#This Row],[CLM $ Collected ]]/'1.) CLM Reference'!$B$4</f>
        <v>3.3235039176250316E-7</v>
      </c>
      <c r="F287" s="12">
        <f>Table3[[#This Row],[Residential Incentive Disbursements]]+Table3[[#This Row],[C&amp;I Incentive Disbursements]]</f>
        <v>0</v>
      </c>
      <c r="G287" s="17">
        <f>Table3[[#This Row],[Incentive Disbursements]]/'1.) CLM Reference'!$B$5</f>
        <v>0</v>
      </c>
      <c r="H287" s="17" t="str">
        <f>IF((Table3[[#This Row],[Incentive Disbursements]]&gt;=0.5*Table3[[#This Row],[CLM $ Collected ]]),"YES",IF(Table3[[#This Row],[Incentive Disbursements]]&lt;=1, "N/A", "NO"))</f>
        <v>N/A</v>
      </c>
      <c r="I287" s="17" t="str">
        <f t="shared" si="12"/>
        <v>N/A</v>
      </c>
      <c r="J287" s="52">
        <v>9.6715999999999998</v>
      </c>
      <c r="K287" s="53">
        <f>Table3[[#This Row],[CLM $ Collected ]]/'1.) CLM Reference'!$B$4</f>
        <v>3.3235039176250316E-7</v>
      </c>
      <c r="L287" s="54">
        <v>0</v>
      </c>
      <c r="M287" s="53">
        <f>Table3[[#This Row],[Incentive Disbursements]]/'1.) CLM Reference'!$B$5</f>
        <v>0</v>
      </c>
      <c r="N287" s="53" t="str">
        <f t="shared" si="13"/>
        <v>N/A</v>
      </c>
      <c r="O287" s="52">
        <v>0</v>
      </c>
      <c r="P287" s="76">
        <f>Table3[[#This Row],[CLM $ Collected ]]/'1.) CLM Reference'!$B$4</f>
        <v>3.3235039176250316E-7</v>
      </c>
      <c r="Q287" s="54">
        <v>0</v>
      </c>
      <c r="R287" s="56">
        <f>Table3[[#This Row],[Incentive Disbursements]]/'1.) CLM Reference'!$B$5</f>
        <v>0</v>
      </c>
      <c r="S287" s="49" t="str">
        <f t="shared" si="14"/>
        <v>N/A</v>
      </c>
      <c r="U287" s="49" t="s">
        <v>181</v>
      </c>
      <c r="V287" s="49" t="str">
        <f>RIGHT(Table5[[#This Row],[Census Tract]],10)</f>
        <v>9009154600</v>
      </c>
      <c r="W287" s="49" t="s">
        <v>251</v>
      </c>
      <c r="X287" s="49" t="s">
        <v>239</v>
      </c>
      <c r="Y287" s="49">
        <v>9.6715999999999998</v>
      </c>
      <c r="Z287" s="49">
        <v>3.3235039176250316E-7</v>
      </c>
      <c r="AA287" s="49">
        <v>0</v>
      </c>
      <c r="AB287" s="49">
        <v>0</v>
      </c>
      <c r="AC287" s="49" t="s">
        <v>290</v>
      </c>
      <c r="AD287" s="49" t="s">
        <v>290</v>
      </c>
      <c r="AE287" s="49">
        <v>9.6715999999999998</v>
      </c>
      <c r="AF287" s="49">
        <v>3.3235039176250316E-7</v>
      </c>
      <c r="AG287" s="49">
        <v>0</v>
      </c>
      <c r="AH287" s="49">
        <v>0</v>
      </c>
      <c r="AI287" s="49" t="s">
        <v>290</v>
      </c>
      <c r="AJ287" s="49">
        <v>0</v>
      </c>
      <c r="AK287" s="49">
        <v>3.3235039176250316E-7</v>
      </c>
      <c r="AL287" s="49">
        <v>0</v>
      </c>
      <c r="AM287" s="49">
        <v>0</v>
      </c>
      <c r="AN287" s="49" t="s">
        <v>290</v>
      </c>
    </row>
    <row r="288" spans="1:40" s="49" customFormat="1" ht="15.75" thickBot="1" x14ac:dyDescent="0.3">
      <c r="A288" s="50" t="s">
        <v>181</v>
      </c>
      <c r="B288" s="51" t="s">
        <v>255</v>
      </c>
      <c r="C288" s="3" t="s">
        <v>239</v>
      </c>
      <c r="D288" s="15">
        <f>Table3[[#This Row],[Residential CLM $ Collected]]+Table3[[#This Row],[C&amp;I CLM $ Collected]]</f>
        <v>174.66720000000001</v>
      </c>
      <c r="E288" s="48">
        <f>Table3[[#This Row],[CLM $ Collected ]]/'1.) CLM Reference'!$B$4</f>
        <v>6.0021829219632214E-6</v>
      </c>
      <c r="F288" s="12">
        <f>Table3[[#This Row],[Residential Incentive Disbursements]]+Table3[[#This Row],[C&amp;I Incentive Disbursements]]</f>
        <v>0</v>
      </c>
      <c r="G288" s="17">
        <f>Table3[[#This Row],[Incentive Disbursements]]/'1.) CLM Reference'!$B$5</f>
        <v>0</v>
      </c>
      <c r="H288" s="17" t="str">
        <f>IF((Table3[[#This Row],[Incentive Disbursements]]&gt;=0.5*Table3[[#This Row],[CLM $ Collected ]]),"YES",IF(Table3[[#This Row],[Incentive Disbursements]]&lt;=1, "N/A", "NO"))</f>
        <v>N/A</v>
      </c>
      <c r="I288" s="17" t="str">
        <f t="shared" si="12"/>
        <v>NO</v>
      </c>
      <c r="J288" s="52">
        <v>174.66720000000001</v>
      </c>
      <c r="K288" s="53">
        <f>Table3[[#This Row],[CLM $ Collected ]]/'1.) CLM Reference'!$B$4</f>
        <v>6.0021829219632214E-6</v>
      </c>
      <c r="L288" s="54">
        <v>0</v>
      </c>
      <c r="M288" s="53">
        <f>Table3[[#This Row],[Incentive Disbursements]]/'1.) CLM Reference'!$B$5</f>
        <v>0</v>
      </c>
      <c r="N288" s="53" t="str">
        <f t="shared" si="13"/>
        <v>NO</v>
      </c>
      <c r="O288" s="52">
        <v>0</v>
      </c>
      <c r="P288" s="76">
        <f>Table3[[#This Row],[CLM $ Collected ]]/'1.) CLM Reference'!$B$4</f>
        <v>6.0021829219632214E-6</v>
      </c>
      <c r="Q288" s="54">
        <v>0</v>
      </c>
      <c r="R288" s="56">
        <f>Table3[[#This Row],[Incentive Disbursements]]/'1.) CLM Reference'!$B$5</f>
        <v>0</v>
      </c>
      <c r="S288" s="49" t="str">
        <f t="shared" si="14"/>
        <v>NO</v>
      </c>
      <c r="U288" s="49" t="s">
        <v>181</v>
      </c>
      <c r="V288" s="49" t="str">
        <f>RIGHT(Table5[[#This Row],[Census Tract]],10)</f>
        <v>9009154600</v>
      </c>
      <c r="W288" s="49" t="s">
        <v>255</v>
      </c>
      <c r="X288" s="49" t="s">
        <v>239</v>
      </c>
      <c r="Y288" s="49">
        <v>174.66720000000001</v>
      </c>
      <c r="Z288" s="49">
        <v>6.0021829219632214E-6</v>
      </c>
      <c r="AA288" s="49">
        <v>0</v>
      </c>
      <c r="AB288" s="49">
        <v>0</v>
      </c>
      <c r="AC288" s="49" t="s">
        <v>290</v>
      </c>
      <c r="AD288" s="49" t="s">
        <v>1965</v>
      </c>
      <c r="AE288" s="49">
        <v>174.66720000000001</v>
      </c>
      <c r="AF288" s="49">
        <v>6.0021829219632214E-6</v>
      </c>
      <c r="AG288" s="49">
        <v>0</v>
      </c>
      <c r="AH288" s="49">
        <v>0</v>
      </c>
      <c r="AI288" s="49" t="s">
        <v>1965</v>
      </c>
      <c r="AJ288" s="49">
        <v>0</v>
      </c>
      <c r="AK288" s="49">
        <v>6.0021829219632214E-6</v>
      </c>
      <c r="AL288" s="49">
        <v>0</v>
      </c>
      <c r="AM288" s="49">
        <v>0</v>
      </c>
      <c r="AN288" s="49" t="s">
        <v>1965</v>
      </c>
    </row>
    <row r="289" spans="1:40" s="49" customFormat="1" ht="15.75" thickBot="1" x14ac:dyDescent="0.3">
      <c r="A289" s="50" t="s">
        <v>181</v>
      </c>
      <c r="B289" s="51" t="s">
        <v>252</v>
      </c>
      <c r="C289" s="3" t="s">
        <v>239</v>
      </c>
      <c r="D289" s="15">
        <f>Table3[[#This Row],[Residential CLM $ Collected]]+Table3[[#This Row],[C&amp;I CLM $ Collected]]</f>
        <v>124524.1572999999</v>
      </c>
      <c r="E289" s="48">
        <f>Table3[[#This Row],[CLM $ Collected ]]/'1.) CLM Reference'!$B$4</f>
        <v>4.2790905809328896E-3</v>
      </c>
      <c r="F289" s="12">
        <f>Table3[[#This Row],[Residential Incentive Disbursements]]+Table3[[#This Row],[C&amp;I Incentive Disbursements]]</f>
        <v>23862.09</v>
      </c>
      <c r="G289" s="17">
        <f>Table3[[#This Row],[Incentive Disbursements]]/'1.) CLM Reference'!$B$5</f>
        <v>1.4202789766059216E-3</v>
      </c>
      <c r="H289" s="17" t="str">
        <f>IF((Table3[[#This Row],[Incentive Disbursements]]&gt;=0.5*Table3[[#This Row],[CLM $ Collected ]]),"YES",IF(Table3[[#This Row],[Incentive Disbursements]]&lt;=1, "N/A", "NO"))</f>
        <v>NO</v>
      </c>
      <c r="I289" s="17" t="str">
        <f t="shared" si="12"/>
        <v>NO</v>
      </c>
      <c r="J289" s="52">
        <v>74841.980299999894</v>
      </c>
      <c r="K289" s="53">
        <f>Table3[[#This Row],[CLM $ Collected ]]/'1.) CLM Reference'!$B$4</f>
        <v>4.2790905809328896E-3</v>
      </c>
      <c r="L289" s="54">
        <v>16304.8</v>
      </c>
      <c r="M289" s="53">
        <f>Table3[[#This Row],[Incentive Disbursements]]/'1.) CLM Reference'!$B$5</f>
        <v>1.4202789766059216E-3</v>
      </c>
      <c r="N289" s="53" t="str">
        <f t="shared" si="13"/>
        <v>NO</v>
      </c>
      <c r="O289" s="52">
        <v>49682.177000000003</v>
      </c>
      <c r="P289" s="76">
        <f>Table3[[#This Row],[CLM $ Collected ]]/'1.) CLM Reference'!$B$4</f>
        <v>4.2790905809328896E-3</v>
      </c>
      <c r="Q289" s="54">
        <v>7557.29</v>
      </c>
      <c r="R289" s="56">
        <f>Table3[[#This Row],[Incentive Disbursements]]/'1.) CLM Reference'!$B$5</f>
        <v>1.4202789766059216E-3</v>
      </c>
      <c r="S289" s="49" t="str">
        <f t="shared" si="14"/>
        <v>NO</v>
      </c>
      <c r="U289" s="49" t="s">
        <v>181</v>
      </c>
      <c r="V289" s="49" t="str">
        <f>RIGHT(Table5[[#This Row],[Census Tract]],10)</f>
        <v>9009154600</v>
      </c>
      <c r="W289" s="49" t="s">
        <v>252</v>
      </c>
      <c r="X289" s="49" t="s">
        <v>239</v>
      </c>
      <c r="Y289" s="49">
        <v>124524.1572999999</v>
      </c>
      <c r="Z289" s="49">
        <v>4.2790905809328896E-3</v>
      </c>
      <c r="AA289" s="49">
        <v>23862.09</v>
      </c>
      <c r="AB289" s="49">
        <v>1.4202789766059216E-3</v>
      </c>
      <c r="AC289" s="49" t="s">
        <v>1965</v>
      </c>
      <c r="AD289" s="49" t="s">
        <v>1965</v>
      </c>
      <c r="AE289" s="49">
        <v>74841.980299999894</v>
      </c>
      <c r="AF289" s="49">
        <v>4.2790905809328896E-3</v>
      </c>
      <c r="AG289" s="49">
        <v>16304.8</v>
      </c>
      <c r="AH289" s="49">
        <v>1.4202789766059216E-3</v>
      </c>
      <c r="AI289" s="49" t="s">
        <v>1965</v>
      </c>
      <c r="AJ289" s="49">
        <v>49682.177000000003</v>
      </c>
      <c r="AK289" s="49">
        <v>4.2790905809328896E-3</v>
      </c>
      <c r="AL289" s="49">
        <v>7557.29</v>
      </c>
      <c r="AM289" s="49">
        <v>1.4202789766059216E-3</v>
      </c>
      <c r="AN289" s="49" t="s">
        <v>1965</v>
      </c>
    </row>
    <row r="290" spans="1:40" s="49" customFormat="1" ht="15.75" thickBot="1" x14ac:dyDescent="0.3">
      <c r="A290" s="50" t="s">
        <v>182</v>
      </c>
      <c r="B290" s="51" t="s">
        <v>255</v>
      </c>
      <c r="C290" s="3" t="s">
        <v>239</v>
      </c>
      <c r="D290" s="15">
        <f>Table3[[#This Row],[Residential CLM $ Collected]]+Table3[[#This Row],[C&amp;I CLM $ Collected]]</f>
        <v>313.58850000000001</v>
      </c>
      <c r="E290" s="48">
        <f>Table3[[#This Row],[CLM $ Collected ]]/'1.) CLM Reference'!$B$4</f>
        <v>1.0776010259648426E-5</v>
      </c>
      <c r="F290" s="12">
        <f>Table3[[#This Row],[Residential Incentive Disbursements]]+Table3[[#This Row],[C&amp;I Incentive Disbursements]]</f>
        <v>0</v>
      </c>
      <c r="G290" s="17">
        <f>Table3[[#This Row],[Incentive Disbursements]]/'1.) CLM Reference'!$B$5</f>
        <v>0</v>
      </c>
      <c r="H290" s="17" t="str">
        <f>IF((Table3[[#This Row],[Incentive Disbursements]]&gt;=0.5*Table3[[#This Row],[CLM $ Collected ]]),"YES",IF(Table3[[#This Row],[Incentive Disbursements]]&lt;=1, "N/A", "NO"))</f>
        <v>N/A</v>
      </c>
      <c r="I290" s="17" t="str">
        <f t="shared" si="12"/>
        <v>NO</v>
      </c>
      <c r="J290" s="52">
        <v>313.58850000000001</v>
      </c>
      <c r="K290" s="53">
        <f>Table3[[#This Row],[CLM $ Collected ]]/'1.) CLM Reference'!$B$4</f>
        <v>1.0776010259648426E-5</v>
      </c>
      <c r="L290" s="54">
        <v>0</v>
      </c>
      <c r="M290" s="53">
        <f>Table3[[#This Row],[Incentive Disbursements]]/'1.) CLM Reference'!$B$5</f>
        <v>0</v>
      </c>
      <c r="N290" s="53" t="str">
        <f t="shared" si="13"/>
        <v>NO</v>
      </c>
      <c r="O290" s="52">
        <v>0</v>
      </c>
      <c r="P290" s="76">
        <f>Table3[[#This Row],[CLM $ Collected ]]/'1.) CLM Reference'!$B$4</f>
        <v>1.0776010259648426E-5</v>
      </c>
      <c r="Q290" s="54">
        <v>0</v>
      </c>
      <c r="R290" s="56">
        <f>Table3[[#This Row],[Incentive Disbursements]]/'1.) CLM Reference'!$B$5</f>
        <v>0</v>
      </c>
      <c r="S290" s="49" t="str">
        <f t="shared" si="14"/>
        <v>NO</v>
      </c>
      <c r="U290" s="49" t="s">
        <v>182</v>
      </c>
      <c r="V290" s="49" t="str">
        <f>RIGHT(Table5[[#This Row],[Census Tract]],10)</f>
        <v>9009154700</v>
      </c>
      <c r="W290" s="49" t="s">
        <v>255</v>
      </c>
      <c r="X290" s="49" t="s">
        <v>239</v>
      </c>
      <c r="Y290" s="49">
        <v>313.58850000000001</v>
      </c>
      <c r="Z290" s="49">
        <v>1.0776010259648426E-5</v>
      </c>
      <c r="AA290" s="49">
        <v>0</v>
      </c>
      <c r="AB290" s="49">
        <v>0</v>
      </c>
      <c r="AC290" s="49" t="s">
        <v>290</v>
      </c>
      <c r="AD290" s="49" t="s">
        <v>1965</v>
      </c>
      <c r="AE290" s="49">
        <v>313.58850000000001</v>
      </c>
      <c r="AF290" s="49">
        <v>1.0776010259648426E-5</v>
      </c>
      <c r="AG290" s="49">
        <v>0</v>
      </c>
      <c r="AH290" s="49">
        <v>0</v>
      </c>
      <c r="AI290" s="49" t="s">
        <v>1965</v>
      </c>
      <c r="AJ290" s="49">
        <v>0</v>
      </c>
      <c r="AK290" s="49">
        <v>1.0776010259648426E-5</v>
      </c>
      <c r="AL290" s="49">
        <v>0</v>
      </c>
      <c r="AM290" s="49">
        <v>0</v>
      </c>
      <c r="AN290" s="49" t="s">
        <v>1965</v>
      </c>
    </row>
    <row r="291" spans="1:40" s="49" customFormat="1" ht="15.75" thickBot="1" x14ac:dyDescent="0.3">
      <c r="A291" s="50" t="s">
        <v>182</v>
      </c>
      <c r="B291" s="51" t="s">
        <v>252</v>
      </c>
      <c r="C291" s="3" t="s">
        <v>239</v>
      </c>
      <c r="D291" s="15">
        <f>Table3[[#This Row],[Residential CLM $ Collected]]+Table3[[#This Row],[C&amp;I CLM $ Collected]]</f>
        <v>134719.53969999999</v>
      </c>
      <c r="E291" s="48">
        <f>Table3[[#This Row],[CLM $ Collected ]]/'1.) CLM Reference'!$B$4</f>
        <v>4.629439988973809E-3</v>
      </c>
      <c r="F291" s="12">
        <f>Table3[[#This Row],[Residential Incentive Disbursements]]+Table3[[#This Row],[C&amp;I Incentive Disbursements]]</f>
        <v>69735.48000000001</v>
      </c>
      <c r="G291" s="17">
        <f>Table3[[#This Row],[Incentive Disbursements]]/'1.) CLM Reference'!$B$5</f>
        <v>4.1506773366256997E-3</v>
      </c>
      <c r="H291" s="17" t="str">
        <f>IF((Table3[[#This Row],[Incentive Disbursements]]&gt;=0.5*Table3[[#This Row],[CLM $ Collected ]]),"YES",IF(Table3[[#This Row],[Incentive Disbursements]]&lt;=1, "N/A", "NO"))</f>
        <v>YES</v>
      </c>
      <c r="I291" s="17" t="str">
        <f t="shared" si="12"/>
        <v>NO</v>
      </c>
      <c r="J291" s="52">
        <v>110784.84239999999</v>
      </c>
      <c r="K291" s="53">
        <f>Table3[[#This Row],[CLM $ Collected ]]/'1.) CLM Reference'!$B$4</f>
        <v>4.629439988973809E-3</v>
      </c>
      <c r="L291" s="54">
        <v>34515.480000000003</v>
      </c>
      <c r="M291" s="53">
        <f>Table3[[#This Row],[Incentive Disbursements]]/'1.) CLM Reference'!$B$5</f>
        <v>4.1506773366256997E-3</v>
      </c>
      <c r="N291" s="53" t="str">
        <f t="shared" si="13"/>
        <v>NO</v>
      </c>
      <c r="O291" s="52">
        <v>23934.6973</v>
      </c>
      <c r="P291" s="76">
        <f>Table3[[#This Row],[CLM $ Collected ]]/'1.) CLM Reference'!$B$4</f>
        <v>4.629439988973809E-3</v>
      </c>
      <c r="Q291" s="54">
        <v>35220</v>
      </c>
      <c r="R291" s="56">
        <f>Table3[[#This Row],[Incentive Disbursements]]/'1.) CLM Reference'!$B$5</f>
        <v>4.1506773366256997E-3</v>
      </c>
      <c r="S291" s="49" t="str">
        <f t="shared" si="14"/>
        <v>NO</v>
      </c>
      <c r="U291" s="49" t="s">
        <v>182</v>
      </c>
      <c r="V291" s="49" t="str">
        <f>RIGHT(Table5[[#This Row],[Census Tract]],10)</f>
        <v>9009154700</v>
      </c>
      <c r="W291" s="49" t="s">
        <v>252</v>
      </c>
      <c r="X291" s="49" t="s">
        <v>239</v>
      </c>
      <c r="Y291" s="49">
        <v>134719.53969999999</v>
      </c>
      <c r="Z291" s="49">
        <v>4.629439988973809E-3</v>
      </c>
      <c r="AA291" s="49">
        <v>69735.48000000001</v>
      </c>
      <c r="AB291" s="49">
        <v>4.1506773366256997E-3</v>
      </c>
      <c r="AC291" s="49" t="s">
        <v>1966</v>
      </c>
      <c r="AD291" s="49" t="s">
        <v>1965</v>
      </c>
      <c r="AE291" s="49">
        <v>110784.84239999999</v>
      </c>
      <c r="AF291" s="49">
        <v>4.629439988973809E-3</v>
      </c>
      <c r="AG291" s="49">
        <v>34515.480000000003</v>
      </c>
      <c r="AH291" s="49">
        <v>4.1506773366256997E-3</v>
      </c>
      <c r="AI291" s="49" t="s">
        <v>1965</v>
      </c>
      <c r="AJ291" s="49">
        <v>23934.6973</v>
      </c>
      <c r="AK291" s="49">
        <v>4.629439988973809E-3</v>
      </c>
      <c r="AL291" s="49">
        <v>35220</v>
      </c>
      <c r="AM291" s="49">
        <v>4.1506773366256997E-3</v>
      </c>
      <c r="AN291" s="49" t="s">
        <v>1965</v>
      </c>
    </row>
    <row r="292" spans="1:40" s="49" customFormat="1" ht="15.75" thickBot="1" x14ac:dyDescent="0.3">
      <c r="A292" s="50" t="s">
        <v>235</v>
      </c>
      <c r="B292" s="51" t="s">
        <v>254</v>
      </c>
      <c r="C292" s="3" t="s">
        <v>239</v>
      </c>
      <c r="D292" s="15">
        <f>Table3[[#This Row],[Residential CLM $ Collected]]+Table3[[#This Row],[C&amp;I CLM $ Collected]]</f>
        <v>529.83010000000002</v>
      </c>
      <c r="E292" s="48">
        <f>Table3[[#This Row],[CLM $ Collected ]]/'1.) CLM Reference'!$B$4</f>
        <v>1.8206836645701457E-5</v>
      </c>
      <c r="F292" s="12">
        <f>Table3[[#This Row],[Residential Incentive Disbursements]]+Table3[[#This Row],[C&amp;I Incentive Disbursements]]</f>
        <v>0</v>
      </c>
      <c r="G292" s="17">
        <f>Table3[[#This Row],[Incentive Disbursements]]/'1.) CLM Reference'!$B$5</f>
        <v>0</v>
      </c>
      <c r="H292" s="17" t="str">
        <f>IF((Table3[[#This Row],[Incentive Disbursements]]&gt;=0.5*Table3[[#This Row],[CLM $ Collected ]]),"YES",IF(Table3[[#This Row],[Incentive Disbursements]]&lt;=1, "N/A", "NO"))</f>
        <v>N/A</v>
      </c>
      <c r="I292" s="17" t="str">
        <f t="shared" si="12"/>
        <v>NO</v>
      </c>
      <c r="J292" s="52">
        <v>147.84030000000001</v>
      </c>
      <c r="K292" s="53">
        <f>Table3[[#This Row],[CLM $ Collected ]]/'1.) CLM Reference'!$B$4</f>
        <v>1.8206836645701457E-5</v>
      </c>
      <c r="L292" s="54">
        <v>0</v>
      </c>
      <c r="M292" s="53">
        <f>Table3[[#This Row],[Incentive Disbursements]]/'1.) CLM Reference'!$B$5</f>
        <v>0</v>
      </c>
      <c r="N292" s="53" t="str">
        <f t="shared" si="13"/>
        <v>NO</v>
      </c>
      <c r="O292" s="52">
        <v>381.9898</v>
      </c>
      <c r="P292" s="76">
        <f>Table3[[#This Row],[CLM $ Collected ]]/'1.) CLM Reference'!$B$4</f>
        <v>1.8206836645701457E-5</v>
      </c>
      <c r="Q292" s="54">
        <v>0</v>
      </c>
      <c r="R292" s="56">
        <f>Table3[[#This Row],[Incentive Disbursements]]/'1.) CLM Reference'!$B$5</f>
        <v>0</v>
      </c>
      <c r="S292" s="49" t="str">
        <f t="shared" si="14"/>
        <v>NO</v>
      </c>
      <c r="U292" s="49" t="s">
        <v>235</v>
      </c>
      <c r="V292" s="49" t="str">
        <f>RIGHT(Table5[[#This Row],[Census Tract]],10)</f>
        <v>9009154800</v>
      </c>
      <c r="W292" s="49" t="s">
        <v>254</v>
      </c>
      <c r="X292" s="49" t="s">
        <v>239</v>
      </c>
      <c r="Y292" s="49">
        <v>529.83010000000002</v>
      </c>
      <c r="Z292" s="49">
        <v>1.8206836645701457E-5</v>
      </c>
      <c r="AA292" s="49">
        <v>0</v>
      </c>
      <c r="AB292" s="49">
        <v>0</v>
      </c>
      <c r="AC292" s="49" t="s">
        <v>290</v>
      </c>
      <c r="AD292" s="49" t="s">
        <v>1965</v>
      </c>
      <c r="AE292" s="49">
        <v>147.84030000000001</v>
      </c>
      <c r="AF292" s="49">
        <v>1.8206836645701457E-5</v>
      </c>
      <c r="AG292" s="49">
        <v>0</v>
      </c>
      <c r="AH292" s="49">
        <v>0</v>
      </c>
      <c r="AI292" s="49" t="s">
        <v>1965</v>
      </c>
      <c r="AJ292" s="49">
        <v>381.9898</v>
      </c>
      <c r="AK292" s="49">
        <v>1.8206836645701457E-5</v>
      </c>
      <c r="AL292" s="49">
        <v>0</v>
      </c>
      <c r="AM292" s="49">
        <v>0</v>
      </c>
      <c r="AN292" s="49" t="s">
        <v>1965</v>
      </c>
    </row>
    <row r="293" spans="1:40" s="49" customFormat="1" ht="15.75" thickBot="1" x14ac:dyDescent="0.3">
      <c r="A293" s="50" t="s">
        <v>235</v>
      </c>
      <c r="B293" s="51" t="s">
        <v>255</v>
      </c>
      <c r="C293" s="3" t="s">
        <v>239</v>
      </c>
      <c r="D293" s="15">
        <f>Table3[[#This Row],[Residential CLM $ Collected]]+Table3[[#This Row],[C&amp;I CLM $ Collected]]</f>
        <v>110.60680000000001</v>
      </c>
      <c r="E293" s="48">
        <f>Table3[[#This Row],[CLM $ Collected ]]/'1.) CLM Reference'!$B$4</f>
        <v>3.8008409478883365E-6</v>
      </c>
      <c r="F293" s="12">
        <f>Table3[[#This Row],[Residential Incentive Disbursements]]+Table3[[#This Row],[C&amp;I Incentive Disbursements]]</f>
        <v>980.87</v>
      </c>
      <c r="G293" s="17">
        <f>Table3[[#This Row],[Incentive Disbursements]]/'1.) CLM Reference'!$B$5</f>
        <v>5.8381685752733748E-5</v>
      </c>
      <c r="H293" s="17" t="str">
        <f>IF((Table3[[#This Row],[Incentive Disbursements]]&gt;=0.5*Table3[[#This Row],[CLM $ Collected ]]),"YES",IF(Table3[[#This Row],[Incentive Disbursements]]&lt;=1, "N/A", "NO"))</f>
        <v>YES</v>
      </c>
      <c r="I293" s="17" t="str">
        <f t="shared" si="12"/>
        <v>N/A</v>
      </c>
      <c r="J293" s="52">
        <v>110.60680000000001</v>
      </c>
      <c r="K293" s="53">
        <f>Table3[[#This Row],[CLM $ Collected ]]/'1.) CLM Reference'!$B$4</f>
        <v>3.8008409478883365E-6</v>
      </c>
      <c r="L293" s="54">
        <v>980.87</v>
      </c>
      <c r="M293" s="53">
        <f>Table3[[#This Row],[Incentive Disbursements]]/'1.) CLM Reference'!$B$5</f>
        <v>5.8381685752733748E-5</v>
      </c>
      <c r="N293" s="53" t="str">
        <f t="shared" si="13"/>
        <v>N/A</v>
      </c>
      <c r="O293" s="52">
        <v>0</v>
      </c>
      <c r="P293" s="76">
        <f>Table3[[#This Row],[CLM $ Collected ]]/'1.) CLM Reference'!$B$4</f>
        <v>3.8008409478883365E-6</v>
      </c>
      <c r="Q293" s="54">
        <v>0</v>
      </c>
      <c r="R293" s="56">
        <f>Table3[[#This Row],[Incentive Disbursements]]/'1.) CLM Reference'!$B$5</f>
        <v>5.8381685752733748E-5</v>
      </c>
      <c r="S293" s="49" t="str">
        <f t="shared" si="14"/>
        <v>N/A</v>
      </c>
      <c r="U293" s="49" t="s">
        <v>235</v>
      </c>
      <c r="V293" s="49" t="str">
        <f>RIGHT(Table5[[#This Row],[Census Tract]],10)</f>
        <v>9009154800</v>
      </c>
      <c r="W293" s="49" t="s">
        <v>255</v>
      </c>
      <c r="X293" s="49" t="s">
        <v>239</v>
      </c>
      <c r="Y293" s="49">
        <v>110.60680000000001</v>
      </c>
      <c r="Z293" s="49">
        <v>3.8008409478883365E-6</v>
      </c>
      <c r="AA293" s="49">
        <v>980.87</v>
      </c>
      <c r="AB293" s="49">
        <v>5.8381685752733748E-5</v>
      </c>
      <c r="AC293" s="49" t="s">
        <v>1966</v>
      </c>
      <c r="AD293" s="49" t="s">
        <v>290</v>
      </c>
      <c r="AE293" s="49">
        <v>110.60680000000001</v>
      </c>
      <c r="AF293" s="49">
        <v>3.8008409478883365E-6</v>
      </c>
      <c r="AG293" s="49">
        <v>980.87</v>
      </c>
      <c r="AH293" s="49">
        <v>5.8381685752733748E-5</v>
      </c>
      <c r="AI293" s="49" t="s">
        <v>290</v>
      </c>
      <c r="AJ293" s="49">
        <v>0</v>
      </c>
      <c r="AK293" s="49">
        <v>3.8008409478883365E-6</v>
      </c>
      <c r="AL293" s="49">
        <v>0</v>
      </c>
      <c r="AM293" s="49">
        <v>5.8381685752733748E-5</v>
      </c>
      <c r="AN293" s="49" t="s">
        <v>290</v>
      </c>
    </row>
    <row r="294" spans="1:40" s="49" customFormat="1" ht="15.75" thickBot="1" x14ac:dyDescent="0.3">
      <c r="A294" s="50" t="s">
        <v>235</v>
      </c>
      <c r="B294" s="51" t="s">
        <v>252</v>
      </c>
      <c r="C294" s="3" t="s">
        <v>239</v>
      </c>
      <c r="D294" s="15">
        <f>Table3[[#This Row],[Residential CLM $ Collected]]+Table3[[#This Row],[C&amp;I CLM $ Collected]]</f>
        <v>94170.673299999995</v>
      </c>
      <c r="E294" s="48">
        <f>Table3[[#This Row],[CLM $ Collected ]]/'1.) CLM Reference'!$B$4</f>
        <v>3.2360374874678124E-3</v>
      </c>
      <c r="F294" s="12">
        <f>Table3[[#This Row],[Residential Incentive Disbursements]]+Table3[[#This Row],[C&amp;I Incentive Disbursements]]</f>
        <v>35812.9</v>
      </c>
      <c r="G294" s="17">
        <f>Table3[[#This Row],[Incentive Disbursements]]/'1.) CLM Reference'!$B$5</f>
        <v>2.1315948838215855E-3</v>
      </c>
      <c r="H294" s="17" t="str">
        <f>IF((Table3[[#This Row],[Incentive Disbursements]]&gt;=0.5*Table3[[#This Row],[CLM $ Collected ]]),"YES",IF(Table3[[#This Row],[Incentive Disbursements]]&lt;=1, "N/A", "NO"))</f>
        <v>NO</v>
      </c>
      <c r="I294" s="17" t="str">
        <f t="shared" si="12"/>
        <v>NO</v>
      </c>
      <c r="J294" s="52">
        <v>88384.266499999998</v>
      </c>
      <c r="K294" s="53">
        <f>Table3[[#This Row],[CLM $ Collected ]]/'1.) CLM Reference'!$B$4</f>
        <v>3.2360374874678124E-3</v>
      </c>
      <c r="L294" s="54">
        <v>33572.9</v>
      </c>
      <c r="M294" s="53">
        <f>Table3[[#This Row],[Incentive Disbursements]]/'1.) CLM Reference'!$B$5</f>
        <v>2.1315948838215855E-3</v>
      </c>
      <c r="N294" s="53" t="str">
        <f t="shared" si="13"/>
        <v>NO</v>
      </c>
      <c r="O294" s="52">
        <v>5786.4067999999997</v>
      </c>
      <c r="P294" s="76">
        <f>Table3[[#This Row],[CLM $ Collected ]]/'1.) CLM Reference'!$B$4</f>
        <v>3.2360374874678124E-3</v>
      </c>
      <c r="Q294" s="54">
        <v>2240</v>
      </c>
      <c r="R294" s="56">
        <f>Table3[[#This Row],[Incentive Disbursements]]/'1.) CLM Reference'!$B$5</f>
        <v>2.1315948838215855E-3</v>
      </c>
      <c r="S294" s="49" t="str">
        <f t="shared" si="14"/>
        <v>NO</v>
      </c>
      <c r="U294" s="49" t="s">
        <v>235</v>
      </c>
      <c r="V294" s="49" t="str">
        <f>RIGHT(Table5[[#This Row],[Census Tract]],10)</f>
        <v>9009154800</v>
      </c>
      <c r="W294" s="49" t="s">
        <v>252</v>
      </c>
      <c r="X294" s="49" t="s">
        <v>239</v>
      </c>
      <c r="Y294" s="49">
        <v>94170.673299999995</v>
      </c>
      <c r="Z294" s="49">
        <v>3.2360374874678124E-3</v>
      </c>
      <c r="AA294" s="49">
        <v>35812.9</v>
      </c>
      <c r="AB294" s="49">
        <v>2.1315948838215855E-3</v>
      </c>
      <c r="AC294" s="49" t="s">
        <v>1965</v>
      </c>
      <c r="AD294" s="49" t="s">
        <v>1965</v>
      </c>
      <c r="AE294" s="49">
        <v>88384.266499999998</v>
      </c>
      <c r="AF294" s="49">
        <v>3.2360374874678124E-3</v>
      </c>
      <c r="AG294" s="49">
        <v>33572.9</v>
      </c>
      <c r="AH294" s="49">
        <v>2.1315948838215855E-3</v>
      </c>
      <c r="AI294" s="49" t="s">
        <v>1965</v>
      </c>
      <c r="AJ294" s="49">
        <v>5786.4067999999997</v>
      </c>
      <c r="AK294" s="49">
        <v>3.2360374874678124E-3</v>
      </c>
      <c r="AL294" s="49">
        <v>2240</v>
      </c>
      <c r="AM294" s="49">
        <v>2.1315948838215855E-3</v>
      </c>
      <c r="AN294" s="49" t="s">
        <v>1965</v>
      </c>
    </row>
    <row r="295" spans="1:40" s="49" customFormat="1" ht="15.75" thickBot="1" x14ac:dyDescent="0.3">
      <c r="A295" s="50" t="s">
        <v>183</v>
      </c>
      <c r="B295" s="51" t="s">
        <v>254</v>
      </c>
      <c r="C295" s="3" t="s">
        <v>239</v>
      </c>
      <c r="D295" s="15">
        <f>Table3[[#This Row],[Residential CLM $ Collected]]+Table3[[#This Row],[C&amp;I CLM $ Collected]]</f>
        <v>621.81140000000005</v>
      </c>
      <c r="E295" s="48">
        <f>Table3[[#This Row],[CLM $ Collected ]]/'1.) CLM Reference'!$B$4</f>
        <v>2.1367639521112388E-5</v>
      </c>
      <c r="F295" s="12">
        <f>Table3[[#This Row],[Residential Incentive Disbursements]]+Table3[[#This Row],[C&amp;I Incentive Disbursements]]</f>
        <v>0</v>
      </c>
      <c r="G295" s="17">
        <f>Table3[[#This Row],[Incentive Disbursements]]/'1.) CLM Reference'!$B$5</f>
        <v>0</v>
      </c>
      <c r="H295" s="17" t="str">
        <f>IF((Table3[[#This Row],[Incentive Disbursements]]&gt;=0.5*Table3[[#This Row],[CLM $ Collected ]]),"YES",IF(Table3[[#This Row],[Incentive Disbursements]]&lt;=1, "N/A", "NO"))</f>
        <v>N/A</v>
      </c>
      <c r="I295" s="17" t="str">
        <f t="shared" si="12"/>
        <v>NO</v>
      </c>
      <c r="J295" s="52">
        <v>40.914700000000003</v>
      </c>
      <c r="K295" s="53">
        <f>Table3[[#This Row],[CLM $ Collected ]]/'1.) CLM Reference'!$B$4</f>
        <v>2.1367639521112388E-5</v>
      </c>
      <c r="L295" s="54">
        <v>0</v>
      </c>
      <c r="M295" s="53">
        <f>Table3[[#This Row],[Incentive Disbursements]]/'1.) CLM Reference'!$B$5</f>
        <v>0</v>
      </c>
      <c r="N295" s="53" t="str">
        <f t="shared" si="13"/>
        <v>NO</v>
      </c>
      <c r="O295" s="52">
        <v>580.89670000000001</v>
      </c>
      <c r="P295" s="76">
        <f>Table3[[#This Row],[CLM $ Collected ]]/'1.) CLM Reference'!$B$4</f>
        <v>2.1367639521112388E-5</v>
      </c>
      <c r="Q295" s="54">
        <v>0</v>
      </c>
      <c r="R295" s="56">
        <f>Table3[[#This Row],[Incentive Disbursements]]/'1.) CLM Reference'!$B$5</f>
        <v>0</v>
      </c>
      <c r="S295" s="49" t="str">
        <f t="shared" si="14"/>
        <v>NO</v>
      </c>
      <c r="U295" s="49" t="s">
        <v>183</v>
      </c>
      <c r="V295" s="49" t="str">
        <f>RIGHT(Table5[[#This Row],[Census Tract]],10)</f>
        <v>9009154900</v>
      </c>
      <c r="W295" s="49" t="s">
        <v>254</v>
      </c>
      <c r="X295" s="49" t="s">
        <v>239</v>
      </c>
      <c r="Y295" s="49">
        <v>621.81140000000005</v>
      </c>
      <c r="Z295" s="49">
        <v>2.1367639521112388E-5</v>
      </c>
      <c r="AA295" s="49">
        <v>0</v>
      </c>
      <c r="AB295" s="49">
        <v>0</v>
      </c>
      <c r="AC295" s="49" t="s">
        <v>290</v>
      </c>
      <c r="AD295" s="49" t="s">
        <v>1965</v>
      </c>
      <c r="AE295" s="49">
        <v>40.914700000000003</v>
      </c>
      <c r="AF295" s="49">
        <v>2.1367639521112388E-5</v>
      </c>
      <c r="AG295" s="49">
        <v>0</v>
      </c>
      <c r="AH295" s="49">
        <v>0</v>
      </c>
      <c r="AI295" s="49" t="s">
        <v>1965</v>
      </c>
      <c r="AJ295" s="49">
        <v>580.89670000000001</v>
      </c>
      <c r="AK295" s="49">
        <v>2.1367639521112388E-5</v>
      </c>
      <c r="AL295" s="49">
        <v>0</v>
      </c>
      <c r="AM295" s="49">
        <v>0</v>
      </c>
      <c r="AN295" s="49" t="s">
        <v>1965</v>
      </c>
    </row>
    <row r="296" spans="1:40" s="49" customFormat="1" ht="15.75" thickBot="1" x14ac:dyDescent="0.3">
      <c r="A296" s="50" t="s">
        <v>183</v>
      </c>
      <c r="B296" s="51" t="s">
        <v>252</v>
      </c>
      <c r="C296" s="3" t="s">
        <v>239</v>
      </c>
      <c r="D296" s="15">
        <f>Table3[[#This Row],[Residential CLM $ Collected]]+Table3[[#This Row],[C&amp;I CLM $ Collected]]</f>
        <v>79701.9739999999</v>
      </c>
      <c r="E296" s="48">
        <f>Table3[[#This Row],[CLM $ Collected ]]/'1.) CLM Reference'!$B$4</f>
        <v>2.7388417927896942E-3</v>
      </c>
      <c r="F296" s="12">
        <f>Table3[[#This Row],[Residential Incentive Disbursements]]+Table3[[#This Row],[C&amp;I Incentive Disbursements]]</f>
        <v>16260.45</v>
      </c>
      <c r="G296" s="17">
        <f>Table3[[#This Row],[Incentive Disbursements]]/'1.) CLM Reference'!$B$5</f>
        <v>9.6782701285393524E-4</v>
      </c>
      <c r="H296" s="17" t="str">
        <f>IF((Table3[[#This Row],[Incentive Disbursements]]&gt;=0.5*Table3[[#This Row],[CLM $ Collected ]]),"YES",IF(Table3[[#This Row],[Incentive Disbursements]]&lt;=1, "N/A", "NO"))</f>
        <v>NO</v>
      </c>
      <c r="I296" s="17" t="str">
        <f t="shared" si="12"/>
        <v>NO</v>
      </c>
      <c r="J296" s="52">
        <v>60957.443399999902</v>
      </c>
      <c r="K296" s="53">
        <f>Table3[[#This Row],[CLM $ Collected ]]/'1.) CLM Reference'!$B$4</f>
        <v>2.7388417927896942E-3</v>
      </c>
      <c r="L296" s="54">
        <v>11480.45</v>
      </c>
      <c r="M296" s="53">
        <f>Table3[[#This Row],[Incentive Disbursements]]/'1.) CLM Reference'!$B$5</f>
        <v>9.6782701285393524E-4</v>
      </c>
      <c r="N296" s="53" t="str">
        <f t="shared" si="13"/>
        <v>NO</v>
      </c>
      <c r="O296" s="52">
        <v>18744.530599999998</v>
      </c>
      <c r="P296" s="76">
        <f>Table3[[#This Row],[CLM $ Collected ]]/'1.) CLM Reference'!$B$4</f>
        <v>2.7388417927896942E-3</v>
      </c>
      <c r="Q296" s="54">
        <v>4780</v>
      </c>
      <c r="R296" s="56">
        <f>Table3[[#This Row],[Incentive Disbursements]]/'1.) CLM Reference'!$B$5</f>
        <v>9.6782701285393524E-4</v>
      </c>
      <c r="S296" s="49" t="str">
        <f t="shared" si="14"/>
        <v>NO</v>
      </c>
      <c r="U296" s="49" t="s">
        <v>183</v>
      </c>
      <c r="V296" s="49" t="str">
        <f>RIGHT(Table5[[#This Row],[Census Tract]],10)</f>
        <v>9009154900</v>
      </c>
      <c r="W296" s="49" t="s">
        <v>252</v>
      </c>
      <c r="X296" s="49" t="s">
        <v>239</v>
      </c>
      <c r="Y296" s="49">
        <v>79701.9739999999</v>
      </c>
      <c r="Z296" s="49">
        <v>2.7388417927896942E-3</v>
      </c>
      <c r="AA296" s="49">
        <v>16260.45</v>
      </c>
      <c r="AB296" s="49">
        <v>9.6782701285393524E-4</v>
      </c>
      <c r="AC296" s="49" t="s">
        <v>1965</v>
      </c>
      <c r="AD296" s="49" t="s">
        <v>1965</v>
      </c>
      <c r="AE296" s="49">
        <v>60957.443399999902</v>
      </c>
      <c r="AF296" s="49">
        <v>2.7388417927896942E-3</v>
      </c>
      <c r="AG296" s="49">
        <v>11480.45</v>
      </c>
      <c r="AH296" s="49">
        <v>9.6782701285393524E-4</v>
      </c>
      <c r="AI296" s="49" t="s">
        <v>1965</v>
      </c>
      <c r="AJ296" s="49">
        <v>18744.530599999998</v>
      </c>
      <c r="AK296" s="49">
        <v>2.7388417927896942E-3</v>
      </c>
      <c r="AL296" s="49">
        <v>4780</v>
      </c>
      <c r="AM296" s="49">
        <v>9.6782701285393524E-4</v>
      </c>
      <c r="AN296" s="49" t="s">
        <v>1965</v>
      </c>
    </row>
    <row r="297" spans="1:40" s="49" customFormat="1" ht="15.75" thickBot="1" x14ac:dyDescent="0.3">
      <c r="A297" s="50" t="s">
        <v>184</v>
      </c>
      <c r="B297" s="51" t="s">
        <v>254</v>
      </c>
      <c r="C297" s="3" t="s">
        <v>239</v>
      </c>
      <c r="D297" s="15">
        <f>Table3[[#This Row],[Residential CLM $ Collected]]+Table3[[#This Row],[C&amp;I CLM $ Collected]]</f>
        <v>310.54989999999998</v>
      </c>
      <c r="E297" s="48">
        <f>Table3[[#This Row],[CLM $ Collected ]]/'1.) CLM Reference'!$B$4</f>
        <v>1.067159321382255E-5</v>
      </c>
      <c r="F297" s="12">
        <f>Table3[[#This Row],[Residential Incentive Disbursements]]+Table3[[#This Row],[C&amp;I Incentive Disbursements]]</f>
        <v>0</v>
      </c>
      <c r="G297" s="17">
        <f>Table3[[#This Row],[Incentive Disbursements]]/'1.) CLM Reference'!$B$5</f>
        <v>0</v>
      </c>
      <c r="H297" s="17" t="str">
        <f>IF((Table3[[#This Row],[Incentive Disbursements]]&gt;=0.5*Table3[[#This Row],[CLM $ Collected ]]),"YES",IF(Table3[[#This Row],[Incentive Disbursements]]&lt;=1, "N/A", "NO"))</f>
        <v>N/A</v>
      </c>
      <c r="I297" s="17" t="str">
        <f t="shared" si="12"/>
        <v>NO</v>
      </c>
      <c r="J297" s="52">
        <v>151.34780000000001</v>
      </c>
      <c r="K297" s="53">
        <f>Table3[[#This Row],[CLM $ Collected ]]/'1.) CLM Reference'!$B$4</f>
        <v>1.067159321382255E-5</v>
      </c>
      <c r="L297" s="54">
        <v>0</v>
      </c>
      <c r="M297" s="53">
        <f>Table3[[#This Row],[Incentive Disbursements]]/'1.) CLM Reference'!$B$5</f>
        <v>0</v>
      </c>
      <c r="N297" s="53" t="str">
        <f t="shared" si="13"/>
        <v>NO</v>
      </c>
      <c r="O297" s="52">
        <v>159.2021</v>
      </c>
      <c r="P297" s="76">
        <f>Table3[[#This Row],[CLM $ Collected ]]/'1.) CLM Reference'!$B$4</f>
        <v>1.067159321382255E-5</v>
      </c>
      <c r="Q297" s="54">
        <v>0</v>
      </c>
      <c r="R297" s="56">
        <f>Table3[[#This Row],[Incentive Disbursements]]/'1.) CLM Reference'!$B$5</f>
        <v>0</v>
      </c>
      <c r="S297" s="49" t="str">
        <f t="shared" si="14"/>
        <v>NO</v>
      </c>
      <c r="U297" s="49" t="s">
        <v>184</v>
      </c>
      <c r="V297" s="49" t="str">
        <f>RIGHT(Table5[[#This Row],[Census Tract]],10)</f>
        <v>9009155000</v>
      </c>
      <c r="W297" s="49" t="s">
        <v>254</v>
      </c>
      <c r="X297" s="49" t="s">
        <v>239</v>
      </c>
      <c r="Y297" s="49">
        <v>310.54989999999998</v>
      </c>
      <c r="Z297" s="49">
        <v>1.067159321382255E-5</v>
      </c>
      <c r="AA297" s="49">
        <v>0</v>
      </c>
      <c r="AB297" s="49">
        <v>0</v>
      </c>
      <c r="AC297" s="49" t="s">
        <v>290</v>
      </c>
      <c r="AD297" s="49" t="s">
        <v>1965</v>
      </c>
      <c r="AE297" s="49">
        <v>151.34780000000001</v>
      </c>
      <c r="AF297" s="49">
        <v>1.067159321382255E-5</v>
      </c>
      <c r="AG297" s="49">
        <v>0</v>
      </c>
      <c r="AH297" s="49">
        <v>0</v>
      </c>
      <c r="AI297" s="49" t="s">
        <v>1965</v>
      </c>
      <c r="AJ297" s="49">
        <v>159.2021</v>
      </c>
      <c r="AK297" s="49">
        <v>1.067159321382255E-5</v>
      </c>
      <c r="AL297" s="49">
        <v>0</v>
      </c>
      <c r="AM297" s="49">
        <v>0</v>
      </c>
      <c r="AN297" s="49" t="s">
        <v>1965</v>
      </c>
    </row>
    <row r="298" spans="1:40" s="49" customFormat="1" ht="15.75" thickBot="1" x14ac:dyDescent="0.3">
      <c r="A298" s="50" t="s">
        <v>184</v>
      </c>
      <c r="B298" s="51" t="s">
        <v>255</v>
      </c>
      <c r="C298" s="3" t="s">
        <v>239</v>
      </c>
      <c r="D298" s="15">
        <f>Table3[[#This Row],[Residential CLM $ Collected]]+Table3[[#This Row],[C&amp;I CLM $ Collected]]</f>
        <v>975.27269999999999</v>
      </c>
      <c r="E298" s="48">
        <f>Table3[[#This Row],[CLM $ Collected ]]/'1.) CLM Reference'!$B$4</f>
        <v>3.3513820249004734E-5</v>
      </c>
      <c r="F298" s="12">
        <f>Table3[[#This Row],[Residential Incentive Disbursements]]+Table3[[#This Row],[C&amp;I Incentive Disbursements]]</f>
        <v>0</v>
      </c>
      <c r="G298" s="17">
        <f>Table3[[#This Row],[Incentive Disbursements]]/'1.) CLM Reference'!$B$5</f>
        <v>0</v>
      </c>
      <c r="H298" s="17" t="str">
        <f>IF((Table3[[#This Row],[Incentive Disbursements]]&gt;=0.5*Table3[[#This Row],[CLM $ Collected ]]),"YES",IF(Table3[[#This Row],[Incentive Disbursements]]&lt;=1, "N/A", "NO"))</f>
        <v>N/A</v>
      </c>
      <c r="I298" s="17" t="str">
        <f t="shared" si="12"/>
        <v>NO</v>
      </c>
      <c r="J298" s="52">
        <v>7.1828000000000003</v>
      </c>
      <c r="K298" s="53">
        <f>Table3[[#This Row],[CLM $ Collected ]]/'1.) CLM Reference'!$B$4</f>
        <v>3.3513820249004734E-5</v>
      </c>
      <c r="L298" s="54">
        <v>0</v>
      </c>
      <c r="M298" s="53">
        <f>Table3[[#This Row],[Incentive Disbursements]]/'1.) CLM Reference'!$B$5</f>
        <v>0</v>
      </c>
      <c r="N298" s="53" t="str">
        <f t="shared" si="13"/>
        <v>NO</v>
      </c>
      <c r="O298" s="52">
        <v>968.08989999999994</v>
      </c>
      <c r="P298" s="76">
        <f>Table3[[#This Row],[CLM $ Collected ]]/'1.) CLM Reference'!$B$4</f>
        <v>3.3513820249004734E-5</v>
      </c>
      <c r="Q298" s="54">
        <v>0</v>
      </c>
      <c r="R298" s="56">
        <f>Table3[[#This Row],[Incentive Disbursements]]/'1.) CLM Reference'!$B$5</f>
        <v>0</v>
      </c>
      <c r="S298" s="49" t="str">
        <f t="shared" si="14"/>
        <v>NO</v>
      </c>
      <c r="U298" s="49" t="s">
        <v>184</v>
      </c>
      <c r="V298" s="49" t="str">
        <f>RIGHT(Table5[[#This Row],[Census Tract]],10)</f>
        <v>9009155000</v>
      </c>
      <c r="W298" s="49" t="s">
        <v>255</v>
      </c>
      <c r="X298" s="49" t="s">
        <v>239</v>
      </c>
      <c r="Y298" s="49">
        <v>975.27269999999999</v>
      </c>
      <c r="Z298" s="49">
        <v>3.3513820249004734E-5</v>
      </c>
      <c r="AA298" s="49">
        <v>0</v>
      </c>
      <c r="AB298" s="49">
        <v>0</v>
      </c>
      <c r="AC298" s="49" t="s">
        <v>290</v>
      </c>
      <c r="AD298" s="49" t="s">
        <v>1965</v>
      </c>
      <c r="AE298" s="49">
        <v>7.1828000000000003</v>
      </c>
      <c r="AF298" s="49">
        <v>3.3513820249004734E-5</v>
      </c>
      <c r="AG298" s="49">
        <v>0</v>
      </c>
      <c r="AH298" s="49">
        <v>0</v>
      </c>
      <c r="AI298" s="49" t="s">
        <v>1965</v>
      </c>
      <c r="AJ298" s="49">
        <v>968.08989999999994</v>
      </c>
      <c r="AK298" s="49">
        <v>3.3513820249004734E-5</v>
      </c>
      <c r="AL298" s="49">
        <v>0</v>
      </c>
      <c r="AM298" s="49">
        <v>0</v>
      </c>
      <c r="AN298" s="49" t="s">
        <v>1965</v>
      </c>
    </row>
    <row r="299" spans="1:40" s="49" customFormat="1" ht="15.75" thickBot="1" x14ac:dyDescent="0.3">
      <c r="A299" s="50" t="s">
        <v>184</v>
      </c>
      <c r="B299" s="51" t="s">
        <v>252</v>
      </c>
      <c r="C299" s="3" t="s">
        <v>239</v>
      </c>
      <c r="D299" s="15">
        <f>Table3[[#This Row],[Residential CLM $ Collected]]+Table3[[#This Row],[C&amp;I CLM $ Collected]]</f>
        <v>89677.704299999896</v>
      </c>
      <c r="E299" s="48">
        <f>Table3[[#This Row],[CLM $ Collected ]]/'1.) CLM Reference'!$B$4</f>
        <v>3.0816431775990403E-3</v>
      </c>
      <c r="F299" s="12">
        <f>Table3[[#This Row],[Residential Incentive Disbursements]]+Table3[[#This Row],[C&amp;I Incentive Disbursements]]</f>
        <v>16873.419999999998</v>
      </c>
      <c r="G299" s="17">
        <f>Table3[[#This Row],[Incentive Disbursements]]/'1.) CLM Reference'!$B$5</f>
        <v>1.0043111768265852E-3</v>
      </c>
      <c r="H299" s="17" t="str">
        <f>IF((Table3[[#This Row],[Incentive Disbursements]]&gt;=0.5*Table3[[#This Row],[CLM $ Collected ]]),"YES",IF(Table3[[#This Row],[Incentive Disbursements]]&lt;=1, "N/A", "NO"))</f>
        <v>NO</v>
      </c>
      <c r="I299" s="17" t="str">
        <f t="shared" si="12"/>
        <v>NO</v>
      </c>
      <c r="J299" s="52">
        <v>74234.418299999903</v>
      </c>
      <c r="K299" s="53">
        <f>Table3[[#This Row],[CLM $ Collected ]]/'1.) CLM Reference'!$B$4</f>
        <v>3.0816431775990403E-3</v>
      </c>
      <c r="L299" s="54">
        <v>15127.42</v>
      </c>
      <c r="M299" s="53">
        <f>Table3[[#This Row],[Incentive Disbursements]]/'1.) CLM Reference'!$B$5</f>
        <v>1.0043111768265852E-3</v>
      </c>
      <c r="N299" s="53" t="str">
        <f t="shared" si="13"/>
        <v>NO</v>
      </c>
      <c r="O299" s="52">
        <v>15443.286</v>
      </c>
      <c r="P299" s="76">
        <f>Table3[[#This Row],[CLM $ Collected ]]/'1.) CLM Reference'!$B$4</f>
        <v>3.0816431775990403E-3</v>
      </c>
      <c r="Q299" s="54">
        <v>1746</v>
      </c>
      <c r="R299" s="56">
        <f>Table3[[#This Row],[Incentive Disbursements]]/'1.) CLM Reference'!$B$5</f>
        <v>1.0043111768265852E-3</v>
      </c>
      <c r="S299" s="49" t="str">
        <f t="shared" si="14"/>
        <v>NO</v>
      </c>
      <c r="U299" s="49" t="s">
        <v>184</v>
      </c>
      <c r="V299" s="49" t="str">
        <f>RIGHT(Table5[[#This Row],[Census Tract]],10)</f>
        <v>9009155000</v>
      </c>
      <c r="W299" s="49" t="s">
        <v>252</v>
      </c>
      <c r="X299" s="49" t="s">
        <v>239</v>
      </c>
      <c r="Y299" s="49">
        <v>89677.704299999896</v>
      </c>
      <c r="Z299" s="49">
        <v>3.0816431775990403E-3</v>
      </c>
      <c r="AA299" s="49">
        <v>16873.419999999998</v>
      </c>
      <c r="AB299" s="49">
        <v>1.0043111768265852E-3</v>
      </c>
      <c r="AC299" s="49" t="s">
        <v>1965</v>
      </c>
      <c r="AD299" s="49" t="s">
        <v>1965</v>
      </c>
      <c r="AE299" s="49">
        <v>74234.418299999903</v>
      </c>
      <c r="AF299" s="49">
        <v>3.0816431775990403E-3</v>
      </c>
      <c r="AG299" s="49">
        <v>15127.42</v>
      </c>
      <c r="AH299" s="49">
        <v>1.0043111768265852E-3</v>
      </c>
      <c r="AI299" s="49" t="s">
        <v>1965</v>
      </c>
      <c r="AJ299" s="49">
        <v>15443.286</v>
      </c>
      <c r="AK299" s="49">
        <v>3.0816431775990403E-3</v>
      </c>
      <c r="AL299" s="49">
        <v>1746</v>
      </c>
      <c r="AM299" s="49">
        <v>1.0043111768265852E-3</v>
      </c>
      <c r="AN299" s="49" t="s">
        <v>1965</v>
      </c>
    </row>
    <row r="300" spans="1:40" s="49" customFormat="1" ht="15.75" thickBot="1" x14ac:dyDescent="0.3">
      <c r="A300" s="50" t="s">
        <v>185</v>
      </c>
      <c r="B300" s="51" t="s">
        <v>254</v>
      </c>
      <c r="C300" s="3" t="s">
        <v>244</v>
      </c>
      <c r="D300" s="15">
        <f>Table3[[#This Row],[Residential CLM $ Collected]]+Table3[[#This Row],[C&amp;I CLM $ Collected]]</f>
        <v>851.66629999999998</v>
      </c>
      <c r="E300" s="48">
        <f>Table3[[#This Row],[CLM $ Collected ]]/'1.) CLM Reference'!$B$4</f>
        <v>2.9266267055701386E-5</v>
      </c>
      <c r="F300" s="12">
        <f>Table3[[#This Row],[Residential Incentive Disbursements]]+Table3[[#This Row],[C&amp;I Incentive Disbursements]]</f>
        <v>0</v>
      </c>
      <c r="G300" s="17">
        <f>Table3[[#This Row],[Incentive Disbursements]]/'1.) CLM Reference'!$B$5</f>
        <v>0</v>
      </c>
      <c r="H300" s="17" t="str">
        <f>IF((Table3[[#This Row],[Incentive Disbursements]]&gt;=0.5*Table3[[#This Row],[CLM $ Collected ]]),"YES",IF(Table3[[#This Row],[Incentive Disbursements]]&lt;=1, "N/A", "NO"))</f>
        <v>N/A</v>
      </c>
      <c r="I300" s="17" t="str">
        <f t="shared" si="12"/>
        <v>NO</v>
      </c>
      <c r="J300" s="52">
        <v>102.4053</v>
      </c>
      <c r="K300" s="53">
        <f>Table3[[#This Row],[CLM $ Collected ]]/'1.) CLM Reference'!$B$4</f>
        <v>2.9266267055701386E-5</v>
      </c>
      <c r="L300" s="54">
        <v>0</v>
      </c>
      <c r="M300" s="53">
        <f>Table3[[#This Row],[Incentive Disbursements]]/'1.) CLM Reference'!$B$5</f>
        <v>0</v>
      </c>
      <c r="N300" s="53" t="str">
        <f t="shared" si="13"/>
        <v>NO</v>
      </c>
      <c r="O300" s="52">
        <v>749.26099999999997</v>
      </c>
      <c r="P300" s="76">
        <f>Table3[[#This Row],[CLM $ Collected ]]/'1.) CLM Reference'!$B$4</f>
        <v>2.9266267055701386E-5</v>
      </c>
      <c r="Q300" s="54">
        <v>0</v>
      </c>
      <c r="R300" s="56">
        <f>Table3[[#This Row],[Incentive Disbursements]]/'1.) CLM Reference'!$B$5</f>
        <v>0</v>
      </c>
      <c r="S300" s="49" t="str">
        <f t="shared" si="14"/>
        <v>NO</v>
      </c>
      <c r="U300" s="49" t="s">
        <v>185</v>
      </c>
      <c r="V300" s="49" t="str">
        <f>RIGHT(Table5[[#This Row],[Census Tract]],10)</f>
        <v>9009155100</v>
      </c>
      <c r="W300" s="49" t="s">
        <v>254</v>
      </c>
      <c r="X300" s="49" t="s">
        <v>244</v>
      </c>
      <c r="Y300" s="49">
        <v>851.66629999999998</v>
      </c>
      <c r="Z300" s="49">
        <v>2.9266267055701386E-5</v>
      </c>
      <c r="AA300" s="49">
        <v>0</v>
      </c>
      <c r="AB300" s="49">
        <v>0</v>
      </c>
      <c r="AC300" s="49" t="s">
        <v>290</v>
      </c>
      <c r="AD300" s="49" t="s">
        <v>1965</v>
      </c>
      <c r="AE300" s="49">
        <v>102.4053</v>
      </c>
      <c r="AF300" s="49">
        <v>2.9266267055701386E-5</v>
      </c>
      <c r="AG300" s="49">
        <v>0</v>
      </c>
      <c r="AH300" s="49">
        <v>0</v>
      </c>
      <c r="AI300" s="49" t="s">
        <v>1965</v>
      </c>
      <c r="AJ300" s="49">
        <v>749.26099999999997</v>
      </c>
      <c r="AK300" s="49">
        <v>2.9266267055701386E-5</v>
      </c>
      <c r="AL300" s="49">
        <v>0</v>
      </c>
      <c r="AM300" s="49">
        <v>0</v>
      </c>
      <c r="AN300" s="49" t="s">
        <v>1965</v>
      </c>
    </row>
    <row r="301" spans="1:40" s="49" customFormat="1" ht="15.75" thickBot="1" x14ac:dyDescent="0.3">
      <c r="A301" s="50" t="s">
        <v>185</v>
      </c>
      <c r="B301" s="51" t="s">
        <v>265</v>
      </c>
      <c r="C301" s="3" t="s">
        <v>239</v>
      </c>
      <c r="D301" s="15">
        <f>Table3[[#This Row],[Residential CLM $ Collected]]+Table3[[#This Row],[C&amp;I CLM $ Collected]]</f>
        <v>0</v>
      </c>
      <c r="E301" s="48">
        <f>Table3[[#This Row],[CLM $ Collected ]]/'1.) CLM Reference'!$B$4</f>
        <v>0</v>
      </c>
      <c r="F301" s="12">
        <f>Table3[[#This Row],[Residential Incentive Disbursements]]+Table3[[#This Row],[C&amp;I Incentive Disbursements]]</f>
        <v>60</v>
      </c>
      <c r="G301" s="17">
        <f>Table3[[#This Row],[Incentive Disbursements]]/'1.) CLM Reference'!$B$5</f>
        <v>3.5712185561430412E-6</v>
      </c>
      <c r="H301" s="17" t="str">
        <f>IF((Table3[[#This Row],[Incentive Disbursements]]&gt;=0.5*Table3[[#This Row],[CLM $ Collected ]]),"YES",IF(Table3[[#This Row],[Incentive Disbursements]]&lt;=1, "N/A", "NO"))</f>
        <v>YES</v>
      </c>
      <c r="I301" s="17" t="str">
        <f t="shared" si="12"/>
        <v>N/A</v>
      </c>
      <c r="J301" s="52">
        <v>0</v>
      </c>
      <c r="K301" s="53">
        <f>Table3[[#This Row],[CLM $ Collected ]]/'1.) CLM Reference'!$B$4</f>
        <v>0</v>
      </c>
      <c r="L301" s="54">
        <v>0</v>
      </c>
      <c r="M301" s="53">
        <f>Table3[[#This Row],[Incentive Disbursements]]/'1.) CLM Reference'!$B$5</f>
        <v>3.5712185561430412E-6</v>
      </c>
      <c r="N301" s="53" t="str">
        <f t="shared" si="13"/>
        <v>N/A</v>
      </c>
      <c r="O301" s="52">
        <v>0</v>
      </c>
      <c r="P301" s="76">
        <f>Table3[[#This Row],[CLM $ Collected ]]/'1.) CLM Reference'!$B$4</f>
        <v>0</v>
      </c>
      <c r="Q301" s="54">
        <v>60</v>
      </c>
      <c r="R301" s="56">
        <f>Table3[[#This Row],[Incentive Disbursements]]/'1.) CLM Reference'!$B$5</f>
        <v>3.5712185561430412E-6</v>
      </c>
      <c r="S301" s="49" t="str">
        <f t="shared" si="14"/>
        <v>N/A</v>
      </c>
      <c r="U301" s="49" t="s">
        <v>185</v>
      </c>
      <c r="V301" s="49" t="str">
        <f>RIGHT(Table5[[#This Row],[Census Tract]],10)</f>
        <v>9009155100</v>
      </c>
      <c r="W301" s="49" t="s">
        <v>265</v>
      </c>
      <c r="X301" s="49" t="s">
        <v>239</v>
      </c>
      <c r="Y301" s="49">
        <v>0</v>
      </c>
      <c r="Z301" s="49">
        <v>0</v>
      </c>
      <c r="AA301" s="49">
        <v>60</v>
      </c>
      <c r="AB301" s="49">
        <v>3.5712185561430412E-6</v>
      </c>
      <c r="AC301" s="49" t="s">
        <v>1966</v>
      </c>
      <c r="AD301" s="49" t="s">
        <v>290</v>
      </c>
      <c r="AE301" s="49">
        <v>0</v>
      </c>
      <c r="AF301" s="49">
        <v>0</v>
      </c>
      <c r="AG301" s="49">
        <v>0</v>
      </c>
      <c r="AH301" s="49">
        <v>3.5712185561430412E-6</v>
      </c>
      <c r="AI301" s="49" t="s">
        <v>290</v>
      </c>
      <c r="AJ301" s="49">
        <v>0</v>
      </c>
      <c r="AK301" s="49">
        <v>0</v>
      </c>
      <c r="AL301" s="49">
        <v>60</v>
      </c>
      <c r="AM301" s="49">
        <v>3.5712185561430412E-6</v>
      </c>
      <c r="AN301" s="49" t="s">
        <v>290</v>
      </c>
    </row>
    <row r="302" spans="1:40" s="49" customFormat="1" ht="15.75" thickBot="1" x14ac:dyDescent="0.3">
      <c r="A302" s="50" t="s">
        <v>185</v>
      </c>
      <c r="B302" s="51" t="s">
        <v>268</v>
      </c>
      <c r="C302" s="3" t="s">
        <v>239</v>
      </c>
      <c r="D302" s="15">
        <f>Table3[[#This Row],[Residential CLM $ Collected]]+Table3[[#This Row],[C&amp;I CLM $ Collected]]</f>
        <v>0</v>
      </c>
      <c r="E302" s="48">
        <f>Table3[[#This Row],[CLM $ Collected ]]/'1.) CLM Reference'!$B$4</f>
        <v>0</v>
      </c>
      <c r="F302" s="12">
        <f>Table3[[#This Row],[Residential Incentive Disbursements]]+Table3[[#This Row],[C&amp;I Incentive Disbursements]]</f>
        <v>4790</v>
      </c>
      <c r="G302" s="17">
        <f>Table3[[#This Row],[Incentive Disbursements]]/'1.) CLM Reference'!$B$5</f>
        <v>2.8510228139875279E-4</v>
      </c>
      <c r="H302" s="17" t="str">
        <f>IF((Table3[[#This Row],[Incentive Disbursements]]&gt;=0.5*Table3[[#This Row],[CLM $ Collected ]]),"YES",IF(Table3[[#This Row],[Incentive Disbursements]]&lt;=1, "N/A", "NO"))</f>
        <v>YES</v>
      </c>
      <c r="I302" s="17" t="str">
        <f t="shared" si="12"/>
        <v>N/A</v>
      </c>
      <c r="J302" s="52">
        <v>0</v>
      </c>
      <c r="K302" s="53">
        <f>Table3[[#This Row],[CLM $ Collected ]]/'1.) CLM Reference'!$B$4</f>
        <v>0</v>
      </c>
      <c r="L302" s="54">
        <v>0</v>
      </c>
      <c r="M302" s="53">
        <f>Table3[[#This Row],[Incentive Disbursements]]/'1.) CLM Reference'!$B$5</f>
        <v>2.8510228139875279E-4</v>
      </c>
      <c r="N302" s="53" t="str">
        <f t="shared" si="13"/>
        <v>N/A</v>
      </c>
      <c r="O302" s="52">
        <v>0</v>
      </c>
      <c r="P302" s="76">
        <f>Table3[[#This Row],[CLM $ Collected ]]/'1.) CLM Reference'!$B$4</f>
        <v>0</v>
      </c>
      <c r="Q302" s="54">
        <v>4790</v>
      </c>
      <c r="R302" s="56">
        <f>Table3[[#This Row],[Incentive Disbursements]]/'1.) CLM Reference'!$B$5</f>
        <v>2.8510228139875279E-4</v>
      </c>
      <c r="S302" s="49" t="str">
        <f t="shared" si="14"/>
        <v>N/A</v>
      </c>
      <c r="U302" s="49" t="s">
        <v>185</v>
      </c>
      <c r="V302" s="49" t="str">
        <f>RIGHT(Table5[[#This Row],[Census Tract]],10)</f>
        <v>9009155100</v>
      </c>
      <c r="W302" s="49" t="s">
        <v>268</v>
      </c>
      <c r="X302" s="49" t="s">
        <v>239</v>
      </c>
      <c r="Y302" s="49">
        <v>0</v>
      </c>
      <c r="Z302" s="49">
        <v>0</v>
      </c>
      <c r="AA302" s="49">
        <v>4790</v>
      </c>
      <c r="AB302" s="49">
        <v>2.8510228139875279E-4</v>
      </c>
      <c r="AC302" s="49" t="s">
        <v>1966</v>
      </c>
      <c r="AD302" s="49" t="s">
        <v>290</v>
      </c>
      <c r="AE302" s="49">
        <v>0</v>
      </c>
      <c r="AF302" s="49">
        <v>0</v>
      </c>
      <c r="AG302" s="49">
        <v>0</v>
      </c>
      <c r="AH302" s="49">
        <v>2.8510228139875279E-4</v>
      </c>
      <c r="AI302" s="49" t="s">
        <v>290</v>
      </c>
      <c r="AJ302" s="49">
        <v>0</v>
      </c>
      <c r="AK302" s="49">
        <v>0</v>
      </c>
      <c r="AL302" s="49">
        <v>4790</v>
      </c>
      <c r="AM302" s="49">
        <v>2.8510228139875279E-4</v>
      </c>
      <c r="AN302" s="49" t="s">
        <v>290</v>
      </c>
    </row>
    <row r="303" spans="1:40" s="49" customFormat="1" ht="15.75" thickBot="1" x14ac:dyDescent="0.3">
      <c r="A303" s="50" t="s">
        <v>185</v>
      </c>
      <c r="B303" s="51" t="s">
        <v>255</v>
      </c>
      <c r="C303" s="3" t="s">
        <v>244</v>
      </c>
      <c r="D303" s="15">
        <f>Table3[[#This Row],[Residential CLM $ Collected]]+Table3[[#This Row],[C&amp;I CLM $ Collected]]</f>
        <v>2413.5888999999997</v>
      </c>
      <c r="E303" s="48">
        <f>Table3[[#This Row],[CLM $ Collected ]]/'1.) CLM Reference'!$B$4</f>
        <v>8.2939453293005182E-5</v>
      </c>
      <c r="F303" s="12">
        <f>Table3[[#This Row],[Residential Incentive Disbursements]]+Table3[[#This Row],[C&amp;I Incentive Disbursements]]</f>
        <v>0</v>
      </c>
      <c r="G303" s="17">
        <f>Table3[[#This Row],[Incentive Disbursements]]/'1.) CLM Reference'!$B$5</f>
        <v>0</v>
      </c>
      <c r="H303" s="17" t="str">
        <f>IF((Table3[[#This Row],[Incentive Disbursements]]&gt;=0.5*Table3[[#This Row],[CLM $ Collected ]]),"YES",IF(Table3[[#This Row],[Incentive Disbursements]]&lt;=1, "N/A", "NO"))</f>
        <v>N/A</v>
      </c>
      <c r="I303" s="17" t="str">
        <f t="shared" si="12"/>
        <v>NO</v>
      </c>
      <c r="J303" s="52">
        <v>231.11080000000001</v>
      </c>
      <c r="K303" s="53">
        <f>Table3[[#This Row],[CLM $ Collected ]]/'1.) CLM Reference'!$B$4</f>
        <v>8.2939453293005182E-5</v>
      </c>
      <c r="L303" s="54">
        <v>0</v>
      </c>
      <c r="M303" s="53">
        <f>Table3[[#This Row],[Incentive Disbursements]]/'1.) CLM Reference'!$B$5</f>
        <v>0</v>
      </c>
      <c r="N303" s="53" t="str">
        <f t="shared" si="13"/>
        <v>NO</v>
      </c>
      <c r="O303" s="52">
        <v>2182.4780999999998</v>
      </c>
      <c r="P303" s="76">
        <f>Table3[[#This Row],[CLM $ Collected ]]/'1.) CLM Reference'!$B$4</f>
        <v>8.2939453293005182E-5</v>
      </c>
      <c r="Q303" s="54">
        <v>0</v>
      </c>
      <c r="R303" s="56">
        <f>Table3[[#This Row],[Incentive Disbursements]]/'1.) CLM Reference'!$B$5</f>
        <v>0</v>
      </c>
      <c r="S303" s="49" t="str">
        <f t="shared" si="14"/>
        <v>NO</v>
      </c>
      <c r="U303" s="49" t="s">
        <v>185</v>
      </c>
      <c r="V303" s="49" t="str">
        <f>RIGHT(Table5[[#This Row],[Census Tract]],10)</f>
        <v>9009155100</v>
      </c>
      <c r="W303" s="49" t="s">
        <v>255</v>
      </c>
      <c r="X303" s="49" t="s">
        <v>244</v>
      </c>
      <c r="Y303" s="49">
        <v>2413.5888999999997</v>
      </c>
      <c r="Z303" s="49">
        <v>8.2939453293005182E-5</v>
      </c>
      <c r="AA303" s="49">
        <v>0</v>
      </c>
      <c r="AB303" s="49">
        <v>0</v>
      </c>
      <c r="AC303" s="49" t="s">
        <v>290</v>
      </c>
      <c r="AD303" s="49" t="s">
        <v>1965</v>
      </c>
      <c r="AE303" s="49">
        <v>231.11080000000001</v>
      </c>
      <c r="AF303" s="49">
        <v>8.2939453293005182E-5</v>
      </c>
      <c r="AG303" s="49">
        <v>0</v>
      </c>
      <c r="AH303" s="49">
        <v>0</v>
      </c>
      <c r="AI303" s="49" t="s">
        <v>1965</v>
      </c>
      <c r="AJ303" s="49">
        <v>2182.4780999999998</v>
      </c>
      <c r="AK303" s="49">
        <v>8.2939453293005182E-5</v>
      </c>
      <c r="AL303" s="49">
        <v>0</v>
      </c>
      <c r="AM303" s="49">
        <v>0</v>
      </c>
      <c r="AN303" s="49" t="s">
        <v>1965</v>
      </c>
    </row>
    <row r="304" spans="1:40" s="49" customFormat="1" ht="15.75" thickBot="1" x14ac:dyDescent="0.3">
      <c r="A304" s="50" t="s">
        <v>185</v>
      </c>
      <c r="B304" s="51" t="s">
        <v>272</v>
      </c>
      <c r="C304" s="3" t="s">
        <v>239</v>
      </c>
      <c r="D304" s="15">
        <f>Table3[[#This Row],[Residential CLM $ Collected]]+Table3[[#This Row],[C&amp;I CLM $ Collected]]</f>
        <v>0</v>
      </c>
      <c r="E304" s="48">
        <f>Table3[[#This Row],[CLM $ Collected ]]/'1.) CLM Reference'!$B$4</f>
        <v>0</v>
      </c>
      <c r="F304" s="12">
        <f>Table3[[#This Row],[Residential Incentive Disbursements]]+Table3[[#This Row],[C&amp;I Incentive Disbursements]]</f>
        <v>5543.92</v>
      </c>
      <c r="G304" s="17">
        <f>Table3[[#This Row],[Incentive Disbursements]]/'1.) CLM Reference'!$B$5</f>
        <v>3.2997583296287547E-4</v>
      </c>
      <c r="H304" s="17" t="str">
        <f>IF((Table3[[#This Row],[Incentive Disbursements]]&gt;=0.5*Table3[[#This Row],[CLM $ Collected ]]),"YES",IF(Table3[[#This Row],[Incentive Disbursements]]&lt;=1, "N/A", "NO"))</f>
        <v>YES</v>
      </c>
      <c r="I304" s="17" t="str">
        <f t="shared" si="12"/>
        <v>N/A</v>
      </c>
      <c r="J304" s="52">
        <v>0</v>
      </c>
      <c r="K304" s="53">
        <f>Table3[[#This Row],[CLM $ Collected ]]/'1.) CLM Reference'!$B$4</f>
        <v>0</v>
      </c>
      <c r="L304" s="54">
        <v>3513.67</v>
      </c>
      <c r="M304" s="53">
        <f>Table3[[#This Row],[Incentive Disbursements]]/'1.) CLM Reference'!$B$5</f>
        <v>3.2997583296287547E-4</v>
      </c>
      <c r="N304" s="53" t="str">
        <f t="shared" si="13"/>
        <v>N/A</v>
      </c>
      <c r="O304" s="52">
        <v>0</v>
      </c>
      <c r="P304" s="76">
        <f>Table3[[#This Row],[CLM $ Collected ]]/'1.) CLM Reference'!$B$4</f>
        <v>0</v>
      </c>
      <c r="Q304" s="54">
        <v>2030.25</v>
      </c>
      <c r="R304" s="56">
        <f>Table3[[#This Row],[Incentive Disbursements]]/'1.) CLM Reference'!$B$5</f>
        <v>3.2997583296287547E-4</v>
      </c>
      <c r="S304" s="49" t="str">
        <f t="shared" si="14"/>
        <v>N/A</v>
      </c>
      <c r="U304" s="49" t="s">
        <v>185</v>
      </c>
      <c r="V304" s="49" t="str">
        <f>RIGHT(Table5[[#This Row],[Census Tract]],10)</f>
        <v>9009155100</v>
      </c>
      <c r="W304" s="49" t="s">
        <v>272</v>
      </c>
      <c r="X304" s="49" t="s">
        <v>239</v>
      </c>
      <c r="Y304" s="49">
        <v>0</v>
      </c>
      <c r="Z304" s="49">
        <v>0</v>
      </c>
      <c r="AA304" s="49">
        <v>5543.92</v>
      </c>
      <c r="AB304" s="49">
        <v>3.2997583296287547E-4</v>
      </c>
      <c r="AC304" s="49" t="s">
        <v>1966</v>
      </c>
      <c r="AD304" s="49" t="s">
        <v>290</v>
      </c>
      <c r="AE304" s="49">
        <v>0</v>
      </c>
      <c r="AF304" s="49">
        <v>0</v>
      </c>
      <c r="AG304" s="49">
        <v>3513.67</v>
      </c>
      <c r="AH304" s="49">
        <v>3.2997583296287547E-4</v>
      </c>
      <c r="AI304" s="49" t="s">
        <v>290</v>
      </c>
      <c r="AJ304" s="49">
        <v>0</v>
      </c>
      <c r="AK304" s="49">
        <v>0</v>
      </c>
      <c r="AL304" s="49">
        <v>2030.25</v>
      </c>
      <c r="AM304" s="49">
        <v>3.2997583296287547E-4</v>
      </c>
      <c r="AN304" s="49" t="s">
        <v>290</v>
      </c>
    </row>
    <row r="305" spans="1:40" s="49" customFormat="1" ht="15.75" thickBot="1" x14ac:dyDescent="0.3">
      <c r="A305" s="50" t="s">
        <v>185</v>
      </c>
      <c r="B305" s="51" t="s">
        <v>252</v>
      </c>
      <c r="C305" s="3" t="s">
        <v>244</v>
      </c>
      <c r="D305" s="15">
        <f>Table3[[#This Row],[Residential CLM $ Collected]]+Table3[[#This Row],[C&amp;I CLM $ Collected]]</f>
        <v>67787.651499999891</v>
      </c>
      <c r="E305" s="48">
        <f>Table3[[#This Row],[CLM $ Collected ]]/'1.) CLM Reference'!$B$4</f>
        <v>2.3294235217218452E-3</v>
      </c>
      <c r="F305" s="12">
        <f>Table3[[#This Row],[Residential Incentive Disbursements]]+Table3[[#This Row],[C&amp;I Incentive Disbursements]]</f>
        <v>0</v>
      </c>
      <c r="G305" s="17">
        <f>Table3[[#This Row],[Incentive Disbursements]]/'1.) CLM Reference'!$B$5</f>
        <v>0</v>
      </c>
      <c r="H305" s="17" t="str">
        <f>IF((Table3[[#This Row],[Incentive Disbursements]]&gt;=0.5*Table3[[#This Row],[CLM $ Collected ]]),"YES",IF(Table3[[#This Row],[Incentive Disbursements]]&lt;=1, "N/A", "NO"))</f>
        <v>N/A</v>
      </c>
      <c r="I305" s="17" t="str">
        <f t="shared" si="12"/>
        <v>NO</v>
      </c>
      <c r="J305" s="52">
        <v>52121.565699999897</v>
      </c>
      <c r="K305" s="53">
        <f>Table3[[#This Row],[CLM $ Collected ]]/'1.) CLM Reference'!$B$4</f>
        <v>2.3294235217218452E-3</v>
      </c>
      <c r="L305" s="54">
        <v>0</v>
      </c>
      <c r="M305" s="53">
        <f>Table3[[#This Row],[Incentive Disbursements]]/'1.) CLM Reference'!$B$5</f>
        <v>0</v>
      </c>
      <c r="N305" s="53" t="str">
        <f t="shared" si="13"/>
        <v>NO</v>
      </c>
      <c r="O305" s="52">
        <v>15666.085800000001</v>
      </c>
      <c r="P305" s="76">
        <f>Table3[[#This Row],[CLM $ Collected ]]/'1.) CLM Reference'!$B$4</f>
        <v>2.3294235217218452E-3</v>
      </c>
      <c r="Q305" s="54">
        <v>0</v>
      </c>
      <c r="R305" s="56">
        <f>Table3[[#This Row],[Incentive Disbursements]]/'1.) CLM Reference'!$B$5</f>
        <v>0</v>
      </c>
      <c r="S305" s="49" t="str">
        <f t="shared" si="14"/>
        <v>NO</v>
      </c>
      <c r="U305" s="49" t="s">
        <v>185</v>
      </c>
      <c r="V305" s="49" t="str">
        <f>RIGHT(Table5[[#This Row],[Census Tract]],10)</f>
        <v>9009155100</v>
      </c>
      <c r="W305" s="49" t="s">
        <v>252</v>
      </c>
      <c r="X305" s="49" t="s">
        <v>244</v>
      </c>
      <c r="Y305" s="49">
        <v>67787.651499999891</v>
      </c>
      <c r="Z305" s="49">
        <v>2.3294235217218452E-3</v>
      </c>
      <c r="AA305" s="49">
        <v>0</v>
      </c>
      <c r="AB305" s="49">
        <v>0</v>
      </c>
      <c r="AC305" s="49" t="s">
        <v>290</v>
      </c>
      <c r="AD305" s="49" t="s">
        <v>1965</v>
      </c>
      <c r="AE305" s="49">
        <v>52121.565699999897</v>
      </c>
      <c r="AF305" s="49">
        <v>2.3294235217218452E-3</v>
      </c>
      <c r="AG305" s="49">
        <v>0</v>
      </c>
      <c r="AH305" s="49">
        <v>0</v>
      </c>
      <c r="AI305" s="49" t="s">
        <v>1965</v>
      </c>
      <c r="AJ305" s="49">
        <v>15666.085800000001</v>
      </c>
      <c r="AK305" s="49">
        <v>2.3294235217218452E-3</v>
      </c>
      <c r="AL305" s="49">
        <v>0</v>
      </c>
      <c r="AM305" s="49">
        <v>0</v>
      </c>
      <c r="AN305" s="49" t="s">
        <v>1965</v>
      </c>
    </row>
    <row r="306" spans="1:40" s="49" customFormat="1" ht="15.75" thickBot="1" x14ac:dyDescent="0.3">
      <c r="A306" s="50" t="s">
        <v>186</v>
      </c>
      <c r="B306" s="51" t="s">
        <v>245</v>
      </c>
      <c r="C306" s="3" t="s">
        <v>239</v>
      </c>
      <c r="D306" s="15">
        <f>Table3[[#This Row],[Residential CLM $ Collected]]+Table3[[#This Row],[C&amp;I CLM $ Collected]]</f>
        <v>104.54689999999999</v>
      </c>
      <c r="E306" s="48">
        <f>Table3[[#This Row],[CLM $ Collected ]]/'1.) CLM Reference'!$B$4</f>
        <v>3.5926013454397658E-6</v>
      </c>
      <c r="F306" s="12">
        <f>Table3[[#This Row],[Residential Incentive Disbursements]]+Table3[[#This Row],[C&amp;I Incentive Disbursements]]</f>
        <v>0</v>
      </c>
      <c r="G306" s="17">
        <f>Table3[[#This Row],[Incentive Disbursements]]/'1.) CLM Reference'!$B$5</f>
        <v>0</v>
      </c>
      <c r="H306" s="17" t="str">
        <f>IF((Table3[[#This Row],[Incentive Disbursements]]&gt;=0.5*Table3[[#This Row],[CLM $ Collected ]]),"YES",IF(Table3[[#This Row],[Incentive Disbursements]]&lt;=1, "N/A", "NO"))</f>
        <v>N/A</v>
      </c>
      <c r="I306" s="17" t="str">
        <f t="shared" si="12"/>
        <v>N/A</v>
      </c>
      <c r="J306" s="52">
        <v>104.54689999999999</v>
      </c>
      <c r="K306" s="53">
        <f>Table3[[#This Row],[CLM $ Collected ]]/'1.) CLM Reference'!$B$4</f>
        <v>3.5926013454397658E-6</v>
      </c>
      <c r="L306" s="54">
        <v>0</v>
      </c>
      <c r="M306" s="53">
        <f>Table3[[#This Row],[Incentive Disbursements]]/'1.) CLM Reference'!$B$5</f>
        <v>0</v>
      </c>
      <c r="N306" s="53" t="str">
        <f t="shared" si="13"/>
        <v>N/A</v>
      </c>
      <c r="O306" s="52">
        <v>0</v>
      </c>
      <c r="P306" s="76">
        <f>Table3[[#This Row],[CLM $ Collected ]]/'1.) CLM Reference'!$B$4</f>
        <v>3.5926013454397658E-6</v>
      </c>
      <c r="Q306" s="54">
        <v>0</v>
      </c>
      <c r="R306" s="56">
        <f>Table3[[#This Row],[Incentive Disbursements]]/'1.) CLM Reference'!$B$5</f>
        <v>0</v>
      </c>
      <c r="S306" s="49" t="str">
        <f t="shared" si="14"/>
        <v>N/A</v>
      </c>
      <c r="U306" s="49" t="s">
        <v>186</v>
      </c>
      <c r="V306" s="49" t="str">
        <f>RIGHT(Table5[[#This Row],[Census Tract]],10)</f>
        <v>9009157100</v>
      </c>
      <c r="W306" s="49" t="s">
        <v>245</v>
      </c>
      <c r="X306" s="49" t="s">
        <v>239</v>
      </c>
      <c r="Y306" s="49">
        <v>104.54689999999999</v>
      </c>
      <c r="Z306" s="49">
        <v>3.5926013454397658E-6</v>
      </c>
      <c r="AA306" s="49">
        <v>0</v>
      </c>
      <c r="AB306" s="49">
        <v>0</v>
      </c>
      <c r="AC306" s="49" t="s">
        <v>290</v>
      </c>
      <c r="AD306" s="49" t="s">
        <v>290</v>
      </c>
      <c r="AE306" s="49">
        <v>104.54689999999999</v>
      </c>
      <c r="AF306" s="49">
        <v>3.5926013454397658E-6</v>
      </c>
      <c r="AG306" s="49">
        <v>0</v>
      </c>
      <c r="AH306" s="49">
        <v>0</v>
      </c>
      <c r="AI306" s="49" t="s">
        <v>290</v>
      </c>
      <c r="AJ306" s="49">
        <v>0</v>
      </c>
      <c r="AK306" s="49">
        <v>3.5926013454397658E-6</v>
      </c>
      <c r="AL306" s="49">
        <v>0</v>
      </c>
      <c r="AM306" s="49">
        <v>0</v>
      </c>
      <c r="AN306" s="49" t="s">
        <v>290</v>
      </c>
    </row>
    <row r="307" spans="1:40" s="49" customFormat="1" ht="15.75" thickBot="1" x14ac:dyDescent="0.3">
      <c r="A307" s="50" t="s">
        <v>186</v>
      </c>
      <c r="B307" s="51" t="s">
        <v>249</v>
      </c>
      <c r="C307" s="3" t="s">
        <v>239</v>
      </c>
      <c r="D307" s="15">
        <f>Table3[[#This Row],[Residential CLM $ Collected]]+Table3[[#This Row],[C&amp;I CLM $ Collected]]</f>
        <v>217535.91900000011</v>
      </c>
      <c r="E307" s="48">
        <f>Table3[[#This Row],[CLM $ Collected ]]/'1.) CLM Reference'!$B$4</f>
        <v>7.4753037658780545E-3</v>
      </c>
      <c r="F307" s="12">
        <f>Table3[[#This Row],[Residential Incentive Disbursements]]+Table3[[#This Row],[C&amp;I Incentive Disbursements]]</f>
        <v>79009.16</v>
      </c>
      <c r="G307" s="17">
        <f>Table3[[#This Row],[Incentive Disbursements]]/'1.) CLM Reference'!$B$5</f>
        <v>4.7026496382879092E-3</v>
      </c>
      <c r="H307" s="17" t="str">
        <f>IF((Table3[[#This Row],[Incentive Disbursements]]&gt;=0.5*Table3[[#This Row],[CLM $ Collected ]]),"YES",IF(Table3[[#This Row],[Incentive Disbursements]]&lt;=1, "N/A", "NO"))</f>
        <v>NO</v>
      </c>
      <c r="I307" s="17" t="str">
        <f t="shared" si="12"/>
        <v>NO</v>
      </c>
      <c r="J307" s="52">
        <v>54371.503700000103</v>
      </c>
      <c r="K307" s="53">
        <f>Table3[[#This Row],[CLM $ Collected ]]/'1.) CLM Reference'!$B$4</f>
        <v>7.4753037658780545E-3</v>
      </c>
      <c r="L307" s="54">
        <v>14309.76</v>
      </c>
      <c r="M307" s="53">
        <f>Table3[[#This Row],[Incentive Disbursements]]/'1.) CLM Reference'!$B$5</f>
        <v>4.7026496382879092E-3</v>
      </c>
      <c r="N307" s="53" t="str">
        <f t="shared" si="13"/>
        <v>NO</v>
      </c>
      <c r="O307" s="52">
        <v>163164.41529999999</v>
      </c>
      <c r="P307" s="76">
        <f>Table3[[#This Row],[CLM $ Collected ]]/'1.) CLM Reference'!$B$4</f>
        <v>7.4753037658780545E-3</v>
      </c>
      <c r="Q307" s="54">
        <v>64699.4</v>
      </c>
      <c r="R307" s="56">
        <f>Table3[[#This Row],[Incentive Disbursements]]/'1.) CLM Reference'!$B$5</f>
        <v>4.7026496382879092E-3</v>
      </c>
      <c r="S307" s="49" t="str">
        <f t="shared" si="14"/>
        <v>NO</v>
      </c>
      <c r="U307" s="49" t="s">
        <v>186</v>
      </c>
      <c r="V307" s="49" t="str">
        <f>RIGHT(Table5[[#This Row],[Census Tract]],10)</f>
        <v>9009157100</v>
      </c>
      <c r="W307" s="49" t="s">
        <v>249</v>
      </c>
      <c r="X307" s="49" t="s">
        <v>239</v>
      </c>
      <c r="Y307" s="49">
        <v>217535.91900000011</v>
      </c>
      <c r="Z307" s="49">
        <v>7.4753037658780545E-3</v>
      </c>
      <c r="AA307" s="49">
        <v>79009.16</v>
      </c>
      <c r="AB307" s="49">
        <v>4.7026496382879092E-3</v>
      </c>
      <c r="AC307" s="49" t="s">
        <v>1965</v>
      </c>
      <c r="AD307" s="49" t="s">
        <v>1965</v>
      </c>
      <c r="AE307" s="49">
        <v>54371.503700000103</v>
      </c>
      <c r="AF307" s="49">
        <v>7.4753037658780545E-3</v>
      </c>
      <c r="AG307" s="49">
        <v>14309.76</v>
      </c>
      <c r="AH307" s="49">
        <v>4.7026496382879092E-3</v>
      </c>
      <c r="AI307" s="49" t="s">
        <v>1965</v>
      </c>
      <c r="AJ307" s="49">
        <v>163164.41529999999</v>
      </c>
      <c r="AK307" s="49">
        <v>7.4753037658780545E-3</v>
      </c>
      <c r="AL307" s="49">
        <v>64699.4</v>
      </c>
      <c r="AM307" s="49">
        <v>4.7026496382879092E-3</v>
      </c>
      <c r="AN307" s="49" t="s">
        <v>1965</v>
      </c>
    </row>
    <row r="308" spans="1:40" s="49" customFormat="1" ht="15.75" thickBot="1" x14ac:dyDescent="0.3">
      <c r="A308" s="50" t="s">
        <v>186</v>
      </c>
      <c r="B308" s="51" t="s">
        <v>252</v>
      </c>
      <c r="C308" s="3" t="s">
        <v>239</v>
      </c>
      <c r="D308" s="15">
        <f>Table3[[#This Row],[Residential CLM $ Collected]]+Table3[[#This Row],[C&amp;I CLM $ Collected]]</f>
        <v>7.5473999999999997</v>
      </c>
      <c r="E308" s="48">
        <f>Table3[[#This Row],[CLM $ Collected ]]/'1.) CLM Reference'!$B$4</f>
        <v>2.5935536486086233E-7</v>
      </c>
      <c r="F308" s="12">
        <f>Table3[[#This Row],[Residential Incentive Disbursements]]+Table3[[#This Row],[C&amp;I Incentive Disbursements]]</f>
        <v>0</v>
      </c>
      <c r="G308" s="17">
        <f>Table3[[#This Row],[Incentive Disbursements]]/'1.) CLM Reference'!$B$5</f>
        <v>0</v>
      </c>
      <c r="H308" s="17" t="str">
        <f>IF((Table3[[#This Row],[Incentive Disbursements]]&gt;=0.5*Table3[[#This Row],[CLM $ Collected ]]),"YES",IF(Table3[[#This Row],[Incentive Disbursements]]&lt;=1, "N/A", "NO"))</f>
        <v>N/A</v>
      </c>
      <c r="I308" s="17" t="str">
        <f t="shared" si="12"/>
        <v>N/A</v>
      </c>
      <c r="J308" s="52">
        <v>0</v>
      </c>
      <c r="K308" s="53">
        <f>Table3[[#This Row],[CLM $ Collected ]]/'1.) CLM Reference'!$B$4</f>
        <v>2.5935536486086233E-7</v>
      </c>
      <c r="L308" s="54">
        <v>0</v>
      </c>
      <c r="M308" s="53">
        <f>Table3[[#This Row],[Incentive Disbursements]]/'1.) CLM Reference'!$B$5</f>
        <v>0</v>
      </c>
      <c r="N308" s="53" t="str">
        <f t="shared" si="13"/>
        <v>N/A</v>
      </c>
      <c r="O308" s="52">
        <v>7.5473999999999997</v>
      </c>
      <c r="P308" s="76">
        <f>Table3[[#This Row],[CLM $ Collected ]]/'1.) CLM Reference'!$B$4</f>
        <v>2.5935536486086233E-7</v>
      </c>
      <c r="Q308" s="54">
        <v>0</v>
      </c>
      <c r="R308" s="56">
        <f>Table3[[#This Row],[Incentive Disbursements]]/'1.) CLM Reference'!$B$5</f>
        <v>0</v>
      </c>
      <c r="S308" s="49" t="str">
        <f t="shared" si="14"/>
        <v>N/A</v>
      </c>
      <c r="U308" s="49" t="s">
        <v>186</v>
      </c>
      <c r="V308" s="49" t="str">
        <f>RIGHT(Table5[[#This Row],[Census Tract]],10)</f>
        <v>9009157100</v>
      </c>
      <c r="W308" s="49" t="s">
        <v>252</v>
      </c>
      <c r="X308" s="49" t="s">
        <v>239</v>
      </c>
      <c r="Y308" s="49">
        <v>7.5473999999999997</v>
      </c>
      <c r="Z308" s="49">
        <v>2.5935536486086233E-7</v>
      </c>
      <c r="AA308" s="49">
        <v>0</v>
      </c>
      <c r="AB308" s="49">
        <v>0</v>
      </c>
      <c r="AC308" s="49" t="s">
        <v>290</v>
      </c>
      <c r="AD308" s="49" t="s">
        <v>290</v>
      </c>
      <c r="AE308" s="49">
        <v>0</v>
      </c>
      <c r="AF308" s="49">
        <v>2.5935536486086233E-7</v>
      </c>
      <c r="AG308" s="49">
        <v>0</v>
      </c>
      <c r="AH308" s="49">
        <v>0</v>
      </c>
      <c r="AI308" s="49" t="s">
        <v>290</v>
      </c>
      <c r="AJ308" s="49">
        <v>7.5473999999999997</v>
      </c>
      <c r="AK308" s="49">
        <v>2.5935536486086233E-7</v>
      </c>
      <c r="AL308" s="49">
        <v>0</v>
      </c>
      <c r="AM308" s="49">
        <v>0</v>
      </c>
      <c r="AN308" s="49" t="s">
        <v>290</v>
      </c>
    </row>
    <row r="309" spans="1:40" s="49" customFormat="1" ht="15.75" thickBot="1" x14ac:dyDescent="0.3">
      <c r="A309" s="50" t="s">
        <v>187</v>
      </c>
      <c r="B309" s="51" t="s">
        <v>266</v>
      </c>
      <c r="C309" s="3" t="s">
        <v>239</v>
      </c>
      <c r="D309" s="15">
        <f>Table3[[#This Row],[Residential CLM $ Collected]]+Table3[[#This Row],[C&amp;I CLM $ Collected]]</f>
        <v>0</v>
      </c>
      <c r="E309" s="48">
        <f>Table3[[#This Row],[CLM $ Collected ]]/'1.) CLM Reference'!$B$4</f>
        <v>0</v>
      </c>
      <c r="F309" s="12">
        <f>Table3[[#This Row],[Residential Incentive Disbursements]]+Table3[[#This Row],[C&amp;I Incentive Disbursements]]</f>
        <v>121.71</v>
      </c>
      <c r="G309" s="17">
        <f>Table3[[#This Row],[Incentive Disbursements]]/'1.) CLM Reference'!$B$5</f>
        <v>7.2442168411361585E-6</v>
      </c>
      <c r="H309" s="17" t="str">
        <f>IF((Table3[[#This Row],[Incentive Disbursements]]&gt;=0.5*Table3[[#This Row],[CLM $ Collected ]]),"YES",IF(Table3[[#This Row],[Incentive Disbursements]]&lt;=1, "N/A", "NO"))</f>
        <v>YES</v>
      </c>
      <c r="I309" s="17" t="str">
        <f t="shared" si="12"/>
        <v>N/A</v>
      </c>
      <c r="J309" s="52">
        <v>0</v>
      </c>
      <c r="K309" s="53">
        <f>Table3[[#This Row],[CLM $ Collected ]]/'1.) CLM Reference'!$B$4</f>
        <v>0</v>
      </c>
      <c r="L309" s="54">
        <v>121.71</v>
      </c>
      <c r="M309" s="53">
        <f>Table3[[#This Row],[Incentive Disbursements]]/'1.) CLM Reference'!$B$5</f>
        <v>7.2442168411361585E-6</v>
      </c>
      <c r="N309" s="53" t="str">
        <f t="shared" si="13"/>
        <v>N/A</v>
      </c>
      <c r="O309" s="52">
        <v>0</v>
      </c>
      <c r="P309" s="76">
        <f>Table3[[#This Row],[CLM $ Collected ]]/'1.) CLM Reference'!$B$4</f>
        <v>0</v>
      </c>
      <c r="Q309" s="54">
        <v>0</v>
      </c>
      <c r="R309" s="56">
        <f>Table3[[#This Row],[Incentive Disbursements]]/'1.) CLM Reference'!$B$5</f>
        <v>7.2442168411361585E-6</v>
      </c>
      <c r="S309" s="49" t="str">
        <f t="shared" si="14"/>
        <v>N/A</v>
      </c>
      <c r="U309" s="49" t="s">
        <v>187</v>
      </c>
      <c r="V309" s="49" t="str">
        <f>RIGHT(Table5[[#This Row],[Census Tract]],10)</f>
        <v>9009157200</v>
      </c>
      <c r="W309" s="49" t="s">
        <v>266</v>
      </c>
      <c r="X309" s="49" t="s">
        <v>239</v>
      </c>
      <c r="Y309" s="49">
        <v>0</v>
      </c>
      <c r="Z309" s="49">
        <v>0</v>
      </c>
      <c r="AA309" s="49">
        <v>121.71</v>
      </c>
      <c r="AB309" s="49">
        <v>7.2442168411361585E-6</v>
      </c>
      <c r="AC309" s="49" t="s">
        <v>1966</v>
      </c>
      <c r="AD309" s="49" t="s">
        <v>290</v>
      </c>
      <c r="AE309" s="49">
        <v>0</v>
      </c>
      <c r="AF309" s="49">
        <v>0</v>
      </c>
      <c r="AG309" s="49">
        <v>121.71</v>
      </c>
      <c r="AH309" s="49">
        <v>7.2442168411361585E-6</v>
      </c>
      <c r="AI309" s="49" t="s">
        <v>290</v>
      </c>
      <c r="AJ309" s="49">
        <v>0</v>
      </c>
      <c r="AK309" s="49">
        <v>0</v>
      </c>
      <c r="AL309" s="49">
        <v>0</v>
      </c>
      <c r="AM309" s="49">
        <v>7.2442168411361585E-6</v>
      </c>
      <c r="AN309" s="49" t="s">
        <v>290</v>
      </c>
    </row>
    <row r="310" spans="1:40" s="49" customFormat="1" ht="15.75" thickBot="1" x14ac:dyDescent="0.3">
      <c r="A310" s="50" t="s">
        <v>187</v>
      </c>
      <c r="B310" s="51" t="s">
        <v>245</v>
      </c>
      <c r="C310" s="3" t="s">
        <v>239</v>
      </c>
      <c r="D310" s="15">
        <f>Table3[[#This Row],[Residential CLM $ Collected]]+Table3[[#This Row],[C&amp;I CLM $ Collected]]</f>
        <v>71.1738</v>
      </c>
      <c r="E310" s="48">
        <f>Table3[[#This Row],[CLM $ Collected ]]/'1.) CLM Reference'!$B$4</f>
        <v>2.4457835635495725E-6</v>
      </c>
      <c r="F310" s="12">
        <f>Table3[[#This Row],[Residential Incentive Disbursements]]+Table3[[#This Row],[C&amp;I Incentive Disbursements]]</f>
        <v>0</v>
      </c>
      <c r="G310" s="17">
        <f>Table3[[#This Row],[Incentive Disbursements]]/'1.) CLM Reference'!$B$5</f>
        <v>0</v>
      </c>
      <c r="H310" s="17" t="str">
        <f>IF((Table3[[#This Row],[Incentive Disbursements]]&gt;=0.5*Table3[[#This Row],[CLM $ Collected ]]),"YES",IF(Table3[[#This Row],[Incentive Disbursements]]&lt;=1, "N/A", "NO"))</f>
        <v>N/A</v>
      </c>
      <c r="I310" s="17" t="str">
        <f t="shared" si="12"/>
        <v>N/A</v>
      </c>
      <c r="J310" s="52">
        <v>71.1738</v>
      </c>
      <c r="K310" s="53">
        <f>Table3[[#This Row],[CLM $ Collected ]]/'1.) CLM Reference'!$B$4</f>
        <v>2.4457835635495725E-6</v>
      </c>
      <c r="L310" s="54">
        <v>0</v>
      </c>
      <c r="M310" s="53">
        <f>Table3[[#This Row],[Incentive Disbursements]]/'1.) CLM Reference'!$B$5</f>
        <v>0</v>
      </c>
      <c r="N310" s="53" t="str">
        <f t="shared" si="13"/>
        <v>N/A</v>
      </c>
      <c r="O310" s="52">
        <v>0</v>
      </c>
      <c r="P310" s="76">
        <f>Table3[[#This Row],[CLM $ Collected ]]/'1.) CLM Reference'!$B$4</f>
        <v>2.4457835635495725E-6</v>
      </c>
      <c r="Q310" s="54">
        <v>0</v>
      </c>
      <c r="R310" s="56">
        <f>Table3[[#This Row],[Incentive Disbursements]]/'1.) CLM Reference'!$B$5</f>
        <v>0</v>
      </c>
      <c r="S310" s="49" t="str">
        <f t="shared" si="14"/>
        <v>N/A</v>
      </c>
      <c r="U310" s="49" t="s">
        <v>187</v>
      </c>
      <c r="V310" s="49" t="str">
        <f>RIGHT(Table5[[#This Row],[Census Tract]],10)</f>
        <v>9009157200</v>
      </c>
      <c r="W310" s="49" t="s">
        <v>245</v>
      </c>
      <c r="X310" s="49" t="s">
        <v>239</v>
      </c>
      <c r="Y310" s="49">
        <v>71.1738</v>
      </c>
      <c r="Z310" s="49">
        <v>2.4457835635495725E-6</v>
      </c>
      <c r="AA310" s="49">
        <v>0</v>
      </c>
      <c r="AB310" s="49">
        <v>0</v>
      </c>
      <c r="AC310" s="49" t="s">
        <v>290</v>
      </c>
      <c r="AD310" s="49" t="s">
        <v>290</v>
      </c>
      <c r="AE310" s="49">
        <v>71.1738</v>
      </c>
      <c r="AF310" s="49">
        <v>2.4457835635495725E-6</v>
      </c>
      <c r="AG310" s="49">
        <v>0</v>
      </c>
      <c r="AH310" s="49">
        <v>0</v>
      </c>
      <c r="AI310" s="49" t="s">
        <v>290</v>
      </c>
      <c r="AJ310" s="49">
        <v>0</v>
      </c>
      <c r="AK310" s="49">
        <v>2.4457835635495725E-6</v>
      </c>
      <c r="AL310" s="49">
        <v>0</v>
      </c>
      <c r="AM310" s="49">
        <v>0</v>
      </c>
      <c r="AN310" s="49" t="s">
        <v>290</v>
      </c>
    </row>
    <row r="311" spans="1:40" s="49" customFormat="1" ht="15.75" thickBot="1" x14ac:dyDescent="0.3">
      <c r="A311" s="50" t="s">
        <v>187</v>
      </c>
      <c r="B311" s="51" t="s">
        <v>249</v>
      </c>
      <c r="C311" s="3" t="s">
        <v>239</v>
      </c>
      <c r="D311" s="15">
        <f>Table3[[#This Row],[Residential CLM $ Collected]]+Table3[[#This Row],[C&amp;I CLM $ Collected]]</f>
        <v>101114.48050000009</v>
      </c>
      <c r="E311" s="48">
        <f>Table3[[#This Row],[CLM $ Collected ]]/'1.) CLM Reference'!$B$4</f>
        <v>3.4746512683565302E-3</v>
      </c>
      <c r="F311" s="12">
        <f>Table3[[#This Row],[Residential Incentive Disbursements]]+Table3[[#This Row],[C&amp;I Incentive Disbursements]]</f>
        <v>62612.52</v>
      </c>
      <c r="G311" s="17">
        <f>Table3[[#This Row],[Incentive Disbursements]]/'1.) CLM Reference'!$B$5</f>
        <v>3.7267165545146214E-3</v>
      </c>
      <c r="H311" s="17" t="str">
        <f>IF((Table3[[#This Row],[Incentive Disbursements]]&gt;=0.5*Table3[[#This Row],[CLM $ Collected ]]),"YES",IF(Table3[[#This Row],[Incentive Disbursements]]&lt;=1, "N/A", "NO"))</f>
        <v>YES</v>
      </c>
      <c r="I311" s="17" t="str">
        <f t="shared" si="12"/>
        <v>YES</v>
      </c>
      <c r="J311" s="52">
        <v>81277.952100000097</v>
      </c>
      <c r="K311" s="53">
        <f>Table3[[#This Row],[CLM $ Collected ]]/'1.) CLM Reference'!$B$4</f>
        <v>3.4746512683565302E-3</v>
      </c>
      <c r="L311" s="54">
        <v>62612.52</v>
      </c>
      <c r="M311" s="53">
        <f>Table3[[#This Row],[Incentive Disbursements]]/'1.) CLM Reference'!$B$5</f>
        <v>3.7267165545146214E-3</v>
      </c>
      <c r="N311" s="53" t="str">
        <f t="shared" si="13"/>
        <v>YES</v>
      </c>
      <c r="O311" s="52">
        <v>19836.528399999999</v>
      </c>
      <c r="P311" s="76">
        <f>Table3[[#This Row],[CLM $ Collected ]]/'1.) CLM Reference'!$B$4</f>
        <v>3.4746512683565302E-3</v>
      </c>
      <c r="Q311" s="54">
        <v>0</v>
      </c>
      <c r="R311" s="56">
        <f>Table3[[#This Row],[Incentive Disbursements]]/'1.) CLM Reference'!$B$5</f>
        <v>3.7267165545146214E-3</v>
      </c>
      <c r="S311" s="49" t="str">
        <f t="shared" si="14"/>
        <v>YES</v>
      </c>
      <c r="U311" s="49" t="s">
        <v>187</v>
      </c>
      <c r="V311" s="49" t="str">
        <f>RIGHT(Table5[[#This Row],[Census Tract]],10)</f>
        <v>9009157200</v>
      </c>
      <c r="W311" s="49" t="s">
        <v>249</v>
      </c>
      <c r="X311" s="49" t="s">
        <v>239</v>
      </c>
      <c r="Y311" s="49">
        <v>101114.48050000009</v>
      </c>
      <c r="Z311" s="49">
        <v>3.4746512683565302E-3</v>
      </c>
      <c r="AA311" s="49">
        <v>62612.52</v>
      </c>
      <c r="AB311" s="49">
        <v>3.7267165545146214E-3</v>
      </c>
      <c r="AC311" s="49" t="s">
        <v>1966</v>
      </c>
      <c r="AD311" s="49" t="s">
        <v>1966</v>
      </c>
      <c r="AE311" s="49">
        <v>81277.952100000097</v>
      </c>
      <c r="AF311" s="49">
        <v>3.4746512683565302E-3</v>
      </c>
      <c r="AG311" s="49">
        <v>62612.52</v>
      </c>
      <c r="AH311" s="49">
        <v>3.7267165545146214E-3</v>
      </c>
      <c r="AI311" s="49" t="s">
        <v>1966</v>
      </c>
      <c r="AJ311" s="49">
        <v>19836.528399999999</v>
      </c>
      <c r="AK311" s="49">
        <v>3.4746512683565302E-3</v>
      </c>
      <c r="AL311" s="49">
        <v>0</v>
      </c>
      <c r="AM311" s="49">
        <v>3.7267165545146214E-3</v>
      </c>
      <c r="AN311" s="49" t="s">
        <v>1966</v>
      </c>
    </row>
    <row r="312" spans="1:40" s="49" customFormat="1" ht="15.75" thickBot="1" x14ac:dyDescent="0.3">
      <c r="A312" s="50" t="s">
        <v>188</v>
      </c>
      <c r="B312" s="51" t="s">
        <v>248</v>
      </c>
      <c r="C312" s="3" t="s">
        <v>239</v>
      </c>
      <c r="D312" s="15">
        <f>Table3[[#This Row],[Residential CLM $ Collected]]+Table3[[#This Row],[C&amp;I CLM $ Collected]]</f>
        <v>12793.3539</v>
      </c>
      <c r="E312" s="48">
        <f>Table3[[#This Row],[CLM $ Collected ]]/'1.) CLM Reference'!$B$4</f>
        <v>4.3962489977060129E-4</v>
      </c>
      <c r="F312" s="12">
        <f>Table3[[#This Row],[Residential Incentive Disbursements]]+Table3[[#This Row],[C&amp;I Incentive Disbursements]]</f>
        <v>7125.33</v>
      </c>
      <c r="G312" s="17">
        <f>Table3[[#This Row],[Incentive Disbursements]]/'1.) CLM Reference'!$B$5</f>
        <v>4.2410184524404492E-4</v>
      </c>
      <c r="H312" s="17" t="str">
        <f>IF((Table3[[#This Row],[Incentive Disbursements]]&gt;=0.5*Table3[[#This Row],[CLM $ Collected ]]),"YES",IF(Table3[[#This Row],[Incentive Disbursements]]&lt;=1, "N/A", "NO"))</f>
        <v>YES</v>
      </c>
      <c r="I312" s="17" t="str">
        <f t="shared" si="12"/>
        <v>NO</v>
      </c>
      <c r="J312" s="52">
        <v>7500.3773000000001</v>
      </c>
      <c r="K312" s="53">
        <f>Table3[[#This Row],[CLM $ Collected ]]/'1.) CLM Reference'!$B$4</f>
        <v>4.3962489977060129E-4</v>
      </c>
      <c r="L312" s="54">
        <v>6065.33</v>
      </c>
      <c r="M312" s="53">
        <f>Table3[[#This Row],[Incentive Disbursements]]/'1.) CLM Reference'!$B$5</f>
        <v>4.2410184524404492E-4</v>
      </c>
      <c r="N312" s="53" t="str">
        <f t="shared" si="13"/>
        <v>NO</v>
      </c>
      <c r="O312" s="52">
        <v>5292.9766</v>
      </c>
      <c r="P312" s="76">
        <f>Table3[[#This Row],[CLM $ Collected ]]/'1.) CLM Reference'!$B$4</f>
        <v>4.3962489977060129E-4</v>
      </c>
      <c r="Q312" s="54">
        <v>1060</v>
      </c>
      <c r="R312" s="56">
        <f>Table3[[#This Row],[Incentive Disbursements]]/'1.) CLM Reference'!$B$5</f>
        <v>4.2410184524404492E-4</v>
      </c>
      <c r="S312" s="49" t="str">
        <f t="shared" si="14"/>
        <v>NO</v>
      </c>
      <c r="U312" s="49" t="s">
        <v>188</v>
      </c>
      <c r="V312" s="49" t="str">
        <f>RIGHT(Table5[[#This Row],[Census Tract]],10)</f>
        <v>9009157300</v>
      </c>
      <c r="W312" s="49" t="s">
        <v>248</v>
      </c>
      <c r="X312" s="49" t="s">
        <v>239</v>
      </c>
      <c r="Y312" s="49">
        <v>12793.3539</v>
      </c>
      <c r="Z312" s="49">
        <v>4.3962489977060129E-4</v>
      </c>
      <c r="AA312" s="49">
        <v>7125.33</v>
      </c>
      <c r="AB312" s="49">
        <v>4.2410184524404492E-4</v>
      </c>
      <c r="AC312" s="49" t="s">
        <v>1966</v>
      </c>
      <c r="AD312" s="49" t="s">
        <v>1965</v>
      </c>
      <c r="AE312" s="49">
        <v>7500.3773000000001</v>
      </c>
      <c r="AF312" s="49">
        <v>4.3962489977060129E-4</v>
      </c>
      <c r="AG312" s="49">
        <v>6065.33</v>
      </c>
      <c r="AH312" s="49">
        <v>4.2410184524404492E-4</v>
      </c>
      <c r="AI312" s="49" t="s">
        <v>1965</v>
      </c>
      <c r="AJ312" s="49">
        <v>5292.9766</v>
      </c>
      <c r="AK312" s="49">
        <v>4.3962489977060129E-4</v>
      </c>
      <c r="AL312" s="49">
        <v>1060</v>
      </c>
      <c r="AM312" s="49">
        <v>4.2410184524404492E-4</v>
      </c>
      <c r="AN312" s="49" t="s">
        <v>1965</v>
      </c>
    </row>
    <row r="313" spans="1:40" s="49" customFormat="1" ht="15.75" thickBot="1" x14ac:dyDescent="0.3">
      <c r="A313" s="50" t="s">
        <v>188</v>
      </c>
      <c r="B313" s="51" t="s">
        <v>249</v>
      </c>
      <c r="C313" s="3" t="s">
        <v>239</v>
      </c>
      <c r="D313" s="15">
        <f>Table3[[#This Row],[Residential CLM $ Collected]]+Table3[[#This Row],[C&amp;I CLM $ Collected]]</f>
        <v>82969.595099999904</v>
      </c>
      <c r="E313" s="48">
        <f>Table3[[#This Row],[CLM $ Collected ]]/'1.) CLM Reference'!$B$4</f>
        <v>2.8511288138323783E-3</v>
      </c>
      <c r="F313" s="12">
        <f>Table3[[#This Row],[Residential Incentive Disbursements]]+Table3[[#This Row],[C&amp;I Incentive Disbursements]]</f>
        <v>44691.62</v>
      </c>
      <c r="G313" s="17">
        <f>Table3[[#This Row],[Incentive Disbursements]]/'1.) CLM Reference'!$B$5</f>
        <v>2.6600590441348913E-3</v>
      </c>
      <c r="H313" s="17" t="str">
        <f>IF((Table3[[#This Row],[Incentive Disbursements]]&gt;=0.5*Table3[[#This Row],[CLM $ Collected ]]),"YES",IF(Table3[[#This Row],[Incentive Disbursements]]&lt;=1, "N/A", "NO"))</f>
        <v>YES</v>
      </c>
      <c r="I313" s="17" t="str">
        <f t="shared" si="12"/>
        <v>NO</v>
      </c>
      <c r="J313" s="52">
        <v>77580.580099999905</v>
      </c>
      <c r="K313" s="53">
        <f>Table3[[#This Row],[CLM $ Collected ]]/'1.) CLM Reference'!$B$4</f>
        <v>2.8511288138323783E-3</v>
      </c>
      <c r="L313" s="54">
        <v>44691.62</v>
      </c>
      <c r="M313" s="53">
        <f>Table3[[#This Row],[Incentive Disbursements]]/'1.) CLM Reference'!$B$5</f>
        <v>2.6600590441348913E-3</v>
      </c>
      <c r="N313" s="53" t="str">
        <f t="shared" si="13"/>
        <v>NO</v>
      </c>
      <c r="O313" s="52">
        <v>5389.0150000000003</v>
      </c>
      <c r="P313" s="76">
        <f>Table3[[#This Row],[CLM $ Collected ]]/'1.) CLM Reference'!$B$4</f>
        <v>2.8511288138323783E-3</v>
      </c>
      <c r="Q313" s="54">
        <v>0</v>
      </c>
      <c r="R313" s="56">
        <f>Table3[[#This Row],[Incentive Disbursements]]/'1.) CLM Reference'!$B$5</f>
        <v>2.6600590441348913E-3</v>
      </c>
      <c r="S313" s="49" t="str">
        <f t="shared" si="14"/>
        <v>NO</v>
      </c>
      <c r="U313" s="49" t="s">
        <v>188</v>
      </c>
      <c r="V313" s="49" t="str">
        <f>RIGHT(Table5[[#This Row],[Census Tract]],10)</f>
        <v>9009157300</v>
      </c>
      <c r="W313" s="49" t="s">
        <v>249</v>
      </c>
      <c r="X313" s="49" t="s">
        <v>239</v>
      </c>
      <c r="Y313" s="49">
        <v>82969.595099999904</v>
      </c>
      <c r="Z313" s="49">
        <v>2.8511288138323783E-3</v>
      </c>
      <c r="AA313" s="49">
        <v>44691.62</v>
      </c>
      <c r="AB313" s="49">
        <v>2.6600590441348913E-3</v>
      </c>
      <c r="AC313" s="49" t="s">
        <v>1966</v>
      </c>
      <c r="AD313" s="49" t="s">
        <v>1965</v>
      </c>
      <c r="AE313" s="49">
        <v>77580.580099999905</v>
      </c>
      <c r="AF313" s="49">
        <v>2.8511288138323783E-3</v>
      </c>
      <c r="AG313" s="49">
        <v>44691.62</v>
      </c>
      <c r="AH313" s="49">
        <v>2.6600590441348913E-3</v>
      </c>
      <c r="AI313" s="49" t="s">
        <v>1965</v>
      </c>
      <c r="AJ313" s="49">
        <v>5389.0150000000003</v>
      </c>
      <c r="AK313" s="49">
        <v>2.8511288138323783E-3</v>
      </c>
      <c r="AL313" s="49">
        <v>0</v>
      </c>
      <c r="AM313" s="49">
        <v>2.6600590441348913E-3</v>
      </c>
      <c r="AN313" s="49" t="s">
        <v>1965</v>
      </c>
    </row>
    <row r="314" spans="1:40" s="49" customFormat="1" ht="15.75" thickBot="1" x14ac:dyDescent="0.3">
      <c r="A314" s="50" t="s">
        <v>189</v>
      </c>
      <c r="B314" s="51" t="s">
        <v>249</v>
      </c>
      <c r="C314" s="3" t="s">
        <v>239</v>
      </c>
      <c r="D314" s="15">
        <f>Table3[[#This Row],[Residential CLM $ Collected]]+Table3[[#This Row],[C&amp;I CLM $ Collected]]</f>
        <v>107625.53199999999</v>
      </c>
      <c r="E314" s="48">
        <f>Table3[[#This Row],[CLM $ Collected ]]/'1.) CLM Reference'!$B$4</f>
        <v>3.6983940324090965E-3</v>
      </c>
      <c r="F314" s="12">
        <f>Table3[[#This Row],[Residential Incentive Disbursements]]+Table3[[#This Row],[C&amp;I Incentive Disbursements]]</f>
        <v>99254.12</v>
      </c>
      <c r="G314" s="17">
        <f>Table3[[#This Row],[Incentive Disbursements]]/'1.) CLM Reference'!$B$5</f>
        <v>5.9076359186274689E-3</v>
      </c>
      <c r="H314" s="17" t="str">
        <f>IF((Table3[[#This Row],[Incentive Disbursements]]&gt;=0.5*Table3[[#This Row],[CLM $ Collected ]]),"YES",IF(Table3[[#This Row],[Incentive Disbursements]]&lt;=1, "N/A", "NO"))</f>
        <v>YES</v>
      </c>
      <c r="I314" s="17" t="str">
        <f t="shared" si="12"/>
        <v>YES</v>
      </c>
      <c r="J314" s="52">
        <v>93459.739199999996</v>
      </c>
      <c r="K314" s="53">
        <f>Table3[[#This Row],[CLM $ Collected ]]/'1.) CLM Reference'!$B$4</f>
        <v>3.6983940324090965E-3</v>
      </c>
      <c r="L314" s="54">
        <v>63453.120000000003</v>
      </c>
      <c r="M314" s="53">
        <f>Table3[[#This Row],[Incentive Disbursements]]/'1.) CLM Reference'!$B$5</f>
        <v>5.9076359186274689E-3</v>
      </c>
      <c r="N314" s="53" t="str">
        <f t="shared" si="13"/>
        <v>YES</v>
      </c>
      <c r="O314" s="52">
        <v>14165.792799999999</v>
      </c>
      <c r="P314" s="76">
        <f>Table3[[#This Row],[CLM $ Collected ]]/'1.) CLM Reference'!$B$4</f>
        <v>3.6983940324090965E-3</v>
      </c>
      <c r="Q314" s="54">
        <v>35801</v>
      </c>
      <c r="R314" s="56">
        <f>Table3[[#This Row],[Incentive Disbursements]]/'1.) CLM Reference'!$B$5</f>
        <v>5.9076359186274689E-3</v>
      </c>
      <c r="S314" s="49" t="str">
        <f t="shared" si="14"/>
        <v>YES</v>
      </c>
      <c r="U314" s="49" t="s">
        <v>189</v>
      </c>
      <c r="V314" s="49" t="str">
        <f>RIGHT(Table5[[#This Row],[Census Tract]],10)</f>
        <v>9009157400</v>
      </c>
      <c r="W314" s="49" t="s">
        <v>249</v>
      </c>
      <c r="X314" s="49" t="s">
        <v>239</v>
      </c>
      <c r="Y314" s="49">
        <v>107625.53199999999</v>
      </c>
      <c r="Z314" s="49">
        <v>3.6983940324090965E-3</v>
      </c>
      <c r="AA314" s="49">
        <v>99254.12</v>
      </c>
      <c r="AB314" s="49">
        <v>5.9076359186274689E-3</v>
      </c>
      <c r="AC314" s="49" t="s">
        <v>1966</v>
      </c>
      <c r="AD314" s="49" t="s">
        <v>1966</v>
      </c>
      <c r="AE314" s="49">
        <v>93459.739199999996</v>
      </c>
      <c r="AF314" s="49">
        <v>3.6983940324090965E-3</v>
      </c>
      <c r="AG314" s="49">
        <v>63453.120000000003</v>
      </c>
      <c r="AH314" s="49">
        <v>5.9076359186274689E-3</v>
      </c>
      <c r="AI314" s="49" t="s">
        <v>1966</v>
      </c>
      <c r="AJ314" s="49">
        <v>14165.792799999999</v>
      </c>
      <c r="AK314" s="49">
        <v>3.6983940324090965E-3</v>
      </c>
      <c r="AL314" s="49">
        <v>35801</v>
      </c>
      <c r="AM314" s="49">
        <v>5.9076359186274689E-3</v>
      </c>
      <c r="AN314" s="49" t="s">
        <v>1966</v>
      </c>
    </row>
    <row r="315" spans="1:40" s="49" customFormat="1" ht="15.75" thickBot="1" x14ac:dyDescent="0.3">
      <c r="A315" s="50" t="s">
        <v>190</v>
      </c>
      <c r="B315" s="51" t="s">
        <v>247</v>
      </c>
      <c r="C315" s="3" t="s">
        <v>239</v>
      </c>
      <c r="D315" s="15">
        <f>Table3[[#This Row],[Residential CLM $ Collected]]+Table3[[#This Row],[C&amp;I CLM $ Collected]]</f>
        <v>364.3947</v>
      </c>
      <c r="E315" s="48">
        <f>Table3[[#This Row],[CLM $ Collected ]]/'1.) CLM Reference'!$B$4</f>
        <v>1.2521891031595579E-5</v>
      </c>
      <c r="F315" s="12">
        <f>Table3[[#This Row],[Residential Incentive Disbursements]]+Table3[[#This Row],[C&amp;I Incentive Disbursements]]</f>
        <v>0</v>
      </c>
      <c r="G315" s="17">
        <f>Table3[[#This Row],[Incentive Disbursements]]/'1.) CLM Reference'!$B$5</f>
        <v>0</v>
      </c>
      <c r="H315" s="17" t="str">
        <f>IF((Table3[[#This Row],[Incentive Disbursements]]&gt;=0.5*Table3[[#This Row],[CLM $ Collected ]]),"YES",IF(Table3[[#This Row],[Incentive Disbursements]]&lt;=1, "N/A", "NO"))</f>
        <v>N/A</v>
      </c>
      <c r="I315" s="17" t="str">
        <f t="shared" si="12"/>
        <v>NO</v>
      </c>
      <c r="J315" s="52">
        <v>364.3947</v>
      </c>
      <c r="K315" s="53">
        <f>Table3[[#This Row],[CLM $ Collected ]]/'1.) CLM Reference'!$B$4</f>
        <v>1.2521891031595579E-5</v>
      </c>
      <c r="L315" s="54">
        <v>0</v>
      </c>
      <c r="M315" s="53">
        <f>Table3[[#This Row],[Incentive Disbursements]]/'1.) CLM Reference'!$B$5</f>
        <v>0</v>
      </c>
      <c r="N315" s="53" t="str">
        <f t="shared" si="13"/>
        <v>NO</v>
      </c>
      <c r="O315" s="52">
        <v>0</v>
      </c>
      <c r="P315" s="76">
        <f>Table3[[#This Row],[CLM $ Collected ]]/'1.) CLM Reference'!$B$4</f>
        <v>1.2521891031595579E-5</v>
      </c>
      <c r="Q315" s="54">
        <v>0</v>
      </c>
      <c r="R315" s="56">
        <f>Table3[[#This Row],[Incentive Disbursements]]/'1.) CLM Reference'!$B$5</f>
        <v>0</v>
      </c>
      <c r="S315" s="49" t="str">
        <f t="shared" si="14"/>
        <v>NO</v>
      </c>
      <c r="U315" s="49" t="s">
        <v>190</v>
      </c>
      <c r="V315" s="49" t="str">
        <f>RIGHT(Table5[[#This Row],[Census Tract]],10)</f>
        <v>9009160100</v>
      </c>
      <c r="W315" s="49" t="s">
        <v>247</v>
      </c>
      <c r="X315" s="49" t="s">
        <v>239</v>
      </c>
      <c r="Y315" s="49">
        <v>364.3947</v>
      </c>
      <c r="Z315" s="49">
        <v>1.2521891031595579E-5</v>
      </c>
      <c r="AA315" s="49">
        <v>0</v>
      </c>
      <c r="AB315" s="49">
        <v>0</v>
      </c>
      <c r="AC315" s="49" t="s">
        <v>290</v>
      </c>
      <c r="AD315" s="49" t="s">
        <v>1965</v>
      </c>
      <c r="AE315" s="49">
        <v>364.3947</v>
      </c>
      <c r="AF315" s="49">
        <v>1.2521891031595579E-5</v>
      </c>
      <c r="AG315" s="49">
        <v>0</v>
      </c>
      <c r="AH315" s="49">
        <v>0</v>
      </c>
      <c r="AI315" s="49" t="s">
        <v>1965</v>
      </c>
      <c r="AJ315" s="49">
        <v>0</v>
      </c>
      <c r="AK315" s="49">
        <v>1.2521891031595579E-5</v>
      </c>
      <c r="AL315" s="49">
        <v>0</v>
      </c>
      <c r="AM315" s="49">
        <v>0</v>
      </c>
      <c r="AN315" s="49" t="s">
        <v>1965</v>
      </c>
    </row>
    <row r="316" spans="1:40" s="49" customFormat="1" ht="15.75" thickBot="1" x14ac:dyDescent="0.3">
      <c r="A316" s="50" t="s">
        <v>190</v>
      </c>
      <c r="B316" s="51" t="s">
        <v>250</v>
      </c>
      <c r="C316" s="3" t="s">
        <v>239</v>
      </c>
      <c r="D316" s="15">
        <f>Table3[[#This Row],[Residential CLM $ Collected]]+Table3[[#This Row],[C&amp;I CLM $ Collected]]</f>
        <v>94425.923599999907</v>
      </c>
      <c r="E316" s="48">
        <f>Table3[[#This Row],[CLM $ Collected ]]/'1.) CLM Reference'!$B$4</f>
        <v>3.2448087907891313E-3</v>
      </c>
      <c r="F316" s="12">
        <f>Table3[[#This Row],[Residential Incentive Disbursements]]+Table3[[#This Row],[C&amp;I Incentive Disbursements]]</f>
        <v>35951.83</v>
      </c>
      <c r="G316" s="17">
        <f>Table3[[#This Row],[Incentive Disbursements]]/'1.) CLM Reference'!$B$5</f>
        <v>2.1398640403883346E-3</v>
      </c>
      <c r="H316" s="17" t="str">
        <f>IF((Table3[[#This Row],[Incentive Disbursements]]&gt;=0.5*Table3[[#This Row],[CLM $ Collected ]]),"YES",IF(Table3[[#This Row],[Incentive Disbursements]]&lt;=1, "N/A", "NO"))</f>
        <v>NO</v>
      </c>
      <c r="I316" s="17" t="str">
        <f t="shared" si="12"/>
        <v>NO</v>
      </c>
      <c r="J316" s="52">
        <v>88447.433699999907</v>
      </c>
      <c r="K316" s="53">
        <f>Table3[[#This Row],[CLM $ Collected ]]/'1.) CLM Reference'!$B$4</f>
        <v>3.2448087907891313E-3</v>
      </c>
      <c r="L316" s="54">
        <v>35951.83</v>
      </c>
      <c r="M316" s="53">
        <f>Table3[[#This Row],[Incentive Disbursements]]/'1.) CLM Reference'!$B$5</f>
        <v>2.1398640403883346E-3</v>
      </c>
      <c r="N316" s="53" t="str">
        <f t="shared" si="13"/>
        <v>NO</v>
      </c>
      <c r="O316" s="52">
        <v>5978.4898999999996</v>
      </c>
      <c r="P316" s="76">
        <f>Table3[[#This Row],[CLM $ Collected ]]/'1.) CLM Reference'!$B$4</f>
        <v>3.2448087907891313E-3</v>
      </c>
      <c r="Q316" s="54">
        <v>0</v>
      </c>
      <c r="R316" s="56">
        <f>Table3[[#This Row],[Incentive Disbursements]]/'1.) CLM Reference'!$B$5</f>
        <v>2.1398640403883346E-3</v>
      </c>
      <c r="S316" s="49" t="str">
        <f t="shared" si="14"/>
        <v>NO</v>
      </c>
      <c r="U316" s="49" t="s">
        <v>190</v>
      </c>
      <c r="V316" s="49" t="str">
        <f>RIGHT(Table5[[#This Row],[Census Tract]],10)</f>
        <v>9009160100</v>
      </c>
      <c r="W316" s="49" t="s">
        <v>250</v>
      </c>
      <c r="X316" s="49" t="s">
        <v>239</v>
      </c>
      <c r="Y316" s="49">
        <v>94425.923599999907</v>
      </c>
      <c r="Z316" s="49">
        <v>3.2448087907891313E-3</v>
      </c>
      <c r="AA316" s="49">
        <v>35951.83</v>
      </c>
      <c r="AB316" s="49">
        <v>2.1398640403883346E-3</v>
      </c>
      <c r="AC316" s="49" t="s">
        <v>1965</v>
      </c>
      <c r="AD316" s="49" t="s">
        <v>1965</v>
      </c>
      <c r="AE316" s="49">
        <v>88447.433699999907</v>
      </c>
      <c r="AF316" s="49">
        <v>3.2448087907891313E-3</v>
      </c>
      <c r="AG316" s="49">
        <v>35951.83</v>
      </c>
      <c r="AH316" s="49">
        <v>2.1398640403883346E-3</v>
      </c>
      <c r="AI316" s="49" t="s">
        <v>1965</v>
      </c>
      <c r="AJ316" s="49">
        <v>5978.4898999999996</v>
      </c>
      <c r="AK316" s="49">
        <v>3.2448087907891313E-3</v>
      </c>
      <c r="AL316" s="49">
        <v>0</v>
      </c>
      <c r="AM316" s="49">
        <v>2.1398640403883346E-3</v>
      </c>
      <c r="AN316" s="49" t="s">
        <v>1965</v>
      </c>
    </row>
    <row r="317" spans="1:40" s="49" customFormat="1" ht="15.75" thickBot="1" x14ac:dyDescent="0.3">
      <c r="A317" s="50" t="s">
        <v>191</v>
      </c>
      <c r="B317" s="51" t="s">
        <v>251</v>
      </c>
      <c r="C317" s="3" t="s">
        <v>239</v>
      </c>
      <c r="D317" s="15">
        <f>Table3[[#This Row],[Residential CLM $ Collected]]+Table3[[#This Row],[C&amp;I CLM $ Collected]]</f>
        <v>161.4941</v>
      </c>
      <c r="E317" s="48">
        <f>Table3[[#This Row],[CLM $ Collected ]]/'1.) CLM Reference'!$B$4</f>
        <v>5.5495086027475147E-6</v>
      </c>
      <c r="F317" s="12">
        <f>Table3[[#This Row],[Residential Incentive Disbursements]]+Table3[[#This Row],[C&amp;I Incentive Disbursements]]</f>
        <v>0</v>
      </c>
      <c r="G317" s="17">
        <f>Table3[[#This Row],[Incentive Disbursements]]/'1.) CLM Reference'!$B$5</f>
        <v>0</v>
      </c>
      <c r="H317" s="17" t="str">
        <f>IF((Table3[[#This Row],[Incentive Disbursements]]&gt;=0.5*Table3[[#This Row],[CLM $ Collected ]]),"YES",IF(Table3[[#This Row],[Incentive Disbursements]]&lt;=1, "N/A", "NO"))</f>
        <v>N/A</v>
      </c>
      <c r="I317" s="17" t="str">
        <f t="shared" si="12"/>
        <v>NO</v>
      </c>
      <c r="J317" s="52">
        <v>38.472200000000001</v>
      </c>
      <c r="K317" s="53">
        <f>Table3[[#This Row],[CLM $ Collected ]]/'1.) CLM Reference'!$B$4</f>
        <v>5.5495086027475147E-6</v>
      </c>
      <c r="L317" s="54">
        <v>0</v>
      </c>
      <c r="M317" s="53">
        <f>Table3[[#This Row],[Incentive Disbursements]]/'1.) CLM Reference'!$B$5</f>
        <v>0</v>
      </c>
      <c r="N317" s="53" t="str">
        <f t="shared" si="13"/>
        <v>NO</v>
      </c>
      <c r="O317" s="52">
        <v>123.0219</v>
      </c>
      <c r="P317" s="76">
        <f>Table3[[#This Row],[CLM $ Collected ]]/'1.) CLM Reference'!$B$4</f>
        <v>5.5495086027475147E-6</v>
      </c>
      <c r="Q317" s="54">
        <v>0</v>
      </c>
      <c r="R317" s="56">
        <f>Table3[[#This Row],[Incentive Disbursements]]/'1.) CLM Reference'!$B$5</f>
        <v>0</v>
      </c>
      <c r="S317" s="49" t="str">
        <f t="shared" si="14"/>
        <v>NO</v>
      </c>
      <c r="U317" s="49" t="s">
        <v>191</v>
      </c>
      <c r="V317" s="49" t="str">
        <f>RIGHT(Table5[[#This Row],[Census Tract]],10)</f>
        <v>9009160200</v>
      </c>
      <c r="W317" s="49" t="s">
        <v>251</v>
      </c>
      <c r="X317" s="49" t="s">
        <v>239</v>
      </c>
      <c r="Y317" s="49">
        <v>161.4941</v>
      </c>
      <c r="Z317" s="49">
        <v>5.5495086027475147E-6</v>
      </c>
      <c r="AA317" s="49">
        <v>0</v>
      </c>
      <c r="AB317" s="49">
        <v>0</v>
      </c>
      <c r="AC317" s="49" t="s">
        <v>290</v>
      </c>
      <c r="AD317" s="49" t="s">
        <v>1965</v>
      </c>
      <c r="AE317" s="49">
        <v>38.472200000000001</v>
      </c>
      <c r="AF317" s="49">
        <v>5.5495086027475147E-6</v>
      </c>
      <c r="AG317" s="49">
        <v>0</v>
      </c>
      <c r="AH317" s="49">
        <v>0</v>
      </c>
      <c r="AI317" s="49" t="s">
        <v>1965</v>
      </c>
      <c r="AJ317" s="49">
        <v>123.0219</v>
      </c>
      <c r="AK317" s="49">
        <v>5.5495086027475147E-6</v>
      </c>
      <c r="AL317" s="49">
        <v>0</v>
      </c>
      <c r="AM317" s="49">
        <v>0</v>
      </c>
      <c r="AN317" s="49" t="s">
        <v>1965</v>
      </c>
    </row>
    <row r="318" spans="1:40" s="49" customFormat="1" ht="15.75" thickBot="1" x14ac:dyDescent="0.3">
      <c r="A318" s="50" t="s">
        <v>191</v>
      </c>
      <c r="B318" s="51" t="s">
        <v>250</v>
      </c>
      <c r="C318" s="3" t="s">
        <v>239</v>
      </c>
      <c r="D318" s="15">
        <f>Table3[[#This Row],[Residential CLM $ Collected]]+Table3[[#This Row],[C&amp;I CLM $ Collected]]</f>
        <v>176689.11550000001</v>
      </c>
      <c r="E318" s="48">
        <f>Table3[[#This Row],[CLM $ Collected ]]/'1.) CLM Reference'!$B$4</f>
        <v>6.0716630915872427E-3</v>
      </c>
      <c r="F318" s="12">
        <f>Table3[[#This Row],[Residential Incentive Disbursements]]+Table3[[#This Row],[C&amp;I Incentive Disbursements]]</f>
        <v>43838.21</v>
      </c>
      <c r="G318" s="17">
        <f>Table3[[#This Row],[Incentive Disbursements]]/'1.) CLM Reference'!$B$5</f>
        <v>2.6092638170015906E-3</v>
      </c>
      <c r="H318" s="17" t="str">
        <f>IF((Table3[[#This Row],[Incentive Disbursements]]&gt;=0.5*Table3[[#This Row],[CLM $ Collected ]]),"YES",IF(Table3[[#This Row],[Incentive Disbursements]]&lt;=1, "N/A", "NO"))</f>
        <v>NO</v>
      </c>
      <c r="I318" s="17" t="str">
        <f t="shared" si="12"/>
        <v>NO</v>
      </c>
      <c r="J318" s="52">
        <v>127202.5885</v>
      </c>
      <c r="K318" s="53">
        <f>Table3[[#This Row],[CLM $ Collected ]]/'1.) CLM Reference'!$B$4</f>
        <v>6.0716630915872427E-3</v>
      </c>
      <c r="L318" s="54">
        <v>40561.25</v>
      </c>
      <c r="M318" s="53">
        <f>Table3[[#This Row],[Incentive Disbursements]]/'1.) CLM Reference'!$B$5</f>
        <v>2.6092638170015906E-3</v>
      </c>
      <c r="N318" s="53" t="str">
        <f t="shared" si="13"/>
        <v>NO</v>
      </c>
      <c r="O318" s="52">
        <v>49486.527000000002</v>
      </c>
      <c r="P318" s="76">
        <f>Table3[[#This Row],[CLM $ Collected ]]/'1.) CLM Reference'!$B$4</f>
        <v>6.0716630915872427E-3</v>
      </c>
      <c r="Q318" s="54">
        <v>3276.96</v>
      </c>
      <c r="R318" s="56">
        <f>Table3[[#This Row],[Incentive Disbursements]]/'1.) CLM Reference'!$B$5</f>
        <v>2.6092638170015906E-3</v>
      </c>
      <c r="S318" s="49" t="str">
        <f t="shared" si="14"/>
        <v>NO</v>
      </c>
      <c r="U318" s="49" t="s">
        <v>191</v>
      </c>
      <c r="V318" s="49" t="str">
        <f>RIGHT(Table5[[#This Row],[Census Tract]],10)</f>
        <v>9009160200</v>
      </c>
      <c r="W318" s="49" t="s">
        <v>250</v>
      </c>
      <c r="X318" s="49" t="s">
        <v>239</v>
      </c>
      <c r="Y318" s="49">
        <v>176689.11550000001</v>
      </c>
      <c r="Z318" s="49">
        <v>6.0716630915872427E-3</v>
      </c>
      <c r="AA318" s="49">
        <v>43838.21</v>
      </c>
      <c r="AB318" s="49">
        <v>2.6092638170015906E-3</v>
      </c>
      <c r="AC318" s="49" t="s">
        <v>1965</v>
      </c>
      <c r="AD318" s="49" t="s">
        <v>1965</v>
      </c>
      <c r="AE318" s="49">
        <v>127202.5885</v>
      </c>
      <c r="AF318" s="49">
        <v>6.0716630915872427E-3</v>
      </c>
      <c r="AG318" s="49">
        <v>40561.25</v>
      </c>
      <c r="AH318" s="49">
        <v>2.6092638170015906E-3</v>
      </c>
      <c r="AI318" s="49" t="s">
        <v>1965</v>
      </c>
      <c r="AJ318" s="49">
        <v>49486.527000000002</v>
      </c>
      <c r="AK318" s="49">
        <v>6.0716630915872427E-3</v>
      </c>
      <c r="AL318" s="49">
        <v>3276.96</v>
      </c>
      <c r="AM318" s="49">
        <v>2.6092638170015906E-3</v>
      </c>
      <c r="AN318" s="49" t="s">
        <v>1965</v>
      </c>
    </row>
    <row r="319" spans="1:40" s="49" customFormat="1" ht="15.75" thickBot="1" x14ac:dyDescent="0.3">
      <c r="A319" s="50" t="s">
        <v>192</v>
      </c>
      <c r="B319" s="51" t="s">
        <v>253</v>
      </c>
      <c r="C319" s="3" t="s">
        <v>239</v>
      </c>
      <c r="D319" s="15">
        <f>Table3[[#This Row],[Residential CLM $ Collected]]+Table3[[#This Row],[C&amp;I CLM $ Collected]]</f>
        <v>88673.902800000098</v>
      </c>
      <c r="E319" s="48">
        <f>Table3[[#This Row],[CLM $ Collected ]]/'1.) CLM Reference'!$B$4</f>
        <v>3.0471490068541044E-3</v>
      </c>
      <c r="F319" s="12">
        <f>Table3[[#This Row],[Residential Incentive Disbursements]]+Table3[[#This Row],[C&amp;I Incentive Disbursements]]</f>
        <v>54862.47</v>
      </c>
      <c r="G319" s="17">
        <f>Table3[[#This Row],[Incentive Disbursements]]/'1.) CLM Reference'!$B$5</f>
        <v>3.2654311816640151E-3</v>
      </c>
      <c r="H319" s="17" t="str">
        <f>IF((Table3[[#This Row],[Incentive Disbursements]]&gt;=0.5*Table3[[#This Row],[CLM $ Collected ]]),"YES",IF(Table3[[#This Row],[Incentive Disbursements]]&lt;=1, "N/A", "NO"))</f>
        <v>YES</v>
      </c>
      <c r="I319" s="17" t="str">
        <f t="shared" si="12"/>
        <v>YES</v>
      </c>
      <c r="J319" s="52">
        <v>60626.775900000102</v>
      </c>
      <c r="K319" s="53">
        <f>Table3[[#This Row],[CLM $ Collected ]]/'1.) CLM Reference'!$B$4</f>
        <v>3.0471490068541044E-3</v>
      </c>
      <c r="L319" s="54">
        <v>29109.47</v>
      </c>
      <c r="M319" s="53">
        <f>Table3[[#This Row],[Incentive Disbursements]]/'1.) CLM Reference'!$B$5</f>
        <v>3.2654311816640151E-3</v>
      </c>
      <c r="N319" s="53" t="str">
        <f t="shared" si="13"/>
        <v>YES</v>
      </c>
      <c r="O319" s="52">
        <v>28047.126899999999</v>
      </c>
      <c r="P319" s="76">
        <f>Table3[[#This Row],[CLM $ Collected ]]/'1.) CLM Reference'!$B$4</f>
        <v>3.0471490068541044E-3</v>
      </c>
      <c r="Q319" s="54">
        <v>25753</v>
      </c>
      <c r="R319" s="56">
        <f>Table3[[#This Row],[Incentive Disbursements]]/'1.) CLM Reference'!$B$5</f>
        <v>3.2654311816640151E-3</v>
      </c>
      <c r="S319" s="49" t="str">
        <f t="shared" si="14"/>
        <v>YES</v>
      </c>
      <c r="U319" s="49" t="s">
        <v>192</v>
      </c>
      <c r="V319" s="49" t="str">
        <f>RIGHT(Table5[[#This Row],[Census Tract]],10)</f>
        <v>9009165100</v>
      </c>
      <c r="W319" s="49" t="s">
        <v>253</v>
      </c>
      <c r="X319" s="49" t="s">
        <v>239</v>
      </c>
      <c r="Y319" s="49">
        <v>88673.902800000098</v>
      </c>
      <c r="Z319" s="49">
        <v>3.0471490068541044E-3</v>
      </c>
      <c r="AA319" s="49">
        <v>54862.47</v>
      </c>
      <c r="AB319" s="49">
        <v>3.2654311816640151E-3</v>
      </c>
      <c r="AC319" s="49" t="s">
        <v>1966</v>
      </c>
      <c r="AD319" s="49" t="s">
        <v>1966</v>
      </c>
      <c r="AE319" s="49">
        <v>60626.775900000102</v>
      </c>
      <c r="AF319" s="49">
        <v>3.0471490068541044E-3</v>
      </c>
      <c r="AG319" s="49">
        <v>29109.47</v>
      </c>
      <c r="AH319" s="49">
        <v>3.2654311816640151E-3</v>
      </c>
      <c r="AI319" s="49" t="s">
        <v>1966</v>
      </c>
      <c r="AJ319" s="49">
        <v>28047.126899999999</v>
      </c>
      <c r="AK319" s="49">
        <v>3.0471490068541044E-3</v>
      </c>
      <c r="AL319" s="49">
        <v>25753</v>
      </c>
      <c r="AM319" s="49">
        <v>3.2654311816640151E-3</v>
      </c>
      <c r="AN319" s="49" t="s">
        <v>1966</v>
      </c>
    </row>
    <row r="320" spans="1:40" s="49" customFormat="1" ht="15.75" thickBot="1" x14ac:dyDescent="0.3">
      <c r="A320" s="50" t="s">
        <v>192</v>
      </c>
      <c r="B320" s="51" t="s">
        <v>255</v>
      </c>
      <c r="C320" s="3" t="s">
        <v>239</v>
      </c>
      <c r="D320" s="15">
        <f>Table3[[#This Row],[Residential CLM $ Collected]]+Table3[[#This Row],[C&amp;I CLM $ Collected]]</f>
        <v>154.1491</v>
      </c>
      <c r="E320" s="48">
        <f>Table3[[#This Row],[CLM $ Collected ]]/'1.) CLM Reference'!$B$4</f>
        <v>5.2971084179284997E-6</v>
      </c>
      <c r="F320" s="12">
        <f>Table3[[#This Row],[Residential Incentive Disbursements]]+Table3[[#This Row],[C&amp;I Incentive Disbursements]]</f>
        <v>0</v>
      </c>
      <c r="G320" s="17">
        <f>Table3[[#This Row],[Incentive Disbursements]]/'1.) CLM Reference'!$B$5</f>
        <v>0</v>
      </c>
      <c r="H320" s="17" t="str">
        <f>IF((Table3[[#This Row],[Incentive Disbursements]]&gt;=0.5*Table3[[#This Row],[CLM $ Collected ]]),"YES",IF(Table3[[#This Row],[Incentive Disbursements]]&lt;=1, "N/A", "NO"))</f>
        <v>N/A</v>
      </c>
      <c r="I320" s="17" t="str">
        <f t="shared" si="12"/>
        <v>NO</v>
      </c>
      <c r="J320" s="52">
        <v>0</v>
      </c>
      <c r="K320" s="53">
        <f>Table3[[#This Row],[CLM $ Collected ]]/'1.) CLM Reference'!$B$4</f>
        <v>5.2971084179284997E-6</v>
      </c>
      <c r="L320" s="54">
        <v>0</v>
      </c>
      <c r="M320" s="53">
        <f>Table3[[#This Row],[Incentive Disbursements]]/'1.) CLM Reference'!$B$5</f>
        <v>0</v>
      </c>
      <c r="N320" s="53" t="str">
        <f t="shared" si="13"/>
        <v>NO</v>
      </c>
      <c r="O320" s="52">
        <v>154.1491</v>
      </c>
      <c r="P320" s="76">
        <f>Table3[[#This Row],[CLM $ Collected ]]/'1.) CLM Reference'!$B$4</f>
        <v>5.2971084179284997E-6</v>
      </c>
      <c r="Q320" s="54">
        <v>0</v>
      </c>
      <c r="R320" s="56">
        <f>Table3[[#This Row],[Incentive Disbursements]]/'1.) CLM Reference'!$B$5</f>
        <v>0</v>
      </c>
      <c r="S320" s="49" t="str">
        <f t="shared" si="14"/>
        <v>NO</v>
      </c>
      <c r="U320" s="49" t="s">
        <v>192</v>
      </c>
      <c r="V320" s="49" t="str">
        <f>RIGHT(Table5[[#This Row],[Census Tract]],10)</f>
        <v>9009165100</v>
      </c>
      <c r="W320" s="49" t="s">
        <v>255</v>
      </c>
      <c r="X320" s="49" t="s">
        <v>239</v>
      </c>
      <c r="Y320" s="49">
        <v>154.1491</v>
      </c>
      <c r="Z320" s="49">
        <v>5.2971084179284997E-6</v>
      </c>
      <c r="AA320" s="49">
        <v>0</v>
      </c>
      <c r="AB320" s="49">
        <v>0</v>
      </c>
      <c r="AC320" s="49" t="s">
        <v>290</v>
      </c>
      <c r="AD320" s="49" t="s">
        <v>1965</v>
      </c>
      <c r="AE320" s="49">
        <v>0</v>
      </c>
      <c r="AF320" s="49">
        <v>5.2971084179284997E-6</v>
      </c>
      <c r="AG320" s="49">
        <v>0</v>
      </c>
      <c r="AH320" s="49">
        <v>0</v>
      </c>
      <c r="AI320" s="49" t="s">
        <v>1965</v>
      </c>
      <c r="AJ320" s="49">
        <v>154.1491</v>
      </c>
      <c r="AK320" s="49">
        <v>5.2971084179284997E-6</v>
      </c>
      <c r="AL320" s="49">
        <v>0</v>
      </c>
      <c r="AM320" s="49">
        <v>0</v>
      </c>
      <c r="AN320" s="49" t="s">
        <v>1965</v>
      </c>
    </row>
    <row r="321" spans="1:40" s="49" customFormat="1" ht="15.75" thickBot="1" x14ac:dyDescent="0.3">
      <c r="A321" s="50" t="s">
        <v>193</v>
      </c>
      <c r="B321" s="51" t="s">
        <v>253</v>
      </c>
      <c r="C321" s="3" t="s">
        <v>239</v>
      </c>
      <c r="D321" s="15">
        <f>Table3[[#This Row],[Residential CLM $ Collected]]+Table3[[#This Row],[C&amp;I CLM $ Collected]]</f>
        <v>59173.9615999999</v>
      </c>
      <c r="E321" s="48">
        <f>Table3[[#This Row],[CLM $ Collected ]]/'1.) CLM Reference'!$B$4</f>
        <v>2.0334266636233183E-3</v>
      </c>
      <c r="F321" s="12">
        <f>Table3[[#This Row],[Residential Incentive Disbursements]]+Table3[[#This Row],[C&amp;I Incentive Disbursements]]</f>
        <v>16705.620000000003</v>
      </c>
      <c r="G321" s="17">
        <f>Table3[[#This Row],[Incentive Disbursements]]/'1.) CLM Reference'!$B$5</f>
        <v>9.9432366893123861E-4</v>
      </c>
      <c r="H321" s="17" t="str">
        <f>IF((Table3[[#This Row],[Incentive Disbursements]]&gt;=0.5*Table3[[#This Row],[CLM $ Collected ]]),"YES",IF(Table3[[#This Row],[Incentive Disbursements]]&lt;=1, "N/A", "NO"))</f>
        <v>NO</v>
      </c>
      <c r="I321" s="17" t="str">
        <f t="shared" si="12"/>
        <v>NO</v>
      </c>
      <c r="J321" s="52">
        <v>48468.042599999899</v>
      </c>
      <c r="K321" s="53">
        <f>Table3[[#This Row],[CLM $ Collected ]]/'1.) CLM Reference'!$B$4</f>
        <v>2.0334266636233183E-3</v>
      </c>
      <c r="L321" s="54">
        <v>13366.62</v>
      </c>
      <c r="M321" s="53">
        <f>Table3[[#This Row],[Incentive Disbursements]]/'1.) CLM Reference'!$B$5</f>
        <v>9.9432366893123861E-4</v>
      </c>
      <c r="N321" s="53" t="str">
        <f t="shared" si="13"/>
        <v>NO</v>
      </c>
      <c r="O321" s="52">
        <v>10705.919</v>
      </c>
      <c r="P321" s="76">
        <f>Table3[[#This Row],[CLM $ Collected ]]/'1.) CLM Reference'!$B$4</f>
        <v>2.0334266636233183E-3</v>
      </c>
      <c r="Q321" s="54">
        <v>3339</v>
      </c>
      <c r="R321" s="56">
        <f>Table3[[#This Row],[Incentive Disbursements]]/'1.) CLM Reference'!$B$5</f>
        <v>9.9432366893123861E-4</v>
      </c>
      <c r="S321" s="49" t="str">
        <f t="shared" si="14"/>
        <v>NO</v>
      </c>
      <c r="U321" s="49" t="s">
        <v>193</v>
      </c>
      <c r="V321" s="49" t="str">
        <f>RIGHT(Table5[[#This Row],[Census Tract]],10)</f>
        <v>9009165200</v>
      </c>
      <c r="W321" s="49" t="s">
        <v>253</v>
      </c>
      <c r="X321" s="49" t="s">
        <v>239</v>
      </c>
      <c r="Y321" s="49">
        <v>59173.9615999999</v>
      </c>
      <c r="Z321" s="49">
        <v>2.0334266636233183E-3</v>
      </c>
      <c r="AA321" s="49">
        <v>16705.620000000003</v>
      </c>
      <c r="AB321" s="49">
        <v>9.9432366893123861E-4</v>
      </c>
      <c r="AC321" s="49" t="s">
        <v>1965</v>
      </c>
      <c r="AD321" s="49" t="s">
        <v>1965</v>
      </c>
      <c r="AE321" s="49">
        <v>48468.042599999899</v>
      </c>
      <c r="AF321" s="49">
        <v>2.0334266636233183E-3</v>
      </c>
      <c r="AG321" s="49">
        <v>13366.62</v>
      </c>
      <c r="AH321" s="49">
        <v>9.9432366893123861E-4</v>
      </c>
      <c r="AI321" s="49" t="s">
        <v>1965</v>
      </c>
      <c r="AJ321" s="49">
        <v>10705.919</v>
      </c>
      <c r="AK321" s="49">
        <v>2.0334266636233183E-3</v>
      </c>
      <c r="AL321" s="49">
        <v>3339</v>
      </c>
      <c r="AM321" s="49">
        <v>9.9432366893123861E-4</v>
      </c>
      <c r="AN321" s="49" t="s">
        <v>1965</v>
      </c>
    </row>
    <row r="322" spans="1:40" s="49" customFormat="1" ht="15.75" thickBot="1" x14ac:dyDescent="0.3">
      <c r="A322" s="50" t="s">
        <v>193</v>
      </c>
      <c r="B322" s="51" t="s">
        <v>255</v>
      </c>
      <c r="C322" s="3" t="s">
        <v>239</v>
      </c>
      <c r="D322" s="15">
        <f>Table3[[#This Row],[Residential CLM $ Collected]]+Table3[[#This Row],[C&amp;I CLM $ Collected]]</f>
        <v>132.12629999999999</v>
      </c>
      <c r="E322" s="48">
        <f>Table3[[#This Row],[CLM $ Collected ]]/'1.) CLM Reference'!$B$4</f>
        <v>4.5403270986320791E-6</v>
      </c>
      <c r="F322" s="12">
        <f>Table3[[#This Row],[Residential Incentive Disbursements]]+Table3[[#This Row],[C&amp;I Incentive Disbursements]]</f>
        <v>0</v>
      </c>
      <c r="G322" s="17">
        <f>Table3[[#This Row],[Incentive Disbursements]]/'1.) CLM Reference'!$B$5</f>
        <v>0</v>
      </c>
      <c r="H322" s="17" t="str">
        <f>IF((Table3[[#This Row],[Incentive Disbursements]]&gt;=0.5*Table3[[#This Row],[CLM $ Collected ]]),"YES",IF(Table3[[#This Row],[Incentive Disbursements]]&lt;=1, "N/A", "NO"))</f>
        <v>N/A</v>
      </c>
      <c r="I322" s="17" t="str">
        <f t="shared" si="12"/>
        <v>N/A</v>
      </c>
      <c r="J322" s="52">
        <v>0</v>
      </c>
      <c r="K322" s="53">
        <f>Table3[[#This Row],[CLM $ Collected ]]/'1.) CLM Reference'!$B$4</f>
        <v>4.5403270986320791E-6</v>
      </c>
      <c r="L322" s="54">
        <v>0</v>
      </c>
      <c r="M322" s="53">
        <f>Table3[[#This Row],[Incentive Disbursements]]/'1.) CLM Reference'!$B$5</f>
        <v>0</v>
      </c>
      <c r="N322" s="53" t="str">
        <f t="shared" si="13"/>
        <v>N/A</v>
      </c>
      <c r="O322" s="52">
        <v>132.12629999999999</v>
      </c>
      <c r="P322" s="76">
        <f>Table3[[#This Row],[CLM $ Collected ]]/'1.) CLM Reference'!$B$4</f>
        <v>4.5403270986320791E-6</v>
      </c>
      <c r="Q322" s="54">
        <v>0</v>
      </c>
      <c r="R322" s="56">
        <f>Table3[[#This Row],[Incentive Disbursements]]/'1.) CLM Reference'!$B$5</f>
        <v>0</v>
      </c>
      <c r="S322" s="49" t="str">
        <f t="shared" si="14"/>
        <v>N/A</v>
      </c>
      <c r="U322" s="49" t="s">
        <v>193</v>
      </c>
      <c r="V322" s="49" t="str">
        <f>RIGHT(Table5[[#This Row],[Census Tract]],10)</f>
        <v>9009165200</v>
      </c>
      <c r="W322" s="49" t="s">
        <v>255</v>
      </c>
      <c r="X322" s="49" t="s">
        <v>239</v>
      </c>
      <c r="Y322" s="49">
        <v>132.12629999999999</v>
      </c>
      <c r="Z322" s="49">
        <v>4.5403270986320791E-6</v>
      </c>
      <c r="AA322" s="49">
        <v>0</v>
      </c>
      <c r="AB322" s="49">
        <v>0</v>
      </c>
      <c r="AC322" s="49" t="s">
        <v>290</v>
      </c>
      <c r="AD322" s="49" t="s">
        <v>290</v>
      </c>
      <c r="AE322" s="49">
        <v>0</v>
      </c>
      <c r="AF322" s="49">
        <v>4.5403270986320791E-6</v>
      </c>
      <c r="AG322" s="49">
        <v>0</v>
      </c>
      <c r="AH322" s="49">
        <v>0</v>
      </c>
      <c r="AI322" s="49" t="s">
        <v>290</v>
      </c>
      <c r="AJ322" s="49">
        <v>132.12629999999999</v>
      </c>
      <c r="AK322" s="49">
        <v>4.5403270986320791E-6</v>
      </c>
      <c r="AL322" s="49">
        <v>0</v>
      </c>
      <c r="AM322" s="49">
        <v>0</v>
      </c>
      <c r="AN322" s="49" t="s">
        <v>290</v>
      </c>
    </row>
    <row r="323" spans="1:40" s="49" customFormat="1" ht="15.75" thickBot="1" x14ac:dyDescent="0.3">
      <c r="A323" s="50" t="s">
        <v>194</v>
      </c>
      <c r="B323" s="51" t="s">
        <v>253</v>
      </c>
      <c r="C323" s="3" t="s">
        <v>239</v>
      </c>
      <c r="D323" s="15">
        <f>Table3[[#This Row],[Residential CLM $ Collected]]+Table3[[#This Row],[C&amp;I CLM $ Collected]]</f>
        <v>48786.757100000003</v>
      </c>
      <c r="E323" s="48">
        <f>Table3[[#This Row],[CLM $ Collected ]]/'1.) CLM Reference'!$B$4</f>
        <v>1.6764855696065886E-3</v>
      </c>
      <c r="F323" s="12">
        <f>Table3[[#This Row],[Residential Incentive Disbursements]]+Table3[[#This Row],[C&amp;I Incentive Disbursements]]</f>
        <v>14148.03</v>
      </c>
      <c r="G323" s="17">
        <f>Table3[[#This Row],[Incentive Disbursements]]/'1.) CLM Reference'!$B$5</f>
        <v>8.4209512114780723E-4</v>
      </c>
      <c r="H323" s="17" t="str">
        <f>IF((Table3[[#This Row],[Incentive Disbursements]]&gt;=0.5*Table3[[#This Row],[CLM $ Collected ]]),"YES",IF(Table3[[#This Row],[Incentive Disbursements]]&lt;=1, "N/A", "NO"))</f>
        <v>NO</v>
      </c>
      <c r="I323" s="17" t="str">
        <f t="shared" si="12"/>
        <v>NO</v>
      </c>
      <c r="J323" s="52">
        <v>34716.817999999999</v>
      </c>
      <c r="K323" s="53">
        <f>Table3[[#This Row],[CLM $ Collected ]]/'1.) CLM Reference'!$B$4</f>
        <v>1.6764855696065886E-3</v>
      </c>
      <c r="L323" s="54">
        <v>13678.03</v>
      </c>
      <c r="M323" s="53">
        <f>Table3[[#This Row],[Incentive Disbursements]]/'1.) CLM Reference'!$B$5</f>
        <v>8.4209512114780723E-4</v>
      </c>
      <c r="N323" s="53" t="str">
        <f t="shared" si="13"/>
        <v>NO</v>
      </c>
      <c r="O323" s="52">
        <v>14069.9391</v>
      </c>
      <c r="P323" s="76">
        <f>Table3[[#This Row],[CLM $ Collected ]]/'1.) CLM Reference'!$B$4</f>
        <v>1.6764855696065886E-3</v>
      </c>
      <c r="Q323" s="54">
        <v>470</v>
      </c>
      <c r="R323" s="56">
        <f>Table3[[#This Row],[Incentive Disbursements]]/'1.) CLM Reference'!$B$5</f>
        <v>8.4209512114780723E-4</v>
      </c>
      <c r="S323" s="49" t="str">
        <f t="shared" si="14"/>
        <v>NO</v>
      </c>
      <c r="U323" s="49" t="s">
        <v>194</v>
      </c>
      <c r="V323" s="49" t="str">
        <f>RIGHT(Table5[[#This Row],[Census Tract]],10)</f>
        <v>9009165300</v>
      </c>
      <c r="W323" s="49" t="s">
        <v>253</v>
      </c>
      <c r="X323" s="49" t="s">
        <v>239</v>
      </c>
      <c r="Y323" s="49">
        <v>48786.757100000003</v>
      </c>
      <c r="Z323" s="49">
        <v>1.6764855696065886E-3</v>
      </c>
      <c r="AA323" s="49">
        <v>14148.03</v>
      </c>
      <c r="AB323" s="49">
        <v>8.4209512114780723E-4</v>
      </c>
      <c r="AC323" s="49" t="s">
        <v>1965</v>
      </c>
      <c r="AD323" s="49" t="s">
        <v>1965</v>
      </c>
      <c r="AE323" s="49">
        <v>34716.817999999999</v>
      </c>
      <c r="AF323" s="49">
        <v>1.6764855696065886E-3</v>
      </c>
      <c r="AG323" s="49">
        <v>13678.03</v>
      </c>
      <c r="AH323" s="49">
        <v>8.4209512114780723E-4</v>
      </c>
      <c r="AI323" s="49" t="s">
        <v>1965</v>
      </c>
      <c r="AJ323" s="49">
        <v>14069.9391</v>
      </c>
      <c r="AK323" s="49">
        <v>1.6764855696065886E-3</v>
      </c>
      <c r="AL323" s="49">
        <v>470</v>
      </c>
      <c r="AM323" s="49">
        <v>8.4209512114780723E-4</v>
      </c>
      <c r="AN323" s="49" t="s">
        <v>1965</v>
      </c>
    </row>
    <row r="324" spans="1:40" s="49" customFormat="1" ht="15.75" thickBot="1" x14ac:dyDescent="0.3">
      <c r="A324" s="50" t="s">
        <v>195</v>
      </c>
      <c r="B324" s="51" t="s">
        <v>253</v>
      </c>
      <c r="C324" s="3" t="s">
        <v>239</v>
      </c>
      <c r="D324" s="15">
        <f>Table3[[#This Row],[Residential CLM $ Collected]]+Table3[[#This Row],[C&amp;I CLM $ Collected]]</f>
        <v>103157.10000000021</v>
      </c>
      <c r="E324" s="48">
        <f>Table3[[#This Row],[CLM $ Collected ]]/'1.) CLM Reference'!$B$4</f>
        <v>3.5448429006662585E-3</v>
      </c>
      <c r="F324" s="12">
        <f>Table3[[#This Row],[Residential Incentive Disbursements]]+Table3[[#This Row],[C&amp;I Incentive Disbursements]]</f>
        <v>134567.1</v>
      </c>
      <c r="G324" s="17">
        <f>Table3[[#This Row],[Incentive Disbursements]]/'1.) CLM Reference'!$B$5</f>
        <v>8.009475409439271E-3</v>
      </c>
      <c r="H324" s="17" t="str">
        <f>IF((Table3[[#This Row],[Incentive Disbursements]]&gt;=0.5*Table3[[#This Row],[CLM $ Collected ]]),"YES",IF(Table3[[#This Row],[Incentive Disbursements]]&lt;=1, "N/A", "NO"))</f>
        <v>YES</v>
      </c>
      <c r="I324" s="17" t="str">
        <f t="shared" si="12"/>
        <v>YES</v>
      </c>
      <c r="J324" s="52">
        <v>82247.570100000201</v>
      </c>
      <c r="K324" s="53">
        <f>Table3[[#This Row],[CLM $ Collected ]]/'1.) CLM Reference'!$B$4</f>
        <v>3.5448429006662585E-3</v>
      </c>
      <c r="L324" s="54">
        <v>93458.42</v>
      </c>
      <c r="M324" s="53">
        <f>Table3[[#This Row],[Incentive Disbursements]]/'1.) CLM Reference'!$B$5</f>
        <v>8.009475409439271E-3</v>
      </c>
      <c r="N324" s="53" t="str">
        <f t="shared" si="13"/>
        <v>YES</v>
      </c>
      <c r="O324" s="52">
        <v>20909.529900000001</v>
      </c>
      <c r="P324" s="76">
        <f>Table3[[#This Row],[CLM $ Collected ]]/'1.) CLM Reference'!$B$4</f>
        <v>3.5448429006662585E-3</v>
      </c>
      <c r="Q324" s="54">
        <v>41108.68</v>
      </c>
      <c r="R324" s="56">
        <f>Table3[[#This Row],[Incentive Disbursements]]/'1.) CLM Reference'!$B$5</f>
        <v>8.009475409439271E-3</v>
      </c>
      <c r="S324" s="49" t="str">
        <f t="shared" si="14"/>
        <v>YES</v>
      </c>
      <c r="U324" s="49" t="s">
        <v>195</v>
      </c>
      <c r="V324" s="49" t="str">
        <f>RIGHT(Table5[[#This Row],[Census Tract]],10)</f>
        <v>9009165400</v>
      </c>
      <c r="W324" s="49" t="s">
        <v>253</v>
      </c>
      <c r="X324" s="49" t="s">
        <v>239</v>
      </c>
      <c r="Y324" s="49">
        <v>103157.10000000021</v>
      </c>
      <c r="Z324" s="49">
        <v>3.5448429006662585E-3</v>
      </c>
      <c r="AA324" s="49">
        <v>134567.1</v>
      </c>
      <c r="AB324" s="49">
        <v>8.009475409439271E-3</v>
      </c>
      <c r="AC324" s="49" t="s">
        <v>1966</v>
      </c>
      <c r="AD324" s="49" t="s">
        <v>1966</v>
      </c>
      <c r="AE324" s="49">
        <v>82247.570100000201</v>
      </c>
      <c r="AF324" s="49">
        <v>3.5448429006662585E-3</v>
      </c>
      <c r="AG324" s="49">
        <v>93458.42</v>
      </c>
      <c r="AH324" s="49">
        <v>8.009475409439271E-3</v>
      </c>
      <c r="AI324" s="49" t="s">
        <v>1966</v>
      </c>
      <c r="AJ324" s="49">
        <v>20909.529900000001</v>
      </c>
      <c r="AK324" s="49">
        <v>3.5448429006662585E-3</v>
      </c>
      <c r="AL324" s="49">
        <v>41108.68</v>
      </c>
      <c r="AM324" s="49">
        <v>8.009475409439271E-3</v>
      </c>
      <c r="AN324" s="49" t="s">
        <v>1966</v>
      </c>
    </row>
    <row r="325" spans="1:40" s="49" customFormat="1" ht="15.75" thickBot="1" x14ac:dyDescent="0.3">
      <c r="A325" s="50" t="s">
        <v>195</v>
      </c>
      <c r="B325" s="51" t="s">
        <v>251</v>
      </c>
      <c r="C325" s="3" t="s">
        <v>239</v>
      </c>
      <c r="D325" s="15">
        <f>Table3[[#This Row],[Residential CLM $ Collected]]+Table3[[#This Row],[C&amp;I CLM $ Collected]]</f>
        <v>427.53480000000002</v>
      </c>
      <c r="E325" s="48">
        <f>Table3[[#This Row],[CLM $ Collected ]]/'1.) CLM Reference'!$B$4</f>
        <v>1.4691608241873469E-5</v>
      </c>
      <c r="F325" s="12">
        <f>Table3[[#This Row],[Residential Incentive Disbursements]]+Table3[[#This Row],[C&amp;I Incentive Disbursements]]</f>
        <v>0</v>
      </c>
      <c r="G325" s="17">
        <f>Table3[[#This Row],[Incentive Disbursements]]/'1.) CLM Reference'!$B$5</f>
        <v>0</v>
      </c>
      <c r="H325" s="17" t="str">
        <f>IF((Table3[[#This Row],[Incentive Disbursements]]&gt;=0.5*Table3[[#This Row],[CLM $ Collected ]]),"YES",IF(Table3[[#This Row],[Incentive Disbursements]]&lt;=1, "N/A", "NO"))</f>
        <v>N/A</v>
      </c>
      <c r="I325" s="17" t="str">
        <f t="shared" si="12"/>
        <v>NO</v>
      </c>
      <c r="J325" s="52">
        <v>0</v>
      </c>
      <c r="K325" s="53">
        <f>Table3[[#This Row],[CLM $ Collected ]]/'1.) CLM Reference'!$B$4</f>
        <v>1.4691608241873469E-5</v>
      </c>
      <c r="L325" s="54">
        <v>0</v>
      </c>
      <c r="M325" s="53">
        <f>Table3[[#This Row],[Incentive Disbursements]]/'1.) CLM Reference'!$B$5</f>
        <v>0</v>
      </c>
      <c r="N325" s="53" t="str">
        <f t="shared" si="13"/>
        <v>NO</v>
      </c>
      <c r="O325" s="52">
        <v>427.53480000000002</v>
      </c>
      <c r="P325" s="76">
        <f>Table3[[#This Row],[CLM $ Collected ]]/'1.) CLM Reference'!$B$4</f>
        <v>1.4691608241873469E-5</v>
      </c>
      <c r="Q325" s="54">
        <v>0</v>
      </c>
      <c r="R325" s="56">
        <f>Table3[[#This Row],[Incentive Disbursements]]/'1.) CLM Reference'!$B$5</f>
        <v>0</v>
      </c>
      <c r="S325" s="49" t="str">
        <f t="shared" si="14"/>
        <v>NO</v>
      </c>
      <c r="U325" s="49" t="s">
        <v>195</v>
      </c>
      <c r="V325" s="49" t="str">
        <f>RIGHT(Table5[[#This Row],[Census Tract]],10)</f>
        <v>9009165400</v>
      </c>
      <c r="W325" s="49" t="s">
        <v>251</v>
      </c>
      <c r="X325" s="49" t="s">
        <v>239</v>
      </c>
      <c r="Y325" s="49">
        <v>427.53480000000002</v>
      </c>
      <c r="Z325" s="49">
        <v>1.4691608241873469E-5</v>
      </c>
      <c r="AA325" s="49">
        <v>0</v>
      </c>
      <c r="AB325" s="49">
        <v>0</v>
      </c>
      <c r="AC325" s="49" t="s">
        <v>290</v>
      </c>
      <c r="AD325" s="49" t="s">
        <v>1965</v>
      </c>
      <c r="AE325" s="49">
        <v>0</v>
      </c>
      <c r="AF325" s="49">
        <v>1.4691608241873469E-5</v>
      </c>
      <c r="AG325" s="49">
        <v>0</v>
      </c>
      <c r="AH325" s="49">
        <v>0</v>
      </c>
      <c r="AI325" s="49" t="s">
        <v>1965</v>
      </c>
      <c r="AJ325" s="49">
        <v>427.53480000000002</v>
      </c>
      <c r="AK325" s="49">
        <v>1.4691608241873469E-5</v>
      </c>
      <c r="AL325" s="49">
        <v>0</v>
      </c>
      <c r="AM325" s="49">
        <v>0</v>
      </c>
      <c r="AN325" s="49" t="s">
        <v>1965</v>
      </c>
    </row>
    <row r="326" spans="1:40" s="49" customFormat="1" ht="15.75" thickBot="1" x14ac:dyDescent="0.3">
      <c r="A326" s="50" t="s">
        <v>196</v>
      </c>
      <c r="B326" s="51" t="s">
        <v>266</v>
      </c>
      <c r="C326" s="3" t="s">
        <v>239</v>
      </c>
      <c r="D326" s="15">
        <f>Table3[[#This Row],[Residential CLM $ Collected]]+Table3[[#This Row],[C&amp;I CLM $ Collected]]</f>
        <v>0</v>
      </c>
      <c r="E326" s="48">
        <f>Table3[[#This Row],[CLM $ Collected ]]/'1.) CLM Reference'!$B$4</f>
        <v>0</v>
      </c>
      <c r="F326" s="12">
        <f>Table3[[#This Row],[Residential Incentive Disbursements]]+Table3[[#This Row],[C&amp;I Incentive Disbursements]]</f>
        <v>92839.35</v>
      </c>
      <c r="G326" s="17">
        <f>Table3[[#This Row],[Incentive Disbursements]]/'1.) CLM Reference'!$B$5</f>
        <v>5.5258268243376409E-3</v>
      </c>
      <c r="H326" s="17" t="str">
        <f>IF((Table3[[#This Row],[Incentive Disbursements]]&gt;=0.5*Table3[[#This Row],[CLM $ Collected ]]),"YES",IF(Table3[[#This Row],[Incentive Disbursements]]&lt;=1, "N/A", "NO"))</f>
        <v>YES</v>
      </c>
      <c r="I326" s="17" t="str">
        <f t="shared" ref="I326:I389" si="15">IF(ROUND(E326,5)&lt;0.00001,"N/A",IF(ROUND(E326,5)&lt;=ROUND(G326,5),"YES","NO"))</f>
        <v>N/A</v>
      </c>
      <c r="J326" s="52">
        <v>0</v>
      </c>
      <c r="K326" s="53">
        <f>Table3[[#This Row],[CLM $ Collected ]]/'1.) CLM Reference'!$B$4</f>
        <v>0</v>
      </c>
      <c r="L326" s="54">
        <v>42110.68</v>
      </c>
      <c r="M326" s="53">
        <f>Table3[[#This Row],[Incentive Disbursements]]/'1.) CLM Reference'!$B$5</f>
        <v>5.5258268243376409E-3</v>
      </c>
      <c r="N326" s="53" t="str">
        <f t="shared" ref="N326:N389" si="16">IF(ROUND(K326,5)&lt;0.00001,"N/A",IF(ROUND(K326,5)&lt;=ROUND(M326,5),"YES","NO"))</f>
        <v>N/A</v>
      </c>
      <c r="O326" s="52">
        <v>0</v>
      </c>
      <c r="P326" s="76">
        <f>Table3[[#This Row],[CLM $ Collected ]]/'1.) CLM Reference'!$B$4</f>
        <v>0</v>
      </c>
      <c r="Q326" s="54">
        <v>50728.67</v>
      </c>
      <c r="R326" s="56">
        <f>Table3[[#This Row],[Incentive Disbursements]]/'1.) CLM Reference'!$B$5</f>
        <v>5.5258268243376409E-3</v>
      </c>
      <c r="S326" s="49" t="str">
        <f t="shared" ref="S326:S389" si="17">IF(ROUND(P326,5)&lt;0.00001,"N/A",IF(ROUND(P326,5)&lt;=ROUND(R326,5),"YES","NO"))</f>
        <v>N/A</v>
      </c>
      <c r="U326" s="49" t="s">
        <v>196</v>
      </c>
      <c r="V326" s="49" t="str">
        <f>RIGHT(Table5[[#This Row],[Census Tract]],10)</f>
        <v>9009165500</v>
      </c>
      <c r="W326" s="49" t="s">
        <v>266</v>
      </c>
      <c r="X326" s="49" t="s">
        <v>239</v>
      </c>
      <c r="Y326" s="49">
        <v>0</v>
      </c>
      <c r="Z326" s="49">
        <v>0</v>
      </c>
      <c r="AA326" s="49">
        <v>92839.35</v>
      </c>
      <c r="AB326" s="49">
        <v>5.5258268243376409E-3</v>
      </c>
      <c r="AC326" s="49" t="s">
        <v>1966</v>
      </c>
      <c r="AD326" s="49" t="s">
        <v>290</v>
      </c>
      <c r="AE326" s="49">
        <v>0</v>
      </c>
      <c r="AF326" s="49">
        <v>0</v>
      </c>
      <c r="AG326" s="49">
        <v>42110.68</v>
      </c>
      <c r="AH326" s="49">
        <v>5.5258268243376409E-3</v>
      </c>
      <c r="AI326" s="49" t="s">
        <v>290</v>
      </c>
      <c r="AJ326" s="49">
        <v>0</v>
      </c>
      <c r="AK326" s="49">
        <v>0</v>
      </c>
      <c r="AL326" s="49">
        <v>50728.67</v>
      </c>
      <c r="AM326" s="49">
        <v>5.5258268243376409E-3</v>
      </c>
      <c r="AN326" s="49" t="s">
        <v>290</v>
      </c>
    </row>
    <row r="327" spans="1:40" s="49" customFormat="1" ht="15.75" thickBot="1" x14ac:dyDescent="0.3">
      <c r="A327" s="50" t="s">
        <v>196</v>
      </c>
      <c r="B327" s="51" t="s">
        <v>253</v>
      </c>
      <c r="C327" s="3" t="s">
        <v>244</v>
      </c>
      <c r="D327" s="15">
        <f>Table3[[#This Row],[Residential CLM $ Collected]]+Table3[[#This Row],[C&amp;I CLM $ Collected]]</f>
        <v>107105.2402</v>
      </c>
      <c r="E327" s="48">
        <f>Table3[[#This Row],[CLM $ Collected ]]/'1.) CLM Reference'!$B$4</f>
        <v>3.6805149654955747E-3</v>
      </c>
      <c r="F327" s="12">
        <f>Table3[[#This Row],[Residential Incentive Disbursements]]+Table3[[#This Row],[C&amp;I Incentive Disbursements]]</f>
        <v>0</v>
      </c>
      <c r="G327" s="17">
        <f>Table3[[#This Row],[Incentive Disbursements]]/'1.) CLM Reference'!$B$5</f>
        <v>0</v>
      </c>
      <c r="H327" s="17" t="str">
        <f>IF((Table3[[#This Row],[Incentive Disbursements]]&gt;=0.5*Table3[[#This Row],[CLM $ Collected ]]),"YES",IF(Table3[[#This Row],[Incentive Disbursements]]&lt;=1, "N/A", "NO"))</f>
        <v>N/A</v>
      </c>
      <c r="I327" s="17" t="str">
        <f t="shared" si="15"/>
        <v>NO</v>
      </c>
      <c r="J327" s="52">
        <v>67465.568400000004</v>
      </c>
      <c r="K327" s="53">
        <f>Table3[[#This Row],[CLM $ Collected ]]/'1.) CLM Reference'!$B$4</f>
        <v>3.6805149654955747E-3</v>
      </c>
      <c r="L327" s="54">
        <v>0</v>
      </c>
      <c r="M327" s="53">
        <f>Table3[[#This Row],[Incentive Disbursements]]/'1.) CLM Reference'!$B$5</f>
        <v>0</v>
      </c>
      <c r="N327" s="53" t="str">
        <f t="shared" si="16"/>
        <v>NO</v>
      </c>
      <c r="O327" s="52">
        <v>39639.671799999996</v>
      </c>
      <c r="P327" s="76">
        <f>Table3[[#This Row],[CLM $ Collected ]]/'1.) CLM Reference'!$B$4</f>
        <v>3.6805149654955747E-3</v>
      </c>
      <c r="Q327" s="54">
        <v>0</v>
      </c>
      <c r="R327" s="56">
        <f>Table3[[#This Row],[Incentive Disbursements]]/'1.) CLM Reference'!$B$5</f>
        <v>0</v>
      </c>
      <c r="S327" s="49" t="str">
        <f t="shared" si="17"/>
        <v>NO</v>
      </c>
      <c r="U327" s="49" t="s">
        <v>196</v>
      </c>
      <c r="V327" s="49" t="str">
        <f>RIGHT(Table5[[#This Row],[Census Tract]],10)</f>
        <v>9009165500</v>
      </c>
      <c r="W327" s="49" t="s">
        <v>253</v>
      </c>
      <c r="X327" s="49" t="s">
        <v>244</v>
      </c>
      <c r="Y327" s="49">
        <v>107105.2402</v>
      </c>
      <c r="Z327" s="49">
        <v>3.6805149654955747E-3</v>
      </c>
      <c r="AA327" s="49">
        <v>0</v>
      </c>
      <c r="AB327" s="49">
        <v>0</v>
      </c>
      <c r="AC327" s="49" t="s">
        <v>290</v>
      </c>
      <c r="AD327" s="49" t="s">
        <v>1965</v>
      </c>
      <c r="AE327" s="49">
        <v>67465.568400000004</v>
      </c>
      <c r="AF327" s="49">
        <v>3.6805149654955747E-3</v>
      </c>
      <c r="AG327" s="49">
        <v>0</v>
      </c>
      <c r="AH327" s="49">
        <v>0</v>
      </c>
      <c r="AI327" s="49" t="s">
        <v>1965</v>
      </c>
      <c r="AJ327" s="49">
        <v>39639.671799999996</v>
      </c>
      <c r="AK327" s="49">
        <v>3.6805149654955747E-3</v>
      </c>
      <c r="AL327" s="49">
        <v>0</v>
      </c>
      <c r="AM327" s="49">
        <v>0</v>
      </c>
      <c r="AN327" s="49" t="s">
        <v>1965</v>
      </c>
    </row>
    <row r="328" spans="1:40" s="49" customFormat="1" ht="15.75" thickBot="1" x14ac:dyDescent="0.3">
      <c r="A328" s="50" t="s">
        <v>196</v>
      </c>
      <c r="B328" s="51" t="s">
        <v>264</v>
      </c>
      <c r="C328" s="3" t="s">
        <v>239</v>
      </c>
      <c r="D328" s="15">
        <f>Table3[[#This Row],[Residential CLM $ Collected]]+Table3[[#This Row],[C&amp;I CLM $ Collected]]</f>
        <v>0</v>
      </c>
      <c r="E328" s="48">
        <f>Table3[[#This Row],[CLM $ Collected ]]/'1.) CLM Reference'!$B$4</f>
        <v>0</v>
      </c>
      <c r="F328" s="12">
        <f>Table3[[#This Row],[Residential Incentive Disbursements]]+Table3[[#This Row],[C&amp;I Incentive Disbursements]]</f>
        <v>1.370000000000001</v>
      </c>
      <c r="G328" s="17">
        <f>Table3[[#This Row],[Incentive Disbursements]]/'1.) CLM Reference'!$B$5</f>
        <v>8.15428236985995E-8</v>
      </c>
      <c r="H328" s="17" t="str">
        <f>IF((Table3[[#This Row],[Incentive Disbursements]]&gt;=0.5*Table3[[#This Row],[CLM $ Collected ]]),"YES",IF(Table3[[#This Row],[Incentive Disbursements]]&lt;=1, "N/A", "NO"))</f>
        <v>YES</v>
      </c>
      <c r="I328" s="17" t="str">
        <f t="shared" si="15"/>
        <v>N/A</v>
      </c>
      <c r="J328" s="52">
        <v>0</v>
      </c>
      <c r="K328" s="53">
        <f>Table3[[#This Row],[CLM $ Collected ]]/'1.) CLM Reference'!$B$4</f>
        <v>0</v>
      </c>
      <c r="L328" s="54">
        <v>26.37</v>
      </c>
      <c r="M328" s="53">
        <f>Table3[[#This Row],[Incentive Disbursements]]/'1.) CLM Reference'!$B$5</f>
        <v>8.15428236985995E-8</v>
      </c>
      <c r="N328" s="53" t="str">
        <f t="shared" si="16"/>
        <v>N/A</v>
      </c>
      <c r="O328" s="52">
        <v>0</v>
      </c>
      <c r="P328" s="76">
        <f>Table3[[#This Row],[CLM $ Collected ]]/'1.) CLM Reference'!$B$4</f>
        <v>0</v>
      </c>
      <c r="Q328" s="54">
        <v>-25</v>
      </c>
      <c r="R328" s="56">
        <f>Table3[[#This Row],[Incentive Disbursements]]/'1.) CLM Reference'!$B$5</f>
        <v>8.15428236985995E-8</v>
      </c>
      <c r="S328" s="49" t="str">
        <f t="shared" si="17"/>
        <v>N/A</v>
      </c>
      <c r="U328" s="49" t="s">
        <v>196</v>
      </c>
      <c r="V328" s="49" t="str">
        <f>RIGHT(Table5[[#This Row],[Census Tract]],10)</f>
        <v>9009165500</v>
      </c>
      <c r="W328" s="49" t="s">
        <v>264</v>
      </c>
      <c r="X328" s="49" t="s">
        <v>239</v>
      </c>
      <c r="Y328" s="49">
        <v>0</v>
      </c>
      <c r="Z328" s="49">
        <v>0</v>
      </c>
      <c r="AA328" s="49">
        <v>1.370000000000001</v>
      </c>
      <c r="AB328" s="49">
        <v>8.15428236985995E-8</v>
      </c>
      <c r="AC328" s="49" t="s">
        <v>1966</v>
      </c>
      <c r="AD328" s="49" t="s">
        <v>290</v>
      </c>
      <c r="AE328" s="49">
        <v>0</v>
      </c>
      <c r="AF328" s="49">
        <v>0</v>
      </c>
      <c r="AG328" s="49">
        <v>26.37</v>
      </c>
      <c r="AH328" s="49">
        <v>8.15428236985995E-8</v>
      </c>
      <c r="AI328" s="49" t="s">
        <v>290</v>
      </c>
      <c r="AJ328" s="49">
        <v>0</v>
      </c>
      <c r="AK328" s="49">
        <v>0</v>
      </c>
      <c r="AL328" s="49">
        <v>-25</v>
      </c>
      <c r="AM328" s="49">
        <v>8.15428236985995E-8</v>
      </c>
      <c r="AN328" s="49" t="s">
        <v>290</v>
      </c>
    </row>
    <row r="329" spans="1:40" s="49" customFormat="1" ht="15.75" thickBot="1" x14ac:dyDescent="0.3">
      <c r="A329" s="50" t="s">
        <v>196</v>
      </c>
      <c r="B329" s="51" t="s">
        <v>251</v>
      </c>
      <c r="C329" s="3" t="s">
        <v>244</v>
      </c>
      <c r="D329" s="15">
        <f>Table3[[#This Row],[Residential CLM $ Collected]]+Table3[[#This Row],[C&amp;I CLM $ Collected]]</f>
        <v>1290.6613</v>
      </c>
      <c r="E329" s="48">
        <f>Table3[[#This Row],[CLM $ Collected ]]/'1.) CLM Reference'!$B$4</f>
        <v>4.4351688312968033E-5</v>
      </c>
      <c r="F329" s="12">
        <f>Table3[[#This Row],[Residential Incentive Disbursements]]+Table3[[#This Row],[C&amp;I Incentive Disbursements]]</f>
        <v>0</v>
      </c>
      <c r="G329" s="17">
        <f>Table3[[#This Row],[Incentive Disbursements]]/'1.) CLM Reference'!$B$5</f>
        <v>0</v>
      </c>
      <c r="H329" s="17" t="str">
        <f>IF((Table3[[#This Row],[Incentive Disbursements]]&gt;=0.5*Table3[[#This Row],[CLM $ Collected ]]),"YES",IF(Table3[[#This Row],[Incentive Disbursements]]&lt;=1, "N/A", "NO"))</f>
        <v>N/A</v>
      </c>
      <c r="I329" s="17" t="str">
        <f t="shared" si="15"/>
        <v>NO</v>
      </c>
      <c r="J329" s="52">
        <v>766.12699999999995</v>
      </c>
      <c r="K329" s="53">
        <f>Table3[[#This Row],[CLM $ Collected ]]/'1.) CLM Reference'!$B$4</f>
        <v>4.4351688312968033E-5</v>
      </c>
      <c r="L329" s="54">
        <v>0</v>
      </c>
      <c r="M329" s="53">
        <f>Table3[[#This Row],[Incentive Disbursements]]/'1.) CLM Reference'!$B$5</f>
        <v>0</v>
      </c>
      <c r="N329" s="53" t="str">
        <f t="shared" si="16"/>
        <v>NO</v>
      </c>
      <c r="O329" s="52">
        <v>524.53430000000003</v>
      </c>
      <c r="P329" s="76">
        <f>Table3[[#This Row],[CLM $ Collected ]]/'1.) CLM Reference'!$B$4</f>
        <v>4.4351688312968033E-5</v>
      </c>
      <c r="Q329" s="54">
        <v>0</v>
      </c>
      <c r="R329" s="56">
        <f>Table3[[#This Row],[Incentive Disbursements]]/'1.) CLM Reference'!$B$5</f>
        <v>0</v>
      </c>
      <c r="S329" s="49" t="str">
        <f t="shared" si="17"/>
        <v>NO</v>
      </c>
      <c r="U329" s="49" t="s">
        <v>196</v>
      </c>
      <c r="V329" s="49" t="str">
        <f>RIGHT(Table5[[#This Row],[Census Tract]],10)</f>
        <v>9009165500</v>
      </c>
      <c r="W329" s="49" t="s">
        <v>251</v>
      </c>
      <c r="X329" s="49" t="s">
        <v>244</v>
      </c>
      <c r="Y329" s="49">
        <v>1290.6613</v>
      </c>
      <c r="Z329" s="49">
        <v>4.4351688312968033E-5</v>
      </c>
      <c r="AA329" s="49">
        <v>0</v>
      </c>
      <c r="AB329" s="49">
        <v>0</v>
      </c>
      <c r="AC329" s="49" t="s">
        <v>290</v>
      </c>
      <c r="AD329" s="49" t="s">
        <v>1965</v>
      </c>
      <c r="AE329" s="49">
        <v>766.12699999999995</v>
      </c>
      <c r="AF329" s="49">
        <v>4.4351688312968033E-5</v>
      </c>
      <c r="AG329" s="49">
        <v>0</v>
      </c>
      <c r="AH329" s="49">
        <v>0</v>
      </c>
      <c r="AI329" s="49" t="s">
        <v>1965</v>
      </c>
      <c r="AJ329" s="49">
        <v>524.53430000000003</v>
      </c>
      <c r="AK329" s="49">
        <v>4.4351688312968033E-5</v>
      </c>
      <c r="AL329" s="49">
        <v>0</v>
      </c>
      <c r="AM329" s="49">
        <v>0</v>
      </c>
      <c r="AN329" s="49" t="s">
        <v>1965</v>
      </c>
    </row>
    <row r="330" spans="1:40" s="49" customFormat="1" ht="15.75" thickBot="1" x14ac:dyDescent="0.3">
      <c r="A330" s="50" t="s">
        <v>197</v>
      </c>
      <c r="B330" s="51" t="s">
        <v>253</v>
      </c>
      <c r="C330" s="3" t="s">
        <v>239</v>
      </c>
      <c r="D330" s="15">
        <f>Table3[[#This Row],[Residential CLM $ Collected]]+Table3[[#This Row],[C&amp;I CLM $ Collected]]</f>
        <v>139055.67680000019</v>
      </c>
      <c r="E330" s="48">
        <f>Table3[[#This Row],[CLM $ Collected ]]/'1.) CLM Reference'!$B$4</f>
        <v>4.778444999925564E-3</v>
      </c>
      <c r="F330" s="12">
        <f>Table3[[#This Row],[Residential Incentive Disbursements]]+Table3[[#This Row],[C&amp;I Incentive Disbursements]]</f>
        <v>63384.259999999995</v>
      </c>
      <c r="G330" s="17">
        <f>Table3[[#This Row],[Incentive Disbursements]]/'1.) CLM Reference'!$B$5</f>
        <v>3.7726507579899184E-3</v>
      </c>
      <c r="H330" s="17" t="str">
        <f>IF((Table3[[#This Row],[Incentive Disbursements]]&gt;=0.5*Table3[[#This Row],[CLM $ Collected ]]),"YES",IF(Table3[[#This Row],[Incentive Disbursements]]&lt;=1, "N/A", "NO"))</f>
        <v>NO</v>
      </c>
      <c r="I330" s="17" t="str">
        <f t="shared" si="15"/>
        <v>NO</v>
      </c>
      <c r="J330" s="52">
        <v>85902.613000000201</v>
      </c>
      <c r="K330" s="53">
        <f>Table3[[#This Row],[CLM $ Collected ]]/'1.) CLM Reference'!$B$4</f>
        <v>4.778444999925564E-3</v>
      </c>
      <c r="L330" s="54">
        <v>29461.26</v>
      </c>
      <c r="M330" s="53">
        <f>Table3[[#This Row],[Incentive Disbursements]]/'1.) CLM Reference'!$B$5</f>
        <v>3.7726507579899184E-3</v>
      </c>
      <c r="N330" s="53" t="str">
        <f t="shared" si="16"/>
        <v>NO</v>
      </c>
      <c r="O330" s="52">
        <v>53153.063800000004</v>
      </c>
      <c r="P330" s="76">
        <f>Table3[[#This Row],[CLM $ Collected ]]/'1.) CLM Reference'!$B$4</f>
        <v>4.778444999925564E-3</v>
      </c>
      <c r="Q330" s="54">
        <v>33923</v>
      </c>
      <c r="R330" s="56">
        <f>Table3[[#This Row],[Incentive Disbursements]]/'1.) CLM Reference'!$B$5</f>
        <v>3.7726507579899184E-3</v>
      </c>
      <c r="S330" s="49" t="str">
        <f t="shared" si="17"/>
        <v>NO</v>
      </c>
      <c r="U330" s="49" t="s">
        <v>197</v>
      </c>
      <c r="V330" s="49" t="str">
        <f>RIGHT(Table5[[#This Row],[Census Tract]],10)</f>
        <v>9009165600</v>
      </c>
      <c r="W330" s="49" t="s">
        <v>253</v>
      </c>
      <c r="X330" s="49" t="s">
        <v>239</v>
      </c>
      <c r="Y330" s="49">
        <v>139055.67680000019</v>
      </c>
      <c r="Z330" s="49">
        <v>4.778444999925564E-3</v>
      </c>
      <c r="AA330" s="49">
        <v>63384.259999999995</v>
      </c>
      <c r="AB330" s="49">
        <v>3.7726507579899184E-3</v>
      </c>
      <c r="AC330" s="49" t="s">
        <v>1965</v>
      </c>
      <c r="AD330" s="49" t="s">
        <v>1965</v>
      </c>
      <c r="AE330" s="49">
        <v>85902.613000000201</v>
      </c>
      <c r="AF330" s="49">
        <v>4.778444999925564E-3</v>
      </c>
      <c r="AG330" s="49">
        <v>29461.26</v>
      </c>
      <c r="AH330" s="49">
        <v>3.7726507579899184E-3</v>
      </c>
      <c r="AI330" s="49" t="s">
        <v>1965</v>
      </c>
      <c r="AJ330" s="49">
        <v>53153.063800000004</v>
      </c>
      <c r="AK330" s="49">
        <v>4.778444999925564E-3</v>
      </c>
      <c r="AL330" s="49">
        <v>33923</v>
      </c>
      <c r="AM330" s="49">
        <v>3.7726507579899184E-3</v>
      </c>
      <c r="AN330" s="49" t="s">
        <v>1965</v>
      </c>
    </row>
    <row r="331" spans="1:40" s="49" customFormat="1" ht="15.75" thickBot="1" x14ac:dyDescent="0.3">
      <c r="A331" s="50" t="s">
        <v>198</v>
      </c>
      <c r="B331" s="51" t="s">
        <v>253</v>
      </c>
      <c r="C331" s="3" t="s">
        <v>239</v>
      </c>
      <c r="D331" s="15">
        <f>Table3[[#This Row],[Residential CLM $ Collected]]+Table3[[#This Row],[C&amp;I CLM $ Collected]]</f>
        <v>70767.650900000008</v>
      </c>
      <c r="E331" s="48">
        <f>Table3[[#This Row],[CLM $ Collected ]]/'1.) CLM Reference'!$B$4</f>
        <v>2.4318268436170913E-3</v>
      </c>
      <c r="F331" s="12">
        <f>Table3[[#This Row],[Residential Incentive Disbursements]]+Table3[[#This Row],[C&amp;I Incentive Disbursements]]</f>
        <v>53703</v>
      </c>
      <c r="G331" s="17">
        <f>Table3[[#This Row],[Incentive Disbursements]]/'1.) CLM Reference'!$B$5</f>
        <v>3.1964191686758292E-3</v>
      </c>
      <c r="H331" s="17" t="str">
        <f>IF((Table3[[#This Row],[Incentive Disbursements]]&gt;=0.5*Table3[[#This Row],[CLM $ Collected ]]),"YES",IF(Table3[[#This Row],[Incentive Disbursements]]&lt;=1, "N/A", "NO"))</f>
        <v>YES</v>
      </c>
      <c r="I331" s="17" t="str">
        <f t="shared" si="15"/>
        <v>YES</v>
      </c>
      <c r="J331" s="52">
        <v>67016.043900000004</v>
      </c>
      <c r="K331" s="53">
        <f>Table3[[#This Row],[CLM $ Collected ]]/'1.) CLM Reference'!$B$4</f>
        <v>2.4318268436170913E-3</v>
      </c>
      <c r="L331" s="54">
        <v>53703</v>
      </c>
      <c r="M331" s="53">
        <f>Table3[[#This Row],[Incentive Disbursements]]/'1.) CLM Reference'!$B$5</f>
        <v>3.1964191686758292E-3</v>
      </c>
      <c r="N331" s="53" t="str">
        <f t="shared" si="16"/>
        <v>YES</v>
      </c>
      <c r="O331" s="52">
        <v>3751.607</v>
      </c>
      <c r="P331" s="76">
        <f>Table3[[#This Row],[CLM $ Collected ]]/'1.) CLM Reference'!$B$4</f>
        <v>2.4318268436170913E-3</v>
      </c>
      <c r="Q331" s="54">
        <v>0</v>
      </c>
      <c r="R331" s="56">
        <f>Table3[[#This Row],[Incentive Disbursements]]/'1.) CLM Reference'!$B$5</f>
        <v>3.1964191686758292E-3</v>
      </c>
      <c r="S331" s="49" t="str">
        <f t="shared" si="17"/>
        <v>YES</v>
      </c>
      <c r="U331" s="49" t="s">
        <v>198</v>
      </c>
      <c r="V331" s="49" t="str">
        <f>RIGHT(Table5[[#This Row],[Census Tract]],10)</f>
        <v>9009165700</v>
      </c>
      <c r="W331" s="49" t="s">
        <v>253</v>
      </c>
      <c r="X331" s="49" t="s">
        <v>239</v>
      </c>
      <c r="Y331" s="49">
        <v>70767.650900000008</v>
      </c>
      <c r="Z331" s="49">
        <v>2.4318268436170913E-3</v>
      </c>
      <c r="AA331" s="49">
        <v>53703</v>
      </c>
      <c r="AB331" s="49">
        <v>3.1964191686758292E-3</v>
      </c>
      <c r="AC331" s="49" t="s">
        <v>1966</v>
      </c>
      <c r="AD331" s="49" t="s">
        <v>1966</v>
      </c>
      <c r="AE331" s="49">
        <v>67016.043900000004</v>
      </c>
      <c r="AF331" s="49">
        <v>2.4318268436170913E-3</v>
      </c>
      <c r="AG331" s="49">
        <v>53703</v>
      </c>
      <c r="AH331" s="49">
        <v>3.1964191686758292E-3</v>
      </c>
      <c r="AI331" s="49" t="s">
        <v>1966</v>
      </c>
      <c r="AJ331" s="49">
        <v>3751.607</v>
      </c>
      <c r="AK331" s="49">
        <v>2.4318268436170913E-3</v>
      </c>
      <c r="AL331" s="49">
        <v>0</v>
      </c>
      <c r="AM331" s="49">
        <v>3.1964191686758292E-3</v>
      </c>
      <c r="AN331" s="49" t="s">
        <v>1966</v>
      </c>
    </row>
    <row r="332" spans="1:40" s="49" customFormat="1" ht="15.75" thickBot="1" x14ac:dyDescent="0.3">
      <c r="A332" s="50" t="s">
        <v>198</v>
      </c>
      <c r="B332" s="51" t="s">
        <v>251</v>
      </c>
      <c r="C332" s="3" t="s">
        <v>239</v>
      </c>
      <c r="D332" s="15">
        <f>Table3[[#This Row],[Residential CLM $ Collected]]+Table3[[#This Row],[C&amp;I CLM $ Collected]]</f>
        <v>8.9306999999999999</v>
      </c>
      <c r="E332" s="48">
        <f>Table3[[#This Row],[CLM $ Collected ]]/'1.) CLM Reference'!$B$4</f>
        <v>3.0689044663896221E-7</v>
      </c>
      <c r="F332" s="12">
        <f>Table3[[#This Row],[Residential Incentive Disbursements]]+Table3[[#This Row],[C&amp;I Incentive Disbursements]]</f>
        <v>0</v>
      </c>
      <c r="G332" s="17">
        <f>Table3[[#This Row],[Incentive Disbursements]]/'1.) CLM Reference'!$B$5</f>
        <v>0</v>
      </c>
      <c r="H332" s="17" t="str">
        <f>IF((Table3[[#This Row],[Incentive Disbursements]]&gt;=0.5*Table3[[#This Row],[CLM $ Collected ]]),"YES",IF(Table3[[#This Row],[Incentive Disbursements]]&lt;=1, "N/A", "NO"))</f>
        <v>N/A</v>
      </c>
      <c r="I332" s="17" t="str">
        <f t="shared" si="15"/>
        <v>N/A</v>
      </c>
      <c r="J332" s="52">
        <v>0</v>
      </c>
      <c r="K332" s="53">
        <f>Table3[[#This Row],[CLM $ Collected ]]/'1.) CLM Reference'!$B$4</f>
        <v>3.0689044663896221E-7</v>
      </c>
      <c r="L332" s="54">
        <v>0</v>
      </c>
      <c r="M332" s="53">
        <f>Table3[[#This Row],[Incentive Disbursements]]/'1.) CLM Reference'!$B$5</f>
        <v>0</v>
      </c>
      <c r="N332" s="53" t="str">
        <f t="shared" si="16"/>
        <v>N/A</v>
      </c>
      <c r="O332" s="52">
        <v>8.9306999999999999</v>
      </c>
      <c r="P332" s="76">
        <f>Table3[[#This Row],[CLM $ Collected ]]/'1.) CLM Reference'!$B$4</f>
        <v>3.0689044663896221E-7</v>
      </c>
      <c r="Q332" s="54">
        <v>0</v>
      </c>
      <c r="R332" s="56">
        <f>Table3[[#This Row],[Incentive Disbursements]]/'1.) CLM Reference'!$B$5</f>
        <v>0</v>
      </c>
      <c r="S332" s="49" t="str">
        <f t="shared" si="17"/>
        <v>N/A</v>
      </c>
      <c r="U332" s="49" t="s">
        <v>198</v>
      </c>
      <c r="V332" s="49" t="str">
        <f>RIGHT(Table5[[#This Row],[Census Tract]],10)</f>
        <v>9009165700</v>
      </c>
      <c r="W332" s="49" t="s">
        <v>251</v>
      </c>
      <c r="X332" s="49" t="s">
        <v>239</v>
      </c>
      <c r="Y332" s="49">
        <v>8.9306999999999999</v>
      </c>
      <c r="Z332" s="49">
        <v>3.0689044663896221E-7</v>
      </c>
      <c r="AA332" s="49">
        <v>0</v>
      </c>
      <c r="AB332" s="49">
        <v>0</v>
      </c>
      <c r="AC332" s="49" t="s">
        <v>290</v>
      </c>
      <c r="AD332" s="49" t="s">
        <v>290</v>
      </c>
      <c r="AE332" s="49">
        <v>0</v>
      </c>
      <c r="AF332" s="49">
        <v>3.0689044663896221E-7</v>
      </c>
      <c r="AG332" s="49">
        <v>0</v>
      </c>
      <c r="AH332" s="49">
        <v>0</v>
      </c>
      <c r="AI332" s="49" t="s">
        <v>290</v>
      </c>
      <c r="AJ332" s="49">
        <v>8.9306999999999999</v>
      </c>
      <c r="AK332" s="49">
        <v>3.0689044663896221E-7</v>
      </c>
      <c r="AL332" s="49">
        <v>0</v>
      </c>
      <c r="AM332" s="49">
        <v>0</v>
      </c>
      <c r="AN332" s="49" t="s">
        <v>290</v>
      </c>
    </row>
    <row r="333" spans="1:40" s="49" customFormat="1" ht="15.75" thickBot="1" x14ac:dyDescent="0.3">
      <c r="A333" s="50" t="s">
        <v>198</v>
      </c>
      <c r="B333" s="51" t="s">
        <v>268</v>
      </c>
      <c r="C333" s="3" t="s">
        <v>239</v>
      </c>
      <c r="D333" s="15">
        <f>Table3[[#This Row],[Residential CLM $ Collected]]+Table3[[#This Row],[C&amp;I CLM $ Collected]]</f>
        <v>0</v>
      </c>
      <c r="E333" s="48">
        <f>Table3[[#This Row],[CLM $ Collected ]]/'1.) CLM Reference'!$B$4</f>
        <v>0</v>
      </c>
      <c r="F333" s="12">
        <f>Table3[[#This Row],[Residential Incentive Disbursements]]+Table3[[#This Row],[C&amp;I Incentive Disbursements]]</f>
        <v>924.07</v>
      </c>
      <c r="G333" s="17">
        <f>Table3[[#This Row],[Incentive Disbursements]]/'1.) CLM Reference'!$B$5</f>
        <v>5.5000932186251667E-5</v>
      </c>
      <c r="H333" s="17" t="str">
        <f>IF((Table3[[#This Row],[Incentive Disbursements]]&gt;=0.5*Table3[[#This Row],[CLM $ Collected ]]),"YES",IF(Table3[[#This Row],[Incentive Disbursements]]&lt;=1, "N/A", "NO"))</f>
        <v>YES</v>
      </c>
      <c r="I333" s="17" t="str">
        <f t="shared" si="15"/>
        <v>N/A</v>
      </c>
      <c r="J333" s="52">
        <v>0</v>
      </c>
      <c r="K333" s="53">
        <f>Table3[[#This Row],[CLM $ Collected ]]/'1.) CLM Reference'!$B$4</f>
        <v>0</v>
      </c>
      <c r="L333" s="54">
        <v>924.07</v>
      </c>
      <c r="M333" s="53">
        <f>Table3[[#This Row],[Incentive Disbursements]]/'1.) CLM Reference'!$B$5</f>
        <v>5.5000932186251667E-5</v>
      </c>
      <c r="N333" s="53" t="str">
        <f t="shared" si="16"/>
        <v>N/A</v>
      </c>
      <c r="O333" s="52">
        <v>0</v>
      </c>
      <c r="P333" s="76">
        <f>Table3[[#This Row],[CLM $ Collected ]]/'1.) CLM Reference'!$B$4</f>
        <v>0</v>
      </c>
      <c r="Q333" s="54">
        <v>0</v>
      </c>
      <c r="R333" s="56">
        <f>Table3[[#This Row],[Incentive Disbursements]]/'1.) CLM Reference'!$B$5</f>
        <v>5.5000932186251667E-5</v>
      </c>
      <c r="S333" s="49" t="str">
        <f t="shared" si="17"/>
        <v>N/A</v>
      </c>
      <c r="U333" s="49" t="s">
        <v>198</v>
      </c>
      <c r="V333" s="49" t="str">
        <f>RIGHT(Table5[[#This Row],[Census Tract]],10)</f>
        <v>9009165700</v>
      </c>
      <c r="W333" s="49" t="s">
        <v>268</v>
      </c>
      <c r="X333" s="49" t="s">
        <v>239</v>
      </c>
      <c r="Y333" s="49">
        <v>0</v>
      </c>
      <c r="Z333" s="49">
        <v>0</v>
      </c>
      <c r="AA333" s="49">
        <v>924.07</v>
      </c>
      <c r="AB333" s="49">
        <v>5.5000932186251667E-5</v>
      </c>
      <c r="AC333" s="49" t="s">
        <v>1966</v>
      </c>
      <c r="AD333" s="49" t="s">
        <v>290</v>
      </c>
      <c r="AE333" s="49">
        <v>0</v>
      </c>
      <c r="AF333" s="49">
        <v>0</v>
      </c>
      <c r="AG333" s="49">
        <v>924.07</v>
      </c>
      <c r="AH333" s="49">
        <v>5.5000932186251667E-5</v>
      </c>
      <c r="AI333" s="49" t="s">
        <v>290</v>
      </c>
      <c r="AJ333" s="49">
        <v>0</v>
      </c>
      <c r="AK333" s="49">
        <v>0</v>
      </c>
      <c r="AL333" s="49">
        <v>0</v>
      </c>
      <c r="AM333" s="49">
        <v>5.5000932186251667E-5</v>
      </c>
      <c r="AN333" s="49" t="s">
        <v>290</v>
      </c>
    </row>
    <row r="334" spans="1:40" s="49" customFormat="1" ht="15.75" thickBot="1" x14ac:dyDescent="0.3">
      <c r="A334" s="50" t="s">
        <v>199</v>
      </c>
      <c r="B334" s="51" t="s">
        <v>253</v>
      </c>
      <c r="C334" s="3" t="s">
        <v>239</v>
      </c>
      <c r="D334" s="15">
        <f>Table3[[#This Row],[Residential CLM $ Collected]]+Table3[[#This Row],[C&amp;I CLM $ Collected]]</f>
        <v>144128.05559999999</v>
      </c>
      <c r="E334" s="48">
        <f>Table3[[#This Row],[CLM $ Collected ]]/'1.) CLM Reference'!$B$4</f>
        <v>4.9527498803329162E-3</v>
      </c>
      <c r="F334" s="12">
        <f>Table3[[#This Row],[Residential Incentive Disbursements]]+Table3[[#This Row],[C&amp;I Incentive Disbursements]]</f>
        <v>73665.38</v>
      </c>
      <c r="G334" s="17">
        <f>Table3[[#This Row],[Incentive Disbursements]]/'1.) CLM Reference'!$B$5</f>
        <v>4.3845862000221414E-3</v>
      </c>
      <c r="H334" s="17" t="str">
        <f>IF((Table3[[#This Row],[Incentive Disbursements]]&gt;=0.5*Table3[[#This Row],[CLM $ Collected ]]),"YES",IF(Table3[[#This Row],[Incentive Disbursements]]&lt;=1, "N/A", "NO"))</f>
        <v>YES</v>
      </c>
      <c r="I334" s="17" t="str">
        <f t="shared" si="15"/>
        <v>NO</v>
      </c>
      <c r="J334" s="52">
        <v>77328.733099999998</v>
      </c>
      <c r="K334" s="53">
        <f>Table3[[#This Row],[CLM $ Collected ]]/'1.) CLM Reference'!$B$4</f>
        <v>4.9527498803329162E-3</v>
      </c>
      <c r="L334" s="54">
        <v>12576.38</v>
      </c>
      <c r="M334" s="53">
        <f>Table3[[#This Row],[Incentive Disbursements]]/'1.) CLM Reference'!$B$5</f>
        <v>4.3845862000221414E-3</v>
      </c>
      <c r="N334" s="53" t="str">
        <f t="shared" si="16"/>
        <v>NO</v>
      </c>
      <c r="O334" s="52">
        <v>66799.322499999995</v>
      </c>
      <c r="P334" s="76">
        <f>Table3[[#This Row],[CLM $ Collected ]]/'1.) CLM Reference'!$B$4</f>
        <v>4.9527498803329162E-3</v>
      </c>
      <c r="Q334" s="54">
        <v>61089</v>
      </c>
      <c r="R334" s="56">
        <f>Table3[[#This Row],[Incentive Disbursements]]/'1.) CLM Reference'!$B$5</f>
        <v>4.3845862000221414E-3</v>
      </c>
      <c r="S334" s="49" t="str">
        <f t="shared" si="17"/>
        <v>NO</v>
      </c>
      <c r="U334" s="49" t="s">
        <v>199</v>
      </c>
      <c r="V334" s="49" t="str">
        <f>RIGHT(Table5[[#This Row],[Census Tract]],10)</f>
        <v>9009165801</v>
      </c>
      <c r="W334" s="49" t="s">
        <v>253</v>
      </c>
      <c r="X334" s="49" t="s">
        <v>239</v>
      </c>
      <c r="Y334" s="49">
        <v>144128.05559999999</v>
      </c>
      <c r="Z334" s="49">
        <v>4.9527498803329162E-3</v>
      </c>
      <c r="AA334" s="49">
        <v>73665.38</v>
      </c>
      <c r="AB334" s="49">
        <v>4.3845862000221414E-3</v>
      </c>
      <c r="AC334" s="49" t="s">
        <v>1966</v>
      </c>
      <c r="AD334" s="49" t="s">
        <v>1965</v>
      </c>
      <c r="AE334" s="49">
        <v>77328.733099999998</v>
      </c>
      <c r="AF334" s="49">
        <v>4.9527498803329162E-3</v>
      </c>
      <c r="AG334" s="49">
        <v>12576.38</v>
      </c>
      <c r="AH334" s="49">
        <v>4.3845862000221414E-3</v>
      </c>
      <c r="AI334" s="49" t="s">
        <v>1965</v>
      </c>
      <c r="AJ334" s="49">
        <v>66799.322499999995</v>
      </c>
      <c r="AK334" s="49">
        <v>4.9527498803329162E-3</v>
      </c>
      <c r="AL334" s="49">
        <v>61089</v>
      </c>
      <c r="AM334" s="49">
        <v>4.3845862000221414E-3</v>
      </c>
      <c r="AN334" s="49" t="s">
        <v>1965</v>
      </c>
    </row>
    <row r="335" spans="1:40" s="49" customFormat="1" ht="15.75" thickBot="1" x14ac:dyDescent="0.3">
      <c r="A335" s="50" t="s">
        <v>200</v>
      </c>
      <c r="B335" s="51" t="s">
        <v>253</v>
      </c>
      <c r="C335" s="3" t="s">
        <v>239</v>
      </c>
      <c r="D335" s="15">
        <f>Table3[[#This Row],[Residential CLM $ Collected]]+Table3[[#This Row],[C&amp;I CLM $ Collected]]</f>
        <v>84035.247599999901</v>
      </c>
      <c r="E335" s="48">
        <f>Table3[[#This Row],[CLM $ Collected ]]/'1.) CLM Reference'!$B$4</f>
        <v>2.8877484037510776E-3</v>
      </c>
      <c r="F335" s="12">
        <f>Table3[[#This Row],[Residential Incentive Disbursements]]+Table3[[#This Row],[C&amp;I Incentive Disbursements]]</f>
        <v>53663.18</v>
      </c>
      <c r="G335" s="17">
        <f>Table3[[#This Row],[Incentive Disbursements]]/'1.) CLM Reference'!$B$5</f>
        <v>3.1940490699607356E-3</v>
      </c>
      <c r="H335" s="17" t="str">
        <f>IF((Table3[[#This Row],[Incentive Disbursements]]&gt;=0.5*Table3[[#This Row],[CLM $ Collected ]]),"YES",IF(Table3[[#This Row],[Incentive Disbursements]]&lt;=1, "N/A", "NO"))</f>
        <v>YES</v>
      </c>
      <c r="I335" s="17" t="str">
        <f t="shared" si="15"/>
        <v>YES</v>
      </c>
      <c r="J335" s="52">
        <v>76841.958499999906</v>
      </c>
      <c r="K335" s="53">
        <f>Table3[[#This Row],[CLM $ Collected ]]/'1.) CLM Reference'!$B$4</f>
        <v>2.8877484037510776E-3</v>
      </c>
      <c r="L335" s="54">
        <v>50093.18</v>
      </c>
      <c r="M335" s="53">
        <f>Table3[[#This Row],[Incentive Disbursements]]/'1.) CLM Reference'!$B$5</f>
        <v>3.1940490699607356E-3</v>
      </c>
      <c r="N335" s="53" t="str">
        <f t="shared" si="16"/>
        <v>YES</v>
      </c>
      <c r="O335" s="52">
        <v>7193.2891</v>
      </c>
      <c r="P335" s="76">
        <f>Table3[[#This Row],[CLM $ Collected ]]/'1.) CLM Reference'!$B$4</f>
        <v>2.8877484037510776E-3</v>
      </c>
      <c r="Q335" s="54">
        <v>3570</v>
      </c>
      <c r="R335" s="56">
        <f>Table3[[#This Row],[Incentive Disbursements]]/'1.) CLM Reference'!$B$5</f>
        <v>3.1940490699607356E-3</v>
      </c>
      <c r="S335" s="49" t="str">
        <f t="shared" si="17"/>
        <v>YES</v>
      </c>
      <c r="U335" s="49" t="s">
        <v>200</v>
      </c>
      <c r="V335" s="49" t="str">
        <f>RIGHT(Table5[[#This Row],[Census Tract]],10)</f>
        <v>9009165802</v>
      </c>
      <c r="W335" s="49" t="s">
        <v>253</v>
      </c>
      <c r="X335" s="49" t="s">
        <v>239</v>
      </c>
      <c r="Y335" s="49">
        <v>84035.247599999901</v>
      </c>
      <c r="Z335" s="49">
        <v>2.8877484037510776E-3</v>
      </c>
      <c r="AA335" s="49">
        <v>53663.18</v>
      </c>
      <c r="AB335" s="49">
        <v>3.1940490699607356E-3</v>
      </c>
      <c r="AC335" s="49" t="s">
        <v>1966</v>
      </c>
      <c r="AD335" s="49" t="s">
        <v>1966</v>
      </c>
      <c r="AE335" s="49">
        <v>76841.958499999906</v>
      </c>
      <c r="AF335" s="49">
        <v>2.8877484037510776E-3</v>
      </c>
      <c r="AG335" s="49">
        <v>50093.18</v>
      </c>
      <c r="AH335" s="49">
        <v>3.1940490699607356E-3</v>
      </c>
      <c r="AI335" s="49" t="s">
        <v>1966</v>
      </c>
      <c r="AJ335" s="49">
        <v>7193.2891</v>
      </c>
      <c r="AK335" s="49">
        <v>2.8877484037510776E-3</v>
      </c>
      <c r="AL335" s="49">
        <v>3570</v>
      </c>
      <c r="AM335" s="49">
        <v>3.1940490699607356E-3</v>
      </c>
      <c r="AN335" s="49" t="s">
        <v>1966</v>
      </c>
    </row>
    <row r="336" spans="1:40" s="49" customFormat="1" ht="15.75" thickBot="1" x14ac:dyDescent="0.3">
      <c r="A336" s="50" t="s">
        <v>200</v>
      </c>
      <c r="B336" s="51" t="s">
        <v>251</v>
      </c>
      <c r="C336" s="3" t="s">
        <v>239</v>
      </c>
      <c r="D336" s="15">
        <f>Table3[[#This Row],[Residential CLM $ Collected]]+Table3[[#This Row],[C&amp;I CLM $ Collected]]</f>
        <v>218.60890000000001</v>
      </c>
      <c r="E336" s="48">
        <f>Table3[[#This Row],[CLM $ Collected ]]/'1.) CLM Reference'!$B$4</f>
        <v>7.5121751889831961E-6</v>
      </c>
      <c r="F336" s="12">
        <f>Table3[[#This Row],[Residential Incentive Disbursements]]+Table3[[#This Row],[C&amp;I Incentive Disbursements]]</f>
        <v>0</v>
      </c>
      <c r="G336" s="17">
        <f>Table3[[#This Row],[Incentive Disbursements]]/'1.) CLM Reference'!$B$5</f>
        <v>0</v>
      </c>
      <c r="H336" s="17" t="str">
        <f>IF((Table3[[#This Row],[Incentive Disbursements]]&gt;=0.5*Table3[[#This Row],[CLM $ Collected ]]),"YES",IF(Table3[[#This Row],[Incentive Disbursements]]&lt;=1, "N/A", "NO"))</f>
        <v>N/A</v>
      </c>
      <c r="I336" s="17" t="str">
        <f t="shared" si="15"/>
        <v>NO</v>
      </c>
      <c r="J336" s="52">
        <v>0</v>
      </c>
      <c r="K336" s="53">
        <f>Table3[[#This Row],[CLM $ Collected ]]/'1.) CLM Reference'!$B$4</f>
        <v>7.5121751889831961E-6</v>
      </c>
      <c r="L336" s="54">
        <v>0</v>
      </c>
      <c r="M336" s="53">
        <f>Table3[[#This Row],[Incentive Disbursements]]/'1.) CLM Reference'!$B$5</f>
        <v>0</v>
      </c>
      <c r="N336" s="53" t="str">
        <f t="shared" si="16"/>
        <v>NO</v>
      </c>
      <c r="O336" s="52">
        <v>218.60890000000001</v>
      </c>
      <c r="P336" s="76">
        <f>Table3[[#This Row],[CLM $ Collected ]]/'1.) CLM Reference'!$B$4</f>
        <v>7.5121751889831961E-6</v>
      </c>
      <c r="Q336" s="54">
        <v>0</v>
      </c>
      <c r="R336" s="56">
        <f>Table3[[#This Row],[Incentive Disbursements]]/'1.) CLM Reference'!$B$5</f>
        <v>0</v>
      </c>
      <c r="S336" s="49" t="str">
        <f t="shared" si="17"/>
        <v>NO</v>
      </c>
      <c r="U336" s="49" t="s">
        <v>200</v>
      </c>
      <c r="V336" s="49" t="str">
        <f>RIGHT(Table5[[#This Row],[Census Tract]],10)</f>
        <v>9009165802</v>
      </c>
      <c r="W336" s="49" t="s">
        <v>251</v>
      </c>
      <c r="X336" s="49" t="s">
        <v>239</v>
      </c>
      <c r="Y336" s="49">
        <v>218.60890000000001</v>
      </c>
      <c r="Z336" s="49">
        <v>7.5121751889831961E-6</v>
      </c>
      <c r="AA336" s="49">
        <v>0</v>
      </c>
      <c r="AB336" s="49">
        <v>0</v>
      </c>
      <c r="AC336" s="49" t="s">
        <v>290</v>
      </c>
      <c r="AD336" s="49" t="s">
        <v>1965</v>
      </c>
      <c r="AE336" s="49">
        <v>0</v>
      </c>
      <c r="AF336" s="49">
        <v>7.5121751889831961E-6</v>
      </c>
      <c r="AG336" s="49">
        <v>0</v>
      </c>
      <c r="AH336" s="49">
        <v>0</v>
      </c>
      <c r="AI336" s="49" t="s">
        <v>1965</v>
      </c>
      <c r="AJ336" s="49">
        <v>218.60890000000001</v>
      </c>
      <c r="AK336" s="49">
        <v>7.5121751889831961E-6</v>
      </c>
      <c r="AL336" s="49">
        <v>0</v>
      </c>
      <c r="AM336" s="49">
        <v>0</v>
      </c>
      <c r="AN336" s="49" t="s">
        <v>1965</v>
      </c>
    </row>
    <row r="337" spans="1:40" s="49" customFormat="1" ht="15.75" thickBot="1" x14ac:dyDescent="0.3">
      <c r="A337" s="50" t="s">
        <v>201</v>
      </c>
      <c r="B337" s="51" t="s">
        <v>253</v>
      </c>
      <c r="C337" s="3" t="s">
        <v>239</v>
      </c>
      <c r="D337" s="15">
        <f>Table3[[#This Row],[Residential CLM $ Collected]]+Table3[[#This Row],[C&amp;I CLM $ Collected]]</f>
        <v>205920.86439999999</v>
      </c>
      <c r="E337" s="48">
        <f>Table3[[#This Row],[CLM $ Collected ]]/'1.) CLM Reference'!$B$4</f>
        <v>7.0761693985910588E-3</v>
      </c>
      <c r="F337" s="12">
        <f>Table3[[#This Row],[Residential Incentive Disbursements]]+Table3[[#This Row],[C&amp;I Incentive Disbursements]]</f>
        <v>76798.03</v>
      </c>
      <c r="G337" s="17">
        <f>Table3[[#This Row],[Incentive Disbursements]]/'1.) CLM Reference'!$B$5</f>
        <v>4.5710424968538324E-3</v>
      </c>
      <c r="H337" s="17" t="str">
        <f>IF((Table3[[#This Row],[Incentive Disbursements]]&gt;=0.5*Table3[[#This Row],[CLM $ Collected ]]),"YES",IF(Table3[[#This Row],[Incentive Disbursements]]&lt;=1, "N/A", "NO"))</f>
        <v>NO</v>
      </c>
      <c r="I337" s="17" t="str">
        <f t="shared" si="15"/>
        <v>NO</v>
      </c>
      <c r="J337" s="52">
        <v>144930.68359999999</v>
      </c>
      <c r="K337" s="53">
        <f>Table3[[#This Row],[CLM $ Collected ]]/'1.) CLM Reference'!$B$4</f>
        <v>7.0761693985910588E-3</v>
      </c>
      <c r="L337" s="54">
        <v>65336.89</v>
      </c>
      <c r="M337" s="53">
        <f>Table3[[#This Row],[Incentive Disbursements]]/'1.) CLM Reference'!$B$5</f>
        <v>4.5710424968538324E-3</v>
      </c>
      <c r="N337" s="53" t="str">
        <f t="shared" si="16"/>
        <v>NO</v>
      </c>
      <c r="O337" s="52">
        <v>60990.180800000002</v>
      </c>
      <c r="P337" s="76">
        <f>Table3[[#This Row],[CLM $ Collected ]]/'1.) CLM Reference'!$B$4</f>
        <v>7.0761693985910588E-3</v>
      </c>
      <c r="Q337" s="54">
        <v>11461.14</v>
      </c>
      <c r="R337" s="56">
        <f>Table3[[#This Row],[Incentive Disbursements]]/'1.) CLM Reference'!$B$5</f>
        <v>4.5710424968538324E-3</v>
      </c>
      <c r="S337" s="49" t="str">
        <f t="shared" si="17"/>
        <v>NO</v>
      </c>
      <c r="U337" s="49" t="s">
        <v>201</v>
      </c>
      <c r="V337" s="49" t="str">
        <f>RIGHT(Table5[[#This Row],[Census Tract]],10)</f>
        <v>9009165900</v>
      </c>
      <c r="W337" s="49" t="s">
        <v>253</v>
      </c>
      <c r="X337" s="49" t="s">
        <v>239</v>
      </c>
      <c r="Y337" s="49">
        <v>205920.86439999999</v>
      </c>
      <c r="Z337" s="49">
        <v>7.0761693985910588E-3</v>
      </c>
      <c r="AA337" s="49">
        <v>76798.03</v>
      </c>
      <c r="AB337" s="49">
        <v>4.5710424968538324E-3</v>
      </c>
      <c r="AC337" s="49" t="s">
        <v>1965</v>
      </c>
      <c r="AD337" s="49" t="s">
        <v>1965</v>
      </c>
      <c r="AE337" s="49">
        <v>144930.68359999999</v>
      </c>
      <c r="AF337" s="49">
        <v>7.0761693985910588E-3</v>
      </c>
      <c r="AG337" s="49">
        <v>65336.89</v>
      </c>
      <c r="AH337" s="49">
        <v>4.5710424968538324E-3</v>
      </c>
      <c r="AI337" s="49" t="s">
        <v>1965</v>
      </c>
      <c r="AJ337" s="49">
        <v>60990.180800000002</v>
      </c>
      <c r="AK337" s="49">
        <v>7.0761693985910588E-3</v>
      </c>
      <c r="AL337" s="49">
        <v>11461.14</v>
      </c>
      <c r="AM337" s="49">
        <v>4.5710424968538324E-3</v>
      </c>
      <c r="AN337" s="49" t="s">
        <v>1965</v>
      </c>
    </row>
    <row r="338" spans="1:40" s="49" customFormat="1" ht="15.75" thickBot="1" x14ac:dyDescent="0.3">
      <c r="A338" s="50" t="s">
        <v>202</v>
      </c>
      <c r="B338" s="51" t="s">
        <v>253</v>
      </c>
      <c r="C338" s="3" t="s">
        <v>239</v>
      </c>
      <c r="D338" s="15">
        <f>Table3[[#This Row],[Residential CLM $ Collected]]+Table3[[#This Row],[C&amp;I CLM $ Collected]]</f>
        <v>167033.9798</v>
      </c>
      <c r="E338" s="48">
        <f>Table3[[#This Row],[CLM $ Collected ]]/'1.) CLM Reference'!$B$4</f>
        <v>5.7398784714194177E-3</v>
      </c>
      <c r="F338" s="12">
        <f>Table3[[#This Row],[Residential Incentive Disbursements]]+Table3[[#This Row],[C&amp;I Incentive Disbursements]]</f>
        <v>87662.760000000009</v>
      </c>
      <c r="G338" s="17">
        <f>Table3[[#This Row],[Incentive Disbursements]]/'1.) CLM Reference'!$B$5</f>
        <v>5.2177145865785661E-3</v>
      </c>
      <c r="H338" s="17" t="str">
        <f>IF((Table3[[#This Row],[Incentive Disbursements]]&gt;=0.5*Table3[[#This Row],[CLM $ Collected ]]),"YES",IF(Table3[[#This Row],[Incentive Disbursements]]&lt;=1, "N/A", "NO"))</f>
        <v>YES</v>
      </c>
      <c r="I338" s="17" t="str">
        <f t="shared" si="15"/>
        <v>NO</v>
      </c>
      <c r="J338" s="52">
        <v>103220.78479999999</v>
      </c>
      <c r="K338" s="53">
        <f>Table3[[#This Row],[CLM $ Collected ]]/'1.) CLM Reference'!$B$4</f>
        <v>5.7398784714194177E-3</v>
      </c>
      <c r="L338" s="54">
        <v>63414.76</v>
      </c>
      <c r="M338" s="53">
        <f>Table3[[#This Row],[Incentive Disbursements]]/'1.) CLM Reference'!$B$5</f>
        <v>5.2177145865785661E-3</v>
      </c>
      <c r="N338" s="53" t="str">
        <f t="shared" si="16"/>
        <v>NO</v>
      </c>
      <c r="O338" s="52">
        <v>63813.195</v>
      </c>
      <c r="P338" s="76">
        <f>Table3[[#This Row],[CLM $ Collected ]]/'1.) CLM Reference'!$B$4</f>
        <v>5.7398784714194177E-3</v>
      </c>
      <c r="Q338" s="54">
        <v>24248</v>
      </c>
      <c r="R338" s="56">
        <f>Table3[[#This Row],[Incentive Disbursements]]/'1.) CLM Reference'!$B$5</f>
        <v>5.2177145865785661E-3</v>
      </c>
      <c r="S338" s="49" t="str">
        <f t="shared" si="17"/>
        <v>NO</v>
      </c>
      <c r="U338" s="49" t="s">
        <v>202</v>
      </c>
      <c r="V338" s="49" t="str">
        <f>RIGHT(Table5[[#This Row],[Census Tract]],10)</f>
        <v>9009166001</v>
      </c>
      <c r="W338" s="49" t="s">
        <v>253</v>
      </c>
      <c r="X338" s="49" t="s">
        <v>239</v>
      </c>
      <c r="Y338" s="49">
        <v>167033.9798</v>
      </c>
      <c r="Z338" s="49">
        <v>5.7398784714194177E-3</v>
      </c>
      <c r="AA338" s="49">
        <v>87662.760000000009</v>
      </c>
      <c r="AB338" s="49">
        <v>5.2177145865785661E-3</v>
      </c>
      <c r="AC338" s="49" t="s">
        <v>1966</v>
      </c>
      <c r="AD338" s="49" t="s">
        <v>1965</v>
      </c>
      <c r="AE338" s="49">
        <v>103220.78479999999</v>
      </c>
      <c r="AF338" s="49">
        <v>5.7398784714194177E-3</v>
      </c>
      <c r="AG338" s="49">
        <v>63414.76</v>
      </c>
      <c r="AH338" s="49">
        <v>5.2177145865785661E-3</v>
      </c>
      <c r="AI338" s="49" t="s">
        <v>1965</v>
      </c>
      <c r="AJ338" s="49">
        <v>63813.195</v>
      </c>
      <c r="AK338" s="49">
        <v>5.7398784714194177E-3</v>
      </c>
      <c r="AL338" s="49">
        <v>24248</v>
      </c>
      <c r="AM338" s="49">
        <v>5.2177145865785661E-3</v>
      </c>
      <c r="AN338" s="49" t="s">
        <v>1965</v>
      </c>
    </row>
    <row r="339" spans="1:40" s="49" customFormat="1" ht="15.75" thickBot="1" x14ac:dyDescent="0.3">
      <c r="A339" s="50" t="s">
        <v>203</v>
      </c>
      <c r="B339" s="51" t="s">
        <v>253</v>
      </c>
      <c r="C339" s="3" t="s">
        <v>239</v>
      </c>
      <c r="D339" s="15">
        <f>Table3[[#This Row],[Residential CLM $ Collected]]+Table3[[#This Row],[C&amp;I CLM $ Collected]]</f>
        <v>128871.69100000011</v>
      </c>
      <c r="E339" s="48">
        <f>Table3[[#This Row],[CLM $ Collected ]]/'1.) CLM Reference'!$B$4</f>
        <v>4.4284872193790367E-3</v>
      </c>
      <c r="F339" s="12">
        <f>Table3[[#This Row],[Residential Incentive Disbursements]]+Table3[[#This Row],[C&amp;I Incentive Disbursements]]</f>
        <v>36273.01</v>
      </c>
      <c r="G339" s="17">
        <f>Table3[[#This Row],[Incentive Disbursements]]/'1.) CLM Reference'!$B$5</f>
        <v>2.1589807733193682E-3</v>
      </c>
      <c r="H339" s="17" t="str">
        <f>IF((Table3[[#This Row],[Incentive Disbursements]]&gt;=0.5*Table3[[#This Row],[CLM $ Collected ]]),"YES",IF(Table3[[#This Row],[Incentive Disbursements]]&lt;=1, "N/A", "NO"))</f>
        <v>NO</v>
      </c>
      <c r="I339" s="17" t="str">
        <f t="shared" si="15"/>
        <v>NO</v>
      </c>
      <c r="J339" s="52">
        <v>88585.424700000105</v>
      </c>
      <c r="K339" s="53">
        <f>Table3[[#This Row],[CLM $ Collected ]]/'1.) CLM Reference'!$B$4</f>
        <v>4.4284872193790367E-3</v>
      </c>
      <c r="L339" s="54">
        <v>25722.63</v>
      </c>
      <c r="M339" s="53">
        <f>Table3[[#This Row],[Incentive Disbursements]]/'1.) CLM Reference'!$B$5</f>
        <v>2.1589807733193682E-3</v>
      </c>
      <c r="N339" s="53" t="str">
        <f t="shared" si="16"/>
        <v>NO</v>
      </c>
      <c r="O339" s="52">
        <v>40286.266300000003</v>
      </c>
      <c r="P339" s="76">
        <f>Table3[[#This Row],[CLM $ Collected ]]/'1.) CLM Reference'!$B$4</f>
        <v>4.4284872193790367E-3</v>
      </c>
      <c r="Q339" s="54">
        <v>10550.38</v>
      </c>
      <c r="R339" s="56">
        <f>Table3[[#This Row],[Incentive Disbursements]]/'1.) CLM Reference'!$B$5</f>
        <v>2.1589807733193682E-3</v>
      </c>
      <c r="S339" s="49" t="str">
        <f t="shared" si="17"/>
        <v>NO</v>
      </c>
      <c r="U339" s="49" t="s">
        <v>203</v>
      </c>
      <c r="V339" s="49" t="str">
        <f>RIGHT(Table5[[#This Row],[Census Tract]],10)</f>
        <v>9009166002</v>
      </c>
      <c r="W339" s="49" t="s">
        <v>253</v>
      </c>
      <c r="X339" s="49" t="s">
        <v>239</v>
      </c>
      <c r="Y339" s="49">
        <v>128871.69100000011</v>
      </c>
      <c r="Z339" s="49">
        <v>4.4284872193790367E-3</v>
      </c>
      <c r="AA339" s="49">
        <v>36273.01</v>
      </c>
      <c r="AB339" s="49">
        <v>2.1589807733193682E-3</v>
      </c>
      <c r="AC339" s="49" t="s">
        <v>1965</v>
      </c>
      <c r="AD339" s="49" t="s">
        <v>1965</v>
      </c>
      <c r="AE339" s="49">
        <v>88585.424700000105</v>
      </c>
      <c r="AF339" s="49">
        <v>4.4284872193790367E-3</v>
      </c>
      <c r="AG339" s="49">
        <v>25722.63</v>
      </c>
      <c r="AH339" s="49">
        <v>2.1589807733193682E-3</v>
      </c>
      <c r="AI339" s="49" t="s">
        <v>1965</v>
      </c>
      <c r="AJ339" s="49">
        <v>40286.266300000003</v>
      </c>
      <c r="AK339" s="49">
        <v>4.4284872193790367E-3</v>
      </c>
      <c r="AL339" s="49">
        <v>10550.38</v>
      </c>
      <c r="AM339" s="49">
        <v>2.1589807733193682E-3</v>
      </c>
      <c r="AN339" s="49" t="s">
        <v>1965</v>
      </c>
    </row>
    <row r="340" spans="1:40" s="49" customFormat="1" ht="15.75" thickBot="1" x14ac:dyDescent="0.3">
      <c r="A340" s="50" t="s">
        <v>203</v>
      </c>
      <c r="B340" s="51" t="s">
        <v>251</v>
      </c>
      <c r="C340" s="3" t="s">
        <v>239</v>
      </c>
      <c r="D340" s="15">
        <f>Table3[[#This Row],[Residential CLM $ Collected]]+Table3[[#This Row],[C&amp;I CLM $ Collected]]</f>
        <v>459.02100000000002</v>
      </c>
      <c r="E340" s="48">
        <f>Table3[[#This Row],[CLM $ Collected ]]/'1.) CLM Reference'!$B$4</f>
        <v>1.5773585464371559E-5</v>
      </c>
      <c r="F340" s="12">
        <f>Table3[[#This Row],[Residential Incentive Disbursements]]+Table3[[#This Row],[C&amp;I Incentive Disbursements]]</f>
        <v>0</v>
      </c>
      <c r="G340" s="17">
        <f>Table3[[#This Row],[Incentive Disbursements]]/'1.) CLM Reference'!$B$5</f>
        <v>0</v>
      </c>
      <c r="H340" s="17" t="str">
        <f>IF((Table3[[#This Row],[Incentive Disbursements]]&gt;=0.5*Table3[[#This Row],[CLM $ Collected ]]),"YES",IF(Table3[[#This Row],[Incentive Disbursements]]&lt;=1, "N/A", "NO"))</f>
        <v>N/A</v>
      </c>
      <c r="I340" s="17" t="str">
        <f t="shared" si="15"/>
        <v>NO</v>
      </c>
      <c r="J340" s="52">
        <v>0</v>
      </c>
      <c r="K340" s="53">
        <f>Table3[[#This Row],[CLM $ Collected ]]/'1.) CLM Reference'!$B$4</f>
        <v>1.5773585464371559E-5</v>
      </c>
      <c r="L340" s="54">
        <v>0</v>
      </c>
      <c r="M340" s="53">
        <f>Table3[[#This Row],[Incentive Disbursements]]/'1.) CLM Reference'!$B$5</f>
        <v>0</v>
      </c>
      <c r="N340" s="53" t="str">
        <f t="shared" si="16"/>
        <v>NO</v>
      </c>
      <c r="O340" s="52">
        <v>459.02100000000002</v>
      </c>
      <c r="P340" s="76">
        <f>Table3[[#This Row],[CLM $ Collected ]]/'1.) CLM Reference'!$B$4</f>
        <v>1.5773585464371559E-5</v>
      </c>
      <c r="Q340" s="54">
        <v>0</v>
      </c>
      <c r="R340" s="56">
        <f>Table3[[#This Row],[Incentive Disbursements]]/'1.) CLM Reference'!$B$5</f>
        <v>0</v>
      </c>
      <c r="S340" s="49" t="str">
        <f t="shared" si="17"/>
        <v>NO</v>
      </c>
      <c r="U340" s="49" t="s">
        <v>203</v>
      </c>
      <c r="V340" s="49" t="str">
        <f>RIGHT(Table5[[#This Row],[Census Tract]],10)</f>
        <v>9009166002</v>
      </c>
      <c r="W340" s="49" t="s">
        <v>251</v>
      </c>
      <c r="X340" s="49" t="s">
        <v>239</v>
      </c>
      <c r="Y340" s="49">
        <v>459.02100000000002</v>
      </c>
      <c r="Z340" s="49">
        <v>1.5773585464371559E-5</v>
      </c>
      <c r="AA340" s="49">
        <v>0</v>
      </c>
      <c r="AB340" s="49">
        <v>0</v>
      </c>
      <c r="AC340" s="49" t="s">
        <v>290</v>
      </c>
      <c r="AD340" s="49" t="s">
        <v>1965</v>
      </c>
      <c r="AE340" s="49">
        <v>0</v>
      </c>
      <c r="AF340" s="49">
        <v>1.5773585464371559E-5</v>
      </c>
      <c r="AG340" s="49">
        <v>0</v>
      </c>
      <c r="AH340" s="49">
        <v>0</v>
      </c>
      <c r="AI340" s="49" t="s">
        <v>1965</v>
      </c>
      <c r="AJ340" s="49">
        <v>459.02100000000002</v>
      </c>
      <c r="AK340" s="49">
        <v>1.5773585464371559E-5</v>
      </c>
      <c r="AL340" s="49">
        <v>0</v>
      </c>
      <c r="AM340" s="49">
        <v>0</v>
      </c>
      <c r="AN340" s="49" t="s">
        <v>1965</v>
      </c>
    </row>
    <row r="341" spans="1:40" s="49" customFormat="1" ht="15.75" thickBot="1" x14ac:dyDescent="0.3">
      <c r="A341" s="50" t="s">
        <v>203</v>
      </c>
      <c r="B341" s="51" t="s">
        <v>255</v>
      </c>
      <c r="C341" s="3" t="s">
        <v>239</v>
      </c>
      <c r="D341" s="15">
        <f>Table3[[#This Row],[Residential CLM $ Collected]]+Table3[[#This Row],[C&amp;I CLM $ Collected]]</f>
        <v>227.32550000000001</v>
      </c>
      <c r="E341" s="48">
        <f>Table3[[#This Row],[CLM $ Collected ]]/'1.) CLM Reference'!$B$4</f>
        <v>7.8117084021885638E-6</v>
      </c>
      <c r="F341" s="12">
        <f>Table3[[#This Row],[Residential Incentive Disbursements]]+Table3[[#This Row],[C&amp;I Incentive Disbursements]]</f>
        <v>0</v>
      </c>
      <c r="G341" s="17">
        <f>Table3[[#This Row],[Incentive Disbursements]]/'1.) CLM Reference'!$B$5</f>
        <v>0</v>
      </c>
      <c r="H341" s="17" t="str">
        <f>IF((Table3[[#This Row],[Incentive Disbursements]]&gt;=0.5*Table3[[#This Row],[CLM $ Collected ]]),"YES",IF(Table3[[#This Row],[Incentive Disbursements]]&lt;=1, "N/A", "NO"))</f>
        <v>N/A</v>
      </c>
      <c r="I341" s="17" t="str">
        <f t="shared" si="15"/>
        <v>NO</v>
      </c>
      <c r="J341" s="52">
        <v>227.32550000000001</v>
      </c>
      <c r="K341" s="53">
        <f>Table3[[#This Row],[CLM $ Collected ]]/'1.) CLM Reference'!$B$4</f>
        <v>7.8117084021885638E-6</v>
      </c>
      <c r="L341" s="54">
        <v>0</v>
      </c>
      <c r="M341" s="53">
        <f>Table3[[#This Row],[Incentive Disbursements]]/'1.) CLM Reference'!$B$5</f>
        <v>0</v>
      </c>
      <c r="N341" s="53" t="str">
        <f t="shared" si="16"/>
        <v>NO</v>
      </c>
      <c r="O341" s="52">
        <v>0</v>
      </c>
      <c r="P341" s="76">
        <f>Table3[[#This Row],[CLM $ Collected ]]/'1.) CLM Reference'!$B$4</f>
        <v>7.8117084021885638E-6</v>
      </c>
      <c r="Q341" s="54">
        <v>0</v>
      </c>
      <c r="R341" s="56">
        <f>Table3[[#This Row],[Incentive Disbursements]]/'1.) CLM Reference'!$B$5</f>
        <v>0</v>
      </c>
      <c r="S341" s="49" t="str">
        <f t="shared" si="17"/>
        <v>NO</v>
      </c>
      <c r="U341" s="49" t="s">
        <v>203</v>
      </c>
      <c r="V341" s="49" t="str">
        <f>RIGHT(Table5[[#This Row],[Census Tract]],10)</f>
        <v>9009166002</v>
      </c>
      <c r="W341" s="49" t="s">
        <v>255</v>
      </c>
      <c r="X341" s="49" t="s">
        <v>239</v>
      </c>
      <c r="Y341" s="49">
        <v>227.32550000000001</v>
      </c>
      <c r="Z341" s="49">
        <v>7.8117084021885638E-6</v>
      </c>
      <c r="AA341" s="49">
        <v>0</v>
      </c>
      <c r="AB341" s="49">
        <v>0</v>
      </c>
      <c r="AC341" s="49" t="s">
        <v>290</v>
      </c>
      <c r="AD341" s="49" t="s">
        <v>1965</v>
      </c>
      <c r="AE341" s="49">
        <v>227.32550000000001</v>
      </c>
      <c r="AF341" s="49">
        <v>7.8117084021885638E-6</v>
      </c>
      <c r="AG341" s="49">
        <v>0</v>
      </c>
      <c r="AH341" s="49">
        <v>0</v>
      </c>
      <c r="AI341" s="49" t="s">
        <v>1965</v>
      </c>
      <c r="AJ341" s="49">
        <v>0</v>
      </c>
      <c r="AK341" s="49">
        <v>7.8117084021885638E-6</v>
      </c>
      <c r="AL341" s="49">
        <v>0</v>
      </c>
      <c r="AM341" s="49">
        <v>0</v>
      </c>
      <c r="AN341" s="49" t="s">
        <v>1965</v>
      </c>
    </row>
    <row r="342" spans="1:40" s="49" customFormat="1" ht="15.75" thickBot="1" x14ac:dyDescent="0.3">
      <c r="A342" s="50" t="s">
        <v>204</v>
      </c>
      <c r="B342" s="51" t="s">
        <v>253</v>
      </c>
      <c r="C342" s="3" t="s">
        <v>239</v>
      </c>
      <c r="D342" s="15">
        <f>Table3[[#This Row],[Residential CLM $ Collected]]+Table3[[#This Row],[C&amp;I CLM $ Collected]]</f>
        <v>940.88679999999999</v>
      </c>
      <c r="E342" s="48">
        <f>Table3[[#This Row],[CLM $ Collected ]]/'1.) CLM Reference'!$B$4</f>
        <v>3.2332199076075105E-5</v>
      </c>
      <c r="F342" s="12">
        <f>Table3[[#This Row],[Residential Incentive Disbursements]]+Table3[[#This Row],[C&amp;I Incentive Disbursements]]</f>
        <v>0</v>
      </c>
      <c r="G342" s="17">
        <f>Table3[[#This Row],[Incentive Disbursements]]/'1.) CLM Reference'!$B$5</f>
        <v>0</v>
      </c>
      <c r="H342" s="17" t="str">
        <f>IF((Table3[[#This Row],[Incentive Disbursements]]&gt;=0.5*Table3[[#This Row],[CLM $ Collected ]]),"YES",IF(Table3[[#This Row],[Incentive Disbursements]]&lt;=1, "N/A", "NO"))</f>
        <v>N/A</v>
      </c>
      <c r="I342" s="17" t="str">
        <f t="shared" si="15"/>
        <v>NO</v>
      </c>
      <c r="J342" s="52">
        <v>695.01679999999999</v>
      </c>
      <c r="K342" s="53">
        <f>Table3[[#This Row],[CLM $ Collected ]]/'1.) CLM Reference'!$B$4</f>
        <v>3.2332199076075105E-5</v>
      </c>
      <c r="L342" s="54">
        <v>0</v>
      </c>
      <c r="M342" s="53">
        <f>Table3[[#This Row],[Incentive Disbursements]]/'1.) CLM Reference'!$B$5</f>
        <v>0</v>
      </c>
      <c r="N342" s="53" t="str">
        <f t="shared" si="16"/>
        <v>NO</v>
      </c>
      <c r="O342" s="52">
        <v>245.87</v>
      </c>
      <c r="P342" s="76">
        <f>Table3[[#This Row],[CLM $ Collected ]]/'1.) CLM Reference'!$B$4</f>
        <v>3.2332199076075105E-5</v>
      </c>
      <c r="Q342" s="54">
        <v>0</v>
      </c>
      <c r="R342" s="56">
        <f>Table3[[#This Row],[Incentive Disbursements]]/'1.) CLM Reference'!$B$5</f>
        <v>0</v>
      </c>
      <c r="S342" s="49" t="str">
        <f t="shared" si="17"/>
        <v>NO</v>
      </c>
      <c r="U342" s="49" t="s">
        <v>204</v>
      </c>
      <c r="V342" s="49" t="str">
        <f>RIGHT(Table5[[#This Row],[Census Tract]],10)</f>
        <v>9009167100</v>
      </c>
      <c r="W342" s="49" t="s">
        <v>253</v>
      </c>
      <c r="X342" s="49" t="s">
        <v>239</v>
      </c>
      <c r="Y342" s="49">
        <v>940.88679999999999</v>
      </c>
      <c r="Z342" s="49">
        <v>3.2332199076075105E-5</v>
      </c>
      <c r="AA342" s="49">
        <v>0</v>
      </c>
      <c r="AB342" s="49">
        <v>0</v>
      </c>
      <c r="AC342" s="49" t="s">
        <v>290</v>
      </c>
      <c r="AD342" s="49" t="s">
        <v>1965</v>
      </c>
      <c r="AE342" s="49">
        <v>695.01679999999999</v>
      </c>
      <c r="AF342" s="49">
        <v>3.2332199076075105E-5</v>
      </c>
      <c r="AG342" s="49">
        <v>0</v>
      </c>
      <c r="AH342" s="49">
        <v>0</v>
      </c>
      <c r="AI342" s="49" t="s">
        <v>1965</v>
      </c>
      <c r="AJ342" s="49">
        <v>245.87</v>
      </c>
      <c r="AK342" s="49">
        <v>3.2332199076075105E-5</v>
      </c>
      <c r="AL342" s="49">
        <v>0</v>
      </c>
      <c r="AM342" s="49">
        <v>0</v>
      </c>
      <c r="AN342" s="49" t="s">
        <v>1965</v>
      </c>
    </row>
    <row r="343" spans="1:40" s="49" customFormat="1" ht="15.75" thickBot="1" x14ac:dyDescent="0.3">
      <c r="A343" s="50" t="s">
        <v>204</v>
      </c>
      <c r="B343" s="51" t="s">
        <v>255</v>
      </c>
      <c r="C343" s="3" t="s">
        <v>239</v>
      </c>
      <c r="D343" s="15">
        <f>Table3[[#This Row],[Residential CLM $ Collected]]+Table3[[#This Row],[C&amp;I CLM $ Collected]]</f>
        <v>246281.63460000002</v>
      </c>
      <c r="E343" s="48">
        <f>Table3[[#This Row],[CLM $ Collected ]]/'1.) CLM Reference'!$B$4</f>
        <v>8.4631082492265669E-3</v>
      </c>
      <c r="F343" s="12">
        <f>Table3[[#This Row],[Residential Incentive Disbursements]]+Table3[[#This Row],[C&amp;I Incentive Disbursements]]</f>
        <v>163233.22</v>
      </c>
      <c r="G343" s="17">
        <f>Table3[[#This Row],[Incentive Disbursements]]/'1.) CLM Reference'!$B$5</f>
        <v>9.71569173738299E-3</v>
      </c>
      <c r="H343" s="17" t="str">
        <f>IF((Table3[[#This Row],[Incentive Disbursements]]&gt;=0.5*Table3[[#This Row],[CLM $ Collected ]]),"YES",IF(Table3[[#This Row],[Incentive Disbursements]]&lt;=1, "N/A", "NO"))</f>
        <v>YES</v>
      </c>
      <c r="I343" s="17" t="str">
        <f t="shared" si="15"/>
        <v>YES</v>
      </c>
      <c r="J343" s="52">
        <v>175927.88690000001</v>
      </c>
      <c r="K343" s="53">
        <f>Table3[[#This Row],[CLM $ Collected ]]/'1.) CLM Reference'!$B$4</f>
        <v>8.4631082492265669E-3</v>
      </c>
      <c r="L343" s="54">
        <v>93222.22</v>
      </c>
      <c r="M343" s="53">
        <f>Table3[[#This Row],[Incentive Disbursements]]/'1.) CLM Reference'!$B$5</f>
        <v>9.71569173738299E-3</v>
      </c>
      <c r="N343" s="53" t="str">
        <f t="shared" si="16"/>
        <v>YES</v>
      </c>
      <c r="O343" s="52">
        <v>70353.747700000007</v>
      </c>
      <c r="P343" s="76">
        <f>Table3[[#This Row],[CLM $ Collected ]]/'1.) CLM Reference'!$B$4</f>
        <v>8.4631082492265669E-3</v>
      </c>
      <c r="Q343" s="54">
        <v>70011</v>
      </c>
      <c r="R343" s="56">
        <f>Table3[[#This Row],[Incentive Disbursements]]/'1.) CLM Reference'!$B$5</f>
        <v>9.71569173738299E-3</v>
      </c>
      <c r="S343" s="49" t="str">
        <f t="shared" si="17"/>
        <v>YES</v>
      </c>
      <c r="U343" s="49" t="s">
        <v>204</v>
      </c>
      <c r="V343" s="49" t="str">
        <f>RIGHT(Table5[[#This Row],[Census Tract]],10)</f>
        <v>9009167100</v>
      </c>
      <c r="W343" s="49" t="s">
        <v>255</v>
      </c>
      <c r="X343" s="49" t="s">
        <v>239</v>
      </c>
      <c r="Y343" s="49">
        <v>246281.63460000002</v>
      </c>
      <c r="Z343" s="49">
        <v>8.4631082492265669E-3</v>
      </c>
      <c r="AA343" s="49">
        <v>163233.22</v>
      </c>
      <c r="AB343" s="49">
        <v>9.71569173738299E-3</v>
      </c>
      <c r="AC343" s="49" t="s">
        <v>1966</v>
      </c>
      <c r="AD343" s="49" t="s">
        <v>1966</v>
      </c>
      <c r="AE343" s="49">
        <v>175927.88690000001</v>
      </c>
      <c r="AF343" s="49">
        <v>8.4631082492265669E-3</v>
      </c>
      <c r="AG343" s="49">
        <v>93222.22</v>
      </c>
      <c r="AH343" s="49">
        <v>9.71569173738299E-3</v>
      </c>
      <c r="AI343" s="49" t="s">
        <v>1966</v>
      </c>
      <c r="AJ343" s="49">
        <v>70353.747700000007</v>
      </c>
      <c r="AK343" s="49">
        <v>8.4631082492265669E-3</v>
      </c>
      <c r="AL343" s="49">
        <v>70011</v>
      </c>
      <c r="AM343" s="49">
        <v>9.71569173738299E-3</v>
      </c>
      <c r="AN343" s="49" t="s">
        <v>1966</v>
      </c>
    </row>
    <row r="344" spans="1:40" s="49" customFormat="1" ht="15.75" thickBot="1" x14ac:dyDescent="0.3">
      <c r="A344" s="50" t="s">
        <v>205</v>
      </c>
      <c r="B344" s="51" t="s">
        <v>254</v>
      </c>
      <c r="C344" s="3" t="s">
        <v>239</v>
      </c>
      <c r="D344" s="15">
        <f>Table3[[#This Row],[Residential CLM $ Collected]]+Table3[[#This Row],[C&amp;I CLM $ Collected]]</f>
        <v>82.957800000000006</v>
      </c>
      <c r="E344" s="48">
        <f>Table3[[#This Row],[CLM $ Collected ]]/'1.) CLM Reference'!$B$4</f>
        <v>2.8507234924681942E-6</v>
      </c>
      <c r="F344" s="12">
        <f>Table3[[#This Row],[Residential Incentive Disbursements]]+Table3[[#This Row],[C&amp;I Incentive Disbursements]]</f>
        <v>0</v>
      </c>
      <c r="G344" s="17">
        <f>Table3[[#This Row],[Incentive Disbursements]]/'1.) CLM Reference'!$B$5</f>
        <v>0</v>
      </c>
      <c r="H344" s="17" t="str">
        <f>IF((Table3[[#This Row],[Incentive Disbursements]]&gt;=0.5*Table3[[#This Row],[CLM $ Collected ]]),"YES",IF(Table3[[#This Row],[Incentive Disbursements]]&lt;=1, "N/A", "NO"))</f>
        <v>N/A</v>
      </c>
      <c r="I344" s="17" t="str">
        <f t="shared" si="15"/>
        <v>N/A</v>
      </c>
      <c r="J344" s="52">
        <v>0</v>
      </c>
      <c r="K344" s="53">
        <f>Table3[[#This Row],[CLM $ Collected ]]/'1.) CLM Reference'!$B$4</f>
        <v>2.8507234924681942E-6</v>
      </c>
      <c r="L344" s="54">
        <v>0</v>
      </c>
      <c r="M344" s="53">
        <f>Table3[[#This Row],[Incentive Disbursements]]/'1.) CLM Reference'!$B$5</f>
        <v>0</v>
      </c>
      <c r="N344" s="53" t="str">
        <f t="shared" si="16"/>
        <v>N/A</v>
      </c>
      <c r="O344" s="52">
        <v>82.957800000000006</v>
      </c>
      <c r="P344" s="76">
        <f>Table3[[#This Row],[CLM $ Collected ]]/'1.) CLM Reference'!$B$4</f>
        <v>2.8507234924681942E-6</v>
      </c>
      <c r="Q344" s="54">
        <v>0</v>
      </c>
      <c r="R344" s="56">
        <f>Table3[[#This Row],[Incentive Disbursements]]/'1.) CLM Reference'!$B$5</f>
        <v>0</v>
      </c>
      <c r="S344" s="49" t="str">
        <f t="shared" si="17"/>
        <v>N/A</v>
      </c>
      <c r="U344" s="49" t="s">
        <v>205</v>
      </c>
      <c r="V344" s="49" t="str">
        <f>RIGHT(Table5[[#This Row],[Census Tract]],10)</f>
        <v>9009167201</v>
      </c>
      <c r="W344" s="49" t="s">
        <v>254</v>
      </c>
      <c r="X344" s="49" t="s">
        <v>239</v>
      </c>
      <c r="Y344" s="49">
        <v>82.957800000000006</v>
      </c>
      <c r="Z344" s="49">
        <v>2.8507234924681942E-6</v>
      </c>
      <c r="AA344" s="49">
        <v>0</v>
      </c>
      <c r="AB344" s="49">
        <v>0</v>
      </c>
      <c r="AC344" s="49" t="s">
        <v>290</v>
      </c>
      <c r="AD344" s="49" t="s">
        <v>290</v>
      </c>
      <c r="AE344" s="49">
        <v>0</v>
      </c>
      <c r="AF344" s="49">
        <v>2.8507234924681942E-6</v>
      </c>
      <c r="AG344" s="49">
        <v>0</v>
      </c>
      <c r="AH344" s="49">
        <v>0</v>
      </c>
      <c r="AI344" s="49" t="s">
        <v>290</v>
      </c>
      <c r="AJ344" s="49">
        <v>82.957800000000006</v>
      </c>
      <c r="AK344" s="49">
        <v>2.8507234924681942E-6</v>
      </c>
      <c r="AL344" s="49">
        <v>0</v>
      </c>
      <c r="AM344" s="49">
        <v>0</v>
      </c>
      <c r="AN344" s="49" t="s">
        <v>290</v>
      </c>
    </row>
    <row r="345" spans="1:40" s="49" customFormat="1" ht="15.75" thickBot="1" x14ac:dyDescent="0.3">
      <c r="A345" s="50" t="s">
        <v>205</v>
      </c>
      <c r="B345" s="51" t="s">
        <v>266</v>
      </c>
      <c r="C345" s="3" t="s">
        <v>239</v>
      </c>
      <c r="D345" s="15">
        <f>Table3[[#This Row],[Residential CLM $ Collected]]+Table3[[#This Row],[C&amp;I CLM $ Collected]]</f>
        <v>0</v>
      </c>
      <c r="E345" s="48">
        <f>Table3[[#This Row],[CLM $ Collected ]]/'1.) CLM Reference'!$B$4</f>
        <v>0</v>
      </c>
      <c r="F345" s="12">
        <f>Table3[[#This Row],[Residential Incentive Disbursements]]+Table3[[#This Row],[C&amp;I Incentive Disbursements]]</f>
        <v>481.11</v>
      </c>
      <c r="G345" s="17">
        <f>Table3[[#This Row],[Incentive Disbursements]]/'1.) CLM Reference'!$B$5</f>
        <v>2.8635815992432975E-5</v>
      </c>
      <c r="H345" s="17" t="str">
        <f>IF((Table3[[#This Row],[Incentive Disbursements]]&gt;=0.5*Table3[[#This Row],[CLM $ Collected ]]),"YES",IF(Table3[[#This Row],[Incentive Disbursements]]&lt;=1, "N/A", "NO"))</f>
        <v>YES</v>
      </c>
      <c r="I345" s="17" t="str">
        <f t="shared" si="15"/>
        <v>N/A</v>
      </c>
      <c r="J345" s="52">
        <v>0</v>
      </c>
      <c r="K345" s="53">
        <f>Table3[[#This Row],[CLM $ Collected ]]/'1.) CLM Reference'!$B$4</f>
        <v>0</v>
      </c>
      <c r="L345" s="54">
        <v>481.11</v>
      </c>
      <c r="M345" s="53">
        <f>Table3[[#This Row],[Incentive Disbursements]]/'1.) CLM Reference'!$B$5</f>
        <v>2.8635815992432975E-5</v>
      </c>
      <c r="N345" s="53" t="str">
        <f t="shared" si="16"/>
        <v>N/A</v>
      </c>
      <c r="O345" s="52">
        <v>0</v>
      </c>
      <c r="P345" s="76">
        <f>Table3[[#This Row],[CLM $ Collected ]]/'1.) CLM Reference'!$B$4</f>
        <v>0</v>
      </c>
      <c r="Q345" s="54">
        <v>0</v>
      </c>
      <c r="R345" s="56">
        <f>Table3[[#This Row],[Incentive Disbursements]]/'1.) CLM Reference'!$B$5</f>
        <v>2.8635815992432975E-5</v>
      </c>
      <c r="S345" s="49" t="str">
        <f t="shared" si="17"/>
        <v>N/A</v>
      </c>
      <c r="U345" s="49" t="s">
        <v>205</v>
      </c>
      <c r="V345" s="49" t="str">
        <f>RIGHT(Table5[[#This Row],[Census Tract]],10)</f>
        <v>9009167201</v>
      </c>
      <c r="W345" s="49" t="s">
        <v>266</v>
      </c>
      <c r="X345" s="49" t="s">
        <v>239</v>
      </c>
      <c r="Y345" s="49">
        <v>0</v>
      </c>
      <c r="Z345" s="49">
        <v>0</v>
      </c>
      <c r="AA345" s="49">
        <v>481.11</v>
      </c>
      <c r="AB345" s="49">
        <v>2.8635815992432975E-5</v>
      </c>
      <c r="AC345" s="49" t="s">
        <v>1966</v>
      </c>
      <c r="AD345" s="49" t="s">
        <v>290</v>
      </c>
      <c r="AE345" s="49">
        <v>0</v>
      </c>
      <c r="AF345" s="49">
        <v>0</v>
      </c>
      <c r="AG345" s="49">
        <v>481.11</v>
      </c>
      <c r="AH345" s="49">
        <v>2.8635815992432975E-5</v>
      </c>
      <c r="AI345" s="49" t="s">
        <v>290</v>
      </c>
      <c r="AJ345" s="49">
        <v>0</v>
      </c>
      <c r="AK345" s="49">
        <v>0</v>
      </c>
      <c r="AL345" s="49">
        <v>0</v>
      </c>
      <c r="AM345" s="49">
        <v>2.8635815992432975E-5</v>
      </c>
      <c r="AN345" s="49" t="s">
        <v>290</v>
      </c>
    </row>
    <row r="346" spans="1:40" s="49" customFormat="1" ht="15.75" thickBot="1" x14ac:dyDescent="0.3">
      <c r="A346" s="50" t="s">
        <v>205</v>
      </c>
      <c r="B346" s="51" t="s">
        <v>255</v>
      </c>
      <c r="C346" s="3" t="s">
        <v>239</v>
      </c>
      <c r="D346" s="15">
        <f>Table3[[#This Row],[Residential CLM $ Collected]]+Table3[[#This Row],[C&amp;I CLM $ Collected]]</f>
        <v>149986.28679999991</v>
      </c>
      <c r="E346" s="48">
        <f>Table3[[#This Row],[CLM $ Collected ]]/'1.) CLM Reference'!$B$4</f>
        <v>5.1540594293584437E-3</v>
      </c>
      <c r="F346" s="12">
        <f>Table3[[#This Row],[Residential Incentive Disbursements]]+Table3[[#This Row],[C&amp;I Incentive Disbursements]]</f>
        <v>71909.149999999994</v>
      </c>
      <c r="G346" s="17">
        <f>Table3[[#This Row],[Incentive Disbursements]]/'1.) CLM Reference'!$B$5</f>
        <v>4.2800548472745562E-3</v>
      </c>
      <c r="H346" s="17" t="str">
        <f>IF((Table3[[#This Row],[Incentive Disbursements]]&gt;=0.5*Table3[[#This Row],[CLM $ Collected ]]),"YES",IF(Table3[[#This Row],[Incentive Disbursements]]&lt;=1, "N/A", "NO"))</f>
        <v>NO</v>
      </c>
      <c r="I346" s="17" t="str">
        <f t="shared" si="15"/>
        <v>NO</v>
      </c>
      <c r="J346" s="52">
        <v>81742.303499999907</v>
      </c>
      <c r="K346" s="53">
        <f>Table3[[#This Row],[CLM $ Collected ]]/'1.) CLM Reference'!$B$4</f>
        <v>5.1540594293584437E-3</v>
      </c>
      <c r="L346" s="54">
        <v>33941.129999999997</v>
      </c>
      <c r="M346" s="53">
        <f>Table3[[#This Row],[Incentive Disbursements]]/'1.) CLM Reference'!$B$5</f>
        <v>4.2800548472745562E-3</v>
      </c>
      <c r="N346" s="53" t="str">
        <f t="shared" si="16"/>
        <v>NO</v>
      </c>
      <c r="O346" s="52">
        <v>68243.983300000007</v>
      </c>
      <c r="P346" s="76">
        <f>Table3[[#This Row],[CLM $ Collected ]]/'1.) CLM Reference'!$B$4</f>
        <v>5.1540594293584437E-3</v>
      </c>
      <c r="Q346" s="54">
        <v>37968.019999999997</v>
      </c>
      <c r="R346" s="56">
        <f>Table3[[#This Row],[Incentive Disbursements]]/'1.) CLM Reference'!$B$5</f>
        <v>4.2800548472745562E-3</v>
      </c>
      <c r="S346" s="49" t="str">
        <f t="shared" si="17"/>
        <v>NO</v>
      </c>
      <c r="U346" s="49" t="s">
        <v>205</v>
      </c>
      <c r="V346" s="49" t="str">
        <f>RIGHT(Table5[[#This Row],[Census Tract]],10)</f>
        <v>9009167201</v>
      </c>
      <c r="W346" s="49" t="s">
        <v>255</v>
      </c>
      <c r="X346" s="49" t="s">
        <v>239</v>
      </c>
      <c r="Y346" s="49">
        <v>149986.28679999991</v>
      </c>
      <c r="Z346" s="49">
        <v>5.1540594293584437E-3</v>
      </c>
      <c r="AA346" s="49">
        <v>71909.149999999994</v>
      </c>
      <c r="AB346" s="49">
        <v>4.2800548472745562E-3</v>
      </c>
      <c r="AC346" s="49" t="s">
        <v>1965</v>
      </c>
      <c r="AD346" s="49" t="s">
        <v>1965</v>
      </c>
      <c r="AE346" s="49">
        <v>81742.303499999907</v>
      </c>
      <c r="AF346" s="49">
        <v>5.1540594293584437E-3</v>
      </c>
      <c r="AG346" s="49">
        <v>33941.129999999997</v>
      </c>
      <c r="AH346" s="49">
        <v>4.2800548472745562E-3</v>
      </c>
      <c r="AI346" s="49" t="s">
        <v>1965</v>
      </c>
      <c r="AJ346" s="49">
        <v>68243.983300000007</v>
      </c>
      <c r="AK346" s="49">
        <v>5.1540594293584437E-3</v>
      </c>
      <c r="AL346" s="49">
        <v>37968.019999999997</v>
      </c>
      <c r="AM346" s="49">
        <v>4.2800548472745562E-3</v>
      </c>
      <c r="AN346" s="49" t="s">
        <v>1965</v>
      </c>
    </row>
    <row r="347" spans="1:40" s="49" customFormat="1" ht="15.75" thickBot="1" x14ac:dyDescent="0.3">
      <c r="A347" s="50" t="s">
        <v>205</v>
      </c>
      <c r="B347" s="51" t="s">
        <v>252</v>
      </c>
      <c r="C347" s="3" t="s">
        <v>239</v>
      </c>
      <c r="D347" s="15">
        <f>Table3[[#This Row],[Residential CLM $ Collected]]+Table3[[#This Row],[C&amp;I CLM $ Collected]]</f>
        <v>896.29680000000008</v>
      </c>
      <c r="E347" s="48">
        <f>Table3[[#This Row],[CLM $ Collected ]]/'1.) CLM Reference'!$B$4</f>
        <v>3.0799928927527809E-5</v>
      </c>
      <c r="F347" s="12">
        <f>Table3[[#This Row],[Residential Incentive Disbursements]]+Table3[[#This Row],[C&amp;I Incentive Disbursements]]</f>
        <v>0</v>
      </c>
      <c r="G347" s="17">
        <f>Table3[[#This Row],[Incentive Disbursements]]/'1.) CLM Reference'!$B$5</f>
        <v>0</v>
      </c>
      <c r="H347" s="17" t="str">
        <f>IF((Table3[[#This Row],[Incentive Disbursements]]&gt;=0.5*Table3[[#This Row],[CLM $ Collected ]]),"YES",IF(Table3[[#This Row],[Incentive Disbursements]]&lt;=1, "N/A", "NO"))</f>
        <v>N/A</v>
      </c>
      <c r="I347" s="17" t="str">
        <f t="shared" si="15"/>
        <v>NO</v>
      </c>
      <c r="J347" s="52">
        <v>565.22900000000004</v>
      </c>
      <c r="K347" s="53">
        <f>Table3[[#This Row],[CLM $ Collected ]]/'1.) CLM Reference'!$B$4</f>
        <v>3.0799928927527809E-5</v>
      </c>
      <c r="L347" s="54">
        <v>0</v>
      </c>
      <c r="M347" s="53">
        <f>Table3[[#This Row],[Incentive Disbursements]]/'1.) CLM Reference'!$B$5</f>
        <v>0</v>
      </c>
      <c r="N347" s="53" t="str">
        <f t="shared" si="16"/>
        <v>NO</v>
      </c>
      <c r="O347" s="52">
        <v>331.06779999999998</v>
      </c>
      <c r="P347" s="76">
        <f>Table3[[#This Row],[CLM $ Collected ]]/'1.) CLM Reference'!$B$4</f>
        <v>3.0799928927527809E-5</v>
      </c>
      <c r="Q347" s="54">
        <v>0</v>
      </c>
      <c r="R347" s="56">
        <f>Table3[[#This Row],[Incentive Disbursements]]/'1.) CLM Reference'!$B$5</f>
        <v>0</v>
      </c>
      <c r="S347" s="49" t="str">
        <f t="shared" si="17"/>
        <v>NO</v>
      </c>
      <c r="U347" s="49" t="s">
        <v>205</v>
      </c>
      <c r="V347" s="49" t="str">
        <f>RIGHT(Table5[[#This Row],[Census Tract]],10)</f>
        <v>9009167201</v>
      </c>
      <c r="W347" s="49" t="s">
        <v>252</v>
      </c>
      <c r="X347" s="49" t="s">
        <v>239</v>
      </c>
      <c r="Y347" s="49">
        <v>896.29680000000008</v>
      </c>
      <c r="Z347" s="49">
        <v>3.0799928927527809E-5</v>
      </c>
      <c r="AA347" s="49">
        <v>0</v>
      </c>
      <c r="AB347" s="49">
        <v>0</v>
      </c>
      <c r="AC347" s="49" t="s">
        <v>290</v>
      </c>
      <c r="AD347" s="49" t="s">
        <v>1965</v>
      </c>
      <c r="AE347" s="49">
        <v>565.22900000000004</v>
      </c>
      <c r="AF347" s="49">
        <v>3.0799928927527809E-5</v>
      </c>
      <c r="AG347" s="49">
        <v>0</v>
      </c>
      <c r="AH347" s="49">
        <v>0</v>
      </c>
      <c r="AI347" s="49" t="s">
        <v>1965</v>
      </c>
      <c r="AJ347" s="49">
        <v>331.06779999999998</v>
      </c>
      <c r="AK347" s="49">
        <v>3.0799928927527809E-5</v>
      </c>
      <c r="AL347" s="49">
        <v>0</v>
      </c>
      <c r="AM347" s="49">
        <v>0</v>
      </c>
      <c r="AN347" s="49" t="s">
        <v>1965</v>
      </c>
    </row>
    <row r="348" spans="1:40" s="49" customFormat="1" ht="15.75" thickBot="1" x14ac:dyDescent="0.3">
      <c r="A348" s="50" t="s">
        <v>206</v>
      </c>
      <c r="B348" s="51" t="s">
        <v>254</v>
      </c>
      <c r="C348" s="3" t="s">
        <v>239</v>
      </c>
      <c r="D348" s="15">
        <f>Table3[[#This Row],[Residential CLM $ Collected]]+Table3[[#This Row],[C&amp;I CLM $ Collected]]</f>
        <v>82.199700000000007</v>
      </c>
      <c r="E348" s="48">
        <f>Table3[[#This Row],[CLM $ Collected ]]/'1.) CLM Reference'!$B$4</f>
        <v>2.8246724944952472E-6</v>
      </c>
      <c r="F348" s="12">
        <f>Table3[[#This Row],[Residential Incentive Disbursements]]+Table3[[#This Row],[C&amp;I Incentive Disbursements]]</f>
        <v>0</v>
      </c>
      <c r="G348" s="17">
        <f>Table3[[#This Row],[Incentive Disbursements]]/'1.) CLM Reference'!$B$5</f>
        <v>0</v>
      </c>
      <c r="H348" s="17" t="str">
        <f>IF((Table3[[#This Row],[Incentive Disbursements]]&gt;=0.5*Table3[[#This Row],[CLM $ Collected ]]),"YES",IF(Table3[[#This Row],[Incentive Disbursements]]&lt;=1, "N/A", "NO"))</f>
        <v>N/A</v>
      </c>
      <c r="I348" s="17" t="str">
        <f t="shared" si="15"/>
        <v>N/A</v>
      </c>
      <c r="J348" s="52">
        <v>34.721600000000002</v>
      </c>
      <c r="K348" s="53">
        <f>Table3[[#This Row],[CLM $ Collected ]]/'1.) CLM Reference'!$B$4</f>
        <v>2.8246724944952472E-6</v>
      </c>
      <c r="L348" s="54">
        <v>0</v>
      </c>
      <c r="M348" s="53">
        <f>Table3[[#This Row],[Incentive Disbursements]]/'1.) CLM Reference'!$B$5</f>
        <v>0</v>
      </c>
      <c r="N348" s="53" t="str">
        <f t="shared" si="16"/>
        <v>N/A</v>
      </c>
      <c r="O348" s="52">
        <v>47.478099999999998</v>
      </c>
      <c r="P348" s="76">
        <f>Table3[[#This Row],[CLM $ Collected ]]/'1.) CLM Reference'!$B$4</f>
        <v>2.8246724944952472E-6</v>
      </c>
      <c r="Q348" s="54">
        <v>0</v>
      </c>
      <c r="R348" s="56">
        <f>Table3[[#This Row],[Incentive Disbursements]]/'1.) CLM Reference'!$B$5</f>
        <v>0</v>
      </c>
      <c r="S348" s="49" t="str">
        <f t="shared" si="17"/>
        <v>N/A</v>
      </c>
      <c r="U348" s="49" t="s">
        <v>206</v>
      </c>
      <c r="V348" s="49" t="str">
        <f>RIGHT(Table5[[#This Row],[Census Tract]],10)</f>
        <v>9009167202</v>
      </c>
      <c r="W348" s="49" t="s">
        <v>254</v>
      </c>
      <c r="X348" s="49" t="s">
        <v>239</v>
      </c>
      <c r="Y348" s="49">
        <v>82.199700000000007</v>
      </c>
      <c r="Z348" s="49">
        <v>2.8246724944952472E-6</v>
      </c>
      <c r="AA348" s="49">
        <v>0</v>
      </c>
      <c r="AB348" s="49">
        <v>0</v>
      </c>
      <c r="AC348" s="49" t="s">
        <v>290</v>
      </c>
      <c r="AD348" s="49" t="s">
        <v>290</v>
      </c>
      <c r="AE348" s="49">
        <v>34.721600000000002</v>
      </c>
      <c r="AF348" s="49">
        <v>2.8246724944952472E-6</v>
      </c>
      <c r="AG348" s="49">
        <v>0</v>
      </c>
      <c r="AH348" s="49">
        <v>0</v>
      </c>
      <c r="AI348" s="49" t="s">
        <v>290</v>
      </c>
      <c r="AJ348" s="49">
        <v>47.478099999999998</v>
      </c>
      <c r="AK348" s="49">
        <v>2.8246724944952472E-6</v>
      </c>
      <c r="AL348" s="49">
        <v>0</v>
      </c>
      <c r="AM348" s="49">
        <v>0</v>
      </c>
      <c r="AN348" s="49" t="s">
        <v>290</v>
      </c>
    </row>
    <row r="349" spans="1:40" s="49" customFormat="1" ht="15.75" thickBot="1" x14ac:dyDescent="0.3">
      <c r="A349" s="50" t="s">
        <v>206</v>
      </c>
      <c r="B349" s="51" t="s">
        <v>251</v>
      </c>
      <c r="C349" s="3" t="s">
        <v>239</v>
      </c>
      <c r="D349" s="15">
        <f>Table3[[#This Row],[Residential CLM $ Collected]]+Table3[[#This Row],[C&amp;I CLM $ Collected]]</f>
        <v>0.1389</v>
      </c>
      <c r="E349" s="48">
        <f>Table3[[#This Row],[CLM $ Collected ]]/'1.) CLM Reference'!$B$4</f>
        <v>4.7730953943309985E-9</v>
      </c>
      <c r="F349" s="12">
        <f>Table3[[#This Row],[Residential Incentive Disbursements]]+Table3[[#This Row],[C&amp;I Incentive Disbursements]]</f>
        <v>0</v>
      </c>
      <c r="G349" s="17">
        <f>Table3[[#This Row],[Incentive Disbursements]]/'1.) CLM Reference'!$B$5</f>
        <v>0</v>
      </c>
      <c r="H349" s="17" t="str">
        <f>IF((Table3[[#This Row],[Incentive Disbursements]]&gt;=0.5*Table3[[#This Row],[CLM $ Collected ]]),"YES",IF(Table3[[#This Row],[Incentive Disbursements]]&lt;=1, "N/A", "NO"))</f>
        <v>N/A</v>
      </c>
      <c r="I349" s="17" t="str">
        <f t="shared" si="15"/>
        <v>N/A</v>
      </c>
      <c r="J349" s="52">
        <v>0.1389</v>
      </c>
      <c r="K349" s="53">
        <f>Table3[[#This Row],[CLM $ Collected ]]/'1.) CLM Reference'!$B$4</f>
        <v>4.7730953943309985E-9</v>
      </c>
      <c r="L349" s="54">
        <v>0</v>
      </c>
      <c r="M349" s="53">
        <f>Table3[[#This Row],[Incentive Disbursements]]/'1.) CLM Reference'!$B$5</f>
        <v>0</v>
      </c>
      <c r="N349" s="53" t="str">
        <f t="shared" si="16"/>
        <v>N/A</v>
      </c>
      <c r="O349" s="52">
        <v>0</v>
      </c>
      <c r="P349" s="76">
        <f>Table3[[#This Row],[CLM $ Collected ]]/'1.) CLM Reference'!$B$4</f>
        <v>4.7730953943309985E-9</v>
      </c>
      <c r="Q349" s="54">
        <v>0</v>
      </c>
      <c r="R349" s="56">
        <f>Table3[[#This Row],[Incentive Disbursements]]/'1.) CLM Reference'!$B$5</f>
        <v>0</v>
      </c>
      <c r="S349" s="49" t="str">
        <f t="shared" si="17"/>
        <v>N/A</v>
      </c>
      <c r="U349" s="49" t="s">
        <v>206</v>
      </c>
      <c r="V349" s="49" t="str">
        <f>RIGHT(Table5[[#This Row],[Census Tract]],10)</f>
        <v>9009167202</v>
      </c>
      <c r="W349" s="49" t="s">
        <v>251</v>
      </c>
      <c r="X349" s="49" t="s">
        <v>239</v>
      </c>
      <c r="Y349" s="49">
        <v>0.1389</v>
      </c>
      <c r="Z349" s="49">
        <v>4.7730953943309985E-9</v>
      </c>
      <c r="AA349" s="49">
        <v>0</v>
      </c>
      <c r="AB349" s="49">
        <v>0</v>
      </c>
      <c r="AC349" s="49" t="s">
        <v>290</v>
      </c>
      <c r="AD349" s="49" t="s">
        <v>290</v>
      </c>
      <c r="AE349" s="49">
        <v>0.1389</v>
      </c>
      <c r="AF349" s="49">
        <v>4.7730953943309985E-9</v>
      </c>
      <c r="AG349" s="49">
        <v>0</v>
      </c>
      <c r="AH349" s="49">
        <v>0</v>
      </c>
      <c r="AI349" s="49" t="s">
        <v>290</v>
      </c>
      <c r="AJ349" s="49">
        <v>0</v>
      </c>
      <c r="AK349" s="49">
        <v>4.7730953943309985E-9</v>
      </c>
      <c r="AL349" s="49">
        <v>0</v>
      </c>
      <c r="AM349" s="49">
        <v>0</v>
      </c>
      <c r="AN349" s="49" t="s">
        <v>290</v>
      </c>
    </row>
    <row r="350" spans="1:40" s="49" customFormat="1" ht="15.75" thickBot="1" x14ac:dyDescent="0.3">
      <c r="A350" s="50" t="s">
        <v>206</v>
      </c>
      <c r="B350" s="51" t="s">
        <v>255</v>
      </c>
      <c r="C350" s="3" t="s">
        <v>239</v>
      </c>
      <c r="D350" s="15">
        <f>Table3[[#This Row],[Residential CLM $ Collected]]+Table3[[#This Row],[C&amp;I CLM $ Collected]]</f>
        <v>179562.57229999988</v>
      </c>
      <c r="E350" s="48">
        <f>Table3[[#This Row],[CLM $ Collected ]]/'1.) CLM Reference'!$B$4</f>
        <v>6.1704052328247407E-3</v>
      </c>
      <c r="F350" s="12">
        <f>Table3[[#This Row],[Residential Incentive Disbursements]]+Table3[[#This Row],[C&amp;I Incentive Disbursements]]</f>
        <v>72155.41</v>
      </c>
      <c r="G350" s="17">
        <f>Table3[[#This Row],[Incentive Disbursements]]/'1.) CLM Reference'!$B$5</f>
        <v>4.294712318635153E-3</v>
      </c>
      <c r="H350" s="17" t="str">
        <f>IF((Table3[[#This Row],[Incentive Disbursements]]&gt;=0.5*Table3[[#This Row],[CLM $ Collected ]]),"YES",IF(Table3[[#This Row],[Incentive Disbursements]]&lt;=1, "N/A", "NO"))</f>
        <v>NO</v>
      </c>
      <c r="I350" s="17" t="str">
        <f t="shared" si="15"/>
        <v>NO</v>
      </c>
      <c r="J350" s="52">
        <v>87141.806999999899</v>
      </c>
      <c r="K350" s="53">
        <f>Table3[[#This Row],[CLM $ Collected ]]/'1.) CLM Reference'!$B$4</f>
        <v>6.1704052328247407E-3</v>
      </c>
      <c r="L350" s="54">
        <v>38271.480000000003</v>
      </c>
      <c r="M350" s="53">
        <f>Table3[[#This Row],[Incentive Disbursements]]/'1.) CLM Reference'!$B$5</f>
        <v>4.294712318635153E-3</v>
      </c>
      <c r="N350" s="53" t="str">
        <f t="shared" si="16"/>
        <v>NO</v>
      </c>
      <c r="O350" s="52">
        <v>92420.765299999999</v>
      </c>
      <c r="P350" s="76">
        <f>Table3[[#This Row],[CLM $ Collected ]]/'1.) CLM Reference'!$B$4</f>
        <v>6.1704052328247407E-3</v>
      </c>
      <c r="Q350" s="54">
        <v>33883.93</v>
      </c>
      <c r="R350" s="56">
        <f>Table3[[#This Row],[Incentive Disbursements]]/'1.) CLM Reference'!$B$5</f>
        <v>4.294712318635153E-3</v>
      </c>
      <c r="S350" s="49" t="str">
        <f t="shared" si="17"/>
        <v>NO</v>
      </c>
      <c r="U350" s="49" t="s">
        <v>206</v>
      </c>
      <c r="V350" s="49" t="str">
        <f>RIGHT(Table5[[#This Row],[Census Tract]],10)</f>
        <v>9009167202</v>
      </c>
      <c r="W350" s="49" t="s">
        <v>255</v>
      </c>
      <c r="X350" s="49" t="s">
        <v>239</v>
      </c>
      <c r="Y350" s="49">
        <v>179562.57229999988</v>
      </c>
      <c r="Z350" s="49">
        <v>6.1704052328247407E-3</v>
      </c>
      <c r="AA350" s="49">
        <v>72155.41</v>
      </c>
      <c r="AB350" s="49">
        <v>4.294712318635153E-3</v>
      </c>
      <c r="AC350" s="49" t="s">
        <v>1965</v>
      </c>
      <c r="AD350" s="49" t="s">
        <v>1965</v>
      </c>
      <c r="AE350" s="49">
        <v>87141.806999999899</v>
      </c>
      <c r="AF350" s="49">
        <v>6.1704052328247407E-3</v>
      </c>
      <c r="AG350" s="49">
        <v>38271.480000000003</v>
      </c>
      <c r="AH350" s="49">
        <v>4.294712318635153E-3</v>
      </c>
      <c r="AI350" s="49" t="s">
        <v>1965</v>
      </c>
      <c r="AJ350" s="49">
        <v>92420.765299999999</v>
      </c>
      <c r="AK350" s="49">
        <v>6.1704052328247407E-3</v>
      </c>
      <c r="AL350" s="49">
        <v>33883.93</v>
      </c>
      <c r="AM350" s="49">
        <v>4.294712318635153E-3</v>
      </c>
      <c r="AN350" s="49" t="s">
        <v>1965</v>
      </c>
    </row>
    <row r="351" spans="1:40" s="49" customFormat="1" ht="15.75" thickBot="1" x14ac:dyDescent="0.3">
      <c r="A351" s="50" t="s">
        <v>206</v>
      </c>
      <c r="B351" s="51" t="s">
        <v>252</v>
      </c>
      <c r="C351" s="3" t="s">
        <v>239</v>
      </c>
      <c r="D351" s="15">
        <f>Table3[[#This Row],[Residential CLM $ Collected]]+Table3[[#This Row],[C&amp;I CLM $ Collected]]</f>
        <v>789.17419999999993</v>
      </c>
      <c r="E351" s="48">
        <f>Table3[[#This Row],[CLM $ Collected ]]/'1.) CLM Reference'!$B$4</f>
        <v>2.711881741788949E-5</v>
      </c>
      <c r="F351" s="12">
        <f>Table3[[#This Row],[Residential Incentive Disbursements]]+Table3[[#This Row],[C&amp;I Incentive Disbursements]]</f>
        <v>0</v>
      </c>
      <c r="G351" s="17">
        <f>Table3[[#This Row],[Incentive Disbursements]]/'1.) CLM Reference'!$B$5</f>
        <v>0</v>
      </c>
      <c r="H351" s="17" t="str">
        <f>IF((Table3[[#This Row],[Incentive Disbursements]]&gt;=0.5*Table3[[#This Row],[CLM $ Collected ]]),"YES",IF(Table3[[#This Row],[Incentive Disbursements]]&lt;=1, "N/A", "NO"))</f>
        <v>N/A</v>
      </c>
      <c r="I351" s="17" t="str">
        <f t="shared" si="15"/>
        <v>NO</v>
      </c>
      <c r="J351" s="52">
        <v>764.91129999999998</v>
      </c>
      <c r="K351" s="53">
        <f>Table3[[#This Row],[CLM $ Collected ]]/'1.) CLM Reference'!$B$4</f>
        <v>2.711881741788949E-5</v>
      </c>
      <c r="L351" s="54">
        <v>0</v>
      </c>
      <c r="M351" s="53">
        <f>Table3[[#This Row],[Incentive Disbursements]]/'1.) CLM Reference'!$B$5</f>
        <v>0</v>
      </c>
      <c r="N351" s="53" t="str">
        <f t="shared" si="16"/>
        <v>NO</v>
      </c>
      <c r="O351" s="52">
        <v>24.262899999999998</v>
      </c>
      <c r="P351" s="76">
        <f>Table3[[#This Row],[CLM $ Collected ]]/'1.) CLM Reference'!$B$4</f>
        <v>2.711881741788949E-5</v>
      </c>
      <c r="Q351" s="54">
        <v>0</v>
      </c>
      <c r="R351" s="56">
        <f>Table3[[#This Row],[Incentive Disbursements]]/'1.) CLM Reference'!$B$5</f>
        <v>0</v>
      </c>
      <c r="S351" s="49" t="str">
        <f t="shared" si="17"/>
        <v>NO</v>
      </c>
      <c r="U351" s="49" t="s">
        <v>206</v>
      </c>
      <c r="V351" s="49" t="str">
        <f>RIGHT(Table5[[#This Row],[Census Tract]],10)</f>
        <v>9009167202</v>
      </c>
      <c r="W351" s="49" t="s">
        <v>252</v>
      </c>
      <c r="X351" s="49" t="s">
        <v>239</v>
      </c>
      <c r="Y351" s="49">
        <v>789.17419999999993</v>
      </c>
      <c r="Z351" s="49">
        <v>2.711881741788949E-5</v>
      </c>
      <c r="AA351" s="49">
        <v>0</v>
      </c>
      <c r="AB351" s="49">
        <v>0</v>
      </c>
      <c r="AC351" s="49" t="s">
        <v>290</v>
      </c>
      <c r="AD351" s="49" t="s">
        <v>1965</v>
      </c>
      <c r="AE351" s="49">
        <v>764.91129999999998</v>
      </c>
      <c r="AF351" s="49">
        <v>2.711881741788949E-5</v>
      </c>
      <c r="AG351" s="49">
        <v>0</v>
      </c>
      <c r="AH351" s="49">
        <v>0</v>
      </c>
      <c r="AI351" s="49" t="s">
        <v>1965</v>
      </c>
      <c r="AJ351" s="49">
        <v>24.262899999999998</v>
      </c>
      <c r="AK351" s="49">
        <v>2.711881741788949E-5</v>
      </c>
      <c r="AL351" s="49">
        <v>0</v>
      </c>
      <c r="AM351" s="49">
        <v>0</v>
      </c>
      <c r="AN351" s="49" t="s">
        <v>1965</v>
      </c>
    </row>
    <row r="352" spans="1:40" s="49" customFormat="1" ht="15.75" thickBot="1" x14ac:dyDescent="0.3">
      <c r="A352" s="50" t="s">
        <v>207</v>
      </c>
      <c r="B352" s="51" t="s">
        <v>254</v>
      </c>
      <c r="C352" s="3" t="s">
        <v>239</v>
      </c>
      <c r="D352" s="15">
        <f>Table3[[#This Row],[Residential CLM $ Collected]]+Table3[[#This Row],[C&amp;I CLM $ Collected]]</f>
        <v>442.22449999999998</v>
      </c>
      <c r="E352" s="48">
        <f>Table3[[#This Row],[CLM $ Collected ]]/'1.) CLM Reference'!$B$4</f>
        <v>1.519639830245017E-5</v>
      </c>
      <c r="F352" s="12">
        <f>Table3[[#This Row],[Residential Incentive Disbursements]]+Table3[[#This Row],[C&amp;I Incentive Disbursements]]</f>
        <v>0</v>
      </c>
      <c r="G352" s="17">
        <f>Table3[[#This Row],[Incentive Disbursements]]/'1.) CLM Reference'!$B$5</f>
        <v>0</v>
      </c>
      <c r="H352" s="17" t="str">
        <f>IF((Table3[[#This Row],[Incentive Disbursements]]&gt;=0.5*Table3[[#This Row],[CLM $ Collected ]]),"YES",IF(Table3[[#This Row],[Incentive Disbursements]]&lt;=1, "N/A", "NO"))</f>
        <v>N/A</v>
      </c>
      <c r="I352" s="17" t="str">
        <f t="shared" si="15"/>
        <v>NO</v>
      </c>
      <c r="J352" s="52">
        <v>442.22449999999998</v>
      </c>
      <c r="K352" s="53">
        <f>Table3[[#This Row],[CLM $ Collected ]]/'1.) CLM Reference'!$B$4</f>
        <v>1.519639830245017E-5</v>
      </c>
      <c r="L352" s="54">
        <v>0</v>
      </c>
      <c r="M352" s="53">
        <f>Table3[[#This Row],[Incentive Disbursements]]/'1.) CLM Reference'!$B$5</f>
        <v>0</v>
      </c>
      <c r="N352" s="53" t="str">
        <f t="shared" si="16"/>
        <v>NO</v>
      </c>
      <c r="O352" s="52">
        <v>0</v>
      </c>
      <c r="P352" s="76">
        <f>Table3[[#This Row],[CLM $ Collected ]]/'1.) CLM Reference'!$B$4</f>
        <v>1.519639830245017E-5</v>
      </c>
      <c r="Q352" s="54">
        <v>0</v>
      </c>
      <c r="R352" s="56">
        <f>Table3[[#This Row],[Incentive Disbursements]]/'1.) CLM Reference'!$B$5</f>
        <v>0</v>
      </c>
      <c r="S352" s="49" t="str">
        <f t="shared" si="17"/>
        <v>NO</v>
      </c>
      <c r="U352" s="49" t="s">
        <v>207</v>
      </c>
      <c r="V352" s="49" t="str">
        <f>RIGHT(Table5[[#This Row],[Census Tract]],10)</f>
        <v>9009167300</v>
      </c>
      <c r="W352" s="49" t="s">
        <v>254</v>
      </c>
      <c r="X352" s="49" t="s">
        <v>239</v>
      </c>
      <c r="Y352" s="49">
        <v>442.22449999999998</v>
      </c>
      <c r="Z352" s="49">
        <v>1.519639830245017E-5</v>
      </c>
      <c r="AA352" s="49">
        <v>0</v>
      </c>
      <c r="AB352" s="49">
        <v>0</v>
      </c>
      <c r="AC352" s="49" t="s">
        <v>290</v>
      </c>
      <c r="AD352" s="49" t="s">
        <v>1965</v>
      </c>
      <c r="AE352" s="49">
        <v>442.22449999999998</v>
      </c>
      <c r="AF352" s="49">
        <v>1.519639830245017E-5</v>
      </c>
      <c r="AG352" s="49">
        <v>0</v>
      </c>
      <c r="AH352" s="49">
        <v>0</v>
      </c>
      <c r="AI352" s="49" t="s">
        <v>1965</v>
      </c>
      <c r="AJ352" s="49">
        <v>0</v>
      </c>
      <c r="AK352" s="49">
        <v>1.519639830245017E-5</v>
      </c>
      <c r="AL352" s="49">
        <v>0</v>
      </c>
      <c r="AM352" s="49">
        <v>0</v>
      </c>
      <c r="AN352" s="49" t="s">
        <v>1965</v>
      </c>
    </row>
    <row r="353" spans="1:40" s="49" customFormat="1" ht="15.75" thickBot="1" x14ac:dyDescent="0.3">
      <c r="A353" s="50" t="s">
        <v>207</v>
      </c>
      <c r="B353" s="51" t="s">
        <v>251</v>
      </c>
      <c r="C353" s="3" t="s">
        <v>239</v>
      </c>
      <c r="D353" s="15">
        <f>Table3[[#This Row],[Residential CLM $ Collected]]+Table3[[#This Row],[C&amp;I CLM $ Collected]]</f>
        <v>19.053799999999999</v>
      </c>
      <c r="E353" s="48">
        <f>Table3[[#This Row],[CLM $ Collected ]]/'1.) CLM Reference'!$B$4</f>
        <v>6.5475597569837277E-7</v>
      </c>
      <c r="F353" s="12">
        <f>Table3[[#This Row],[Residential Incentive Disbursements]]+Table3[[#This Row],[C&amp;I Incentive Disbursements]]</f>
        <v>0</v>
      </c>
      <c r="G353" s="17">
        <f>Table3[[#This Row],[Incentive Disbursements]]/'1.) CLM Reference'!$B$5</f>
        <v>0</v>
      </c>
      <c r="H353" s="17" t="str">
        <f>IF((Table3[[#This Row],[Incentive Disbursements]]&gt;=0.5*Table3[[#This Row],[CLM $ Collected ]]),"YES",IF(Table3[[#This Row],[Incentive Disbursements]]&lt;=1, "N/A", "NO"))</f>
        <v>N/A</v>
      </c>
      <c r="I353" s="17" t="str">
        <f t="shared" si="15"/>
        <v>N/A</v>
      </c>
      <c r="J353" s="52">
        <v>19.053799999999999</v>
      </c>
      <c r="K353" s="53">
        <f>Table3[[#This Row],[CLM $ Collected ]]/'1.) CLM Reference'!$B$4</f>
        <v>6.5475597569837277E-7</v>
      </c>
      <c r="L353" s="54">
        <v>0</v>
      </c>
      <c r="M353" s="53">
        <f>Table3[[#This Row],[Incentive Disbursements]]/'1.) CLM Reference'!$B$5</f>
        <v>0</v>
      </c>
      <c r="N353" s="53" t="str">
        <f t="shared" si="16"/>
        <v>N/A</v>
      </c>
      <c r="O353" s="52">
        <v>0</v>
      </c>
      <c r="P353" s="76">
        <f>Table3[[#This Row],[CLM $ Collected ]]/'1.) CLM Reference'!$B$4</f>
        <v>6.5475597569837277E-7</v>
      </c>
      <c r="Q353" s="54">
        <v>0</v>
      </c>
      <c r="R353" s="56">
        <f>Table3[[#This Row],[Incentive Disbursements]]/'1.) CLM Reference'!$B$5</f>
        <v>0</v>
      </c>
      <c r="S353" s="49" t="str">
        <f t="shared" si="17"/>
        <v>N/A</v>
      </c>
      <c r="U353" s="49" t="s">
        <v>207</v>
      </c>
      <c r="V353" s="49" t="str">
        <f>RIGHT(Table5[[#This Row],[Census Tract]],10)</f>
        <v>9009167300</v>
      </c>
      <c r="W353" s="49" t="s">
        <v>251</v>
      </c>
      <c r="X353" s="49" t="s">
        <v>239</v>
      </c>
      <c r="Y353" s="49">
        <v>19.053799999999999</v>
      </c>
      <c r="Z353" s="49">
        <v>6.5475597569837277E-7</v>
      </c>
      <c r="AA353" s="49">
        <v>0</v>
      </c>
      <c r="AB353" s="49">
        <v>0</v>
      </c>
      <c r="AC353" s="49" t="s">
        <v>290</v>
      </c>
      <c r="AD353" s="49" t="s">
        <v>290</v>
      </c>
      <c r="AE353" s="49">
        <v>19.053799999999999</v>
      </c>
      <c r="AF353" s="49">
        <v>6.5475597569837277E-7</v>
      </c>
      <c r="AG353" s="49">
        <v>0</v>
      </c>
      <c r="AH353" s="49">
        <v>0</v>
      </c>
      <c r="AI353" s="49" t="s">
        <v>290</v>
      </c>
      <c r="AJ353" s="49">
        <v>0</v>
      </c>
      <c r="AK353" s="49">
        <v>6.5475597569837277E-7</v>
      </c>
      <c r="AL353" s="49">
        <v>0</v>
      </c>
      <c r="AM353" s="49">
        <v>0</v>
      </c>
      <c r="AN353" s="49" t="s">
        <v>290</v>
      </c>
    </row>
    <row r="354" spans="1:40" s="49" customFormat="1" ht="15.75" thickBot="1" x14ac:dyDescent="0.3">
      <c r="A354" s="50" t="s">
        <v>207</v>
      </c>
      <c r="B354" s="51" t="s">
        <v>255</v>
      </c>
      <c r="C354" s="3" t="s">
        <v>239</v>
      </c>
      <c r="D354" s="15">
        <f>Table3[[#This Row],[Residential CLM $ Collected]]+Table3[[#This Row],[C&amp;I CLM $ Collected]]</f>
        <v>198502.89509999999</v>
      </c>
      <c r="E354" s="48">
        <f>Table3[[#This Row],[CLM $ Collected ]]/'1.) CLM Reference'!$B$4</f>
        <v>6.8212617304764531E-3</v>
      </c>
      <c r="F354" s="12">
        <f>Table3[[#This Row],[Residential Incentive Disbursements]]+Table3[[#This Row],[C&amp;I Incentive Disbursements]]</f>
        <v>76697.72</v>
      </c>
      <c r="G354" s="17">
        <f>Table3[[#This Row],[Incentive Disbursements]]/'1.) CLM Reference'!$B$5</f>
        <v>4.5650720146310541E-3</v>
      </c>
      <c r="H354" s="17" t="str">
        <f>IF((Table3[[#This Row],[Incentive Disbursements]]&gt;=0.5*Table3[[#This Row],[CLM $ Collected ]]),"YES",IF(Table3[[#This Row],[Incentive Disbursements]]&lt;=1, "N/A", "NO"))</f>
        <v>NO</v>
      </c>
      <c r="I354" s="17" t="str">
        <f t="shared" si="15"/>
        <v>NO</v>
      </c>
      <c r="J354" s="52">
        <v>148627.13149999999</v>
      </c>
      <c r="K354" s="53">
        <f>Table3[[#This Row],[CLM $ Collected ]]/'1.) CLM Reference'!$B$4</f>
        <v>6.8212617304764531E-3</v>
      </c>
      <c r="L354" s="54">
        <v>68371.47</v>
      </c>
      <c r="M354" s="53">
        <f>Table3[[#This Row],[Incentive Disbursements]]/'1.) CLM Reference'!$B$5</f>
        <v>4.5650720146310541E-3</v>
      </c>
      <c r="N354" s="53" t="str">
        <f t="shared" si="16"/>
        <v>NO</v>
      </c>
      <c r="O354" s="52">
        <v>49875.763599999998</v>
      </c>
      <c r="P354" s="76">
        <f>Table3[[#This Row],[CLM $ Collected ]]/'1.) CLM Reference'!$B$4</f>
        <v>6.8212617304764531E-3</v>
      </c>
      <c r="Q354" s="54">
        <v>8326.25</v>
      </c>
      <c r="R354" s="56">
        <f>Table3[[#This Row],[Incentive Disbursements]]/'1.) CLM Reference'!$B$5</f>
        <v>4.5650720146310541E-3</v>
      </c>
      <c r="S354" s="49" t="str">
        <f t="shared" si="17"/>
        <v>NO</v>
      </c>
      <c r="U354" s="49" t="s">
        <v>207</v>
      </c>
      <c r="V354" s="49" t="str">
        <f>RIGHT(Table5[[#This Row],[Census Tract]],10)</f>
        <v>9009167300</v>
      </c>
      <c r="W354" s="49" t="s">
        <v>255</v>
      </c>
      <c r="X354" s="49" t="s">
        <v>239</v>
      </c>
      <c r="Y354" s="49">
        <v>198502.89509999999</v>
      </c>
      <c r="Z354" s="49">
        <v>6.8212617304764531E-3</v>
      </c>
      <c r="AA354" s="49">
        <v>76697.72</v>
      </c>
      <c r="AB354" s="49">
        <v>4.5650720146310541E-3</v>
      </c>
      <c r="AC354" s="49" t="s">
        <v>1965</v>
      </c>
      <c r="AD354" s="49" t="s">
        <v>1965</v>
      </c>
      <c r="AE354" s="49">
        <v>148627.13149999999</v>
      </c>
      <c r="AF354" s="49">
        <v>6.8212617304764531E-3</v>
      </c>
      <c r="AG354" s="49">
        <v>68371.47</v>
      </c>
      <c r="AH354" s="49">
        <v>4.5650720146310541E-3</v>
      </c>
      <c r="AI354" s="49" t="s">
        <v>1965</v>
      </c>
      <c r="AJ354" s="49">
        <v>49875.763599999998</v>
      </c>
      <c r="AK354" s="49">
        <v>6.8212617304764531E-3</v>
      </c>
      <c r="AL354" s="49">
        <v>8326.25</v>
      </c>
      <c r="AM354" s="49">
        <v>4.5650720146310541E-3</v>
      </c>
      <c r="AN354" s="49" t="s">
        <v>1965</v>
      </c>
    </row>
    <row r="355" spans="1:40" s="49" customFormat="1" ht="15.75" thickBot="1" x14ac:dyDescent="0.3">
      <c r="A355" s="50" t="s">
        <v>208</v>
      </c>
      <c r="B355" s="51" t="s">
        <v>254</v>
      </c>
      <c r="C355" s="3" t="s">
        <v>239</v>
      </c>
      <c r="D355" s="15">
        <f>Table3[[#This Row],[Residential CLM $ Collected]]+Table3[[#This Row],[C&amp;I CLM $ Collected]]</f>
        <v>142873.6575</v>
      </c>
      <c r="E355" s="48">
        <f>Table3[[#This Row],[CLM $ Collected ]]/'1.) CLM Reference'!$B$4</f>
        <v>4.909644323862308E-3</v>
      </c>
      <c r="F355" s="12">
        <f>Table3[[#This Row],[Residential Incentive Disbursements]]+Table3[[#This Row],[C&amp;I Incentive Disbursements]]</f>
        <v>0</v>
      </c>
      <c r="G355" s="17">
        <f>Table3[[#This Row],[Incentive Disbursements]]/'1.) CLM Reference'!$B$5</f>
        <v>0</v>
      </c>
      <c r="H355" s="17" t="str">
        <f>IF((Table3[[#This Row],[Incentive Disbursements]]&gt;=0.5*Table3[[#This Row],[CLM $ Collected ]]),"YES",IF(Table3[[#This Row],[Incentive Disbursements]]&lt;=1, "N/A", "NO"))</f>
        <v>N/A</v>
      </c>
      <c r="I355" s="17" t="str">
        <f t="shared" si="15"/>
        <v>NO</v>
      </c>
      <c r="J355" s="52">
        <v>115517.04399999999</v>
      </c>
      <c r="K355" s="53">
        <f>Table3[[#This Row],[CLM $ Collected ]]/'1.) CLM Reference'!$B$4</f>
        <v>4.909644323862308E-3</v>
      </c>
      <c r="L355" s="54">
        <v>0</v>
      </c>
      <c r="M355" s="53">
        <f>Table3[[#This Row],[Incentive Disbursements]]/'1.) CLM Reference'!$B$5</f>
        <v>0</v>
      </c>
      <c r="N355" s="53" t="str">
        <f t="shared" si="16"/>
        <v>NO</v>
      </c>
      <c r="O355" s="52">
        <v>27356.613499999999</v>
      </c>
      <c r="P355" s="76">
        <f>Table3[[#This Row],[CLM $ Collected ]]/'1.) CLM Reference'!$B$4</f>
        <v>4.909644323862308E-3</v>
      </c>
      <c r="Q355" s="54">
        <v>0</v>
      </c>
      <c r="R355" s="56">
        <f>Table3[[#This Row],[Incentive Disbursements]]/'1.) CLM Reference'!$B$5</f>
        <v>0</v>
      </c>
      <c r="S355" s="49" t="str">
        <f t="shared" si="17"/>
        <v>NO</v>
      </c>
      <c r="U355" s="49" t="s">
        <v>208</v>
      </c>
      <c r="V355" s="49" t="str">
        <f>RIGHT(Table5[[#This Row],[Census Tract]],10)</f>
        <v>9009180100</v>
      </c>
      <c r="W355" s="49" t="s">
        <v>254</v>
      </c>
      <c r="X355" s="49" t="s">
        <v>239</v>
      </c>
      <c r="Y355" s="49">
        <v>142873.6575</v>
      </c>
      <c r="Z355" s="49">
        <v>4.909644323862308E-3</v>
      </c>
      <c r="AA355" s="49">
        <v>0</v>
      </c>
      <c r="AB355" s="49">
        <v>0</v>
      </c>
      <c r="AC355" s="49" t="s">
        <v>290</v>
      </c>
      <c r="AD355" s="49" t="s">
        <v>1965</v>
      </c>
      <c r="AE355" s="49">
        <v>115517.04399999999</v>
      </c>
      <c r="AF355" s="49">
        <v>4.909644323862308E-3</v>
      </c>
      <c r="AG355" s="49">
        <v>0</v>
      </c>
      <c r="AH355" s="49">
        <v>0</v>
      </c>
      <c r="AI355" s="49" t="s">
        <v>1965</v>
      </c>
      <c r="AJ355" s="49">
        <v>27356.613499999999</v>
      </c>
      <c r="AK355" s="49">
        <v>4.909644323862308E-3</v>
      </c>
      <c r="AL355" s="49">
        <v>0</v>
      </c>
      <c r="AM355" s="49">
        <v>0</v>
      </c>
      <c r="AN355" s="49" t="s">
        <v>1965</v>
      </c>
    </row>
    <row r="356" spans="1:40" s="49" customFormat="1" ht="15.75" thickBot="1" x14ac:dyDescent="0.3">
      <c r="A356" s="50" t="s">
        <v>208</v>
      </c>
      <c r="B356" s="51" t="s">
        <v>265</v>
      </c>
      <c r="C356" s="3" t="s">
        <v>239</v>
      </c>
      <c r="D356" s="15">
        <f>Table3[[#This Row],[Residential CLM $ Collected]]+Table3[[#This Row],[C&amp;I CLM $ Collected]]</f>
        <v>0</v>
      </c>
      <c r="E356" s="48">
        <f>Table3[[#This Row],[CLM $ Collected ]]/'1.) CLM Reference'!$B$4</f>
        <v>0</v>
      </c>
      <c r="F356" s="12">
        <f>Table3[[#This Row],[Residential Incentive Disbursements]]+Table3[[#This Row],[C&amp;I Incentive Disbursements]]</f>
        <v>31919.03</v>
      </c>
      <c r="G356" s="17">
        <f>Table3[[#This Row],[Incentive Disbursements]]/'1.) CLM Reference'!$B$5</f>
        <v>1.8998305371681068E-3</v>
      </c>
      <c r="H356" s="17" t="str">
        <f>IF((Table3[[#This Row],[Incentive Disbursements]]&gt;=0.5*Table3[[#This Row],[CLM $ Collected ]]),"YES",IF(Table3[[#This Row],[Incentive Disbursements]]&lt;=1, "N/A", "NO"))</f>
        <v>YES</v>
      </c>
      <c r="I356" s="17" t="str">
        <f t="shared" si="15"/>
        <v>N/A</v>
      </c>
      <c r="J356" s="52">
        <v>0</v>
      </c>
      <c r="K356" s="53">
        <f>Table3[[#This Row],[CLM $ Collected ]]/'1.) CLM Reference'!$B$4</f>
        <v>0</v>
      </c>
      <c r="L356" s="54">
        <v>23509.03</v>
      </c>
      <c r="M356" s="53">
        <f>Table3[[#This Row],[Incentive Disbursements]]/'1.) CLM Reference'!$B$5</f>
        <v>1.8998305371681068E-3</v>
      </c>
      <c r="N356" s="53" t="str">
        <f t="shared" si="16"/>
        <v>N/A</v>
      </c>
      <c r="O356" s="52">
        <v>0</v>
      </c>
      <c r="P356" s="76">
        <f>Table3[[#This Row],[CLM $ Collected ]]/'1.) CLM Reference'!$B$4</f>
        <v>0</v>
      </c>
      <c r="Q356" s="54">
        <v>8410</v>
      </c>
      <c r="R356" s="56">
        <f>Table3[[#This Row],[Incentive Disbursements]]/'1.) CLM Reference'!$B$5</f>
        <v>1.8998305371681068E-3</v>
      </c>
      <c r="S356" s="49" t="str">
        <f t="shared" si="17"/>
        <v>N/A</v>
      </c>
      <c r="U356" s="49" t="s">
        <v>208</v>
      </c>
      <c r="V356" s="49" t="str">
        <f>RIGHT(Table5[[#This Row],[Census Tract]],10)</f>
        <v>9009180100</v>
      </c>
      <c r="W356" s="49" t="s">
        <v>265</v>
      </c>
      <c r="X356" s="49" t="s">
        <v>239</v>
      </c>
      <c r="Y356" s="49">
        <v>0</v>
      </c>
      <c r="Z356" s="49">
        <v>0</v>
      </c>
      <c r="AA356" s="49">
        <v>31919.03</v>
      </c>
      <c r="AB356" s="49">
        <v>1.8998305371681068E-3</v>
      </c>
      <c r="AC356" s="49" t="s">
        <v>1966</v>
      </c>
      <c r="AD356" s="49" t="s">
        <v>290</v>
      </c>
      <c r="AE356" s="49">
        <v>0</v>
      </c>
      <c r="AF356" s="49">
        <v>0</v>
      </c>
      <c r="AG356" s="49">
        <v>23509.03</v>
      </c>
      <c r="AH356" s="49">
        <v>1.8998305371681068E-3</v>
      </c>
      <c r="AI356" s="49" t="s">
        <v>290</v>
      </c>
      <c r="AJ356" s="49">
        <v>0</v>
      </c>
      <c r="AK356" s="49">
        <v>0</v>
      </c>
      <c r="AL356" s="49">
        <v>8410</v>
      </c>
      <c r="AM356" s="49">
        <v>1.8998305371681068E-3</v>
      </c>
      <c r="AN356" s="49" t="s">
        <v>290</v>
      </c>
    </row>
    <row r="357" spans="1:40" s="49" customFormat="1" ht="15.75" thickBot="1" x14ac:dyDescent="0.3">
      <c r="A357" s="50" t="s">
        <v>208</v>
      </c>
      <c r="B357" s="51" t="s">
        <v>251</v>
      </c>
      <c r="C357" s="3" t="s">
        <v>239</v>
      </c>
      <c r="D357" s="15">
        <f>Table3[[#This Row],[Residential CLM $ Collected]]+Table3[[#This Row],[C&amp;I CLM $ Collected]]</f>
        <v>41.904400000000003</v>
      </c>
      <c r="E357" s="48">
        <f>Table3[[#This Row],[CLM $ Collected ]]/'1.) CLM Reference'!$B$4</f>
        <v>1.4399834315493442E-6</v>
      </c>
      <c r="F357" s="12">
        <f>Table3[[#This Row],[Residential Incentive Disbursements]]+Table3[[#This Row],[C&amp;I Incentive Disbursements]]</f>
        <v>0</v>
      </c>
      <c r="G357" s="17">
        <f>Table3[[#This Row],[Incentive Disbursements]]/'1.) CLM Reference'!$B$5</f>
        <v>0</v>
      </c>
      <c r="H357" s="17" t="str">
        <f>IF((Table3[[#This Row],[Incentive Disbursements]]&gt;=0.5*Table3[[#This Row],[CLM $ Collected ]]),"YES",IF(Table3[[#This Row],[Incentive Disbursements]]&lt;=1, "N/A", "NO"))</f>
        <v>N/A</v>
      </c>
      <c r="I357" s="17" t="str">
        <f t="shared" si="15"/>
        <v>N/A</v>
      </c>
      <c r="J357" s="52">
        <v>0</v>
      </c>
      <c r="K357" s="53">
        <f>Table3[[#This Row],[CLM $ Collected ]]/'1.) CLM Reference'!$B$4</f>
        <v>1.4399834315493442E-6</v>
      </c>
      <c r="L357" s="54">
        <v>0</v>
      </c>
      <c r="M357" s="53">
        <f>Table3[[#This Row],[Incentive Disbursements]]/'1.) CLM Reference'!$B$5</f>
        <v>0</v>
      </c>
      <c r="N357" s="53" t="str">
        <f t="shared" si="16"/>
        <v>N/A</v>
      </c>
      <c r="O357" s="52">
        <v>41.904400000000003</v>
      </c>
      <c r="P357" s="76">
        <f>Table3[[#This Row],[CLM $ Collected ]]/'1.) CLM Reference'!$B$4</f>
        <v>1.4399834315493442E-6</v>
      </c>
      <c r="Q357" s="54">
        <v>0</v>
      </c>
      <c r="R357" s="56">
        <f>Table3[[#This Row],[Incentive Disbursements]]/'1.) CLM Reference'!$B$5</f>
        <v>0</v>
      </c>
      <c r="S357" s="49" t="str">
        <f t="shared" si="17"/>
        <v>N/A</v>
      </c>
      <c r="U357" s="49" t="s">
        <v>208</v>
      </c>
      <c r="V357" s="49" t="str">
        <f>RIGHT(Table5[[#This Row],[Census Tract]],10)</f>
        <v>9009180100</v>
      </c>
      <c r="W357" s="49" t="s">
        <v>251</v>
      </c>
      <c r="X357" s="49" t="s">
        <v>239</v>
      </c>
      <c r="Y357" s="49">
        <v>41.904400000000003</v>
      </c>
      <c r="Z357" s="49">
        <v>1.4399834315493442E-6</v>
      </c>
      <c r="AA357" s="49">
        <v>0</v>
      </c>
      <c r="AB357" s="49">
        <v>0</v>
      </c>
      <c r="AC357" s="49" t="s">
        <v>290</v>
      </c>
      <c r="AD357" s="49" t="s">
        <v>290</v>
      </c>
      <c r="AE357" s="49">
        <v>0</v>
      </c>
      <c r="AF357" s="49">
        <v>1.4399834315493442E-6</v>
      </c>
      <c r="AG357" s="49">
        <v>0</v>
      </c>
      <c r="AH357" s="49">
        <v>0</v>
      </c>
      <c r="AI357" s="49" t="s">
        <v>290</v>
      </c>
      <c r="AJ357" s="49">
        <v>41.904400000000003</v>
      </c>
      <c r="AK357" s="49">
        <v>1.4399834315493442E-6</v>
      </c>
      <c r="AL357" s="49">
        <v>0</v>
      </c>
      <c r="AM357" s="49">
        <v>0</v>
      </c>
      <c r="AN357" s="49" t="s">
        <v>290</v>
      </c>
    </row>
    <row r="358" spans="1:40" s="49" customFormat="1" ht="15.75" thickBot="1" x14ac:dyDescent="0.3">
      <c r="A358" s="50" t="s">
        <v>208</v>
      </c>
      <c r="B358" s="51" t="s">
        <v>255</v>
      </c>
      <c r="C358" s="3" t="s">
        <v>239</v>
      </c>
      <c r="D358" s="15">
        <f>Table3[[#This Row],[Residential CLM $ Collected]]+Table3[[#This Row],[C&amp;I CLM $ Collected]]</f>
        <v>54.371499999999997</v>
      </c>
      <c r="E358" s="48">
        <f>Table3[[#This Row],[CLM $ Collected ]]/'1.) CLM Reference'!$B$4</f>
        <v>1.8683970931092E-6</v>
      </c>
      <c r="F358" s="12">
        <f>Table3[[#This Row],[Residential Incentive Disbursements]]+Table3[[#This Row],[C&amp;I Incentive Disbursements]]</f>
        <v>0</v>
      </c>
      <c r="G358" s="17">
        <f>Table3[[#This Row],[Incentive Disbursements]]/'1.) CLM Reference'!$B$5</f>
        <v>0</v>
      </c>
      <c r="H358" s="17" t="str">
        <f>IF((Table3[[#This Row],[Incentive Disbursements]]&gt;=0.5*Table3[[#This Row],[CLM $ Collected ]]),"YES",IF(Table3[[#This Row],[Incentive Disbursements]]&lt;=1, "N/A", "NO"))</f>
        <v>N/A</v>
      </c>
      <c r="I358" s="17" t="str">
        <f t="shared" si="15"/>
        <v>N/A</v>
      </c>
      <c r="J358" s="52">
        <v>54.371499999999997</v>
      </c>
      <c r="K358" s="53">
        <f>Table3[[#This Row],[CLM $ Collected ]]/'1.) CLM Reference'!$B$4</f>
        <v>1.8683970931092E-6</v>
      </c>
      <c r="L358" s="54">
        <v>0</v>
      </c>
      <c r="M358" s="53">
        <f>Table3[[#This Row],[Incentive Disbursements]]/'1.) CLM Reference'!$B$5</f>
        <v>0</v>
      </c>
      <c r="N358" s="53" t="str">
        <f t="shared" si="16"/>
        <v>N/A</v>
      </c>
      <c r="O358" s="52">
        <v>0</v>
      </c>
      <c r="P358" s="76">
        <f>Table3[[#This Row],[CLM $ Collected ]]/'1.) CLM Reference'!$B$4</f>
        <v>1.8683970931092E-6</v>
      </c>
      <c r="Q358" s="54">
        <v>0</v>
      </c>
      <c r="R358" s="56">
        <f>Table3[[#This Row],[Incentive Disbursements]]/'1.) CLM Reference'!$B$5</f>
        <v>0</v>
      </c>
      <c r="S358" s="49" t="str">
        <f t="shared" si="17"/>
        <v>N/A</v>
      </c>
      <c r="U358" s="49" t="s">
        <v>208</v>
      </c>
      <c r="V358" s="49" t="str">
        <f>RIGHT(Table5[[#This Row],[Census Tract]],10)</f>
        <v>9009180100</v>
      </c>
      <c r="W358" s="49" t="s">
        <v>255</v>
      </c>
      <c r="X358" s="49" t="s">
        <v>239</v>
      </c>
      <c r="Y358" s="49">
        <v>54.371499999999997</v>
      </c>
      <c r="Z358" s="49">
        <v>1.8683970931092E-6</v>
      </c>
      <c r="AA358" s="49">
        <v>0</v>
      </c>
      <c r="AB358" s="49">
        <v>0</v>
      </c>
      <c r="AC358" s="49" t="s">
        <v>290</v>
      </c>
      <c r="AD358" s="49" t="s">
        <v>290</v>
      </c>
      <c r="AE358" s="49">
        <v>54.371499999999997</v>
      </c>
      <c r="AF358" s="49">
        <v>1.8683970931092E-6</v>
      </c>
      <c r="AG358" s="49">
        <v>0</v>
      </c>
      <c r="AH358" s="49">
        <v>0</v>
      </c>
      <c r="AI358" s="49" t="s">
        <v>290</v>
      </c>
      <c r="AJ358" s="49">
        <v>0</v>
      </c>
      <c r="AK358" s="49">
        <v>1.8683970931092E-6</v>
      </c>
      <c r="AL358" s="49">
        <v>0</v>
      </c>
      <c r="AM358" s="49">
        <v>0</v>
      </c>
      <c r="AN358" s="49" t="s">
        <v>290</v>
      </c>
    </row>
    <row r="359" spans="1:40" s="49" customFormat="1" ht="15.75" thickBot="1" x14ac:dyDescent="0.3">
      <c r="A359" s="50" t="s">
        <v>208</v>
      </c>
      <c r="B359" s="51" t="s">
        <v>252</v>
      </c>
      <c r="C359" s="3" t="s">
        <v>239</v>
      </c>
      <c r="D359" s="15">
        <f>Table3[[#This Row],[Residential CLM $ Collected]]+Table3[[#This Row],[C&amp;I CLM $ Collected]]</f>
        <v>264.08440000000002</v>
      </c>
      <c r="E359" s="48">
        <f>Table3[[#This Row],[CLM $ Collected ]]/'1.) CLM Reference'!$B$4</f>
        <v>9.0748742502135723E-6</v>
      </c>
      <c r="F359" s="12">
        <f>Table3[[#This Row],[Residential Incentive Disbursements]]+Table3[[#This Row],[C&amp;I Incentive Disbursements]]</f>
        <v>0</v>
      </c>
      <c r="G359" s="17">
        <f>Table3[[#This Row],[Incentive Disbursements]]/'1.) CLM Reference'!$B$5</f>
        <v>0</v>
      </c>
      <c r="H359" s="17" t="str">
        <f>IF((Table3[[#This Row],[Incentive Disbursements]]&gt;=0.5*Table3[[#This Row],[CLM $ Collected ]]),"YES",IF(Table3[[#This Row],[Incentive Disbursements]]&lt;=1, "N/A", "NO"))</f>
        <v>N/A</v>
      </c>
      <c r="I359" s="17" t="str">
        <f t="shared" si="15"/>
        <v>NO</v>
      </c>
      <c r="J359" s="52">
        <v>264.08440000000002</v>
      </c>
      <c r="K359" s="53">
        <f>Table3[[#This Row],[CLM $ Collected ]]/'1.) CLM Reference'!$B$4</f>
        <v>9.0748742502135723E-6</v>
      </c>
      <c r="L359" s="54">
        <v>0</v>
      </c>
      <c r="M359" s="53">
        <f>Table3[[#This Row],[Incentive Disbursements]]/'1.) CLM Reference'!$B$5</f>
        <v>0</v>
      </c>
      <c r="N359" s="53" t="str">
        <f t="shared" si="16"/>
        <v>NO</v>
      </c>
      <c r="O359" s="52">
        <v>0</v>
      </c>
      <c r="P359" s="76">
        <f>Table3[[#This Row],[CLM $ Collected ]]/'1.) CLM Reference'!$B$4</f>
        <v>9.0748742502135723E-6</v>
      </c>
      <c r="Q359" s="54">
        <v>0</v>
      </c>
      <c r="R359" s="56">
        <f>Table3[[#This Row],[Incentive Disbursements]]/'1.) CLM Reference'!$B$5</f>
        <v>0</v>
      </c>
      <c r="S359" s="49" t="str">
        <f t="shared" si="17"/>
        <v>NO</v>
      </c>
      <c r="U359" s="49" t="s">
        <v>208</v>
      </c>
      <c r="V359" s="49" t="str">
        <f>RIGHT(Table5[[#This Row],[Census Tract]],10)</f>
        <v>9009180100</v>
      </c>
      <c r="W359" s="49" t="s">
        <v>252</v>
      </c>
      <c r="X359" s="49" t="s">
        <v>239</v>
      </c>
      <c r="Y359" s="49">
        <v>264.08440000000002</v>
      </c>
      <c r="Z359" s="49">
        <v>9.0748742502135723E-6</v>
      </c>
      <c r="AA359" s="49">
        <v>0</v>
      </c>
      <c r="AB359" s="49">
        <v>0</v>
      </c>
      <c r="AC359" s="49" t="s">
        <v>290</v>
      </c>
      <c r="AD359" s="49" t="s">
        <v>1965</v>
      </c>
      <c r="AE359" s="49">
        <v>264.08440000000002</v>
      </c>
      <c r="AF359" s="49">
        <v>9.0748742502135723E-6</v>
      </c>
      <c r="AG359" s="49">
        <v>0</v>
      </c>
      <c r="AH359" s="49">
        <v>0</v>
      </c>
      <c r="AI359" s="49" t="s">
        <v>1965</v>
      </c>
      <c r="AJ359" s="49">
        <v>0</v>
      </c>
      <c r="AK359" s="49">
        <v>9.0748742502135723E-6</v>
      </c>
      <c r="AL359" s="49">
        <v>0</v>
      </c>
      <c r="AM359" s="49">
        <v>0</v>
      </c>
      <c r="AN359" s="49" t="s">
        <v>1965</v>
      </c>
    </row>
    <row r="360" spans="1:40" s="49" customFormat="1" ht="15.75" thickBot="1" x14ac:dyDescent="0.3">
      <c r="A360" s="50" t="s">
        <v>209</v>
      </c>
      <c r="B360" s="51" t="s">
        <v>254</v>
      </c>
      <c r="C360" s="3" t="s">
        <v>239</v>
      </c>
      <c r="D360" s="15">
        <f>Table3[[#This Row],[Residential CLM $ Collected]]+Table3[[#This Row],[C&amp;I CLM $ Collected]]</f>
        <v>143926.6531999998</v>
      </c>
      <c r="E360" s="48">
        <f>Table3[[#This Row],[CLM $ Collected ]]/'1.) CLM Reference'!$B$4</f>
        <v>4.945828981356328E-3</v>
      </c>
      <c r="F360" s="12">
        <f>Table3[[#This Row],[Residential Incentive Disbursements]]+Table3[[#This Row],[C&amp;I Incentive Disbursements]]</f>
        <v>0</v>
      </c>
      <c r="G360" s="17">
        <f>Table3[[#This Row],[Incentive Disbursements]]/'1.) CLM Reference'!$B$5</f>
        <v>0</v>
      </c>
      <c r="H360" s="17" t="str">
        <f>IF((Table3[[#This Row],[Incentive Disbursements]]&gt;=0.5*Table3[[#This Row],[CLM $ Collected ]]),"YES",IF(Table3[[#This Row],[Incentive Disbursements]]&lt;=1, "N/A", "NO"))</f>
        <v>N/A</v>
      </c>
      <c r="I360" s="17" t="str">
        <f t="shared" si="15"/>
        <v>NO</v>
      </c>
      <c r="J360" s="52">
        <v>93038.672899999801</v>
      </c>
      <c r="K360" s="53">
        <f>Table3[[#This Row],[CLM $ Collected ]]/'1.) CLM Reference'!$B$4</f>
        <v>4.945828981356328E-3</v>
      </c>
      <c r="L360" s="54">
        <v>0</v>
      </c>
      <c r="M360" s="53">
        <f>Table3[[#This Row],[Incentive Disbursements]]/'1.) CLM Reference'!$B$5</f>
        <v>0</v>
      </c>
      <c r="N360" s="53" t="str">
        <f t="shared" si="16"/>
        <v>NO</v>
      </c>
      <c r="O360" s="52">
        <v>50887.980300000003</v>
      </c>
      <c r="P360" s="76">
        <f>Table3[[#This Row],[CLM $ Collected ]]/'1.) CLM Reference'!$B$4</f>
        <v>4.945828981356328E-3</v>
      </c>
      <c r="Q360" s="54">
        <v>0</v>
      </c>
      <c r="R360" s="56">
        <f>Table3[[#This Row],[Incentive Disbursements]]/'1.) CLM Reference'!$B$5</f>
        <v>0</v>
      </c>
      <c r="S360" s="49" t="str">
        <f t="shared" si="17"/>
        <v>NO</v>
      </c>
      <c r="U360" s="49" t="s">
        <v>209</v>
      </c>
      <c r="V360" s="49" t="str">
        <f>RIGHT(Table5[[#This Row],[Census Tract]],10)</f>
        <v>9009180200</v>
      </c>
      <c r="W360" s="49" t="s">
        <v>254</v>
      </c>
      <c r="X360" s="49" t="s">
        <v>239</v>
      </c>
      <c r="Y360" s="49">
        <v>143926.6531999998</v>
      </c>
      <c r="Z360" s="49">
        <v>4.945828981356328E-3</v>
      </c>
      <c r="AA360" s="49">
        <v>0</v>
      </c>
      <c r="AB360" s="49">
        <v>0</v>
      </c>
      <c r="AC360" s="49" t="s">
        <v>290</v>
      </c>
      <c r="AD360" s="49" t="s">
        <v>1965</v>
      </c>
      <c r="AE360" s="49">
        <v>93038.672899999801</v>
      </c>
      <c r="AF360" s="49">
        <v>4.945828981356328E-3</v>
      </c>
      <c r="AG360" s="49">
        <v>0</v>
      </c>
      <c r="AH360" s="49">
        <v>0</v>
      </c>
      <c r="AI360" s="49" t="s">
        <v>1965</v>
      </c>
      <c r="AJ360" s="49">
        <v>50887.980300000003</v>
      </c>
      <c r="AK360" s="49">
        <v>4.945828981356328E-3</v>
      </c>
      <c r="AL360" s="49">
        <v>0</v>
      </c>
      <c r="AM360" s="49">
        <v>0</v>
      </c>
      <c r="AN360" s="49" t="s">
        <v>1965</v>
      </c>
    </row>
    <row r="361" spans="1:40" s="49" customFormat="1" ht="15.75" thickBot="1" x14ac:dyDescent="0.3">
      <c r="A361" s="92" t="s">
        <v>209</v>
      </c>
      <c r="B361" s="93" t="s">
        <v>265</v>
      </c>
      <c r="C361" s="94" t="s">
        <v>239</v>
      </c>
      <c r="D361" s="15">
        <f>Table3[[#This Row],[Residential CLM $ Collected]]+Table3[[#This Row],[C&amp;I CLM $ Collected]]</f>
        <v>0</v>
      </c>
      <c r="E361" s="48">
        <f>Table3[[#This Row],[CLM $ Collected ]]/'1.) CLM Reference'!$B$4</f>
        <v>0</v>
      </c>
      <c r="F361" s="12">
        <f>Table3[[#This Row],[Residential Incentive Disbursements]]+Table3[[#This Row],[C&amp;I Incentive Disbursements]]</f>
        <v>58804.58</v>
      </c>
      <c r="G361" s="17">
        <f>Table3[[#This Row],[Incentive Disbursements]]/'1.) CLM Reference'!$B$5</f>
        <v>3.5000667880366325E-3</v>
      </c>
      <c r="H361" s="17" t="str">
        <f>IF((Table3[[#This Row],[Incentive Disbursements]]&gt;=0.5*Table3[[#This Row],[CLM $ Collected ]]),"YES",IF(Table3[[#This Row],[Incentive Disbursements]]&lt;=1, "N/A", "NO"))</f>
        <v>YES</v>
      </c>
      <c r="I361" s="17" t="str">
        <f t="shared" si="15"/>
        <v>N/A</v>
      </c>
      <c r="J361" s="95">
        <v>0</v>
      </c>
      <c r="K361" s="96">
        <f>Table3[[#This Row],[CLM $ Collected ]]/'1.) CLM Reference'!$B$4</f>
        <v>0</v>
      </c>
      <c r="L361" s="97">
        <v>39022.559999999998</v>
      </c>
      <c r="M361" s="96">
        <f>Table3[[#This Row],[Incentive Disbursements]]/'1.) CLM Reference'!$B$5</f>
        <v>3.5000667880366325E-3</v>
      </c>
      <c r="N361" s="96" t="str">
        <f t="shared" si="16"/>
        <v>N/A</v>
      </c>
      <c r="O361" s="95">
        <v>0</v>
      </c>
      <c r="P361" s="98">
        <f>Table3[[#This Row],[CLM $ Collected ]]/'1.) CLM Reference'!$B$4</f>
        <v>0</v>
      </c>
      <c r="Q361" s="97">
        <v>19782.02</v>
      </c>
      <c r="R361" s="99">
        <f>Table3[[#This Row],[Incentive Disbursements]]/'1.) CLM Reference'!$B$5</f>
        <v>3.5000667880366325E-3</v>
      </c>
      <c r="S361" s="49" t="str">
        <f t="shared" si="17"/>
        <v>N/A</v>
      </c>
      <c r="U361" s="49" t="s">
        <v>209</v>
      </c>
      <c r="V361" s="49" t="str">
        <f>RIGHT(Table5[[#This Row],[Census Tract]],10)</f>
        <v>9009180200</v>
      </c>
      <c r="W361" s="49" t="s">
        <v>265</v>
      </c>
      <c r="X361" s="49" t="s">
        <v>239</v>
      </c>
      <c r="Y361" s="49">
        <v>0</v>
      </c>
      <c r="Z361" s="49">
        <v>0</v>
      </c>
      <c r="AA361" s="49">
        <v>58804.58</v>
      </c>
      <c r="AB361" s="49">
        <v>3.5000667880366325E-3</v>
      </c>
      <c r="AC361" s="49" t="s">
        <v>1966</v>
      </c>
      <c r="AD361" s="49" t="s">
        <v>290</v>
      </c>
      <c r="AE361" s="49">
        <v>0</v>
      </c>
      <c r="AF361" s="49">
        <v>0</v>
      </c>
      <c r="AG361" s="49">
        <v>39022.559999999998</v>
      </c>
      <c r="AH361" s="49">
        <v>3.5000667880366325E-3</v>
      </c>
      <c r="AI361" s="49" t="s">
        <v>290</v>
      </c>
      <c r="AJ361" s="49">
        <v>0</v>
      </c>
      <c r="AK361" s="49">
        <v>0</v>
      </c>
      <c r="AL361" s="49">
        <v>19782.02</v>
      </c>
      <c r="AM361" s="49">
        <v>3.5000667880366325E-3</v>
      </c>
      <c r="AN361" s="49" t="s">
        <v>290</v>
      </c>
    </row>
    <row r="362" spans="1:40" s="49" customFormat="1" ht="15.75" thickBot="1" x14ac:dyDescent="0.3">
      <c r="A362" s="92" t="s">
        <v>209</v>
      </c>
      <c r="B362" s="93" t="s">
        <v>251</v>
      </c>
      <c r="C362" s="94" t="s">
        <v>239</v>
      </c>
      <c r="D362" s="15">
        <f>Table3[[#This Row],[Residential CLM $ Collected]]+Table3[[#This Row],[C&amp;I CLM $ Collected]]</f>
        <v>2792.2855</v>
      </c>
      <c r="E362" s="48">
        <f>Table3[[#This Row],[CLM $ Collected ]]/'1.) CLM Reference'!$B$4</f>
        <v>9.5952808205235638E-5</v>
      </c>
      <c r="F362" s="12">
        <f>Table3[[#This Row],[Residential Incentive Disbursements]]+Table3[[#This Row],[C&amp;I Incentive Disbursements]]</f>
        <v>8.5</v>
      </c>
      <c r="G362" s="17">
        <f>Table3[[#This Row],[Incentive Disbursements]]/'1.) CLM Reference'!$B$5</f>
        <v>5.059226287869308E-7</v>
      </c>
      <c r="H362" s="17" t="str">
        <f>IF((Table3[[#This Row],[Incentive Disbursements]]&gt;=0.5*Table3[[#This Row],[CLM $ Collected ]]),"YES",IF(Table3[[#This Row],[Incentive Disbursements]]&lt;=1, "N/A", "NO"))</f>
        <v>NO</v>
      </c>
      <c r="I362" s="17" t="str">
        <f>IF(ROUND(E362,5)&lt;0.00001,"N/A",IF(ROUND(E362,5)&lt;=ROUND(G362,5),"YES","NO"))</f>
        <v>NO</v>
      </c>
      <c r="J362" s="95">
        <v>174.75399999999999</v>
      </c>
      <c r="K362" s="96">
        <f>Table3[[#This Row],[CLM $ Collected ]]/'1.) CLM Reference'!$B$4</f>
        <v>9.5952808205235638E-5</v>
      </c>
      <c r="L362" s="97">
        <v>8.5</v>
      </c>
      <c r="M362" s="96">
        <f>Table3[[#This Row],[Incentive Disbursements]]/'1.) CLM Reference'!$B$5</f>
        <v>5.059226287869308E-7</v>
      </c>
      <c r="N362" s="96" t="str">
        <f t="shared" si="16"/>
        <v>NO</v>
      </c>
      <c r="O362" s="95">
        <v>2617.5315000000001</v>
      </c>
      <c r="P362" s="98">
        <f>Table3[[#This Row],[CLM $ Collected ]]/'1.) CLM Reference'!$B$4</f>
        <v>9.5952808205235638E-5</v>
      </c>
      <c r="Q362" s="97">
        <v>0</v>
      </c>
      <c r="R362" s="99">
        <f>Table3[[#This Row],[Incentive Disbursements]]/'1.) CLM Reference'!$B$5</f>
        <v>5.059226287869308E-7</v>
      </c>
      <c r="S362" s="49" t="str">
        <f t="shared" si="17"/>
        <v>NO</v>
      </c>
      <c r="U362" s="49" t="s">
        <v>209</v>
      </c>
      <c r="V362" s="49" t="str">
        <f>RIGHT(Table5[[#This Row],[Census Tract]],10)</f>
        <v>9009180200</v>
      </c>
      <c r="W362" s="49" t="s">
        <v>251</v>
      </c>
      <c r="X362" s="49" t="s">
        <v>239</v>
      </c>
      <c r="Y362" s="49">
        <v>2792.2855</v>
      </c>
      <c r="Z362" s="49">
        <v>9.5952808205235638E-5</v>
      </c>
      <c r="AA362" s="49">
        <v>8.5</v>
      </c>
      <c r="AB362" s="49">
        <v>5.059226287869308E-7</v>
      </c>
      <c r="AC362" s="49" t="s">
        <v>1965</v>
      </c>
      <c r="AD362" s="49" t="s">
        <v>1965</v>
      </c>
      <c r="AE362" s="49">
        <v>174.75399999999999</v>
      </c>
      <c r="AF362" s="49">
        <v>9.5952808205235638E-5</v>
      </c>
      <c r="AG362" s="49">
        <v>8.5</v>
      </c>
      <c r="AH362" s="49">
        <v>5.059226287869308E-7</v>
      </c>
      <c r="AI362" s="49" t="s">
        <v>1965</v>
      </c>
      <c r="AJ362" s="49">
        <v>2617.5315000000001</v>
      </c>
      <c r="AK362" s="49">
        <v>9.5952808205235638E-5</v>
      </c>
      <c r="AL362" s="49">
        <v>0</v>
      </c>
      <c r="AM362" s="49">
        <v>5.059226287869308E-7</v>
      </c>
      <c r="AN362" s="49" t="s">
        <v>1965</v>
      </c>
    </row>
    <row r="363" spans="1:40" s="49" customFormat="1" ht="15.75" thickBot="1" x14ac:dyDescent="0.3">
      <c r="A363" s="92" t="s">
        <v>209</v>
      </c>
      <c r="B363" s="93" t="s">
        <v>255</v>
      </c>
      <c r="C363" s="94" t="s">
        <v>239</v>
      </c>
      <c r="D363" s="15">
        <f>Table3[[#This Row],[Residential CLM $ Collected]]+Table3[[#This Row],[C&amp;I CLM $ Collected]]</f>
        <v>312.34399999999999</v>
      </c>
      <c r="E363" s="48">
        <f>Table3[[#This Row],[CLM $ Collected ]]/'1.) CLM Reference'!$B$4</f>
        <v>1.0733244836910881E-5</v>
      </c>
      <c r="F363" s="12">
        <f>Table3[[#This Row],[Residential Incentive Disbursements]]+Table3[[#This Row],[C&amp;I Incentive Disbursements]]</f>
        <v>0</v>
      </c>
      <c r="G363" s="17">
        <f>Table3[[#This Row],[Incentive Disbursements]]/'1.) CLM Reference'!$B$5</f>
        <v>0</v>
      </c>
      <c r="H363" s="17" t="str">
        <f>IF((Table3[[#This Row],[Incentive Disbursements]]&gt;=0.5*Table3[[#This Row],[CLM $ Collected ]]),"YES",IF(Table3[[#This Row],[Incentive Disbursements]]&lt;=1, "N/A", "NO"))</f>
        <v>N/A</v>
      </c>
      <c r="I363" s="17" t="str">
        <f t="shared" si="15"/>
        <v>NO</v>
      </c>
      <c r="J363" s="95">
        <v>137.0864</v>
      </c>
      <c r="K363" s="96">
        <f>Table3[[#This Row],[CLM $ Collected ]]/'1.) CLM Reference'!$B$4</f>
        <v>1.0733244836910881E-5</v>
      </c>
      <c r="L363" s="97">
        <v>0</v>
      </c>
      <c r="M363" s="96">
        <f>Table3[[#This Row],[Incentive Disbursements]]/'1.) CLM Reference'!$B$5</f>
        <v>0</v>
      </c>
      <c r="N363" s="96" t="str">
        <f t="shared" si="16"/>
        <v>NO</v>
      </c>
      <c r="O363" s="95">
        <v>175.2576</v>
      </c>
      <c r="P363" s="98">
        <f>Table3[[#This Row],[CLM $ Collected ]]/'1.) CLM Reference'!$B$4</f>
        <v>1.0733244836910881E-5</v>
      </c>
      <c r="Q363" s="97">
        <v>0</v>
      </c>
      <c r="R363" s="99">
        <f>Table3[[#This Row],[Incentive Disbursements]]/'1.) CLM Reference'!$B$5</f>
        <v>0</v>
      </c>
      <c r="S363" s="49" t="str">
        <f t="shared" si="17"/>
        <v>NO</v>
      </c>
      <c r="U363" s="49" t="s">
        <v>209</v>
      </c>
      <c r="V363" s="49" t="str">
        <f>RIGHT(Table5[[#This Row],[Census Tract]],10)</f>
        <v>9009180200</v>
      </c>
      <c r="W363" s="49" t="s">
        <v>255</v>
      </c>
      <c r="X363" s="49" t="s">
        <v>239</v>
      </c>
      <c r="Y363" s="49">
        <v>312.34399999999999</v>
      </c>
      <c r="Z363" s="49">
        <v>1.0733244836910881E-5</v>
      </c>
      <c r="AA363" s="49">
        <v>0</v>
      </c>
      <c r="AB363" s="49">
        <v>0</v>
      </c>
      <c r="AC363" s="49" t="s">
        <v>290</v>
      </c>
      <c r="AD363" s="49" t="s">
        <v>1965</v>
      </c>
      <c r="AE363" s="49">
        <v>137.0864</v>
      </c>
      <c r="AF363" s="49">
        <v>1.0733244836910881E-5</v>
      </c>
      <c r="AG363" s="49">
        <v>0</v>
      </c>
      <c r="AH363" s="49">
        <v>0</v>
      </c>
      <c r="AI363" s="49" t="s">
        <v>1965</v>
      </c>
      <c r="AJ363" s="49">
        <v>175.2576</v>
      </c>
      <c r="AK363" s="49">
        <v>1.0733244836910881E-5</v>
      </c>
      <c r="AL363" s="49">
        <v>0</v>
      </c>
      <c r="AM363" s="49">
        <v>0</v>
      </c>
      <c r="AN363" s="49" t="s">
        <v>1965</v>
      </c>
    </row>
    <row r="364" spans="1:40" s="49" customFormat="1" ht="15.75" thickBot="1" x14ac:dyDescent="0.3">
      <c r="A364" s="92" t="s">
        <v>209</v>
      </c>
      <c r="B364" s="93" t="s">
        <v>252</v>
      </c>
      <c r="C364" s="94" t="s">
        <v>239</v>
      </c>
      <c r="D364" s="15">
        <f>Table3[[#This Row],[Residential CLM $ Collected]]+Table3[[#This Row],[C&amp;I CLM $ Collected]]</f>
        <v>991.60609999999997</v>
      </c>
      <c r="E364" s="48">
        <f>Table3[[#This Row],[CLM $ Collected ]]/'1.) CLM Reference'!$B$4</f>
        <v>3.4075093656591246E-5</v>
      </c>
      <c r="F364" s="12">
        <f>Table3[[#This Row],[Residential Incentive Disbursements]]+Table3[[#This Row],[C&amp;I Incentive Disbursements]]</f>
        <v>0</v>
      </c>
      <c r="G364" s="17">
        <f>Table3[[#This Row],[Incentive Disbursements]]/'1.) CLM Reference'!$B$5</f>
        <v>0</v>
      </c>
      <c r="H364" s="17" t="str">
        <f>IF((Table3[[#This Row],[Incentive Disbursements]]&gt;=0.5*Table3[[#This Row],[CLM $ Collected ]]),"YES",IF(Table3[[#This Row],[Incentive Disbursements]]&lt;=1, "N/A", "NO"))</f>
        <v>N/A</v>
      </c>
      <c r="I364" s="17" t="str">
        <f t="shared" si="15"/>
        <v>NO</v>
      </c>
      <c r="J364" s="95">
        <v>94.562600000000003</v>
      </c>
      <c r="K364" s="96">
        <f>Table3[[#This Row],[CLM $ Collected ]]/'1.) CLM Reference'!$B$4</f>
        <v>3.4075093656591246E-5</v>
      </c>
      <c r="L364" s="97">
        <v>0</v>
      </c>
      <c r="M364" s="96">
        <f>Table3[[#This Row],[Incentive Disbursements]]/'1.) CLM Reference'!$B$5</f>
        <v>0</v>
      </c>
      <c r="N364" s="96" t="str">
        <f t="shared" si="16"/>
        <v>NO</v>
      </c>
      <c r="O364" s="95">
        <v>897.04349999999999</v>
      </c>
      <c r="P364" s="98">
        <f>Table3[[#This Row],[CLM $ Collected ]]/'1.) CLM Reference'!$B$4</f>
        <v>3.4075093656591246E-5</v>
      </c>
      <c r="Q364" s="97">
        <v>0</v>
      </c>
      <c r="R364" s="99">
        <f>Table3[[#This Row],[Incentive Disbursements]]/'1.) CLM Reference'!$B$5</f>
        <v>0</v>
      </c>
      <c r="S364" s="49" t="str">
        <f t="shared" si="17"/>
        <v>NO</v>
      </c>
      <c r="U364" s="49" t="s">
        <v>209</v>
      </c>
      <c r="V364" s="49" t="str">
        <f>RIGHT(Table5[[#This Row],[Census Tract]],10)</f>
        <v>9009180200</v>
      </c>
      <c r="W364" s="49" t="s">
        <v>252</v>
      </c>
      <c r="X364" s="49" t="s">
        <v>239</v>
      </c>
      <c r="Y364" s="49">
        <v>991.60609999999997</v>
      </c>
      <c r="Z364" s="49">
        <v>3.4075093656591246E-5</v>
      </c>
      <c r="AA364" s="49">
        <v>0</v>
      </c>
      <c r="AB364" s="49">
        <v>0</v>
      </c>
      <c r="AC364" s="49" t="s">
        <v>290</v>
      </c>
      <c r="AD364" s="49" t="s">
        <v>1965</v>
      </c>
      <c r="AE364" s="49">
        <v>94.562600000000003</v>
      </c>
      <c r="AF364" s="49">
        <v>3.4075093656591246E-5</v>
      </c>
      <c r="AG364" s="49">
        <v>0</v>
      </c>
      <c r="AH364" s="49">
        <v>0</v>
      </c>
      <c r="AI364" s="49" t="s">
        <v>1965</v>
      </c>
      <c r="AJ364" s="49">
        <v>897.04349999999999</v>
      </c>
      <c r="AK364" s="49">
        <v>3.4075093656591246E-5</v>
      </c>
      <c r="AL364" s="49">
        <v>0</v>
      </c>
      <c r="AM364" s="49">
        <v>0</v>
      </c>
      <c r="AN364" s="49" t="s">
        <v>1965</v>
      </c>
    </row>
    <row r="365" spans="1:40" s="49" customFormat="1" ht="15.75" thickBot="1" x14ac:dyDescent="0.3">
      <c r="A365" s="92" t="s">
        <v>210</v>
      </c>
      <c r="B365" s="93" t="s">
        <v>254</v>
      </c>
      <c r="C365" s="94" t="s">
        <v>239</v>
      </c>
      <c r="D365" s="15">
        <f>Table3[[#This Row],[Residential CLM $ Collected]]+Table3[[#This Row],[C&amp;I CLM $ Collected]]</f>
        <v>61658.203399999999</v>
      </c>
      <c r="E365" s="48">
        <f>Table3[[#This Row],[CLM $ Collected ]]/'1.) CLM Reference'!$B$4</f>
        <v>2.118794000513059E-3</v>
      </c>
      <c r="F365" s="12">
        <f>Table3[[#This Row],[Residential Incentive Disbursements]]+Table3[[#This Row],[C&amp;I Incentive Disbursements]]</f>
        <v>0</v>
      </c>
      <c r="G365" s="17">
        <f>Table3[[#This Row],[Incentive Disbursements]]/'1.) CLM Reference'!$B$5</f>
        <v>0</v>
      </c>
      <c r="H365" s="17" t="str">
        <f>IF((Table3[[#This Row],[Incentive Disbursements]]&gt;=0.5*Table3[[#This Row],[CLM $ Collected ]]),"YES",IF(Table3[[#This Row],[Incentive Disbursements]]&lt;=1, "N/A", "NO"))</f>
        <v>N/A</v>
      </c>
      <c r="I365" s="17" t="str">
        <f t="shared" si="15"/>
        <v>NO</v>
      </c>
      <c r="J365" s="95">
        <v>39263.134100000003</v>
      </c>
      <c r="K365" s="96">
        <f>Table3[[#This Row],[CLM $ Collected ]]/'1.) CLM Reference'!$B$4</f>
        <v>2.118794000513059E-3</v>
      </c>
      <c r="L365" s="97">
        <v>0</v>
      </c>
      <c r="M365" s="96">
        <f>Table3[[#This Row],[Incentive Disbursements]]/'1.) CLM Reference'!$B$5</f>
        <v>0</v>
      </c>
      <c r="N365" s="96" t="str">
        <f t="shared" si="16"/>
        <v>NO</v>
      </c>
      <c r="O365" s="95">
        <v>22395.069299999999</v>
      </c>
      <c r="P365" s="98">
        <f>Table3[[#This Row],[CLM $ Collected ]]/'1.) CLM Reference'!$B$4</f>
        <v>2.118794000513059E-3</v>
      </c>
      <c r="Q365" s="97">
        <v>0</v>
      </c>
      <c r="R365" s="99">
        <f>Table3[[#This Row],[Incentive Disbursements]]/'1.) CLM Reference'!$B$5</f>
        <v>0</v>
      </c>
      <c r="S365" s="49" t="str">
        <f t="shared" si="17"/>
        <v>NO</v>
      </c>
      <c r="U365" s="49" t="s">
        <v>210</v>
      </c>
      <c r="V365" s="49" t="str">
        <f>RIGHT(Table5[[#This Row],[Census Tract]],10)</f>
        <v>9009180300</v>
      </c>
      <c r="W365" s="49" t="s">
        <v>254</v>
      </c>
      <c r="X365" s="49" t="s">
        <v>239</v>
      </c>
      <c r="Y365" s="49">
        <v>61658.203399999999</v>
      </c>
      <c r="Z365" s="49">
        <v>2.118794000513059E-3</v>
      </c>
      <c r="AA365" s="49">
        <v>0</v>
      </c>
      <c r="AB365" s="49">
        <v>0</v>
      </c>
      <c r="AC365" s="49" t="s">
        <v>290</v>
      </c>
      <c r="AD365" s="49" t="s">
        <v>1965</v>
      </c>
      <c r="AE365" s="49">
        <v>39263.134100000003</v>
      </c>
      <c r="AF365" s="49">
        <v>2.118794000513059E-3</v>
      </c>
      <c r="AG365" s="49">
        <v>0</v>
      </c>
      <c r="AH365" s="49">
        <v>0</v>
      </c>
      <c r="AI365" s="49" t="s">
        <v>1965</v>
      </c>
      <c r="AJ365" s="49">
        <v>22395.069299999999</v>
      </c>
      <c r="AK365" s="49">
        <v>2.118794000513059E-3</v>
      </c>
      <c r="AL365" s="49">
        <v>0</v>
      </c>
      <c r="AM365" s="49">
        <v>0</v>
      </c>
      <c r="AN365" s="49" t="s">
        <v>1965</v>
      </c>
    </row>
    <row r="366" spans="1:40" s="49" customFormat="1" ht="15.75" thickBot="1" x14ac:dyDescent="0.3">
      <c r="A366" s="92" t="s">
        <v>210</v>
      </c>
      <c r="B366" s="93" t="s">
        <v>265</v>
      </c>
      <c r="C366" s="94" t="s">
        <v>239</v>
      </c>
      <c r="D366" s="15">
        <f>Table3[[#This Row],[Residential CLM $ Collected]]+Table3[[#This Row],[C&amp;I CLM $ Collected]]</f>
        <v>0</v>
      </c>
      <c r="E366" s="48">
        <f>Table3[[#This Row],[CLM $ Collected ]]/'1.) CLM Reference'!$B$4</f>
        <v>0</v>
      </c>
      <c r="F366" s="12">
        <f>Table3[[#This Row],[Residential Incentive Disbursements]]+Table3[[#This Row],[C&amp;I Incentive Disbursements]]</f>
        <v>21467.85</v>
      </c>
      <c r="G366" s="17">
        <f>Table3[[#This Row],[Incentive Disbursements]]/'1.) CLM Reference'!$B$5</f>
        <v>1.2777730713415896E-3</v>
      </c>
      <c r="H366" s="17" t="str">
        <f>IF((Table3[[#This Row],[Incentive Disbursements]]&gt;=0.5*Table3[[#This Row],[CLM $ Collected ]]),"YES",IF(Table3[[#This Row],[Incentive Disbursements]]&lt;=1, "N/A", "NO"))</f>
        <v>YES</v>
      </c>
      <c r="I366" s="17" t="str">
        <f t="shared" si="15"/>
        <v>N/A</v>
      </c>
      <c r="J366" s="95">
        <v>0</v>
      </c>
      <c r="K366" s="96">
        <f>Table3[[#This Row],[CLM $ Collected ]]/'1.) CLM Reference'!$B$4</f>
        <v>0</v>
      </c>
      <c r="L366" s="97">
        <v>5787.8</v>
      </c>
      <c r="M366" s="96">
        <f>Table3[[#This Row],[Incentive Disbursements]]/'1.) CLM Reference'!$B$5</f>
        <v>1.2777730713415896E-3</v>
      </c>
      <c r="N366" s="96" t="str">
        <f t="shared" si="16"/>
        <v>N/A</v>
      </c>
      <c r="O366" s="95">
        <v>0</v>
      </c>
      <c r="P366" s="98">
        <f>Table3[[#This Row],[CLM $ Collected ]]/'1.) CLM Reference'!$B$4</f>
        <v>0</v>
      </c>
      <c r="Q366" s="97">
        <v>15680.05</v>
      </c>
      <c r="R366" s="99">
        <f>Table3[[#This Row],[Incentive Disbursements]]/'1.) CLM Reference'!$B$5</f>
        <v>1.2777730713415896E-3</v>
      </c>
      <c r="S366" s="49" t="str">
        <f t="shared" si="17"/>
        <v>N/A</v>
      </c>
      <c r="U366" s="49" t="s">
        <v>210</v>
      </c>
      <c r="V366" s="49" t="str">
        <f>RIGHT(Table5[[#This Row],[Census Tract]],10)</f>
        <v>9009180300</v>
      </c>
      <c r="W366" s="49" t="s">
        <v>265</v>
      </c>
      <c r="X366" s="49" t="s">
        <v>239</v>
      </c>
      <c r="Y366" s="49">
        <v>0</v>
      </c>
      <c r="Z366" s="49">
        <v>0</v>
      </c>
      <c r="AA366" s="49">
        <v>21467.85</v>
      </c>
      <c r="AB366" s="49">
        <v>1.2777730713415896E-3</v>
      </c>
      <c r="AC366" s="49" t="s">
        <v>1966</v>
      </c>
      <c r="AD366" s="49" t="s">
        <v>290</v>
      </c>
      <c r="AE366" s="49">
        <v>0</v>
      </c>
      <c r="AF366" s="49">
        <v>0</v>
      </c>
      <c r="AG366" s="49">
        <v>5787.8</v>
      </c>
      <c r="AH366" s="49">
        <v>1.2777730713415896E-3</v>
      </c>
      <c r="AI366" s="49" t="s">
        <v>290</v>
      </c>
      <c r="AJ366" s="49">
        <v>0</v>
      </c>
      <c r="AK366" s="49">
        <v>0</v>
      </c>
      <c r="AL366" s="49">
        <v>15680.05</v>
      </c>
      <c r="AM366" s="49">
        <v>1.2777730713415896E-3</v>
      </c>
      <c r="AN366" s="49" t="s">
        <v>290</v>
      </c>
    </row>
    <row r="367" spans="1:40" s="49" customFormat="1" ht="15.75" thickBot="1" x14ac:dyDescent="0.3">
      <c r="A367" s="92" t="s">
        <v>210</v>
      </c>
      <c r="B367" s="93" t="s">
        <v>251</v>
      </c>
      <c r="C367" s="94" t="s">
        <v>239</v>
      </c>
      <c r="D367" s="15">
        <f>Table3[[#This Row],[Residential CLM $ Collected]]+Table3[[#This Row],[C&amp;I CLM $ Collected]]</f>
        <v>958.25630000000001</v>
      </c>
      <c r="E367" s="48">
        <f>Table3[[#This Row],[CLM $ Collected ]]/'1.) CLM Reference'!$B$4</f>
        <v>3.2929076545130771E-5</v>
      </c>
      <c r="F367" s="12">
        <f>Table3[[#This Row],[Residential Incentive Disbursements]]+Table3[[#This Row],[C&amp;I Incentive Disbursements]]</f>
        <v>0</v>
      </c>
      <c r="G367" s="17">
        <f>Table3[[#This Row],[Incentive Disbursements]]/'1.) CLM Reference'!$B$5</f>
        <v>0</v>
      </c>
      <c r="H367" s="17" t="str">
        <f>IF((Table3[[#This Row],[Incentive Disbursements]]&gt;=0.5*Table3[[#This Row],[CLM $ Collected ]]),"YES",IF(Table3[[#This Row],[Incentive Disbursements]]&lt;=1, "N/A", "NO"))</f>
        <v>N/A</v>
      </c>
      <c r="I367" s="17" t="str">
        <f t="shared" si="15"/>
        <v>NO</v>
      </c>
      <c r="J367" s="95">
        <v>541.58529999999996</v>
      </c>
      <c r="K367" s="96">
        <f>Table3[[#This Row],[CLM $ Collected ]]/'1.) CLM Reference'!$B$4</f>
        <v>3.2929076545130771E-5</v>
      </c>
      <c r="L367" s="97">
        <v>0</v>
      </c>
      <c r="M367" s="96">
        <f>Table3[[#This Row],[Incentive Disbursements]]/'1.) CLM Reference'!$B$5</f>
        <v>0</v>
      </c>
      <c r="N367" s="96" t="str">
        <f t="shared" si="16"/>
        <v>NO</v>
      </c>
      <c r="O367" s="95">
        <v>416.67099999999999</v>
      </c>
      <c r="P367" s="98">
        <f>Table3[[#This Row],[CLM $ Collected ]]/'1.) CLM Reference'!$B$4</f>
        <v>3.2929076545130771E-5</v>
      </c>
      <c r="Q367" s="97">
        <v>0</v>
      </c>
      <c r="R367" s="99">
        <f>Table3[[#This Row],[Incentive Disbursements]]/'1.) CLM Reference'!$B$5</f>
        <v>0</v>
      </c>
      <c r="S367" s="49" t="str">
        <f t="shared" si="17"/>
        <v>NO</v>
      </c>
      <c r="U367" s="49" t="s">
        <v>210</v>
      </c>
      <c r="V367" s="49" t="str">
        <f>RIGHT(Table5[[#This Row],[Census Tract]],10)</f>
        <v>9009180300</v>
      </c>
      <c r="W367" s="49" t="s">
        <v>251</v>
      </c>
      <c r="X367" s="49" t="s">
        <v>239</v>
      </c>
      <c r="Y367" s="49">
        <v>958.25630000000001</v>
      </c>
      <c r="Z367" s="49">
        <v>3.2929076545130771E-5</v>
      </c>
      <c r="AA367" s="49">
        <v>0</v>
      </c>
      <c r="AB367" s="49">
        <v>0</v>
      </c>
      <c r="AC367" s="49" t="s">
        <v>290</v>
      </c>
      <c r="AD367" s="49" t="s">
        <v>1965</v>
      </c>
      <c r="AE367" s="49">
        <v>541.58529999999996</v>
      </c>
      <c r="AF367" s="49">
        <v>3.2929076545130771E-5</v>
      </c>
      <c r="AG367" s="49">
        <v>0</v>
      </c>
      <c r="AH367" s="49">
        <v>0</v>
      </c>
      <c r="AI367" s="49" t="s">
        <v>1965</v>
      </c>
      <c r="AJ367" s="49">
        <v>416.67099999999999</v>
      </c>
      <c r="AK367" s="49">
        <v>3.2929076545130771E-5</v>
      </c>
      <c r="AL367" s="49">
        <v>0</v>
      </c>
      <c r="AM367" s="49">
        <v>0</v>
      </c>
      <c r="AN367" s="49" t="s">
        <v>1965</v>
      </c>
    </row>
    <row r="368" spans="1:40" s="49" customFormat="1" ht="15.75" thickBot="1" x14ac:dyDescent="0.3">
      <c r="A368" s="92" t="s">
        <v>210</v>
      </c>
      <c r="B368" s="93" t="s">
        <v>255</v>
      </c>
      <c r="C368" s="94" t="s">
        <v>239</v>
      </c>
      <c r="D368" s="15">
        <f>Table3[[#This Row],[Residential CLM $ Collected]]+Table3[[#This Row],[C&amp;I CLM $ Collected]]</f>
        <v>186.86240000000001</v>
      </c>
      <c r="E368" s="48">
        <f>Table3[[#This Row],[CLM $ Collected ]]/'1.) CLM Reference'!$B$4</f>
        <v>6.4212531376071765E-6</v>
      </c>
      <c r="F368" s="12">
        <f>Table3[[#This Row],[Residential Incentive Disbursements]]+Table3[[#This Row],[C&amp;I Incentive Disbursements]]</f>
        <v>0</v>
      </c>
      <c r="G368" s="17">
        <f>Table3[[#This Row],[Incentive Disbursements]]/'1.) CLM Reference'!$B$5</f>
        <v>0</v>
      </c>
      <c r="H368" s="17" t="str">
        <f>IF((Table3[[#This Row],[Incentive Disbursements]]&gt;=0.5*Table3[[#This Row],[CLM $ Collected ]]),"YES",IF(Table3[[#This Row],[Incentive Disbursements]]&lt;=1, "N/A", "NO"))</f>
        <v>N/A</v>
      </c>
      <c r="I368" s="17" t="str">
        <f t="shared" si="15"/>
        <v>NO</v>
      </c>
      <c r="J368" s="95">
        <v>0</v>
      </c>
      <c r="K368" s="96">
        <f>Table3[[#This Row],[CLM $ Collected ]]/'1.) CLM Reference'!$B$4</f>
        <v>6.4212531376071765E-6</v>
      </c>
      <c r="L368" s="97">
        <v>0</v>
      </c>
      <c r="M368" s="96">
        <f>Table3[[#This Row],[Incentive Disbursements]]/'1.) CLM Reference'!$B$5</f>
        <v>0</v>
      </c>
      <c r="N368" s="96" t="str">
        <f t="shared" si="16"/>
        <v>NO</v>
      </c>
      <c r="O368" s="95">
        <v>186.86240000000001</v>
      </c>
      <c r="P368" s="98">
        <f>Table3[[#This Row],[CLM $ Collected ]]/'1.) CLM Reference'!$B$4</f>
        <v>6.4212531376071765E-6</v>
      </c>
      <c r="Q368" s="97">
        <v>0</v>
      </c>
      <c r="R368" s="99">
        <f>Table3[[#This Row],[Incentive Disbursements]]/'1.) CLM Reference'!$B$5</f>
        <v>0</v>
      </c>
      <c r="S368" s="49" t="str">
        <f t="shared" si="17"/>
        <v>NO</v>
      </c>
      <c r="U368" s="49" t="s">
        <v>210</v>
      </c>
      <c r="V368" s="49" t="str">
        <f>RIGHT(Table5[[#This Row],[Census Tract]],10)</f>
        <v>9009180300</v>
      </c>
      <c r="W368" s="49" t="s">
        <v>255</v>
      </c>
      <c r="X368" s="49" t="s">
        <v>239</v>
      </c>
      <c r="Y368" s="49">
        <v>186.86240000000001</v>
      </c>
      <c r="Z368" s="49">
        <v>6.4212531376071765E-6</v>
      </c>
      <c r="AA368" s="49">
        <v>0</v>
      </c>
      <c r="AB368" s="49">
        <v>0</v>
      </c>
      <c r="AC368" s="49" t="s">
        <v>290</v>
      </c>
      <c r="AD368" s="49" t="s">
        <v>1965</v>
      </c>
      <c r="AE368" s="49">
        <v>0</v>
      </c>
      <c r="AF368" s="49">
        <v>6.4212531376071765E-6</v>
      </c>
      <c r="AG368" s="49">
        <v>0</v>
      </c>
      <c r="AH368" s="49">
        <v>0</v>
      </c>
      <c r="AI368" s="49" t="s">
        <v>1965</v>
      </c>
      <c r="AJ368" s="49">
        <v>186.86240000000001</v>
      </c>
      <c r="AK368" s="49">
        <v>6.4212531376071765E-6</v>
      </c>
      <c r="AL368" s="49">
        <v>0</v>
      </c>
      <c r="AM368" s="49">
        <v>0</v>
      </c>
      <c r="AN368" s="49" t="s">
        <v>1965</v>
      </c>
    </row>
    <row r="369" spans="1:40" s="49" customFormat="1" ht="15.75" thickBot="1" x14ac:dyDescent="0.3">
      <c r="A369" s="92" t="s">
        <v>210</v>
      </c>
      <c r="B369" s="93" t="s">
        <v>252</v>
      </c>
      <c r="C369" s="94" t="s">
        <v>239</v>
      </c>
      <c r="D369" s="15">
        <f>Table3[[#This Row],[Residential CLM $ Collected]]+Table3[[#This Row],[C&amp;I CLM $ Collected]]</f>
        <v>18.827999999999999</v>
      </c>
      <c r="E369" s="48">
        <f>Table3[[#This Row],[CLM $ Collected ]]/'1.) CLM Reference'!$B$4</f>
        <v>6.4699668887303131E-7</v>
      </c>
      <c r="F369" s="12">
        <f>Table3[[#This Row],[Residential Incentive Disbursements]]+Table3[[#This Row],[C&amp;I Incentive Disbursements]]</f>
        <v>0</v>
      </c>
      <c r="G369" s="17">
        <f>Table3[[#This Row],[Incentive Disbursements]]/'1.) CLM Reference'!$B$5</f>
        <v>0</v>
      </c>
      <c r="H369" s="17" t="str">
        <f>IF((Table3[[#This Row],[Incentive Disbursements]]&gt;=0.5*Table3[[#This Row],[CLM $ Collected ]]),"YES",IF(Table3[[#This Row],[Incentive Disbursements]]&lt;=1, "N/A", "NO"))</f>
        <v>N/A</v>
      </c>
      <c r="I369" s="17" t="str">
        <f t="shared" si="15"/>
        <v>N/A</v>
      </c>
      <c r="J369" s="95">
        <v>18.827999999999999</v>
      </c>
      <c r="K369" s="96">
        <f>Table3[[#This Row],[CLM $ Collected ]]/'1.) CLM Reference'!$B$4</f>
        <v>6.4699668887303131E-7</v>
      </c>
      <c r="L369" s="97">
        <v>0</v>
      </c>
      <c r="M369" s="96">
        <f>Table3[[#This Row],[Incentive Disbursements]]/'1.) CLM Reference'!$B$5</f>
        <v>0</v>
      </c>
      <c r="N369" s="96" t="str">
        <f t="shared" si="16"/>
        <v>N/A</v>
      </c>
      <c r="O369" s="95">
        <v>0</v>
      </c>
      <c r="P369" s="98">
        <f>Table3[[#This Row],[CLM $ Collected ]]/'1.) CLM Reference'!$B$4</f>
        <v>6.4699668887303131E-7</v>
      </c>
      <c r="Q369" s="97">
        <v>0</v>
      </c>
      <c r="R369" s="99">
        <f>Table3[[#This Row],[Incentive Disbursements]]/'1.) CLM Reference'!$B$5</f>
        <v>0</v>
      </c>
      <c r="S369" s="49" t="str">
        <f t="shared" si="17"/>
        <v>N/A</v>
      </c>
      <c r="U369" s="49" t="s">
        <v>210</v>
      </c>
      <c r="V369" s="49" t="str">
        <f>RIGHT(Table5[[#This Row],[Census Tract]],10)</f>
        <v>9009180300</v>
      </c>
      <c r="W369" s="49" t="s">
        <v>252</v>
      </c>
      <c r="X369" s="49" t="s">
        <v>239</v>
      </c>
      <c r="Y369" s="49">
        <v>18.827999999999999</v>
      </c>
      <c r="Z369" s="49">
        <v>6.4699668887303131E-7</v>
      </c>
      <c r="AA369" s="49">
        <v>0</v>
      </c>
      <c r="AB369" s="49">
        <v>0</v>
      </c>
      <c r="AC369" s="49" t="s">
        <v>290</v>
      </c>
      <c r="AD369" s="49" t="s">
        <v>290</v>
      </c>
      <c r="AE369" s="49">
        <v>18.827999999999999</v>
      </c>
      <c r="AF369" s="49">
        <v>6.4699668887303131E-7</v>
      </c>
      <c r="AG369" s="49">
        <v>0</v>
      </c>
      <c r="AH369" s="49">
        <v>0</v>
      </c>
      <c r="AI369" s="49" t="s">
        <v>290</v>
      </c>
      <c r="AJ369" s="49">
        <v>0</v>
      </c>
      <c r="AK369" s="49">
        <v>6.4699668887303131E-7</v>
      </c>
      <c r="AL369" s="49">
        <v>0</v>
      </c>
      <c r="AM369" s="49">
        <v>0</v>
      </c>
      <c r="AN369" s="49" t="s">
        <v>290</v>
      </c>
    </row>
    <row r="370" spans="1:40" s="49" customFormat="1" ht="15.75" thickBot="1" x14ac:dyDescent="0.3">
      <c r="A370" s="92" t="s">
        <v>211</v>
      </c>
      <c r="B370" s="93" t="s">
        <v>254</v>
      </c>
      <c r="C370" s="94" t="s">
        <v>239</v>
      </c>
      <c r="D370" s="15">
        <f>Table3[[#This Row],[Residential CLM $ Collected]]+Table3[[#This Row],[C&amp;I CLM $ Collected]]</f>
        <v>59107.457199999997</v>
      </c>
      <c r="E370" s="48">
        <f>Table3[[#This Row],[CLM $ Collected ]]/'1.) CLM Reference'!$B$4</f>
        <v>2.0311413371629705E-3</v>
      </c>
      <c r="F370" s="12">
        <f>Table3[[#This Row],[Residential Incentive Disbursements]]+Table3[[#This Row],[C&amp;I Incentive Disbursements]]</f>
        <v>0</v>
      </c>
      <c r="G370" s="17">
        <f>Table3[[#This Row],[Incentive Disbursements]]/'1.) CLM Reference'!$B$5</f>
        <v>0</v>
      </c>
      <c r="H370" s="17" t="str">
        <f>IF((Table3[[#This Row],[Incentive Disbursements]]&gt;=0.5*Table3[[#This Row],[CLM $ Collected ]]),"YES",IF(Table3[[#This Row],[Incentive Disbursements]]&lt;=1, "N/A", "NO"))</f>
        <v>N/A</v>
      </c>
      <c r="I370" s="17" t="str">
        <f t="shared" si="15"/>
        <v>NO</v>
      </c>
      <c r="J370" s="95">
        <v>44023.715199999999</v>
      </c>
      <c r="K370" s="96">
        <f>Table3[[#This Row],[CLM $ Collected ]]/'1.) CLM Reference'!$B$4</f>
        <v>2.0311413371629705E-3</v>
      </c>
      <c r="L370" s="97">
        <v>0</v>
      </c>
      <c r="M370" s="96">
        <f>Table3[[#This Row],[Incentive Disbursements]]/'1.) CLM Reference'!$B$5</f>
        <v>0</v>
      </c>
      <c r="N370" s="96" t="str">
        <f t="shared" si="16"/>
        <v>NO</v>
      </c>
      <c r="O370" s="95">
        <v>15083.742</v>
      </c>
      <c r="P370" s="98">
        <f>Table3[[#This Row],[CLM $ Collected ]]/'1.) CLM Reference'!$B$4</f>
        <v>2.0311413371629705E-3</v>
      </c>
      <c r="Q370" s="97">
        <v>0</v>
      </c>
      <c r="R370" s="99">
        <f>Table3[[#This Row],[Incentive Disbursements]]/'1.) CLM Reference'!$B$5</f>
        <v>0</v>
      </c>
      <c r="S370" s="49" t="str">
        <f t="shared" si="17"/>
        <v>NO</v>
      </c>
      <c r="U370" s="49" t="s">
        <v>211</v>
      </c>
      <c r="V370" s="49" t="str">
        <f>RIGHT(Table5[[#This Row],[Census Tract]],10)</f>
        <v>9009180400</v>
      </c>
      <c r="W370" s="49" t="s">
        <v>254</v>
      </c>
      <c r="X370" s="49" t="s">
        <v>239</v>
      </c>
      <c r="Y370" s="49">
        <v>59107.457199999997</v>
      </c>
      <c r="Z370" s="49">
        <v>2.0311413371629705E-3</v>
      </c>
      <c r="AA370" s="49">
        <v>0</v>
      </c>
      <c r="AB370" s="49">
        <v>0</v>
      </c>
      <c r="AC370" s="49" t="s">
        <v>290</v>
      </c>
      <c r="AD370" s="49" t="s">
        <v>1965</v>
      </c>
      <c r="AE370" s="49">
        <v>44023.715199999999</v>
      </c>
      <c r="AF370" s="49">
        <v>2.0311413371629705E-3</v>
      </c>
      <c r="AG370" s="49">
        <v>0</v>
      </c>
      <c r="AH370" s="49">
        <v>0</v>
      </c>
      <c r="AI370" s="49" t="s">
        <v>1965</v>
      </c>
      <c r="AJ370" s="49">
        <v>15083.742</v>
      </c>
      <c r="AK370" s="49">
        <v>2.0311413371629705E-3</v>
      </c>
      <c r="AL370" s="49">
        <v>0</v>
      </c>
      <c r="AM370" s="49">
        <v>0</v>
      </c>
      <c r="AN370" s="49" t="s">
        <v>1965</v>
      </c>
    </row>
    <row r="371" spans="1:40" s="49" customFormat="1" ht="15.75" thickBot="1" x14ac:dyDescent="0.3">
      <c r="A371" s="92" t="s">
        <v>211</v>
      </c>
      <c r="B371" s="93" t="s">
        <v>265</v>
      </c>
      <c r="C371" s="94" t="s">
        <v>239</v>
      </c>
      <c r="D371" s="15">
        <f>Table3[[#This Row],[Residential CLM $ Collected]]+Table3[[#This Row],[C&amp;I CLM $ Collected]]</f>
        <v>0</v>
      </c>
      <c r="E371" s="48">
        <f>Table3[[#This Row],[CLM $ Collected ]]/'1.) CLM Reference'!$B$4</f>
        <v>0</v>
      </c>
      <c r="F371" s="12">
        <f>Table3[[#This Row],[Residential Incentive Disbursements]]+Table3[[#This Row],[C&amp;I Incentive Disbursements]]</f>
        <v>46638.11</v>
      </c>
      <c r="G371" s="17">
        <f>Table3[[#This Row],[Incentive Disbursements]]/'1.) CLM Reference'!$B$5</f>
        <v>2.7759147309240053E-3</v>
      </c>
      <c r="H371" s="17" t="str">
        <f>IF((Table3[[#This Row],[Incentive Disbursements]]&gt;=0.5*Table3[[#This Row],[CLM $ Collected ]]),"YES",IF(Table3[[#This Row],[Incentive Disbursements]]&lt;=1, "N/A", "NO"))</f>
        <v>YES</v>
      </c>
      <c r="I371" s="17" t="str">
        <f t="shared" si="15"/>
        <v>N/A</v>
      </c>
      <c r="J371" s="95">
        <v>0</v>
      </c>
      <c r="K371" s="96">
        <f>Table3[[#This Row],[CLM $ Collected ]]/'1.) CLM Reference'!$B$4</f>
        <v>0</v>
      </c>
      <c r="L371" s="97">
        <v>25336.11</v>
      </c>
      <c r="M371" s="96">
        <f>Table3[[#This Row],[Incentive Disbursements]]/'1.) CLM Reference'!$B$5</f>
        <v>2.7759147309240053E-3</v>
      </c>
      <c r="N371" s="96" t="str">
        <f t="shared" si="16"/>
        <v>N/A</v>
      </c>
      <c r="O371" s="95">
        <v>0</v>
      </c>
      <c r="P371" s="98">
        <f>Table3[[#This Row],[CLM $ Collected ]]/'1.) CLM Reference'!$B$4</f>
        <v>0</v>
      </c>
      <c r="Q371" s="97">
        <v>21302</v>
      </c>
      <c r="R371" s="99">
        <f>Table3[[#This Row],[Incentive Disbursements]]/'1.) CLM Reference'!$B$5</f>
        <v>2.7759147309240053E-3</v>
      </c>
      <c r="S371" s="49" t="str">
        <f t="shared" si="17"/>
        <v>N/A</v>
      </c>
      <c r="U371" s="49" t="s">
        <v>211</v>
      </c>
      <c r="V371" s="49" t="str">
        <f>RIGHT(Table5[[#This Row],[Census Tract]],10)</f>
        <v>9009180400</v>
      </c>
      <c r="W371" s="49" t="s">
        <v>265</v>
      </c>
      <c r="X371" s="49" t="s">
        <v>239</v>
      </c>
      <c r="Y371" s="49">
        <v>0</v>
      </c>
      <c r="Z371" s="49">
        <v>0</v>
      </c>
      <c r="AA371" s="49">
        <v>46638.11</v>
      </c>
      <c r="AB371" s="49">
        <v>2.7759147309240053E-3</v>
      </c>
      <c r="AC371" s="49" t="s">
        <v>1966</v>
      </c>
      <c r="AD371" s="49" t="s">
        <v>290</v>
      </c>
      <c r="AE371" s="49">
        <v>0</v>
      </c>
      <c r="AF371" s="49">
        <v>0</v>
      </c>
      <c r="AG371" s="49">
        <v>25336.11</v>
      </c>
      <c r="AH371" s="49">
        <v>2.7759147309240053E-3</v>
      </c>
      <c r="AI371" s="49" t="s">
        <v>290</v>
      </c>
      <c r="AJ371" s="49">
        <v>0</v>
      </c>
      <c r="AK371" s="49">
        <v>0</v>
      </c>
      <c r="AL371" s="49">
        <v>21302</v>
      </c>
      <c r="AM371" s="49">
        <v>2.7759147309240053E-3</v>
      </c>
      <c r="AN371" s="49" t="s">
        <v>290</v>
      </c>
    </row>
    <row r="372" spans="1:40" s="49" customFormat="1" ht="15.75" thickBot="1" x14ac:dyDescent="0.3">
      <c r="A372" s="92" t="s">
        <v>211</v>
      </c>
      <c r="B372" s="93" t="s">
        <v>252</v>
      </c>
      <c r="C372" s="94" t="s">
        <v>239</v>
      </c>
      <c r="D372" s="15">
        <f>Table3[[#This Row],[Residential CLM $ Collected]]+Table3[[#This Row],[C&amp;I CLM $ Collected]]</f>
        <v>31.1447</v>
      </c>
      <c r="E372" s="48">
        <f>Table3[[#This Row],[CLM $ Collected ]]/'1.) CLM Reference'!$B$4</f>
        <v>1.0702420743543603E-6</v>
      </c>
      <c r="F372" s="12">
        <f>Table3[[#This Row],[Residential Incentive Disbursements]]+Table3[[#This Row],[C&amp;I Incentive Disbursements]]</f>
        <v>0</v>
      </c>
      <c r="G372" s="17">
        <f>Table3[[#This Row],[Incentive Disbursements]]/'1.) CLM Reference'!$B$5</f>
        <v>0</v>
      </c>
      <c r="H372" s="17" t="str">
        <f>IF((Table3[[#This Row],[Incentive Disbursements]]&gt;=0.5*Table3[[#This Row],[CLM $ Collected ]]),"YES",IF(Table3[[#This Row],[Incentive Disbursements]]&lt;=1, "N/A", "NO"))</f>
        <v>N/A</v>
      </c>
      <c r="I372" s="17" t="str">
        <f t="shared" si="15"/>
        <v>N/A</v>
      </c>
      <c r="J372" s="95">
        <v>0</v>
      </c>
      <c r="K372" s="96">
        <f>Table3[[#This Row],[CLM $ Collected ]]/'1.) CLM Reference'!$B$4</f>
        <v>1.0702420743543603E-6</v>
      </c>
      <c r="L372" s="97">
        <v>0</v>
      </c>
      <c r="M372" s="96">
        <f>Table3[[#This Row],[Incentive Disbursements]]/'1.) CLM Reference'!$B$5</f>
        <v>0</v>
      </c>
      <c r="N372" s="96" t="str">
        <f t="shared" si="16"/>
        <v>N/A</v>
      </c>
      <c r="O372" s="95">
        <v>31.1447</v>
      </c>
      <c r="P372" s="98">
        <f>Table3[[#This Row],[CLM $ Collected ]]/'1.) CLM Reference'!$B$4</f>
        <v>1.0702420743543603E-6</v>
      </c>
      <c r="Q372" s="97">
        <v>0</v>
      </c>
      <c r="R372" s="99">
        <f>Table3[[#This Row],[Incentive Disbursements]]/'1.) CLM Reference'!$B$5</f>
        <v>0</v>
      </c>
      <c r="S372" s="49" t="str">
        <f t="shared" si="17"/>
        <v>N/A</v>
      </c>
      <c r="U372" s="49" t="s">
        <v>211</v>
      </c>
      <c r="V372" s="49" t="str">
        <f>RIGHT(Table5[[#This Row],[Census Tract]],10)</f>
        <v>9009180400</v>
      </c>
      <c r="W372" s="49" t="s">
        <v>252</v>
      </c>
      <c r="X372" s="49" t="s">
        <v>239</v>
      </c>
      <c r="Y372" s="49">
        <v>31.1447</v>
      </c>
      <c r="Z372" s="49">
        <v>1.0702420743543603E-6</v>
      </c>
      <c r="AA372" s="49">
        <v>0</v>
      </c>
      <c r="AB372" s="49">
        <v>0</v>
      </c>
      <c r="AC372" s="49" t="s">
        <v>290</v>
      </c>
      <c r="AD372" s="49" t="s">
        <v>290</v>
      </c>
      <c r="AE372" s="49">
        <v>0</v>
      </c>
      <c r="AF372" s="49">
        <v>1.0702420743543603E-6</v>
      </c>
      <c r="AG372" s="49">
        <v>0</v>
      </c>
      <c r="AH372" s="49">
        <v>0</v>
      </c>
      <c r="AI372" s="49" t="s">
        <v>290</v>
      </c>
      <c r="AJ372" s="49">
        <v>31.1447</v>
      </c>
      <c r="AK372" s="49">
        <v>1.0702420743543603E-6</v>
      </c>
      <c r="AL372" s="49">
        <v>0</v>
      </c>
      <c r="AM372" s="49">
        <v>0</v>
      </c>
      <c r="AN372" s="49" t="s">
        <v>290</v>
      </c>
    </row>
    <row r="373" spans="1:40" s="49" customFormat="1" ht="15.75" thickBot="1" x14ac:dyDescent="0.3">
      <c r="A373" s="92" t="s">
        <v>212</v>
      </c>
      <c r="B373" s="93" t="s">
        <v>254</v>
      </c>
      <c r="C373" s="94" t="s">
        <v>239</v>
      </c>
      <c r="D373" s="15">
        <f>Table3[[#This Row],[Residential CLM $ Collected]]+Table3[[#This Row],[C&amp;I CLM $ Collected]]</f>
        <v>100665.45049999999</v>
      </c>
      <c r="E373" s="48">
        <f>Table3[[#This Row],[CLM $ Collected ]]/'1.) CLM Reference'!$B$4</f>
        <v>3.4592210089978768E-3</v>
      </c>
      <c r="F373" s="12">
        <f>Table3[[#This Row],[Residential Incentive Disbursements]]+Table3[[#This Row],[C&amp;I Incentive Disbursements]]</f>
        <v>0</v>
      </c>
      <c r="G373" s="17">
        <f>Table3[[#This Row],[Incentive Disbursements]]/'1.) CLM Reference'!$B$5</f>
        <v>0</v>
      </c>
      <c r="H373" s="17" t="str">
        <f>IF((Table3[[#This Row],[Incentive Disbursements]]&gt;=0.5*Table3[[#This Row],[CLM $ Collected ]]),"YES",IF(Table3[[#This Row],[Incentive Disbursements]]&lt;=1, "N/A", "NO"))</f>
        <v>N/A</v>
      </c>
      <c r="I373" s="17" t="str">
        <f t="shared" si="15"/>
        <v>NO</v>
      </c>
      <c r="J373" s="95">
        <v>82435.041299999997</v>
      </c>
      <c r="K373" s="96">
        <f>Table3[[#This Row],[CLM $ Collected ]]/'1.) CLM Reference'!$B$4</f>
        <v>3.4592210089978768E-3</v>
      </c>
      <c r="L373" s="97">
        <v>0</v>
      </c>
      <c r="M373" s="96">
        <f>Table3[[#This Row],[Incentive Disbursements]]/'1.) CLM Reference'!$B$5</f>
        <v>0</v>
      </c>
      <c r="N373" s="96" t="str">
        <f t="shared" si="16"/>
        <v>NO</v>
      </c>
      <c r="O373" s="95">
        <v>18230.409199999998</v>
      </c>
      <c r="P373" s="98">
        <f>Table3[[#This Row],[CLM $ Collected ]]/'1.) CLM Reference'!$B$4</f>
        <v>3.4592210089978768E-3</v>
      </c>
      <c r="Q373" s="97">
        <v>0</v>
      </c>
      <c r="R373" s="99">
        <f>Table3[[#This Row],[Incentive Disbursements]]/'1.) CLM Reference'!$B$5</f>
        <v>0</v>
      </c>
      <c r="S373" s="49" t="str">
        <f t="shared" si="17"/>
        <v>NO</v>
      </c>
      <c r="U373" s="49" t="s">
        <v>212</v>
      </c>
      <c r="V373" s="49" t="str">
        <f>RIGHT(Table5[[#This Row],[Census Tract]],10)</f>
        <v>9009180500</v>
      </c>
      <c r="W373" s="49" t="s">
        <v>254</v>
      </c>
      <c r="X373" s="49" t="s">
        <v>239</v>
      </c>
      <c r="Y373" s="49">
        <v>100665.45049999999</v>
      </c>
      <c r="Z373" s="49">
        <v>3.4592210089978768E-3</v>
      </c>
      <c r="AA373" s="49">
        <v>0</v>
      </c>
      <c r="AB373" s="49">
        <v>0</v>
      </c>
      <c r="AC373" s="49" t="s">
        <v>290</v>
      </c>
      <c r="AD373" s="49" t="s">
        <v>1965</v>
      </c>
      <c r="AE373" s="49">
        <v>82435.041299999997</v>
      </c>
      <c r="AF373" s="49">
        <v>3.4592210089978768E-3</v>
      </c>
      <c r="AG373" s="49">
        <v>0</v>
      </c>
      <c r="AH373" s="49">
        <v>0</v>
      </c>
      <c r="AI373" s="49" t="s">
        <v>1965</v>
      </c>
      <c r="AJ373" s="49">
        <v>18230.409199999998</v>
      </c>
      <c r="AK373" s="49">
        <v>3.4592210089978768E-3</v>
      </c>
      <c r="AL373" s="49">
        <v>0</v>
      </c>
      <c r="AM373" s="49">
        <v>0</v>
      </c>
      <c r="AN373" s="49" t="s">
        <v>1965</v>
      </c>
    </row>
    <row r="374" spans="1:40" s="49" customFormat="1" ht="15.75" thickBot="1" x14ac:dyDescent="0.3">
      <c r="A374" s="92" t="s">
        <v>212</v>
      </c>
      <c r="B374" s="93" t="s">
        <v>265</v>
      </c>
      <c r="C374" s="94" t="s">
        <v>239</v>
      </c>
      <c r="D374" s="15">
        <f>Table3[[#This Row],[Residential CLM $ Collected]]+Table3[[#This Row],[C&amp;I CLM $ Collected]]</f>
        <v>0</v>
      </c>
      <c r="E374" s="48">
        <f>Table3[[#This Row],[CLM $ Collected ]]/'1.) CLM Reference'!$B$4</f>
        <v>0</v>
      </c>
      <c r="F374" s="12">
        <f>Table3[[#This Row],[Residential Incentive Disbursements]]+Table3[[#This Row],[C&amp;I Incentive Disbursements]]</f>
        <v>43872.23</v>
      </c>
      <c r="G374" s="17">
        <f>Table3[[#This Row],[Incentive Disbursements]]/'1.) CLM Reference'!$B$5</f>
        <v>2.6112886979229237E-3</v>
      </c>
      <c r="H374" s="17" t="str">
        <f>IF((Table3[[#This Row],[Incentive Disbursements]]&gt;=0.5*Table3[[#This Row],[CLM $ Collected ]]),"YES",IF(Table3[[#This Row],[Incentive Disbursements]]&lt;=1, "N/A", "NO"))</f>
        <v>YES</v>
      </c>
      <c r="I374" s="17" t="str">
        <f t="shared" si="15"/>
        <v>N/A</v>
      </c>
      <c r="J374" s="95">
        <v>0</v>
      </c>
      <c r="K374" s="96">
        <f>Table3[[#This Row],[CLM $ Collected ]]/'1.) CLM Reference'!$B$4</f>
        <v>0</v>
      </c>
      <c r="L374" s="97">
        <v>36318.230000000003</v>
      </c>
      <c r="M374" s="96">
        <f>Table3[[#This Row],[Incentive Disbursements]]/'1.) CLM Reference'!$B$5</f>
        <v>2.6112886979229237E-3</v>
      </c>
      <c r="N374" s="96" t="str">
        <f t="shared" si="16"/>
        <v>N/A</v>
      </c>
      <c r="O374" s="95">
        <v>0</v>
      </c>
      <c r="P374" s="98">
        <f>Table3[[#This Row],[CLM $ Collected ]]/'1.) CLM Reference'!$B$4</f>
        <v>0</v>
      </c>
      <c r="Q374" s="97">
        <v>7554</v>
      </c>
      <c r="R374" s="99">
        <f>Table3[[#This Row],[Incentive Disbursements]]/'1.) CLM Reference'!$B$5</f>
        <v>2.6112886979229237E-3</v>
      </c>
      <c r="S374" s="49" t="str">
        <f t="shared" si="17"/>
        <v>N/A</v>
      </c>
      <c r="U374" s="49" t="s">
        <v>212</v>
      </c>
      <c r="V374" s="49" t="str">
        <f>RIGHT(Table5[[#This Row],[Census Tract]],10)</f>
        <v>9009180500</v>
      </c>
      <c r="W374" s="49" t="s">
        <v>265</v>
      </c>
      <c r="X374" s="49" t="s">
        <v>239</v>
      </c>
      <c r="Y374" s="49">
        <v>0</v>
      </c>
      <c r="Z374" s="49">
        <v>0</v>
      </c>
      <c r="AA374" s="49">
        <v>43872.23</v>
      </c>
      <c r="AB374" s="49">
        <v>2.6112886979229237E-3</v>
      </c>
      <c r="AC374" s="49" t="s">
        <v>1966</v>
      </c>
      <c r="AD374" s="49" t="s">
        <v>290</v>
      </c>
      <c r="AE374" s="49">
        <v>0</v>
      </c>
      <c r="AF374" s="49">
        <v>0</v>
      </c>
      <c r="AG374" s="49">
        <v>36318.230000000003</v>
      </c>
      <c r="AH374" s="49">
        <v>2.6112886979229237E-3</v>
      </c>
      <c r="AI374" s="49" t="s">
        <v>290</v>
      </c>
      <c r="AJ374" s="49">
        <v>0</v>
      </c>
      <c r="AK374" s="49">
        <v>0</v>
      </c>
      <c r="AL374" s="49">
        <v>7554</v>
      </c>
      <c r="AM374" s="49">
        <v>2.6112886979229237E-3</v>
      </c>
      <c r="AN374" s="49" t="s">
        <v>290</v>
      </c>
    </row>
    <row r="375" spans="1:40" s="49" customFormat="1" ht="15.75" thickBot="1" x14ac:dyDescent="0.3">
      <c r="A375" s="92" t="s">
        <v>212</v>
      </c>
      <c r="B375" s="93" t="s">
        <v>251</v>
      </c>
      <c r="C375" s="94" t="s">
        <v>239</v>
      </c>
      <c r="D375" s="15">
        <f>Table3[[#This Row],[Residential CLM $ Collected]]+Table3[[#This Row],[C&amp;I CLM $ Collected]]</f>
        <v>3387.4261999999999</v>
      </c>
      <c r="E375" s="48">
        <f>Table3[[#This Row],[CLM $ Collected ]]/'1.) CLM Reference'!$B$4</f>
        <v>1.1640394811991474E-4</v>
      </c>
      <c r="F375" s="12">
        <f>Table3[[#This Row],[Residential Incentive Disbursements]]+Table3[[#This Row],[C&amp;I Incentive Disbursements]]</f>
        <v>0</v>
      </c>
      <c r="G375" s="17">
        <f>Table3[[#This Row],[Incentive Disbursements]]/'1.) CLM Reference'!$B$5</f>
        <v>0</v>
      </c>
      <c r="H375" s="17" t="str">
        <f>IF((Table3[[#This Row],[Incentive Disbursements]]&gt;=0.5*Table3[[#This Row],[CLM $ Collected ]]),"YES",IF(Table3[[#This Row],[Incentive Disbursements]]&lt;=1, "N/A", "NO"))</f>
        <v>N/A</v>
      </c>
      <c r="I375" s="17" t="str">
        <f t="shared" si="15"/>
        <v>NO</v>
      </c>
      <c r="J375" s="95">
        <v>433.71039999999999</v>
      </c>
      <c r="K375" s="96">
        <f>Table3[[#This Row],[CLM $ Collected ]]/'1.) CLM Reference'!$B$4</f>
        <v>1.1640394811991474E-4</v>
      </c>
      <c r="L375" s="97">
        <v>0</v>
      </c>
      <c r="M375" s="96">
        <f>Table3[[#This Row],[Incentive Disbursements]]/'1.) CLM Reference'!$B$5</f>
        <v>0</v>
      </c>
      <c r="N375" s="96" t="str">
        <f t="shared" si="16"/>
        <v>NO</v>
      </c>
      <c r="O375" s="95">
        <v>2953.7157999999999</v>
      </c>
      <c r="P375" s="98">
        <f>Table3[[#This Row],[CLM $ Collected ]]/'1.) CLM Reference'!$B$4</f>
        <v>1.1640394811991474E-4</v>
      </c>
      <c r="Q375" s="97">
        <v>0</v>
      </c>
      <c r="R375" s="99">
        <f>Table3[[#This Row],[Incentive Disbursements]]/'1.) CLM Reference'!$B$5</f>
        <v>0</v>
      </c>
      <c r="S375" s="49" t="str">
        <f t="shared" si="17"/>
        <v>NO</v>
      </c>
      <c r="U375" s="49" t="s">
        <v>212</v>
      </c>
      <c r="V375" s="49" t="str">
        <f>RIGHT(Table5[[#This Row],[Census Tract]],10)</f>
        <v>9009180500</v>
      </c>
      <c r="W375" s="49" t="s">
        <v>251</v>
      </c>
      <c r="X375" s="49" t="s">
        <v>239</v>
      </c>
      <c r="Y375" s="49">
        <v>3387.4261999999999</v>
      </c>
      <c r="Z375" s="49">
        <v>1.1640394811991474E-4</v>
      </c>
      <c r="AA375" s="49">
        <v>0</v>
      </c>
      <c r="AB375" s="49">
        <v>0</v>
      </c>
      <c r="AC375" s="49" t="s">
        <v>290</v>
      </c>
      <c r="AD375" s="49" t="s">
        <v>1965</v>
      </c>
      <c r="AE375" s="49">
        <v>433.71039999999999</v>
      </c>
      <c r="AF375" s="49">
        <v>1.1640394811991474E-4</v>
      </c>
      <c r="AG375" s="49">
        <v>0</v>
      </c>
      <c r="AH375" s="49">
        <v>0</v>
      </c>
      <c r="AI375" s="49" t="s">
        <v>1965</v>
      </c>
      <c r="AJ375" s="49">
        <v>2953.7157999999999</v>
      </c>
      <c r="AK375" s="49">
        <v>1.1640394811991474E-4</v>
      </c>
      <c r="AL375" s="49">
        <v>0</v>
      </c>
      <c r="AM375" s="49">
        <v>0</v>
      </c>
      <c r="AN375" s="49" t="s">
        <v>1965</v>
      </c>
    </row>
    <row r="376" spans="1:40" s="49" customFormat="1" ht="15.75" thickBot="1" x14ac:dyDescent="0.3">
      <c r="A376" s="92" t="s">
        <v>212</v>
      </c>
      <c r="B376" s="93" t="s">
        <v>252</v>
      </c>
      <c r="C376" s="94" t="s">
        <v>239</v>
      </c>
      <c r="D376" s="15">
        <f>Table3[[#This Row],[Residential CLM $ Collected]]+Table3[[#This Row],[C&amp;I CLM $ Collected]]</f>
        <v>70.126199999999997</v>
      </c>
      <c r="E376" s="48">
        <f>Table3[[#This Row],[CLM $ Collected ]]/'1.) CLM Reference'!$B$4</f>
        <v>2.4097843213962166E-6</v>
      </c>
      <c r="F376" s="12">
        <f>Table3[[#This Row],[Residential Incentive Disbursements]]+Table3[[#This Row],[C&amp;I Incentive Disbursements]]</f>
        <v>0</v>
      </c>
      <c r="G376" s="17">
        <f>Table3[[#This Row],[Incentive Disbursements]]/'1.) CLM Reference'!$B$5</f>
        <v>0</v>
      </c>
      <c r="H376" s="17" t="str">
        <f>IF((Table3[[#This Row],[Incentive Disbursements]]&gt;=0.5*Table3[[#This Row],[CLM $ Collected ]]),"YES",IF(Table3[[#This Row],[Incentive Disbursements]]&lt;=1, "N/A", "NO"))</f>
        <v>N/A</v>
      </c>
      <c r="I376" s="17" t="str">
        <f t="shared" si="15"/>
        <v>N/A</v>
      </c>
      <c r="J376" s="95">
        <v>70.126199999999997</v>
      </c>
      <c r="K376" s="96">
        <f>Table3[[#This Row],[CLM $ Collected ]]/'1.) CLM Reference'!$B$4</f>
        <v>2.4097843213962166E-6</v>
      </c>
      <c r="L376" s="97">
        <v>0</v>
      </c>
      <c r="M376" s="96">
        <f>Table3[[#This Row],[Incentive Disbursements]]/'1.) CLM Reference'!$B$5</f>
        <v>0</v>
      </c>
      <c r="N376" s="96" t="str">
        <f t="shared" si="16"/>
        <v>N/A</v>
      </c>
      <c r="O376" s="95">
        <v>0</v>
      </c>
      <c r="P376" s="98">
        <f>Table3[[#This Row],[CLM $ Collected ]]/'1.) CLM Reference'!$B$4</f>
        <v>2.4097843213962166E-6</v>
      </c>
      <c r="Q376" s="97">
        <v>0</v>
      </c>
      <c r="R376" s="99">
        <f>Table3[[#This Row],[Incentive Disbursements]]/'1.) CLM Reference'!$B$5</f>
        <v>0</v>
      </c>
      <c r="S376" s="49" t="str">
        <f t="shared" si="17"/>
        <v>N/A</v>
      </c>
      <c r="U376" s="49" t="s">
        <v>212</v>
      </c>
      <c r="V376" s="49" t="str">
        <f>RIGHT(Table5[[#This Row],[Census Tract]],10)</f>
        <v>9009180500</v>
      </c>
      <c r="W376" s="49" t="s">
        <v>252</v>
      </c>
      <c r="X376" s="49" t="s">
        <v>239</v>
      </c>
      <c r="Y376" s="49">
        <v>70.126199999999997</v>
      </c>
      <c r="Z376" s="49">
        <v>2.4097843213962166E-6</v>
      </c>
      <c r="AA376" s="49">
        <v>0</v>
      </c>
      <c r="AB376" s="49">
        <v>0</v>
      </c>
      <c r="AC376" s="49" t="s">
        <v>290</v>
      </c>
      <c r="AD376" s="49" t="s">
        <v>290</v>
      </c>
      <c r="AE376" s="49">
        <v>70.126199999999997</v>
      </c>
      <c r="AF376" s="49">
        <v>2.4097843213962166E-6</v>
      </c>
      <c r="AG376" s="49">
        <v>0</v>
      </c>
      <c r="AH376" s="49">
        <v>0</v>
      </c>
      <c r="AI376" s="49" t="s">
        <v>290</v>
      </c>
      <c r="AJ376" s="49">
        <v>0</v>
      </c>
      <c r="AK376" s="49">
        <v>2.4097843213962166E-6</v>
      </c>
      <c r="AL376" s="49">
        <v>0</v>
      </c>
      <c r="AM376" s="49">
        <v>0</v>
      </c>
      <c r="AN376" s="49" t="s">
        <v>290</v>
      </c>
    </row>
    <row r="377" spans="1:40" s="49" customFormat="1" ht="15.75" thickBot="1" x14ac:dyDescent="0.3">
      <c r="A377" s="92" t="s">
        <v>213</v>
      </c>
      <c r="B377" s="93" t="s">
        <v>254</v>
      </c>
      <c r="C377" s="94" t="s">
        <v>239</v>
      </c>
      <c r="D377" s="15">
        <f>Table3[[#This Row],[Residential CLM $ Collected]]+Table3[[#This Row],[C&amp;I CLM $ Collected]]</f>
        <v>64963.1441000001</v>
      </c>
      <c r="E377" s="48">
        <f>Table3[[#This Row],[CLM $ Collected ]]/'1.) CLM Reference'!$B$4</f>
        <v>2.2323634550393914E-3</v>
      </c>
      <c r="F377" s="12">
        <f>Table3[[#This Row],[Residential Incentive Disbursements]]+Table3[[#This Row],[C&amp;I Incentive Disbursements]]</f>
        <v>0</v>
      </c>
      <c r="G377" s="17">
        <f>Table3[[#This Row],[Incentive Disbursements]]/'1.) CLM Reference'!$B$5</f>
        <v>0</v>
      </c>
      <c r="H377" s="17" t="str">
        <f>IF((Table3[[#This Row],[Incentive Disbursements]]&gt;=0.5*Table3[[#This Row],[CLM $ Collected ]]),"YES",IF(Table3[[#This Row],[Incentive Disbursements]]&lt;=1, "N/A", "NO"))</f>
        <v>N/A</v>
      </c>
      <c r="I377" s="17" t="str">
        <f t="shared" si="15"/>
        <v>NO</v>
      </c>
      <c r="J377" s="95">
        <v>52661.118400000101</v>
      </c>
      <c r="K377" s="96">
        <f>Table3[[#This Row],[CLM $ Collected ]]/'1.) CLM Reference'!$B$4</f>
        <v>2.2323634550393914E-3</v>
      </c>
      <c r="L377" s="97">
        <v>0</v>
      </c>
      <c r="M377" s="96">
        <f>Table3[[#This Row],[Incentive Disbursements]]/'1.) CLM Reference'!$B$5</f>
        <v>0</v>
      </c>
      <c r="N377" s="96" t="str">
        <f t="shared" si="16"/>
        <v>NO</v>
      </c>
      <c r="O377" s="95">
        <v>12302.0257</v>
      </c>
      <c r="P377" s="98">
        <f>Table3[[#This Row],[CLM $ Collected ]]/'1.) CLM Reference'!$B$4</f>
        <v>2.2323634550393914E-3</v>
      </c>
      <c r="Q377" s="97">
        <v>0</v>
      </c>
      <c r="R377" s="99">
        <f>Table3[[#This Row],[Incentive Disbursements]]/'1.) CLM Reference'!$B$5</f>
        <v>0</v>
      </c>
      <c r="S377" s="49" t="str">
        <f t="shared" si="17"/>
        <v>NO</v>
      </c>
      <c r="U377" s="49" t="s">
        <v>213</v>
      </c>
      <c r="V377" s="49" t="str">
        <f>RIGHT(Table5[[#This Row],[Census Tract]],10)</f>
        <v>9009180601</v>
      </c>
      <c r="W377" s="49" t="s">
        <v>254</v>
      </c>
      <c r="X377" s="49" t="s">
        <v>239</v>
      </c>
      <c r="Y377" s="49">
        <v>64963.1441000001</v>
      </c>
      <c r="Z377" s="49">
        <v>2.2323634550393914E-3</v>
      </c>
      <c r="AA377" s="49">
        <v>0</v>
      </c>
      <c r="AB377" s="49">
        <v>0</v>
      </c>
      <c r="AC377" s="49" t="s">
        <v>290</v>
      </c>
      <c r="AD377" s="49" t="s">
        <v>1965</v>
      </c>
      <c r="AE377" s="49">
        <v>52661.118400000101</v>
      </c>
      <c r="AF377" s="49">
        <v>2.2323634550393914E-3</v>
      </c>
      <c r="AG377" s="49">
        <v>0</v>
      </c>
      <c r="AH377" s="49">
        <v>0</v>
      </c>
      <c r="AI377" s="49" t="s">
        <v>1965</v>
      </c>
      <c r="AJ377" s="49">
        <v>12302.0257</v>
      </c>
      <c r="AK377" s="49">
        <v>2.2323634550393914E-3</v>
      </c>
      <c r="AL377" s="49">
        <v>0</v>
      </c>
      <c r="AM377" s="49">
        <v>0</v>
      </c>
      <c r="AN377" s="49" t="s">
        <v>1965</v>
      </c>
    </row>
    <row r="378" spans="1:40" s="49" customFormat="1" ht="15.75" thickBot="1" x14ac:dyDescent="0.3">
      <c r="A378" s="92" t="s">
        <v>213</v>
      </c>
      <c r="B378" s="93" t="s">
        <v>265</v>
      </c>
      <c r="C378" s="94" t="s">
        <v>239</v>
      </c>
      <c r="D378" s="15">
        <f>Table3[[#This Row],[Residential CLM $ Collected]]+Table3[[#This Row],[C&amp;I CLM $ Collected]]</f>
        <v>0</v>
      </c>
      <c r="E378" s="48">
        <f>Table3[[#This Row],[CLM $ Collected ]]/'1.) CLM Reference'!$B$4</f>
        <v>0</v>
      </c>
      <c r="F378" s="12">
        <f>Table3[[#This Row],[Residential Incentive Disbursements]]+Table3[[#This Row],[C&amp;I Incentive Disbursements]]</f>
        <v>39953.97</v>
      </c>
      <c r="G378" s="17">
        <f>Table3[[#This Row],[Incentive Disbursements]]/'1.) CLM Reference'!$B$5</f>
        <v>2.3780726509263733E-3</v>
      </c>
      <c r="H378" s="17" t="str">
        <f>IF((Table3[[#This Row],[Incentive Disbursements]]&gt;=0.5*Table3[[#This Row],[CLM $ Collected ]]),"YES",IF(Table3[[#This Row],[Incentive Disbursements]]&lt;=1, "N/A", "NO"))</f>
        <v>YES</v>
      </c>
      <c r="I378" s="17" t="str">
        <f t="shared" si="15"/>
        <v>N/A</v>
      </c>
      <c r="J378" s="95">
        <v>0</v>
      </c>
      <c r="K378" s="96">
        <f>Table3[[#This Row],[CLM $ Collected ]]/'1.) CLM Reference'!$B$4</f>
        <v>0</v>
      </c>
      <c r="L378" s="97">
        <v>36834.97</v>
      </c>
      <c r="M378" s="96">
        <f>Table3[[#This Row],[Incentive Disbursements]]/'1.) CLM Reference'!$B$5</f>
        <v>2.3780726509263733E-3</v>
      </c>
      <c r="N378" s="96" t="str">
        <f t="shared" si="16"/>
        <v>N/A</v>
      </c>
      <c r="O378" s="95">
        <v>0</v>
      </c>
      <c r="P378" s="98">
        <f>Table3[[#This Row],[CLM $ Collected ]]/'1.) CLM Reference'!$B$4</f>
        <v>0</v>
      </c>
      <c r="Q378" s="97">
        <v>3119</v>
      </c>
      <c r="R378" s="99">
        <f>Table3[[#This Row],[Incentive Disbursements]]/'1.) CLM Reference'!$B$5</f>
        <v>2.3780726509263733E-3</v>
      </c>
      <c r="S378" s="49" t="str">
        <f t="shared" si="17"/>
        <v>N/A</v>
      </c>
      <c r="U378" s="49" t="s">
        <v>213</v>
      </c>
      <c r="V378" s="49" t="str">
        <f>RIGHT(Table5[[#This Row],[Census Tract]],10)</f>
        <v>9009180601</v>
      </c>
      <c r="W378" s="49" t="s">
        <v>265</v>
      </c>
      <c r="X378" s="49" t="s">
        <v>239</v>
      </c>
      <c r="Y378" s="49">
        <v>0</v>
      </c>
      <c r="Z378" s="49">
        <v>0</v>
      </c>
      <c r="AA378" s="49">
        <v>39953.97</v>
      </c>
      <c r="AB378" s="49">
        <v>2.3780726509263733E-3</v>
      </c>
      <c r="AC378" s="49" t="s">
        <v>1966</v>
      </c>
      <c r="AD378" s="49" t="s">
        <v>290</v>
      </c>
      <c r="AE378" s="49">
        <v>0</v>
      </c>
      <c r="AF378" s="49">
        <v>0</v>
      </c>
      <c r="AG378" s="49">
        <v>36834.97</v>
      </c>
      <c r="AH378" s="49">
        <v>2.3780726509263733E-3</v>
      </c>
      <c r="AI378" s="49" t="s">
        <v>290</v>
      </c>
      <c r="AJ378" s="49">
        <v>0</v>
      </c>
      <c r="AK378" s="49">
        <v>0</v>
      </c>
      <c r="AL378" s="49">
        <v>3119</v>
      </c>
      <c r="AM378" s="49">
        <v>2.3780726509263733E-3</v>
      </c>
      <c r="AN378" s="49" t="s">
        <v>290</v>
      </c>
    </row>
    <row r="379" spans="1:40" s="49" customFormat="1" ht="15.75" thickBot="1" x14ac:dyDescent="0.3">
      <c r="A379" s="92" t="s">
        <v>213</v>
      </c>
      <c r="B379" s="93" t="s">
        <v>251</v>
      </c>
      <c r="C379" s="94" t="s">
        <v>239</v>
      </c>
      <c r="D379" s="15">
        <f>Table3[[#This Row],[Residential CLM $ Collected]]+Table3[[#This Row],[C&amp;I CLM $ Collected]]</f>
        <v>1589.913</v>
      </c>
      <c r="E379" s="48">
        <f>Table3[[#This Row],[CLM $ Collected ]]/'1.) CLM Reference'!$B$4</f>
        <v>5.4635035404513903E-5</v>
      </c>
      <c r="F379" s="12">
        <f>Table3[[#This Row],[Residential Incentive Disbursements]]+Table3[[#This Row],[C&amp;I Incentive Disbursements]]</f>
        <v>0</v>
      </c>
      <c r="G379" s="17">
        <f>Table3[[#This Row],[Incentive Disbursements]]/'1.) CLM Reference'!$B$5</f>
        <v>0</v>
      </c>
      <c r="H379" s="17" t="str">
        <f>IF((Table3[[#This Row],[Incentive Disbursements]]&gt;=0.5*Table3[[#This Row],[CLM $ Collected ]]),"YES",IF(Table3[[#This Row],[Incentive Disbursements]]&lt;=1, "N/A", "NO"))</f>
        <v>N/A</v>
      </c>
      <c r="I379" s="17" t="str">
        <f t="shared" si="15"/>
        <v>NO</v>
      </c>
      <c r="J379" s="95">
        <v>0</v>
      </c>
      <c r="K379" s="96">
        <f>Table3[[#This Row],[CLM $ Collected ]]/'1.) CLM Reference'!$B$4</f>
        <v>5.4635035404513903E-5</v>
      </c>
      <c r="L379" s="97">
        <v>0</v>
      </c>
      <c r="M379" s="96">
        <f>Table3[[#This Row],[Incentive Disbursements]]/'1.) CLM Reference'!$B$5</f>
        <v>0</v>
      </c>
      <c r="N379" s="96" t="str">
        <f t="shared" si="16"/>
        <v>NO</v>
      </c>
      <c r="O379" s="95">
        <v>1589.913</v>
      </c>
      <c r="P379" s="98">
        <f>Table3[[#This Row],[CLM $ Collected ]]/'1.) CLM Reference'!$B$4</f>
        <v>5.4635035404513903E-5</v>
      </c>
      <c r="Q379" s="97">
        <v>0</v>
      </c>
      <c r="R379" s="99">
        <f>Table3[[#This Row],[Incentive Disbursements]]/'1.) CLM Reference'!$B$5</f>
        <v>0</v>
      </c>
      <c r="S379" s="49" t="str">
        <f t="shared" si="17"/>
        <v>NO</v>
      </c>
      <c r="U379" s="49" t="s">
        <v>213</v>
      </c>
      <c r="V379" s="49" t="str">
        <f>RIGHT(Table5[[#This Row],[Census Tract]],10)</f>
        <v>9009180601</v>
      </c>
      <c r="W379" s="49" t="s">
        <v>251</v>
      </c>
      <c r="X379" s="49" t="s">
        <v>239</v>
      </c>
      <c r="Y379" s="49">
        <v>1589.913</v>
      </c>
      <c r="Z379" s="49">
        <v>5.4635035404513903E-5</v>
      </c>
      <c r="AA379" s="49">
        <v>0</v>
      </c>
      <c r="AB379" s="49">
        <v>0</v>
      </c>
      <c r="AC379" s="49" t="s">
        <v>290</v>
      </c>
      <c r="AD379" s="49" t="s">
        <v>1965</v>
      </c>
      <c r="AE379" s="49">
        <v>0</v>
      </c>
      <c r="AF379" s="49">
        <v>5.4635035404513903E-5</v>
      </c>
      <c r="AG379" s="49">
        <v>0</v>
      </c>
      <c r="AH379" s="49">
        <v>0</v>
      </c>
      <c r="AI379" s="49" t="s">
        <v>1965</v>
      </c>
      <c r="AJ379" s="49">
        <v>1589.913</v>
      </c>
      <c r="AK379" s="49">
        <v>5.4635035404513903E-5</v>
      </c>
      <c r="AL379" s="49">
        <v>0</v>
      </c>
      <c r="AM379" s="49">
        <v>0</v>
      </c>
      <c r="AN379" s="49" t="s">
        <v>1965</v>
      </c>
    </row>
    <row r="380" spans="1:40" s="49" customFormat="1" ht="15.75" thickBot="1" x14ac:dyDescent="0.3">
      <c r="A380" s="92" t="s">
        <v>213</v>
      </c>
      <c r="B380" s="93" t="s">
        <v>256</v>
      </c>
      <c r="C380" s="94" t="s">
        <v>239</v>
      </c>
      <c r="D380" s="15">
        <f>Table3[[#This Row],[Residential CLM $ Collected]]+Table3[[#This Row],[C&amp;I CLM $ Collected]]</f>
        <v>95.268799999999999</v>
      </c>
      <c r="E380" s="48">
        <f>Table3[[#This Row],[CLM $ Collected ]]/'1.) CLM Reference'!$B$4</f>
        <v>3.2737730057843128E-6</v>
      </c>
      <c r="F380" s="12">
        <f>Table3[[#This Row],[Residential Incentive Disbursements]]+Table3[[#This Row],[C&amp;I Incentive Disbursements]]</f>
        <v>0</v>
      </c>
      <c r="G380" s="17">
        <f>Table3[[#This Row],[Incentive Disbursements]]/'1.) CLM Reference'!$B$5</f>
        <v>0</v>
      </c>
      <c r="H380" s="17" t="str">
        <f>IF((Table3[[#This Row],[Incentive Disbursements]]&gt;=0.5*Table3[[#This Row],[CLM $ Collected ]]),"YES",IF(Table3[[#This Row],[Incentive Disbursements]]&lt;=1, "N/A", "NO"))</f>
        <v>N/A</v>
      </c>
      <c r="I380" s="17" t="str">
        <f t="shared" si="15"/>
        <v>N/A</v>
      </c>
      <c r="J380" s="95">
        <v>0</v>
      </c>
      <c r="K380" s="96">
        <f>Table3[[#This Row],[CLM $ Collected ]]/'1.) CLM Reference'!$B$4</f>
        <v>3.2737730057843128E-6</v>
      </c>
      <c r="L380" s="97">
        <v>0</v>
      </c>
      <c r="M380" s="96">
        <f>Table3[[#This Row],[Incentive Disbursements]]/'1.) CLM Reference'!$B$5</f>
        <v>0</v>
      </c>
      <c r="N380" s="96" t="str">
        <f t="shared" si="16"/>
        <v>N/A</v>
      </c>
      <c r="O380" s="95">
        <v>95.268799999999999</v>
      </c>
      <c r="P380" s="98">
        <f>Table3[[#This Row],[CLM $ Collected ]]/'1.) CLM Reference'!$B$4</f>
        <v>3.2737730057843128E-6</v>
      </c>
      <c r="Q380" s="97">
        <v>0</v>
      </c>
      <c r="R380" s="99">
        <f>Table3[[#This Row],[Incentive Disbursements]]/'1.) CLM Reference'!$B$5</f>
        <v>0</v>
      </c>
      <c r="S380" s="49" t="str">
        <f t="shared" si="17"/>
        <v>N/A</v>
      </c>
      <c r="U380" s="49" t="s">
        <v>213</v>
      </c>
      <c r="V380" s="49" t="str">
        <f>RIGHT(Table5[[#This Row],[Census Tract]],10)</f>
        <v>9009180601</v>
      </c>
      <c r="W380" s="49" t="s">
        <v>256</v>
      </c>
      <c r="X380" s="49" t="s">
        <v>239</v>
      </c>
      <c r="Y380" s="49">
        <v>95.268799999999999</v>
      </c>
      <c r="Z380" s="49">
        <v>3.2737730057843128E-6</v>
      </c>
      <c r="AA380" s="49">
        <v>0</v>
      </c>
      <c r="AB380" s="49">
        <v>0</v>
      </c>
      <c r="AC380" s="49" t="s">
        <v>290</v>
      </c>
      <c r="AD380" s="49" t="s">
        <v>290</v>
      </c>
      <c r="AE380" s="49">
        <v>0</v>
      </c>
      <c r="AF380" s="49">
        <v>3.2737730057843128E-6</v>
      </c>
      <c r="AG380" s="49">
        <v>0</v>
      </c>
      <c r="AH380" s="49">
        <v>0</v>
      </c>
      <c r="AI380" s="49" t="s">
        <v>290</v>
      </c>
      <c r="AJ380" s="49">
        <v>95.268799999999999</v>
      </c>
      <c r="AK380" s="49">
        <v>3.2737730057843128E-6</v>
      </c>
      <c r="AL380" s="49">
        <v>0</v>
      </c>
      <c r="AM380" s="49">
        <v>0</v>
      </c>
      <c r="AN380" s="49" t="s">
        <v>290</v>
      </c>
    </row>
    <row r="381" spans="1:40" s="49" customFormat="1" ht="15.75" thickBot="1" x14ac:dyDescent="0.3">
      <c r="A381" s="92" t="s">
        <v>213</v>
      </c>
      <c r="B381" s="93" t="s">
        <v>255</v>
      </c>
      <c r="C381" s="94" t="s">
        <v>239</v>
      </c>
      <c r="D381" s="15">
        <f>Table3[[#This Row],[Residential CLM $ Collected]]+Table3[[#This Row],[C&amp;I CLM $ Collected]]</f>
        <v>55.563800000000001</v>
      </c>
      <c r="E381" s="48">
        <f>Table3[[#This Row],[CLM $ Collected ]]/'1.) CLM Reference'!$B$4</f>
        <v>1.9093687391758729E-6</v>
      </c>
      <c r="F381" s="12">
        <f>Table3[[#This Row],[Residential Incentive Disbursements]]+Table3[[#This Row],[C&amp;I Incentive Disbursements]]</f>
        <v>0</v>
      </c>
      <c r="G381" s="17">
        <f>Table3[[#This Row],[Incentive Disbursements]]/'1.) CLM Reference'!$B$5</f>
        <v>0</v>
      </c>
      <c r="H381" s="17" t="str">
        <f>IF((Table3[[#This Row],[Incentive Disbursements]]&gt;=0.5*Table3[[#This Row],[CLM $ Collected ]]),"YES",IF(Table3[[#This Row],[Incentive Disbursements]]&lt;=1, "N/A", "NO"))</f>
        <v>N/A</v>
      </c>
      <c r="I381" s="17" t="str">
        <f t="shared" si="15"/>
        <v>N/A</v>
      </c>
      <c r="J381" s="95">
        <v>55.563800000000001</v>
      </c>
      <c r="K381" s="96">
        <f>Table3[[#This Row],[CLM $ Collected ]]/'1.) CLM Reference'!$B$4</f>
        <v>1.9093687391758729E-6</v>
      </c>
      <c r="L381" s="97">
        <v>0</v>
      </c>
      <c r="M381" s="96">
        <f>Table3[[#This Row],[Incentive Disbursements]]/'1.) CLM Reference'!$B$5</f>
        <v>0</v>
      </c>
      <c r="N381" s="96" t="str">
        <f t="shared" si="16"/>
        <v>N/A</v>
      </c>
      <c r="O381" s="95">
        <v>0</v>
      </c>
      <c r="P381" s="98">
        <f>Table3[[#This Row],[CLM $ Collected ]]/'1.) CLM Reference'!$B$4</f>
        <v>1.9093687391758729E-6</v>
      </c>
      <c r="Q381" s="97">
        <v>0</v>
      </c>
      <c r="R381" s="99">
        <f>Table3[[#This Row],[Incentive Disbursements]]/'1.) CLM Reference'!$B$5</f>
        <v>0</v>
      </c>
      <c r="S381" s="49" t="str">
        <f t="shared" si="17"/>
        <v>N/A</v>
      </c>
      <c r="U381" s="49" t="s">
        <v>213</v>
      </c>
      <c r="V381" s="49" t="str">
        <f>RIGHT(Table5[[#This Row],[Census Tract]],10)</f>
        <v>9009180601</v>
      </c>
      <c r="W381" s="49" t="s">
        <v>255</v>
      </c>
      <c r="X381" s="49" t="s">
        <v>239</v>
      </c>
      <c r="Y381" s="49">
        <v>55.563800000000001</v>
      </c>
      <c r="Z381" s="49">
        <v>1.9093687391758729E-6</v>
      </c>
      <c r="AA381" s="49">
        <v>0</v>
      </c>
      <c r="AB381" s="49">
        <v>0</v>
      </c>
      <c r="AC381" s="49" t="s">
        <v>290</v>
      </c>
      <c r="AD381" s="49" t="s">
        <v>290</v>
      </c>
      <c r="AE381" s="49">
        <v>55.563800000000001</v>
      </c>
      <c r="AF381" s="49">
        <v>1.9093687391758729E-6</v>
      </c>
      <c r="AG381" s="49">
        <v>0</v>
      </c>
      <c r="AH381" s="49">
        <v>0</v>
      </c>
      <c r="AI381" s="49" t="s">
        <v>290</v>
      </c>
      <c r="AJ381" s="49">
        <v>0</v>
      </c>
      <c r="AK381" s="49">
        <v>1.9093687391758729E-6</v>
      </c>
      <c r="AL381" s="49">
        <v>0</v>
      </c>
      <c r="AM381" s="49">
        <v>0</v>
      </c>
      <c r="AN381" s="49" t="s">
        <v>290</v>
      </c>
    </row>
    <row r="382" spans="1:40" s="49" customFormat="1" ht="15.75" thickBot="1" x14ac:dyDescent="0.3">
      <c r="A382" s="92" t="s">
        <v>214</v>
      </c>
      <c r="B382" s="93" t="s">
        <v>254</v>
      </c>
      <c r="C382" s="94" t="s">
        <v>239</v>
      </c>
      <c r="D382" s="15">
        <f>Table3[[#This Row],[Residential CLM $ Collected]]+Table3[[#This Row],[C&amp;I CLM $ Collected]]</f>
        <v>76522.197599999898</v>
      </c>
      <c r="E382" s="48">
        <f>Table3[[#This Row],[CLM $ Collected ]]/'1.) CLM Reference'!$B$4</f>
        <v>2.6295734264121392E-3</v>
      </c>
      <c r="F382" s="12">
        <f>Table3[[#This Row],[Residential Incentive Disbursements]]+Table3[[#This Row],[C&amp;I Incentive Disbursements]]</f>
        <v>0</v>
      </c>
      <c r="G382" s="17">
        <f>Table3[[#This Row],[Incentive Disbursements]]/'1.) CLM Reference'!$B$5</f>
        <v>0</v>
      </c>
      <c r="H382" s="17" t="str">
        <f>IF((Table3[[#This Row],[Incentive Disbursements]]&gt;=0.5*Table3[[#This Row],[CLM $ Collected ]]),"YES",IF(Table3[[#This Row],[Incentive Disbursements]]&lt;=1, "N/A", "NO"))</f>
        <v>N/A</v>
      </c>
      <c r="I382" s="17" t="str">
        <f t="shared" si="15"/>
        <v>NO</v>
      </c>
      <c r="J382" s="95">
        <v>71853.173799999902</v>
      </c>
      <c r="K382" s="96">
        <f>Table3[[#This Row],[CLM $ Collected ]]/'1.) CLM Reference'!$B$4</f>
        <v>2.6295734264121392E-3</v>
      </c>
      <c r="L382" s="97">
        <v>0</v>
      </c>
      <c r="M382" s="96">
        <f>Table3[[#This Row],[Incentive Disbursements]]/'1.) CLM Reference'!$B$5</f>
        <v>0</v>
      </c>
      <c r="N382" s="96" t="str">
        <f t="shared" si="16"/>
        <v>NO</v>
      </c>
      <c r="O382" s="95">
        <v>4669.0237999999999</v>
      </c>
      <c r="P382" s="98">
        <f>Table3[[#This Row],[CLM $ Collected ]]/'1.) CLM Reference'!$B$4</f>
        <v>2.6295734264121392E-3</v>
      </c>
      <c r="Q382" s="97">
        <v>0</v>
      </c>
      <c r="R382" s="99">
        <f>Table3[[#This Row],[Incentive Disbursements]]/'1.) CLM Reference'!$B$5</f>
        <v>0</v>
      </c>
      <c r="S382" s="49" t="str">
        <f t="shared" si="17"/>
        <v>NO</v>
      </c>
      <c r="U382" s="49" t="s">
        <v>214</v>
      </c>
      <c r="V382" s="49" t="str">
        <f>RIGHT(Table5[[#This Row],[Census Tract]],10)</f>
        <v>9009180602</v>
      </c>
      <c r="W382" s="49" t="s">
        <v>254</v>
      </c>
      <c r="X382" s="49" t="s">
        <v>239</v>
      </c>
      <c r="Y382" s="49">
        <v>76522.197599999898</v>
      </c>
      <c r="Z382" s="49">
        <v>2.6295734264121392E-3</v>
      </c>
      <c r="AA382" s="49">
        <v>0</v>
      </c>
      <c r="AB382" s="49">
        <v>0</v>
      </c>
      <c r="AC382" s="49" t="s">
        <v>290</v>
      </c>
      <c r="AD382" s="49" t="s">
        <v>1965</v>
      </c>
      <c r="AE382" s="49">
        <v>71853.173799999902</v>
      </c>
      <c r="AF382" s="49">
        <v>2.6295734264121392E-3</v>
      </c>
      <c r="AG382" s="49">
        <v>0</v>
      </c>
      <c r="AH382" s="49">
        <v>0</v>
      </c>
      <c r="AI382" s="49" t="s">
        <v>1965</v>
      </c>
      <c r="AJ382" s="49">
        <v>4669.0237999999999</v>
      </c>
      <c r="AK382" s="49">
        <v>2.6295734264121392E-3</v>
      </c>
      <c r="AL382" s="49">
        <v>0</v>
      </c>
      <c r="AM382" s="49">
        <v>0</v>
      </c>
      <c r="AN382" s="49" t="s">
        <v>1965</v>
      </c>
    </row>
    <row r="383" spans="1:40" s="49" customFormat="1" ht="15.75" thickBot="1" x14ac:dyDescent="0.3">
      <c r="A383" s="92" t="s">
        <v>214</v>
      </c>
      <c r="B383" s="93" t="s">
        <v>265</v>
      </c>
      <c r="C383" s="94" t="s">
        <v>239</v>
      </c>
      <c r="D383" s="15">
        <f>Table3[[#This Row],[Residential CLM $ Collected]]+Table3[[#This Row],[C&amp;I CLM $ Collected]]</f>
        <v>0</v>
      </c>
      <c r="E383" s="48">
        <f>Table3[[#This Row],[CLM $ Collected ]]/'1.) CLM Reference'!$B$4</f>
        <v>0</v>
      </c>
      <c r="F383" s="12">
        <f>Table3[[#This Row],[Residential Incentive Disbursements]]+Table3[[#This Row],[C&amp;I Incentive Disbursements]]</f>
        <v>40590.32</v>
      </c>
      <c r="G383" s="17">
        <f>Table3[[#This Row],[Incentive Disbursements]]/'1.) CLM Reference'!$B$5</f>
        <v>2.4159483997297335E-3</v>
      </c>
      <c r="H383" s="17" t="str">
        <f>IF((Table3[[#This Row],[Incentive Disbursements]]&gt;=0.5*Table3[[#This Row],[CLM $ Collected ]]),"YES",IF(Table3[[#This Row],[Incentive Disbursements]]&lt;=1, "N/A", "NO"))</f>
        <v>YES</v>
      </c>
      <c r="I383" s="17" t="str">
        <f t="shared" si="15"/>
        <v>N/A</v>
      </c>
      <c r="J383" s="95">
        <v>0</v>
      </c>
      <c r="K383" s="96">
        <f>Table3[[#This Row],[CLM $ Collected ]]/'1.) CLM Reference'!$B$4</f>
        <v>0</v>
      </c>
      <c r="L383" s="97">
        <v>38316.32</v>
      </c>
      <c r="M383" s="96">
        <f>Table3[[#This Row],[Incentive Disbursements]]/'1.) CLM Reference'!$B$5</f>
        <v>2.4159483997297335E-3</v>
      </c>
      <c r="N383" s="96" t="str">
        <f t="shared" si="16"/>
        <v>N/A</v>
      </c>
      <c r="O383" s="95">
        <v>0</v>
      </c>
      <c r="P383" s="98">
        <f>Table3[[#This Row],[CLM $ Collected ]]/'1.) CLM Reference'!$B$4</f>
        <v>0</v>
      </c>
      <c r="Q383" s="97">
        <v>2274</v>
      </c>
      <c r="R383" s="99">
        <f>Table3[[#This Row],[Incentive Disbursements]]/'1.) CLM Reference'!$B$5</f>
        <v>2.4159483997297335E-3</v>
      </c>
      <c r="S383" s="49" t="str">
        <f t="shared" si="17"/>
        <v>N/A</v>
      </c>
      <c r="U383" s="49" t="s">
        <v>214</v>
      </c>
      <c r="V383" s="49" t="str">
        <f>RIGHT(Table5[[#This Row],[Census Tract]],10)</f>
        <v>9009180602</v>
      </c>
      <c r="W383" s="49" t="s">
        <v>265</v>
      </c>
      <c r="X383" s="49" t="s">
        <v>239</v>
      </c>
      <c r="Y383" s="49">
        <v>0</v>
      </c>
      <c r="Z383" s="49">
        <v>0</v>
      </c>
      <c r="AA383" s="49">
        <v>40590.32</v>
      </c>
      <c r="AB383" s="49">
        <v>2.4159483997297335E-3</v>
      </c>
      <c r="AC383" s="49" t="s">
        <v>1966</v>
      </c>
      <c r="AD383" s="49" t="s">
        <v>290</v>
      </c>
      <c r="AE383" s="49">
        <v>0</v>
      </c>
      <c r="AF383" s="49">
        <v>0</v>
      </c>
      <c r="AG383" s="49">
        <v>38316.32</v>
      </c>
      <c r="AH383" s="49">
        <v>2.4159483997297335E-3</v>
      </c>
      <c r="AI383" s="49" t="s">
        <v>290</v>
      </c>
      <c r="AJ383" s="49">
        <v>0</v>
      </c>
      <c r="AK383" s="49">
        <v>0</v>
      </c>
      <c r="AL383" s="49">
        <v>2274</v>
      </c>
      <c r="AM383" s="49">
        <v>2.4159483997297335E-3</v>
      </c>
      <c r="AN383" s="49" t="s">
        <v>290</v>
      </c>
    </row>
    <row r="384" spans="1:40" s="49" customFormat="1" ht="15.75" thickBot="1" x14ac:dyDescent="0.3">
      <c r="A384" s="92" t="s">
        <v>214</v>
      </c>
      <c r="B384" s="93" t="s">
        <v>251</v>
      </c>
      <c r="C384" s="94" t="s">
        <v>239</v>
      </c>
      <c r="D384" s="15">
        <f>Table3[[#This Row],[Residential CLM $ Collected]]+Table3[[#This Row],[C&amp;I CLM $ Collected]]</f>
        <v>1251.5754999999999</v>
      </c>
      <c r="E384" s="48">
        <f>Table3[[#This Row],[CLM $ Collected ]]/'1.) CLM Reference'!$B$4</f>
        <v>4.3008561948938207E-5</v>
      </c>
      <c r="F384" s="12">
        <f>Table3[[#This Row],[Residential Incentive Disbursements]]+Table3[[#This Row],[C&amp;I Incentive Disbursements]]</f>
        <v>0</v>
      </c>
      <c r="G384" s="17">
        <f>Table3[[#This Row],[Incentive Disbursements]]/'1.) CLM Reference'!$B$5</f>
        <v>0</v>
      </c>
      <c r="H384" s="17" t="str">
        <f>IF((Table3[[#This Row],[Incentive Disbursements]]&gt;=0.5*Table3[[#This Row],[CLM $ Collected ]]),"YES",IF(Table3[[#This Row],[Incentive Disbursements]]&lt;=1, "N/A", "NO"))</f>
        <v>N/A</v>
      </c>
      <c r="I384" s="17" t="str">
        <f t="shared" si="15"/>
        <v>NO</v>
      </c>
      <c r="J384" s="95">
        <v>0</v>
      </c>
      <c r="K384" s="96">
        <f>Table3[[#This Row],[CLM $ Collected ]]/'1.) CLM Reference'!$B$4</f>
        <v>4.3008561948938207E-5</v>
      </c>
      <c r="L384" s="97">
        <v>0</v>
      </c>
      <c r="M384" s="96">
        <f>Table3[[#This Row],[Incentive Disbursements]]/'1.) CLM Reference'!$B$5</f>
        <v>0</v>
      </c>
      <c r="N384" s="96" t="str">
        <f t="shared" si="16"/>
        <v>NO</v>
      </c>
      <c r="O384" s="95">
        <v>1251.5754999999999</v>
      </c>
      <c r="P384" s="98">
        <f>Table3[[#This Row],[CLM $ Collected ]]/'1.) CLM Reference'!$B$4</f>
        <v>4.3008561948938207E-5</v>
      </c>
      <c r="Q384" s="97">
        <v>0</v>
      </c>
      <c r="R384" s="99">
        <f>Table3[[#This Row],[Incentive Disbursements]]/'1.) CLM Reference'!$B$5</f>
        <v>0</v>
      </c>
      <c r="S384" s="49" t="str">
        <f t="shared" si="17"/>
        <v>NO</v>
      </c>
      <c r="U384" s="49" t="s">
        <v>214</v>
      </c>
      <c r="V384" s="49" t="str">
        <f>RIGHT(Table5[[#This Row],[Census Tract]],10)</f>
        <v>9009180602</v>
      </c>
      <c r="W384" s="49" t="s">
        <v>251</v>
      </c>
      <c r="X384" s="49" t="s">
        <v>239</v>
      </c>
      <c r="Y384" s="49">
        <v>1251.5754999999999</v>
      </c>
      <c r="Z384" s="49">
        <v>4.3008561948938207E-5</v>
      </c>
      <c r="AA384" s="49">
        <v>0</v>
      </c>
      <c r="AB384" s="49">
        <v>0</v>
      </c>
      <c r="AC384" s="49" t="s">
        <v>290</v>
      </c>
      <c r="AD384" s="49" t="s">
        <v>1965</v>
      </c>
      <c r="AE384" s="49">
        <v>0</v>
      </c>
      <c r="AF384" s="49">
        <v>4.3008561948938207E-5</v>
      </c>
      <c r="AG384" s="49">
        <v>0</v>
      </c>
      <c r="AH384" s="49">
        <v>0</v>
      </c>
      <c r="AI384" s="49" t="s">
        <v>1965</v>
      </c>
      <c r="AJ384" s="49">
        <v>1251.5754999999999</v>
      </c>
      <c r="AK384" s="49">
        <v>4.3008561948938207E-5</v>
      </c>
      <c r="AL384" s="49">
        <v>0</v>
      </c>
      <c r="AM384" s="49">
        <v>0</v>
      </c>
      <c r="AN384" s="49" t="s">
        <v>1965</v>
      </c>
    </row>
    <row r="385" spans="1:40" s="49" customFormat="1" ht="15.75" thickBot="1" x14ac:dyDescent="0.3">
      <c r="A385" s="92" t="s">
        <v>214</v>
      </c>
      <c r="B385" s="93" t="s">
        <v>255</v>
      </c>
      <c r="C385" s="94" t="s">
        <v>239</v>
      </c>
      <c r="D385" s="15">
        <f>Table3[[#This Row],[Residential CLM $ Collected]]+Table3[[#This Row],[C&amp;I CLM $ Collected]]</f>
        <v>1282.3207</v>
      </c>
      <c r="E385" s="48">
        <f>Table3[[#This Row],[CLM $ Collected ]]/'1.) CLM Reference'!$B$4</f>
        <v>4.4065075789958977E-5</v>
      </c>
      <c r="F385" s="12">
        <f>Table3[[#This Row],[Residential Incentive Disbursements]]+Table3[[#This Row],[C&amp;I Incentive Disbursements]]</f>
        <v>0</v>
      </c>
      <c r="G385" s="17">
        <f>Table3[[#This Row],[Incentive Disbursements]]/'1.) CLM Reference'!$B$5</f>
        <v>0</v>
      </c>
      <c r="H385" s="17" t="str">
        <f>IF((Table3[[#This Row],[Incentive Disbursements]]&gt;=0.5*Table3[[#This Row],[CLM $ Collected ]]),"YES",IF(Table3[[#This Row],[Incentive Disbursements]]&lt;=1, "N/A", "NO"))</f>
        <v>N/A</v>
      </c>
      <c r="I385" s="17" t="str">
        <f t="shared" si="15"/>
        <v>NO</v>
      </c>
      <c r="J385" s="95">
        <v>1270.8086000000001</v>
      </c>
      <c r="K385" s="96">
        <f>Table3[[#This Row],[CLM $ Collected ]]/'1.) CLM Reference'!$B$4</f>
        <v>4.4065075789958977E-5</v>
      </c>
      <c r="L385" s="97">
        <v>0</v>
      </c>
      <c r="M385" s="96">
        <f>Table3[[#This Row],[Incentive Disbursements]]/'1.) CLM Reference'!$B$5</f>
        <v>0</v>
      </c>
      <c r="N385" s="96" t="str">
        <f t="shared" si="16"/>
        <v>NO</v>
      </c>
      <c r="O385" s="95">
        <v>11.5121</v>
      </c>
      <c r="P385" s="98">
        <f>Table3[[#This Row],[CLM $ Collected ]]/'1.) CLM Reference'!$B$4</f>
        <v>4.4065075789958977E-5</v>
      </c>
      <c r="Q385" s="97">
        <v>0</v>
      </c>
      <c r="R385" s="99">
        <f>Table3[[#This Row],[Incentive Disbursements]]/'1.) CLM Reference'!$B$5</f>
        <v>0</v>
      </c>
      <c r="S385" s="49" t="str">
        <f t="shared" si="17"/>
        <v>NO</v>
      </c>
      <c r="U385" s="49" t="s">
        <v>214</v>
      </c>
      <c r="V385" s="49" t="str">
        <f>RIGHT(Table5[[#This Row],[Census Tract]],10)</f>
        <v>9009180602</v>
      </c>
      <c r="W385" s="49" t="s">
        <v>255</v>
      </c>
      <c r="X385" s="49" t="s">
        <v>239</v>
      </c>
      <c r="Y385" s="49">
        <v>1282.3207</v>
      </c>
      <c r="Z385" s="49">
        <v>4.4065075789958977E-5</v>
      </c>
      <c r="AA385" s="49">
        <v>0</v>
      </c>
      <c r="AB385" s="49">
        <v>0</v>
      </c>
      <c r="AC385" s="49" t="s">
        <v>290</v>
      </c>
      <c r="AD385" s="49" t="s">
        <v>1965</v>
      </c>
      <c r="AE385" s="49">
        <v>1270.8086000000001</v>
      </c>
      <c r="AF385" s="49">
        <v>4.4065075789958977E-5</v>
      </c>
      <c r="AG385" s="49">
        <v>0</v>
      </c>
      <c r="AH385" s="49">
        <v>0</v>
      </c>
      <c r="AI385" s="49" t="s">
        <v>1965</v>
      </c>
      <c r="AJ385" s="49">
        <v>11.5121</v>
      </c>
      <c r="AK385" s="49">
        <v>4.4065075789958977E-5</v>
      </c>
      <c r="AL385" s="49">
        <v>0</v>
      </c>
      <c r="AM385" s="49">
        <v>0</v>
      </c>
      <c r="AN385" s="49" t="s">
        <v>1965</v>
      </c>
    </row>
    <row r="386" spans="1:40" s="49" customFormat="1" ht="15.75" thickBot="1" x14ac:dyDescent="0.3">
      <c r="A386" s="92" t="s">
        <v>236</v>
      </c>
      <c r="B386" s="93" t="s">
        <v>256</v>
      </c>
      <c r="C386" s="94" t="s">
        <v>239</v>
      </c>
      <c r="D386" s="15">
        <f>Table3[[#This Row],[Residential CLM $ Collected]]+Table3[[#This Row],[C&amp;I CLM $ Collected]]</f>
        <v>2855.0379000000003</v>
      </c>
      <c r="E386" s="48">
        <f>Table3[[#This Row],[CLM $ Collected ]]/'1.) CLM Reference'!$B$4</f>
        <v>9.8109202671925472E-5</v>
      </c>
      <c r="F386" s="12">
        <f>Table3[[#This Row],[Residential Incentive Disbursements]]+Table3[[#This Row],[C&amp;I Incentive Disbursements]]</f>
        <v>1454.35</v>
      </c>
      <c r="G386" s="17">
        <f>Table3[[#This Row],[Incentive Disbursements]]/'1.) CLM Reference'!$B$5</f>
        <v>8.6563361785443866E-5</v>
      </c>
      <c r="H386" s="17" t="str">
        <f>IF((Table3[[#This Row],[Incentive Disbursements]]&gt;=0.5*Table3[[#This Row],[CLM $ Collected ]]),"YES",IF(Table3[[#This Row],[Incentive Disbursements]]&lt;=1, "N/A", "NO"))</f>
        <v>YES</v>
      </c>
      <c r="I386" s="17" t="str">
        <f t="shared" si="15"/>
        <v>NO</v>
      </c>
      <c r="J386" s="95">
        <v>2754.6410000000001</v>
      </c>
      <c r="K386" s="96">
        <f>Table3[[#This Row],[CLM $ Collected ]]/'1.) CLM Reference'!$B$4</f>
        <v>9.8109202671925472E-5</v>
      </c>
      <c r="L386" s="97">
        <v>1454.35</v>
      </c>
      <c r="M386" s="96">
        <f>Table3[[#This Row],[Incentive Disbursements]]/'1.) CLM Reference'!$B$5</f>
        <v>8.6563361785443866E-5</v>
      </c>
      <c r="N386" s="96" t="str">
        <f t="shared" si="16"/>
        <v>NO</v>
      </c>
      <c r="O386" s="95">
        <v>100.3969</v>
      </c>
      <c r="P386" s="98">
        <f>Table3[[#This Row],[CLM $ Collected ]]/'1.) CLM Reference'!$B$4</f>
        <v>9.8109202671925472E-5</v>
      </c>
      <c r="Q386" s="97">
        <v>0</v>
      </c>
      <c r="R386" s="99">
        <f>Table3[[#This Row],[Incentive Disbursements]]/'1.) CLM Reference'!$B$5</f>
        <v>8.6563361785443866E-5</v>
      </c>
      <c r="S386" s="49" t="str">
        <f t="shared" si="17"/>
        <v>NO</v>
      </c>
      <c r="U386" s="49" t="s">
        <v>236</v>
      </c>
      <c r="V386" s="49" t="str">
        <f>RIGHT(Table5[[#This Row],[Census Tract]],10)</f>
        <v>9009184700</v>
      </c>
      <c r="W386" s="49" t="s">
        <v>256</v>
      </c>
      <c r="X386" s="49" t="s">
        <v>239</v>
      </c>
      <c r="Y386" s="49">
        <v>2855.0379000000003</v>
      </c>
      <c r="Z386" s="49">
        <v>9.8109202671925472E-5</v>
      </c>
      <c r="AA386" s="49">
        <v>1454.35</v>
      </c>
      <c r="AB386" s="49">
        <v>8.6563361785443866E-5</v>
      </c>
      <c r="AC386" s="49" t="s">
        <v>1966</v>
      </c>
      <c r="AD386" s="49" t="s">
        <v>1965</v>
      </c>
      <c r="AE386" s="49">
        <v>2754.6410000000001</v>
      </c>
      <c r="AF386" s="49">
        <v>9.8109202671925472E-5</v>
      </c>
      <c r="AG386" s="49">
        <v>1454.35</v>
      </c>
      <c r="AH386" s="49">
        <v>8.6563361785443866E-5</v>
      </c>
      <c r="AI386" s="49" t="s">
        <v>1965</v>
      </c>
      <c r="AJ386" s="49">
        <v>100.3969</v>
      </c>
      <c r="AK386" s="49">
        <v>9.8109202671925472E-5</v>
      </c>
      <c r="AL386" s="49">
        <v>0</v>
      </c>
      <c r="AM386" s="49">
        <v>8.6563361785443866E-5</v>
      </c>
      <c r="AN386" s="49" t="s">
        <v>1965</v>
      </c>
    </row>
    <row r="387" spans="1:40" s="49" customFormat="1" ht="15.75" thickBot="1" x14ac:dyDescent="0.3">
      <c r="A387" s="92" t="s">
        <v>215</v>
      </c>
      <c r="B387" s="93" t="s">
        <v>254</v>
      </c>
      <c r="C387" s="94" t="s">
        <v>239</v>
      </c>
      <c r="D387" s="15">
        <f>Table3[[#This Row],[Residential CLM $ Collected]]+Table3[[#This Row],[C&amp;I CLM $ Collected]]</f>
        <v>70.791799999999995</v>
      </c>
      <c r="E387" s="48">
        <f>Table3[[#This Row],[CLM $ Collected ]]/'1.) CLM Reference'!$B$4</f>
        <v>2.4326566921267183E-6</v>
      </c>
      <c r="F387" s="12">
        <f>Table3[[#This Row],[Residential Incentive Disbursements]]+Table3[[#This Row],[C&amp;I Incentive Disbursements]]</f>
        <v>0</v>
      </c>
      <c r="G387" s="17">
        <f>Table3[[#This Row],[Incentive Disbursements]]/'1.) CLM Reference'!$B$5</f>
        <v>0</v>
      </c>
      <c r="H387" s="17" t="str">
        <f>IF((Table3[[#This Row],[Incentive Disbursements]]&gt;=0.5*Table3[[#This Row],[CLM $ Collected ]]),"YES",IF(Table3[[#This Row],[Incentive Disbursements]]&lt;=1, "N/A", "NO"))</f>
        <v>N/A</v>
      </c>
      <c r="I387" s="17" t="str">
        <f t="shared" si="15"/>
        <v>N/A</v>
      </c>
      <c r="J387" s="95">
        <v>70.791799999999995</v>
      </c>
      <c r="K387" s="96">
        <f>Table3[[#This Row],[CLM $ Collected ]]/'1.) CLM Reference'!$B$4</f>
        <v>2.4326566921267183E-6</v>
      </c>
      <c r="L387" s="97">
        <v>0</v>
      </c>
      <c r="M387" s="96">
        <f>Table3[[#This Row],[Incentive Disbursements]]/'1.) CLM Reference'!$B$5</f>
        <v>0</v>
      </c>
      <c r="N387" s="96" t="str">
        <f t="shared" si="16"/>
        <v>N/A</v>
      </c>
      <c r="O387" s="95">
        <v>0</v>
      </c>
      <c r="P387" s="98">
        <f>Table3[[#This Row],[CLM $ Collected ]]/'1.) CLM Reference'!$B$4</f>
        <v>2.4326566921267183E-6</v>
      </c>
      <c r="Q387" s="97">
        <v>0</v>
      </c>
      <c r="R387" s="99">
        <f>Table3[[#This Row],[Incentive Disbursements]]/'1.) CLM Reference'!$B$5</f>
        <v>0</v>
      </c>
      <c r="S387" s="49" t="str">
        <f t="shared" si="17"/>
        <v>N/A</v>
      </c>
      <c r="U387" s="49" t="s">
        <v>215</v>
      </c>
      <c r="V387" s="49" t="str">
        <f>RIGHT(Table5[[#This Row],[Census Tract]],10)</f>
        <v>9009186100</v>
      </c>
      <c r="W387" s="49" t="s">
        <v>254</v>
      </c>
      <c r="X387" s="49" t="s">
        <v>239</v>
      </c>
      <c r="Y387" s="49">
        <v>70.791799999999995</v>
      </c>
      <c r="Z387" s="49">
        <v>2.4326566921267183E-6</v>
      </c>
      <c r="AA387" s="49">
        <v>0</v>
      </c>
      <c r="AB387" s="49">
        <v>0</v>
      </c>
      <c r="AC387" s="49" t="s">
        <v>290</v>
      </c>
      <c r="AD387" s="49" t="s">
        <v>290</v>
      </c>
      <c r="AE387" s="49">
        <v>70.791799999999995</v>
      </c>
      <c r="AF387" s="49">
        <v>2.4326566921267183E-6</v>
      </c>
      <c r="AG387" s="49">
        <v>0</v>
      </c>
      <c r="AH387" s="49">
        <v>0</v>
      </c>
      <c r="AI387" s="49" t="s">
        <v>290</v>
      </c>
      <c r="AJ387" s="49">
        <v>0</v>
      </c>
      <c r="AK387" s="49">
        <v>2.4326566921267183E-6</v>
      </c>
      <c r="AL387" s="49">
        <v>0</v>
      </c>
      <c r="AM387" s="49">
        <v>0</v>
      </c>
      <c r="AN387" s="49" t="s">
        <v>290</v>
      </c>
    </row>
    <row r="388" spans="1:40" s="49" customFormat="1" ht="15.75" thickBot="1" x14ac:dyDescent="0.3">
      <c r="A388" s="92" t="s">
        <v>215</v>
      </c>
      <c r="B388" s="93" t="s">
        <v>256</v>
      </c>
      <c r="C388" s="94" t="s">
        <v>239</v>
      </c>
      <c r="D388" s="15">
        <f>Table3[[#This Row],[Residential CLM $ Collected]]+Table3[[#This Row],[C&amp;I CLM $ Collected]]</f>
        <v>187335.72399999999</v>
      </c>
      <c r="E388" s="48">
        <f>Table3[[#This Row],[CLM $ Collected ]]/'1.) CLM Reference'!$B$4</f>
        <v>6.4375182247520743E-3</v>
      </c>
      <c r="F388" s="12">
        <f>Table3[[#This Row],[Residential Incentive Disbursements]]+Table3[[#This Row],[C&amp;I Incentive Disbursements]]</f>
        <v>69768.209999999992</v>
      </c>
      <c r="G388" s="17">
        <f>Table3[[#This Row],[Incentive Disbursements]]/'1.) CLM Reference'!$B$5</f>
        <v>4.1526254363480741E-3</v>
      </c>
      <c r="H388" s="17" t="str">
        <f>IF((Table3[[#This Row],[Incentive Disbursements]]&gt;=0.5*Table3[[#This Row],[CLM $ Collected ]]),"YES",IF(Table3[[#This Row],[Incentive Disbursements]]&lt;=1, "N/A", "NO"))</f>
        <v>NO</v>
      </c>
      <c r="I388" s="17" t="str">
        <f t="shared" si="15"/>
        <v>NO</v>
      </c>
      <c r="J388" s="95">
        <v>137173.78909999999</v>
      </c>
      <c r="K388" s="96">
        <f>Table3[[#This Row],[CLM $ Collected ]]/'1.) CLM Reference'!$B$4</f>
        <v>6.4375182247520743E-3</v>
      </c>
      <c r="L388" s="97">
        <v>50849.24</v>
      </c>
      <c r="M388" s="96">
        <f>Table3[[#This Row],[Incentive Disbursements]]/'1.) CLM Reference'!$B$5</f>
        <v>4.1526254363480741E-3</v>
      </c>
      <c r="N388" s="96" t="str">
        <f t="shared" si="16"/>
        <v>NO</v>
      </c>
      <c r="O388" s="95">
        <v>50161.9349</v>
      </c>
      <c r="P388" s="98">
        <f>Table3[[#This Row],[CLM $ Collected ]]/'1.) CLM Reference'!$B$4</f>
        <v>6.4375182247520743E-3</v>
      </c>
      <c r="Q388" s="97">
        <v>18918.97</v>
      </c>
      <c r="R388" s="99">
        <f>Table3[[#This Row],[Incentive Disbursements]]/'1.) CLM Reference'!$B$5</f>
        <v>4.1526254363480741E-3</v>
      </c>
      <c r="S388" s="49" t="str">
        <f t="shared" si="17"/>
        <v>NO</v>
      </c>
      <c r="U388" s="49" t="s">
        <v>215</v>
      </c>
      <c r="V388" s="49" t="str">
        <f>RIGHT(Table5[[#This Row],[Census Tract]],10)</f>
        <v>9009186100</v>
      </c>
      <c r="W388" s="49" t="s">
        <v>256</v>
      </c>
      <c r="X388" s="49" t="s">
        <v>239</v>
      </c>
      <c r="Y388" s="49">
        <v>187335.72399999999</v>
      </c>
      <c r="Z388" s="49">
        <v>6.4375182247520743E-3</v>
      </c>
      <c r="AA388" s="49">
        <v>69768.209999999992</v>
      </c>
      <c r="AB388" s="49">
        <v>4.1526254363480741E-3</v>
      </c>
      <c r="AC388" s="49" t="s">
        <v>1965</v>
      </c>
      <c r="AD388" s="49" t="s">
        <v>1965</v>
      </c>
      <c r="AE388" s="49">
        <v>137173.78909999999</v>
      </c>
      <c r="AF388" s="49">
        <v>6.4375182247520743E-3</v>
      </c>
      <c r="AG388" s="49">
        <v>50849.24</v>
      </c>
      <c r="AH388" s="49">
        <v>4.1526254363480741E-3</v>
      </c>
      <c r="AI388" s="49" t="s">
        <v>1965</v>
      </c>
      <c r="AJ388" s="49">
        <v>50161.9349</v>
      </c>
      <c r="AK388" s="49">
        <v>6.4375182247520743E-3</v>
      </c>
      <c r="AL388" s="49">
        <v>18918.97</v>
      </c>
      <c r="AM388" s="49">
        <v>4.1526254363480741E-3</v>
      </c>
      <c r="AN388" s="49" t="s">
        <v>1965</v>
      </c>
    </row>
    <row r="389" spans="1:40" s="49" customFormat="1" ht="15.75" thickBot="1" x14ac:dyDescent="0.3">
      <c r="A389" s="92" t="s">
        <v>216</v>
      </c>
      <c r="B389" s="93" t="s">
        <v>256</v>
      </c>
      <c r="C389" s="94" t="s">
        <v>239</v>
      </c>
      <c r="D389" s="15">
        <f>Table3[[#This Row],[Residential CLM $ Collected]]+Table3[[#This Row],[C&amp;I CLM $ Collected]]</f>
        <v>11969.2673</v>
      </c>
      <c r="E389" s="48">
        <f>Table3[[#This Row],[CLM $ Collected ]]/'1.) CLM Reference'!$B$4</f>
        <v>4.1130636877715357E-4</v>
      </c>
      <c r="F389" s="12">
        <f>Table3[[#This Row],[Residential Incentive Disbursements]]+Table3[[#This Row],[C&amp;I Incentive Disbursements]]</f>
        <v>4833.62</v>
      </c>
      <c r="G389" s="17">
        <f>Table3[[#This Row],[Incentive Disbursements]]/'1.) CLM Reference'!$B$5</f>
        <v>2.8769855728906876E-4</v>
      </c>
      <c r="H389" s="17" t="str">
        <f>IF((Table3[[#This Row],[Incentive Disbursements]]&gt;=0.5*Table3[[#This Row],[CLM $ Collected ]]),"YES",IF(Table3[[#This Row],[Incentive Disbursements]]&lt;=1, "N/A", "NO"))</f>
        <v>NO</v>
      </c>
      <c r="I389" s="17" t="str">
        <f t="shared" si="15"/>
        <v>NO</v>
      </c>
      <c r="J389" s="95">
        <v>10810.026099999999</v>
      </c>
      <c r="K389" s="96">
        <f>Table3[[#This Row],[CLM $ Collected ]]/'1.) CLM Reference'!$B$4</f>
        <v>4.1130636877715357E-4</v>
      </c>
      <c r="L389" s="97">
        <v>4833.62</v>
      </c>
      <c r="M389" s="96">
        <f>Table3[[#This Row],[Incentive Disbursements]]/'1.) CLM Reference'!$B$5</f>
        <v>2.8769855728906876E-4</v>
      </c>
      <c r="N389" s="96" t="str">
        <f t="shared" si="16"/>
        <v>NO</v>
      </c>
      <c r="O389" s="95">
        <v>1159.2411999999999</v>
      </c>
      <c r="P389" s="98">
        <f>Table3[[#This Row],[CLM $ Collected ]]/'1.) CLM Reference'!$B$4</f>
        <v>4.1130636877715357E-4</v>
      </c>
      <c r="Q389" s="97">
        <v>0</v>
      </c>
      <c r="R389" s="99">
        <f>Table3[[#This Row],[Incentive Disbursements]]/'1.) CLM Reference'!$B$5</f>
        <v>2.8769855728906876E-4</v>
      </c>
      <c r="S389" s="49" t="str">
        <f t="shared" si="17"/>
        <v>NO</v>
      </c>
      <c r="U389" s="49" t="s">
        <v>216</v>
      </c>
      <c r="V389" s="49" t="str">
        <f>RIGHT(Table5[[#This Row],[Census Tract]],10)</f>
        <v>9009186200</v>
      </c>
      <c r="W389" s="49" t="s">
        <v>256</v>
      </c>
      <c r="X389" s="49" t="s">
        <v>239</v>
      </c>
      <c r="Y389" s="49">
        <v>11969.2673</v>
      </c>
      <c r="Z389" s="49">
        <v>4.1130636877715357E-4</v>
      </c>
      <c r="AA389" s="49">
        <v>4833.62</v>
      </c>
      <c r="AB389" s="49">
        <v>2.8769855728906876E-4</v>
      </c>
      <c r="AC389" s="49" t="s">
        <v>1965</v>
      </c>
      <c r="AD389" s="49" t="s">
        <v>1965</v>
      </c>
      <c r="AE389" s="49">
        <v>10810.026099999999</v>
      </c>
      <c r="AF389" s="49">
        <v>4.1130636877715357E-4</v>
      </c>
      <c r="AG389" s="49">
        <v>4833.62</v>
      </c>
      <c r="AH389" s="49">
        <v>2.8769855728906876E-4</v>
      </c>
      <c r="AI389" s="49" t="s">
        <v>1965</v>
      </c>
      <c r="AJ389" s="49">
        <v>1159.2411999999999</v>
      </c>
      <c r="AK389" s="49">
        <v>4.1130636877715357E-4</v>
      </c>
      <c r="AL389" s="49">
        <v>0</v>
      </c>
      <c r="AM389" s="49">
        <v>2.8769855728906876E-4</v>
      </c>
      <c r="AN389" s="49" t="s">
        <v>1965</v>
      </c>
    </row>
    <row r="390" spans="1:40" s="49" customFormat="1" ht="15.75" thickBot="1" x14ac:dyDescent="0.3">
      <c r="A390" s="92" t="s">
        <v>216</v>
      </c>
      <c r="B390" s="93" t="s">
        <v>255</v>
      </c>
      <c r="C390" s="94" t="s">
        <v>239</v>
      </c>
      <c r="D390" s="15">
        <f>Table3[[#This Row],[Residential CLM $ Collected]]+Table3[[#This Row],[C&amp;I CLM $ Collected]]</f>
        <v>75.867800000000003</v>
      </c>
      <c r="E390" s="48">
        <f>Table3[[#This Row],[CLM $ Collected ]]/'1.) CLM Reference'!$B$4</f>
        <v>2.6070860097770006E-6</v>
      </c>
      <c r="F390" s="12">
        <f>Table3[[#This Row],[Residential Incentive Disbursements]]+Table3[[#This Row],[C&amp;I Incentive Disbursements]]</f>
        <v>0</v>
      </c>
      <c r="G390" s="17">
        <f>Table3[[#This Row],[Incentive Disbursements]]/'1.) CLM Reference'!$B$5</f>
        <v>0</v>
      </c>
      <c r="H390" s="17" t="str">
        <f>IF((Table3[[#This Row],[Incentive Disbursements]]&gt;=0.5*Table3[[#This Row],[CLM $ Collected ]]),"YES",IF(Table3[[#This Row],[Incentive Disbursements]]&lt;=1, "N/A", "NO"))</f>
        <v>N/A</v>
      </c>
      <c r="I390" s="17" t="str">
        <f t="shared" ref="I390:I423" si="18">IF(ROUND(E390,5)&lt;0.00001,"N/A",IF(ROUND(E390,5)&lt;=ROUND(G390,5),"YES","NO"))</f>
        <v>N/A</v>
      </c>
      <c r="J390" s="95">
        <v>75.867800000000003</v>
      </c>
      <c r="K390" s="96">
        <f>Table3[[#This Row],[CLM $ Collected ]]/'1.) CLM Reference'!$B$4</f>
        <v>2.6070860097770006E-6</v>
      </c>
      <c r="L390" s="97">
        <v>0</v>
      </c>
      <c r="M390" s="96">
        <f>Table3[[#This Row],[Incentive Disbursements]]/'1.) CLM Reference'!$B$5</f>
        <v>0</v>
      </c>
      <c r="N390" s="96" t="str">
        <f t="shared" ref="N390:N423" si="19">IF(ROUND(K390,5)&lt;0.00001,"N/A",IF(ROUND(K390,5)&lt;=ROUND(M390,5),"YES","NO"))</f>
        <v>N/A</v>
      </c>
      <c r="O390" s="95">
        <v>0</v>
      </c>
      <c r="P390" s="98">
        <f>Table3[[#This Row],[CLM $ Collected ]]/'1.) CLM Reference'!$B$4</f>
        <v>2.6070860097770006E-6</v>
      </c>
      <c r="Q390" s="97">
        <v>0</v>
      </c>
      <c r="R390" s="99">
        <f>Table3[[#This Row],[Incentive Disbursements]]/'1.) CLM Reference'!$B$5</f>
        <v>0</v>
      </c>
      <c r="S390" s="49" t="str">
        <f t="shared" ref="S390:S423" si="20">IF(ROUND(P390,5)&lt;0.00001,"N/A",IF(ROUND(P390,5)&lt;=ROUND(R390,5),"YES","NO"))</f>
        <v>N/A</v>
      </c>
      <c r="U390" s="49" t="s">
        <v>216</v>
      </c>
      <c r="V390" s="49" t="str">
        <f>RIGHT(Table5[[#This Row],[Census Tract]],10)</f>
        <v>9009186200</v>
      </c>
      <c r="W390" s="49" t="s">
        <v>255</v>
      </c>
      <c r="X390" s="49" t="s">
        <v>239</v>
      </c>
      <c r="Y390" s="49">
        <v>75.867800000000003</v>
      </c>
      <c r="Z390" s="49">
        <v>2.6070860097770006E-6</v>
      </c>
      <c r="AA390" s="49">
        <v>0</v>
      </c>
      <c r="AB390" s="49">
        <v>0</v>
      </c>
      <c r="AC390" s="49" t="s">
        <v>290</v>
      </c>
      <c r="AD390" s="49" t="s">
        <v>290</v>
      </c>
      <c r="AE390" s="49">
        <v>75.867800000000003</v>
      </c>
      <c r="AF390" s="49">
        <v>2.6070860097770006E-6</v>
      </c>
      <c r="AG390" s="49">
        <v>0</v>
      </c>
      <c r="AH390" s="49">
        <v>0</v>
      </c>
      <c r="AI390" s="49" t="s">
        <v>290</v>
      </c>
      <c r="AJ390" s="49">
        <v>0</v>
      </c>
      <c r="AK390" s="49">
        <v>2.6070860097770006E-6</v>
      </c>
      <c r="AL390" s="49">
        <v>0</v>
      </c>
      <c r="AM390" s="49">
        <v>0</v>
      </c>
      <c r="AN390" s="49" t="s">
        <v>290</v>
      </c>
    </row>
    <row r="391" spans="1:40" s="49" customFormat="1" ht="15.75" thickBot="1" x14ac:dyDescent="0.3">
      <c r="A391" s="92" t="s">
        <v>237</v>
      </c>
      <c r="B391" s="93" t="s">
        <v>256</v>
      </c>
      <c r="C391" s="94" t="s">
        <v>239</v>
      </c>
      <c r="D391" s="15">
        <f>Table3[[#This Row],[Residential CLM $ Collected]]+Table3[[#This Row],[C&amp;I CLM $ Collected]]</f>
        <v>283.57240000000002</v>
      </c>
      <c r="E391" s="48">
        <f>Table3[[#This Row],[CLM $ Collected ]]/'1.) CLM Reference'!$B$4</f>
        <v>9.744550874005671E-6</v>
      </c>
      <c r="F391" s="12">
        <f>Table3[[#This Row],[Residential Incentive Disbursements]]+Table3[[#This Row],[C&amp;I Incentive Disbursements]]</f>
        <v>0</v>
      </c>
      <c r="G391" s="17">
        <f>Table3[[#This Row],[Incentive Disbursements]]/'1.) CLM Reference'!$B$5</f>
        <v>0</v>
      </c>
      <c r="H391" s="17" t="str">
        <f>IF((Table3[[#This Row],[Incentive Disbursements]]&gt;=0.5*Table3[[#This Row],[CLM $ Collected ]]),"YES",IF(Table3[[#This Row],[Incentive Disbursements]]&lt;=1, "N/A", "NO"))</f>
        <v>N/A</v>
      </c>
      <c r="I391" s="17" t="str">
        <f t="shared" si="18"/>
        <v>NO</v>
      </c>
      <c r="J391" s="95">
        <v>283.57240000000002</v>
      </c>
      <c r="K391" s="96">
        <f>Table3[[#This Row],[CLM $ Collected ]]/'1.) CLM Reference'!$B$4</f>
        <v>9.744550874005671E-6</v>
      </c>
      <c r="L391" s="97">
        <v>0</v>
      </c>
      <c r="M391" s="96">
        <f>Table3[[#This Row],[Incentive Disbursements]]/'1.) CLM Reference'!$B$5</f>
        <v>0</v>
      </c>
      <c r="N391" s="96" t="str">
        <f t="shared" si="19"/>
        <v>NO</v>
      </c>
      <c r="O391" s="95">
        <v>0</v>
      </c>
      <c r="P391" s="98">
        <f>Table3[[#This Row],[CLM $ Collected ]]/'1.) CLM Reference'!$B$4</f>
        <v>9.744550874005671E-6</v>
      </c>
      <c r="Q391" s="97">
        <v>0</v>
      </c>
      <c r="R391" s="99">
        <f>Table3[[#This Row],[Incentive Disbursements]]/'1.) CLM Reference'!$B$5</f>
        <v>0</v>
      </c>
      <c r="S391" s="49" t="str">
        <f t="shared" si="20"/>
        <v>NO</v>
      </c>
      <c r="U391" s="49" t="s">
        <v>237</v>
      </c>
      <c r="V391" s="49" t="str">
        <f>RIGHT(Table5[[#This Row],[Census Tract]],10)</f>
        <v>9009190302</v>
      </c>
      <c r="W391" s="49" t="s">
        <v>256</v>
      </c>
      <c r="X391" s="49" t="s">
        <v>239</v>
      </c>
      <c r="Y391" s="49">
        <v>283.57240000000002</v>
      </c>
      <c r="Z391" s="49">
        <v>9.744550874005671E-6</v>
      </c>
      <c r="AA391" s="49">
        <v>0</v>
      </c>
      <c r="AB391" s="49">
        <v>0</v>
      </c>
      <c r="AC391" s="49" t="s">
        <v>290</v>
      </c>
      <c r="AD391" s="49" t="s">
        <v>1965</v>
      </c>
      <c r="AE391" s="49">
        <v>283.57240000000002</v>
      </c>
      <c r="AF391" s="49">
        <v>9.744550874005671E-6</v>
      </c>
      <c r="AG391" s="49">
        <v>0</v>
      </c>
      <c r="AH391" s="49">
        <v>0</v>
      </c>
      <c r="AI391" s="49" t="s">
        <v>1965</v>
      </c>
      <c r="AJ391" s="49">
        <v>0</v>
      </c>
      <c r="AK391" s="49">
        <v>9.744550874005671E-6</v>
      </c>
      <c r="AL391" s="49">
        <v>0</v>
      </c>
      <c r="AM391" s="49">
        <v>0</v>
      </c>
      <c r="AN391" s="49" t="s">
        <v>1965</v>
      </c>
    </row>
    <row r="392" spans="1:40" s="49" customFormat="1" ht="15.75" thickBot="1" x14ac:dyDescent="0.3">
      <c r="A392" s="92" t="s">
        <v>217</v>
      </c>
      <c r="B392" s="93" t="s">
        <v>264</v>
      </c>
      <c r="C392" s="94" t="s">
        <v>239</v>
      </c>
      <c r="D392" s="15">
        <f>Table3[[#This Row],[Residential CLM $ Collected]]+Table3[[#This Row],[C&amp;I CLM $ Collected]]</f>
        <v>0</v>
      </c>
      <c r="E392" s="48">
        <f>Table3[[#This Row],[CLM $ Collected ]]/'1.) CLM Reference'!$B$4</f>
        <v>0</v>
      </c>
      <c r="F392" s="12">
        <f>Table3[[#This Row],[Residential Incentive Disbursements]]+Table3[[#This Row],[C&amp;I Incentive Disbursements]]</f>
        <v>10001.75</v>
      </c>
      <c r="G392" s="17">
        <f>Table3[[#This Row],[Incentive Disbursements]]/'1.) CLM Reference'!$B$5</f>
        <v>5.9530725323172769E-4</v>
      </c>
      <c r="H392" s="17" t="str">
        <f>IF((Table3[[#This Row],[Incentive Disbursements]]&gt;=0.5*Table3[[#This Row],[CLM $ Collected ]]),"YES",IF(Table3[[#This Row],[Incentive Disbursements]]&lt;=1, "N/A", "NO"))</f>
        <v>YES</v>
      </c>
      <c r="I392" s="17" t="str">
        <f t="shared" si="18"/>
        <v>N/A</v>
      </c>
      <c r="J392" s="95">
        <v>0</v>
      </c>
      <c r="K392" s="96">
        <f>Table3[[#This Row],[CLM $ Collected ]]/'1.) CLM Reference'!$B$4</f>
        <v>0</v>
      </c>
      <c r="L392" s="97">
        <v>0</v>
      </c>
      <c r="M392" s="96">
        <f>Table3[[#This Row],[Incentive Disbursements]]/'1.) CLM Reference'!$B$5</f>
        <v>5.9530725323172769E-4</v>
      </c>
      <c r="N392" s="96" t="str">
        <f t="shared" si="19"/>
        <v>N/A</v>
      </c>
      <c r="O392" s="95">
        <v>0</v>
      </c>
      <c r="P392" s="98">
        <f>Table3[[#This Row],[CLM $ Collected ]]/'1.) CLM Reference'!$B$4</f>
        <v>0</v>
      </c>
      <c r="Q392" s="97">
        <v>10001.75</v>
      </c>
      <c r="R392" s="99">
        <f>Table3[[#This Row],[Incentive Disbursements]]/'1.) CLM Reference'!$B$5</f>
        <v>5.9530725323172769E-4</v>
      </c>
      <c r="S392" s="49" t="str">
        <f t="shared" si="20"/>
        <v>N/A</v>
      </c>
      <c r="U392" s="49" t="s">
        <v>217</v>
      </c>
      <c r="V392" s="49" t="str">
        <f>RIGHT(Table5[[#This Row],[Census Tract]],10)</f>
        <v>9009361401</v>
      </c>
      <c r="W392" s="49" t="s">
        <v>264</v>
      </c>
      <c r="X392" s="49" t="s">
        <v>239</v>
      </c>
      <c r="Y392" s="49">
        <v>0</v>
      </c>
      <c r="Z392" s="49">
        <v>0</v>
      </c>
      <c r="AA392" s="49">
        <v>10001.75</v>
      </c>
      <c r="AB392" s="49">
        <v>5.9530725323172769E-4</v>
      </c>
      <c r="AC392" s="49" t="s">
        <v>1966</v>
      </c>
      <c r="AD392" s="49" t="s">
        <v>290</v>
      </c>
      <c r="AE392" s="49">
        <v>0</v>
      </c>
      <c r="AF392" s="49">
        <v>0</v>
      </c>
      <c r="AG392" s="49">
        <v>0</v>
      </c>
      <c r="AH392" s="49">
        <v>5.9530725323172769E-4</v>
      </c>
      <c r="AI392" s="49" t="s">
        <v>290</v>
      </c>
      <c r="AJ392" s="49">
        <v>0</v>
      </c>
      <c r="AK392" s="49">
        <v>0</v>
      </c>
      <c r="AL392" s="49">
        <v>10001.75</v>
      </c>
      <c r="AM392" s="49">
        <v>5.9530725323172769E-4</v>
      </c>
      <c r="AN392" s="49" t="s">
        <v>290</v>
      </c>
    </row>
    <row r="393" spans="1:40" s="49" customFormat="1" ht="15.75" thickBot="1" x14ac:dyDescent="0.3">
      <c r="A393" s="92" t="s">
        <v>217</v>
      </c>
      <c r="B393" s="93" t="s">
        <v>251</v>
      </c>
      <c r="C393" s="94" t="s">
        <v>244</v>
      </c>
      <c r="D393" s="15">
        <f>Table3[[#This Row],[Residential CLM $ Collected]]+Table3[[#This Row],[C&amp;I CLM $ Collected]]</f>
        <v>110617.02419999999</v>
      </c>
      <c r="E393" s="48">
        <f>Table3[[#This Row],[CLM $ Collected ]]/'1.) CLM Reference'!$B$4</f>
        <v>3.8011922875710626E-3</v>
      </c>
      <c r="F393" s="12">
        <f>Table3[[#This Row],[Residential Incentive Disbursements]]+Table3[[#This Row],[C&amp;I Incentive Disbursements]]</f>
        <v>0</v>
      </c>
      <c r="G393" s="17">
        <f>Table3[[#This Row],[Incentive Disbursements]]/'1.) CLM Reference'!$B$5</f>
        <v>0</v>
      </c>
      <c r="H393" s="17" t="str">
        <f>IF((Table3[[#This Row],[Incentive Disbursements]]&gt;=0.5*Table3[[#This Row],[CLM $ Collected ]]),"YES",IF(Table3[[#This Row],[Incentive Disbursements]]&lt;=1, "N/A", "NO"))</f>
        <v>N/A</v>
      </c>
      <c r="I393" s="17" t="str">
        <f t="shared" si="18"/>
        <v>NO</v>
      </c>
      <c r="J393" s="95">
        <v>22608.335299999999</v>
      </c>
      <c r="K393" s="96">
        <f>Table3[[#This Row],[CLM $ Collected ]]/'1.) CLM Reference'!$B$4</f>
        <v>3.8011922875710626E-3</v>
      </c>
      <c r="L393" s="97">
        <v>0</v>
      </c>
      <c r="M393" s="96">
        <f>Table3[[#This Row],[Incentive Disbursements]]/'1.) CLM Reference'!$B$5</f>
        <v>0</v>
      </c>
      <c r="N393" s="96" t="str">
        <f t="shared" si="19"/>
        <v>NO</v>
      </c>
      <c r="O393" s="95">
        <v>88008.688899999994</v>
      </c>
      <c r="P393" s="98">
        <f>Table3[[#This Row],[CLM $ Collected ]]/'1.) CLM Reference'!$B$4</f>
        <v>3.8011922875710626E-3</v>
      </c>
      <c r="Q393" s="97">
        <v>0</v>
      </c>
      <c r="R393" s="99">
        <f>Table3[[#This Row],[Incentive Disbursements]]/'1.) CLM Reference'!$B$5</f>
        <v>0</v>
      </c>
      <c r="S393" s="49" t="str">
        <f t="shared" si="20"/>
        <v>NO</v>
      </c>
      <c r="U393" s="49" t="s">
        <v>217</v>
      </c>
      <c r="V393" s="49" t="str">
        <f>RIGHT(Table5[[#This Row],[Census Tract]],10)</f>
        <v>9009361401</v>
      </c>
      <c r="W393" s="49" t="s">
        <v>251</v>
      </c>
      <c r="X393" s="49" t="s">
        <v>244</v>
      </c>
      <c r="Y393" s="49">
        <v>110617.02419999999</v>
      </c>
      <c r="Z393" s="49">
        <v>3.8011922875710626E-3</v>
      </c>
      <c r="AA393" s="49">
        <v>0</v>
      </c>
      <c r="AB393" s="49">
        <v>0</v>
      </c>
      <c r="AC393" s="49" t="s">
        <v>290</v>
      </c>
      <c r="AD393" s="49" t="s">
        <v>1965</v>
      </c>
      <c r="AE393" s="49">
        <v>22608.335299999999</v>
      </c>
      <c r="AF393" s="49">
        <v>3.8011922875710626E-3</v>
      </c>
      <c r="AG393" s="49">
        <v>0</v>
      </c>
      <c r="AH393" s="49">
        <v>0</v>
      </c>
      <c r="AI393" s="49" t="s">
        <v>1965</v>
      </c>
      <c r="AJ393" s="49">
        <v>88008.688899999994</v>
      </c>
      <c r="AK393" s="49">
        <v>3.8011922875710626E-3</v>
      </c>
      <c r="AL393" s="49">
        <v>0</v>
      </c>
      <c r="AM393" s="49">
        <v>0</v>
      </c>
      <c r="AN393" s="49" t="s">
        <v>1965</v>
      </c>
    </row>
    <row r="394" spans="1:40" s="49" customFormat="1" ht="15.75" thickBot="1" x14ac:dyDescent="0.3">
      <c r="A394" s="92" t="s">
        <v>218</v>
      </c>
      <c r="B394" s="93" t="s">
        <v>264</v>
      </c>
      <c r="C394" s="94" t="s">
        <v>239</v>
      </c>
      <c r="D394" s="15">
        <f>Table3[[#This Row],[Residential CLM $ Collected]]+Table3[[#This Row],[C&amp;I CLM $ Collected]]</f>
        <v>0</v>
      </c>
      <c r="E394" s="48">
        <f>Table3[[#This Row],[CLM $ Collected ]]/'1.) CLM Reference'!$B$4</f>
        <v>0</v>
      </c>
      <c r="F394" s="12">
        <f>Table3[[#This Row],[Residential Incentive Disbursements]]+Table3[[#This Row],[C&amp;I Incentive Disbursements]]</f>
        <v>5108.62</v>
      </c>
      <c r="G394" s="17">
        <f>Table3[[#This Row],[Incentive Disbursements]]/'1.) CLM Reference'!$B$5</f>
        <v>3.0406664233805772E-4</v>
      </c>
      <c r="H394" s="17" t="str">
        <f>IF((Table3[[#This Row],[Incentive Disbursements]]&gt;=0.5*Table3[[#This Row],[CLM $ Collected ]]),"YES",IF(Table3[[#This Row],[Incentive Disbursements]]&lt;=1, "N/A", "NO"))</f>
        <v>YES</v>
      </c>
      <c r="I394" s="17" t="str">
        <f t="shared" si="18"/>
        <v>N/A</v>
      </c>
      <c r="J394" s="95">
        <v>0</v>
      </c>
      <c r="K394" s="96">
        <f>Table3[[#This Row],[CLM $ Collected ]]/'1.) CLM Reference'!$B$4</f>
        <v>0</v>
      </c>
      <c r="L394" s="97">
        <v>2918.62</v>
      </c>
      <c r="M394" s="96">
        <f>Table3[[#This Row],[Incentive Disbursements]]/'1.) CLM Reference'!$B$5</f>
        <v>3.0406664233805772E-4</v>
      </c>
      <c r="N394" s="96" t="str">
        <f t="shared" si="19"/>
        <v>N/A</v>
      </c>
      <c r="O394" s="95">
        <v>0</v>
      </c>
      <c r="P394" s="98">
        <f>Table3[[#This Row],[CLM $ Collected ]]/'1.) CLM Reference'!$B$4</f>
        <v>0</v>
      </c>
      <c r="Q394" s="97">
        <v>2190</v>
      </c>
      <c r="R394" s="99">
        <f>Table3[[#This Row],[Incentive Disbursements]]/'1.) CLM Reference'!$B$5</f>
        <v>3.0406664233805772E-4</v>
      </c>
      <c r="S394" s="49" t="str">
        <f t="shared" si="20"/>
        <v>N/A</v>
      </c>
      <c r="U394" s="49" t="s">
        <v>218</v>
      </c>
      <c r="V394" s="49" t="str">
        <f>RIGHT(Table5[[#This Row],[Census Tract]],10)</f>
        <v>9009361402</v>
      </c>
      <c r="W394" s="49" t="s">
        <v>264</v>
      </c>
      <c r="X394" s="49" t="s">
        <v>239</v>
      </c>
      <c r="Y394" s="49">
        <v>0</v>
      </c>
      <c r="Z394" s="49">
        <v>0</v>
      </c>
      <c r="AA394" s="49">
        <v>5108.62</v>
      </c>
      <c r="AB394" s="49">
        <v>3.0406664233805772E-4</v>
      </c>
      <c r="AC394" s="49" t="s">
        <v>1966</v>
      </c>
      <c r="AD394" s="49" t="s">
        <v>290</v>
      </c>
      <c r="AE394" s="49">
        <v>0</v>
      </c>
      <c r="AF394" s="49">
        <v>0</v>
      </c>
      <c r="AG394" s="49">
        <v>2918.62</v>
      </c>
      <c r="AH394" s="49">
        <v>3.0406664233805772E-4</v>
      </c>
      <c r="AI394" s="49" t="s">
        <v>290</v>
      </c>
      <c r="AJ394" s="49">
        <v>0</v>
      </c>
      <c r="AK394" s="49">
        <v>0</v>
      </c>
      <c r="AL394" s="49">
        <v>2190</v>
      </c>
      <c r="AM394" s="49">
        <v>3.0406664233805772E-4</v>
      </c>
      <c r="AN394" s="49" t="s">
        <v>290</v>
      </c>
    </row>
    <row r="395" spans="1:40" s="49" customFormat="1" ht="15.75" thickBot="1" x14ac:dyDescent="0.3">
      <c r="A395" s="92" t="s">
        <v>218</v>
      </c>
      <c r="B395" s="93" t="s">
        <v>251</v>
      </c>
      <c r="C395" s="94" t="s">
        <v>244</v>
      </c>
      <c r="D395" s="15">
        <f>Table3[[#This Row],[Residential CLM $ Collected]]+Table3[[#This Row],[C&amp;I CLM $ Collected]]</f>
        <v>40495.7889</v>
      </c>
      <c r="E395" s="48">
        <f>Table3[[#This Row],[CLM $ Collected ]]/'1.) CLM Reference'!$B$4</f>
        <v>1.3915785708307443E-3</v>
      </c>
      <c r="F395" s="12">
        <f>Table3[[#This Row],[Residential Incentive Disbursements]]+Table3[[#This Row],[C&amp;I Incentive Disbursements]]</f>
        <v>0</v>
      </c>
      <c r="G395" s="17">
        <f>Table3[[#This Row],[Incentive Disbursements]]/'1.) CLM Reference'!$B$5</f>
        <v>0</v>
      </c>
      <c r="H395" s="17" t="str">
        <f>IF((Table3[[#This Row],[Incentive Disbursements]]&gt;=0.5*Table3[[#This Row],[CLM $ Collected ]]),"YES",IF(Table3[[#This Row],[Incentive Disbursements]]&lt;=1, "N/A", "NO"))</f>
        <v>N/A</v>
      </c>
      <c r="I395" s="17" t="str">
        <f t="shared" si="18"/>
        <v>NO</v>
      </c>
      <c r="J395" s="95">
        <v>4781.3608999999997</v>
      </c>
      <c r="K395" s="96">
        <f>Table3[[#This Row],[CLM $ Collected ]]/'1.) CLM Reference'!$B$4</f>
        <v>1.3915785708307443E-3</v>
      </c>
      <c r="L395" s="97">
        <v>0</v>
      </c>
      <c r="M395" s="96">
        <f>Table3[[#This Row],[Incentive Disbursements]]/'1.) CLM Reference'!$B$5</f>
        <v>0</v>
      </c>
      <c r="N395" s="96" t="str">
        <f t="shared" si="19"/>
        <v>NO</v>
      </c>
      <c r="O395" s="95">
        <v>35714.428</v>
      </c>
      <c r="P395" s="98">
        <f>Table3[[#This Row],[CLM $ Collected ]]/'1.) CLM Reference'!$B$4</f>
        <v>1.3915785708307443E-3</v>
      </c>
      <c r="Q395" s="97">
        <v>0</v>
      </c>
      <c r="R395" s="99">
        <f>Table3[[#This Row],[Incentive Disbursements]]/'1.) CLM Reference'!$B$5</f>
        <v>0</v>
      </c>
      <c r="S395" s="49" t="str">
        <f t="shared" si="20"/>
        <v>NO</v>
      </c>
      <c r="U395" s="49" t="s">
        <v>218</v>
      </c>
      <c r="V395" s="49" t="str">
        <f>RIGHT(Table5[[#This Row],[Census Tract]],10)</f>
        <v>9009361402</v>
      </c>
      <c r="W395" s="49" t="s">
        <v>251</v>
      </c>
      <c r="X395" s="49" t="s">
        <v>244</v>
      </c>
      <c r="Y395" s="49">
        <v>40495.7889</v>
      </c>
      <c r="Z395" s="49">
        <v>1.3915785708307443E-3</v>
      </c>
      <c r="AA395" s="49">
        <v>0</v>
      </c>
      <c r="AB395" s="49">
        <v>0</v>
      </c>
      <c r="AC395" s="49" t="s">
        <v>290</v>
      </c>
      <c r="AD395" s="49" t="s">
        <v>1965</v>
      </c>
      <c r="AE395" s="49">
        <v>4781.3608999999997</v>
      </c>
      <c r="AF395" s="49">
        <v>1.3915785708307443E-3</v>
      </c>
      <c r="AG395" s="49">
        <v>0</v>
      </c>
      <c r="AH395" s="49">
        <v>0</v>
      </c>
      <c r="AI395" s="49" t="s">
        <v>1965</v>
      </c>
      <c r="AJ395" s="49">
        <v>35714.428</v>
      </c>
      <c r="AK395" s="49">
        <v>1.3915785708307443E-3</v>
      </c>
      <c r="AL395" s="49">
        <v>0</v>
      </c>
      <c r="AM395" s="49">
        <v>0</v>
      </c>
      <c r="AN395" s="49" t="s">
        <v>1965</v>
      </c>
    </row>
    <row r="396" spans="1:40" s="49" customFormat="1" ht="15.75" thickBot="1" x14ac:dyDescent="0.3">
      <c r="A396" s="92" t="s">
        <v>219</v>
      </c>
      <c r="B396" s="93" t="s">
        <v>254</v>
      </c>
      <c r="C396" s="94" t="s">
        <v>239</v>
      </c>
      <c r="D396" s="15">
        <f>Table3[[#This Row],[Residential CLM $ Collected]]+Table3[[#This Row],[C&amp;I CLM $ Collected]]</f>
        <v>192.12350000000001</v>
      </c>
      <c r="E396" s="48">
        <f>Table3[[#This Row],[CLM $ Collected ]]/'1.) CLM Reference'!$B$4</f>
        <v>6.6020431460961248E-6</v>
      </c>
      <c r="F396" s="12">
        <f>Table3[[#This Row],[Residential Incentive Disbursements]]+Table3[[#This Row],[C&amp;I Incentive Disbursements]]</f>
        <v>0</v>
      </c>
      <c r="G396" s="17">
        <f>Table3[[#This Row],[Incentive Disbursements]]/'1.) CLM Reference'!$B$5</f>
        <v>0</v>
      </c>
      <c r="H396" s="17" t="str">
        <f>IF((Table3[[#This Row],[Incentive Disbursements]]&gt;=0.5*Table3[[#This Row],[CLM $ Collected ]]),"YES",IF(Table3[[#This Row],[Incentive Disbursements]]&lt;=1, "N/A", "NO"))</f>
        <v>N/A</v>
      </c>
      <c r="I396" s="17" t="str">
        <f t="shared" si="18"/>
        <v>NO</v>
      </c>
      <c r="J396" s="95">
        <v>192.12350000000001</v>
      </c>
      <c r="K396" s="96">
        <f>Table3[[#This Row],[CLM $ Collected ]]/'1.) CLM Reference'!$B$4</f>
        <v>6.6020431460961248E-6</v>
      </c>
      <c r="L396" s="97">
        <v>0</v>
      </c>
      <c r="M396" s="96">
        <f>Table3[[#This Row],[Incentive Disbursements]]/'1.) CLM Reference'!$B$5</f>
        <v>0</v>
      </c>
      <c r="N396" s="96" t="str">
        <f t="shared" si="19"/>
        <v>NO</v>
      </c>
      <c r="O396" s="95">
        <v>0</v>
      </c>
      <c r="P396" s="98">
        <f>Table3[[#This Row],[CLM $ Collected ]]/'1.) CLM Reference'!$B$4</f>
        <v>6.6020431460961248E-6</v>
      </c>
      <c r="Q396" s="97">
        <v>0</v>
      </c>
      <c r="R396" s="99">
        <f>Table3[[#This Row],[Incentive Disbursements]]/'1.) CLM Reference'!$B$5</f>
        <v>0</v>
      </c>
      <c r="S396" s="49" t="str">
        <f t="shared" si="20"/>
        <v>NO</v>
      </c>
      <c r="U396" s="49" t="s">
        <v>219</v>
      </c>
      <c r="V396" s="49" t="str">
        <f>RIGHT(Table5[[#This Row],[Census Tract]],10)</f>
        <v>9009361500</v>
      </c>
      <c r="W396" s="49" t="s">
        <v>254</v>
      </c>
      <c r="X396" s="49" t="s">
        <v>239</v>
      </c>
      <c r="Y396" s="49">
        <v>192.12350000000001</v>
      </c>
      <c r="Z396" s="49">
        <v>6.6020431460961248E-6</v>
      </c>
      <c r="AA396" s="49">
        <v>0</v>
      </c>
      <c r="AB396" s="49">
        <v>0</v>
      </c>
      <c r="AC396" s="49" t="s">
        <v>290</v>
      </c>
      <c r="AD396" s="49" t="s">
        <v>1965</v>
      </c>
      <c r="AE396" s="49">
        <v>192.12350000000001</v>
      </c>
      <c r="AF396" s="49">
        <v>6.6020431460961248E-6</v>
      </c>
      <c r="AG396" s="49">
        <v>0</v>
      </c>
      <c r="AH396" s="49">
        <v>0</v>
      </c>
      <c r="AI396" s="49" t="s">
        <v>1965</v>
      </c>
      <c r="AJ396" s="49">
        <v>0</v>
      </c>
      <c r="AK396" s="49">
        <v>6.6020431460961248E-6</v>
      </c>
      <c r="AL396" s="49">
        <v>0</v>
      </c>
      <c r="AM396" s="49">
        <v>0</v>
      </c>
      <c r="AN396" s="49" t="s">
        <v>1965</v>
      </c>
    </row>
    <row r="397" spans="1:40" s="49" customFormat="1" ht="15.75" thickBot="1" x14ac:dyDescent="0.3">
      <c r="A397" s="92" t="s">
        <v>219</v>
      </c>
      <c r="B397" s="93" t="s">
        <v>252</v>
      </c>
      <c r="C397" s="94" t="s">
        <v>239</v>
      </c>
      <c r="D397" s="15">
        <f>Table3[[#This Row],[Residential CLM $ Collected]]+Table3[[#This Row],[C&amp;I CLM $ Collected]]</f>
        <v>149377.58500000011</v>
      </c>
      <c r="E397" s="48">
        <f>Table3[[#This Row],[CLM $ Collected ]]/'1.) CLM Reference'!$B$4</f>
        <v>5.1331422820719069E-3</v>
      </c>
      <c r="F397" s="12">
        <f>Table3[[#This Row],[Residential Incentive Disbursements]]+Table3[[#This Row],[C&amp;I Incentive Disbursements]]</f>
        <v>43604.06</v>
      </c>
      <c r="G397" s="17">
        <f>Table3[[#This Row],[Incentive Disbursements]]/'1.) CLM Reference'!$B$5</f>
        <v>2.595327136586242E-3</v>
      </c>
      <c r="H397" s="17" t="str">
        <f>IF((Table3[[#This Row],[Incentive Disbursements]]&gt;=0.5*Table3[[#This Row],[CLM $ Collected ]]),"YES",IF(Table3[[#This Row],[Incentive Disbursements]]&lt;=1, "N/A", "NO"))</f>
        <v>NO</v>
      </c>
      <c r="I397" s="17" t="str">
        <f t="shared" si="18"/>
        <v>NO</v>
      </c>
      <c r="J397" s="95">
        <v>88395.970500000098</v>
      </c>
      <c r="K397" s="96">
        <f>Table3[[#This Row],[CLM $ Collected ]]/'1.) CLM Reference'!$B$4</f>
        <v>5.1331422820719069E-3</v>
      </c>
      <c r="L397" s="97">
        <v>17211.07</v>
      </c>
      <c r="M397" s="96">
        <f>Table3[[#This Row],[Incentive Disbursements]]/'1.) CLM Reference'!$B$5</f>
        <v>2.595327136586242E-3</v>
      </c>
      <c r="N397" s="96" t="str">
        <f t="shared" si="19"/>
        <v>NO</v>
      </c>
      <c r="O397" s="95">
        <v>60981.614500000003</v>
      </c>
      <c r="P397" s="98">
        <f>Table3[[#This Row],[CLM $ Collected ]]/'1.) CLM Reference'!$B$4</f>
        <v>5.1331422820719069E-3</v>
      </c>
      <c r="Q397" s="97">
        <v>26392.99</v>
      </c>
      <c r="R397" s="99">
        <f>Table3[[#This Row],[Incentive Disbursements]]/'1.) CLM Reference'!$B$5</f>
        <v>2.595327136586242E-3</v>
      </c>
      <c r="S397" s="49" t="str">
        <f t="shared" si="20"/>
        <v>NO</v>
      </c>
      <c r="U397" s="49" t="s">
        <v>219</v>
      </c>
      <c r="V397" s="49" t="str">
        <f>RIGHT(Table5[[#This Row],[Census Tract]],10)</f>
        <v>9009361500</v>
      </c>
      <c r="W397" s="49" t="s">
        <v>252</v>
      </c>
      <c r="X397" s="49" t="s">
        <v>239</v>
      </c>
      <c r="Y397" s="49">
        <v>149377.58500000011</v>
      </c>
      <c r="Z397" s="49">
        <v>5.1331422820719069E-3</v>
      </c>
      <c r="AA397" s="49">
        <v>43604.06</v>
      </c>
      <c r="AB397" s="49">
        <v>2.595327136586242E-3</v>
      </c>
      <c r="AC397" s="49" t="s">
        <v>1965</v>
      </c>
      <c r="AD397" s="49" t="s">
        <v>1965</v>
      </c>
      <c r="AE397" s="49">
        <v>88395.970500000098</v>
      </c>
      <c r="AF397" s="49">
        <v>5.1331422820719069E-3</v>
      </c>
      <c r="AG397" s="49">
        <v>17211.07</v>
      </c>
      <c r="AH397" s="49">
        <v>2.595327136586242E-3</v>
      </c>
      <c r="AI397" s="49" t="s">
        <v>1965</v>
      </c>
      <c r="AJ397" s="49">
        <v>60981.614500000003</v>
      </c>
      <c r="AK397" s="49">
        <v>5.1331422820719069E-3</v>
      </c>
      <c r="AL397" s="49">
        <v>26392.99</v>
      </c>
      <c r="AM397" s="49">
        <v>2.595327136586242E-3</v>
      </c>
      <c r="AN397" s="49" t="s">
        <v>1965</v>
      </c>
    </row>
    <row r="398" spans="1:40" s="49" customFormat="1" ht="15.75" thickBot="1" x14ac:dyDescent="0.3">
      <c r="A398" s="92" t="s">
        <v>257</v>
      </c>
      <c r="B398" s="93" t="s">
        <v>262</v>
      </c>
      <c r="C398" s="94" t="s">
        <v>239</v>
      </c>
      <c r="D398" s="15">
        <f>Table3[[#This Row],[Residential CLM $ Collected]]+Table3[[#This Row],[C&amp;I CLM $ Collected]]</f>
        <v>0</v>
      </c>
      <c r="E398" s="48">
        <f>Table3[[#This Row],[CLM $ Collected ]]/'1.) CLM Reference'!$B$4</f>
        <v>0</v>
      </c>
      <c r="F398" s="12">
        <f>Table3[[#This Row],[Residential Incentive Disbursements]]+Table3[[#This Row],[C&amp;I Incentive Disbursements]]</f>
        <v>62913.355929077901</v>
      </c>
      <c r="G398" s="17">
        <f>Table3[[#This Row],[Incentive Disbursements]]/'1.) CLM Reference'!$B$5</f>
        <v>3.7446224020525804E-3</v>
      </c>
      <c r="H398" s="17" t="str">
        <f>IF((Table3[[#This Row],[Incentive Disbursements]]&gt;=0.5*Table3[[#This Row],[CLM $ Collected ]]),"YES",IF(Table3[[#This Row],[Incentive Disbursements]]&lt;=1, "N/A", "NO"))</f>
        <v>YES</v>
      </c>
      <c r="I398" s="17" t="str">
        <f t="shared" si="18"/>
        <v>N/A</v>
      </c>
      <c r="J398" s="95">
        <v>0</v>
      </c>
      <c r="K398" s="96">
        <f>Table3[[#This Row],[CLM $ Collected ]]/'1.) CLM Reference'!$B$4</f>
        <v>0</v>
      </c>
      <c r="L398" s="97">
        <v>62913.355929077901</v>
      </c>
      <c r="M398" s="96">
        <f>Table3[[#This Row],[Incentive Disbursements]]/'1.) CLM Reference'!$B$5</f>
        <v>3.7446224020525804E-3</v>
      </c>
      <c r="N398" s="96" t="str">
        <f t="shared" si="19"/>
        <v>N/A</v>
      </c>
      <c r="O398" s="95">
        <v>0</v>
      </c>
      <c r="P398" s="98">
        <f>Table3[[#This Row],[CLM $ Collected ]]/'1.) CLM Reference'!$B$4</f>
        <v>0</v>
      </c>
      <c r="Q398" s="97">
        <v>0</v>
      </c>
      <c r="R398" s="99">
        <f>Table3[[#This Row],[Incentive Disbursements]]/'1.) CLM Reference'!$B$5</f>
        <v>3.7446224020525804E-3</v>
      </c>
      <c r="S398" s="49" t="str">
        <f t="shared" si="20"/>
        <v>N/A</v>
      </c>
      <c r="U398" s="49" t="s">
        <v>257</v>
      </c>
      <c r="V398" s="49" t="str">
        <f>RIGHT(Table5[[#This Row],[Census Tract]],10)</f>
        <v>UNKNOWN</v>
      </c>
      <c r="W398" s="49" t="s">
        <v>262</v>
      </c>
      <c r="X398" s="49" t="s">
        <v>239</v>
      </c>
      <c r="Y398" s="49">
        <v>0</v>
      </c>
      <c r="Z398" s="49">
        <v>0</v>
      </c>
      <c r="AA398" s="49">
        <v>62913.355929077901</v>
      </c>
      <c r="AB398" s="49">
        <v>3.7446224020525804E-3</v>
      </c>
      <c r="AC398" s="49" t="s">
        <v>1966</v>
      </c>
      <c r="AD398" s="49" t="s">
        <v>290</v>
      </c>
      <c r="AE398" s="49">
        <v>0</v>
      </c>
      <c r="AF398" s="49">
        <v>0</v>
      </c>
      <c r="AG398" s="49">
        <v>62913.355929077901</v>
      </c>
      <c r="AH398" s="49">
        <v>3.7446224020525804E-3</v>
      </c>
      <c r="AI398" s="49" t="s">
        <v>290</v>
      </c>
      <c r="AJ398" s="49">
        <v>0</v>
      </c>
      <c r="AK398" s="49">
        <v>0</v>
      </c>
      <c r="AL398" s="49">
        <v>0</v>
      </c>
      <c r="AM398" s="49">
        <v>3.7446224020525804E-3</v>
      </c>
      <c r="AN398" s="49" t="s">
        <v>290</v>
      </c>
    </row>
    <row r="399" spans="1:40" s="49" customFormat="1" ht="15.75" thickBot="1" x14ac:dyDescent="0.3">
      <c r="A399" s="50" t="s">
        <v>257</v>
      </c>
      <c r="B399" s="51" t="s">
        <v>260</v>
      </c>
      <c r="C399" s="3" t="s">
        <v>239</v>
      </c>
      <c r="D399" s="15">
        <f>Table3[[#This Row],[Residential CLM $ Collected]]+Table3[[#This Row],[C&amp;I CLM $ Collected]]</f>
        <v>0</v>
      </c>
      <c r="E399" s="48">
        <f>Table3[[#This Row],[CLM $ Collected ]]/'1.) CLM Reference'!$B$4</f>
        <v>0</v>
      </c>
      <c r="F399" s="12">
        <f>Table3[[#This Row],[Residential Incentive Disbursements]]+Table3[[#This Row],[C&amp;I Incentive Disbursements]]</f>
        <v>999602.06950161594</v>
      </c>
      <c r="G399" s="17">
        <f>Table3[[#This Row],[Incentive Disbursements]]/'1.) CLM Reference'!$B$5</f>
        <v>5.949662432271928E-2</v>
      </c>
      <c r="H399" s="17" t="str">
        <f>IF((Table3[[#This Row],[Incentive Disbursements]]&gt;=0.5*Table3[[#This Row],[CLM $ Collected ]]),"YES",IF(Table3[[#This Row],[Incentive Disbursements]]&lt;=1, "N/A", "NO"))</f>
        <v>YES</v>
      </c>
      <c r="I399" s="17" t="str">
        <f t="shared" si="18"/>
        <v>N/A</v>
      </c>
      <c r="J399" s="52">
        <v>0</v>
      </c>
      <c r="K399" s="53">
        <f>Table3[[#This Row],[CLM $ Collected ]]/'1.) CLM Reference'!$B$4</f>
        <v>0</v>
      </c>
      <c r="L399" s="54">
        <v>913038.08950161596</v>
      </c>
      <c r="M399" s="53">
        <f>Table3[[#This Row],[Incentive Disbursements]]/'1.) CLM Reference'!$B$5</f>
        <v>5.949662432271928E-2</v>
      </c>
      <c r="N399" s="53" t="str">
        <f t="shared" si="19"/>
        <v>N/A</v>
      </c>
      <c r="O399" s="52">
        <v>0</v>
      </c>
      <c r="P399" s="76">
        <f>Table3[[#This Row],[CLM $ Collected ]]/'1.) CLM Reference'!$B$4</f>
        <v>0</v>
      </c>
      <c r="Q399" s="54">
        <v>86563.98</v>
      </c>
      <c r="R399" s="56">
        <f>Table3[[#This Row],[Incentive Disbursements]]/'1.) CLM Reference'!$B$5</f>
        <v>5.949662432271928E-2</v>
      </c>
      <c r="S399" s="49" t="str">
        <f t="shared" si="20"/>
        <v>N/A</v>
      </c>
      <c r="U399" s="49" t="s">
        <v>257</v>
      </c>
      <c r="V399" s="49" t="str">
        <f>RIGHT(Table5[[#This Row],[Census Tract]],10)</f>
        <v>UNKNOWN</v>
      </c>
      <c r="W399" s="49" t="s">
        <v>260</v>
      </c>
      <c r="X399" s="49" t="s">
        <v>239</v>
      </c>
      <c r="Y399" s="49">
        <v>0</v>
      </c>
      <c r="Z399" s="49">
        <v>0</v>
      </c>
      <c r="AA399" s="49">
        <v>999602.06950161594</v>
      </c>
      <c r="AB399" s="49">
        <v>5.949662432271928E-2</v>
      </c>
      <c r="AC399" s="49" t="s">
        <v>1966</v>
      </c>
      <c r="AD399" s="49" t="s">
        <v>290</v>
      </c>
      <c r="AE399" s="49">
        <v>0</v>
      </c>
      <c r="AF399" s="49">
        <v>0</v>
      </c>
      <c r="AG399" s="49">
        <v>913038.08950161596</v>
      </c>
      <c r="AH399" s="49">
        <v>5.949662432271928E-2</v>
      </c>
      <c r="AI399" s="49" t="s">
        <v>290</v>
      </c>
      <c r="AJ399" s="49">
        <v>0</v>
      </c>
      <c r="AK399" s="49">
        <v>0</v>
      </c>
      <c r="AL399" s="49">
        <v>86563.98</v>
      </c>
      <c r="AM399" s="49">
        <v>5.949662432271928E-2</v>
      </c>
      <c r="AN399" s="49" t="s">
        <v>290</v>
      </c>
    </row>
    <row r="400" spans="1:40" s="49" customFormat="1" ht="15.75" thickBot="1" x14ac:dyDescent="0.3">
      <c r="A400" s="50" t="s">
        <v>257</v>
      </c>
      <c r="B400" s="51" t="s">
        <v>263</v>
      </c>
      <c r="C400" s="3" t="s">
        <v>239</v>
      </c>
      <c r="D400" s="15">
        <f>Table3[[#This Row],[Residential CLM $ Collected]]+Table3[[#This Row],[C&amp;I CLM $ Collected]]</f>
        <v>0</v>
      </c>
      <c r="E400" s="48">
        <f>Table3[[#This Row],[CLM $ Collected ]]/'1.) CLM Reference'!$B$4</f>
        <v>0</v>
      </c>
      <c r="F400" s="12">
        <f>Table3[[#This Row],[Residential Incentive Disbursements]]+Table3[[#This Row],[C&amp;I Incentive Disbursements]]</f>
        <v>103594.88494640309</v>
      </c>
      <c r="G400" s="17">
        <f>Table3[[#This Row],[Incentive Disbursements]]/'1.) CLM Reference'!$B$5</f>
        <v>6.1659995907016353E-3</v>
      </c>
      <c r="H400" s="17" t="str">
        <f>IF((Table3[[#This Row],[Incentive Disbursements]]&gt;=0.5*Table3[[#This Row],[CLM $ Collected ]]),"YES",IF(Table3[[#This Row],[Incentive Disbursements]]&lt;=1, "N/A", "NO"))</f>
        <v>YES</v>
      </c>
      <c r="I400" s="17" t="str">
        <f t="shared" si="18"/>
        <v>N/A</v>
      </c>
      <c r="J400" s="52">
        <v>0</v>
      </c>
      <c r="K400" s="53">
        <f>Table3[[#This Row],[CLM $ Collected ]]/'1.) CLM Reference'!$B$4</f>
        <v>0</v>
      </c>
      <c r="L400" s="54">
        <v>41045.884946403101</v>
      </c>
      <c r="M400" s="53">
        <f>Table3[[#This Row],[Incentive Disbursements]]/'1.) CLM Reference'!$B$5</f>
        <v>6.1659995907016353E-3</v>
      </c>
      <c r="N400" s="53" t="str">
        <f t="shared" si="19"/>
        <v>N/A</v>
      </c>
      <c r="O400" s="52">
        <v>0</v>
      </c>
      <c r="P400" s="76">
        <f>Table3[[#This Row],[CLM $ Collected ]]/'1.) CLM Reference'!$B$4</f>
        <v>0</v>
      </c>
      <c r="Q400" s="54">
        <v>62549</v>
      </c>
      <c r="R400" s="56">
        <f>Table3[[#This Row],[Incentive Disbursements]]/'1.) CLM Reference'!$B$5</f>
        <v>6.1659995907016353E-3</v>
      </c>
      <c r="S400" s="49" t="str">
        <f t="shared" si="20"/>
        <v>N/A</v>
      </c>
      <c r="U400" s="49" t="s">
        <v>257</v>
      </c>
      <c r="V400" s="49" t="str">
        <f>RIGHT(Table5[[#This Row],[Census Tract]],10)</f>
        <v>UNKNOWN</v>
      </c>
      <c r="W400" s="49" t="s">
        <v>263</v>
      </c>
      <c r="X400" s="49" t="s">
        <v>239</v>
      </c>
      <c r="Y400" s="49">
        <v>0</v>
      </c>
      <c r="Z400" s="49">
        <v>0</v>
      </c>
      <c r="AA400" s="49">
        <v>103594.88494640309</v>
      </c>
      <c r="AB400" s="49">
        <v>6.1659995907016353E-3</v>
      </c>
      <c r="AC400" s="49" t="s">
        <v>1966</v>
      </c>
      <c r="AD400" s="49" t="s">
        <v>290</v>
      </c>
      <c r="AE400" s="49">
        <v>0</v>
      </c>
      <c r="AF400" s="49">
        <v>0</v>
      </c>
      <c r="AG400" s="49">
        <v>41045.884946403101</v>
      </c>
      <c r="AH400" s="49">
        <v>6.1659995907016353E-3</v>
      </c>
      <c r="AI400" s="49" t="s">
        <v>290</v>
      </c>
      <c r="AJ400" s="49">
        <v>0</v>
      </c>
      <c r="AK400" s="49">
        <v>0</v>
      </c>
      <c r="AL400" s="49">
        <v>62549</v>
      </c>
      <c r="AM400" s="49">
        <v>6.1659995907016353E-3</v>
      </c>
      <c r="AN400" s="49" t="s">
        <v>290</v>
      </c>
    </row>
    <row r="401" spans="1:40" s="49" customFormat="1" ht="15.75" thickBot="1" x14ac:dyDescent="0.3">
      <c r="A401" s="50" t="s">
        <v>257</v>
      </c>
      <c r="B401" s="51" t="s">
        <v>265</v>
      </c>
      <c r="C401" s="3" t="s">
        <v>239</v>
      </c>
      <c r="D401" s="15">
        <f>Table3[[#This Row],[Residential CLM $ Collected]]+Table3[[#This Row],[C&amp;I CLM $ Collected]]</f>
        <v>0</v>
      </c>
      <c r="E401" s="48">
        <f>Table3[[#This Row],[CLM $ Collected ]]/'1.) CLM Reference'!$B$4</f>
        <v>0</v>
      </c>
      <c r="F401" s="12">
        <f>Table3[[#This Row],[Residential Incentive Disbursements]]+Table3[[#This Row],[C&amp;I Incentive Disbursements]]</f>
        <v>144323.13116241901</v>
      </c>
      <c r="G401" s="17">
        <f>Table3[[#This Row],[Incentive Disbursements]]/'1.) CLM Reference'!$B$5</f>
        <v>8.5901574014649457E-3</v>
      </c>
      <c r="H401" s="17" t="str">
        <f>IF((Table3[[#This Row],[Incentive Disbursements]]&gt;=0.5*Table3[[#This Row],[CLM $ Collected ]]),"YES",IF(Table3[[#This Row],[Incentive Disbursements]]&lt;=1, "N/A", "NO"))</f>
        <v>YES</v>
      </c>
      <c r="I401" s="17" t="str">
        <f t="shared" si="18"/>
        <v>N/A</v>
      </c>
      <c r="J401" s="52">
        <v>0</v>
      </c>
      <c r="K401" s="53">
        <f>Table3[[#This Row],[CLM $ Collected ]]/'1.) CLM Reference'!$B$4</f>
        <v>0</v>
      </c>
      <c r="L401" s="54">
        <v>142818.13116241901</v>
      </c>
      <c r="M401" s="53">
        <f>Table3[[#This Row],[Incentive Disbursements]]/'1.) CLM Reference'!$B$5</f>
        <v>8.5901574014649457E-3</v>
      </c>
      <c r="N401" s="53" t="str">
        <f t="shared" si="19"/>
        <v>N/A</v>
      </c>
      <c r="O401" s="52">
        <v>0</v>
      </c>
      <c r="P401" s="76">
        <f>Table3[[#This Row],[CLM $ Collected ]]/'1.) CLM Reference'!$B$4</f>
        <v>0</v>
      </c>
      <c r="Q401" s="54">
        <v>1505</v>
      </c>
      <c r="R401" s="56">
        <f>Table3[[#This Row],[Incentive Disbursements]]/'1.) CLM Reference'!$B$5</f>
        <v>8.5901574014649457E-3</v>
      </c>
      <c r="S401" s="49" t="str">
        <f t="shared" si="20"/>
        <v>N/A</v>
      </c>
      <c r="U401" s="49" t="s">
        <v>257</v>
      </c>
      <c r="V401" s="49" t="str">
        <f>RIGHT(Table5[[#This Row],[Census Tract]],10)</f>
        <v>UNKNOWN</v>
      </c>
      <c r="W401" s="49" t="s">
        <v>265</v>
      </c>
      <c r="X401" s="49" t="s">
        <v>239</v>
      </c>
      <c r="Y401" s="49">
        <v>0</v>
      </c>
      <c r="Z401" s="49">
        <v>0</v>
      </c>
      <c r="AA401" s="49">
        <v>144323.13116241901</v>
      </c>
      <c r="AB401" s="49">
        <v>8.5901574014649457E-3</v>
      </c>
      <c r="AC401" s="49" t="s">
        <v>1966</v>
      </c>
      <c r="AD401" s="49" t="s">
        <v>290</v>
      </c>
      <c r="AE401" s="49">
        <v>0</v>
      </c>
      <c r="AF401" s="49">
        <v>0</v>
      </c>
      <c r="AG401" s="49">
        <v>142818.13116241901</v>
      </c>
      <c r="AH401" s="49">
        <v>8.5901574014649457E-3</v>
      </c>
      <c r="AI401" s="49" t="s">
        <v>290</v>
      </c>
      <c r="AJ401" s="49">
        <v>0</v>
      </c>
      <c r="AK401" s="49">
        <v>0</v>
      </c>
      <c r="AL401" s="49">
        <v>1505</v>
      </c>
      <c r="AM401" s="49">
        <v>8.5901574014649457E-3</v>
      </c>
      <c r="AN401" s="49" t="s">
        <v>290</v>
      </c>
    </row>
    <row r="402" spans="1:40" s="49" customFormat="1" ht="15.75" thickBot="1" x14ac:dyDescent="0.3">
      <c r="A402" s="50" t="s">
        <v>257</v>
      </c>
      <c r="B402" s="51" t="s">
        <v>273</v>
      </c>
      <c r="C402" s="3" t="s">
        <v>239</v>
      </c>
      <c r="D402" s="15">
        <f>Table3[[#This Row],[Residential CLM $ Collected]]+Table3[[#This Row],[C&amp;I CLM $ Collected]]</f>
        <v>0</v>
      </c>
      <c r="E402" s="48">
        <f>Table3[[#This Row],[CLM $ Collected ]]/'1.) CLM Reference'!$B$4</f>
        <v>0</v>
      </c>
      <c r="F402" s="12">
        <f>Table3[[#This Row],[Residential Incentive Disbursements]]+Table3[[#This Row],[C&amp;I Incentive Disbursements]]</f>
        <v>21832.469643990698</v>
      </c>
      <c r="G402" s="17">
        <f>Table3[[#This Row],[Incentive Disbursements]]/'1.) CLM Reference'!$B$5</f>
        <v>1.2994753453174873E-3</v>
      </c>
      <c r="H402" s="17" t="str">
        <f>IF((Table3[[#This Row],[Incentive Disbursements]]&gt;=0.5*Table3[[#This Row],[CLM $ Collected ]]),"YES",IF(Table3[[#This Row],[Incentive Disbursements]]&lt;=1, "N/A", "NO"))</f>
        <v>YES</v>
      </c>
      <c r="I402" s="17" t="str">
        <f t="shared" si="18"/>
        <v>N/A</v>
      </c>
      <c r="J402" s="52">
        <v>0</v>
      </c>
      <c r="K402" s="53">
        <f>Table3[[#This Row],[CLM $ Collected ]]/'1.) CLM Reference'!$B$4</f>
        <v>0</v>
      </c>
      <c r="L402" s="54">
        <v>21832.469643990698</v>
      </c>
      <c r="M402" s="53">
        <f>Table3[[#This Row],[Incentive Disbursements]]/'1.) CLM Reference'!$B$5</f>
        <v>1.2994753453174873E-3</v>
      </c>
      <c r="N402" s="53" t="str">
        <f t="shared" si="19"/>
        <v>N/A</v>
      </c>
      <c r="O402" s="52">
        <v>0</v>
      </c>
      <c r="P402" s="76">
        <f>Table3[[#This Row],[CLM $ Collected ]]/'1.) CLM Reference'!$B$4</f>
        <v>0</v>
      </c>
      <c r="Q402" s="54">
        <v>0</v>
      </c>
      <c r="R402" s="56">
        <f>Table3[[#This Row],[Incentive Disbursements]]/'1.) CLM Reference'!$B$5</f>
        <v>1.2994753453174873E-3</v>
      </c>
      <c r="S402" s="49" t="str">
        <f t="shared" si="20"/>
        <v>N/A</v>
      </c>
      <c r="U402" s="49" t="s">
        <v>257</v>
      </c>
      <c r="V402" s="49" t="str">
        <f>RIGHT(Table5[[#This Row],[Census Tract]],10)</f>
        <v>UNKNOWN</v>
      </c>
      <c r="W402" s="49" t="s">
        <v>273</v>
      </c>
      <c r="X402" s="49" t="s">
        <v>239</v>
      </c>
      <c r="Y402" s="49">
        <v>0</v>
      </c>
      <c r="Z402" s="49">
        <v>0</v>
      </c>
      <c r="AA402" s="49">
        <v>21832.469643990698</v>
      </c>
      <c r="AB402" s="49">
        <v>1.2994753453174873E-3</v>
      </c>
      <c r="AC402" s="49" t="s">
        <v>1966</v>
      </c>
      <c r="AD402" s="49" t="s">
        <v>290</v>
      </c>
      <c r="AE402" s="49">
        <v>0</v>
      </c>
      <c r="AF402" s="49">
        <v>0</v>
      </c>
      <c r="AG402" s="49">
        <v>21832.469643990698</v>
      </c>
      <c r="AH402" s="49">
        <v>1.2994753453174873E-3</v>
      </c>
      <c r="AI402" s="49" t="s">
        <v>290</v>
      </c>
      <c r="AJ402" s="49">
        <v>0</v>
      </c>
      <c r="AK402" s="49">
        <v>0</v>
      </c>
      <c r="AL402" s="49">
        <v>0</v>
      </c>
      <c r="AM402" s="49">
        <v>1.2994753453174873E-3</v>
      </c>
      <c r="AN402" s="49" t="s">
        <v>290</v>
      </c>
    </row>
    <row r="403" spans="1:40" s="49" customFormat="1" ht="15.75" thickBot="1" x14ac:dyDescent="0.3">
      <c r="A403" s="50" t="s">
        <v>257</v>
      </c>
      <c r="B403" s="51" t="s">
        <v>241</v>
      </c>
      <c r="C403" s="3" t="s">
        <v>239</v>
      </c>
      <c r="D403" s="15">
        <f>Table3[[#This Row],[Residential CLM $ Collected]]+Table3[[#This Row],[C&amp;I CLM $ Collected]]</f>
        <v>4670.2506000000003</v>
      </c>
      <c r="E403" s="48">
        <f>Table3[[#This Row],[CLM $ Collected ]]/'1.) CLM Reference'!$B$4</f>
        <v>1.6048633282384151E-4</v>
      </c>
      <c r="F403" s="12">
        <f>Table3[[#This Row],[Residential Incentive Disbursements]]+Table3[[#This Row],[C&amp;I Incentive Disbursements]]</f>
        <v>297923.43658669299</v>
      </c>
      <c r="G403" s="17">
        <f>Table3[[#This Row],[Incentive Disbursements]]/'1.) CLM Reference'!$B$5</f>
        <v>1.7732495084138378E-2</v>
      </c>
      <c r="H403" s="17" t="str">
        <f>IF((Table3[[#This Row],[Incentive Disbursements]]&gt;=0.5*Table3[[#This Row],[CLM $ Collected ]]),"YES",IF(Table3[[#This Row],[Incentive Disbursements]]&lt;=1, "N/A", "NO"))</f>
        <v>YES</v>
      </c>
      <c r="I403" s="17" t="str">
        <f t="shared" si="18"/>
        <v>YES</v>
      </c>
      <c r="J403" s="52">
        <v>0</v>
      </c>
      <c r="K403" s="53">
        <f>Table3[[#This Row],[CLM $ Collected ]]/'1.) CLM Reference'!$B$4</f>
        <v>1.6048633282384151E-4</v>
      </c>
      <c r="L403" s="54">
        <v>253603.43658669299</v>
      </c>
      <c r="M403" s="53">
        <f>Table3[[#This Row],[Incentive Disbursements]]/'1.) CLM Reference'!$B$5</f>
        <v>1.7732495084138378E-2</v>
      </c>
      <c r="N403" s="53" t="str">
        <f t="shared" si="19"/>
        <v>YES</v>
      </c>
      <c r="O403" s="52">
        <v>4670.2506000000003</v>
      </c>
      <c r="P403" s="76">
        <f>Table3[[#This Row],[CLM $ Collected ]]/'1.) CLM Reference'!$B$4</f>
        <v>1.6048633282384151E-4</v>
      </c>
      <c r="Q403" s="54">
        <v>44320</v>
      </c>
      <c r="R403" s="56">
        <f>Table3[[#This Row],[Incentive Disbursements]]/'1.) CLM Reference'!$B$5</f>
        <v>1.7732495084138378E-2</v>
      </c>
      <c r="S403" s="49" t="str">
        <f t="shared" si="20"/>
        <v>YES</v>
      </c>
      <c r="U403" s="49" t="s">
        <v>257</v>
      </c>
      <c r="V403" s="49" t="str">
        <f>RIGHT(Table5[[#This Row],[Census Tract]],10)</f>
        <v>UNKNOWN</v>
      </c>
      <c r="W403" s="49" t="s">
        <v>241</v>
      </c>
      <c r="X403" s="49" t="s">
        <v>239</v>
      </c>
      <c r="Y403" s="49">
        <v>4670.2506000000003</v>
      </c>
      <c r="Z403" s="49">
        <v>1.6048633282384151E-4</v>
      </c>
      <c r="AA403" s="49">
        <v>297923.43658669299</v>
      </c>
      <c r="AB403" s="49">
        <v>1.7732495084138378E-2</v>
      </c>
      <c r="AC403" s="49" t="s">
        <v>1966</v>
      </c>
      <c r="AD403" s="49" t="s">
        <v>1966</v>
      </c>
      <c r="AE403" s="49">
        <v>0</v>
      </c>
      <c r="AF403" s="49">
        <v>1.6048633282384151E-4</v>
      </c>
      <c r="AG403" s="49">
        <v>253603.43658669299</v>
      </c>
      <c r="AH403" s="49">
        <v>1.7732495084138378E-2</v>
      </c>
      <c r="AI403" s="49" t="s">
        <v>1966</v>
      </c>
      <c r="AJ403" s="49">
        <v>4670.2506000000003</v>
      </c>
      <c r="AK403" s="49">
        <v>1.6048633282384151E-4</v>
      </c>
      <c r="AL403" s="49">
        <v>44320</v>
      </c>
      <c r="AM403" s="49">
        <v>1.7732495084138378E-2</v>
      </c>
      <c r="AN403" s="49" t="s">
        <v>1966</v>
      </c>
    </row>
    <row r="404" spans="1:40" s="49" customFormat="1" ht="15.75" thickBot="1" x14ac:dyDescent="0.3">
      <c r="A404" s="50" t="s">
        <v>257</v>
      </c>
      <c r="B404" s="51" t="s">
        <v>266</v>
      </c>
      <c r="C404" s="3" t="s">
        <v>239</v>
      </c>
      <c r="D404" s="15">
        <f>Table3[[#This Row],[Residential CLM $ Collected]]+Table3[[#This Row],[C&amp;I CLM $ Collected]]</f>
        <v>0</v>
      </c>
      <c r="E404" s="48">
        <f>Table3[[#This Row],[CLM $ Collected ]]/'1.) CLM Reference'!$B$4</f>
        <v>0</v>
      </c>
      <c r="F404" s="12">
        <f>Table3[[#This Row],[Residential Incentive Disbursements]]+Table3[[#This Row],[C&amp;I Incentive Disbursements]]</f>
        <v>215352.97852310099</v>
      </c>
      <c r="G404" s="17">
        <f>Table3[[#This Row],[Incentive Disbursements]]/'1.) CLM Reference'!$B$5</f>
        <v>1.2817875883706201E-2</v>
      </c>
      <c r="H404" s="17" t="str">
        <f>IF((Table3[[#This Row],[Incentive Disbursements]]&gt;=0.5*Table3[[#This Row],[CLM $ Collected ]]),"YES",IF(Table3[[#This Row],[Incentive Disbursements]]&lt;=1, "N/A", "NO"))</f>
        <v>YES</v>
      </c>
      <c r="I404" s="17" t="str">
        <f t="shared" si="18"/>
        <v>N/A</v>
      </c>
      <c r="J404" s="52">
        <v>0</v>
      </c>
      <c r="K404" s="53">
        <f>Table3[[#This Row],[CLM $ Collected ]]/'1.) CLM Reference'!$B$4</f>
        <v>0</v>
      </c>
      <c r="L404" s="54">
        <v>207187.97852310099</v>
      </c>
      <c r="M404" s="53">
        <f>Table3[[#This Row],[Incentive Disbursements]]/'1.) CLM Reference'!$B$5</f>
        <v>1.2817875883706201E-2</v>
      </c>
      <c r="N404" s="53" t="str">
        <f t="shared" si="19"/>
        <v>N/A</v>
      </c>
      <c r="O404" s="52">
        <v>0</v>
      </c>
      <c r="P404" s="76">
        <f>Table3[[#This Row],[CLM $ Collected ]]/'1.) CLM Reference'!$B$4</f>
        <v>0</v>
      </c>
      <c r="Q404" s="54">
        <v>8165</v>
      </c>
      <c r="R404" s="56">
        <f>Table3[[#This Row],[Incentive Disbursements]]/'1.) CLM Reference'!$B$5</f>
        <v>1.2817875883706201E-2</v>
      </c>
      <c r="S404" s="49" t="str">
        <f t="shared" si="20"/>
        <v>N/A</v>
      </c>
      <c r="U404" s="49" t="s">
        <v>257</v>
      </c>
      <c r="V404" s="49" t="str">
        <f>RIGHT(Table5[[#This Row],[Census Tract]],10)</f>
        <v>UNKNOWN</v>
      </c>
      <c r="W404" s="49" t="s">
        <v>266</v>
      </c>
      <c r="X404" s="49" t="s">
        <v>239</v>
      </c>
      <c r="Y404" s="49">
        <v>0</v>
      </c>
      <c r="Z404" s="49">
        <v>0</v>
      </c>
      <c r="AA404" s="49">
        <v>215352.97852310099</v>
      </c>
      <c r="AB404" s="49">
        <v>1.2817875883706201E-2</v>
      </c>
      <c r="AC404" s="49" t="s">
        <v>1966</v>
      </c>
      <c r="AD404" s="49" t="s">
        <v>290</v>
      </c>
      <c r="AE404" s="49">
        <v>0</v>
      </c>
      <c r="AF404" s="49">
        <v>0</v>
      </c>
      <c r="AG404" s="49">
        <v>207187.97852310099</v>
      </c>
      <c r="AH404" s="49">
        <v>1.2817875883706201E-2</v>
      </c>
      <c r="AI404" s="49" t="s">
        <v>290</v>
      </c>
      <c r="AJ404" s="49">
        <v>0</v>
      </c>
      <c r="AK404" s="49">
        <v>0</v>
      </c>
      <c r="AL404" s="49">
        <v>8165</v>
      </c>
      <c r="AM404" s="49">
        <v>1.2817875883706201E-2</v>
      </c>
      <c r="AN404" s="49" t="s">
        <v>290</v>
      </c>
    </row>
    <row r="405" spans="1:40" s="49" customFormat="1" ht="15.75" thickBot="1" x14ac:dyDescent="0.3">
      <c r="A405" s="50" t="s">
        <v>257</v>
      </c>
      <c r="B405" s="51" t="s">
        <v>267</v>
      </c>
      <c r="C405" s="3" t="s">
        <v>239</v>
      </c>
      <c r="D405" s="15">
        <f>Table3[[#This Row],[Residential CLM $ Collected]]+Table3[[#This Row],[C&amp;I CLM $ Collected]]</f>
        <v>0</v>
      </c>
      <c r="E405" s="48">
        <f>Table3[[#This Row],[CLM $ Collected ]]/'1.) CLM Reference'!$B$4</f>
        <v>0</v>
      </c>
      <c r="F405" s="12">
        <f>Table3[[#This Row],[Residential Incentive Disbursements]]+Table3[[#This Row],[C&amp;I Incentive Disbursements]]</f>
        <v>366220.00002887001</v>
      </c>
      <c r="G405" s="17">
        <f>Table3[[#This Row],[Incentive Disbursements]]/'1.) CLM Reference'!$B$5</f>
        <v>2.1797527662230094E-2</v>
      </c>
      <c r="H405" s="17" t="str">
        <f>IF((Table3[[#This Row],[Incentive Disbursements]]&gt;=0.5*Table3[[#This Row],[CLM $ Collected ]]),"YES",IF(Table3[[#This Row],[Incentive Disbursements]]&lt;=1, "N/A", "NO"))</f>
        <v>YES</v>
      </c>
      <c r="I405" s="17" t="str">
        <f t="shared" si="18"/>
        <v>N/A</v>
      </c>
      <c r="J405" s="52">
        <v>0</v>
      </c>
      <c r="K405" s="53">
        <f>Table3[[#This Row],[CLM $ Collected ]]/'1.) CLM Reference'!$B$4</f>
        <v>0</v>
      </c>
      <c r="L405" s="54">
        <v>289565.00002887001</v>
      </c>
      <c r="M405" s="53">
        <f>Table3[[#This Row],[Incentive Disbursements]]/'1.) CLM Reference'!$B$5</f>
        <v>2.1797527662230094E-2</v>
      </c>
      <c r="N405" s="53" t="str">
        <f t="shared" si="19"/>
        <v>N/A</v>
      </c>
      <c r="O405" s="52">
        <v>0</v>
      </c>
      <c r="P405" s="76">
        <f>Table3[[#This Row],[CLM $ Collected ]]/'1.) CLM Reference'!$B$4</f>
        <v>0</v>
      </c>
      <c r="Q405" s="54">
        <v>76655</v>
      </c>
      <c r="R405" s="56">
        <f>Table3[[#This Row],[Incentive Disbursements]]/'1.) CLM Reference'!$B$5</f>
        <v>2.1797527662230094E-2</v>
      </c>
      <c r="S405" s="49" t="str">
        <f t="shared" si="20"/>
        <v>N/A</v>
      </c>
      <c r="U405" s="49" t="s">
        <v>257</v>
      </c>
      <c r="V405" s="49" t="str">
        <f>RIGHT(Table5[[#This Row],[Census Tract]],10)</f>
        <v>UNKNOWN</v>
      </c>
      <c r="W405" s="49" t="s">
        <v>267</v>
      </c>
      <c r="X405" s="49" t="s">
        <v>239</v>
      </c>
      <c r="Y405" s="49">
        <v>0</v>
      </c>
      <c r="Z405" s="49">
        <v>0</v>
      </c>
      <c r="AA405" s="49">
        <v>366220.00002887001</v>
      </c>
      <c r="AB405" s="49">
        <v>2.1797527662230094E-2</v>
      </c>
      <c r="AC405" s="49" t="s">
        <v>1966</v>
      </c>
      <c r="AD405" s="49" t="s">
        <v>290</v>
      </c>
      <c r="AE405" s="49">
        <v>0</v>
      </c>
      <c r="AF405" s="49">
        <v>0</v>
      </c>
      <c r="AG405" s="49">
        <v>289565.00002887001</v>
      </c>
      <c r="AH405" s="49">
        <v>2.1797527662230094E-2</v>
      </c>
      <c r="AI405" s="49" t="s">
        <v>290</v>
      </c>
      <c r="AJ405" s="49">
        <v>0</v>
      </c>
      <c r="AK405" s="49">
        <v>0</v>
      </c>
      <c r="AL405" s="49">
        <v>76655</v>
      </c>
      <c r="AM405" s="49">
        <v>2.1797527662230094E-2</v>
      </c>
      <c r="AN405" s="49" t="s">
        <v>290</v>
      </c>
    </row>
    <row r="406" spans="1:40" s="49" customFormat="1" ht="15.75" thickBot="1" x14ac:dyDescent="0.3">
      <c r="A406" s="50" t="s">
        <v>257</v>
      </c>
      <c r="B406" s="51" t="s">
        <v>264</v>
      </c>
      <c r="C406" s="3" t="s">
        <v>239</v>
      </c>
      <c r="D406" s="15">
        <f>Table3[[#This Row],[Residential CLM $ Collected]]+Table3[[#This Row],[C&amp;I CLM $ Collected]]</f>
        <v>0</v>
      </c>
      <c r="E406" s="48">
        <f>Table3[[#This Row],[CLM $ Collected ]]/'1.) CLM Reference'!$B$4</f>
        <v>0</v>
      </c>
      <c r="F406" s="12">
        <f>Table3[[#This Row],[Residential Incentive Disbursements]]+Table3[[#This Row],[C&amp;I Incentive Disbursements]]</f>
        <v>763511.09776377899</v>
      </c>
      <c r="G406" s="17">
        <f>Table3[[#This Row],[Incentive Disbursements]]/'1.) CLM Reference'!$B$5</f>
        <v>4.5444416669252516E-2</v>
      </c>
      <c r="H406" s="17" t="str">
        <f>IF((Table3[[#This Row],[Incentive Disbursements]]&gt;=0.5*Table3[[#This Row],[CLM $ Collected ]]),"YES",IF(Table3[[#This Row],[Incentive Disbursements]]&lt;=1, "N/A", "NO"))</f>
        <v>YES</v>
      </c>
      <c r="I406" s="17" t="str">
        <f t="shared" si="18"/>
        <v>N/A</v>
      </c>
      <c r="J406" s="52">
        <v>0</v>
      </c>
      <c r="K406" s="53">
        <f>Table3[[#This Row],[CLM $ Collected ]]/'1.) CLM Reference'!$B$4</f>
        <v>0</v>
      </c>
      <c r="L406" s="54">
        <v>540039.09776377899</v>
      </c>
      <c r="M406" s="53">
        <f>Table3[[#This Row],[Incentive Disbursements]]/'1.) CLM Reference'!$B$5</f>
        <v>4.5444416669252516E-2</v>
      </c>
      <c r="N406" s="53" t="str">
        <f t="shared" si="19"/>
        <v>N/A</v>
      </c>
      <c r="O406" s="52">
        <v>0</v>
      </c>
      <c r="P406" s="76">
        <f>Table3[[#This Row],[CLM $ Collected ]]/'1.) CLM Reference'!$B$4</f>
        <v>0</v>
      </c>
      <c r="Q406" s="54">
        <v>223472</v>
      </c>
      <c r="R406" s="56">
        <f>Table3[[#This Row],[Incentive Disbursements]]/'1.) CLM Reference'!$B$5</f>
        <v>4.5444416669252516E-2</v>
      </c>
      <c r="S406" s="49" t="str">
        <f t="shared" si="20"/>
        <v>N/A</v>
      </c>
      <c r="U406" s="49" t="s">
        <v>257</v>
      </c>
      <c r="V406" s="49" t="str">
        <f>RIGHT(Table5[[#This Row],[Census Tract]],10)</f>
        <v>UNKNOWN</v>
      </c>
      <c r="W406" s="49" t="s">
        <v>264</v>
      </c>
      <c r="X406" s="49" t="s">
        <v>239</v>
      </c>
      <c r="Y406" s="49">
        <v>0</v>
      </c>
      <c r="Z406" s="49">
        <v>0</v>
      </c>
      <c r="AA406" s="49">
        <v>763511.09776377899</v>
      </c>
      <c r="AB406" s="49">
        <v>4.5444416669252516E-2</v>
      </c>
      <c r="AC406" s="49" t="s">
        <v>1966</v>
      </c>
      <c r="AD406" s="49" t="s">
        <v>290</v>
      </c>
      <c r="AE406" s="49">
        <v>0</v>
      </c>
      <c r="AF406" s="49">
        <v>0</v>
      </c>
      <c r="AG406" s="49">
        <v>540039.09776377899</v>
      </c>
      <c r="AH406" s="49">
        <v>4.5444416669252516E-2</v>
      </c>
      <c r="AI406" s="49" t="s">
        <v>290</v>
      </c>
      <c r="AJ406" s="49">
        <v>0</v>
      </c>
      <c r="AK406" s="49">
        <v>0</v>
      </c>
      <c r="AL406" s="49">
        <v>223472</v>
      </c>
      <c r="AM406" s="49">
        <v>4.5444416669252516E-2</v>
      </c>
      <c r="AN406" s="49" t="s">
        <v>290</v>
      </c>
    </row>
    <row r="407" spans="1:40" s="49" customFormat="1" ht="15.75" thickBot="1" x14ac:dyDescent="0.3">
      <c r="A407" s="50" t="s">
        <v>257</v>
      </c>
      <c r="B407" s="51" t="s">
        <v>274</v>
      </c>
      <c r="C407" s="3" t="s">
        <v>239</v>
      </c>
      <c r="D407" s="15">
        <f>Table3[[#This Row],[Residential CLM $ Collected]]+Table3[[#This Row],[C&amp;I CLM $ Collected]]</f>
        <v>0</v>
      </c>
      <c r="E407" s="48">
        <f>Table3[[#This Row],[CLM $ Collected ]]/'1.) CLM Reference'!$B$4</f>
        <v>0</v>
      </c>
      <c r="F407" s="12">
        <f>Table3[[#This Row],[Residential Incentive Disbursements]]+Table3[[#This Row],[C&amp;I Incentive Disbursements]]</f>
        <v>103712.27223399721</v>
      </c>
      <c r="G407" s="17">
        <f>Table3[[#This Row],[Incentive Disbursements]]/'1.) CLM Reference'!$B$5</f>
        <v>6.172986518363492E-3</v>
      </c>
      <c r="H407" s="17" t="str">
        <f>IF((Table3[[#This Row],[Incentive Disbursements]]&gt;=0.5*Table3[[#This Row],[CLM $ Collected ]]),"YES",IF(Table3[[#This Row],[Incentive Disbursements]]&lt;=1, "N/A", "NO"))</f>
        <v>YES</v>
      </c>
      <c r="I407" s="17" t="str">
        <f t="shared" si="18"/>
        <v>N/A</v>
      </c>
      <c r="J407" s="52">
        <v>0</v>
      </c>
      <c r="K407" s="53">
        <f>Table3[[#This Row],[CLM $ Collected ]]/'1.) CLM Reference'!$B$4</f>
        <v>0</v>
      </c>
      <c r="L407" s="54">
        <v>38853.272233997202</v>
      </c>
      <c r="M407" s="53">
        <f>Table3[[#This Row],[Incentive Disbursements]]/'1.) CLM Reference'!$B$5</f>
        <v>6.172986518363492E-3</v>
      </c>
      <c r="N407" s="53" t="str">
        <f t="shared" si="19"/>
        <v>N/A</v>
      </c>
      <c r="O407" s="52">
        <v>0</v>
      </c>
      <c r="P407" s="76">
        <f>Table3[[#This Row],[CLM $ Collected ]]/'1.) CLM Reference'!$B$4</f>
        <v>0</v>
      </c>
      <c r="Q407" s="54">
        <v>64859</v>
      </c>
      <c r="R407" s="56">
        <f>Table3[[#This Row],[Incentive Disbursements]]/'1.) CLM Reference'!$B$5</f>
        <v>6.172986518363492E-3</v>
      </c>
      <c r="S407" s="49" t="str">
        <f t="shared" si="20"/>
        <v>N/A</v>
      </c>
      <c r="U407" s="49" t="s">
        <v>257</v>
      </c>
      <c r="V407" s="49" t="str">
        <f>RIGHT(Table5[[#This Row],[Census Tract]],10)</f>
        <v>UNKNOWN</v>
      </c>
      <c r="W407" s="49" t="s">
        <v>274</v>
      </c>
      <c r="X407" s="49" t="s">
        <v>239</v>
      </c>
      <c r="Y407" s="49">
        <v>0</v>
      </c>
      <c r="Z407" s="49">
        <v>0</v>
      </c>
      <c r="AA407" s="49">
        <v>103712.27223399721</v>
      </c>
      <c r="AB407" s="49">
        <v>6.172986518363492E-3</v>
      </c>
      <c r="AC407" s="49" t="s">
        <v>1966</v>
      </c>
      <c r="AD407" s="49" t="s">
        <v>290</v>
      </c>
      <c r="AE407" s="49">
        <v>0</v>
      </c>
      <c r="AF407" s="49">
        <v>0</v>
      </c>
      <c r="AG407" s="49">
        <v>38853.272233997202</v>
      </c>
      <c r="AH407" s="49">
        <v>6.172986518363492E-3</v>
      </c>
      <c r="AI407" s="49" t="s">
        <v>290</v>
      </c>
      <c r="AJ407" s="49">
        <v>0</v>
      </c>
      <c r="AK407" s="49">
        <v>0</v>
      </c>
      <c r="AL407" s="49">
        <v>64859</v>
      </c>
      <c r="AM407" s="49">
        <v>6.172986518363492E-3</v>
      </c>
      <c r="AN407" s="49" t="s">
        <v>290</v>
      </c>
    </row>
    <row r="408" spans="1:40" s="49" customFormat="1" ht="15.75" thickBot="1" x14ac:dyDescent="0.3">
      <c r="A408" s="50" t="s">
        <v>257</v>
      </c>
      <c r="B408" s="51" t="s">
        <v>268</v>
      </c>
      <c r="C408" s="3" t="s">
        <v>239</v>
      </c>
      <c r="D408" s="15">
        <f>Table3[[#This Row],[Residential CLM $ Collected]]+Table3[[#This Row],[C&amp;I CLM $ Collected]]</f>
        <v>0</v>
      </c>
      <c r="E408" s="48">
        <f>Table3[[#This Row],[CLM $ Collected ]]/'1.) CLM Reference'!$B$4</f>
        <v>0</v>
      </c>
      <c r="F408" s="12">
        <f>Table3[[#This Row],[Residential Incentive Disbursements]]+Table3[[#This Row],[C&amp;I Incentive Disbursements]]</f>
        <v>120917.5186292905</v>
      </c>
      <c r="G408" s="17">
        <f>Table3[[#This Row],[Incentive Disbursements]]/'1.) CLM Reference'!$B$5</f>
        <v>7.1970481048615684E-3</v>
      </c>
      <c r="H408" s="17" t="str">
        <f>IF((Table3[[#This Row],[Incentive Disbursements]]&gt;=0.5*Table3[[#This Row],[CLM $ Collected ]]),"YES",IF(Table3[[#This Row],[Incentive Disbursements]]&lt;=1, "N/A", "NO"))</f>
        <v>YES</v>
      </c>
      <c r="I408" s="17" t="str">
        <f t="shared" si="18"/>
        <v>N/A</v>
      </c>
      <c r="J408" s="52">
        <v>0</v>
      </c>
      <c r="K408" s="53">
        <f>Table3[[#This Row],[CLM $ Collected ]]/'1.) CLM Reference'!$B$4</f>
        <v>0</v>
      </c>
      <c r="L408" s="54">
        <v>92942.518629290498</v>
      </c>
      <c r="M408" s="53">
        <f>Table3[[#This Row],[Incentive Disbursements]]/'1.) CLM Reference'!$B$5</f>
        <v>7.1970481048615684E-3</v>
      </c>
      <c r="N408" s="53" t="str">
        <f t="shared" si="19"/>
        <v>N/A</v>
      </c>
      <c r="O408" s="52">
        <v>0</v>
      </c>
      <c r="P408" s="76">
        <f>Table3[[#This Row],[CLM $ Collected ]]/'1.) CLM Reference'!$B$4</f>
        <v>0</v>
      </c>
      <c r="Q408" s="54">
        <v>27975</v>
      </c>
      <c r="R408" s="56">
        <f>Table3[[#This Row],[Incentive Disbursements]]/'1.) CLM Reference'!$B$5</f>
        <v>7.1970481048615684E-3</v>
      </c>
      <c r="S408" s="49" t="str">
        <f t="shared" si="20"/>
        <v>N/A</v>
      </c>
      <c r="U408" s="49" t="s">
        <v>257</v>
      </c>
      <c r="V408" s="49" t="str">
        <f>RIGHT(Table5[[#This Row],[Census Tract]],10)</f>
        <v>UNKNOWN</v>
      </c>
      <c r="W408" s="49" t="s">
        <v>268</v>
      </c>
      <c r="X408" s="49" t="s">
        <v>239</v>
      </c>
      <c r="Y408" s="49">
        <v>0</v>
      </c>
      <c r="Z408" s="49">
        <v>0</v>
      </c>
      <c r="AA408" s="49">
        <v>120917.5186292905</v>
      </c>
      <c r="AB408" s="49">
        <v>7.1970481048615684E-3</v>
      </c>
      <c r="AC408" s="49" t="s">
        <v>1966</v>
      </c>
      <c r="AD408" s="49" t="s">
        <v>290</v>
      </c>
      <c r="AE408" s="49">
        <v>0</v>
      </c>
      <c r="AF408" s="49">
        <v>0</v>
      </c>
      <c r="AG408" s="49">
        <v>92942.518629290498</v>
      </c>
      <c r="AH408" s="49">
        <v>7.1970481048615684E-3</v>
      </c>
      <c r="AI408" s="49" t="s">
        <v>290</v>
      </c>
      <c r="AJ408" s="49">
        <v>0</v>
      </c>
      <c r="AK408" s="49">
        <v>0</v>
      </c>
      <c r="AL408" s="49">
        <v>27975</v>
      </c>
      <c r="AM408" s="49">
        <v>7.1970481048615684E-3</v>
      </c>
      <c r="AN408" s="49" t="s">
        <v>290</v>
      </c>
    </row>
    <row r="409" spans="1:40" s="49" customFormat="1" ht="15.75" thickBot="1" x14ac:dyDescent="0.3">
      <c r="A409" s="50" t="s">
        <v>257</v>
      </c>
      <c r="B409" s="51" t="s">
        <v>269</v>
      </c>
      <c r="C409" s="3" t="s">
        <v>239</v>
      </c>
      <c r="D409" s="15">
        <f>Table3[[#This Row],[Residential CLM $ Collected]]+Table3[[#This Row],[C&amp;I CLM $ Collected]]</f>
        <v>0</v>
      </c>
      <c r="E409" s="48">
        <f>Table3[[#This Row],[CLM $ Collected ]]/'1.) CLM Reference'!$B$4</f>
        <v>0</v>
      </c>
      <c r="F409" s="12">
        <f>Table3[[#This Row],[Residential Incentive Disbursements]]+Table3[[#This Row],[C&amp;I Incentive Disbursements]]</f>
        <v>215711.382322363</v>
      </c>
      <c r="G409" s="17">
        <f>Table3[[#This Row],[Incentive Disbursements]]/'1.) CLM Reference'!$B$5</f>
        <v>1.283920818868148E-2</v>
      </c>
      <c r="H409" s="17" t="str">
        <f>IF((Table3[[#This Row],[Incentive Disbursements]]&gt;=0.5*Table3[[#This Row],[CLM $ Collected ]]),"YES",IF(Table3[[#This Row],[Incentive Disbursements]]&lt;=1, "N/A", "NO"))</f>
        <v>YES</v>
      </c>
      <c r="I409" s="17" t="str">
        <f t="shared" si="18"/>
        <v>N/A</v>
      </c>
      <c r="J409" s="52">
        <v>0</v>
      </c>
      <c r="K409" s="53">
        <f>Table3[[#This Row],[CLM $ Collected ]]/'1.) CLM Reference'!$B$4</f>
        <v>0</v>
      </c>
      <c r="L409" s="54">
        <v>212361.382322363</v>
      </c>
      <c r="M409" s="53">
        <f>Table3[[#This Row],[Incentive Disbursements]]/'1.) CLM Reference'!$B$5</f>
        <v>1.283920818868148E-2</v>
      </c>
      <c r="N409" s="53" t="str">
        <f t="shared" si="19"/>
        <v>N/A</v>
      </c>
      <c r="O409" s="52">
        <v>0</v>
      </c>
      <c r="P409" s="76">
        <f>Table3[[#This Row],[CLM $ Collected ]]/'1.) CLM Reference'!$B$4</f>
        <v>0</v>
      </c>
      <c r="Q409" s="54">
        <v>3350</v>
      </c>
      <c r="R409" s="56">
        <f>Table3[[#This Row],[Incentive Disbursements]]/'1.) CLM Reference'!$B$5</f>
        <v>1.283920818868148E-2</v>
      </c>
      <c r="S409" s="49" t="str">
        <f t="shared" si="20"/>
        <v>N/A</v>
      </c>
      <c r="U409" s="49" t="s">
        <v>257</v>
      </c>
      <c r="V409" s="49" t="str">
        <f>RIGHT(Table5[[#This Row],[Census Tract]],10)</f>
        <v>UNKNOWN</v>
      </c>
      <c r="W409" s="49" t="s">
        <v>269</v>
      </c>
      <c r="X409" s="49" t="s">
        <v>239</v>
      </c>
      <c r="Y409" s="49">
        <v>0</v>
      </c>
      <c r="Z409" s="49">
        <v>0</v>
      </c>
      <c r="AA409" s="49">
        <v>215711.382322363</v>
      </c>
      <c r="AB409" s="49">
        <v>1.283920818868148E-2</v>
      </c>
      <c r="AC409" s="49" t="s">
        <v>1966</v>
      </c>
      <c r="AD409" s="49" t="s">
        <v>290</v>
      </c>
      <c r="AE409" s="49">
        <v>0</v>
      </c>
      <c r="AF409" s="49">
        <v>0</v>
      </c>
      <c r="AG409" s="49">
        <v>212361.382322363</v>
      </c>
      <c r="AH409" s="49">
        <v>1.283920818868148E-2</v>
      </c>
      <c r="AI409" s="49" t="s">
        <v>290</v>
      </c>
      <c r="AJ409" s="49">
        <v>0</v>
      </c>
      <c r="AK409" s="49">
        <v>0</v>
      </c>
      <c r="AL409" s="49">
        <v>3350</v>
      </c>
      <c r="AM409" s="49">
        <v>1.283920818868148E-2</v>
      </c>
      <c r="AN409" s="49" t="s">
        <v>290</v>
      </c>
    </row>
    <row r="410" spans="1:40" s="49" customFormat="1" ht="15.75" thickBot="1" x14ac:dyDescent="0.3">
      <c r="A410" s="50" t="s">
        <v>257</v>
      </c>
      <c r="B410" s="51" t="s">
        <v>270</v>
      </c>
      <c r="C410" s="3" t="s">
        <v>239</v>
      </c>
      <c r="D410" s="15">
        <f>Table3[[#This Row],[Residential CLM $ Collected]]+Table3[[#This Row],[C&amp;I CLM $ Collected]]</f>
        <v>0</v>
      </c>
      <c r="E410" s="48">
        <f>Table3[[#This Row],[CLM $ Collected ]]/'1.) CLM Reference'!$B$4</f>
        <v>0</v>
      </c>
      <c r="F410" s="12">
        <f>Table3[[#This Row],[Residential Incentive Disbursements]]+Table3[[#This Row],[C&amp;I Incentive Disbursements]]</f>
        <v>140645.628274285</v>
      </c>
      <c r="G410" s="17">
        <f>Table3[[#This Row],[Incentive Disbursements]]/'1.) CLM Reference'!$B$5</f>
        <v>8.3712712922253824E-3</v>
      </c>
      <c r="H410" s="17" t="str">
        <f>IF((Table3[[#This Row],[Incentive Disbursements]]&gt;=0.5*Table3[[#This Row],[CLM $ Collected ]]),"YES",IF(Table3[[#This Row],[Incentive Disbursements]]&lt;=1, "N/A", "NO"))</f>
        <v>YES</v>
      </c>
      <c r="I410" s="17" t="str">
        <f t="shared" si="18"/>
        <v>N/A</v>
      </c>
      <c r="J410" s="52">
        <v>0</v>
      </c>
      <c r="K410" s="53">
        <f>Table3[[#This Row],[CLM $ Collected ]]/'1.) CLM Reference'!$B$4</f>
        <v>0</v>
      </c>
      <c r="L410" s="54">
        <v>140475.628274285</v>
      </c>
      <c r="M410" s="53">
        <f>Table3[[#This Row],[Incentive Disbursements]]/'1.) CLM Reference'!$B$5</f>
        <v>8.3712712922253824E-3</v>
      </c>
      <c r="N410" s="53" t="str">
        <f t="shared" si="19"/>
        <v>N/A</v>
      </c>
      <c r="O410" s="52">
        <v>0</v>
      </c>
      <c r="P410" s="76">
        <f>Table3[[#This Row],[CLM $ Collected ]]/'1.) CLM Reference'!$B$4</f>
        <v>0</v>
      </c>
      <c r="Q410" s="54">
        <v>170</v>
      </c>
      <c r="R410" s="56">
        <f>Table3[[#This Row],[Incentive Disbursements]]/'1.) CLM Reference'!$B$5</f>
        <v>8.3712712922253824E-3</v>
      </c>
      <c r="S410" s="49" t="str">
        <f t="shared" si="20"/>
        <v>N/A</v>
      </c>
      <c r="U410" s="49" t="s">
        <v>257</v>
      </c>
      <c r="V410" s="49" t="str">
        <f>RIGHT(Table5[[#This Row],[Census Tract]],10)</f>
        <v>UNKNOWN</v>
      </c>
      <c r="W410" s="49" t="s">
        <v>270</v>
      </c>
      <c r="X410" s="49" t="s">
        <v>239</v>
      </c>
      <c r="Y410" s="49">
        <v>0</v>
      </c>
      <c r="Z410" s="49">
        <v>0</v>
      </c>
      <c r="AA410" s="49">
        <v>140645.628274285</v>
      </c>
      <c r="AB410" s="49">
        <v>8.3712712922253824E-3</v>
      </c>
      <c r="AC410" s="49" t="s">
        <v>1966</v>
      </c>
      <c r="AD410" s="49" t="s">
        <v>290</v>
      </c>
      <c r="AE410" s="49">
        <v>0</v>
      </c>
      <c r="AF410" s="49">
        <v>0</v>
      </c>
      <c r="AG410" s="49">
        <v>140475.628274285</v>
      </c>
      <c r="AH410" s="49">
        <v>8.3712712922253824E-3</v>
      </c>
      <c r="AI410" s="49" t="s">
        <v>290</v>
      </c>
      <c r="AJ410" s="49">
        <v>0</v>
      </c>
      <c r="AK410" s="49">
        <v>0</v>
      </c>
      <c r="AL410" s="49">
        <v>170</v>
      </c>
      <c r="AM410" s="49">
        <v>8.3712712922253824E-3</v>
      </c>
      <c r="AN410" s="49" t="s">
        <v>290</v>
      </c>
    </row>
    <row r="411" spans="1:40" s="49" customFormat="1" ht="15.75" thickBot="1" x14ac:dyDescent="0.3">
      <c r="A411" s="50" t="s">
        <v>257</v>
      </c>
      <c r="B411" s="51" t="s">
        <v>243</v>
      </c>
      <c r="C411" s="3" t="s">
        <v>239</v>
      </c>
      <c r="D411" s="15">
        <f>Table3[[#This Row],[Residential CLM $ Collected]]+Table3[[#This Row],[C&amp;I CLM $ Collected]]</f>
        <v>4389.6823000000004</v>
      </c>
      <c r="E411" s="48">
        <f>Table3[[#This Row],[CLM $ Collected ]]/'1.) CLM Reference'!$B$4</f>
        <v>1.5084501345360914E-4</v>
      </c>
      <c r="F411" s="12">
        <f>Table3[[#This Row],[Residential Incentive Disbursements]]+Table3[[#This Row],[C&amp;I Incentive Disbursements]]</f>
        <v>206136.43335628501</v>
      </c>
      <c r="G411" s="17">
        <f>Table3[[#This Row],[Incentive Disbursements]]/'1.) CLM Reference'!$B$5</f>
        <v>1.226930426498514E-2</v>
      </c>
      <c r="H411" s="17" t="str">
        <f>IF((Table3[[#This Row],[Incentive Disbursements]]&gt;=0.5*Table3[[#This Row],[CLM $ Collected ]]),"YES",IF(Table3[[#This Row],[Incentive Disbursements]]&lt;=1, "N/A", "NO"))</f>
        <v>YES</v>
      </c>
      <c r="I411" s="17" t="str">
        <f t="shared" si="18"/>
        <v>YES</v>
      </c>
      <c r="J411" s="52">
        <v>0</v>
      </c>
      <c r="K411" s="53">
        <f>Table3[[#This Row],[CLM $ Collected ]]/'1.) CLM Reference'!$B$4</f>
        <v>1.5084501345360914E-4</v>
      </c>
      <c r="L411" s="54">
        <v>189956.43335628501</v>
      </c>
      <c r="M411" s="53">
        <f>Table3[[#This Row],[Incentive Disbursements]]/'1.) CLM Reference'!$B$5</f>
        <v>1.226930426498514E-2</v>
      </c>
      <c r="N411" s="53" t="str">
        <f t="shared" si="19"/>
        <v>YES</v>
      </c>
      <c r="O411" s="52">
        <v>4389.6823000000004</v>
      </c>
      <c r="P411" s="76">
        <f>Table3[[#This Row],[CLM $ Collected ]]/'1.) CLM Reference'!$B$4</f>
        <v>1.5084501345360914E-4</v>
      </c>
      <c r="Q411" s="54">
        <v>16180</v>
      </c>
      <c r="R411" s="56">
        <f>Table3[[#This Row],[Incentive Disbursements]]/'1.) CLM Reference'!$B$5</f>
        <v>1.226930426498514E-2</v>
      </c>
      <c r="S411" s="49" t="str">
        <f t="shared" si="20"/>
        <v>YES</v>
      </c>
      <c r="U411" s="49" t="s">
        <v>257</v>
      </c>
      <c r="V411" s="49" t="str">
        <f>RIGHT(Table5[[#This Row],[Census Tract]],10)</f>
        <v>UNKNOWN</v>
      </c>
      <c r="W411" s="49" t="s">
        <v>243</v>
      </c>
      <c r="X411" s="49" t="s">
        <v>239</v>
      </c>
      <c r="Y411" s="49">
        <v>4389.6823000000004</v>
      </c>
      <c r="Z411" s="49">
        <v>1.5084501345360914E-4</v>
      </c>
      <c r="AA411" s="49">
        <v>206136.43335628501</v>
      </c>
      <c r="AB411" s="49">
        <v>1.226930426498514E-2</v>
      </c>
      <c r="AC411" s="49" t="s">
        <v>1966</v>
      </c>
      <c r="AD411" s="49" t="s">
        <v>1966</v>
      </c>
      <c r="AE411" s="49">
        <v>0</v>
      </c>
      <c r="AF411" s="49">
        <v>1.5084501345360914E-4</v>
      </c>
      <c r="AG411" s="49">
        <v>189956.43335628501</v>
      </c>
      <c r="AH411" s="49">
        <v>1.226930426498514E-2</v>
      </c>
      <c r="AI411" s="49" t="s">
        <v>1966</v>
      </c>
      <c r="AJ411" s="49">
        <v>4389.6823000000004</v>
      </c>
      <c r="AK411" s="49">
        <v>1.5084501345360914E-4</v>
      </c>
      <c r="AL411" s="49">
        <v>16180</v>
      </c>
      <c r="AM411" s="49">
        <v>1.226930426498514E-2</v>
      </c>
      <c r="AN411" s="49" t="s">
        <v>1966</v>
      </c>
    </row>
    <row r="412" spans="1:40" s="49" customFormat="1" ht="15.75" thickBot="1" x14ac:dyDescent="0.3">
      <c r="A412" s="50" t="s">
        <v>257</v>
      </c>
      <c r="B412" s="51" t="s">
        <v>261</v>
      </c>
      <c r="C412" s="3" t="s">
        <v>239</v>
      </c>
      <c r="D412" s="15">
        <f>Table3[[#This Row],[Residential CLM $ Collected]]+Table3[[#This Row],[C&amp;I CLM $ Collected]]</f>
        <v>0</v>
      </c>
      <c r="E412" s="48">
        <f>Table3[[#This Row],[CLM $ Collected ]]/'1.) CLM Reference'!$B$4</f>
        <v>0</v>
      </c>
      <c r="F412" s="12">
        <f>Table3[[#This Row],[Residential Incentive Disbursements]]+Table3[[#This Row],[C&amp;I Incentive Disbursements]]</f>
        <v>113161.117743087</v>
      </c>
      <c r="G412" s="17">
        <f>Table3[[#This Row],[Incentive Disbursements]]/'1.) CLM Reference'!$B$5</f>
        <v>6.7353847252999977E-3</v>
      </c>
      <c r="H412" s="17" t="str">
        <f>IF((Table3[[#This Row],[Incentive Disbursements]]&gt;=0.5*Table3[[#This Row],[CLM $ Collected ]]),"YES",IF(Table3[[#This Row],[Incentive Disbursements]]&lt;=1, "N/A", "NO"))</f>
        <v>YES</v>
      </c>
      <c r="I412" s="17" t="str">
        <f t="shared" si="18"/>
        <v>N/A</v>
      </c>
      <c r="J412" s="52">
        <v>0</v>
      </c>
      <c r="K412" s="53">
        <f>Table3[[#This Row],[CLM $ Collected ]]/'1.) CLM Reference'!$B$4</f>
        <v>0</v>
      </c>
      <c r="L412" s="54">
        <v>113161.117743087</v>
      </c>
      <c r="M412" s="53">
        <f>Table3[[#This Row],[Incentive Disbursements]]/'1.) CLM Reference'!$B$5</f>
        <v>6.7353847252999977E-3</v>
      </c>
      <c r="N412" s="53" t="str">
        <f t="shared" si="19"/>
        <v>N/A</v>
      </c>
      <c r="O412" s="52">
        <v>0</v>
      </c>
      <c r="P412" s="76">
        <f>Table3[[#This Row],[CLM $ Collected ]]/'1.) CLM Reference'!$B$4</f>
        <v>0</v>
      </c>
      <c r="Q412" s="54">
        <v>0</v>
      </c>
      <c r="R412" s="56">
        <f>Table3[[#This Row],[Incentive Disbursements]]/'1.) CLM Reference'!$B$5</f>
        <v>6.7353847252999977E-3</v>
      </c>
      <c r="S412" s="49" t="str">
        <f t="shared" si="20"/>
        <v>N/A</v>
      </c>
      <c r="U412" s="49" t="s">
        <v>257</v>
      </c>
      <c r="V412" s="49" t="str">
        <f>RIGHT(Table5[[#This Row],[Census Tract]],10)</f>
        <v>UNKNOWN</v>
      </c>
      <c r="W412" s="49" t="s">
        <v>261</v>
      </c>
      <c r="X412" s="49" t="s">
        <v>239</v>
      </c>
      <c r="Y412" s="49">
        <v>0</v>
      </c>
      <c r="Z412" s="49">
        <v>0</v>
      </c>
      <c r="AA412" s="49">
        <v>113161.117743087</v>
      </c>
      <c r="AB412" s="49">
        <v>6.7353847252999977E-3</v>
      </c>
      <c r="AC412" s="49" t="s">
        <v>1966</v>
      </c>
      <c r="AD412" s="49" t="s">
        <v>290</v>
      </c>
      <c r="AE412" s="49">
        <v>0</v>
      </c>
      <c r="AF412" s="49">
        <v>0</v>
      </c>
      <c r="AG412" s="49">
        <v>113161.117743087</v>
      </c>
      <c r="AH412" s="49">
        <v>6.7353847252999977E-3</v>
      </c>
      <c r="AI412" s="49" t="s">
        <v>290</v>
      </c>
      <c r="AJ412" s="49">
        <v>0</v>
      </c>
      <c r="AK412" s="49">
        <v>0</v>
      </c>
      <c r="AL412" s="49">
        <v>0</v>
      </c>
      <c r="AM412" s="49">
        <v>6.7353847252999977E-3</v>
      </c>
      <c r="AN412" s="49" t="s">
        <v>290</v>
      </c>
    </row>
    <row r="413" spans="1:40" s="49" customFormat="1" ht="15.75" thickBot="1" x14ac:dyDescent="0.3">
      <c r="A413" s="50" t="s">
        <v>257</v>
      </c>
      <c r="B413" s="51" t="s">
        <v>272</v>
      </c>
      <c r="C413" s="3" t="s">
        <v>239</v>
      </c>
      <c r="D413" s="15">
        <f>Table3[[#This Row],[Residential CLM $ Collected]]+Table3[[#This Row],[C&amp;I CLM $ Collected]]</f>
        <v>0</v>
      </c>
      <c r="E413" s="48">
        <f>Table3[[#This Row],[CLM $ Collected ]]/'1.) CLM Reference'!$B$4</f>
        <v>0</v>
      </c>
      <c r="F413" s="12">
        <f>Table3[[#This Row],[Residential Incentive Disbursements]]+Table3[[#This Row],[C&amp;I Incentive Disbursements]]</f>
        <v>197582.24219178699</v>
      </c>
      <c r="G413" s="17">
        <f>Table3[[#This Row],[Incentive Disbursements]]/'1.) CLM Reference'!$B$5</f>
        <v>1.1760156161327638E-2</v>
      </c>
      <c r="H413" s="17" t="str">
        <f>IF((Table3[[#This Row],[Incentive Disbursements]]&gt;=0.5*Table3[[#This Row],[CLM $ Collected ]]),"YES",IF(Table3[[#This Row],[Incentive Disbursements]]&lt;=1, "N/A", "NO"))</f>
        <v>YES</v>
      </c>
      <c r="I413" s="17" t="str">
        <f t="shared" si="18"/>
        <v>N/A</v>
      </c>
      <c r="J413" s="52">
        <v>0</v>
      </c>
      <c r="K413" s="53">
        <f>Table3[[#This Row],[CLM $ Collected ]]/'1.) CLM Reference'!$B$4</f>
        <v>0</v>
      </c>
      <c r="L413" s="54">
        <v>196062.24219178699</v>
      </c>
      <c r="M413" s="53">
        <f>Table3[[#This Row],[Incentive Disbursements]]/'1.) CLM Reference'!$B$5</f>
        <v>1.1760156161327638E-2</v>
      </c>
      <c r="N413" s="53" t="str">
        <f t="shared" si="19"/>
        <v>N/A</v>
      </c>
      <c r="O413" s="52">
        <v>0</v>
      </c>
      <c r="P413" s="76">
        <f>Table3[[#This Row],[CLM $ Collected ]]/'1.) CLM Reference'!$B$4</f>
        <v>0</v>
      </c>
      <c r="Q413" s="54">
        <v>1520</v>
      </c>
      <c r="R413" s="56">
        <f>Table3[[#This Row],[Incentive Disbursements]]/'1.) CLM Reference'!$B$5</f>
        <v>1.1760156161327638E-2</v>
      </c>
      <c r="S413" s="49" t="str">
        <f t="shared" si="20"/>
        <v>N/A</v>
      </c>
      <c r="U413" s="49" t="s">
        <v>257</v>
      </c>
      <c r="V413" s="49" t="str">
        <f>RIGHT(Table5[[#This Row],[Census Tract]],10)</f>
        <v>UNKNOWN</v>
      </c>
      <c r="W413" s="49" t="s">
        <v>272</v>
      </c>
      <c r="X413" s="49" t="s">
        <v>239</v>
      </c>
      <c r="Y413" s="49">
        <v>0</v>
      </c>
      <c r="Z413" s="49">
        <v>0</v>
      </c>
      <c r="AA413" s="49">
        <v>197582.24219178699</v>
      </c>
      <c r="AB413" s="49">
        <v>1.1760156161327638E-2</v>
      </c>
      <c r="AC413" s="49" t="s">
        <v>1966</v>
      </c>
      <c r="AD413" s="49" t="s">
        <v>290</v>
      </c>
      <c r="AE413" s="49">
        <v>0</v>
      </c>
      <c r="AF413" s="49">
        <v>0</v>
      </c>
      <c r="AG413" s="49">
        <v>196062.24219178699</v>
      </c>
      <c r="AH413" s="49">
        <v>1.1760156161327638E-2</v>
      </c>
      <c r="AI413" s="49" t="s">
        <v>290</v>
      </c>
      <c r="AJ413" s="49">
        <v>0</v>
      </c>
      <c r="AK413" s="49">
        <v>0</v>
      </c>
      <c r="AL413" s="49">
        <v>1520</v>
      </c>
      <c r="AM413" s="49">
        <v>1.1760156161327638E-2</v>
      </c>
      <c r="AN413" s="49" t="s">
        <v>290</v>
      </c>
    </row>
    <row r="414" spans="1:40" s="49" customFormat="1" ht="15.75" thickBot="1" x14ac:dyDescent="0.3">
      <c r="A414" s="50" t="s">
        <v>257</v>
      </c>
      <c r="B414" s="51" t="s">
        <v>275</v>
      </c>
      <c r="C414" s="3" t="s">
        <v>239</v>
      </c>
      <c r="D414" s="15">
        <f>Table3[[#This Row],[Residential CLM $ Collected]]+Table3[[#This Row],[C&amp;I CLM $ Collected]]</f>
        <v>0</v>
      </c>
      <c r="E414" s="48">
        <f>Table3[[#This Row],[CLM $ Collected ]]/'1.) CLM Reference'!$B$4</f>
        <v>0</v>
      </c>
      <c r="F414" s="12">
        <f>Table3[[#This Row],[Residential Incentive Disbursements]]+Table3[[#This Row],[C&amp;I Incentive Disbursements]]</f>
        <v>21933.9211629567</v>
      </c>
      <c r="G414" s="17">
        <f>Table3[[#This Row],[Incentive Disbursements]]/'1.) CLM Reference'!$B$5</f>
        <v>1.3055137711021586E-3</v>
      </c>
      <c r="H414" s="17" t="str">
        <f>IF((Table3[[#This Row],[Incentive Disbursements]]&gt;=0.5*Table3[[#This Row],[CLM $ Collected ]]),"YES",IF(Table3[[#This Row],[Incentive Disbursements]]&lt;=1, "N/A", "NO"))</f>
        <v>YES</v>
      </c>
      <c r="I414" s="17" t="str">
        <f t="shared" si="18"/>
        <v>N/A</v>
      </c>
      <c r="J414" s="52">
        <v>0</v>
      </c>
      <c r="K414" s="53">
        <f>Table3[[#This Row],[CLM $ Collected ]]/'1.) CLM Reference'!$B$4</f>
        <v>0</v>
      </c>
      <c r="L414" s="54">
        <v>21933.9211629567</v>
      </c>
      <c r="M414" s="53">
        <f>Table3[[#This Row],[Incentive Disbursements]]/'1.) CLM Reference'!$B$5</f>
        <v>1.3055137711021586E-3</v>
      </c>
      <c r="N414" s="53" t="str">
        <f t="shared" si="19"/>
        <v>N/A</v>
      </c>
      <c r="O414" s="52">
        <v>0</v>
      </c>
      <c r="P414" s="76">
        <f>Table3[[#This Row],[CLM $ Collected ]]/'1.) CLM Reference'!$B$4</f>
        <v>0</v>
      </c>
      <c r="Q414" s="54">
        <v>0</v>
      </c>
      <c r="R414" s="56">
        <f>Table3[[#This Row],[Incentive Disbursements]]/'1.) CLM Reference'!$B$5</f>
        <v>1.3055137711021586E-3</v>
      </c>
      <c r="S414" s="49" t="str">
        <f t="shared" si="20"/>
        <v>N/A</v>
      </c>
      <c r="U414" s="49" t="s">
        <v>257</v>
      </c>
      <c r="V414" s="49" t="str">
        <f>RIGHT(Table5[[#This Row],[Census Tract]],10)</f>
        <v>UNKNOWN</v>
      </c>
      <c r="W414" s="49" t="s">
        <v>275</v>
      </c>
      <c r="X414" s="49" t="s">
        <v>239</v>
      </c>
      <c r="Y414" s="49">
        <v>0</v>
      </c>
      <c r="Z414" s="49">
        <v>0</v>
      </c>
      <c r="AA414" s="49">
        <v>21933.9211629567</v>
      </c>
      <c r="AB414" s="49">
        <v>1.3055137711021586E-3</v>
      </c>
      <c r="AC414" s="49" t="s">
        <v>1966</v>
      </c>
      <c r="AD414" s="49" t="s">
        <v>290</v>
      </c>
      <c r="AE414" s="49">
        <v>0</v>
      </c>
      <c r="AF414" s="49">
        <v>0</v>
      </c>
      <c r="AG414" s="49">
        <v>21933.9211629567</v>
      </c>
      <c r="AH414" s="49">
        <v>1.3055137711021586E-3</v>
      </c>
      <c r="AI414" s="49" t="s">
        <v>290</v>
      </c>
      <c r="AJ414" s="49">
        <v>0</v>
      </c>
      <c r="AK414" s="49">
        <v>0</v>
      </c>
      <c r="AL414" s="49">
        <v>0</v>
      </c>
      <c r="AM414" s="49">
        <v>1.3055137711021586E-3</v>
      </c>
      <c r="AN414" s="49" t="s">
        <v>290</v>
      </c>
    </row>
    <row r="415" spans="1:40" s="49" customFormat="1" ht="15.75" thickBot="1" x14ac:dyDescent="0.3">
      <c r="A415" s="50"/>
      <c r="B415" s="51"/>
      <c r="C415" s="3"/>
      <c r="D415" s="15">
        <f>Table3[[#This Row],[Residential CLM $ Collected]]+Table3[[#This Row],[C&amp;I CLM $ Collected]]</f>
        <v>0</v>
      </c>
      <c r="E415" s="48">
        <f>Table3[[#This Row],[CLM $ Collected ]]/'1.) CLM Reference'!$B$4</f>
        <v>0</v>
      </c>
      <c r="F415" s="12">
        <f>Table3[[#This Row],[Residential Incentive Disbursements]]+Table3[[#This Row],[C&amp;I Incentive Disbursements]]</f>
        <v>0</v>
      </c>
      <c r="G415" s="17">
        <f>Table3[[#This Row],[Incentive Disbursements]]/'1.) CLM Reference'!$B$5</f>
        <v>0</v>
      </c>
      <c r="H415" s="17" t="str">
        <f>IF((Table3[[#This Row],[Incentive Disbursements]]&gt;=0.5*Table3[[#This Row],[CLM $ Collected ]]),"YES",IF(Table3[[#This Row],[Incentive Disbursements]]&lt;=1, "N/A", "NO"))</f>
        <v>YES</v>
      </c>
      <c r="I415" s="17" t="str">
        <f t="shared" si="18"/>
        <v>N/A</v>
      </c>
      <c r="J415" s="52"/>
      <c r="K415" s="53">
        <f>Table3[[#This Row],[CLM $ Collected ]]/'1.) CLM Reference'!$B$4</f>
        <v>0</v>
      </c>
      <c r="L415" s="54"/>
      <c r="M415" s="53">
        <f>Table3[[#This Row],[Incentive Disbursements]]/'1.) CLM Reference'!$B$5</f>
        <v>0</v>
      </c>
      <c r="N415" s="53" t="str">
        <f t="shared" si="19"/>
        <v>N/A</v>
      </c>
      <c r="O415" s="52"/>
      <c r="P415" s="76">
        <f>Table3[[#This Row],[CLM $ Collected ]]/'1.) CLM Reference'!$B$4</f>
        <v>0</v>
      </c>
      <c r="Q415" s="54"/>
      <c r="R415" s="56">
        <f>Table3[[#This Row],[Incentive Disbursements]]/'1.) CLM Reference'!$B$5</f>
        <v>0</v>
      </c>
      <c r="S415" s="49" t="str">
        <f t="shared" si="20"/>
        <v>N/A</v>
      </c>
    </row>
    <row r="416" spans="1:40" s="49" customFormat="1" ht="15.75" thickBot="1" x14ac:dyDescent="0.3">
      <c r="A416" s="50"/>
      <c r="B416" s="51"/>
      <c r="C416" s="3"/>
      <c r="D416" s="15">
        <f>Table3[[#This Row],[Residential CLM $ Collected]]+Table3[[#This Row],[C&amp;I CLM $ Collected]]</f>
        <v>0</v>
      </c>
      <c r="E416" s="48">
        <f>Table3[[#This Row],[CLM $ Collected ]]/'1.) CLM Reference'!$B$4</f>
        <v>0</v>
      </c>
      <c r="F416" s="12">
        <f>Table3[[#This Row],[Residential Incentive Disbursements]]+Table3[[#This Row],[C&amp;I Incentive Disbursements]]</f>
        <v>0</v>
      </c>
      <c r="G416" s="17">
        <f>Table3[[#This Row],[Incentive Disbursements]]/'1.) CLM Reference'!$B$5</f>
        <v>0</v>
      </c>
      <c r="H416" s="17" t="str">
        <f>IF((Table3[[#This Row],[Incentive Disbursements]]&gt;=0.5*Table3[[#This Row],[CLM $ Collected ]]),"YES",IF(Table3[[#This Row],[Incentive Disbursements]]&lt;=1, "N/A", "NO"))</f>
        <v>YES</v>
      </c>
      <c r="I416" s="17" t="str">
        <f t="shared" si="18"/>
        <v>N/A</v>
      </c>
      <c r="J416" s="52"/>
      <c r="K416" s="53">
        <f>Table3[[#This Row],[CLM $ Collected ]]/'1.) CLM Reference'!$B$4</f>
        <v>0</v>
      </c>
      <c r="L416" s="54"/>
      <c r="M416" s="53">
        <f>Table3[[#This Row],[Incentive Disbursements]]/'1.) CLM Reference'!$B$5</f>
        <v>0</v>
      </c>
      <c r="N416" s="53" t="str">
        <f t="shared" si="19"/>
        <v>N/A</v>
      </c>
      <c r="O416" s="52"/>
      <c r="P416" s="76">
        <f>Table3[[#This Row],[CLM $ Collected ]]/'1.) CLM Reference'!$B$4</f>
        <v>0</v>
      </c>
      <c r="Q416" s="54"/>
      <c r="R416" s="56">
        <f>Table3[[#This Row],[Incentive Disbursements]]/'1.) CLM Reference'!$B$5</f>
        <v>0</v>
      </c>
      <c r="S416" s="49" t="str">
        <f t="shared" si="20"/>
        <v>N/A</v>
      </c>
    </row>
    <row r="417" spans="1:19" s="49" customFormat="1" ht="15.75" thickBot="1" x14ac:dyDescent="0.3">
      <c r="A417" s="50"/>
      <c r="B417" s="51"/>
      <c r="C417" s="3"/>
      <c r="D417" s="15">
        <f>Table3[[#This Row],[Residential CLM $ Collected]]+Table3[[#This Row],[C&amp;I CLM $ Collected]]</f>
        <v>0</v>
      </c>
      <c r="E417" s="48">
        <f>Table3[[#This Row],[CLM $ Collected ]]/'1.) CLM Reference'!$B$4</f>
        <v>0</v>
      </c>
      <c r="F417" s="12">
        <f>Table3[[#This Row],[Residential Incentive Disbursements]]+Table3[[#This Row],[C&amp;I Incentive Disbursements]]</f>
        <v>0</v>
      </c>
      <c r="G417" s="17">
        <f>Table3[[#This Row],[Incentive Disbursements]]/'1.) CLM Reference'!$B$5</f>
        <v>0</v>
      </c>
      <c r="H417" s="17" t="str">
        <f>IF((Table3[[#This Row],[Incentive Disbursements]]&gt;=0.5*Table3[[#This Row],[CLM $ Collected ]]),"YES",IF(Table3[[#This Row],[Incentive Disbursements]]&lt;=1, "N/A", "NO"))</f>
        <v>YES</v>
      </c>
      <c r="I417" s="17" t="str">
        <f t="shared" si="18"/>
        <v>N/A</v>
      </c>
      <c r="J417" s="52"/>
      <c r="K417" s="53">
        <f>Table3[[#This Row],[CLM $ Collected ]]/'1.) CLM Reference'!$B$4</f>
        <v>0</v>
      </c>
      <c r="L417" s="54"/>
      <c r="M417" s="53">
        <f>Table3[[#This Row],[Incentive Disbursements]]/'1.) CLM Reference'!$B$5</f>
        <v>0</v>
      </c>
      <c r="N417" s="53" t="str">
        <f t="shared" si="19"/>
        <v>N/A</v>
      </c>
      <c r="O417" s="52"/>
      <c r="P417" s="76">
        <f>Table3[[#This Row],[CLM $ Collected ]]/'1.) CLM Reference'!$B$4</f>
        <v>0</v>
      </c>
      <c r="Q417" s="54"/>
      <c r="R417" s="56">
        <f>Table3[[#This Row],[Incentive Disbursements]]/'1.) CLM Reference'!$B$5</f>
        <v>0</v>
      </c>
      <c r="S417" s="49" t="str">
        <f t="shared" si="20"/>
        <v>N/A</v>
      </c>
    </row>
    <row r="418" spans="1:19" s="49" customFormat="1" ht="15.75" thickBot="1" x14ac:dyDescent="0.3">
      <c r="A418" s="50"/>
      <c r="B418" s="51"/>
      <c r="C418" s="3"/>
      <c r="D418" s="15">
        <f>Table3[[#This Row],[Residential CLM $ Collected]]+Table3[[#This Row],[C&amp;I CLM $ Collected]]</f>
        <v>0</v>
      </c>
      <c r="E418" s="48">
        <f>Table3[[#This Row],[CLM $ Collected ]]/'1.) CLM Reference'!$B$4</f>
        <v>0</v>
      </c>
      <c r="F418" s="12">
        <f>Table3[[#This Row],[Residential Incentive Disbursements]]+Table3[[#This Row],[C&amp;I Incentive Disbursements]]</f>
        <v>0</v>
      </c>
      <c r="G418" s="17">
        <f>Table3[[#This Row],[Incentive Disbursements]]/'1.) CLM Reference'!$B$5</f>
        <v>0</v>
      </c>
      <c r="H418" s="17" t="str">
        <f>IF((Table3[[#This Row],[Incentive Disbursements]]&gt;=0.5*Table3[[#This Row],[CLM $ Collected ]]),"YES",IF(Table3[[#This Row],[Incentive Disbursements]]&lt;=1, "N/A", "NO"))</f>
        <v>YES</v>
      </c>
      <c r="I418" s="17" t="str">
        <f t="shared" si="18"/>
        <v>N/A</v>
      </c>
      <c r="J418" s="52"/>
      <c r="K418" s="53">
        <f>Table3[[#This Row],[CLM $ Collected ]]/'1.) CLM Reference'!$B$4</f>
        <v>0</v>
      </c>
      <c r="L418" s="54"/>
      <c r="M418" s="53">
        <f>Table3[[#This Row],[Incentive Disbursements]]/'1.) CLM Reference'!$B$5</f>
        <v>0</v>
      </c>
      <c r="N418" s="53" t="str">
        <f t="shared" si="19"/>
        <v>N/A</v>
      </c>
      <c r="O418" s="52"/>
      <c r="P418" s="76">
        <f>Table3[[#This Row],[CLM $ Collected ]]/'1.) CLM Reference'!$B$4</f>
        <v>0</v>
      </c>
      <c r="Q418" s="54"/>
      <c r="R418" s="56">
        <f>Table3[[#This Row],[Incentive Disbursements]]/'1.) CLM Reference'!$B$5</f>
        <v>0</v>
      </c>
      <c r="S418" s="49" t="str">
        <f t="shared" si="20"/>
        <v>N/A</v>
      </c>
    </row>
    <row r="419" spans="1:19" s="49" customFormat="1" ht="15.75" thickBot="1" x14ac:dyDescent="0.3">
      <c r="A419" s="50"/>
      <c r="B419" s="51"/>
      <c r="C419" s="3"/>
      <c r="D419" s="15">
        <f>Table3[[#This Row],[Residential CLM $ Collected]]+Table3[[#This Row],[C&amp;I CLM $ Collected]]</f>
        <v>0</v>
      </c>
      <c r="E419" s="48">
        <f>Table3[[#This Row],[CLM $ Collected ]]/'1.) CLM Reference'!$B$4</f>
        <v>0</v>
      </c>
      <c r="F419" s="12">
        <f>Table3[[#This Row],[Residential Incentive Disbursements]]+Table3[[#This Row],[C&amp;I Incentive Disbursements]]</f>
        <v>0</v>
      </c>
      <c r="G419" s="17">
        <f>Table3[[#This Row],[Incentive Disbursements]]/'1.) CLM Reference'!$B$5</f>
        <v>0</v>
      </c>
      <c r="H419" s="17" t="str">
        <f>IF((Table3[[#This Row],[Incentive Disbursements]]&gt;=0.5*Table3[[#This Row],[CLM $ Collected ]]),"YES",IF(Table3[[#This Row],[Incentive Disbursements]]&lt;=1, "N/A", "NO"))</f>
        <v>YES</v>
      </c>
      <c r="I419" s="17" t="str">
        <f t="shared" si="18"/>
        <v>N/A</v>
      </c>
      <c r="J419" s="52"/>
      <c r="K419" s="53">
        <f>Table3[[#This Row],[CLM $ Collected ]]/'1.) CLM Reference'!$B$4</f>
        <v>0</v>
      </c>
      <c r="L419" s="54"/>
      <c r="M419" s="53">
        <f>Table3[[#This Row],[Incentive Disbursements]]/'1.) CLM Reference'!$B$5</f>
        <v>0</v>
      </c>
      <c r="N419" s="53" t="str">
        <f t="shared" si="19"/>
        <v>N/A</v>
      </c>
      <c r="O419" s="52"/>
      <c r="P419" s="76">
        <f>Table3[[#This Row],[CLM $ Collected ]]/'1.) CLM Reference'!$B$4</f>
        <v>0</v>
      </c>
      <c r="Q419" s="54"/>
      <c r="R419" s="56">
        <f>Table3[[#This Row],[Incentive Disbursements]]/'1.) CLM Reference'!$B$5</f>
        <v>0</v>
      </c>
      <c r="S419" s="49" t="str">
        <f t="shared" si="20"/>
        <v>N/A</v>
      </c>
    </row>
    <row r="420" spans="1:19" s="49" customFormat="1" ht="15.75" thickBot="1" x14ac:dyDescent="0.3">
      <c r="A420" s="50"/>
      <c r="B420" s="51"/>
      <c r="C420" s="3"/>
      <c r="D420" s="15">
        <f>Table3[[#This Row],[Residential CLM $ Collected]]+Table3[[#This Row],[C&amp;I CLM $ Collected]]</f>
        <v>0</v>
      </c>
      <c r="E420" s="48">
        <f>Table3[[#This Row],[CLM $ Collected ]]/'1.) CLM Reference'!$B$4</f>
        <v>0</v>
      </c>
      <c r="F420" s="12">
        <f>Table3[[#This Row],[Residential Incentive Disbursements]]+Table3[[#This Row],[C&amp;I Incentive Disbursements]]</f>
        <v>0</v>
      </c>
      <c r="G420" s="17">
        <f>Table3[[#This Row],[Incentive Disbursements]]/'1.) CLM Reference'!$B$5</f>
        <v>0</v>
      </c>
      <c r="H420" s="17" t="str">
        <f>IF((Table3[[#This Row],[Incentive Disbursements]]&gt;=0.5*Table3[[#This Row],[CLM $ Collected ]]),"YES",IF(Table3[[#This Row],[Incentive Disbursements]]&lt;=1, "N/A", "NO"))</f>
        <v>YES</v>
      </c>
      <c r="I420" s="17" t="str">
        <f t="shared" si="18"/>
        <v>N/A</v>
      </c>
      <c r="J420" s="52"/>
      <c r="K420" s="53">
        <f>Table3[[#This Row],[CLM $ Collected ]]/'1.) CLM Reference'!$B$4</f>
        <v>0</v>
      </c>
      <c r="L420" s="54"/>
      <c r="M420" s="53">
        <f>Table3[[#This Row],[Incentive Disbursements]]/'1.) CLM Reference'!$B$5</f>
        <v>0</v>
      </c>
      <c r="N420" s="53" t="str">
        <f t="shared" si="19"/>
        <v>N/A</v>
      </c>
      <c r="O420" s="52"/>
      <c r="P420" s="76">
        <f>Table3[[#This Row],[CLM $ Collected ]]/'1.) CLM Reference'!$B$4</f>
        <v>0</v>
      </c>
      <c r="Q420" s="54"/>
      <c r="R420" s="56">
        <f>Table3[[#This Row],[Incentive Disbursements]]/'1.) CLM Reference'!$B$5</f>
        <v>0</v>
      </c>
      <c r="S420" s="49" t="str">
        <f t="shared" si="20"/>
        <v>N/A</v>
      </c>
    </row>
    <row r="421" spans="1:19" s="49" customFormat="1" ht="15.75" thickBot="1" x14ac:dyDescent="0.3">
      <c r="A421" s="50"/>
      <c r="B421" s="51"/>
      <c r="C421" s="3"/>
      <c r="D421" s="15">
        <f>Table3[[#This Row],[Residential CLM $ Collected]]+Table3[[#This Row],[C&amp;I CLM $ Collected]]</f>
        <v>0</v>
      </c>
      <c r="E421" s="48">
        <f>Table3[[#This Row],[CLM $ Collected ]]/'1.) CLM Reference'!$B$4</f>
        <v>0</v>
      </c>
      <c r="F421" s="12">
        <f>Table3[[#This Row],[Residential Incentive Disbursements]]+Table3[[#This Row],[C&amp;I Incentive Disbursements]]</f>
        <v>0</v>
      </c>
      <c r="G421" s="17">
        <f>Table3[[#This Row],[Incentive Disbursements]]/'1.) CLM Reference'!$B$5</f>
        <v>0</v>
      </c>
      <c r="H421" s="17" t="str">
        <f>IF((Table3[[#This Row],[Incentive Disbursements]]&gt;=0.5*Table3[[#This Row],[CLM $ Collected ]]),"YES",IF(Table3[[#This Row],[Incentive Disbursements]]&lt;=1, "N/A", "NO"))</f>
        <v>YES</v>
      </c>
      <c r="I421" s="17" t="str">
        <f t="shared" si="18"/>
        <v>N/A</v>
      </c>
      <c r="J421" s="52"/>
      <c r="K421" s="53">
        <f>Table3[[#This Row],[CLM $ Collected ]]/'1.) CLM Reference'!$B$4</f>
        <v>0</v>
      </c>
      <c r="L421" s="54"/>
      <c r="M421" s="53">
        <f>Table3[[#This Row],[Incentive Disbursements]]/'1.) CLM Reference'!$B$5</f>
        <v>0</v>
      </c>
      <c r="N421" s="53" t="str">
        <f t="shared" si="19"/>
        <v>N/A</v>
      </c>
      <c r="O421" s="52"/>
      <c r="P421" s="76">
        <f>Table3[[#This Row],[CLM $ Collected ]]/'1.) CLM Reference'!$B$4</f>
        <v>0</v>
      </c>
      <c r="Q421" s="54"/>
      <c r="R421" s="56">
        <f>Table3[[#This Row],[Incentive Disbursements]]/'1.) CLM Reference'!$B$5</f>
        <v>0</v>
      </c>
      <c r="S421" s="49" t="str">
        <f t="shared" si="20"/>
        <v>N/A</v>
      </c>
    </row>
    <row r="422" spans="1:19" s="49" customFormat="1" x14ac:dyDescent="0.25">
      <c r="A422" s="50"/>
      <c r="B422" s="51"/>
      <c r="C422" s="3"/>
      <c r="D422" s="15">
        <f>Table3[[#This Row],[Residential CLM $ Collected]]+Table3[[#This Row],[C&amp;I CLM $ Collected]]</f>
        <v>0</v>
      </c>
      <c r="E422" s="48">
        <f>Table3[[#This Row],[CLM $ Collected ]]/'1.) CLM Reference'!$B$4</f>
        <v>0</v>
      </c>
      <c r="F422" s="12">
        <f>Table3[[#This Row],[Residential Incentive Disbursements]]+Table3[[#This Row],[C&amp;I Incentive Disbursements]]</f>
        <v>0</v>
      </c>
      <c r="G422" s="17">
        <f>Table3[[#This Row],[Incentive Disbursements]]/'1.) CLM Reference'!$B$5</f>
        <v>0</v>
      </c>
      <c r="H422" s="17" t="str">
        <f>IF((Table3[[#This Row],[Incentive Disbursements]]&gt;=0.5*Table3[[#This Row],[CLM $ Collected ]]),"YES",IF(Table3[[#This Row],[Incentive Disbursements]]&lt;=1, "N/A", "NO"))</f>
        <v>YES</v>
      </c>
      <c r="I422" s="17" t="str">
        <f t="shared" si="18"/>
        <v>N/A</v>
      </c>
      <c r="J422" s="52"/>
      <c r="K422" s="53">
        <f>Table3[[#This Row],[CLM $ Collected ]]/'1.) CLM Reference'!$B$4</f>
        <v>0</v>
      </c>
      <c r="L422" s="54"/>
      <c r="M422" s="53">
        <f>Table3[[#This Row],[Incentive Disbursements]]/'1.) CLM Reference'!$B$5</f>
        <v>0</v>
      </c>
      <c r="N422" s="53" t="str">
        <f t="shared" si="19"/>
        <v>N/A</v>
      </c>
      <c r="O422" s="52"/>
      <c r="P422" s="76">
        <f>Table3[[#This Row],[CLM $ Collected ]]/'1.) CLM Reference'!$B$4</f>
        <v>0</v>
      </c>
      <c r="Q422" s="54"/>
      <c r="R422" s="56">
        <f>Table3[[#This Row],[Incentive Disbursements]]/'1.) CLM Reference'!$B$5</f>
        <v>0</v>
      </c>
      <c r="S422" s="49" t="str">
        <f t="shared" si="20"/>
        <v>N/A</v>
      </c>
    </row>
    <row r="423" spans="1:19" ht="14.65" customHeight="1" x14ac:dyDescent="0.25">
      <c r="A423" s="26"/>
      <c r="B423" s="27"/>
      <c r="C423" s="28" t="s">
        <v>24</v>
      </c>
      <c r="D423" s="29">
        <f>SUBTOTAL(109,D6:D422)</f>
        <v>17547918.914700009</v>
      </c>
      <c r="E423" s="30">
        <f>Table3[[#This Row],[CLM $ Collected ]]/'1.) CLM Reference'!$B$4</f>
        <v>0.6030085741673753</v>
      </c>
      <c r="F423" s="31">
        <f>SUBTOTAL(109,F6:F422)</f>
        <v>11650460.610000001</v>
      </c>
      <c r="G423" s="30">
        <f>Table3[[#This Row],[Incentive Disbursements]]/'1.) CLM Reference'!$B$5</f>
        <v>0.69343901863409296</v>
      </c>
      <c r="H423" s="30" t="str">
        <f>IF((Table3[[#This Row],[Incentive Disbursements]]&gt;=0.5*Table3[[#This Row],[CLM $ Collected ]]),"YES",IF(Table3[[#This Row],[Incentive Disbursements]]&lt;=1, "N/A", "NO"))</f>
        <v>YES</v>
      </c>
      <c r="I423" s="30" t="str">
        <f t="shared" si="18"/>
        <v>YES</v>
      </c>
      <c r="J423" s="29">
        <f>SUBTOTAL(109,J6:J422)</f>
        <v>12129792.9309</v>
      </c>
      <c r="K423" s="30">
        <f>Table3[[#This Row],[CLM $ Collected ]]/'1.) CLM Reference'!$B$4</f>
        <v>0.6030085741673753</v>
      </c>
      <c r="L423" s="31">
        <f>SUBTOTAL(109,L6:L422)</f>
        <v>8494544.290000001</v>
      </c>
      <c r="M423" s="30">
        <f>Table3[[#This Row],[Incentive Disbursements]]/'1.) CLM Reference'!$B$5</f>
        <v>0.69343901863409296</v>
      </c>
      <c r="N423" s="30" t="str">
        <f t="shared" si="19"/>
        <v>YES</v>
      </c>
      <c r="O423" s="29">
        <f>SUBTOTAL(109,O6:O422)</f>
        <v>5418125.9837999996</v>
      </c>
      <c r="P423" s="77">
        <f>Table3[[#This Row],[CLM $ Collected ]]/'1.) CLM Reference'!$B$4</f>
        <v>0.6030085741673753</v>
      </c>
      <c r="Q423" s="31">
        <f>SUBTOTAL(109,Q6:Q422)</f>
        <v>3155916.3200000003</v>
      </c>
      <c r="R423" s="32">
        <f>Table3[[#This Row],[Incentive Disbursements]]/'1.) CLM Reference'!$B$5</f>
        <v>0.69343901863409296</v>
      </c>
      <c r="S423" t="str">
        <f t="shared" si="20"/>
        <v>YES</v>
      </c>
    </row>
    <row r="425" spans="1:19" x14ac:dyDescent="0.25">
      <c r="L425" s="13"/>
      <c r="Q425" s="13"/>
    </row>
    <row r="428" spans="1:19" ht="14.65" customHeight="1" x14ac:dyDescent="0.25">
      <c r="B428" s="49"/>
      <c r="C428" s="49"/>
      <c r="P428" s="1"/>
    </row>
    <row r="431" spans="1:19" ht="14.65" customHeight="1" x14ac:dyDescent="0.25">
      <c r="B431" s="49"/>
      <c r="C431" s="49"/>
    </row>
    <row r="441" spans="4:5" x14ac:dyDescent="0.25">
      <c r="D441" s="124" t="s">
        <v>8</v>
      </c>
      <c r="E441" s="125" t="s">
        <v>10</v>
      </c>
    </row>
    <row r="442" spans="4:5" x14ac:dyDescent="0.25">
      <c r="D442" s="226">
        <v>0.90290000000000004</v>
      </c>
      <c r="E442" s="227">
        <v>0</v>
      </c>
    </row>
    <row r="443" spans="4:5" x14ac:dyDescent="0.25">
      <c r="D443" s="15">
        <v>539.35699999999997</v>
      </c>
      <c r="E443" s="12">
        <v>0</v>
      </c>
    </row>
    <row r="444" spans="4:5" x14ac:dyDescent="0.25">
      <c r="D444" s="226">
        <v>0</v>
      </c>
      <c r="E444" s="227">
        <v>11586.15</v>
      </c>
    </row>
    <row r="445" spans="4:5" x14ac:dyDescent="0.25">
      <c r="D445" s="15">
        <v>118414.09310000039</v>
      </c>
      <c r="E445" s="12">
        <v>0</v>
      </c>
    </row>
    <row r="446" spans="4:5" x14ac:dyDescent="0.25">
      <c r="D446" s="226">
        <v>0</v>
      </c>
      <c r="E446" s="227">
        <v>8670.73</v>
      </c>
    </row>
    <row r="447" spans="4:5" x14ac:dyDescent="0.25">
      <c r="D447" s="15">
        <v>67503.344800000006</v>
      </c>
      <c r="E447" s="12">
        <v>0</v>
      </c>
    </row>
    <row r="448" spans="4:5" x14ac:dyDescent="0.25">
      <c r="D448" s="226">
        <v>0</v>
      </c>
      <c r="E448" s="227">
        <v>213519.3</v>
      </c>
    </row>
    <row r="449" spans="4:5" x14ac:dyDescent="0.25">
      <c r="D449" s="15">
        <v>52641.309099999999</v>
      </c>
      <c r="E449" s="12">
        <v>0</v>
      </c>
    </row>
    <row r="450" spans="4:5" x14ac:dyDescent="0.25">
      <c r="D450" s="226">
        <v>0</v>
      </c>
      <c r="E450" s="227">
        <v>2503.5299999999997</v>
      </c>
    </row>
    <row r="451" spans="4:5" x14ac:dyDescent="0.25">
      <c r="D451" s="15">
        <v>23919.493000000002</v>
      </c>
      <c r="E451" s="12">
        <v>0</v>
      </c>
    </row>
    <row r="452" spans="4:5" x14ac:dyDescent="0.25">
      <c r="D452" s="226">
        <v>50.864100000000001</v>
      </c>
      <c r="E452" s="227">
        <v>0</v>
      </c>
    </row>
    <row r="453" spans="4:5" x14ac:dyDescent="0.25">
      <c r="D453" s="15">
        <v>0</v>
      </c>
      <c r="E453" s="12">
        <v>16596.989999999998</v>
      </c>
    </row>
    <row r="454" spans="4:5" x14ac:dyDescent="0.25">
      <c r="D454" s="226">
        <v>29086.940599999998</v>
      </c>
      <c r="E454" s="227">
        <v>0</v>
      </c>
    </row>
    <row r="455" spans="4:5" x14ac:dyDescent="0.25">
      <c r="D455" s="15">
        <v>0</v>
      </c>
      <c r="E455" s="12">
        <v>110631.34</v>
      </c>
    </row>
    <row r="456" spans="4:5" x14ac:dyDescent="0.25">
      <c r="D456" s="226">
        <v>144313.22889999999</v>
      </c>
      <c r="E456" s="227">
        <v>0</v>
      </c>
    </row>
    <row r="457" spans="4:5" x14ac:dyDescent="0.25">
      <c r="D457" s="15">
        <v>0</v>
      </c>
      <c r="E457" s="12">
        <v>30327.010000000002</v>
      </c>
    </row>
    <row r="458" spans="4:5" x14ac:dyDescent="0.25">
      <c r="D458" s="226">
        <v>40068.741500000004</v>
      </c>
      <c r="E458" s="227">
        <v>0</v>
      </c>
    </row>
    <row r="459" spans="4:5" x14ac:dyDescent="0.25">
      <c r="D459" s="15">
        <v>0</v>
      </c>
      <c r="E459" s="12">
        <v>17169.5</v>
      </c>
    </row>
    <row r="460" spans="4:5" x14ac:dyDescent="0.25">
      <c r="D460" s="226">
        <v>63545.393400000001</v>
      </c>
      <c r="E460" s="227">
        <v>0</v>
      </c>
    </row>
    <row r="461" spans="4:5" x14ac:dyDescent="0.25">
      <c r="D461" s="15">
        <v>66899.110799999995</v>
      </c>
      <c r="E461" s="12">
        <v>29836.83</v>
      </c>
    </row>
    <row r="462" spans="4:5" x14ac:dyDescent="0.25">
      <c r="D462" s="226">
        <v>0</v>
      </c>
      <c r="E462" s="227">
        <v>20104.86</v>
      </c>
    </row>
    <row r="463" spans="4:5" x14ac:dyDescent="0.25">
      <c r="D463" s="15">
        <v>65667.876300000004</v>
      </c>
      <c r="E463" s="12">
        <v>0</v>
      </c>
    </row>
    <row r="464" spans="4:5" x14ac:dyDescent="0.25">
      <c r="D464" s="226">
        <v>0</v>
      </c>
      <c r="E464" s="227">
        <v>2772.3199999999997</v>
      </c>
    </row>
    <row r="465" spans="4:5" x14ac:dyDescent="0.25">
      <c r="D465" s="15">
        <v>54252.862399999998</v>
      </c>
      <c r="E465" s="12">
        <v>0</v>
      </c>
    </row>
    <row r="466" spans="4:5" x14ac:dyDescent="0.25">
      <c r="D466" s="226">
        <v>68350.4467</v>
      </c>
      <c r="E466" s="227">
        <v>10239.369999999999</v>
      </c>
    </row>
    <row r="467" spans="4:5" x14ac:dyDescent="0.25">
      <c r="D467" s="15">
        <v>0</v>
      </c>
      <c r="E467" s="12">
        <v>1330.85</v>
      </c>
    </row>
    <row r="468" spans="4:5" x14ac:dyDescent="0.25">
      <c r="D468" s="226">
        <v>31813.543699999998</v>
      </c>
      <c r="E468" s="227">
        <v>0</v>
      </c>
    </row>
    <row r="469" spans="4:5" x14ac:dyDescent="0.25">
      <c r="D469" s="15">
        <v>0</v>
      </c>
      <c r="E469" s="12">
        <v>8360.09</v>
      </c>
    </row>
    <row r="470" spans="4:5" x14ac:dyDescent="0.25">
      <c r="D470" s="226">
        <v>64668.711600000104</v>
      </c>
      <c r="E470" s="227">
        <v>0</v>
      </c>
    </row>
    <row r="471" spans="4:5" x14ac:dyDescent="0.25">
      <c r="D471" s="15">
        <v>0</v>
      </c>
      <c r="E471" s="12">
        <v>19104.27</v>
      </c>
    </row>
    <row r="472" spans="4:5" x14ac:dyDescent="0.25">
      <c r="D472" s="226">
        <v>52439.411500000002</v>
      </c>
      <c r="E472" s="227">
        <v>0</v>
      </c>
    </row>
    <row r="473" spans="4:5" x14ac:dyDescent="0.25">
      <c r="D473" s="15">
        <v>147726.3769</v>
      </c>
      <c r="E473" s="12">
        <v>46711.47</v>
      </c>
    </row>
    <row r="474" spans="4:5" x14ac:dyDescent="0.25">
      <c r="D474" s="226">
        <v>0</v>
      </c>
      <c r="E474" s="227">
        <v>74220.17</v>
      </c>
    </row>
    <row r="475" spans="4:5" x14ac:dyDescent="0.25">
      <c r="D475" s="15">
        <v>48370.034999999996</v>
      </c>
      <c r="E475" s="12">
        <v>0</v>
      </c>
    </row>
    <row r="476" spans="4:5" x14ac:dyDescent="0.25">
      <c r="D476" s="226">
        <v>71996.736900000105</v>
      </c>
      <c r="E476" s="227">
        <v>18750.489999999998</v>
      </c>
    </row>
    <row r="477" spans="4:5" x14ac:dyDescent="0.25">
      <c r="D477" s="15">
        <v>46883.466399999998</v>
      </c>
      <c r="E477" s="12">
        <v>33071.410000000003</v>
      </c>
    </row>
    <row r="478" spans="4:5" x14ac:dyDescent="0.25">
      <c r="D478" s="226">
        <v>93619.371000000305</v>
      </c>
      <c r="E478" s="227">
        <v>19820.64</v>
      </c>
    </row>
    <row r="479" spans="4:5" x14ac:dyDescent="0.25">
      <c r="D479" s="15">
        <v>150867.26629999999</v>
      </c>
      <c r="E479" s="12">
        <v>51595.67</v>
      </c>
    </row>
    <row r="480" spans="4:5" x14ac:dyDescent="0.25">
      <c r="D480" s="226">
        <v>78752.083299999998</v>
      </c>
      <c r="E480" s="227">
        <v>53438.03</v>
      </c>
    </row>
    <row r="481" spans="4:5" x14ac:dyDescent="0.25">
      <c r="D481" s="15">
        <v>77117.696200000093</v>
      </c>
      <c r="E481" s="12">
        <v>239893.12</v>
      </c>
    </row>
    <row r="482" spans="4:5" x14ac:dyDescent="0.25">
      <c r="D482" s="226">
        <v>78484.064900000099</v>
      </c>
      <c r="E482" s="227">
        <v>67359.210000000006</v>
      </c>
    </row>
    <row r="483" spans="4:5" x14ac:dyDescent="0.25">
      <c r="D483" s="15">
        <v>18.556000000000001</v>
      </c>
      <c r="E483" s="12">
        <v>0</v>
      </c>
    </row>
    <row r="484" spans="4:5" x14ac:dyDescent="0.25">
      <c r="D484" s="226">
        <v>44439.523699999998</v>
      </c>
      <c r="E484" s="227">
        <v>18098.66</v>
      </c>
    </row>
    <row r="485" spans="4:5" x14ac:dyDescent="0.25">
      <c r="D485" s="15">
        <v>0</v>
      </c>
      <c r="E485" s="12">
        <v>52814.18</v>
      </c>
    </row>
    <row r="486" spans="4:5" x14ac:dyDescent="0.25">
      <c r="D486" s="226">
        <v>94334.927800000005</v>
      </c>
      <c r="E486" s="227">
        <v>0</v>
      </c>
    </row>
    <row r="487" spans="4:5" x14ac:dyDescent="0.25">
      <c r="D487" s="15">
        <v>26440.300999999999</v>
      </c>
      <c r="E487" s="12">
        <v>3053.03</v>
      </c>
    </row>
    <row r="488" spans="4:5" x14ac:dyDescent="0.25">
      <c r="D488" s="226">
        <v>37.274000000000001</v>
      </c>
      <c r="E488" s="227">
        <v>0</v>
      </c>
    </row>
    <row r="489" spans="4:5" x14ac:dyDescent="0.25">
      <c r="D489" s="15">
        <v>0</v>
      </c>
      <c r="E489" s="12">
        <v>23786.65</v>
      </c>
    </row>
    <row r="490" spans="4:5" x14ac:dyDescent="0.25">
      <c r="D490" s="226">
        <v>72877.155399999901</v>
      </c>
      <c r="E490" s="227">
        <v>0</v>
      </c>
    </row>
    <row r="491" spans="4:5" x14ac:dyDescent="0.25">
      <c r="D491" s="15">
        <v>0</v>
      </c>
      <c r="E491" s="12">
        <v>56114.62</v>
      </c>
    </row>
    <row r="492" spans="4:5" x14ac:dyDescent="0.25">
      <c r="D492" s="226">
        <v>79920.725000000006</v>
      </c>
      <c r="E492" s="227">
        <v>0</v>
      </c>
    </row>
    <row r="493" spans="4:5" x14ac:dyDescent="0.25">
      <c r="D493" s="15">
        <v>0</v>
      </c>
      <c r="E493" s="12">
        <v>8303.2200000000012</v>
      </c>
    </row>
    <row r="494" spans="4:5" x14ac:dyDescent="0.25">
      <c r="D494" s="226">
        <v>48863.655799999993</v>
      </c>
      <c r="E494" s="227">
        <v>0</v>
      </c>
    </row>
    <row r="495" spans="4:5" x14ac:dyDescent="0.25">
      <c r="D495" s="15">
        <v>0</v>
      </c>
      <c r="E495" s="12">
        <v>2163.37</v>
      </c>
    </row>
    <row r="496" spans="4:5" x14ac:dyDescent="0.25">
      <c r="D496" s="226">
        <v>31308.570500000002</v>
      </c>
      <c r="E496" s="227">
        <v>0</v>
      </c>
    </row>
    <row r="497" spans="4:5" x14ac:dyDescent="0.25">
      <c r="D497" s="15">
        <v>0</v>
      </c>
      <c r="E497" s="12">
        <v>30385.83</v>
      </c>
    </row>
    <row r="498" spans="4:5" x14ac:dyDescent="0.25">
      <c r="D498" s="226">
        <v>87517.255000000092</v>
      </c>
      <c r="E498" s="227">
        <v>0</v>
      </c>
    </row>
    <row r="499" spans="4:5" x14ac:dyDescent="0.25">
      <c r="D499" s="15">
        <v>0.98970000000000002</v>
      </c>
      <c r="E499" s="12">
        <v>0</v>
      </c>
    </row>
    <row r="500" spans="4:5" x14ac:dyDescent="0.25">
      <c r="D500" s="226">
        <v>0</v>
      </c>
      <c r="E500" s="227">
        <v>5184.29</v>
      </c>
    </row>
    <row r="501" spans="4:5" x14ac:dyDescent="0.25">
      <c r="D501" s="15">
        <v>44125.629799999995</v>
      </c>
      <c r="E501" s="12">
        <v>0</v>
      </c>
    </row>
    <row r="502" spans="4:5" x14ac:dyDescent="0.25">
      <c r="D502" s="226">
        <v>0</v>
      </c>
      <c r="E502" s="227">
        <v>111274.86</v>
      </c>
    </row>
    <row r="503" spans="4:5" x14ac:dyDescent="0.25">
      <c r="D503" s="15">
        <v>51179.499300000003</v>
      </c>
      <c r="E503" s="12">
        <v>0</v>
      </c>
    </row>
    <row r="504" spans="4:5" x14ac:dyDescent="0.25">
      <c r="D504" s="226">
        <v>0</v>
      </c>
      <c r="E504" s="227">
        <v>15337.06</v>
      </c>
    </row>
    <row r="505" spans="4:5" x14ac:dyDescent="0.25">
      <c r="D505" s="15">
        <v>45335.883000000002</v>
      </c>
      <c r="E505" s="12">
        <v>0</v>
      </c>
    </row>
    <row r="506" spans="4:5" x14ac:dyDescent="0.25">
      <c r="D506" s="226">
        <v>0</v>
      </c>
      <c r="E506" s="227">
        <v>19368.77</v>
      </c>
    </row>
    <row r="507" spans="4:5" x14ac:dyDescent="0.25">
      <c r="D507" s="15">
        <v>99612.751599999901</v>
      </c>
      <c r="E507" s="12">
        <v>0</v>
      </c>
    </row>
    <row r="508" spans="4:5" x14ac:dyDescent="0.25">
      <c r="D508" s="226">
        <v>78.454899999999995</v>
      </c>
      <c r="E508" s="227">
        <v>0</v>
      </c>
    </row>
    <row r="509" spans="4:5" x14ac:dyDescent="0.25">
      <c r="D509" s="15">
        <v>0</v>
      </c>
      <c r="E509" s="12">
        <v>47388.399999999994</v>
      </c>
    </row>
    <row r="510" spans="4:5" x14ac:dyDescent="0.25">
      <c r="D510" s="226">
        <v>89778.143799999903</v>
      </c>
      <c r="E510" s="227">
        <v>0</v>
      </c>
    </row>
    <row r="511" spans="4:5" x14ac:dyDescent="0.25">
      <c r="D511" s="15">
        <v>259.25740000000002</v>
      </c>
      <c r="E511" s="12">
        <v>0</v>
      </c>
    </row>
    <row r="512" spans="4:5" x14ac:dyDescent="0.25">
      <c r="D512" s="226">
        <v>77396.962000000101</v>
      </c>
      <c r="E512" s="227">
        <v>25362.32</v>
      </c>
    </row>
    <row r="513" spans="4:5" x14ac:dyDescent="0.25">
      <c r="D513" s="15">
        <v>85393.182599999898</v>
      </c>
      <c r="E513" s="12">
        <v>33661.599999999999</v>
      </c>
    </row>
    <row r="514" spans="4:5" x14ac:dyDescent="0.25">
      <c r="D514" s="226">
        <v>29.934999999999999</v>
      </c>
      <c r="E514" s="227">
        <v>0</v>
      </c>
    </row>
    <row r="515" spans="4:5" x14ac:dyDescent="0.25">
      <c r="D515" s="15">
        <v>165136.2267</v>
      </c>
      <c r="E515" s="12">
        <v>36568.28</v>
      </c>
    </row>
    <row r="516" spans="4:5" x14ac:dyDescent="0.25">
      <c r="D516" s="226">
        <v>1.0708</v>
      </c>
      <c r="E516" s="227">
        <v>0</v>
      </c>
    </row>
    <row r="517" spans="4:5" x14ac:dyDescent="0.25">
      <c r="D517" s="15">
        <v>108865.58459999991</v>
      </c>
      <c r="E517" s="12">
        <v>18949.27</v>
      </c>
    </row>
    <row r="518" spans="4:5" x14ac:dyDescent="0.25">
      <c r="D518" s="226">
        <v>63605.251900000098</v>
      </c>
      <c r="E518" s="227">
        <v>11195.38</v>
      </c>
    </row>
    <row r="519" spans="4:5" x14ac:dyDescent="0.25">
      <c r="D519" s="15">
        <v>87244.379400000107</v>
      </c>
      <c r="E519" s="12">
        <v>99105.439999999988</v>
      </c>
    </row>
    <row r="520" spans="4:5" x14ac:dyDescent="0.25">
      <c r="D520" s="226">
        <v>121063.7563999999</v>
      </c>
      <c r="E520" s="227">
        <v>18364.759999999998</v>
      </c>
    </row>
    <row r="521" spans="4:5" x14ac:dyDescent="0.25">
      <c r="D521" s="15">
        <v>10.1404</v>
      </c>
      <c r="E521" s="12">
        <v>0</v>
      </c>
    </row>
    <row r="522" spans="4:5" x14ac:dyDescent="0.25">
      <c r="D522" s="226">
        <v>99349.360500000097</v>
      </c>
      <c r="E522" s="227">
        <v>57893.05</v>
      </c>
    </row>
    <row r="523" spans="4:5" x14ac:dyDescent="0.25">
      <c r="D523" s="15">
        <v>201.1875</v>
      </c>
      <c r="E523" s="12">
        <v>1039.02</v>
      </c>
    </row>
    <row r="524" spans="4:5" x14ac:dyDescent="0.25">
      <c r="D524" s="226">
        <v>73983.143899999894</v>
      </c>
      <c r="E524" s="227">
        <v>32052.07</v>
      </c>
    </row>
    <row r="525" spans="4:5" x14ac:dyDescent="0.25">
      <c r="D525" s="15">
        <v>100324.87719999999</v>
      </c>
      <c r="E525" s="12">
        <v>43808.35</v>
      </c>
    </row>
    <row r="526" spans="4:5" x14ac:dyDescent="0.25">
      <c r="D526" s="226">
        <v>876.92470000000003</v>
      </c>
      <c r="E526" s="227">
        <v>0</v>
      </c>
    </row>
    <row r="527" spans="4:5" x14ac:dyDescent="0.25">
      <c r="D527" s="15">
        <v>120023.7007</v>
      </c>
      <c r="E527" s="12">
        <v>48139.41</v>
      </c>
    </row>
    <row r="528" spans="4:5" x14ac:dyDescent="0.25">
      <c r="D528" s="226">
        <v>113193.0867</v>
      </c>
      <c r="E528" s="227">
        <v>21977.66</v>
      </c>
    </row>
    <row r="529" spans="4:5" x14ac:dyDescent="0.25">
      <c r="D529" s="15">
        <v>62.474600000000002</v>
      </c>
      <c r="E529" s="12">
        <v>0</v>
      </c>
    </row>
    <row r="530" spans="4:5" x14ac:dyDescent="0.25">
      <c r="D530" s="226">
        <v>190.06890000000001</v>
      </c>
      <c r="E530" s="227">
        <v>0</v>
      </c>
    </row>
    <row r="531" spans="4:5" x14ac:dyDescent="0.25">
      <c r="D531" s="15">
        <v>5.79E-2</v>
      </c>
      <c r="E531" s="12">
        <v>0</v>
      </c>
    </row>
    <row r="532" spans="4:5" x14ac:dyDescent="0.25">
      <c r="D532" s="226">
        <v>338.9221</v>
      </c>
      <c r="E532" s="227">
        <v>5570.37</v>
      </c>
    </row>
    <row r="533" spans="4:5" x14ac:dyDescent="0.25">
      <c r="D533" s="15">
        <v>183.69639999999998</v>
      </c>
      <c r="E533" s="12">
        <v>0</v>
      </c>
    </row>
    <row r="534" spans="4:5" x14ac:dyDescent="0.25">
      <c r="D534" s="226">
        <v>34.380099999999999</v>
      </c>
      <c r="E534" s="227">
        <v>0</v>
      </c>
    </row>
    <row r="535" spans="4:5" x14ac:dyDescent="0.25">
      <c r="D535" s="15">
        <v>112.0247</v>
      </c>
      <c r="E535" s="12">
        <v>0</v>
      </c>
    </row>
    <row r="536" spans="4:5" x14ac:dyDescent="0.25">
      <c r="D536" s="226">
        <v>92.837900000000005</v>
      </c>
      <c r="E536" s="227">
        <v>0</v>
      </c>
    </row>
    <row r="537" spans="4:5" x14ac:dyDescent="0.25">
      <c r="D537" s="15">
        <v>114172.0988999999</v>
      </c>
      <c r="E537" s="12">
        <v>65899.740000000005</v>
      </c>
    </row>
    <row r="538" spans="4:5" x14ac:dyDescent="0.25">
      <c r="D538" s="226">
        <v>0</v>
      </c>
      <c r="E538" s="227">
        <v>464948.41</v>
      </c>
    </row>
    <row r="539" spans="4:5" x14ac:dyDescent="0.25">
      <c r="D539" s="15">
        <v>223658.3899999999</v>
      </c>
      <c r="E539" s="12">
        <v>0</v>
      </c>
    </row>
    <row r="540" spans="4:5" x14ac:dyDescent="0.25">
      <c r="D540" s="226">
        <v>0</v>
      </c>
      <c r="E540" s="227">
        <v>5050</v>
      </c>
    </row>
    <row r="541" spans="4:5" x14ac:dyDescent="0.25">
      <c r="D541" s="15">
        <v>64359.294299999994</v>
      </c>
      <c r="E541" s="12">
        <v>0</v>
      </c>
    </row>
    <row r="542" spans="4:5" x14ac:dyDescent="0.25">
      <c r="D542" s="226">
        <v>0</v>
      </c>
      <c r="E542" s="227">
        <v>5299.45</v>
      </c>
    </row>
    <row r="543" spans="4:5" x14ac:dyDescent="0.25">
      <c r="D543" s="15">
        <v>53310.823499999999</v>
      </c>
      <c r="E543" s="12">
        <v>0</v>
      </c>
    </row>
    <row r="544" spans="4:5" x14ac:dyDescent="0.25">
      <c r="D544" s="226">
        <v>0</v>
      </c>
      <c r="E544" s="227">
        <v>7578.48</v>
      </c>
    </row>
    <row r="545" spans="4:5" x14ac:dyDescent="0.25">
      <c r="D545" s="15">
        <v>59717.657400000098</v>
      </c>
      <c r="E545" s="12">
        <v>0</v>
      </c>
    </row>
    <row r="546" spans="4:5" x14ac:dyDescent="0.25">
      <c r="D546" s="226">
        <v>0</v>
      </c>
      <c r="E546" s="227">
        <v>9221.9500000000007</v>
      </c>
    </row>
    <row r="547" spans="4:5" x14ac:dyDescent="0.25">
      <c r="D547" s="15">
        <v>65779.7380999999</v>
      </c>
      <c r="E547" s="12">
        <v>0</v>
      </c>
    </row>
    <row r="548" spans="4:5" x14ac:dyDescent="0.25">
      <c r="D548" s="226">
        <v>0</v>
      </c>
      <c r="E548" s="227">
        <v>28049.65</v>
      </c>
    </row>
    <row r="549" spans="4:5" x14ac:dyDescent="0.25">
      <c r="D549" s="15">
        <v>78663.046799999895</v>
      </c>
      <c r="E549" s="12">
        <v>0</v>
      </c>
    </row>
    <row r="550" spans="4:5" x14ac:dyDescent="0.25">
      <c r="D550" s="226">
        <v>0</v>
      </c>
      <c r="E550" s="227">
        <v>11814.03</v>
      </c>
    </row>
    <row r="551" spans="4:5" x14ac:dyDescent="0.25">
      <c r="D551" s="15">
        <v>77617.0153999998</v>
      </c>
      <c r="E551" s="12">
        <v>0</v>
      </c>
    </row>
    <row r="552" spans="4:5" x14ac:dyDescent="0.25">
      <c r="D552" s="226">
        <v>0</v>
      </c>
      <c r="E552" s="227">
        <v>275</v>
      </c>
    </row>
    <row r="553" spans="4:5" x14ac:dyDescent="0.25">
      <c r="D553" s="15">
        <v>0</v>
      </c>
      <c r="E553" s="12">
        <v>155</v>
      </c>
    </row>
    <row r="554" spans="4:5" x14ac:dyDescent="0.25">
      <c r="D554" s="226">
        <v>0</v>
      </c>
      <c r="E554" s="227">
        <v>5663.71</v>
      </c>
    </row>
    <row r="555" spans="4:5" x14ac:dyDescent="0.25">
      <c r="D555" s="15">
        <v>79702.388000000006</v>
      </c>
      <c r="E555" s="12">
        <v>0</v>
      </c>
    </row>
    <row r="556" spans="4:5" x14ac:dyDescent="0.25">
      <c r="D556" s="226">
        <v>0</v>
      </c>
      <c r="E556" s="227">
        <v>25</v>
      </c>
    </row>
    <row r="557" spans="4:5" x14ac:dyDescent="0.25">
      <c r="D557" s="15">
        <v>0</v>
      </c>
      <c r="E557" s="12">
        <v>350</v>
      </c>
    </row>
    <row r="558" spans="4:5" x14ac:dyDescent="0.25">
      <c r="D558" s="226">
        <v>43.247199999999999</v>
      </c>
      <c r="E558" s="227">
        <v>0</v>
      </c>
    </row>
    <row r="559" spans="4:5" x14ac:dyDescent="0.25">
      <c r="D559" s="15">
        <v>0</v>
      </c>
      <c r="E559" s="12">
        <v>97.04</v>
      </c>
    </row>
    <row r="560" spans="4:5" x14ac:dyDescent="0.25">
      <c r="D560" s="226">
        <v>0</v>
      </c>
      <c r="E560" s="227">
        <v>11883.67</v>
      </c>
    </row>
    <row r="561" spans="4:5" x14ac:dyDescent="0.25">
      <c r="D561" s="15">
        <v>67556.210999999894</v>
      </c>
      <c r="E561" s="12">
        <v>0</v>
      </c>
    </row>
    <row r="562" spans="4:5" x14ac:dyDescent="0.25">
      <c r="D562" s="226">
        <v>65807.797799999898</v>
      </c>
      <c r="E562" s="227">
        <v>10094.89</v>
      </c>
    </row>
    <row r="563" spans="4:5" x14ac:dyDescent="0.25">
      <c r="D563" s="15">
        <v>51563.689100000003</v>
      </c>
      <c r="E563" s="12">
        <v>26111.11</v>
      </c>
    </row>
    <row r="564" spans="4:5" x14ac:dyDescent="0.25">
      <c r="D564" s="226">
        <v>27.741399999999999</v>
      </c>
      <c r="E564" s="227">
        <v>0</v>
      </c>
    </row>
    <row r="565" spans="4:5" x14ac:dyDescent="0.25">
      <c r="D565" s="15">
        <v>111323.1893999999</v>
      </c>
      <c r="E565" s="12">
        <v>28964.71</v>
      </c>
    </row>
    <row r="566" spans="4:5" x14ac:dyDescent="0.25">
      <c r="D566" s="226">
        <v>168.33519999999999</v>
      </c>
      <c r="E566" s="227">
        <v>0</v>
      </c>
    </row>
    <row r="567" spans="4:5" x14ac:dyDescent="0.25">
      <c r="D567" s="15">
        <v>0</v>
      </c>
      <c r="E567" s="12">
        <v>44071.01</v>
      </c>
    </row>
    <row r="568" spans="4:5" x14ac:dyDescent="0.25">
      <c r="D568" s="226">
        <v>122039.11440000001</v>
      </c>
      <c r="E568" s="227">
        <v>0</v>
      </c>
    </row>
    <row r="569" spans="4:5" x14ac:dyDescent="0.25">
      <c r="D569" s="15">
        <v>152.922</v>
      </c>
      <c r="E569" s="12">
        <v>0</v>
      </c>
    </row>
    <row r="570" spans="4:5" x14ac:dyDescent="0.25">
      <c r="D570" s="226">
        <v>82482.437299999991</v>
      </c>
      <c r="E570" s="227">
        <v>17788.36</v>
      </c>
    </row>
    <row r="571" spans="4:5" x14ac:dyDescent="0.25">
      <c r="D571" s="15">
        <v>94.991</v>
      </c>
      <c r="E571" s="12">
        <v>0</v>
      </c>
    </row>
    <row r="572" spans="4:5" x14ac:dyDescent="0.25">
      <c r="D572" s="226">
        <v>0</v>
      </c>
      <c r="E572" s="227">
        <v>49058.57</v>
      </c>
    </row>
    <row r="573" spans="4:5" x14ac:dyDescent="0.25">
      <c r="D573" s="15">
        <v>103988.89869999999</v>
      </c>
      <c r="E573" s="12">
        <v>0</v>
      </c>
    </row>
    <row r="574" spans="4:5" x14ac:dyDescent="0.25">
      <c r="D574" s="226">
        <v>0</v>
      </c>
      <c r="E574" s="227">
        <v>20225.870000000003</v>
      </c>
    </row>
    <row r="575" spans="4:5" x14ac:dyDescent="0.25">
      <c r="D575" s="15">
        <v>92860.256100000101</v>
      </c>
      <c r="E575" s="12">
        <v>0</v>
      </c>
    </row>
    <row r="576" spans="4:5" x14ac:dyDescent="0.25">
      <c r="D576" s="226">
        <v>182.3767</v>
      </c>
      <c r="E576" s="227">
        <v>0</v>
      </c>
    </row>
    <row r="577" spans="4:5" x14ac:dyDescent="0.25">
      <c r="D577" s="15">
        <v>77768.583400000003</v>
      </c>
      <c r="E577" s="12">
        <v>18564.900000000001</v>
      </c>
    </row>
    <row r="578" spans="4:5" x14ac:dyDescent="0.25">
      <c r="D578" s="226">
        <v>41.586100000000002</v>
      </c>
      <c r="E578" s="227">
        <v>0</v>
      </c>
    </row>
    <row r="579" spans="4:5" x14ac:dyDescent="0.25">
      <c r="D579" s="15">
        <v>91913.4742999999</v>
      </c>
      <c r="E579" s="12">
        <v>9862.59</v>
      </c>
    </row>
    <row r="580" spans="4:5" x14ac:dyDescent="0.25">
      <c r="D580" s="226">
        <v>111628.7067000001</v>
      </c>
      <c r="E580" s="227">
        <v>4006.46</v>
      </c>
    </row>
    <row r="581" spans="4:5" x14ac:dyDescent="0.25">
      <c r="D581" s="15">
        <v>0</v>
      </c>
      <c r="E581" s="12">
        <v>4781.9799999999996</v>
      </c>
    </row>
    <row r="582" spans="4:5" x14ac:dyDescent="0.25">
      <c r="D582" s="226">
        <v>43050.957000000002</v>
      </c>
      <c r="E582" s="227">
        <v>0</v>
      </c>
    </row>
    <row r="583" spans="4:5" x14ac:dyDescent="0.25">
      <c r="D583" s="15">
        <v>65092.286600000007</v>
      </c>
      <c r="E583" s="12">
        <v>49701.1</v>
      </c>
    </row>
    <row r="584" spans="4:5" x14ac:dyDescent="0.25">
      <c r="D584" s="226">
        <v>0</v>
      </c>
      <c r="E584" s="227">
        <v>33023.97</v>
      </c>
    </row>
    <row r="585" spans="4:5" x14ac:dyDescent="0.25">
      <c r="D585" s="15">
        <v>87668.701799999893</v>
      </c>
      <c r="E585" s="12">
        <v>0</v>
      </c>
    </row>
    <row r="586" spans="4:5" x14ac:dyDescent="0.25">
      <c r="D586" s="226">
        <v>0</v>
      </c>
      <c r="E586" s="227">
        <v>18440.37</v>
      </c>
    </row>
    <row r="587" spans="4:5" x14ac:dyDescent="0.25">
      <c r="D587" s="15">
        <v>90482.525799999901</v>
      </c>
      <c r="E587" s="12">
        <v>0</v>
      </c>
    </row>
    <row r="588" spans="4:5" x14ac:dyDescent="0.25">
      <c r="D588" s="226">
        <v>682.77530000000002</v>
      </c>
      <c r="E588" s="227">
        <v>0</v>
      </c>
    </row>
    <row r="589" spans="4:5" x14ac:dyDescent="0.25">
      <c r="D589" s="15">
        <v>0</v>
      </c>
      <c r="E589" s="12">
        <v>10257.39</v>
      </c>
    </row>
    <row r="590" spans="4:5" x14ac:dyDescent="0.25">
      <c r="D590" s="226">
        <v>86699.675800000099</v>
      </c>
      <c r="E590" s="227">
        <v>0</v>
      </c>
    </row>
    <row r="591" spans="4:5" x14ac:dyDescent="0.25">
      <c r="D591" s="15">
        <v>118628.3470000001</v>
      </c>
      <c r="E591" s="12">
        <v>33793.160000000003</v>
      </c>
    </row>
    <row r="592" spans="4:5" x14ac:dyDescent="0.25">
      <c r="D592" s="226">
        <v>0</v>
      </c>
      <c r="E592" s="227">
        <v>24238.39</v>
      </c>
    </row>
    <row r="593" spans="4:5" x14ac:dyDescent="0.25">
      <c r="D593" s="15">
        <v>54462.847300000001</v>
      </c>
      <c r="E593" s="12">
        <v>0</v>
      </c>
    </row>
    <row r="594" spans="4:5" x14ac:dyDescent="0.25">
      <c r="D594" s="226">
        <v>47275.427100000001</v>
      </c>
      <c r="E594" s="227">
        <v>17477.72</v>
      </c>
    </row>
    <row r="595" spans="4:5" x14ac:dyDescent="0.25">
      <c r="D595" s="15">
        <v>0</v>
      </c>
      <c r="E595" s="12">
        <v>3171.78</v>
      </c>
    </row>
    <row r="596" spans="4:5" x14ac:dyDescent="0.25">
      <c r="D596" s="226">
        <v>121562.99810000011</v>
      </c>
      <c r="E596" s="227">
        <v>47158.96</v>
      </c>
    </row>
    <row r="597" spans="4:5" x14ac:dyDescent="0.25">
      <c r="D597" s="15">
        <v>88958.958700000105</v>
      </c>
      <c r="E597" s="12">
        <v>68373.72</v>
      </c>
    </row>
    <row r="598" spans="4:5" x14ac:dyDescent="0.25">
      <c r="D598" s="226">
        <v>43.496099999999998</v>
      </c>
      <c r="E598" s="227">
        <v>0</v>
      </c>
    </row>
    <row r="599" spans="4:5" x14ac:dyDescent="0.25">
      <c r="D599" s="15">
        <v>138.0009</v>
      </c>
      <c r="E599" s="12">
        <v>0</v>
      </c>
    </row>
    <row r="600" spans="4:5" x14ac:dyDescent="0.25">
      <c r="D600" s="226">
        <v>198882.78960000002</v>
      </c>
      <c r="E600" s="227">
        <v>140493.75</v>
      </c>
    </row>
    <row r="601" spans="4:5" x14ac:dyDescent="0.25">
      <c r="D601" s="15">
        <v>158777.90529999998</v>
      </c>
      <c r="E601" s="12">
        <v>33646.18</v>
      </c>
    </row>
    <row r="602" spans="4:5" x14ac:dyDescent="0.25">
      <c r="D602" s="226">
        <v>7.0670000000000002</v>
      </c>
      <c r="E602" s="227">
        <v>0</v>
      </c>
    </row>
    <row r="603" spans="4:5" x14ac:dyDescent="0.25">
      <c r="D603" s="15">
        <v>0</v>
      </c>
      <c r="E603" s="12">
        <v>15384.05</v>
      </c>
    </row>
    <row r="604" spans="4:5" x14ac:dyDescent="0.25">
      <c r="D604" s="226">
        <v>102170.4350999998</v>
      </c>
      <c r="E604" s="227">
        <v>0</v>
      </c>
    </row>
    <row r="605" spans="4:5" x14ac:dyDescent="0.25">
      <c r="D605" s="15">
        <v>9.6715999999999998</v>
      </c>
      <c r="E605" s="12">
        <v>0</v>
      </c>
    </row>
    <row r="606" spans="4:5" x14ac:dyDescent="0.25">
      <c r="D606" s="226">
        <v>124524.1572999999</v>
      </c>
      <c r="E606" s="227">
        <v>23862.09</v>
      </c>
    </row>
    <row r="607" spans="4:5" x14ac:dyDescent="0.25">
      <c r="D607" s="15">
        <v>134719.53969999999</v>
      </c>
      <c r="E607" s="12">
        <v>69735.48000000001</v>
      </c>
    </row>
    <row r="608" spans="4:5" x14ac:dyDescent="0.25">
      <c r="D608" s="226">
        <v>94170.673299999995</v>
      </c>
      <c r="E608" s="227">
        <v>35812.9</v>
      </c>
    </row>
    <row r="609" spans="4:5" x14ac:dyDescent="0.25">
      <c r="D609" s="15">
        <v>79701.9739999999</v>
      </c>
      <c r="E609" s="12">
        <v>16260.45</v>
      </c>
    </row>
    <row r="610" spans="4:5" x14ac:dyDescent="0.25">
      <c r="D610" s="226">
        <v>89677.704299999896</v>
      </c>
      <c r="E610" s="227">
        <v>16873.419999999998</v>
      </c>
    </row>
    <row r="611" spans="4:5" x14ac:dyDescent="0.25">
      <c r="D611" s="15">
        <v>0</v>
      </c>
      <c r="E611" s="12">
        <v>5543.92</v>
      </c>
    </row>
    <row r="612" spans="4:5" x14ac:dyDescent="0.25">
      <c r="D612" s="226">
        <v>67787.651499999891</v>
      </c>
      <c r="E612" s="227">
        <v>0</v>
      </c>
    </row>
    <row r="613" spans="4:5" x14ac:dyDescent="0.25">
      <c r="D613" s="15">
        <v>7.5473999999999997</v>
      </c>
      <c r="E613" s="12">
        <v>0</v>
      </c>
    </row>
    <row r="614" spans="4:5" x14ac:dyDescent="0.25">
      <c r="D614" s="226">
        <v>0</v>
      </c>
      <c r="E614" s="227">
        <v>121.71</v>
      </c>
    </row>
    <row r="615" spans="4:5" x14ac:dyDescent="0.25">
      <c r="D615" s="15">
        <v>161.4941</v>
      </c>
      <c r="E615" s="12">
        <v>0</v>
      </c>
    </row>
    <row r="616" spans="4:5" x14ac:dyDescent="0.25">
      <c r="D616" s="226">
        <v>88673.902800000098</v>
      </c>
      <c r="E616" s="227">
        <v>54862.47</v>
      </c>
    </row>
    <row r="617" spans="4:5" x14ac:dyDescent="0.25">
      <c r="D617" s="15">
        <v>59173.9615999999</v>
      </c>
      <c r="E617" s="12">
        <v>16705.620000000003</v>
      </c>
    </row>
    <row r="618" spans="4:5" x14ac:dyDescent="0.25">
      <c r="D618" s="226">
        <v>48786.757100000003</v>
      </c>
      <c r="E618" s="227">
        <v>14148.03</v>
      </c>
    </row>
    <row r="619" spans="4:5" x14ac:dyDescent="0.25">
      <c r="D619" s="15">
        <v>103157.10000000021</v>
      </c>
      <c r="E619" s="12">
        <v>134567.1</v>
      </c>
    </row>
    <row r="620" spans="4:5" x14ac:dyDescent="0.25">
      <c r="D620" s="226">
        <v>427.53480000000002</v>
      </c>
      <c r="E620" s="227">
        <v>0</v>
      </c>
    </row>
    <row r="621" spans="4:5" x14ac:dyDescent="0.25">
      <c r="D621" s="15">
        <v>0</v>
      </c>
      <c r="E621" s="12">
        <v>92839.35</v>
      </c>
    </row>
    <row r="622" spans="4:5" x14ac:dyDescent="0.25">
      <c r="D622" s="226">
        <v>107105.2402</v>
      </c>
      <c r="E622" s="227">
        <v>0</v>
      </c>
    </row>
    <row r="623" spans="4:5" x14ac:dyDescent="0.25">
      <c r="D623" s="15">
        <v>0</v>
      </c>
      <c r="E623" s="12">
        <v>1.370000000000001</v>
      </c>
    </row>
    <row r="624" spans="4:5" x14ac:dyDescent="0.25">
      <c r="D624" s="226">
        <v>1290.6613</v>
      </c>
      <c r="E624" s="227">
        <v>0</v>
      </c>
    </row>
    <row r="625" spans="4:5" x14ac:dyDescent="0.25">
      <c r="D625" s="15">
        <v>139055.67680000019</v>
      </c>
      <c r="E625" s="12">
        <v>63384.259999999995</v>
      </c>
    </row>
    <row r="626" spans="4:5" x14ac:dyDescent="0.25">
      <c r="D626" s="226">
        <v>70767.650900000008</v>
      </c>
      <c r="E626" s="227">
        <v>53703</v>
      </c>
    </row>
    <row r="627" spans="4:5" x14ac:dyDescent="0.25">
      <c r="D627" s="15">
        <v>8.9306999999999999</v>
      </c>
      <c r="E627" s="12">
        <v>0</v>
      </c>
    </row>
    <row r="628" spans="4:5" x14ac:dyDescent="0.25">
      <c r="D628" s="226">
        <v>144128.05559999999</v>
      </c>
      <c r="E628" s="227">
        <v>73665.38</v>
      </c>
    </row>
    <row r="629" spans="4:5" x14ac:dyDescent="0.25">
      <c r="D629" s="15">
        <v>84035.247599999901</v>
      </c>
      <c r="E629" s="12">
        <v>53663.18</v>
      </c>
    </row>
    <row r="630" spans="4:5" x14ac:dyDescent="0.25">
      <c r="D630" s="226">
        <v>218.60890000000001</v>
      </c>
      <c r="E630" s="227">
        <v>0</v>
      </c>
    </row>
    <row r="631" spans="4:5" x14ac:dyDescent="0.25">
      <c r="D631" s="15">
        <v>205920.86439999999</v>
      </c>
      <c r="E631" s="12">
        <v>76798.03</v>
      </c>
    </row>
    <row r="632" spans="4:5" x14ac:dyDescent="0.25">
      <c r="D632" s="226">
        <v>167033.9798</v>
      </c>
      <c r="E632" s="227">
        <v>87662.760000000009</v>
      </c>
    </row>
    <row r="633" spans="4:5" x14ac:dyDescent="0.25">
      <c r="D633" s="15">
        <v>128871.69100000011</v>
      </c>
      <c r="E633" s="12">
        <v>36273.01</v>
      </c>
    </row>
    <row r="634" spans="4:5" x14ac:dyDescent="0.25">
      <c r="D634" s="226">
        <v>459.02100000000002</v>
      </c>
      <c r="E634" s="227">
        <v>0</v>
      </c>
    </row>
    <row r="635" spans="4:5" x14ac:dyDescent="0.25">
      <c r="D635" s="15">
        <v>940.88679999999999</v>
      </c>
      <c r="E635" s="12">
        <v>0</v>
      </c>
    </row>
    <row r="636" spans="4:5" x14ac:dyDescent="0.25">
      <c r="D636" s="226">
        <v>0</v>
      </c>
      <c r="E636" s="227">
        <v>481.11</v>
      </c>
    </row>
    <row r="637" spans="4:5" x14ac:dyDescent="0.25">
      <c r="D637" s="15">
        <v>896.29680000000008</v>
      </c>
      <c r="E637" s="12">
        <v>0</v>
      </c>
    </row>
    <row r="638" spans="4:5" x14ac:dyDescent="0.25">
      <c r="D638" s="226">
        <v>0.1389</v>
      </c>
      <c r="E638" s="227">
        <v>0</v>
      </c>
    </row>
    <row r="639" spans="4:5" x14ac:dyDescent="0.25">
      <c r="D639" s="15">
        <v>789.17419999999993</v>
      </c>
      <c r="E639" s="12">
        <v>0</v>
      </c>
    </row>
    <row r="640" spans="4:5" x14ac:dyDescent="0.25">
      <c r="D640" s="226">
        <v>19.053799999999999</v>
      </c>
      <c r="E640" s="227">
        <v>0</v>
      </c>
    </row>
    <row r="641" spans="4:5" x14ac:dyDescent="0.25">
      <c r="D641" s="15">
        <v>41.904400000000003</v>
      </c>
      <c r="E641" s="12">
        <v>0</v>
      </c>
    </row>
    <row r="642" spans="4:5" x14ac:dyDescent="0.25">
      <c r="D642" s="226">
        <v>264.08440000000002</v>
      </c>
      <c r="E642" s="227">
        <v>0</v>
      </c>
    </row>
    <row r="643" spans="4:5" x14ac:dyDescent="0.25">
      <c r="D643" s="15">
        <v>2792.2855</v>
      </c>
      <c r="E643" s="12">
        <v>8.5</v>
      </c>
    </row>
    <row r="644" spans="4:5" x14ac:dyDescent="0.25">
      <c r="D644" s="226">
        <v>991.60609999999997</v>
      </c>
      <c r="E644" s="227">
        <v>0</v>
      </c>
    </row>
    <row r="645" spans="4:5" x14ac:dyDescent="0.25">
      <c r="D645" s="15">
        <v>958.25630000000001</v>
      </c>
      <c r="E645" s="12">
        <v>0</v>
      </c>
    </row>
    <row r="646" spans="4:5" x14ac:dyDescent="0.25">
      <c r="D646" s="226">
        <v>18.827999999999999</v>
      </c>
      <c r="E646" s="227">
        <v>0</v>
      </c>
    </row>
    <row r="647" spans="4:5" x14ac:dyDescent="0.25">
      <c r="D647" s="15">
        <v>31.1447</v>
      </c>
      <c r="E647" s="12">
        <v>0</v>
      </c>
    </row>
    <row r="648" spans="4:5" x14ac:dyDescent="0.25">
      <c r="D648" s="226">
        <v>3387.4261999999999</v>
      </c>
      <c r="E648" s="227">
        <v>0</v>
      </c>
    </row>
    <row r="649" spans="4:5" x14ac:dyDescent="0.25">
      <c r="D649" s="15">
        <v>70.126199999999997</v>
      </c>
      <c r="E649" s="12">
        <v>0</v>
      </c>
    </row>
    <row r="650" spans="4:5" x14ac:dyDescent="0.25">
      <c r="D650" s="226">
        <v>1589.913</v>
      </c>
      <c r="E650" s="227">
        <v>0</v>
      </c>
    </row>
    <row r="651" spans="4:5" x14ac:dyDescent="0.25">
      <c r="D651" s="15">
        <v>1251.5754999999999</v>
      </c>
      <c r="E651" s="12">
        <v>0</v>
      </c>
    </row>
    <row r="652" spans="4:5" x14ac:dyDescent="0.25">
      <c r="D652" s="226">
        <v>0</v>
      </c>
      <c r="E652" s="227">
        <v>10001.75</v>
      </c>
    </row>
    <row r="653" spans="4:5" x14ac:dyDescent="0.25">
      <c r="D653" s="15">
        <v>110617.02419999999</v>
      </c>
      <c r="E653" s="12">
        <v>0</v>
      </c>
    </row>
    <row r="654" spans="4:5" x14ac:dyDescent="0.25">
      <c r="D654" s="226">
        <v>0</v>
      </c>
      <c r="E654" s="227">
        <v>5108.62</v>
      </c>
    </row>
    <row r="655" spans="4:5" x14ac:dyDescent="0.25">
      <c r="D655" s="15">
        <v>40495.7889</v>
      </c>
      <c r="E655" s="12">
        <v>0</v>
      </c>
    </row>
    <row r="656" spans="4:5" x14ac:dyDescent="0.25">
      <c r="D656" s="226">
        <v>149377.58500000011</v>
      </c>
      <c r="E656" s="227">
        <v>43604.06</v>
      </c>
    </row>
    <row r="657" spans="4:5" x14ac:dyDescent="0.25">
      <c r="D657" s="15">
        <v>0</v>
      </c>
      <c r="E657" s="12">
        <v>999602.06950161594</v>
      </c>
    </row>
    <row r="658" spans="4:5" x14ac:dyDescent="0.25">
      <c r="D658" s="226">
        <v>0</v>
      </c>
      <c r="E658" s="227">
        <v>215352.97852310099</v>
      </c>
    </row>
    <row r="659" spans="4:5" x14ac:dyDescent="0.25">
      <c r="D659" s="15">
        <v>0</v>
      </c>
      <c r="E659" s="12">
        <v>763511.09776377899</v>
      </c>
    </row>
    <row r="660" spans="4:5" x14ac:dyDescent="0.25">
      <c r="D660" s="226">
        <v>4389.6823000000004</v>
      </c>
      <c r="E660" s="227">
        <v>206136.43335628501</v>
      </c>
    </row>
    <row r="661" spans="4:5" x14ac:dyDescent="0.25">
      <c r="D661" s="228">
        <v>0</v>
      </c>
      <c r="E661" s="229">
        <v>197582.24219178699</v>
      </c>
    </row>
    <row r="663" spans="4:5" x14ac:dyDescent="0.25">
      <c r="D663" s="13">
        <f>SUM(D442:D661)</f>
        <v>9091841.7992000002</v>
      </c>
      <c r="E663" s="13">
        <f>SUM(E442:E661)</f>
        <v>6667447.7813365674</v>
      </c>
    </row>
  </sheetData>
  <mergeCells count="7">
    <mergeCell ref="D3:R3"/>
    <mergeCell ref="A1:R2"/>
    <mergeCell ref="O4:R4"/>
    <mergeCell ref="D4:G4"/>
    <mergeCell ref="J4:M4"/>
    <mergeCell ref="A3:C3"/>
    <mergeCell ref="A4:C4"/>
  </mergeCells>
  <pageMargins left="0.7" right="0.7" top="0.75" bottom="0.75" header="0.3" footer="0.3"/>
  <pageSetup paperSize="5" scale="35" fitToHeight="0" orientation="landscape" r:id="rId1"/>
  <headerFooter>
    <oddFooter>&amp;L&amp;22&amp;A&amp;C&amp;22&amp;F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workbookViewId="0">
      <selection activeCell="B1" sqref="B1"/>
    </sheetView>
  </sheetViews>
  <sheetFormatPr defaultRowHeight="15" x14ac:dyDescent="0.25"/>
  <cols>
    <col min="1" max="1" width="16.140625" customWidth="1"/>
    <col min="2" max="2" width="20.28515625" customWidth="1"/>
    <col min="3" max="3" width="32" customWidth="1"/>
    <col min="4" max="4" width="39.7109375" customWidth="1"/>
    <col min="5" max="5" width="22.5703125" customWidth="1"/>
    <col min="6" max="6" width="30.28515625" bestFit="1" customWidth="1"/>
  </cols>
  <sheetData>
    <row r="1" spans="1:6" x14ac:dyDescent="0.25">
      <c r="A1" s="105" t="s">
        <v>286</v>
      </c>
      <c r="B1" s="49" t="s">
        <v>244</v>
      </c>
    </row>
    <row r="2" spans="1:6" x14ac:dyDescent="0.25">
      <c r="A2" s="105" t="s">
        <v>278</v>
      </c>
      <c r="B2" s="49" t="s">
        <v>290</v>
      </c>
    </row>
    <row r="4" spans="1:6" x14ac:dyDescent="0.25">
      <c r="A4" s="105" t="s">
        <v>281</v>
      </c>
      <c r="B4" s="49" t="s">
        <v>288</v>
      </c>
      <c r="C4" s="49" t="s">
        <v>284</v>
      </c>
      <c r="D4" s="49" t="s">
        <v>287</v>
      </c>
      <c r="E4" s="49" t="s">
        <v>283</v>
      </c>
      <c r="F4" s="49" t="s">
        <v>285</v>
      </c>
    </row>
    <row r="5" spans="1:6" x14ac:dyDescent="0.25">
      <c r="A5" s="106" t="s">
        <v>72</v>
      </c>
      <c r="B5" s="107">
        <v>1</v>
      </c>
      <c r="C5" s="107">
        <v>0</v>
      </c>
      <c r="D5" s="107">
        <v>6.8961123123761155E-4</v>
      </c>
      <c r="E5" s="107">
        <v>28740.396199999999</v>
      </c>
      <c r="F5" s="107">
        <v>0</v>
      </c>
    </row>
    <row r="6" spans="1:6" x14ac:dyDescent="0.25">
      <c r="A6" s="106" t="s">
        <v>75</v>
      </c>
      <c r="B6" s="107">
        <v>1</v>
      </c>
      <c r="C6" s="107">
        <v>0</v>
      </c>
      <c r="D6" s="107">
        <v>4.4619995046636532E-5</v>
      </c>
      <c r="E6" s="107">
        <v>14584.582</v>
      </c>
      <c r="F6" s="107">
        <v>0</v>
      </c>
    </row>
    <row r="7" spans="1:6" x14ac:dyDescent="0.25">
      <c r="A7" s="106" t="s">
        <v>76</v>
      </c>
      <c r="B7" s="107">
        <v>1</v>
      </c>
      <c r="C7" s="107">
        <v>0</v>
      </c>
      <c r="D7" s="107">
        <v>1.2708734770911213E-2</v>
      </c>
      <c r="E7" s="107">
        <v>21101.988799999999</v>
      </c>
      <c r="F7" s="107">
        <v>0</v>
      </c>
    </row>
    <row r="8" spans="1:6" x14ac:dyDescent="0.25">
      <c r="A8" s="106" t="s">
        <v>79</v>
      </c>
      <c r="B8" s="107">
        <v>1</v>
      </c>
      <c r="C8" s="107">
        <v>1.7478704207832351E-6</v>
      </c>
      <c r="D8" s="107">
        <v>0</v>
      </c>
      <c r="E8" s="107">
        <v>33404.633399999999</v>
      </c>
      <c r="F8" s="107">
        <v>0</v>
      </c>
    </row>
    <row r="9" spans="1:6" x14ac:dyDescent="0.25">
      <c r="A9" s="106" t="s">
        <v>81</v>
      </c>
      <c r="B9" s="107">
        <v>1</v>
      </c>
      <c r="C9" s="107">
        <v>0</v>
      </c>
      <c r="D9" s="107">
        <v>6.584811571649498E-3</v>
      </c>
      <c r="E9" s="107">
        <v>30759.562900000001</v>
      </c>
      <c r="F9" s="107">
        <v>0</v>
      </c>
    </row>
    <row r="10" spans="1:6" x14ac:dyDescent="0.25">
      <c r="A10" s="106" t="s">
        <v>93</v>
      </c>
      <c r="B10" s="107">
        <v>1</v>
      </c>
      <c r="C10" s="107">
        <v>0</v>
      </c>
      <c r="D10" s="107">
        <v>7.9212603590716105E-5</v>
      </c>
      <c r="E10" s="107">
        <v>43169.746700000003</v>
      </c>
      <c r="F10" s="107">
        <v>0</v>
      </c>
    </row>
    <row r="11" spans="1:6" x14ac:dyDescent="0.25">
      <c r="A11" s="106" t="s">
        <v>95</v>
      </c>
      <c r="B11" s="107">
        <v>1</v>
      </c>
      <c r="C11" s="107">
        <v>0</v>
      </c>
      <c r="D11" s="107">
        <v>1.3689671131881657E-5</v>
      </c>
      <c r="E11" s="107">
        <v>11700.818600000001</v>
      </c>
      <c r="F11" s="107">
        <v>0</v>
      </c>
    </row>
    <row r="12" spans="1:6" x14ac:dyDescent="0.25">
      <c r="A12" s="106" t="s">
        <v>96</v>
      </c>
      <c r="B12" s="107">
        <v>1</v>
      </c>
      <c r="C12" s="107">
        <v>0</v>
      </c>
      <c r="D12" s="107">
        <v>4.9759514231709798E-4</v>
      </c>
      <c r="E12" s="107">
        <v>2031.7844</v>
      </c>
      <c r="F12" s="107">
        <v>0</v>
      </c>
    </row>
    <row r="13" spans="1:6" x14ac:dyDescent="0.25">
      <c r="A13" s="106" t="s">
        <v>100</v>
      </c>
      <c r="B13" s="107">
        <v>1</v>
      </c>
      <c r="C13" s="107">
        <v>0</v>
      </c>
      <c r="D13" s="107">
        <v>4.4176074724015177E-3</v>
      </c>
      <c r="E13" s="107">
        <v>7462.4552000000003</v>
      </c>
      <c r="F13" s="107">
        <v>0</v>
      </c>
    </row>
    <row r="14" spans="1:6" x14ac:dyDescent="0.25">
      <c r="A14" s="106" t="s">
        <v>140</v>
      </c>
      <c r="B14" s="107">
        <v>1</v>
      </c>
      <c r="C14" s="107">
        <v>1.0286725027307304E-6</v>
      </c>
      <c r="D14" s="107">
        <v>0</v>
      </c>
      <c r="E14" s="107">
        <v>396586.79239999998</v>
      </c>
      <c r="F14" s="107">
        <v>0</v>
      </c>
    </row>
    <row r="15" spans="1:6" x14ac:dyDescent="0.25">
      <c r="A15" s="106" t="s">
        <v>141</v>
      </c>
      <c r="B15" s="107">
        <v>1</v>
      </c>
      <c r="C15" s="107">
        <v>3.6796476229299019E-8</v>
      </c>
      <c r="D15" s="107">
        <v>0</v>
      </c>
      <c r="E15" s="107">
        <v>16626.321499999998</v>
      </c>
      <c r="F15" s="107">
        <v>0</v>
      </c>
    </row>
    <row r="16" spans="1:6" x14ac:dyDescent="0.25">
      <c r="A16" s="106" t="s">
        <v>144</v>
      </c>
      <c r="B16" s="107">
        <v>1</v>
      </c>
      <c r="C16" s="107">
        <v>1.6170106326539918E-7</v>
      </c>
      <c r="D16" s="107">
        <v>0</v>
      </c>
      <c r="E16" s="107">
        <v>54912.122300000003</v>
      </c>
      <c r="F16" s="107">
        <v>0</v>
      </c>
    </row>
    <row r="17" spans="1:6" x14ac:dyDescent="0.25">
      <c r="A17" s="106" t="s">
        <v>146</v>
      </c>
      <c r="B17" s="107">
        <v>1</v>
      </c>
      <c r="C17" s="107">
        <v>3.4846001826259223E-7</v>
      </c>
      <c r="D17" s="107">
        <v>0</v>
      </c>
      <c r="E17" s="107">
        <v>3203.2554</v>
      </c>
      <c r="F17" s="107">
        <v>0</v>
      </c>
    </row>
    <row r="18" spans="1:6" x14ac:dyDescent="0.25">
      <c r="A18" s="106" t="s">
        <v>160</v>
      </c>
      <c r="B18" s="107">
        <v>1</v>
      </c>
      <c r="C18" s="107">
        <v>1.4994529699901592E-6</v>
      </c>
      <c r="D18" s="107">
        <v>0</v>
      </c>
      <c r="E18" s="107">
        <v>32270.552200000002</v>
      </c>
      <c r="F18" s="107">
        <v>0</v>
      </c>
    </row>
    <row r="19" spans="1:6" x14ac:dyDescent="0.25">
      <c r="A19" s="106" t="s">
        <v>163</v>
      </c>
      <c r="B19" s="107">
        <v>1</v>
      </c>
      <c r="C19" s="107">
        <v>1.6064575902090743E-6</v>
      </c>
      <c r="D19" s="107">
        <v>4.1096987941001428E-5</v>
      </c>
      <c r="E19" s="107">
        <v>51234.490700000002</v>
      </c>
      <c r="F19" s="107">
        <v>0</v>
      </c>
    </row>
    <row r="20" spans="1:6" x14ac:dyDescent="0.25">
      <c r="A20" s="106" t="s">
        <v>217</v>
      </c>
      <c r="B20" s="107">
        <v>1</v>
      </c>
      <c r="C20" s="107">
        <v>0</v>
      </c>
      <c r="D20" s="107">
        <v>1.9046498966096221E-5</v>
      </c>
      <c r="E20" s="107">
        <v>54474.441500000001</v>
      </c>
      <c r="F20" s="107">
        <v>0</v>
      </c>
    </row>
    <row r="21" spans="1:6" x14ac:dyDescent="0.25">
      <c r="A21" s="106" t="s">
        <v>218</v>
      </c>
      <c r="B21" s="107">
        <v>1</v>
      </c>
      <c r="C21" s="107">
        <v>1.4861267900483195E-6</v>
      </c>
      <c r="D21" s="107">
        <v>0</v>
      </c>
      <c r="E21" s="107">
        <v>119732.2037</v>
      </c>
      <c r="F21" s="107">
        <v>0</v>
      </c>
    </row>
    <row r="22" spans="1:6" x14ac:dyDescent="0.25">
      <c r="A22" s="106" t="s">
        <v>282</v>
      </c>
      <c r="B22" s="107">
        <v>17</v>
      </c>
      <c r="C22" s="107">
        <v>7.9155378315188089E-6</v>
      </c>
      <c r="D22" s="107">
        <v>2.5096025945193272E-2</v>
      </c>
      <c r="E22" s="107">
        <v>921996.14789999987</v>
      </c>
      <c r="F22" s="10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2E9F-194D-4FD7-B93A-34D5EE196757}">
  <dimension ref="A1:X64"/>
  <sheetViews>
    <sheetView topLeftCell="A58" workbookViewId="0">
      <selection activeCell="D64" sqref="D64"/>
    </sheetView>
  </sheetViews>
  <sheetFormatPr defaultRowHeight="15" x14ac:dyDescent="0.25"/>
  <cols>
    <col min="1" max="1" width="14.28515625" bestFit="1" customWidth="1"/>
    <col min="2" max="2" width="14.140625" bestFit="1" customWidth="1"/>
    <col min="3" max="3" width="18.42578125" bestFit="1" customWidth="1"/>
    <col min="4" max="4" width="18" bestFit="1" customWidth="1"/>
    <col min="5" max="5" width="27.42578125" bestFit="1" customWidth="1"/>
    <col min="6" max="6" width="25.7109375" bestFit="1" customWidth="1"/>
    <col min="7" max="7" width="35.140625" bestFit="1" customWidth="1"/>
    <col min="8" max="8" width="11.7109375" bestFit="1" customWidth="1"/>
    <col min="9" max="9" width="28.42578125" bestFit="1" customWidth="1"/>
    <col min="10" max="10" width="37.85546875" bestFit="1" customWidth="1"/>
    <col min="11" max="11" width="36.5703125" bestFit="1" customWidth="1"/>
    <col min="12" max="12" width="46.42578125" bestFit="1" customWidth="1"/>
    <col min="13" max="13" width="21.42578125" bestFit="1" customWidth="1"/>
    <col min="14" max="14" width="30.85546875" bestFit="1" customWidth="1"/>
    <col min="15" max="15" width="29.5703125" bestFit="1" customWidth="1"/>
    <col min="16" max="16" width="39" bestFit="1" customWidth="1"/>
    <col min="17" max="17" width="52.85546875" bestFit="1" customWidth="1"/>
    <col min="18" max="18" width="47.7109375" bestFit="1" customWidth="1"/>
    <col min="19" max="19" width="45.42578125" bestFit="1" customWidth="1"/>
    <col min="20" max="20" width="31" bestFit="1" customWidth="1"/>
    <col min="21" max="21" width="41.28515625" bestFit="1" customWidth="1"/>
    <col min="22" max="22" width="36.42578125" bestFit="1" customWidth="1"/>
    <col min="23" max="23" width="40.28515625" bestFit="1" customWidth="1"/>
    <col min="24" max="24" width="11.140625" bestFit="1" customWidth="1"/>
  </cols>
  <sheetData>
    <row r="1" spans="1:24" x14ac:dyDescent="0.25">
      <c r="A1" t="s">
        <v>1</v>
      </c>
      <c r="B1" t="s">
        <v>2</v>
      </c>
      <c r="C1" t="s">
        <v>286</v>
      </c>
      <c r="D1" t="s">
        <v>8</v>
      </c>
      <c r="E1" t="s">
        <v>9</v>
      </c>
      <c r="F1" t="s">
        <v>10</v>
      </c>
      <c r="G1" t="s">
        <v>15</v>
      </c>
      <c r="H1" t="s">
        <v>278</v>
      </c>
      <c r="I1" t="s">
        <v>7</v>
      </c>
      <c r="J1" t="s">
        <v>13</v>
      </c>
      <c r="K1" t="s">
        <v>12</v>
      </c>
      <c r="L1" t="s">
        <v>14</v>
      </c>
      <c r="M1" t="s">
        <v>16</v>
      </c>
      <c r="N1" t="s">
        <v>17</v>
      </c>
      <c r="O1" t="s">
        <v>18</v>
      </c>
      <c r="P1" t="s">
        <v>19</v>
      </c>
      <c r="Q1" t="s">
        <v>1967</v>
      </c>
      <c r="R1" t="s">
        <v>1968</v>
      </c>
      <c r="S1" t="s">
        <v>1969</v>
      </c>
      <c r="T1" t="s">
        <v>1970</v>
      </c>
      <c r="U1" t="s">
        <v>1971</v>
      </c>
      <c r="V1" t="s">
        <v>1972</v>
      </c>
      <c r="W1" t="s">
        <v>1973</v>
      </c>
      <c r="X1" t="s">
        <v>277</v>
      </c>
    </row>
    <row r="2" spans="1:24" x14ac:dyDescent="0.25">
      <c r="A2" s="49">
        <v>9001070200</v>
      </c>
      <c r="B2" s="107" t="s">
        <v>260</v>
      </c>
      <c r="C2" s="107" t="s">
        <v>239</v>
      </c>
      <c r="D2" s="49">
        <v>0</v>
      </c>
      <c r="E2" s="49">
        <v>2.5897031523486776E-3</v>
      </c>
      <c r="F2" s="49">
        <v>85</v>
      </c>
      <c r="G2" s="49">
        <v>2.0906645527465372E-3</v>
      </c>
      <c r="H2" s="107" t="s">
        <v>1965</v>
      </c>
      <c r="I2" s="49">
        <v>0</v>
      </c>
      <c r="J2" s="49">
        <v>2.5897031523486776E-3</v>
      </c>
      <c r="K2" s="49">
        <v>0</v>
      </c>
      <c r="L2" s="49">
        <v>2.0906645527465372E-3</v>
      </c>
      <c r="M2" s="49">
        <v>0</v>
      </c>
      <c r="N2" s="49">
        <v>2.5897031523486776E-3</v>
      </c>
      <c r="O2" s="49">
        <v>85</v>
      </c>
      <c r="P2" s="49">
        <v>2.0906645527465372E-3</v>
      </c>
      <c r="Q2" s="49">
        <v>27.728999999999999</v>
      </c>
      <c r="R2" s="49">
        <v>1292</v>
      </c>
      <c r="S2" s="49">
        <v>5</v>
      </c>
      <c r="T2" s="49">
        <v>1</v>
      </c>
      <c r="U2" s="49">
        <v>4</v>
      </c>
      <c r="V2" s="49">
        <v>4.5</v>
      </c>
      <c r="W2" s="49">
        <v>5</v>
      </c>
      <c r="X2" s="107" t="s">
        <v>2904</v>
      </c>
    </row>
    <row r="3" spans="1:24" x14ac:dyDescent="0.25">
      <c r="A3" s="49">
        <v>9001070200</v>
      </c>
      <c r="B3" s="107" t="s">
        <v>240</v>
      </c>
      <c r="C3" s="107" t="s">
        <v>244</v>
      </c>
      <c r="D3" s="49">
        <v>23732.358</v>
      </c>
      <c r="E3" s="49">
        <v>4.0787861310231923E-3</v>
      </c>
      <c r="F3" s="49">
        <v>0</v>
      </c>
      <c r="G3" s="49">
        <v>5.2688508650839772E-4</v>
      </c>
      <c r="H3" s="107" t="s">
        <v>1965</v>
      </c>
      <c r="I3" s="49">
        <v>0</v>
      </c>
      <c r="J3" s="49">
        <v>4.0787861310231923E-3</v>
      </c>
      <c r="K3" s="49">
        <v>0</v>
      </c>
      <c r="L3" s="49">
        <v>5.2688508650839772E-4</v>
      </c>
      <c r="M3" s="49">
        <v>23732.358</v>
      </c>
      <c r="N3" s="49">
        <v>4.0787861310231923E-3</v>
      </c>
      <c r="O3" s="49">
        <v>0</v>
      </c>
      <c r="P3" s="49">
        <v>5.2688508650839772E-4</v>
      </c>
      <c r="Q3" s="49">
        <v>27.728999999999999</v>
      </c>
      <c r="R3" s="49">
        <v>1292</v>
      </c>
      <c r="S3" s="49">
        <v>5</v>
      </c>
      <c r="T3" s="49">
        <v>1</v>
      </c>
      <c r="U3" s="49">
        <v>4</v>
      </c>
      <c r="V3" s="49">
        <v>4.5</v>
      </c>
      <c r="W3" s="49">
        <v>5</v>
      </c>
      <c r="X3" s="107" t="s">
        <v>2904</v>
      </c>
    </row>
    <row r="4" spans="1:24" x14ac:dyDescent="0.25">
      <c r="A4" s="49">
        <v>9001070300</v>
      </c>
      <c r="B4" s="107" t="s">
        <v>260</v>
      </c>
      <c r="C4" s="107" t="s">
        <v>239</v>
      </c>
      <c r="D4" s="49">
        <v>0</v>
      </c>
      <c r="E4" s="49">
        <v>1.8534214633550644E-5</v>
      </c>
      <c r="F4" s="49">
        <v>92446</v>
      </c>
      <c r="G4" s="49">
        <v>0</v>
      </c>
      <c r="H4" s="107" t="s">
        <v>1965</v>
      </c>
      <c r="I4" s="49">
        <v>0</v>
      </c>
      <c r="J4" s="49">
        <v>1.8534214633550644E-5</v>
      </c>
      <c r="K4" s="49">
        <v>0</v>
      </c>
      <c r="L4" s="49">
        <v>0</v>
      </c>
      <c r="M4" s="49">
        <v>0</v>
      </c>
      <c r="N4" s="49">
        <v>1.8534214633550644E-5</v>
      </c>
      <c r="O4" s="49">
        <v>92446</v>
      </c>
      <c r="P4" s="49">
        <v>0</v>
      </c>
      <c r="Q4" s="49">
        <v>5.532</v>
      </c>
      <c r="R4" s="49">
        <v>433</v>
      </c>
      <c r="S4" s="49">
        <v>5</v>
      </c>
      <c r="T4" s="49">
        <v>1</v>
      </c>
      <c r="U4" s="49">
        <v>4</v>
      </c>
      <c r="V4" s="49">
        <v>4.5</v>
      </c>
      <c r="W4" s="49">
        <v>5</v>
      </c>
      <c r="X4" s="107" t="s">
        <v>2905</v>
      </c>
    </row>
    <row r="5" spans="1:24" x14ac:dyDescent="0.25">
      <c r="A5" s="49">
        <v>9001070300</v>
      </c>
      <c r="B5" s="107" t="s">
        <v>240</v>
      </c>
      <c r="C5" s="107" t="s">
        <v>244</v>
      </c>
      <c r="D5" s="49">
        <v>90882.647700000001</v>
      </c>
      <c r="E5" s="49">
        <v>6.4748125530436768E-3</v>
      </c>
      <c r="F5" s="49">
        <v>0</v>
      </c>
      <c r="G5" s="49">
        <v>2.065394610243269E-3</v>
      </c>
      <c r="H5" s="107" t="s">
        <v>1965</v>
      </c>
      <c r="I5" s="49">
        <v>0</v>
      </c>
      <c r="J5" s="49">
        <v>6.4748125530436768E-3</v>
      </c>
      <c r="K5" s="49">
        <v>0</v>
      </c>
      <c r="L5" s="49">
        <v>2.065394610243269E-3</v>
      </c>
      <c r="M5" s="49">
        <v>90882.647700000001</v>
      </c>
      <c r="N5" s="49">
        <v>6.4748125530436768E-3</v>
      </c>
      <c r="O5" s="49">
        <v>0</v>
      </c>
      <c r="P5" s="49">
        <v>2.065394610243269E-3</v>
      </c>
      <c r="Q5" s="49">
        <v>5.532</v>
      </c>
      <c r="R5" s="49">
        <v>433</v>
      </c>
      <c r="S5" s="49">
        <v>5</v>
      </c>
      <c r="T5" s="49">
        <v>1</v>
      </c>
      <c r="U5" s="49">
        <v>4</v>
      </c>
      <c r="V5" s="49">
        <v>4.5</v>
      </c>
      <c r="W5" s="49">
        <v>5</v>
      </c>
      <c r="X5" s="107" t="s">
        <v>2905</v>
      </c>
    </row>
    <row r="6" spans="1:24" x14ac:dyDescent="0.25">
      <c r="A6" s="49">
        <v>9001071100</v>
      </c>
      <c r="B6" s="107" t="s">
        <v>240</v>
      </c>
      <c r="C6" s="107" t="s">
        <v>239</v>
      </c>
      <c r="D6" s="49">
        <v>5250.7829000000002</v>
      </c>
      <c r="E6" s="49">
        <v>1.808941612791681E-3</v>
      </c>
      <c r="F6" s="49">
        <v>0</v>
      </c>
      <c r="G6" s="49">
        <v>0</v>
      </c>
      <c r="H6" s="107" t="s">
        <v>1965</v>
      </c>
      <c r="I6" s="49">
        <v>0</v>
      </c>
      <c r="J6" s="49">
        <v>1.808941612791681E-3</v>
      </c>
      <c r="K6" s="49">
        <v>0</v>
      </c>
      <c r="L6" s="49">
        <v>0</v>
      </c>
      <c r="M6" s="49">
        <v>5250.7829000000002</v>
      </c>
      <c r="N6" s="49">
        <v>1.808941612791681E-3</v>
      </c>
      <c r="O6" s="49">
        <v>0</v>
      </c>
      <c r="P6" s="49">
        <v>0</v>
      </c>
      <c r="Q6" s="49">
        <v>25.632999999999999</v>
      </c>
      <c r="R6" s="49">
        <v>1271</v>
      </c>
      <c r="S6" s="49">
        <v>5</v>
      </c>
      <c r="T6" s="49">
        <v>1</v>
      </c>
      <c r="U6" s="49">
        <v>5</v>
      </c>
      <c r="V6" s="49">
        <v>5</v>
      </c>
      <c r="W6" s="49">
        <v>5</v>
      </c>
      <c r="X6" s="107" t="s">
        <v>2911</v>
      </c>
    </row>
    <row r="7" spans="1:24" x14ac:dyDescent="0.25">
      <c r="A7" s="49">
        <v>9001071200</v>
      </c>
      <c r="B7" s="107" t="s">
        <v>260</v>
      </c>
      <c r="C7" s="107" t="s">
        <v>239</v>
      </c>
      <c r="D7" s="49">
        <v>0</v>
      </c>
      <c r="E7" s="49">
        <v>0</v>
      </c>
      <c r="F7" s="49">
        <v>4617</v>
      </c>
      <c r="G7" s="49">
        <v>1.4901087986434646E-4</v>
      </c>
      <c r="H7" s="107" t="s">
        <v>290</v>
      </c>
      <c r="I7" s="49">
        <v>0</v>
      </c>
      <c r="J7" s="49">
        <v>0</v>
      </c>
      <c r="K7" s="49">
        <v>0</v>
      </c>
      <c r="L7" s="49">
        <v>1.4901087986434646E-4</v>
      </c>
      <c r="M7" s="49">
        <v>0</v>
      </c>
      <c r="N7" s="49">
        <v>0</v>
      </c>
      <c r="O7" s="49">
        <v>4617</v>
      </c>
      <c r="P7" s="49">
        <v>1.4901087986434646E-4</v>
      </c>
      <c r="Q7" s="49">
        <v>13.99</v>
      </c>
      <c r="R7" s="49">
        <v>1107</v>
      </c>
      <c r="S7" s="49">
        <v>5</v>
      </c>
      <c r="T7" s="49">
        <v>1</v>
      </c>
      <c r="U7" s="49">
        <v>5</v>
      </c>
      <c r="V7" s="49">
        <v>5</v>
      </c>
      <c r="W7" s="49">
        <v>5</v>
      </c>
      <c r="X7" s="107" t="s">
        <v>2912</v>
      </c>
    </row>
    <row r="8" spans="1:24" x14ac:dyDescent="0.25">
      <c r="A8" s="49">
        <v>9001071200</v>
      </c>
      <c r="B8" s="107" t="s">
        <v>240</v>
      </c>
      <c r="C8" s="107" t="s">
        <v>244</v>
      </c>
      <c r="D8" s="49">
        <v>26819.623799999998</v>
      </c>
      <c r="E8" s="49">
        <v>8.2195840081376946E-4</v>
      </c>
      <c r="F8" s="49">
        <v>0</v>
      </c>
      <c r="G8" s="49">
        <v>0</v>
      </c>
      <c r="H8" s="107" t="s">
        <v>1965</v>
      </c>
      <c r="I8" s="49">
        <v>1014.0401000000001</v>
      </c>
      <c r="J8" s="49">
        <v>8.2195840081376946E-4</v>
      </c>
      <c r="K8" s="49">
        <v>0</v>
      </c>
      <c r="L8" s="49">
        <v>0</v>
      </c>
      <c r="M8" s="49">
        <v>25805.583699999999</v>
      </c>
      <c r="N8" s="49">
        <v>8.2195840081376946E-4</v>
      </c>
      <c r="O8" s="49">
        <v>0</v>
      </c>
      <c r="P8" s="49">
        <v>0</v>
      </c>
      <c r="Q8" s="49">
        <v>13.99</v>
      </c>
      <c r="R8" s="49">
        <v>1107</v>
      </c>
      <c r="S8" s="49">
        <v>5</v>
      </c>
      <c r="T8" s="49">
        <v>1</v>
      </c>
      <c r="U8" s="49">
        <v>5</v>
      </c>
      <c r="V8" s="49">
        <v>5</v>
      </c>
      <c r="W8" s="49">
        <v>5</v>
      </c>
      <c r="X8" s="107" t="s">
        <v>2912</v>
      </c>
    </row>
    <row r="9" spans="1:24" x14ac:dyDescent="0.25">
      <c r="A9" s="49">
        <v>9001071300</v>
      </c>
      <c r="B9" s="107" t="s">
        <v>240</v>
      </c>
      <c r="C9" s="107" t="s">
        <v>244</v>
      </c>
      <c r="D9" s="49">
        <v>33404.633399999999</v>
      </c>
      <c r="E9" s="49">
        <v>1.7478704207832351E-6</v>
      </c>
      <c r="F9" s="49">
        <v>0</v>
      </c>
      <c r="G9" s="49">
        <v>0</v>
      </c>
      <c r="H9" s="107" t="s">
        <v>290</v>
      </c>
      <c r="I9" s="49">
        <v>0</v>
      </c>
      <c r="J9" s="49">
        <v>1.7478704207832351E-6</v>
      </c>
      <c r="K9" s="49">
        <v>0</v>
      </c>
      <c r="L9" s="49">
        <v>0</v>
      </c>
      <c r="M9" s="49">
        <v>33404.633399999999</v>
      </c>
      <c r="N9" s="49">
        <v>1.7478704207832351E-6</v>
      </c>
      <c r="O9" s="49">
        <v>0</v>
      </c>
      <c r="P9" s="49">
        <v>0</v>
      </c>
      <c r="Q9" s="49">
        <v>17.510999999999999</v>
      </c>
      <c r="R9" s="49">
        <v>1078</v>
      </c>
      <c r="S9" s="49">
        <v>5</v>
      </c>
      <c r="T9" s="49">
        <v>1</v>
      </c>
      <c r="U9" s="49">
        <v>5</v>
      </c>
      <c r="V9" s="49">
        <v>5</v>
      </c>
      <c r="W9" s="49">
        <v>5</v>
      </c>
      <c r="X9" s="107" t="s">
        <v>2913</v>
      </c>
    </row>
    <row r="10" spans="1:24" x14ac:dyDescent="0.25">
      <c r="A10" s="49">
        <v>9001071400</v>
      </c>
      <c r="B10" s="107" t="s">
        <v>240</v>
      </c>
      <c r="C10" s="107" t="s">
        <v>239</v>
      </c>
      <c r="D10" s="49">
        <v>17213.561799999999</v>
      </c>
      <c r="E10" s="49">
        <v>0</v>
      </c>
      <c r="F10" s="49">
        <v>0</v>
      </c>
      <c r="G10" s="49">
        <v>9.8785797773534145E-4</v>
      </c>
      <c r="H10" s="107" t="s">
        <v>290</v>
      </c>
      <c r="I10" s="49">
        <v>0</v>
      </c>
      <c r="J10" s="49">
        <v>0</v>
      </c>
      <c r="K10" s="49">
        <v>0</v>
      </c>
      <c r="L10" s="49">
        <v>9.8785797773534145E-4</v>
      </c>
      <c r="M10" s="49">
        <v>17213.561799999999</v>
      </c>
      <c r="N10" s="49">
        <v>0</v>
      </c>
      <c r="O10" s="49">
        <v>0</v>
      </c>
      <c r="P10" s="49">
        <v>9.8785797773534145E-4</v>
      </c>
      <c r="Q10" s="49">
        <v>22.64</v>
      </c>
      <c r="R10" s="49">
        <v>1131</v>
      </c>
      <c r="S10" s="49">
        <v>5</v>
      </c>
      <c r="T10" s="49">
        <v>1</v>
      </c>
      <c r="U10" s="49">
        <v>5</v>
      </c>
      <c r="V10" s="49">
        <v>5</v>
      </c>
      <c r="W10" s="49">
        <v>5</v>
      </c>
      <c r="X10" s="107" t="s">
        <v>2914</v>
      </c>
    </row>
    <row r="11" spans="1:24" x14ac:dyDescent="0.25">
      <c r="A11" s="49">
        <v>9001071900</v>
      </c>
      <c r="B11" s="107" t="s">
        <v>260</v>
      </c>
      <c r="C11" s="107" t="s">
        <v>239</v>
      </c>
      <c r="D11" s="49">
        <v>0</v>
      </c>
      <c r="E11" s="49">
        <v>9.995301815193616E-4</v>
      </c>
      <c r="F11" s="49">
        <v>244</v>
      </c>
      <c r="G11" s="49">
        <v>0</v>
      </c>
      <c r="H11" s="107" t="s">
        <v>1965</v>
      </c>
      <c r="I11" s="49">
        <v>0</v>
      </c>
      <c r="J11" s="49">
        <v>9.995301815193616E-4</v>
      </c>
      <c r="K11" s="49">
        <v>0</v>
      </c>
      <c r="L11" s="49">
        <v>0</v>
      </c>
      <c r="M11" s="49">
        <v>0</v>
      </c>
      <c r="N11" s="49">
        <v>9.995301815193616E-4</v>
      </c>
      <c r="O11" s="49">
        <v>244</v>
      </c>
      <c r="P11" s="49">
        <v>0</v>
      </c>
      <c r="Q11" s="49">
        <v>26.15</v>
      </c>
      <c r="R11" s="49">
        <v>1287</v>
      </c>
      <c r="S11" s="49">
        <v>5</v>
      </c>
      <c r="T11" s="49">
        <v>1</v>
      </c>
      <c r="U11" s="49">
        <v>5</v>
      </c>
      <c r="V11" s="49">
        <v>5</v>
      </c>
      <c r="W11" s="49">
        <v>5</v>
      </c>
      <c r="X11" s="107" t="s">
        <v>2916</v>
      </c>
    </row>
    <row r="12" spans="1:24" x14ac:dyDescent="0.25">
      <c r="A12" s="49">
        <v>9001071900</v>
      </c>
      <c r="B12" s="107" t="s">
        <v>240</v>
      </c>
      <c r="C12" s="107" t="s">
        <v>244</v>
      </c>
      <c r="D12" s="49">
        <v>30759.562900000001</v>
      </c>
      <c r="E12" s="49">
        <v>0</v>
      </c>
      <c r="F12" s="49">
        <v>0</v>
      </c>
      <c r="G12" s="49">
        <v>6.584811571649498E-3</v>
      </c>
      <c r="H12" s="107" t="s">
        <v>290</v>
      </c>
      <c r="I12" s="49">
        <v>0</v>
      </c>
      <c r="J12" s="49">
        <v>0</v>
      </c>
      <c r="K12" s="49">
        <v>0</v>
      </c>
      <c r="L12" s="49">
        <v>6.584811571649498E-3</v>
      </c>
      <c r="M12" s="49">
        <v>30759.562900000001</v>
      </c>
      <c r="N12" s="49">
        <v>0</v>
      </c>
      <c r="O12" s="49">
        <v>0</v>
      </c>
      <c r="P12" s="49">
        <v>6.584811571649498E-3</v>
      </c>
      <c r="Q12" s="49">
        <v>26.15</v>
      </c>
      <c r="R12" s="49">
        <v>1287</v>
      </c>
      <c r="S12" s="49">
        <v>5</v>
      </c>
      <c r="T12" s="49">
        <v>1</v>
      </c>
      <c r="U12" s="49">
        <v>5</v>
      </c>
      <c r="V12" s="49">
        <v>5</v>
      </c>
      <c r="W12" s="49">
        <v>5</v>
      </c>
      <c r="X12" s="107" t="s">
        <v>2916</v>
      </c>
    </row>
    <row r="13" spans="1:24" x14ac:dyDescent="0.25">
      <c r="A13" s="49">
        <v>9001072200</v>
      </c>
      <c r="B13" s="107" t="s">
        <v>240</v>
      </c>
      <c r="C13" s="107" t="s">
        <v>244</v>
      </c>
      <c r="D13" s="49">
        <v>9298.1455999999998</v>
      </c>
      <c r="E13" s="49">
        <v>1.3769037113771734E-3</v>
      </c>
      <c r="F13" s="49">
        <v>0</v>
      </c>
      <c r="G13" s="49">
        <v>0</v>
      </c>
      <c r="H13" s="107" t="s">
        <v>1965</v>
      </c>
      <c r="I13" s="49">
        <v>0</v>
      </c>
      <c r="J13" s="49">
        <v>1.3769037113771734E-3</v>
      </c>
      <c r="K13" s="49">
        <v>0</v>
      </c>
      <c r="L13" s="49">
        <v>0</v>
      </c>
      <c r="M13" s="49">
        <v>9298.1455999999998</v>
      </c>
      <c r="N13" s="49">
        <v>1.3769037113771734E-3</v>
      </c>
      <c r="O13" s="49">
        <v>0</v>
      </c>
      <c r="P13" s="49">
        <v>0</v>
      </c>
      <c r="Q13" s="49">
        <v>31.306999999999999</v>
      </c>
      <c r="R13" s="49">
        <v>1641</v>
      </c>
      <c r="S13" s="49">
        <v>4</v>
      </c>
      <c r="T13" s="49">
        <v>1</v>
      </c>
      <c r="U13" s="49">
        <v>4</v>
      </c>
      <c r="V13" s="49">
        <v>4</v>
      </c>
      <c r="W13" s="49">
        <v>4</v>
      </c>
      <c r="X13" s="107" t="s">
        <v>2919</v>
      </c>
    </row>
    <row r="14" spans="1:24" x14ac:dyDescent="0.25">
      <c r="A14" s="49">
        <v>9001073100</v>
      </c>
      <c r="B14" s="107" t="s">
        <v>240</v>
      </c>
      <c r="C14" s="107" t="s">
        <v>244</v>
      </c>
      <c r="D14" s="49">
        <v>43169.746700000003</v>
      </c>
      <c r="E14" s="49">
        <v>0</v>
      </c>
      <c r="F14" s="49">
        <v>0</v>
      </c>
      <c r="G14" s="49">
        <v>7.9212603590716105E-5</v>
      </c>
      <c r="H14" s="107" t="s">
        <v>290</v>
      </c>
      <c r="I14" s="49">
        <v>0</v>
      </c>
      <c r="J14" s="49">
        <v>0</v>
      </c>
      <c r="K14" s="49">
        <v>0</v>
      </c>
      <c r="L14" s="49">
        <v>7.9212603590716105E-5</v>
      </c>
      <c r="M14" s="49">
        <v>43169.746700000003</v>
      </c>
      <c r="N14" s="49">
        <v>0</v>
      </c>
      <c r="O14" s="49">
        <v>0</v>
      </c>
      <c r="P14" s="49">
        <v>7.9212603590716105E-5</v>
      </c>
      <c r="Q14" s="49">
        <v>24.712</v>
      </c>
      <c r="R14" s="49">
        <v>1162</v>
      </c>
      <c r="S14" s="49">
        <v>5</v>
      </c>
      <c r="T14" s="49">
        <v>1</v>
      </c>
      <c r="U14" s="49">
        <v>5</v>
      </c>
      <c r="V14" s="49">
        <v>5</v>
      </c>
      <c r="W14" s="49">
        <v>5</v>
      </c>
      <c r="X14" s="107" t="s">
        <v>2928</v>
      </c>
    </row>
    <row r="15" spans="1:24" x14ac:dyDescent="0.25">
      <c r="A15" s="49">
        <v>9001073300</v>
      </c>
      <c r="B15" s="107" t="s">
        <v>240</v>
      </c>
      <c r="C15" s="107" t="s">
        <v>244</v>
      </c>
      <c r="D15" s="49">
        <v>11648.727500000001</v>
      </c>
      <c r="E15" s="49">
        <v>1.0932259100922819E-3</v>
      </c>
      <c r="F15" s="49">
        <v>0</v>
      </c>
      <c r="G15" s="49">
        <v>0</v>
      </c>
      <c r="H15" s="107" t="s">
        <v>1965</v>
      </c>
      <c r="I15" s="49">
        <v>0</v>
      </c>
      <c r="J15" s="49">
        <v>1.0932259100922819E-3</v>
      </c>
      <c r="K15" s="49">
        <v>0</v>
      </c>
      <c r="L15" s="49">
        <v>0</v>
      </c>
      <c r="M15" s="49">
        <v>11648.727500000001</v>
      </c>
      <c r="N15" s="49">
        <v>1.0932259100922819E-3</v>
      </c>
      <c r="O15" s="49">
        <v>0</v>
      </c>
      <c r="P15" s="49">
        <v>0</v>
      </c>
      <c r="Q15" s="49">
        <v>21.315999999999999</v>
      </c>
      <c r="R15" s="49">
        <v>1125</v>
      </c>
      <c r="S15" s="49">
        <v>5</v>
      </c>
      <c r="T15" s="49">
        <v>1</v>
      </c>
      <c r="U15" s="49">
        <v>5</v>
      </c>
      <c r="V15" s="49">
        <v>5</v>
      </c>
      <c r="W15" s="49">
        <v>5</v>
      </c>
      <c r="X15" s="107" t="s">
        <v>2930</v>
      </c>
    </row>
    <row r="16" spans="1:24" x14ac:dyDescent="0.25">
      <c r="A16" s="49">
        <v>9001073500</v>
      </c>
      <c r="B16" s="107" t="s">
        <v>240</v>
      </c>
      <c r="C16" s="107" t="s">
        <v>244</v>
      </c>
      <c r="D16" s="49">
        <v>2031.7844</v>
      </c>
      <c r="E16" s="49">
        <v>0</v>
      </c>
      <c r="F16" s="49">
        <v>0</v>
      </c>
      <c r="G16" s="49">
        <v>4.9759514231709798E-4</v>
      </c>
      <c r="H16" s="107" t="s">
        <v>290</v>
      </c>
      <c r="I16" s="49">
        <v>0</v>
      </c>
      <c r="J16" s="49">
        <v>0</v>
      </c>
      <c r="K16" s="49">
        <v>0</v>
      </c>
      <c r="L16" s="49">
        <v>4.9759514231709798E-4</v>
      </c>
      <c r="M16" s="49">
        <v>2031.7844</v>
      </c>
      <c r="N16" s="49">
        <v>0</v>
      </c>
      <c r="O16" s="49">
        <v>0</v>
      </c>
      <c r="P16" s="49">
        <v>4.9759514231709798E-4</v>
      </c>
      <c r="Q16" s="49">
        <v>22.375</v>
      </c>
      <c r="R16" s="49">
        <v>1230</v>
      </c>
      <c r="S16" s="49">
        <v>5</v>
      </c>
      <c r="T16" s="49">
        <v>1</v>
      </c>
      <c r="U16" s="49">
        <v>5</v>
      </c>
      <c r="V16" s="49">
        <v>5</v>
      </c>
      <c r="W16" s="49">
        <v>5</v>
      </c>
      <c r="X16" s="107" t="s">
        <v>2932</v>
      </c>
    </row>
    <row r="17" spans="1:24" x14ac:dyDescent="0.25">
      <c r="A17" s="49">
        <v>9001073600</v>
      </c>
      <c r="B17" s="107" t="s">
        <v>240</v>
      </c>
      <c r="C17" s="107" t="s">
        <v>244</v>
      </c>
      <c r="D17" s="49">
        <v>7256.6374999999998</v>
      </c>
      <c r="E17" s="49">
        <v>2.2222457127090002E-3</v>
      </c>
      <c r="F17" s="49">
        <v>0</v>
      </c>
      <c r="G17" s="49">
        <v>0</v>
      </c>
      <c r="H17" s="107" t="s">
        <v>1965</v>
      </c>
      <c r="I17" s="49">
        <v>0</v>
      </c>
      <c r="J17" s="49">
        <v>2.2222457127090002E-3</v>
      </c>
      <c r="K17" s="49">
        <v>0</v>
      </c>
      <c r="L17" s="49">
        <v>0</v>
      </c>
      <c r="M17" s="49">
        <v>7256.6374999999998</v>
      </c>
      <c r="N17" s="49">
        <v>2.2222457127090002E-3</v>
      </c>
      <c r="O17" s="49">
        <v>0</v>
      </c>
      <c r="P17" s="49">
        <v>0</v>
      </c>
      <c r="Q17" s="49">
        <v>18.335999999999999</v>
      </c>
      <c r="R17" s="49">
        <v>1202</v>
      </c>
      <c r="S17" s="49">
        <v>5</v>
      </c>
      <c r="T17" s="49">
        <v>1</v>
      </c>
      <c r="U17" s="49">
        <v>5</v>
      </c>
      <c r="V17" s="49">
        <v>5</v>
      </c>
      <c r="W17" s="49">
        <v>5</v>
      </c>
      <c r="X17" s="107" t="s">
        <v>2933</v>
      </c>
    </row>
    <row r="18" spans="1:24" x14ac:dyDescent="0.25">
      <c r="A18" s="49">
        <v>9001073700</v>
      </c>
      <c r="B18" s="107" t="s">
        <v>260</v>
      </c>
      <c r="C18" s="107" t="s">
        <v>239</v>
      </c>
      <c r="D18" s="49">
        <v>0</v>
      </c>
      <c r="E18" s="49">
        <v>0</v>
      </c>
      <c r="F18" s="49">
        <v>2975.52</v>
      </c>
      <c r="G18" s="49">
        <v>1.1370920587594469E-3</v>
      </c>
      <c r="H18" s="107" t="s">
        <v>290</v>
      </c>
      <c r="I18" s="49">
        <v>0</v>
      </c>
      <c r="J18" s="49">
        <v>0</v>
      </c>
      <c r="K18" s="49">
        <v>0</v>
      </c>
      <c r="L18" s="49">
        <v>1.1370920587594469E-3</v>
      </c>
      <c r="M18" s="49">
        <v>0</v>
      </c>
      <c r="N18" s="49">
        <v>0</v>
      </c>
      <c r="O18" s="49">
        <v>2975.52</v>
      </c>
      <c r="P18" s="49">
        <v>1.1370920587594469E-3</v>
      </c>
      <c r="Q18" s="49">
        <v>24.571999999999999</v>
      </c>
      <c r="R18" s="49">
        <v>1314</v>
      </c>
      <c r="S18" s="49">
        <v>5</v>
      </c>
      <c r="T18" s="49">
        <v>1</v>
      </c>
      <c r="U18" s="49">
        <v>5</v>
      </c>
      <c r="V18" s="49">
        <v>5</v>
      </c>
      <c r="W18" s="49">
        <v>5</v>
      </c>
      <c r="X18" s="107" t="s">
        <v>2934</v>
      </c>
    </row>
    <row r="19" spans="1:24" x14ac:dyDescent="0.25">
      <c r="A19" s="49">
        <v>9001073700</v>
      </c>
      <c r="B19" s="107" t="s">
        <v>240</v>
      </c>
      <c r="C19" s="107" t="s">
        <v>244</v>
      </c>
      <c r="D19" s="49">
        <v>175607.78</v>
      </c>
      <c r="E19" s="49">
        <v>1.8020036969912025E-3</v>
      </c>
      <c r="F19" s="49">
        <v>0</v>
      </c>
      <c r="G19" s="49">
        <v>0</v>
      </c>
      <c r="H19" s="107" t="s">
        <v>1965</v>
      </c>
      <c r="I19" s="49">
        <v>0</v>
      </c>
      <c r="J19" s="49">
        <v>1.8020036969912025E-3</v>
      </c>
      <c r="K19" s="49">
        <v>0</v>
      </c>
      <c r="L19" s="49">
        <v>0</v>
      </c>
      <c r="M19" s="49">
        <v>175607.78</v>
      </c>
      <c r="N19" s="49">
        <v>1.8020036969912025E-3</v>
      </c>
      <c r="O19" s="49">
        <v>0</v>
      </c>
      <c r="P19" s="49">
        <v>0</v>
      </c>
      <c r="Q19" s="49">
        <v>24.571999999999999</v>
      </c>
      <c r="R19" s="49">
        <v>1314</v>
      </c>
      <c r="S19" s="49">
        <v>5</v>
      </c>
      <c r="T19" s="49">
        <v>1</v>
      </c>
      <c r="U19" s="49">
        <v>5</v>
      </c>
      <c r="V19" s="49">
        <v>5</v>
      </c>
      <c r="W19" s="49">
        <v>5</v>
      </c>
      <c r="X19" s="107" t="s">
        <v>2934</v>
      </c>
    </row>
    <row r="20" spans="1:24" x14ac:dyDescent="0.25">
      <c r="A20" s="49">
        <v>9001073900</v>
      </c>
      <c r="B20" s="107" t="s">
        <v>240</v>
      </c>
      <c r="C20" s="107" t="s">
        <v>244</v>
      </c>
      <c r="D20" s="49">
        <v>7462.4552000000003</v>
      </c>
      <c r="E20" s="49">
        <v>0</v>
      </c>
      <c r="F20" s="49">
        <v>0</v>
      </c>
      <c r="G20" s="49">
        <v>4.4176074724015177E-3</v>
      </c>
      <c r="H20" s="107" t="s">
        <v>290</v>
      </c>
      <c r="I20" s="49">
        <v>5912.9186</v>
      </c>
      <c r="J20" s="49">
        <v>0</v>
      </c>
      <c r="K20" s="49">
        <v>0</v>
      </c>
      <c r="L20" s="49">
        <v>4.4176074724015177E-3</v>
      </c>
      <c r="M20" s="49">
        <v>1549.5365999999999</v>
      </c>
      <c r="N20" s="49">
        <v>0</v>
      </c>
      <c r="O20" s="49">
        <v>0</v>
      </c>
      <c r="P20" s="49">
        <v>4.4176074724015177E-3</v>
      </c>
      <c r="Q20" s="49">
        <v>19.445</v>
      </c>
      <c r="R20" s="49">
        <v>1256</v>
      </c>
      <c r="S20" s="49">
        <v>5</v>
      </c>
      <c r="T20" s="49">
        <v>1</v>
      </c>
      <c r="U20" s="49">
        <v>5</v>
      </c>
      <c r="V20" s="49">
        <v>5</v>
      </c>
      <c r="W20" s="49">
        <v>5</v>
      </c>
      <c r="X20" s="107" t="s">
        <v>2936</v>
      </c>
    </row>
    <row r="21" spans="1:24" x14ac:dyDescent="0.25">
      <c r="A21" s="49">
        <v>9001074300</v>
      </c>
      <c r="B21" s="107" t="s">
        <v>260</v>
      </c>
      <c r="C21" s="107" t="s">
        <v>239</v>
      </c>
      <c r="D21" s="49">
        <v>0</v>
      </c>
      <c r="E21" s="49">
        <v>5.4895751565469905E-8</v>
      </c>
      <c r="F21" s="49">
        <v>7205</v>
      </c>
      <c r="G21" s="49">
        <v>0</v>
      </c>
      <c r="H21" s="107" t="s">
        <v>290</v>
      </c>
      <c r="I21" s="49">
        <v>0</v>
      </c>
      <c r="J21" s="49">
        <v>5.4895751565469905E-8</v>
      </c>
      <c r="K21" s="49">
        <v>0</v>
      </c>
      <c r="L21" s="49">
        <v>0</v>
      </c>
      <c r="M21" s="49">
        <v>0</v>
      </c>
      <c r="N21" s="49">
        <v>5.4895751565469905E-8</v>
      </c>
      <c r="O21" s="49">
        <v>7205</v>
      </c>
      <c r="P21" s="49">
        <v>0</v>
      </c>
      <c r="Q21" s="49">
        <v>22.716999999999999</v>
      </c>
      <c r="R21" s="49">
        <v>1182</v>
      </c>
      <c r="S21" s="49">
        <v>5</v>
      </c>
      <c r="T21" s="49">
        <v>1</v>
      </c>
      <c r="U21" s="49">
        <v>5</v>
      </c>
      <c r="V21" s="49">
        <v>5</v>
      </c>
      <c r="W21" s="49">
        <v>5</v>
      </c>
      <c r="X21" s="107" t="s">
        <v>2938</v>
      </c>
    </row>
    <row r="22" spans="1:24" x14ac:dyDescent="0.25">
      <c r="A22" s="49">
        <v>9001074300</v>
      </c>
      <c r="B22" s="107" t="s">
        <v>240</v>
      </c>
      <c r="C22" s="107" t="s">
        <v>244</v>
      </c>
      <c r="D22" s="49">
        <v>69615.934999999998</v>
      </c>
      <c r="E22" s="49">
        <v>2.4740625867836659E-3</v>
      </c>
      <c r="F22" s="49">
        <v>0</v>
      </c>
      <c r="G22" s="49">
        <v>1.116034963746242E-3</v>
      </c>
      <c r="H22" s="107" t="s">
        <v>1965</v>
      </c>
      <c r="I22" s="49">
        <v>0</v>
      </c>
      <c r="J22" s="49">
        <v>2.4740625867836659E-3</v>
      </c>
      <c r="K22" s="49">
        <v>0</v>
      </c>
      <c r="L22" s="49">
        <v>1.116034963746242E-3</v>
      </c>
      <c r="M22" s="49">
        <v>69615.934999999998</v>
      </c>
      <c r="N22" s="49">
        <v>2.4740625867836659E-3</v>
      </c>
      <c r="O22" s="49">
        <v>0</v>
      </c>
      <c r="P22" s="49">
        <v>1.116034963746242E-3</v>
      </c>
      <c r="Q22" s="49">
        <v>22.716999999999999</v>
      </c>
      <c r="R22" s="49">
        <v>1182</v>
      </c>
      <c r="S22" s="49">
        <v>5</v>
      </c>
      <c r="T22" s="49">
        <v>1</v>
      </c>
      <c r="U22" s="49">
        <v>5</v>
      </c>
      <c r="V22" s="49">
        <v>5</v>
      </c>
      <c r="W22" s="49">
        <v>5</v>
      </c>
      <c r="X22" s="107" t="s">
        <v>2938</v>
      </c>
    </row>
    <row r="23" spans="1:24" x14ac:dyDescent="0.25">
      <c r="A23" s="49">
        <v>9001074400</v>
      </c>
      <c r="B23" s="107" t="s">
        <v>260</v>
      </c>
      <c r="C23" s="107" t="s">
        <v>239</v>
      </c>
      <c r="D23" s="49">
        <v>0</v>
      </c>
      <c r="E23" s="49">
        <v>1.6110817677761852E-3</v>
      </c>
      <c r="F23" s="49">
        <v>15529</v>
      </c>
      <c r="G23" s="49">
        <v>1.968420551163576E-3</v>
      </c>
      <c r="H23" s="107" t="s">
        <v>1966</v>
      </c>
      <c r="I23" s="49">
        <v>0</v>
      </c>
      <c r="J23" s="49">
        <v>1.6110817677761852E-3</v>
      </c>
      <c r="K23" s="49">
        <v>0</v>
      </c>
      <c r="L23" s="49">
        <v>1.968420551163576E-3</v>
      </c>
      <c r="M23" s="49">
        <v>0</v>
      </c>
      <c r="N23" s="49">
        <v>1.6110817677761852E-3</v>
      </c>
      <c r="O23" s="49">
        <v>15529</v>
      </c>
      <c r="P23" s="49">
        <v>1.968420551163576E-3</v>
      </c>
      <c r="Q23" s="49">
        <v>26.49</v>
      </c>
      <c r="R23" s="49">
        <v>1203</v>
      </c>
      <c r="S23" s="49">
        <v>5</v>
      </c>
      <c r="T23" s="49">
        <v>1</v>
      </c>
      <c r="U23" s="49">
        <v>5</v>
      </c>
      <c r="V23" s="49">
        <v>5</v>
      </c>
      <c r="W23" s="49">
        <v>5</v>
      </c>
      <c r="X23" s="107" t="s">
        <v>2939</v>
      </c>
    </row>
    <row r="24" spans="1:24" x14ac:dyDescent="0.25">
      <c r="A24" s="49">
        <v>9001074400</v>
      </c>
      <c r="B24" s="107" t="s">
        <v>240</v>
      </c>
      <c r="C24" s="107" t="s">
        <v>244</v>
      </c>
      <c r="D24" s="49">
        <v>71389.851200000005</v>
      </c>
      <c r="E24" s="49">
        <v>3.2170927900667138E-3</v>
      </c>
      <c r="F24" s="49">
        <v>0</v>
      </c>
      <c r="G24" s="49">
        <v>1.1797306227105168E-3</v>
      </c>
      <c r="H24" s="107" t="s">
        <v>1965</v>
      </c>
      <c r="I24" s="49">
        <v>0</v>
      </c>
      <c r="J24" s="49">
        <v>3.2170927900667138E-3</v>
      </c>
      <c r="K24" s="49">
        <v>0</v>
      </c>
      <c r="L24" s="49">
        <v>1.1797306227105168E-3</v>
      </c>
      <c r="M24" s="49">
        <v>71389.851200000005</v>
      </c>
      <c r="N24" s="49">
        <v>3.2170927900667138E-3</v>
      </c>
      <c r="O24" s="49">
        <v>0</v>
      </c>
      <c r="P24" s="49">
        <v>1.1797306227105168E-3</v>
      </c>
      <c r="Q24" s="49">
        <v>26.49</v>
      </c>
      <c r="R24" s="49">
        <v>1203</v>
      </c>
      <c r="S24" s="49">
        <v>5</v>
      </c>
      <c r="T24" s="49">
        <v>1</v>
      </c>
      <c r="U24" s="49">
        <v>5</v>
      </c>
      <c r="V24" s="49">
        <v>5</v>
      </c>
      <c r="W24" s="49">
        <v>5</v>
      </c>
      <c r="X24" s="107" t="s">
        <v>2939</v>
      </c>
    </row>
    <row r="25" spans="1:24" x14ac:dyDescent="0.25">
      <c r="A25" s="49">
        <v>9001257200</v>
      </c>
      <c r="B25" s="107" t="s">
        <v>240</v>
      </c>
      <c r="C25" s="107" t="s">
        <v>239</v>
      </c>
      <c r="D25" s="49">
        <v>153837.17310000001</v>
      </c>
      <c r="E25" s="49">
        <v>1.5163127456467578E-3</v>
      </c>
      <c r="F25" s="49">
        <v>39199</v>
      </c>
      <c r="G25" s="49">
        <v>0</v>
      </c>
      <c r="H25" s="107" t="s">
        <v>1965</v>
      </c>
      <c r="I25" s="49">
        <v>0</v>
      </c>
      <c r="J25" s="49">
        <v>1.5163127456467578E-3</v>
      </c>
      <c r="K25" s="49">
        <v>0</v>
      </c>
      <c r="L25" s="49">
        <v>0</v>
      </c>
      <c r="M25" s="49">
        <v>153837.17310000001</v>
      </c>
      <c r="N25" s="49">
        <v>1.5163127456467578E-3</v>
      </c>
      <c r="O25" s="49">
        <v>39199</v>
      </c>
      <c r="P25" s="49">
        <v>0</v>
      </c>
      <c r="Q25" s="49">
        <v>30.001999999999999</v>
      </c>
      <c r="R25" s="49">
        <v>1269</v>
      </c>
      <c r="S25" s="49">
        <v>5</v>
      </c>
      <c r="T25" s="49">
        <v>1</v>
      </c>
      <c r="U25" s="49">
        <v>4</v>
      </c>
      <c r="V25" s="49">
        <v>4.5</v>
      </c>
      <c r="W25" s="49">
        <v>5</v>
      </c>
      <c r="X25" s="107" t="s">
        <v>2972</v>
      </c>
    </row>
    <row r="26" spans="1:24" x14ac:dyDescent="0.25">
      <c r="A26" s="49">
        <v>9009120200</v>
      </c>
      <c r="B26" s="107" t="s">
        <v>248</v>
      </c>
      <c r="C26" s="107" t="s">
        <v>239</v>
      </c>
      <c r="D26" s="49">
        <v>118643.1523</v>
      </c>
      <c r="E26" s="49">
        <v>1.7587086565370525E-3</v>
      </c>
      <c r="F26" s="49">
        <v>1084</v>
      </c>
      <c r="G26" s="49">
        <v>0</v>
      </c>
      <c r="H26" s="107" t="s">
        <v>1965</v>
      </c>
      <c r="I26" s="49">
        <v>0</v>
      </c>
      <c r="J26" s="49">
        <v>1.7587086565370525E-3</v>
      </c>
      <c r="K26" s="49">
        <v>0</v>
      </c>
      <c r="L26" s="49">
        <v>0</v>
      </c>
      <c r="M26" s="49">
        <v>118643.1523</v>
      </c>
      <c r="N26" s="49">
        <v>1.7587086565370525E-3</v>
      </c>
      <c r="O26" s="49">
        <v>1084</v>
      </c>
      <c r="P26" s="49">
        <v>0</v>
      </c>
      <c r="Q26" s="49">
        <v>29.114000000000001</v>
      </c>
      <c r="R26" s="49">
        <v>1226</v>
      </c>
      <c r="S26" s="49">
        <v>5</v>
      </c>
      <c r="T26" s="49">
        <v>1</v>
      </c>
      <c r="U26" s="49">
        <v>4</v>
      </c>
      <c r="V26" s="49">
        <v>4.5</v>
      </c>
      <c r="W26" s="49">
        <v>5</v>
      </c>
      <c r="X26" s="107" t="s">
        <v>2974</v>
      </c>
    </row>
    <row r="27" spans="1:24" x14ac:dyDescent="0.25">
      <c r="A27" s="49">
        <v>9009125200</v>
      </c>
      <c r="B27" s="107" t="s">
        <v>247</v>
      </c>
      <c r="C27" s="107" t="s">
        <v>239</v>
      </c>
      <c r="D27" s="49">
        <v>21318.6878</v>
      </c>
      <c r="E27" s="49">
        <v>1.5579013271794747E-3</v>
      </c>
      <c r="F27" s="49">
        <v>0</v>
      </c>
      <c r="G27" s="49">
        <v>0</v>
      </c>
      <c r="H27" s="107" t="s">
        <v>1965</v>
      </c>
      <c r="I27" s="49">
        <v>0</v>
      </c>
      <c r="J27" s="49">
        <v>1.5579013271794747E-3</v>
      </c>
      <c r="K27" s="49">
        <v>0</v>
      </c>
      <c r="L27" s="49">
        <v>0</v>
      </c>
      <c r="M27" s="49">
        <v>21318.6878</v>
      </c>
      <c r="N27" s="49">
        <v>1.5579013271794747E-3</v>
      </c>
      <c r="O27" s="49">
        <v>0</v>
      </c>
      <c r="P27" s="49">
        <v>0</v>
      </c>
      <c r="Q27" s="49">
        <v>30.721</v>
      </c>
      <c r="R27" s="49">
        <v>1164</v>
      </c>
      <c r="S27" s="49">
        <v>5</v>
      </c>
      <c r="T27" s="49">
        <v>1</v>
      </c>
      <c r="U27" s="49">
        <v>3</v>
      </c>
      <c r="V27" s="49">
        <v>4</v>
      </c>
      <c r="W27" s="49">
        <v>4</v>
      </c>
      <c r="X27" s="107" t="s">
        <v>2976</v>
      </c>
    </row>
    <row r="28" spans="1:24" x14ac:dyDescent="0.25">
      <c r="A28" s="49">
        <v>9009125400</v>
      </c>
      <c r="B28" s="107" t="s">
        <v>247</v>
      </c>
      <c r="C28" s="107" t="s">
        <v>239</v>
      </c>
      <c r="D28" s="49">
        <v>19413.7742</v>
      </c>
      <c r="E28" s="49">
        <v>2.6959879183059687E-6</v>
      </c>
      <c r="F28" s="49">
        <v>150</v>
      </c>
      <c r="G28" s="49">
        <v>0</v>
      </c>
      <c r="H28" s="107" t="s">
        <v>290</v>
      </c>
      <c r="I28" s="49">
        <v>0</v>
      </c>
      <c r="J28" s="49">
        <v>2.6959879183059687E-6</v>
      </c>
      <c r="K28" s="49">
        <v>0</v>
      </c>
      <c r="L28" s="49">
        <v>0</v>
      </c>
      <c r="M28" s="49">
        <v>19413.7742</v>
      </c>
      <c r="N28" s="49">
        <v>2.6959879183059687E-6</v>
      </c>
      <c r="O28" s="49">
        <v>150</v>
      </c>
      <c r="P28" s="49">
        <v>0</v>
      </c>
      <c r="Q28" s="49">
        <v>25.568999999999999</v>
      </c>
      <c r="R28" s="49">
        <v>1097</v>
      </c>
      <c r="S28" s="49">
        <v>5</v>
      </c>
      <c r="T28" s="49">
        <v>1</v>
      </c>
      <c r="U28" s="49">
        <v>3</v>
      </c>
      <c r="V28" s="49">
        <v>4</v>
      </c>
      <c r="W28" s="49">
        <v>4</v>
      </c>
      <c r="X28" s="107" t="s">
        <v>2978</v>
      </c>
    </row>
    <row r="29" spans="1:24" x14ac:dyDescent="0.25">
      <c r="A29" s="49">
        <v>9009140300</v>
      </c>
      <c r="B29" s="107" t="s">
        <v>264</v>
      </c>
      <c r="C29" s="107" t="s">
        <v>239</v>
      </c>
      <c r="D29" s="49">
        <v>0</v>
      </c>
      <c r="E29" s="49">
        <v>2.9344118543939922E-3</v>
      </c>
      <c r="F29" s="49">
        <v>344</v>
      </c>
      <c r="G29" s="49">
        <v>2.0035488424910764E-3</v>
      </c>
      <c r="H29" s="107" t="s">
        <v>1965</v>
      </c>
      <c r="I29" s="49">
        <v>0</v>
      </c>
      <c r="J29" s="49">
        <v>2.9344118543939922E-3</v>
      </c>
      <c r="K29" s="49">
        <v>0</v>
      </c>
      <c r="L29" s="49">
        <v>2.0035488424910764E-3</v>
      </c>
      <c r="M29" s="49">
        <v>0</v>
      </c>
      <c r="N29" s="49">
        <v>2.9344118543939922E-3</v>
      </c>
      <c r="O29" s="49">
        <v>344</v>
      </c>
      <c r="P29" s="49">
        <v>2.0035488424910764E-3</v>
      </c>
      <c r="Q29" s="49">
        <v>18.462</v>
      </c>
      <c r="R29" s="49">
        <v>1146</v>
      </c>
      <c r="S29" s="49">
        <v>5</v>
      </c>
      <c r="T29" s="49">
        <v>1</v>
      </c>
      <c r="U29" s="49">
        <v>5</v>
      </c>
      <c r="V29" s="49">
        <v>5</v>
      </c>
      <c r="W29" s="49">
        <v>5</v>
      </c>
      <c r="X29" s="107" t="s">
        <v>2984</v>
      </c>
    </row>
    <row r="30" spans="1:24" x14ac:dyDescent="0.25">
      <c r="A30" s="49">
        <v>9009140300</v>
      </c>
      <c r="B30" s="107" t="s">
        <v>251</v>
      </c>
      <c r="C30" s="107" t="s">
        <v>244</v>
      </c>
      <c r="D30" s="49">
        <v>396586.79239999998</v>
      </c>
      <c r="E30" s="49">
        <v>1.0286725027307304E-6</v>
      </c>
      <c r="F30" s="49">
        <v>0</v>
      </c>
      <c r="G30" s="49">
        <v>0</v>
      </c>
      <c r="H30" s="107" t="s">
        <v>290</v>
      </c>
      <c r="I30" s="49">
        <v>0</v>
      </c>
      <c r="J30" s="49">
        <v>1.0286725027307304E-6</v>
      </c>
      <c r="K30" s="49">
        <v>0</v>
      </c>
      <c r="L30" s="49">
        <v>0</v>
      </c>
      <c r="M30" s="49">
        <v>396586.79239999998</v>
      </c>
      <c r="N30" s="49">
        <v>1.0286725027307304E-6</v>
      </c>
      <c r="O30" s="49">
        <v>0</v>
      </c>
      <c r="P30" s="49">
        <v>0</v>
      </c>
      <c r="Q30" s="49">
        <v>18.462</v>
      </c>
      <c r="R30" s="49">
        <v>1146</v>
      </c>
      <c r="S30" s="49">
        <v>5</v>
      </c>
      <c r="T30" s="49">
        <v>1</v>
      </c>
      <c r="U30" s="49">
        <v>5</v>
      </c>
      <c r="V30" s="49">
        <v>5</v>
      </c>
      <c r="W30" s="49">
        <v>5</v>
      </c>
      <c r="X30" s="107" t="s">
        <v>2984</v>
      </c>
    </row>
    <row r="31" spans="1:24" x14ac:dyDescent="0.25">
      <c r="A31" s="49">
        <v>9009140400</v>
      </c>
      <c r="B31" s="107" t="s">
        <v>264</v>
      </c>
      <c r="C31" s="107" t="s">
        <v>239</v>
      </c>
      <c r="D31" s="49">
        <v>0</v>
      </c>
      <c r="E31" s="49">
        <v>5.6746649611156925E-3</v>
      </c>
      <c r="F31" s="49">
        <v>40</v>
      </c>
      <c r="G31" s="49">
        <v>2.1765553350372407E-3</v>
      </c>
      <c r="H31" s="107" t="s">
        <v>1965</v>
      </c>
      <c r="I31" s="49">
        <v>0</v>
      </c>
      <c r="J31" s="49">
        <v>5.6746649611156925E-3</v>
      </c>
      <c r="K31" s="49">
        <v>0</v>
      </c>
      <c r="L31" s="49">
        <v>2.1765553350372407E-3</v>
      </c>
      <c r="M31" s="49">
        <v>0</v>
      </c>
      <c r="N31" s="49">
        <v>5.6746649611156925E-3</v>
      </c>
      <c r="O31" s="49">
        <v>40</v>
      </c>
      <c r="P31" s="49">
        <v>2.1765553350372407E-3</v>
      </c>
      <c r="Q31" s="49">
        <v>25.062000000000001</v>
      </c>
      <c r="R31" s="49">
        <v>1318</v>
      </c>
      <c r="S31" s="49">
        <v>5</v>
      </c>
      <c r="T31" s="49">
        <v>1</v>
      </c>
      <c r="U31" s="49">
        <v>5</v>
      </c>
      <c r="V31" s="49">
        <v>5</v>
      </c>
      <c r="W31" s="49">
        <v>5</v>
      </c>
      <c r="X31" s="107" t="s">
        <v>2985</v>
      </c>
    </row>
    <row r="32" spans="1:24" x14ac:dyDescent="0.25">
      <c r="A32" s="49">
        <v>9009140400</v>
      </c>
      <c r="B32" s="107" t="s">
        <v>251</v>
      </c>
      <c r="C32" s="107" t="s">
        <v>244</v>
      </c>
      <c r="D32" s="49">
        <v>16626.321499999998</v>
      </c>
      <c r="E32" s="49">
        <v>3.6796476229299019E-8</v>
      </c>
      <c r="F32" s="49">
        <v>0</v>
      </c>
      <c r="G32" s="49">
        <v>0</v>
      </c>
      <c r="H32" s="107" t="s">
        <v>290</v>
      </c>
      <c r="I32" s="49">
        <v>0</v>
      </c>
      <c r="J32" s="49">
        <v>3.6796476229299019E-8</v>
      </c>
      <c r="K32" s="49">
        <v>0</v>
      </c>
      <c r="L32" s="49">
        <v>0</v>
      </c>
      <c r="M32" s="49">
        <v>16626.321499999998</v>
      </c>
      <c r="N32" s="49">
        <v>3.6796476229299019E-8</v>
      </c>
      <c r="O32" s="49">
        <v>0</v>
      </c>
      <c r="P32" s="49">
        <v>0</v>
      </c>
      <c r="Q32" s="49">
        <v>25.062000000000001</v>
      </c>
      <c r="R32" s="49">
        <v>1318</v>
      </c>
      <c r="S32" s="49">
        <v>5</v>
      </c>
      <c r="T32" s="49">
        <v>1</v>
      </c>
      <c r="U32" s="49">
        <v>5</v>
      </c>
      <c r="V32" s="49">
        <v>5</v>
      </c>
      <c r="W32" s="49">
        <v>5</v>
      </c>
      <c r="X32" s="107" t="s">
        <v>2985</v>
      </c>
    </row>
    <row r="33" spans="1:24" x14ac:dyDescent="0.25">
      <c r="A33" s="49">
        <v>9009140500</v>
      </c>
      <c r="B33" s="107" t="s">
        <v>264</v>
      </c>
      <c r="C33" s="107" t="s">
        <v>239</v>
      </c>
      <c r="D33" s="49">
        <v>0</v>
      </c>
      <c r="E33" s="49">
        <v>3.7410066267488215E-3</v>
      </c>
      <c r="F33" s="49">
        <v>100</v>
      </c>
      <c r="G33" s="49">
        <v>1.127866410822744E-3</v>
      </c>
      <c r="H33" s="107" t="s">
        <v>1965</v>
      </c>
      <c r="I33" s="49">
        <v>0</v>
      </c>
      <c r="J33" s="49">
        <v>3.7410066267488215E-3</v>
      </c>
      <c r="K33" s="49">
        <v>0</v>
      </c>
      <c r="L33" s="49">
        <v>1.127866410822744E-3</v>
      </c>
      <c r="M33" s="49">
        <v>0</v>
      </c>
      <c r="N33" s="49">
        <v>3.7410066267488215E-3</v>
      </c>
      <c r="O33" s="49">
        <v>100</v>
      </c>
      <c r="P33" s="49">
        <v>1.127866410822744E-3</v>
      </c>
      <c r="Q33" s="49">
        <v>16.178999999999998</v>
      </c>
      <c r="R33" s="49">
        <v>1084</v>
      </c>
      <c r="S33" s="49">
        <v>5</v>
      </c>
      <c r="T33" s="49">
        <v>1</v>
      </c>
      <c r="U33" s="49">
        <v>5</v>
      </c>
      <c r="V33" s="49">
        <v>5</v>
      </c>
      <c r="W33" s="49">
        <v>5</v>
      </c>
      <c r="X33" s="107" t="s">
        <v>2986</v>
      </c>
    </row>
    <row r="34" spans="1:24" x14ac:dyDescent="0.25">
      <c r="A34" s="49">
        <v>9009140500</v>
      </c>
      <c r="B34" s="107" t="s">
        <v>251</v>
      </c>
      <c r="C34" s="107" t="s">
        <v>244</v>
      </c>
      <c r="D34" s="49">
        <v>20302.3325</v>
      </c>
      <c r="E34" s="49">
        <v>2.1857014751558925E-3</v>
      </c>
      <c r="F34" s="49">
        <v>0</v>
      </c>
      <c r="G34" s="49">
        <v>6.6635247998454467E-4</v>
      </c>
      <c r="H34" s="107" t="s">
        <v>1965</v>
      </c>
      <c r="I34" s="49">
        <v>0</v>
      </c>
      <c r="J34" s="49">
        <v>2.1857014751558925E-3</v>
      </c>
      <c r="K34" s="49">
        <v>0</v>
      </c>
      <c r="L34" s="49">
        <v>6.6635247998454467E-4</v>
      </c>
      <c r="M34" s="49">
        <v>20302.3325</v>
      </c>
      <c r="N34" s="49">
        <v>2.1857014751558925E-3</v>
      </c>
      <c r="O34" s="49">
        <v>0</v>
      </c>
      <c r="P34" s="49">
        <v>6.6635247998454467E-4</v>
      </c>
      <c r="Q34" s="49">
        <v>16.178999999999998</v>
      </c>
      <c r="R34" s="49">
        <v>1084</v>
      </c>
      <c r="S34" s="49">
        <v>5</v>
      </c>
      <c r="T34" s="49">
        <v>1</v>
      </c>
      <c r="U34" s="49">
        <v>5</v>
      </c>
      <c r="V34" s="49">
        <v>5</v>
      </c>
      <c r="W34" s="49">
        <v>5</v>
      </c>
      <c r="X34" s="107" t="s">
        <v>2986</v>
      </c>
    </row>
    <row r="35" spans="1:24" x14ac:dyDescent="0.25">
      <c r="A35" s="49">
        <v>9009140600</v>
      </c>
      <c r="B35" s="107" t="s">
        <v>251</v>
      </c>
      <c r="C35" s="107" t="s">
        <v>244</v>
      </c>
      <c r="D35" s="49">
        <v>62155.3321</v>
      </c>
      <c r="E35" s="49">
        <v>2.9980255255248867E-3</v>
      </c>
      <c r="F35" s="49">
        <v>0</v>
      </c>
      <c r="G35" s="49">
        <v>5.8987864390453457E-3</v>
      </c>
      <c r="H35" s="107" t="s">
        <v>1966</v>
      </c>
      <c r="I35" s="49">
        <v>0</v>
      </c>
      <c r="J35" s="49">
        <v>2.9980255255248867E-3</v>
      </c>
      <c r="K35" s="49">
        <v>0</v>
      </c>
      <c r="L35" s="49">
        <v>5.8987864390453457E-3</v>
      </c>
      <c r="M35" s="49">
        <v>62155.3321</v>
      </c>
      <c r="N35" s="49">
        <v>2.9980255255248867E-3</v>
      </c>
      <c r="O35" s="49">
        <v>0</v>
      </c>
      <c r="P35" s="49">
        <v>5.8987864390453457E-3</v>
      </c>
      <c r="Q35" s="49">
        <v>16.623000000000001</v>
      </c>
      <c r="R35" s="49">
        <v>1195</v>
      </c>
      <c r="S35" s="49">
        <v>5</v>
      </c>
      <c r="T35" s="49">
        <v>1</v>
      </c>
      <c r="U35" s="49">
        <v>5</v>
      </c>
      <c r="V35" s="49">
        <v>5</v>
      </c>
      <c r="W35" s="49">
        <v>5</v>
      </c>
      <c r="X35" s="107" t="s">
        <v>2987</v>
      </c>
    </row>
    <row r="36" spans="1:24" x14ac:dyDescent="0.25">
      <c r="A36" s="49">
        <v>9009140700</v>
      </c>
      <c r="B36" s="107" t="s">
        <v>251</v>
      </c>
      <c r="C36" s="107" t="s">
        <v>244</v>
      </c>
      <c r="D36" s="49">
        <v>54912.122300000003</v>
      </c>
      <c r="E36" s="49">
        <v>1.6170106326539918E-7</v>
      </c>
      <c r="F36" s="49">
        <v>0</v>
      </c>
      <c r="G36" s="49">
        <v>0</v>
      </c>
      <c r="H36" s="107" t="s">
        <v>290</v>
      </c>
      <c r="I36" s="49">
        <v>0</v>
      </c>
      <c r="J36" s="49">
        <v>1.6170106326539918E-7</v>
      </c>
      <c r="K36" s="49">
        <v>0</v>
      </c>
      <c r="L36" s="49">
        <v>0</v>
      </c>
      <c r="M36" s="49">
        <v>54912.122300000003</v>
      </c>
      <c r="N36" s="49">
        <v>1.6170106326539918E-7</v>
      </c>
      <c r="O36" s="49">
        <v>0</v>
      </c>
      <c r="P36" s="49">
        <v>0</v>
      </c>
      <c r="Q36" s="49">
        <v>21.324999999999999</v>
      </c>
      <c r="R36" s="49">
        <v>1040</v>
      </c>
      <c r="S36" s="49">
        <v>5</v>
      </c>
      <c r="T36" s="49">
        <v>1</v>
      </c>
      <c r="U36" s="49">
        <v>5</v>
      </c>
      <c r="V36" s="49">
        <v>5</v>
      </c>
      <c r="W36" s="49">
        <v>5</v>
      </c>
      <c r="X36" s="107" t="s">
        <v>2988</v>
      </c>
    </row>
    <row r="37" spans="1:24" x14ac:dyDescent="0.25">
      <c r="A37" s="49">
        <v>9009140800</v>
      </c>
      <c r="B37" s="107" t="s">
        <v>251</v>
      </c>
      <c r="C37" s="107" t="s">
        <v>244</v>
      </c>
      <c r="D37" s="49">
        <v>167440.6943</v>
      </c>
      <c r="E37" s="49">
        <v>4.1601789639542797E-3</v>
      </c>
      <c r="F37" s="49">
        <v>0</v>
      </c>
      <c r="G37" s="49">
        <v>1.0930761948518912E-3</v>
      </c>
      <c r="H37" s="107" t="s">
        <v>1965</v>
      </c>
      <c r="I37" s="49">
        <v>618.14779999999996</v>
      </c>
      <c r="J37" s="49">
        <v>4.1601789639542797E-3</v>
      </c>
      <c r="K37" s="49">
        <v>0</v>
      </c>
      <c r="L37" s="49">
        <v>1.0930761948518912E-3</v>
      </c>
      <c r="M37" s="49">
        <v>166822.5465</v>
      </c>
      <c r="N37" s="49">
        <v>4.1601789639542797E-3</v>
      </c>
      <c r="O37" s="49">
        <v>0</v>
      </c>
      <c r="P37" s="49">
        <v>1.0930761948518912E-3</v>
      </c>
      <c r="Q37" s="49">
        <v>18.669</v>
      </c>
      <c r="R37" s="49">
        <v>1166</v>
      </c>
      <c r="S37" s="49">
        <v>5</v>
      </c>
      <c r="T37" s="49">
        <v>1</v>
      </c>
      <c r="U37" s="49">
        <v>4</v>
      </c>
      <c r="V37" s="49">
        <v>4.5</v>
      </c>
      <c r="W37" s="49">
        <v>5</v>
      </c>
      <c r="X37" s="107" t="s">
        <v>2989</v>
      </c>
    </row>
    <row r="38" spans="1:24" x14ac:dyDescent="0.25">
      <c r="A38" s="49">
        <v>9009140900</v>
      </c>
      <c r="B38" s="107" t="s">
        <v>251</v>
      </c>
      <c r="C38" s="107" t="s">
        <v>244</v>
      </c>
      <c r="D38" s="49">
        <v>3203.2554</v>
      </c>
      <c r="E38" s="49">
        <v>3.4846001826259223E-7</v>
      </c>
      <c r="F38" s="49">
        <v>0</v>
      </c>
      <c r="G38" s="49">
        <v>0</v>
      </c>
      <c r="H38" s="107" t="s">
        <v>290</v>
      </c>
      <c r="I38" s="49">
        <v>0</v>
      </c>
      <c r="J38" s="49">
        <v>3.4846001826259223E-7</v>
      </c>
      <c r="K38" s="49">
        <v>0</v>
      </c>
      <c r="L38" s="49">
        <v>0</v>
      </c>
      <c r="M38" s="49">
        <v>3203.2554</v>
      </c>
      <c r="N38" s="49">
        <v>3.4846001826259223E-7</v>
      </c>
      <c r="O38" s="49">
        <v>0</v>
      </c>
      <c r="P38" s="49">
        <v>0</v>
      </c>
      <c r="Q38" s="49">
        <v>20.082000000000001</v>
      </c>
      <c r="R38" s="49">
        <v>1213</v>
      </c>
      <c r="S38" s="49">
        <v>5</v>
      </c>
      <c r="T38" s="49">
        <v>1</v>
      </c>
      <c r="U38" s="49">
        <v>3</v>
      </c>
      <c r="V38" s="49">
        <v>4</v>
      </c>
      <c r="W38" s="49">
        <v>4</v>
      </c>
      <c r="X38" s="107" t="s">
        <v>2990</v>
      </c>
    </row>
    <row r="39" spans="1:24" x14ac:dyDescent="0.25">
      <c r="A39" s="49">
        <v>9009141200</v>
      </c>
      <c r="B39" s="107" t="s">
        <v>251</v>
      </c>
      <c r="C39" s="107" t="s">
        <v>239</v>
      </c>
      <c r="D39" s="49">
        <v>36435.988100000002</v>
      </c>
      <c r="E39" s="49">
        <v>2.5423225587272642E-3</v>
      </c>
      <c r="F39" s="49">
        <v>15941.24</v>
      </c>
      <c r="G39" s="49">
        <v>1.9077491191132614E-3</v>
      </c>
      <c r="H39" s="107" t="s">
        <v>1965</v>
      </c>
      <c r="I39" s="49">
        <v>0</v>
      </c>
      <c r="J39" s="49">
        <v>2.5423225587272642E-3</v>
      </c>
      <c r="K39" s="49">
        <v>0</v>
      </c>
      <c r="L39" s="49">
        <v>1.9077491191132614E-3</v>
      </c>
      <c r="M39" s="49">
        <v>36435.988100000002</v>
      </c>
      <c r="N39" s="49">
        <v>2.5423225587272642E-3</v>
      </c>
      <c r="O39" s="49">
        <v>15941.24</v>
      </c>
      <c r="P39" s="49">
        <v>1.9077491191132614E-3</v>
      </c>
      <c r="Q39" s="49">
        <v>24.678000000000001</v>
      </c>
      <c r="R39" s="49">
        <v>1226</v>
      </c>
      <c r="S39" s="49">
        <v>5</v>
      </c>
      <c r="T39" s="49">
        <v>1</v>
      </c>
      <c r="U39" s="49">
        <v>5</v>
      </c>
      <c r="V39" s="49">
        <v>5</v>
      </c>
      <c r="W39" s="49">
        <v>5</v>
      </c>
      <c r="X39" s="107" t="s">
        <v>2993</v>
      </c>
    </row>
    <row r="40" spans="1:24" x14ac:dyDescent="0.25">
      <c r="A40" s="49">
        <v>9009141400</v>
      </c>
      <c r="B40" s="107" t="s">
        <v>251</v>
      </c>
      <c r="C40" s="107" t="s">
        <v>239</v>
      </c>
      <c r="D40" s="49">
        <v>107295.5113</v>
      </c>
      <c r="E40" s="49">
        <v>1.2165871035026631E-5</v>
      </c>
      <c r="F40" s="49">
        <v>6672</v>
      </c>
      <c r="G40" s="49">
        <v>1.799001347657057E-5</v>
      </c>
      <c r="H40" s="107" t="s">
        <v>1966</v>
      </c>
      <c r="I40" s="49">
        <v>0</v>
      </c>
      <c r="J40" s="49">
        <v>1.2165871035026631E-5</v>
      </c>
      <c r="K40" s="49">
        <v>0</v>
      </c>
      <c r="L40" s="49">
        <v>1.799001347657057E-5</v>
      </c>
      <c r="M40" s="49">
        <v>107295.5113</v>
      </c>
      <c r="N40" s="49">
        <v>1.2165871035026631E-5</v>
      </c>
      <c r="O40" s="49">
        <v>6672</v>
      </c>
      <c r="P40" s="49">
        <v>1.799001347657057E-5</v>
      </c>
      <c r="Q40" s="49">
        <v>30.393000000000001</v>
      </c>
      <c r="R40" s="49">
        <v>1400</v>
      </c>
      <c r="S40" s="49">
        <v>4</v>
      </c>
      <c r="T40" s="49">
        <v>1</v>
      </c>
      <c r="U40" s="49">
        <v>5</v>
      </c>
      <c r="V40" s="49">
        <v>4.5</v>
      </c>
      <c r="W40" s="49">
        <v>5</v>
      </c>
      <c r="X40" s="107" t="s">
        <v>2995</v>
      </c>
    </row>
    <row r="41" spans="1:24" x14ac:dyDescent="0.25">
      <c r="A41" s="49">
        <v>9009141500</v>
      </c>
      <c r="B41" s="107" t="s">
        <v>264</v>
      </c>
      <c r="C41" s="107" t="s">
        <v>239</v>
      </c>
      <c r="D41" s="49">
        <v>0</v>
      </c>
      <c r="E41" s="49">
        <v>3.013423503776165E-5</v>
      </c>
      <c r="F41" s="49">
        <v>9499</v>
      </c>
      <c r="G41" s="49">
        <v>0</v>
      </c>
      <c r="H41" s="107" t="s">
        <v>1965</v>
      </c>
      <c r="I41" s="49">
        <v>0</v>
      </c>
      <c r="J41" s="49">
        <v>3.013423503776165E-5</v>
      </c>
      <c r="K41" s="49">
        <v>0</v>
      </c>
      <c r="L41" s="49">
        <v>0</v>
      </c>
      <c r="M41" s="49">
        <v>0</v>
      </c>
      <c r="N41" s="49">
        <v>3.013423503776165E-5</v>
      </c>
      <c r="O41" s="49">
        <v>9499</v>
      </c>
      <c r="P41" s="49">
        <v>0</v>
      </c>
      <c r="Q41" s="49">
        <v>15.484999999999999</v>
      </c>
      <c r="R41" s="49">
        <v>1082</v>
      </c>
      <c r="S41" s="49">
        <v>5</v>
      </c>
      <c r="T41" s="49">
        <v>1</v>
      </c>
      <c r="U41" s="49">
        <v>3</v>
      </c>
      <c r="V41" s="49">
        <v>4</v>
      </c>
      <c r="W41" s="49">
        <v>4</v>
      </c>
      <c r="X41" s="107" t="s">
        <v>2996</v>
      </c>
    </row>
    <row r="42" spans="1:24" x14ac:dyDescent="0.25">
      <c r="A42" s="49">
        <v>9009141500</v>
      </c>
      <c r="B42" s="107" t="s">
        <v>251</v>
      </c>
      <c r="C42" s="107" t="s">
        <v>244</v>
      </c>
      <c r="D42" s="49">
        <v>95856.074399999998</v>
      </c>
      <c r="E42" s="49">
        <v>4.1244389706388213E-3</v>
      </c>
      <c r="F42" s="49">
        <v>0</v>
      </c>
      <c r="G42" s="49">
        <v>2.8652725712296316E-3</v>
      </c>
      <c r="H42" s="107" t="s">
        <v>1965</v>
      </c>
      <c r="I42" s="49">
        <v>0</v>
      </c>
      <c r="J42" s="49">
        <v>4.1244389706388213E-3</v>
      </c>
      <c r="K42" s="49">
        <v>0</v>
      </c>
      <c r="L42" s="49">
        <v>2.8652725712296316E-3</v>
      </c>
      <c r="M42" s="49">
        <v>95856.074399999998</v>
      </c>
      <c r="N42" s="49">
        <v>4.1244389706388213E-3</v>
      </c>
      <c r="O42" s="49">
        <v>0</v>
      </c>
      <c r="P42" s="49">
        <v>2.8652725712296316E-3</v>
      </c>
      <c r="Q42" s="49">
        <v>15.484999999999999</v>
      </c>
      <c r="R42" s="49">
        <v>1082</v>
      </c>
      <c r="S42" s="49">
        <v>5</v>
      </c>
      <c r="T42" s="49">
        <v>1</v>
      </c>
      <c r="U42" s="49">
        <v>3</v>
      </c>
      <c r="V42" s="49">
        <v>4</v>
      </c>
      <c r="W42" s="49">
        <v>4</v>
      </c>
      <c r="X42" s="107" t="s">
        <v>2996</v>
      </c>
    </row>
    <row r="43" spans="1:24" x14ac:dyDescent="0.25">
      <c r="A43" s="49">
        <v>9009141600</v>
      </c>
      <c r="B43" s="107" t="s">
        <v>264</v>
      </c>
      <c r="C43" s="107" t="s">
        <v>239</v>
      </c>
      <c r="D43" s="49">
        <v>0</v>
      </c>
      <c r="E43" s="49">
        <v>3.8897149085520477E-3</v>
      </c>
      <c r="F43" s="49">
        <v>60</v>
      </c>
      <c r="G43" s="49">
        <v>1.3081171202100445E-3</v>
      </c>
      <c r="H43" s="107" t="s">
        <v>1965</v>
      </c>
      <c r="I43" s="49">
        <v>0</v>
      </c>
      <c r="J43" s="49">
        <v>3.8897149085520477E-3</v>
      </c>
      <c r="K43" s="49">
        <v>0</v>
      </c>
      <c r="L43" s="49">
        <v>1.3081171202100445E-3</v>
      </c>
      <c r="M43" s="49">
        <v>0</v>
      </c>
      <c r="N43" s="49">
        <v>3.8897149085520477E-3</v>
      </c>
      <c r="O43" s="49">
        <v>60</v>
      </c>
      <c r="P43" s="49">
        <v>1.3081171202100445E-3</v>
      </c>
      <c r="Q43" s="49">
        <v>21.081</v>
      </c>
      <c r="R43" s="49">
        <v>1067</v>
      </c>
      <c r="S43" s="49">
        <v>5</v>
      </c>
      <c r="T43" s="49">
        <v>1</v>
      </c>
      <c r="U43" s="49">
        <v>4</v>
      </c>
      <c r="V43" s="49">
        <v>4.5</v>
      </c>
      <c r="W43" s="49">
        <v>5</v>
      </c>
      <c r="X43" s="107" t="s">
        <v>2997</v>
      </c>
    </row>
    <row r="44" spans="1:24" x14ac:dyDescent="0.25">
      <c r="A44" s="49">
        <v>9009141600</v>
      </c>
      <c r="B44" s="107" t="s">
        <v>251</v>
      </c>
      <c r="C44" s="107" t="s">
        <v>244</v>
      </c>
      <c r="D44" s="49">
        <v>72142.353499999997</v>
      </c>
      <c r="E44" s="49">
        <v>1.5902270040560837E-5</v>
      </c>
      <c r="F44" s="49">
        <v>0</v>
      </c>
      <c r="G44" s="49">
        <v>0</v>
      </c>
      <c r="H44" s="107" t="s">
        <v>1965</v>
      </c>
      <c r="I44" s="49">
        <v>6964.5801000000001</v>
      </c>
      <c r="J44" s="49">
        <v>1.5902270040560837E-5</v>
      </c>
      <c r="K44" s="49">
        <v>0</v>
      </c>
      <c r="L44" s="49">
        <v>0</v>
      </c>
      <c r="M44" s="49">
        <v>65177.773399999998</v>
      </c>
      <c r="N44" s="49">
        <v>1.5902270040560837E-5</v>
      </c>
      <c r="O44" s="49">
        <v>0</v>
      </c>
      <c r="P44" s="49">
        <v>0</v>
      </c>
      <c r="Q44" s="49">
        <v>21.081</v>
      </c>
      <c r="R44" s="49">
        <v>1067</v>
      </c>
      <c r="S44" s="49">
        <v>5</v>
      </c>
      <c r="T44" s="49">
        <v>1</v>
      </c>
      <c r="U44" s="49">
        <v>4</v>
      </c>
      <c r="V44" s="49">
        <v>4.5</v>
      </c>
      <c r="W44" s="49">
        <v>5</v>
      </c>
      <c r="X44" s="107" t="s">
        <v>2997</v>
      </c>
    </row>
    <row r="45" spans="1:24" x14ac:dyDescent="0.25">
      <c r="A45" s="49">
        <v>9009142300</v>
      </c>
      <c r="B45" s="107" t="s">
        <v>264</v>
      </c>
      <c r="C45" s="107" t="s">
        <v>239</v>
      </c>
      <c r="D45" s="49">
        <v>0</v>
      </c>
      <c r="E45" s="49">
        <v>5.2863039374778211E-3</v>
      </c>
      <c r="F45" s="49">
        <v>2254</v>
      </c>
      <c r="G45" s="49">
        <v>3.7671076315876923E-3</v>
      </c>
      <c r="H45" s="107" t="s">
        <v>1965</v>
      </c>
      <c r="I45" s="49">
        <v>0</v>
      </c>
      <c r="J45" s="49">
        <v>5.2863039374778211E-3</v>
      </c>
      <c r="K45" s="49">
        <v>0</v>
      </c>
      <c r="L45" s="49">
        <v>3.7671076315876923E-3</v>
      </c>
      <c r="M45" s="49">
        <v>0</v>
      </c>
      <c r="N45" s="49">
        <v>5.2863039374778211E-3</v>
      </c>
      <c r="O45" s="49">
        <v>2254</v>
      </c>
      <c r="P45" s="49">
        <v>3.7671076315876923E-3</v>
      </c>
      <c r="Q45" s="49">
        <v>22.561</v>
      </c>
      <c r="R45" s="49">
        <v>1269</v>
      </c>
      <c r="S45" s="49">
        <v>5</v>
      </c>
      <c r="T45" s="49">
        <v>1</v>
      </c>
      <c r="U45" s="49">
        <v>5</v>
      </c>
      <c r="V45" s="49">
        <v>5</v>
      </c>
      <c r="W45" s="49">
        <v>5</v>
      </c>
      <c r="X45" s="107" t="s">
        <v>3003</v>
      </c>
    </row>
    <row r="46" spans="1:24" x14ac:dyDescent="0.25">
      <c r="A46" s="49">
        <v>9009142300</v>
      </c>
      <c r="B46" s="107" t="s">
        <v>251</v>
      </c>
      <c r="C46" s="107" t="s">
        <v>244</v>
      </c>
      <c r="D46" s="49">
        <v>24439.176200000002</v>
      </c>
      <c r="E46" s="49">
        <v>1.1646562379747949E-5</v>
      </c>
      <c r="F46" s="49">
        <v>0</v>
      </c>
      <c r="G46" s="49">
        <v>3.3155014514304185E-4</v>
      </c>
      <c r="H46" s="107" t="s">
        <v>1966</v>
      </c>
      <c r="I46" s="49">
        <v>0</v>
      </c>
      <c r="J46" s="49">
        <v>1.1646562379747949E-5</v>
      </c>
      <c r="K46" s="49">
        <v>0</v>
      </c>
      <c r="L46" s="49">
        <v>3.3155014514304185E-4</v>
      </c>
      <c r="M46" s="49">
        <v>24439.176200000002</v>
      </c>
      <c r="N46" s="49">
        <v>1.1646562379747949E-5</v>
      </c>
      <c r="O46" s="49">
        <v>0</v>
      </c>
      <c r="P46" s="49">
        <v>3.3155014514304185E-4</v>
      </c>
      <c r="Q46" s="49">
        <v>22.561</v>
      </c>
      <c r="R46" s="49">
        <v>1269</v>
      </c>
      <c r="S46" s="49">
        <v>5</v>
      </c>
      <c r="T46" s="49">
        <v>1</v>
      </c>
      <c r="U46" s="49">
        <v>5</v>
      </c>
      <c r="V46" s="49">
        <v>5</v>
      </c>
      <c r="W46" s="49">
        <v>5</v>
      </c>
      <c r="X46" s="107" t="s">
        <v>3003</v>
      </c>
    </row>
    <row r="47" spans="1:24" x14ac:dyDescent="0.25">
      <c r="A47" s="49">
        <v>9009142400</v>
      </c>
      <c r="B47" s="107" t="s">
        <v>251</v>
      </c>
      <c r="C47" s="107" t="s">
        <v>244</v>
      </c>
      <c r="D47" s="49">
        <v>32270.552200000002</v>
      </c>
      <c r="E47" s="49">
        <v>1.4994529699901592E-6</v>
      </c>
      <c r="F47" s="49">
        <v>0</v>
      </c>
      <c r="G47" s="49">
        <v>0</v>
      </c>
      <c r="H47" s="107" t="s">
        <v>290</v>
      </c>
      <c r="I47" s="49">
        <v>7242.7465000000002</v>
      </c>
      <c r="J47" s="49">
        <v>1.4994529699901592E-6</v>
      </c>
      <c r="K47" s="49">
        <v>0</v>
      </c>
      <c r="L47" s="49">
        <v>0</v>
      </c>
      <c r="M47" s="49">
        <v>25027.805700000001</v>
      </c>
      <c r="N47" s="49">
        <v>1.4994529699901592E-6</v>
      </c>
      <c r="O47" s="49">
        <v>0</v>
      </c>
      <c r="P47" s="49">
        <v>0</v>
      </c>
      <c r="Q47" s="49">
        <v>19.91</v>
      </c>
      <c r="R47" s="49">
        <v>1247</v>
      </c>
      <c r="S47" s="49">
        <v>5</v>
      </c>
      <c r="T47" s="49">
        <v>1</v>
      </c>
      <c r="U47" s="49">
        <v>5</v>
      </c>
      <c r="V47" s="49">
        <v>5</v>
      </c>
      <c r="W47" s="49">
        <v>5</v>
      </c>
      <c r="X47" s="107" t="s">
        <v>3004</v>
      </c>
    </row>
    <row r="48" spans="1:24" x14ac:dyDescent="0.25">
      <c r="A48" s="49">
        <v>9009142500</v>
      </c>
      <c r="B48" s="107" t="s">
        <v>251</v>
      </c>
      <c r="C48" s="107" t="s">
        <v>244</v>
      </c>
      <c r="D48" s="49">
        <v>125901.9893</v>
      </c>
      <c r="E48" s="49">
        <v>6.3124581770711647E-6</v>
      </c>
      <c r="F48" s="49">
        <v>0</v>
      </c>
      <c r="G48" s="49">
        <v>0</v>
      </c>
      <c r="H48" s="107" t="s">
        <v>1965</v>
      </c>
      <c r="I48" s="49">
        <v>0</v>
      </c>
      <c r="J48" s="49">
        <v>6.3124581770711647E-6</v>
      </c>
      <c r="K48" s="49">
        <v>0</v>
      </c>
      <c r="L48" s="49">
        <v>0</v>
      </c>
      <c r="M48" s="49">
        <v>125901.9893</v>
      </c>
      <c r="N48" s="49">
        <v>6.3124581770711647E-6</v>
      </c>
      <c r="O48" s="49">
        <v>0</v>
      </c>
      <c r="P48" s="49">
        <v>0</v>
      </c>
      <c r="Q48" s="49">
        <v>25.202000000000002</v>
      </c>
      <c r="R48" s="49">
        <v>1195</v>
      </c>
      <c r="S48" s="49">
        <v>5</v>
      </c>
      <c r="T48" s="49">
        <v>1</v>
      </c>
      <c r="U48" s="49">
        <v>5</v>
      </c>
      <c r="V48" s="49">
        <v>5</v>
      </c>
      <c r="W48" s="49">
        <v>5</v>
      </c>
      <c r="X48" s="107" t="s">
        <v>3005</v>
      </c>
    </row>
    <row r="49" spans="1:24" x14ac:dyDescent="0.25">
      <c r="A49" s="49">
        <v>9009142700</v>
      </c>
      <c r="B49" s="107" t="s">
        <v>251</v>
      </c>
      <c r="C49" s="107" t="s">
        <v>239</v>
      </c>
      <c r="D49" s="49">
        <v>203276.48869999999</v>
      </c>
      <c r="E49" s="49">
        <v>1.1814218644106491E-6</v>
      </c>
      <c r="F49" s="49">
        <v>83813</v>
      </c>
      <c r="G49" s="49">
        <v>0</v>
      </c>
      <c r="H49" s="107" t="s">
        <v>290</v>
      </c>
      <c r="I49" s="49">
        <v>0</v>
      </c>
      <c r="J49" s="49">
        <v>1.1814218644106491E-6</v>
      </c>
      <c r="K49" s="49">
        <v>0</v>
      </c>
      <c r="L49" s="49">
        <v>0</v>
      </c>
      <c r="M49" s="49">
        <v>203276.48869999999</v>
      </c>
      <c r="N49" s="49">
        <v>1.1814218644106491E-6</v>
      </c>
      <c r="O49" s="49">
        <v>83813</v>
      </c>
      <c r="P49" s="49">
        <v>0</v>
      </c>
      <c r="Q49" s="49">
        <v>23.71</v>
      </c>
      <c r="R49" s="49">
        <v>1365</v>
      </c>
      <c r="S49" s="49">
        <v>4</v>
      </c>
      <c r="T49" s="49">
        <v>1</v>
      </c>
      <c r="U49" s="49">
        <v>5</v>
      </c>
      <c r="V49" s="49">
        <v>4.5</v>
      </c>
      <c r="W49" s="49">
        <v>5</v>
      </c>
      <c r="X49" s="107" t="s">
        <v>3009</v>
      </c>
    </row>
    <row r="50" spans="1:24" x14ac:dyDescent="0.25">
      <c r="A50" s="49">
        <v>9009154500</v>
      </c>
      <c r="B50" s="107" t="s">
        <v>268</v>
      </c>
      <c r="C50" s="107" t="s">
        <v>239</v>
      </c>
      <c r="D50" s="49">
        <v>0</v>
      </c>
      <c r="E50" s="49">
        <v>5.3486356802690677E-3</v>
      </c>
      <c r="F50" s="49">
        <v>50</v>
      </c>
      <c r="G50" s="49">
        <v>1.9788419621134938E-3</v>
      </c>
      <c r="H50" s="107" t="s">
        <v>1965</v>
      </c>
      <c r="I50" s="49">
        <v>0</v>
      </c>
      <c r="J50" s="49">
        <v>5.3486356802690677E-3</v>
      </c>
      <c r="K50" s="49">
        <v>0</v>
      </c>
      <c r="L50" s="49">
        <v>1.9788419621134938E-3</v>
      </c>
      <c r="M50" s="49">
        <v>0</v>
      </c>
      <c r="N50" s="49">
        <v>5.3486356802690677E-3</v>
      </c>
      <c r="O50" s="49">
        <v>50</v>
      </c>
      <c r="P50" s="49">
        <v>1.9788419621134938E-3</v>
      </c>
      <c r="Q50" s="49">
        <v>29.248999999999999</v>
      </c>
      <c r="R50" s="49">
        <v>1230</v>
      </c>
      <c r="S50" s="49">
        <v>5</v>
      </c>
      <c r="T50" s="49">
        <v>1</v>
      </c>
      <c r="U50" s="49">
        <v>4</v>
      </c>
      <c r="V50" s="49">
        <v>4.5</v>
      </c>
      <c r="W50" s="49">
        <v>5</v>
      </c>
      <c r="X50" s="107" t="s">
        <v>3025</v>
      </c>
    </row>
    <row r="51" spans="1:24" x14ac:dyDescent="0.25">
      <c r="A51" s="49">
        <v>9009154500</v>
      </c>
      <c r="B51" s="107" t="s">
        <v>255</v>
      </c>
      <c r="C51" s="107" t="s">
        <v>244</v>
      </c>
      <c r="D51" s="49">
        <v>4149.2298000000001</v>
      </c>
      <c r="E51" s="49">
        <v>5.5485356369758404E-3</v>
      </c>
      <c r="F51" s="49">
        <v>0</v>
      </c>
      <c r="G51" s="49">
        <v>2.5567651186170098E-3</v>
      </c>
      <c r="H51" s="107" t="s">
        <v>1965</v>
      </c>
      <c r="I51" s="49">
        <v>0</v>
      </c>
      <c r="J51" s="49">
        <v>5.5485356369758404E-3</v>
      </c>
      <c r="K51" s="49">
        <v>0</v>
      </c>
      <c r="L51" s="49">
        <v>2.5567651186170098E-3</v>
      </c>
      <c r="M51" s="49">
        <v>4149.2298000000001</v>
      </c>
      <c r="N51" s="49">
        <v>5.5485356369758404E-3</v>
      </c>
      <c r="O51" s="49">
        <v>0</v>
      </c>
      <c r="P51" s="49">
        <v>2.5567651186170098E-3</v>
      </c>
      <c r="Q51" s="49">
        <v>29.248999999999999</v>
      </c>
      <c r="R51" s="49">
        <v>1230</v>
      </c>
      <c r="S51" s="49">
        <v>5</v>
      </c>
      <c r="T51" s="49">
        <v>1</v>
      </c>
      <c r="U51" s="49">
        <v>4</v>
      </c>
      <c r="V51" s="49">
        <v>4.5</v>
      </c>
      <c r="W51" s="49">
        <v>5</v>
      </c>
      <c r="X51" s="107" t="s">
        <v>3025</v>
      </c>
    </row>
    <row r="52" spans="1:24" x14ac:dyDescent="0.25">
      <c r="A52" s="49">
        <v>9009154500</v>
      </c>
      <c r="B52" s="107" t="s">
        <v>272</v>
      </c>
      <c r="C52" s="107" t="s">
        <v>239</v>
      </c>
      <c r="D52" s="49">
        <v>0</v>
      </c>
      <c r="E52" s="49">
        <v>3.1902386818528571E-6</v>
      </c>
      <c r="F52" s="49">
        <v>2970</v>
      </c>
      <c r="G52" s="49">
        <v>0</v>
      </c>
      <c r="H52" s="107" t="s">
        <v>290</v>
      </c>
      <c r="I52" s="49">
        <v>0</v>
      </c>
      <c r="J52" s="49">
        <v>3.1902386818528571E-6</v>
      </c>
      <c r="K52" s="49">
        <v>0</v>
      </c>
      <c r="L52" s="49">
        <v>0</v>
      </c>
      <c r="M52" s="49">
        <v>0</v>
      </c>
      <c r="N52" s="49">
        <v>3.1902386818528571E-6</v>
      </c>
      <c r="O52" s="49">
        <v>2970</v>
      </c>
      <c r="P52" s="49">
        <v>0</v>
      </c>
      <c r="Q52" s="49">
        <v>29.248999999999999</v>
      </c>
      <c r="R52" s="49">
        <v>1230</v>
      </c>
      <c r="S52" s="49">
        <v>5</v>
      </c>
      <c r="T52" s="49">
        <v>1</v>
      </c>
      <c r="U52" s="49">
        <v>4</v>
      </c>
      <c r="V52" s="49">
        <v>4.5</v>
      </c>
      <c r="W52" s="49">
        <v>5</v>
      </c>
      <c r="X52" s="107" t="s">
        <v>3025</v>
      </c>
    </row>
    <row r="53" spans="1:24" x14ac:dyDescent="0.25">
      <c r="A53" s="49">
        <v>9009154500</v>
      </c>
      <c r="B53" s="107" t="s">
        <v>252</v>
      </c>
      <c r="C53" s="107" t="s">
        <v>244</v>
      </c>
      <c r="D53" s="49">
        <v>4240.4471000000003</v>
      </c>
      <c r="E53" s="49">
        <v>5.0435226910568964E-6</v>
      </c>
      <c r="F53" s="49">
        <v>0</v>
      </c>
      <c r="G53" s="49">
        <v>0</v>
      </c>
      <c r="H53" s="107" t="s">
        <v>1965</v>
      </c>
      <c r="I53" s="49">
        <v>0</v>
      </c>
      <c r="J53" s="49">
        <v>5.0435226910568964E-6</v>
      </c>
      <c r="K53" s="49">
        <v>0</v>
      </c>
      <c r="L53" s="49">
        <v>0</v>
      </c>
      <c r="M53" s="49">
        <v>4240.4471000000003</v>
      </c>
      <c r="N53" s="49">
        <v>5.0435226910568964E-6</v>
      </c>
      <c r="O53" s="49">
        <v>0</v>
      </c>
      <c r="P53" s="49">
        <v>0</v>
      </c>
      <c r="Q53" s="49">
        <v>29.248999999999999</v>
      </c>
      <c r="R53" s="49">
        <v>1230</v>
      </c>
      <c r="S53" s="49">
        <v>5</v>
      </c>
      <c r="T53" s="49">
        <v>1</v>
      </c>
      <c r="U53" s="49">
        <v>4</v>
      </c>
      <c r="V53" s="49">
        <v>4.5</v>
      </c>
      <c r="W53" s="49">
        <v>5</v>
      </c>
      <c r="X53" s="107" t="s">
        <v>3025</v>
      </c>
    </row>
    <row r="54" spans="1:24" x14ac:dyDescent="0.25">
      <c r="A54" s="49">
        <v>9009154600</v>
      </c>
      <c r="B54" s="107" t="s">
        <v>252</v>
      </c>
      <c r="C54" s="107" t="s">
        <v>239</v>
      </c>
      <c r="D54" s="49">
        <v>52236.260499999997</v>
      </c>
      <c r="E54" s="49">
        <v>3.6526859499701712E-3</v>
      </c>
      <c r="F54" s="49">
        <v>360</v>
      </c>
      <c r="G54" s="49">
        <v>1.8104488887387736E-3</v>
      </c>
      <c r="H54" s="107" t="s">
        <v>1965</v>
      </c>
      <c r="I54" s="49">
        <v>0</v>
      </c>
      <c r="J54" s="49">
        <v>3.6526859499701712E-3</v>
      </c>
      <c r="K54" s="49">
        <v>0</v>
      </c>
      <c r="L54" s="49">
        <v>1.8104488887387736E-3</v>
      </c>
      <c r="M54" s="49">
        <v>52236.260499999997</v>
      </c>
      <c r="N54" s="49">
        <v>3.6526859499701712E-3</v>
      </c>
      <c r="O54" s="49">
        <v>360</v>
      </c>
      <c r="P54" s="49">
        <v>1.8104488887387736E-3</v>
      </c>
      <c r="Q54" s="49">
        <v>29.722000000000001</v>
      </c>
      <c r="R54" s="49">
        <v>1210</v>
      </c>
      <c r="S54" s="49">
        <v>5</v>
      </c>
      <c r="T54" s="49">
        <v>1</v>
      </c>
      <c r="U54" s="49">
        <v>5</v>
      </c>
      <c r="V54" s="49">
        <v>5</v>
      </c>
      <c r="W54" s="49">
        <v>5</v>
      </c>
      <c r="X54" s="107" t="s">
        <v>3026</v>
      </c>
    </row>
    <row r="55" spans="1:24" x14ac:dyDescent="0.25">
      <c r="A55" s="49">
        <v>9009155100</v>
      </c>
      <c r="B55" s="107" t="s">
        <v>252</v>
      </c>
      <c r="C55" s="107" t="s">
        <v>244</v>
      </c>
      <c r="D55" s="49">
        <v>14796.650600000001</v>
      </c>
      <c r="E55" s="49">
        <v>5.5907149517770613E-5</v>
      </c>
      <c r="F55" s="49">
        <v>0</v>
      </c>
      <c r="G55" s="49">
        <v>0</v>
      </c>
      <c r="H55" s="107" t="s">
        <v>1965</v>
      </c>
      <c r="I55" s="49">
        <v>6202.3136000000004</v>
      </c>
      <c r="J55" s="49">
        <v>5.5907149517770613E-5</v>
      </c>
      <c r="K55" s="49">
        <v>0</v>
      </c>
      <c r="L55" s="49">
        <v>0</v>
      </c>
      <c r="M55" s="49">
        <v>8594.3369999999995</v>
      </c>
      <c r="N55" s="49">
        <v>5.5907149517770613E-5</v>
      </c>
      <c r="O55" s="49">
        <v>0</v>
      </c>
      <c r="P55" s="49">
        <v>0</v>
      </c>
      <c r="Q55" s="49">
        <v>30.091000000000001</v>
      </c>
      <c r="R55" s="49">
        <v>1263</v>
      </c>
      <c r="S55" s="49">
        <v>5</v>
      </c>
      <c r="T55" s="49">
        <v>1</v>
      </c>
      <c r="U55" s="49">
        <v>4</v>
      </c>
      <c r="V55" s="49">
        <v>4.5</v>
      </c>
      <c r="W55" s="49">
        <v>5</v>
      </c>
      <c r="X55" s="107" t="s">
        <v>3031</v>
      </c>
    </row>
    <row r="56" spans="1:24" x14ac:dyDescent="0.25">
      <c r="A56" s="49">
        <v>9009165500</v>
      </c>
      <c r="B56" s="107" t="s">
        <v>266</v>
      </c>
      <c r="C56" s="107" t="s">
        <v>239</v>
      </c>
      <c r="D56" s="49">
        <v>0</v>
      </c>
      <c r="E56" s="49">
        <v>0</v>
      </c>
      <c r="F56" s="49">
        <v>830</v>
      </c>
      <c r="G56" s="49">
        <v>1.4880077317262672E-5</v>
      </c>
      <c r="H56" s="107" t="s">
        <v>290</v>
      </c>
      <c r="I56" s="49">
        <v>0</v>
      </c>
      <c r="J56" s="49">
        <v>0</v>
      </c>
      <c r="K56" s="49">
        <v>0</v>
      </c>
      <c r="L56" s="49">
        <v>1.4880077317262672E-5</v>
      </c>
      <c r="M56" s="49">
        <v>0</v>
      </c>
      <c r="N56" s="49">
        <v>0</v>
      </c>
      <c r="O56" s="49">
        <v>830</v>
      </c>
      <c r="P56" s="49">
        <v>1.4880077317262672E-5</v>
      </c>
      <c r="Q56" s="49">
        <v>29.556999999999999</v>
      </c>
      <c r="R56" s="49">
        <v>1350</v>
      </c>
      <c r="S56" s="49">
        <v>5</v>
      </c>
      <c r="T56" s="49">
        <v>1</v>
      </c>
      <c r="U56" s="49">
        <v>4</v>
      </c>
      <c r="V56" s="49">
        <v>4.5</v>
      </c>
      <c r="W56" s="49">
        <v>5</v>
      </c>
      <c r="X56" s="107" t="s">
        <v>3042</v>
      </c>
    </row>
    <row r="57" spans="1:24" x14ac:dyDescent="0.25">
      <c r="A57" s="49">
        <v>9009165500</v>
      </c>
      <c r="B57" s="107" t="s">
        <v>253</v>
      </c>
      <c r="C57" s="107" t="s">
        <v>244</v>
      </c>
      <c r="D57" s="49">
        <v>16559.529200000001</v>
      </c>
      <c r="E57" s="49">
        <v>1.9440665241910859E-3</v>
      </c>
      <c r="F57" s="49">
        <v>0</v>
      </c>
      <c r="G57" s="49">
        <v>1.166560563878554E-3</v>
      </c>
      <c r="H57" s="107" t="s">
        <v>1965</v>
      </c>
      <c r="I57" s="49">
        <v>0</v>
      </c>
      <c r="J57" s="49">
        <v>1.9440665241910859E-3</v>
      </c>
      <c r="K57" s="49">
        <v>0</v>
      </c>
      <c r="L57" s="49">
        <v>1.166560563878554E-3</v>
      </c>
      <c r="M57" s="49">
        <v>16559.529200000001</v>
      </c>
      <c r="N57" s="49">
        <v>1.9440665241910859E-3</v>
      </c>
      <c r="O57" s="49">
        <v>0</v>
      </c>
      <c r="P57" s="49">
        <v>1.166560563878554E-3</v>
      </c>
      <c r="Q57" s="49">
        <v>29.556999999999999</v>
      </c>
      <c r="R57" s="49">
        <v>1350</v>
      </c>
      <c r="S57" s="49">
        <v>5</v>
      </c>
      <c r="T57" s="49">
        <v>1</v>
      </c>
      <c r="U57" s="49">
        <v>4</v>
      </c>
      <c r="V57" s="49">
        <v>4.5</v>
      </c>
      <c r="W57" s="49">
        <v>5</v>
      </c>
      <c r="X57" s="107" t="s">
        <v>3042</v>
      </c>
    </row>
    <row r="58" spans="1:24" x14ac:dyDescent="0.25">
      <c r="A58" s="49">
        <v>9009180300</v>
      </c>
      <c r="B58" s="107" t="s">
        <v>254</v>
      </c>
      <c r="C58" s="107" t="s">
        <v>239</v>
      </c>
      <c r="D58" s="49">
        <v>32315.9293</v>
      </c>
      <c r="E58" s="49">
        <v>0</v>
      </c>
      <c r="F58" s="49">
        <v>0</v>
      </c>
      <c r="G58" s="49">
        <v>7.0317471931384296E-4</v>
      </c>
      <c r="H58" s="107" t="s">
        <v>290</v>
      </c>
      <c r="I58" s="49">
        <v>0</v>
      </c>
      <c r="J58" s="49">
        <v>0</v>
      </c>
      <c r="K58" s="49">
        <v>0</v>
      </c>
      <c r="L58" s="49">
        <v>7.0317471931384296E-4</v>
      </c>
      <c r="M58" s="49">
        <v>32315.9293</v>
      </c>
      <c r="N58" s="49">
        <v>0</v>
      </c>
      <c r="O58" s="49">
        <v>0</v>
      </c>
      <c r="P58" s="49">
        <v>7.0317471931384296E-4</v>
      </c>
      <c r="Q58" s="49">
        <v>33.018000000000001</v>
      </c>
      <c r="R58" s="49">
        <v>1284</v>
      </c>
      <c r="S58" s="49">
        <v>4</v>
      </c>
      <c r="T58" s="49">
        <v>1</v>
      </c>
      <c r="U58" s="49">
        <v>3</v>
      </c>
      <c r="V58" s="49">
        <v>3.5</v>
      </c>
      <c r="W58" s="49">
        <v>4</v>
      </c>
      <c r="X58" s="107" t="s">
        <v>3056</v>
      </c>
    </row>
    <row r="59" spans="1:24" x14ac:dyDescent="0.25">
      <c r="A59" s="49">
        <v>9009180300</v>
      </c>
      <c r="B59" s="107" t="s">
        <v>255</v>
      </c>
      <c r="C59" s="107" t="s">
        <v>239</v>
      </c>
      <c r="D59" s="49">
        <v>10134.6129</v>
      </c>
      <c r="E59" s="49">
        <v>2.6671952392185549E-3</v>
      </c>
      <c r="F59" s="49">
        <v>500</v>
      </c>
      <c r="G59" s="49">
        <v>0</v>
      </c>
      <c r="H59" s="107" t="s">
        <v>1965</v>
      </c>
      <c r="I59" s="49">
        <v>0</v>
      </c>
      <c r="J59" s="49">
        <v>2.6671952392185549E-3</v>
      </c>
      <c r="K59" s="49">
        <v>0</v>
      </c>
      <c r="L59" s="49">
        <v>0</v>
      </c>
      <c r="M59" s="49">
        <v>10134.6129</v>
      </c>
      <c r="N59" s="49">
        <v>2.6671952392185549E-3</v>
      </c>
      <c r="O59" s="49">
        <v>500</v>
      </c>
      <c r="P59" s="49">
        <v>0</v>
      </c>
      <c r="Q59" s="49">
        <v>33.018000000000001</v>
      </c>
      <c r="R59" s="49">
        <v>1284</v>
      </c>
      <c r="S59" s="49">
        <v>4</v>
      </c>
      <c r="T59" s="49">
        <v>1</v>
      </c>
      <c r="U59" s="49">
        <v>3</v>
      </c>
      <c r="V59" s="49">
        <v>3.5</v>
      </c>
      <c r="W59" s="49">
        <v>4</v>
      </c>
      <c r="X59" s="107" t="s">
        <v>3056</v>
      </c>
    </row>
    <row r="60" spans="1:24" x14ac:dyDescent="0.25">
      <c r="A60" s="49">
        <v>9009361402</v>
      </c>
      <c r="B60" s="107" t="s">
        <v>264</v>
      </c>
      <c r="C60" s="107" t="s">
        <v>239</v>
      </c>
      <c r="D60" s="49">
        <v>0</v>
      </c>
      <c r="E60" s="49">
        <v>0</v>
      </c>
      <c r="F60" s="49">
        <v>648547</v>
      </c>
      <c r="G60" s="49">
        <v>2.0832108244167739E-5</v>
      </c>
      <c r="H60" s="107" t="s">
        <v>290</v>
      </c>
      <c r="I60" s="49">
        <v>0</v>
      </c>
      <c r="J60" s="49">
        <v>0</v>
      </c>
      <c r="K60" s="49">
        <v>0</v>
      </c>
      <c r="L60" s="49">
        <v>2.0832108244167739E-5</v>
      </c>
      <c r="M60" s="49">
        <v>0</v>
      </c>
      <c r="N60" s="49">
        <v>0</v>
      </c>
      <c r="O60" s="49">
        <v>648547</v>
      </c>
      <c r="P60" s="49">
        <v>2.0832108244167739E-5</v>
      </c>
      <c r="Q60" s="49">
        <v>35.177999999999997</v>
      </c>
      <c r="R60" s="49">
        <v>1510</v>
      </c>
      <c r="S60" s="49">
        <v>4</v>
      </c>
      <c r="T60" s="49">
        <v>1</v>
      </c>
      <c r="U60" s="49">
        <v>5</v>
      </c>
      <c r="V60" s="49">
        <v>4.5</v>
      </c>
      <c r="W60" s="49">
        <v>5</v>
      </c>
      <c r="X60" s="107" t="s">
        <v>3066</v>
      </c>
    </row>
    <row r="61" spans="1:24" x14ac:dyDescent="0.25">
      <c r="A61" s="49">
        <v>9009361402</v>
      </c>
      <c r="B61" s="107" t="s">
        <v>251</v>
      </c>
      <c r="C61" s="107" t="s">
        <v>244</v>
      </c>
      <c r="D61" s="49">
        <v>119732.2037</v>
      </c>
      <c r="E61" s="49">
        <v>1.4861267900483195E-6</v>
      </c>
      <c r="F61" s="49">
        <v>0</v>
      </c>
      <c r="G61" s="49">
        <v>0</v>
      </c>
      <c r="H61" s="107" t="s">
        <v>290</v>
      </c>
      <c r="I61" s="49">
        <v>0</v>
      </c>
      <c r="J61" s="49">
        <v>1.4861267900483195E-6</v>
      </c>
      <c r="K61" s="49">
        <v>0</v>
      </c>
      <c r="L61" s="49">
        <v>0</v>
      </c>
      <c r="M61" s="49">
        <v>119732.2037</v>
      </c>
      <c r="N61" s="49">
        <v>1.4861267900483195E-6</v>
      </c>
      <c r="O61" s="49">
        <v>0</v>
      </c>
      <c r="P61" s="49">
        <v>0</v>
      </c>
      <c r="Q61" s="49">
        <v>35.177999999999997</v>
      </c>
      <c r="R61" s="49">
        <v>1510</v>
      </c>
      <c r="S61" s="49">
        <v>4</v>
      </c>
      <c r="T61" s="49">
        <v>1</v>
      </c>
      <c r="U61" s="49">
        <v>5</v>
      </c>
      <c r="V61" s="49">
        <v>4.5</v>
      </c>
      <c r="W61" s="49">
        <v>5</v>
      </c>
      <c r="X61" s="107" t="s">
        <v>3066</v>
      </c>
    </row>
    <row r="64" spans="1:24" x14ac:dyDescent="0.25">
      <c r="D64">
        <f>SUM(Merge6[CLM $ Collected ])</f>
        <v>2611766.8682999997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32F8-DAF5-4452-A910-9B364BD27B30}">
  <dimension ref="A1:X205"/>
  <sheetViews>
    <sheetView workbookViewId="0">
      <selection sqref="A1:X205"/>
    </sheetView>
  </sheetViews>
  <sheetFormatPr defaultRowHeight="15" x14ac:dyDescent="0.25"/>
  <cols>
    <col min="1" max="1" width="14.28515625" bestFit="1" customWidth="1"/>
    <col min="2" max="2" width="14.42578125" bestFit="1" customWidth="1"/>
    <col min="3" max="3" width="18.42578125" bestFit="1" customWidth="1"/>
    <col min="4" max="4" width="18" bestFit="1" customWidth="1"/>
    <col min="5" max="5" width="27.42578125" bestFit="1" customWidth="1"/>
    <col min="6" max="6" width="25.7109375" bestFit="1" customWidth="1"/>
    <col min="7" max="7" width="35.140625" bestFit="1" customWidth="1"/>
    <col min="8" max="8" width="11.7109375" bestFit="1" customWidth="1"/>
    <col min="9" max="9" width="28.42578125" bestFit="1" customWidth="1"/>
    <col min="10" max="10" width="37.85546875" bestFit="1" customWidth="1"/>
    <col min="11" max="11" width="36.5703125" bestFit="1" customWidth="1"/>
    <col min="12" max="12" width="46.42578125" bestFit="1" customWidth="1"/>
    <col min="13" max="13" width="21.42578125" bestFit="1" customWidth="1"/>
    <col min="14" max="14" width="30.85546875" bestFit="1" customWidth="1"/>
    <col min="15" max="15" width="29.5703125" bestFit="1" customWidth="1"/>
    <col min="16" max="16" width="39" bestFit="1" customWidth="1"/>
    <col min="17" max="17" width="52.85546875" bestFit="1" customWidth="1"/>
    <col min="18" max="18" width="47.7109375" bestFit="1" customWidth="1"/>
    <col min="19" max="19" width="45.42578125" bestFit="1" customWidth="1"/>
    <col min="20" max="20" width="31" bestFit="1" customWidth="1"/>
    <col min="21" max="21" width="41.28515625" bestFit="1" customWidth="1"/>
    <col min="22" max="22" width="36.42578125" bestFit="1" customWidth="1"/>
    <col min="23" max="23" width="40.28515625" bestFit="1" customWidth="1"/>
    <col min="24" max="24" width="11.140625" bestFit="1" customWidth="1"/>
  </cols>
  <sheetData>
    <row r="1" spans="1:24" x14ac:dyDescent="0.25">
      <c r="A1" t="s">
        <v>1</v>
      </c>
      <c r="B1" t="s">
        <v>2</v>
      </c>
      <c r="C1" t="s">
        <v>286</v>
      </c>
      <c r="D1" t="s">
        <v>8</v>
      </c>
      <c r="E1" t="s">
        <v>9</v>
      </c>
      <c r="F1" t="s">
        <v>10</v>
      </c>
      <c r="G1" t="s">
        <v>15</v>
      </c>
      <c r="H1" t="s">
        <v>278</v>
      </c>
      <c r="I1" t="s">
        <v>7</v>
      </c>
      <c r="J1" t="s">
        <v>13</v>
      </c>
      <c r="K1" t="s">
        <v>12</v>
      </c>
      <c r="L1" t="s">
        <v>14</v>
      </c>
      <c r="M1" t="s">
        <v>16</v>
      </c>
      <c r="N1" t="s">
        <v>17</v>
      </c>
      <c r="O1" t="s">
        <v>18</v>
      </c>
      <c r="P1" t="s">
        <v>19</v>
      </c>
      <c r="Q1" t="s">
        <v>1967</v>
      </c>
      <c r="R1" t="s">
        <v>1968</v>
      </c>
      <c r="S1" t="s">
        <v>1969</v>
      </c>
      <c r="T1" t="s">
        <v>1970</v>
      </c>
      <c r="U1" t="s">
        <v>1971</v>
      </c>
      <c r="V1" t="s">
        <v>1972</v>
      </c>
      <c r="W1" t="s">
        <v>1973</v>
      </c>
      <c r="X1" t="s">
        <v>277</v>
      </c>
    </row>
    <row r="2" spans="1:24" x14ac:dyDescent="0.25">
      <c r="A2" s="49">
        <v>9001060100</v>
      </c>
      <c r="B2" s="107" t="s">
        <v>241</v>
      </c>
      <c r="C2" s="107" t="s">
        <v>239</v>
      </c>
      <c r="D2" s="49">
        <v>100227.791</v>
      </c>
      <c r="E2" s="49">
        <v>1.3553941470087741E-5</v>
      </c>
      <c r="F2" s="49">
        <v>0</v>
      </c>
      <c r="G2" s="49">
        <v>0</v>
      </c>
      <c r="H2" s="107" t="s">
        <v>1965</v>
      </c>
      <c r="I2" s="49">
        <v>0</v>
      </c>
      <c r="J2" s="49">
        <v>1.3553941470087741E-5</v>
      </c>
      <c r="K2" s="49">
        <v>0</v>
      </c>
      <c r="L2" s="49">
        <v>0</v>
      </c>
      <c r="M2" s="49">
        <v>100227.791</v>
      </c>
      <c r="N2" s="49">
        <v>1.3553941470087741E-5</v>
      </c>
      <c r="O2" s="49">
        <v>0</v>
      </c>
      <c r="P2" s="49">
        <v>0</v>
      </c>
      <c r="Q2" s="49">
        <v>85.387</v>
      </c>
      <c r="R2" s="49">
        <v>2313</v>
      </c>
      <c r="S2" s="49">
        <v>1</v>
      </c>
      <c r="T2" s="49">
        <v>1</v>
      </c>
      <c r="U2" s="49">
        <v>2</v>
      </c>
      <c r="V2" s="49">
        <v>1.5</v>
      </c>
      <c r="W2" s="49">
        <v>2</v>
      </c>
      <c r="X2" s="107" t="s">
        <v>2887</v>
      </c>
    </row>
    <row r="3" spans="1:24" x14ac:dyDescent="0.25">
      <c r="A3" s="49">
        <v>9001060200</v>
      </c>
      <c r="B3" s="107" t="s">
        <v>241</v>
      </c>
      <c r="C3" s="107" t="s">
        <v>239</v>
      </c>
      <c r="D3" s="49">
        <v>73601.251600000003</v>
      </c>
      <c r="E3" s="49">
        <v>3.049800401209461E-5</v>
      </c>
      <c r="F3" s="49">
        <v>0</v>
      </c>
      <c r="G3" s="49">
        <v>0</v>
      </c>
      <c r="H3" s="107" t="s">
        <v>1965</v>
      </c>
      <c r="I3" s="49">
        <v>0</v>
      </c>
      <c r="J3" s="49">
        <v>3.049800401209461E-5</v>
      </c>
      <c r="K3" s="49">
        <v>0</v>
      </c>
      <c r="L3" s="49">
        <v>0</v>
      </c>
      <c r="M3" s="49">
        <v>73601.251600000003</v>
      </c>
      <c r="N3" s="49">
        <v>3.049800401209461E-5</v>
      </c>
      <c r="O3" s="49">
        <v>0</v>
      </c>
      <c r="P3" s="49">
        <v>0</v>
      </c>
      <c r="Q3" s="49">
        <v>75.665000000000006</v>
      </c>
      <c r="R3" s="49">
        <v>2452</v>
      </c>
      <c r="S3" s="49">
        <v>1</v>
      </c>
      <c r="T3" s="49">
        <v>1</v>
      </c>
      <c r="U3" s="49">
        <v>3</v>
      </c>
      <c r="V3" s="49">
        <v>2</v>
      </c>
      <c r="W3" s="49">
        <v>2</v>
      </c>
      <c r="X3" s="107" t="s">
        <v>2888</v>
      </c>
    </row>
    <row r="4" spans="1:24" x14ac:dyDescent="0.25">
      <c r="A4" s="49">
        <v>9001060300</v>
      </c>
      <c r="B4" s="107" t="s">
        <v>241</v>
      </c>
      <c r="C4" s="107" t="s">
        <v>239</v>
      </c>
      <c r="D4" s="49">
        <v>37903.3364</v>
      </c>
      <c r="E4" s="49">
        <v>3.1026838240039302E-8</v>
      </c>
      <c r="F4" s="49">
        <v>1240</v>
      </c>
      <c r="G4" s="49">
        <v>0</v>
      </c>
      <c r="H4" s="107" t="s">
        <v>290</v>
      </c>
      <c r="I4" s="49">
        <v>0</v>
      </c>
      <c r="J4" s="49">
        <v>3.1026838240039302E-8</v>
      </c>
      <c r="K4" s="49">
        <v>0</v>
      </c>
      <c r="L4" s="49">
        <v>0</v>
      </c>
      <c r="M4" s="49">
        <v>37903.3364</v>
      </c>
      <c r="N4" s="49">
        <v>3.1026838240039302E-8</v>
      </c>
      <c r="O4" s="49">
        <v>1240</v>
      </c>
      <c r="P4" s="49">
        <v>0</v>
      </c>
      <c r="Q4" s="49">
        <v>114.261</v>
      </c>
      <c r="R4" s="49">
        <v>3341</v>
      </c>
      <c r="S4" s="49">
        <v>1</v>
      </c>
      <c r="T4" s="49">
        <v>1</v>
      </c>
      <c r="U4" s="49">
        <v>2</v>
      </c>
      <c r="V4" s="49">
        <v>1.5</v>
      </c>
      <c r="W4" s="49">
        <v>2</v>
      </c>
      <c r="X4" s="107" t="s">
        <v>2889</v>
      </c>
    </row>
    <row r="5" spans="1:24" x14ac:dyDescent="0.25">
      <c r="A5" s="49">
        <v>9001060400</v>
      </c>
      <c r="B5" s="107" t="s">
        <v>241</v>
      </c>
      <c r="C5" s="107" t="s">
        <v>239</v>
      </c>
      <c r="D5" s="49">
        <v>9570.1769000000004</v>
      </c>
      <c r="E5" s="49">
        <v>2.453308394829508E-3</v>
      </c>
      <c r="F5" s="49">
        <v>0</v>
      </c>
      <c r="G5" s="49">
        <v>1.1966439137924103E-3</v>
      </c>
      <c r="H5" s="107" t="s">
        <v>1965</v>
      </c>
      <c r="I5" s="49">
        <v>0</v>
      </c>
      <c r="J5" s="49">
        <v>2.453308394829508E-3</v>
      </c>
      <c r="K5" s="49">
        <v>0</v>
      </c>
      <c r="L5" s="49">
        <v>1.1966439137924103E-3</v>
      </c>
      <c r="M5" s="49">
        <v>9570.1769000000004</v>
      </c>
      <c r="N5" s="49">
        <v>2.453308394829508E-3</v>
      </c>
      <c r="O5" s="49">
        <v>0</v>
      </c>
      <c r="P5" s="49">
        <v>1.1966439137924103E-3</v>
      </c>
      <c r="Q5" s="49">
        <v>146.92699999999999</v>
      </c>
      <c r="R5" s="49">
        <v>3810</v>
      </c>
      <c r="S5" s="49">
        <v>1</v>
      </c>
      <c r="T5" s="49">
        <v>1</v>
      </c>
      <c r="U5" s="49">
        <v>1</v>
      </c>
      <c r="V5" s="49">
        <v>1</v>
      </c>
      <c r="W5" s="49">
        <v>1</v>
      </c>
      <c r="X5" s="107" t="s">
        <v>2890</v>
      </c>
    </row>
    <row r="6" spans="1:24" x14ac:dyDescent="0.25">
      <c r="A6" s="49">
        <v>9001060500</v>
      </c>
      <c r="B6" s="107" t="s">
        <v>241</v>
      </c>
      <c r="C6" s="107" t="s">
        <v>239</v>
      </c>
      <c r="D6" s="49">
        <v>4850.7232000000004</v>
      </c>
      <c r="E6" s="49">
        <v>3.642720565257129E-6</v>
      </c>
      <c r="F6" s="49">
        <v>330</v>
      </c>
      <c r="G6" s="49">
        <v>0</v>
      </c>
      <c r="H6" s="107" t="s">
        <v>290</v>
      </c>
      <c r="I6" s="49">
        <v>0</v>
      </c>
      <c r="J6" s="49">
        <v>3.642720565257129E-6</v>
      </c>
      <c r="K6" s="49">
        <v>0</v>
      </c>
      <c r="L6" s="49">
        <v>0</v>
      </c>
      <c r="M6" s="49">
        <v>4850.7232000000004</v>
      </c>
      <c r="N6" s="49">
        <v>3.642720565257129E-6</v>
      </c>
      <c r="O6" s="49">
        <v>330</v>
      </c>
      <c r="P6" s="49">
        <v>0</v>
      </c>
      <c r="Q6" s="49">
        <v>121.599</v>
      </c>
      <c r="R6" s="49">
        <v>3418</v>
      </c>
      <c r="S6" s="49">
        <v>1</v>
      </c>
      <c r="T6" s="49">
        <v>1</v>
      </c>
      <c r="U6" s="49">
        <v>1</v>
      </c>
      <c r="V6" s="49">
        <v>1</v>
      </c>
      <c r="W6" s="49">
        <v>1</v>
      </c>
      <c r="X6" s="107" t="s">
        <v>2891</v>
      </c>
    </row>
    <row r="7" spans="1:24" x14ac:dyDescent="0.25">
      <c r="A7" s="49">
        <v>9001060600</v>
      </c>
      <c r="B7" s="107" t="s">
        <v>241</v>
      </c>
      <c r="C7" s="107" t="s">
        <v>239</v>
      </c>
      <c r="D7" s="49">
        <v>33150.8917</v>
      </c>
      <c r="E7" s="49">
        <v>3.3323013887803549E-3</v>
      </c>
      <c r="F7" s="49">
        <v>0</v>
      </c>
      <c r="G7" s="49">
        <v>1.8769479542696205E-3</v>
      </c>
      <c r="H7" s="107" t="s">
        <v>1965</v>
      </c>
      <c r="I7" s="49">
        <v>0</v>
      </c>
      <c r="J7" s="49">
        <v>3.3323013887803549E-3</v>
      </c>
      <c r="K7" s="49">
        <v>0</v>
      </c>
      <c r="L7" s="49">
        <v>1.8769479542696205E-3</v>
      </c>
      <c r="M7" s="49">
        <v>33150.8917</v>
      </c>
      <c r="N7" s="49">
        <v>3.3323013887803549E-3</v>
      </c>
      <c r="O7" s="49">
        <v>0</v>
      </c>
      <c r="P7" s="49">
        <v>1.8769479542696205E-3</v>
      </c>
      <c r="Q7" s="49">
        <v>116.73399999999999</v>
      </c>
      <c r="R7" s="49">
        <v>2525</v>
      </c>
      <c r="S7" s="49">
        <v>1</v>
      </c>
      <c r="T7" s="49">
        <v>1</v>
      </c>
      <c r="U7" s="49">
        <v>2</v>
      </c>
      <c r="V7" s="49">
        <v>1.5</v>
      </c>
      <c r="W7" s="49">
        <v>2</v>
      </c>
      <c r="X7" s="107" t="s">
        <v>2892</v>
      </c>
    </row>
    <row r="8" spans="1:24" x14ac:dyDescent="0.25">
      <c r="A8" s="49">
        <v>9001060700</v>
      </c>
      <c r="B8" s="107" t="s">
        <v>241</v>
      </c>
      <c r="C8" s="107" t="s">
        <v>239</v>
      </c>
      <c r="D8" s="49">
        <v>101146.5624</v>
      </c>
      <c r="E8" s="49">
        <v>3.4587412562109197E-3</v>
      </c>
      <c r="F8" s="49">
        <v>2245.5</v>
      </c>
      <c r="G8" s="49">
        <v>1.1630691025368313E-3</v>
      </c>
      <c r="H8" s="107" t="s">
        <v>1965</v>
      </c>
      <c r="I8" s="49">
        <v>0</v>
      </c>
      <c r="J8" s="49">
        <v>3.4587412562109197E-3</v>
      </c>
      <c r="K8" s="49">
        <v>0</v>
      </c>
      <c r="L8" s="49">
        <v>1.1630691025368313E-3</v>
      </c>
      <c r="M8" s="49">
        <v>101146.5624</v>
      </c>
      <c r="N8" s="49">
        <v>3.4587412562109197E-3</v>
      </c>
      <c r="O8" s="49">
        <v>2245.5</v>
      </c>
      <c r="P8" s="49">
        <v>1.1630691025368313E-3</v>
      </c>
      <c r="Q8" s="49">
        <v>104.15</v>
      </c>
      <c r="R8" s="49">
        <v>2864</v>
      </c>
      <c r="S8" s="49">
        <v>1</v>
      </c>
      <c r="T8" s="49">
        <v>1</v>
      </c>
      <c r="U8" s="49">
        <v>2</v>
      </c>
      <c r="V8" s="49">
        <v>1.5</v>
      </c>
      <c r="W8" s="49">
        <v>2</v>
      </c>
      <c r="X8" s="107" t="s">
        <v>2893</v>
      </c>
    </row>
    <row r="9" spans="1:24" x14ac:dyDescent="0.25">
      <c r="A9" s="49">
        <v>9001060900</v>
      </c>
      <c r="B9" s="107" t="s">
        <v>241</v>
      </c>
      <c r="C9" s="107" t="s">
        <v>239</v>
      </c>
      <c r="D9" s="49">
        <v>2542.0457000000001</v>
      </c>
      <c r="E9" s="49">
        <v>5.7714802906822541E-3</v>
      </c>
      <c r="F9" s="49">
        <v>0</v>
      </c>
      <c r="G9" s="49">
        <v>9.738492777457777E-4</v>
      </c>
      <c r="H9" s="107" t="s">
        <v>1965</v>
      </c>
      <c r="I9" s="49">
        <v>0</v>
      </c>
      <c r="J9" s="49">
        <v>5.7714802906822541E-3</v>
      </c>
      <c r="K9" s="49">
        <v>0</v>
      </c>
      <c r="L9" s="49">
        <v>9.738492777457777E-4</v>
      </c>
      <c r="M9" s="49">
        <v>2542.0457000000001</v>
      </c>
      <c r="N9" s="49">
        <v>5.7714802906822541E-3</v>
      </c>
      <c r="O9" s="49">
        <v>0</v>
      </c>
      <c r="P9" s="49">
        <v>9.738492777457777E-4</v>
      </c>
      <c r="Q9" s="49">
        <v>82.66</v>
      </c>
      <c r="R9" s="49">
        <v>2698</v>
      </c>
      <c r="S9" s="49">
        <v>1</v>
      </c>
      <c r="T9" s="49">
        <v>1</v>
      </c>
      <c r="U9" s="49">
        <v>1</v>
      </c>
      <c r="V9" s="49">
        <v>1</v>
      </c>
      <c r="W9" s="49">
        <v>1</v>
      </c>
      <c r="X9" s="107" t="s">
        <v>2895</v>
      </c>
    </row>
    <row r="10" spans="1:24" x14ac:dyDescent="0.25">
      <c r="A10" s="49">
        <v>9001061000</v>
      </c>
      <c r="B10" s="107" t="s">
        <v>241</v>
      </c>
      <c r="C10" s="107" t="s">
        <v>239</v>
      </c>
      <c r="D10" s="49">
        <v>48402.934399999998</v>
      </c>
      <c r="E10" s="49">
        <v>2.6703042528062166E-3</v>
      </c>
      <c r="F10" s="49">
        <v>79085</v>
      </c>
      <c r="G10" s="49">
        <v>4.3758140968420684E-4</v>
      </c>
      <c r="H10" s="107" t="s">
        <v>1965</v>
      </c>
      <c r="I10" s="49">
        <v>0</v>
      </c>
      <c r="J10" s="49">
        <v>2.6703042528062166E-3</v>
      </c>
      <c r="K10" s="49">
        <v>0</v>
      </c>
      <c r="L10" s="49">
        <v>4.3758140968420684E-4</v>
      </c>
      <c r="M10" s="49">
        <v>48402.934399999998</v>
      </c>
      <c r="N10" s="49">
        <v>2.6703042528062166E-3</v>
      </c>
      <c r="O10" s="49">
        <v>79085</v>
      </c>
      <c r="P10" s="49">
        <v>4.3758140968420684E-4</v>
      </c>
      <c r="Q10" s="49">
        <v>49.470999999999997</v>
      </c>
      <c r="R10" s="49">
        <v>1741</v>
      </c>
      <c r="S10" s="49">
        <v>3</v>
      </c>
      <c r="T10" s="49">
        <v>1</v>
      </c>
      <c r="U10" s="49">
        <v>3</v>
      </c>
      <c r="V10" s="49">
        <v>3</v>
      </c>
      <c r="W10" s="49">
        <v>3</v>
      </c>
      <c r="X10" s="107" t="s">
        <v>2896</v>
      </c>
    </row>
    <row r="11" spans="1:24" x14ac:dyDescent="0.25">
      <c r="A11" s="49">
        <v>9001061100</v>
      </c>
      <c r="B11" s="107" t="s">
        <v>241</v>
      </c>
      <c r="C11" s="107" t="s">
        <v>239</v>
      </c>
      <c r="D11" s="49">
        <v>3413.4719</v>
      </c>
      <c r="E11" s="49">
        <v>4.2257383673199944E-3</v>
      </c>
      <c r="F11" s="49">
        <v>0</v>
      </c>
      <c r="G11" s="49">
        <v>5.7024622701399392E-3</v>
      </c>
      <c r="H11" s="107" t="s">
        <v>1966</v>
      </c>
      <c r="I11" s="49">
        <v>0</v>
      </c>
      <c r="J11" s="49">
        <v>4.2257383673199944E-3</v>
      </c>
      <c r="K11" s="49">
        <v>0</v>
      </c>
      <c r="L11" s="49">
        <v>5.7024622701399392E-3</v>
      </c>
      <c r="M11" s="49">
        <v>3413.4719</v>
      </c>
      <c r="N11" s="49">
        <v>4.2257383673199944E-3</v>
      </c>
      <c r="O11" s="49">
        <v>0</v>
      </c>
      <c r="P11" s="49">
        <v>5.7024622701399392E-3</v>
      </c>
      <c r="Q11" s="49">
        <v>94.519000000000005</v>
      </c>
      <c r="R11" s="49">
        <v>2692</v>
      </c>
      <c r="S11" s="49">
        <v>1</v>
      </c>
      <c r="T11" s="49">
        <v>1</v>
      </c>
      <c r="U11" s="49">
        <v>1</v>
      </c>
      <c r="V11" s="49">
        <v>1</v>
      </c>
      <c r="W11" s="49">
        <v>1</v>
      </c>
      <c r="X11" s="107" t="s">
        <v>2897</v>
      </c>
    </row>
    <row r="12" spans="1:24" x14ac:dyDescent="0.25">
      <c r="A12" s="49">
        <v>9001061300</v>
      </c>
      <c r="B12" s="107" t="s">
        <v>241</v>
      </c>
      <c r="C12" s="107" t="s">
        <v>239</v>
      </c>
      <c r="D12" s="49">
        <v>19307.045299999998</v>
      </c>
      <c r="E12" s="49">
        <v>4.0455314530851143E-3</v>
      </c>
      <c r="F12" s="49">
        <v>0</v>
      </c>
      <c r="G12" s="49">
        <v>4.9616367887917736E-4</v>
      </c>
      <c r="H12" s="107" t="s">
        <v>1965</v>
      </c>
      <c r="I12" s="49">
        <v>1395.1153999999999</v>
      </c>
      <c r="J12" s="49">
        <v>4.0455314530851143E-3</v>
      </c>
      <c r="K12" s="49">
        <v>0</v>
      </c>
      <c r="L12" s="49">
        <v>4.9616367887917736E-4</v>
      </c>
      <c r="M12" s="49">
        <v>17911.929899999999</v>
      </c>
      <c r="N12" s="49">
        <v>4.0455314530851143E-3</v>
      </c>
      <c r="O12" s="49">
        <v>0</v>
      </c>
      <c r="P12" s="49">
        <v>4.9616367887917736E-4</v>
      </c>
      <c r="Q12" s="49">
        <v>54.923000000000002</v>
      </c>
      <c r="R12" s="49">
        <v>1857</v>
      </c>
      <c r="S12" s="49">
        <v>3</v>
      </c>
      <c r="T12" s="49">
        <v>1</v>
      </c>
      <c r="U12" s="49">
        <v>4</v>
      </c>
      <c r="V12" s="49">
        <v>3.5</v>
      </c>
      <c r="W12" s="49">
        <v>4</v>
      </c>
      <c r="X12" s="107" t="s">
        <v>2899</v>
      </c>
    </row>
    <row r="13" spans="1:24" x14ac:dyDescent="0.25">
      <c r="A13" s="49">
        <v>9001061400</v>
      </c>
      <c r="B13" s="107" t="s">
        <v>241</v>
      </c>
      <c r="C13" s="107" t="s">
        <v>239</v>
      </c>
      <c r="D13" s="49">
        <v>111401.4479</v>
      </c>
      <c r="E13" s="49">
        <v>1.4151994756314813E-3</v>
      </c>
      <c r="F13" s="49">
        <v>224266</v>
      </c>
      <c r="G13" s="49">
        <v>2.6114654732414528E-4</v>
      </c>
      <c r="H13" s="107" t="s">
        <v>1965</v>
      </c>
      <c r="I13" s="49">
        <v>0</v>
      </c>
      <c r="J13" s="49">
        <v>1.4151994756314813E-3</v>
      </c>
      <c r="K13" s="49">
        <v>0</v>
      </c>
      <c r="L13" s="49">
        <v>2.6114654732414528E-4</v>
      </c>
      <c r="M13" s="49">
        <v>111401.4479</v>
      </c>
      <c r="N13" s="49">
        <v>1.4151994756314813E-3</v>
      </c>
      <c r="O13" s="49">
        <v>224266</v>
      </c>
      <c r="P13" s="49">
        <v>2.6114654732414528E-4</v>
      </c>
      <c r="Q13" s="49">
        <v>56.725000000000001</v>
      </c>
      <c r="R13" s="49">
        <v>1873</v>
      </c>
      <c r="S13" s="49">
        <v>3</v>
      </c>
      <c r="T13" s="49">
        <v>1</v>
      </c>
      <c r="U13" s="49">
        <v>5</v>
      </c>
      <c r="V13" s="49">
        <v>4</v>
      </c>
      <c r="W13" s="49">
        <v>4</v>
      </c>
      <c r="X13" s="107" t="s">
        <v>2900</v>
      </c>
    </row>
    <row r="14" spans="1:24" x14ac:dyDescent="0.25">
      <c r="A14" s="49">
        <v>9001061500</v>
      </c>
      <c r="B14" s="107" t="s">
        <v>240</v>
      </c>
      <c r="C14" s="107" t="s">
        <v>239</v>
      </c>
      <c r="D14" s="49">
        <v>2535.1001999999999</v>
      </c>
      <c r="E14" s="49">
        <v>1.693069653472477E-3</v>
      </c>
      <c r="F14" s="49">
        <v>0</v>
      </c>
      <c r="G14" s="49">
        <v>1.7877698652979872E-3</v>
      </c>
      <c r="H14" s="107" t="s">
        <v>1966</v>
      </c>
      <c r="I14" s="49">
        <v>0</v>
      </c>
      <c r="J14" s="49">
        <v>1.693069653472477E-3</v>
      </c>
      <c r="K14" s="49">
        <v>0</v>
      </c>
      <c r="L14" s="49">
        <v>1.7877698652979872E-3</v>
      </c>
      <c r="M14" s="49">
        <v>2535.1001999999999</v>
      </c>
      <c r="N14" s="49">
        <v>1.693069653472477E-3</v>
      </c>
      <c r="O14" s="49">
        <v>0</v>
      </c>
      <c r="P14" s="49">
        <v>1.7877698652979872E-3</v>
      </c>
      <c r="Q14" s="49">
        <v>89.569000000000003</v>
      </c>
      <c r="R14" s="49">
        <v>2670</v>
      </c>
      <c r="S14" s="49">
        <v>1</v>
      </c>
      <c r="T14" s="49">
        <v>1</v>
      </c>
      <c r="U14" s="49">
        <v>4</v>
      </c>
      <c r="V14" s="49">
        <v>2.5</v>
      </c>
      <c r="W14" s="49">
        <v>3</v>
      </c>
      <c r="X14" s="107" t="s">
        <v>2901</v>
      </c>
    </row>
    <row r="15" spans="1:24" x14ac:dyDescent="0.25">
      <c r="A15" s="49">
        <v>9001061500</v>
      </c>
      <c r="B15" s="107" t="s">
        <v>241</v>
      </c>
      <c r="C15" s="107" t="s">
        <v>239</v>
      </c>
      <c r="D15" s="49">
        <v>63380.398999999998</v>
      </c>
      <c r="E15" s="49">
        <v>4.8602242955113123E-3</v>
      </c>
      <c r="F15" s="49">
        <v>1555</v>
      </c>
      <c r="G15" s="49">
        <v>5.0261324007126237E-3</v>
      </c>
      <c r="H15" s="107" t="s">
        <v>1966</v>
      </c>
      <c r="I15" s="49">
        <v>0</v>
      </c>
      <c r="J15" s="49">
        <v>4.8602242955113123E-3</v>
      </c>
      <c r="K15" s="49">
        <v>0</v>
      </c>
      <c r="L15" s="49">
        <v>5.0261324007126237E-3</v>
      </c>
      <c r="M15" s="49">
        <v>63380.398999999998</v>
      </c>
      <c r="N15" s="49">
        <v>4.8602242955113123E-3</v>
      </c>
      <c r="O15" s="49">
        <v>1555</v>
      </c>
      <c r="P15" s="49">
        <v>5.0261324007126237E-3</v>
      </c>
      <c r="Q15" s="49">
        <v>89.569000000000003</v>
      </c>
      <c r="R15" s="49">
        <v>2670</v>
      </c>
      <c r="S15" s="49">
        <v>1</v>
      </c>
      <c r="T15" s="49">
        <v>1</v>
      </c>
      <c r="U15" s="49">
        <v>4</v>
      </c>
      <c r="V15" s="49">
        <v>2.5</v>
      </c>
      <c r="W15" s="49">
        <v>3</v>
      </c>
      <c r="X15" s="107" t="s">
        <v>2901</v>
      </c>
    </row>
    <row r="16" spans="1:24" x14ac:dyDescent="0.25">
      <c r="A16" s="49">
        <v>9001061600</v>
      </c>
      <c r="B16" s="107" t="s">
        <v>241</v>
      </c>
      <c r="C16" s="107" t="s">
        <v>239</v>
      </c>
      <c r="D16" s="49">
        <v>32031.164499999999</v>
      </c>
      <c r="E16" s="49">
        <v>2.5042807066534404E-3</v>
      </c>
      <c r="F16" s="49">
        <v>49035</v>
      </c>
      <c r="G16" s="49">
        <v>2.6623850978211254E-4</v>
      </c>
      <c r="H16" s="107" t="s">
        <v>1965</v>
      </c>
      <c r="I16" s="49">
        <v>2121.6125999999999</v>
      </c>
      <c r="J16" s="49">
        <v>2.5042807066534404E-3</v>
      </c>
      <c r="K16" s="49">
        <v>0</v>
      </c>
      <c r="L16" s="49">
        <v>2.6623850978211254E-4</v>
      </c>
      <c r="M16" s="49">
        <v>29909.551899999999</v>
      </c>
      <c r="N16" s="49">
        <v>2.5042807066534404E-3</v>
      </c>
      <c r="O16" s="49">
        <v>49035</v>
      </c>
      <c r="P16" s="49">
        <v>2.6623850978211254E-4</v>
      </c>
      <c r="Q16" s="49">
        <v>80.623999999999995</v>
      </c>
      <c r="R16" s="49">
        <v>2370</v>
      </c>
      <c r="S16" s="49">
        <v>1</v>
      </c>
      <c r="T16" s="49">
        <v>1</v>
      </c>
      <c r="U16" s="49">
        <v>1</v>
      </c>
      <c r="V16" s="49">
        <v>1</v>
      </c>
      <c r="W16" s="49">
        <v>1</v>
      </c>
      <c r="X16" s="107" t="s">
        <v>2902</v>
      </c>
    </row>
    <row r="17" spans="1:24" x14ac:dyDescent="0.25">
      <c r="A17" s="49">
        <v>9001070100</v>
      </c>
      <c r="B17" s="107" t="s">
        <v>240</v>
      </c>
      <c r="C17" s="107" t="s">
        <v>244</v>
      </c>
      <c r="D17" s="49">
        <v>7281.1782000000003</v>
      </c>
      <c r="E17" s="49">
        <v>1.2874612265994087E-3</v>
      </c>
      <c r="F17" s="49">
        <v>0</v>
      </c>
      <c r="G17" s="49">
        <v>1.1727304391373837E-3</v>
      </c>
      <c r="H17" s="107" t="s">
        <v>1965</v>
      </c>
      <c r="I17" s="49">
        <v>0</v>
      </c>
      <c r="J17" s="49">
        <v>1.2874612265994087E-3</v>
      </c>
      <c r="K17" s="49">
        <v>0</v>
      </c>
      <c r="L17" s="49">
        <v>1.1727304391373837E-3</v>
      </c>
      <c r="M17" s="49">
        <v>7281.1782000000003</v>
      </c>
      <c r="N17" s="49">
        <v>1.2874612265994087E-3</v>
      </c>
      <c r="O17" s="49">
        <v>0</v>
      </c>
      <c r="P17" s="49">
        <v>1.1727304391373837E-3</v>
      </c>
      <c r="Q17" s="49">
        <v>59.890999999999998</v>
      </c>
      <c r="R17" s="49">
        <v>1489</v>
      </c>
      <c r="S17" s="49">
        <v>3</v>
      </c>
      <c r="T17" s="49">
        <v>1</v>
      </c>
      <c r="U17" s="49">
        <v>4</v>
      </c>
      <c r="V17" s="49">
        <v>3.5</v>
      </c>
      <c r="W17" s="49">
        <v>4</v>
      </c>
      <c r="X17" s="107" t="s">
        <v>2903</v>
      </c>
    </row>
    <row r="18" spans="1:24" x14ac:dyDescent="0.25">
      <c r="A18" s="49">
        <v>9001070200</v>
      </c>
      <c r="B18" s="107" t="s">
        <v>260</v>
      </c>
      <c r="C18" s="107" t="s">
        <v>239</v>
      </c>
      <c r="D18" s="49">
        <v>0</v>
      </c>
      <c r="E18" s="49">
        <v>2.5897031523486776E-3</v>
      </c>
      <c r="F18" s="49">
        <v>85</v>
      </c>
      <c r="G18" s="49">
        <v>2.0906645527465372E-3</v>
      </c>
      <c r="H18" s="107" t="s">
        <v>1965</v>
      </c>
      <c r="I18" s="49">
        <v>0</v>
      </c>
      <c r="J18" s="49">
        <v>2.5897031523486776E-3</v>
      </c>
      <c r="K18" s="49">
        <v>0</v>
      </c>
      <c r="L18" s="49">
        <v>2.0906645527465372E-3</v>
      </c>
      <c r="M18" s="49">
        <v>0</v>
      </c>
      <c r="N18" s="49">
        <v>2.5897031523486776E-3</v>
      </c>
      <c r="O18" s="49">
        <v>85</v>
      </c>
      <c r="P18" s="49">
        <v>2.0906645527465372E-3</v>
      </c>
      <c r="Q18" s="49">
        <v>27.728999999999999</v>
      </c>
      <c r="R18" s="49">
        <v>1292</v>
      </c>
      <c r="S18" s="49">
        <v>5</v>
      </c>
      <c r="T18" s="49">
        <v>1</v>
      </c>
      <c r="U18" s="49">
        <v>4</v>
      </c>
      <c r="V18" s="49">
        <v>4.5</v>
      </c>
      <c r="W18" s="49">
        <v>5</v>
      </c>
      <c r="X18" s="107" t="s">
        <v>2904</v>
      </c>
    </row>
    <row r="19" spans="1:24" x14ac:dyDescent="0.25">
      <c r="A19" s="49">
        <v>9001070200</v>
      </c>
      <c r="B19" s="107" t="s">
        <v>240</v>
      </c>
      <c r="C19" s="107" t="s">
        <v>244</v>
      </c>
      <c r="D19" s="49">
        <v>23732.358</v>
      </c>
      <c r="E19" s="49">
        <v>4.0787861310231923E-3</v>
      </c>
      <c r="F19" s="49">
        <v>0</v>
      </c>
      <c r="G19" s="49">
        <v>5.2688508650839772E-4</v>
      </c>
      <c r="H19" s="107" t="s">
        <v>1965</v>
      </c>
      <c r="I19" s="49">
        <v>0</v>
      </c>
      <c r="J19" s="49">
        <v>4.0787861310231923E-3</v>
      </c>
      <c r="K19" s="49">
        <v>0</v>
      </c>
      <c r="L19" s="49">
        <v>5.2688508650839772E-4</v>
      </c>
      <c r="M19" s="49">
        <v>23732.358</v>
      </c>
      <c r="N19" s="49">
        <v>4.0787861310231923E-3</v>
      </c>
      <c r="O19" s="49">
        <v>0</v>
      </c>
      <c r="P19" s="49">
        <v>5.2688508650839772E-4</v>
      </c>
      <c r="Q19" s="49">
        <v>27.728999999999999</v>
      </c>
      <c r="R19" s="49">
        <v>1292</v>
      </c>
      <c r="S19" s="49">
        <v>5</v>
      </c>
      <c r="T19" s="49">
        <v>1</v>
      </c>
      <c r="U19" s="49">
        <v>4</v>
      </c>
      <c r="V19" s="49">
        <v>4.5</v>
      </c>
      <c r="W19" s="49">
        <v>5</v>
      </c>
      <c r="X19" s="107" t="s">
        <v>2904</v>
      </c>
    </row>
    <row r="20" spans="1:24" x14ac:dyDescent="0.25">
      <c r="A20" s="49">
        <v>9001070300</v>
      </c>
      <c r="B20" s="107" t="s">
        <v>260</v>
      </c>
      <c r="C20" s="107" t="s">
        <v>239</v>
      </c>
      <c r="D20" s="49">
        <v>0</v>
      </c>
      <c r="E20" s="49">
        <v>1.8534214633550644E-5</v>
      </c>
      <c r="F20" s="49">
        <v>92446</v>
      </c>
      <c r="G20" s="49">
        <v>0</v>
      </c>
      <c r="H20" s="107" t="s">
        <v>1965</v>
      </c>
      <c r="I20" s="49">
        <v>0</v>
      </c>
      <c r="J20" s="49">
        <v>1.8534214633550644E-5</v>
      </c>
      <c r="K20" s="49">
        <v>0</v>
      </c>
      <c r="L20" s="49">
        <v>0</v>
      </c>
      <c r="M20" s="49">
        <v>0</v>
      </c>
      <c r="N20" s="49">
        <v>1.8534214633550644E-5</v>
      </c>
      <c r="O20" s="49">
        <v>92446</v>
      </c>
      <c r="P20" s="49">
        <v>0</v>
      </c>
      <c r="Q20" s="49">
        <v>5.532</v>
      </c>
      <c r="R20" s="49">
        <v>433</v>
      </c>
      <c r="S20" s="49">
        <v>5</v>
      </c>
      <c r="T20" s="49">
        <v>1</v>
      </c>
      <c r="U20" s="49">
        <v>4</v>
      </c>
      <c r="V20" s="49">
        <v>4.5</v>
      </c>
      <c r="W20" s="49">
        <v>5</v>
      </c>
      <c r="X20" s="107" t="s">
        <v>2905</v>
      </c>
    </row>
    <row r="21" spans="1:24" x14ac:dyDescent="0.25">
      <c r="A21" s="49">
        <v>9001070300</v>
      </c>
      <c r="B21" s="107" t="s">
        <v>240</v>
      </c>
      <c r="C21" s="107" t="s">
        <v>244</v>
      </c>
      <c r="D21" s="49">
        <v>90882.647700000001</v>
      </c>
      <c r="E21" s="49">
        <v>6.4748125530436768E-3</v>
      </c>
      <c r="F21" s="49">
        <v>0</v>
      </c>
      <c r="G21" s="49">
        <v>2.065394610243269E-3</v>
      </c>
      <c r="H21" s="107" t="s">
        <v>1965</v>
      </c>
      <c r="I21" s="49">
        <v>0</v>
      </c>
      <c r="J21" s="49">
        <v>6.4748125530436768E-3</v>
      </c>
      <c r="K21" s="49">
        <v>0</v>
      </c>
      <c r="L21" s="49">
        <v>2.065394610243269E-3</v>
      </c>
      <c r="M21" s="49">
        <v>90882.647700000001</v>
      </c>
      <c r="N21" s="49">
        <v>6.4748125530436768E-3</v>
      </c>
      <c r="O21" s="49">
        <v>0</v>
      </c>
      <c r="P21" s="49">
        <v>2.065394610243269E-3</v>
      </c>
      <c r="Q21" s="49">
        <v>5.532</v>
      </c>
      <c r="R21" s="49">
        <v>433</v>
      </c>
      <c r="S21" s="49">
        <v>5</v>
      </c>
      <c r="T21" s="49">
        <v>1</v>
      </c>
      <c r="U21" s="49">
        <v>4</v>
      </c>
      <c r="V21" s="49">
        <v>4.5</v>
      </c>
      <c r="W21" s="49">
        <v>5</v>
      </c>
      <c r="X21" s="107" t="s">
        <v>2905</v>
      </c>
    </row>
    <row r="22" spans="1:24" x14ac:dyDescent="0.25">
      <c r="A22" s="49">
        <v>9001070400</v>
      </c>
      <c r="B22" s="107" t="s">
        <v>260</v>
      </c>
      <c r="C22" s="107" t="s">
        <v>239</v>
      </c>
      <c r="D22" s="49">
        <v>0</v>
      </c>
      <c r="E22" s="49">
        <v>6.2608954859231705E-3</v>
      </c>
      <c r="F22" s="49">
        <v>484416</v>
      </c>
      <c r="G22" s="49">
        <v>1.473453825703799E-3</v>
      </c>
      <c r="H22" s="107" t="s">
        <v>1965</v>
      </c>
      <c r="I22" s="49">
        <v>0</v>
      </c>
      <c r="J22" s="49">
        <v>6.2608954859231705E-3</v>
      </c>
      <c r="K22" s="49">
        <v>0</v>
      </c>
      <c r="L22" s="49">
        <v>1.473453825703799E-3</v>
      </c>
      <c r="M22" s="49">
        <v>0</v>
      </c>
      <c r="N22" s="49">
        <v>6.2608954859231705E-3</v>
      </c>
      <c r="O22" s="49">
        <v>484416</v>
      </c>
      <c r="P22" s="49">
        <v>1.473453825703799E-3</v>
      </c>
      <c r="Q22" s="49">
        <v>25.893000000000001</v>
      </c>
      <c r="R22" s="49">
        <v>912</v>
      </c>
      <c r="S22" s="49">
        <v>5</v>
      </c>
      <c r="T22" s="49">
        <v>1</v>
      </c>
      <c r="U22" s="49">
        <v>5</v>
      </c>
      <c r="V22" s="49">
        <v>5</v>
      </c>
      <c r="W22" s="49">
        <v>5</v>
      </c>
      <c r="X22" s="107" t="s">
        <v>2906</v>
      </c>
    </row>
    <row r="23" spans="1:24" x14ac:dyDescent="0.25">
      <c r="A23" s="49">
        <v>9001070400</v>
      </c>
      <c r="B23" s="107" t="s">
        <v>240</v>
      </c>
      <c r="C23" s="107" t="s">
        <v>244</v>
      </c>
      <c r="D23" s="49">
        <v>28740.396199999999</v>
      </c>
      <c r="E23" s="49">
        <v>0</v>
      </c>
      <c r="F23" s="49">
        <v>0</v>
      </c>
      <c r="G23" s="49">
        <v>6.8961123123761155E-4</v>
      </c>
      <c r="H23" s="107" t="s">
        <v>290</v>
      </c>
      <c r="I23" s="49">
        <v>0</v>
      </c>
      <c r="J23" s="49">
        <v>0</v>
      </c>
      <c r="K23" s="49">
        <v>0</v>
      </c>
      <c r="L23" s="49">
        <v>6.8961123123761155E-4</v>
      </c>
      <c r="M23" s="49">
        <v>28740.396199999999</v>
      </c>
      <c r="N23" s="49">
        <v>0</v>
      </c>
      <c r="O23" s="49">
        <v>0</v>
      </c>
      <c r="P23" s="49">
        <v>6.8961123123761155E-4</v>
      </c>
      <c r="Q23" s="49">
        <v>25.893000000000001</v>
      </c>
      <c r="R23" s="49">
        <v>912</v>
      </c>
      <c r="S23" s="49">
        <v>5</v>
      </c>
      <c r="T23" s="49">
        <v>1</v>
      </c>
      <c r="U23" s="49">
        <v>5</v>
      </c>
      <c r="V23" s="49">
        <v>5</v>
      </c>
      <c r="W23" s="49">
        <v>5</v>
      </c>
      <c r="X23" s="107" t="s">
        <v>2906</v>
      </c>
    </row>
    <row r="24" spans="1:24" x14ac:dyDescent="0.25">
      <c r="A24" s="49">
        <v>9001070500</v>
      </c>
      <c r="B24" s="107" t="s">
        <v>240</v>
      </c>
      <c r="C24" s="107" t="s">
        <v>244</v>
      </c>
      <c r="D24" s="49">
        <v>16724.715800000002</v>
      </c>
      <c r="E24" s="49">
        <v>4.0691271591036283E-3</v>
      </c>
      <c r="F24" s="49">
        <v>0</v>
      </c>
      <c r="G24" s="49">
        <v>0</v>
      </c>
      <c r="H24" s="107" t="s">
        <v>1965</v>
      </c>
      <c r="I24" s="49">
        <v>0</v>
      </c>
      <c r="J24" s="49">
        <v>4.0691271591036283E-3</v>
      </c>
      <c r="K24" s="49">
        <v>0</v>
      </c>
      <c r="L24" s="49">
        <v>0</v>
      </c>
      <c r="M24" s="49">
        <v>16724.715800000002</v>
      </c>
      <c r="N24" s="49">
        <v>4.0691271591036283E-3</v>
      </c>
      <c r="O24" s="49">
        <v>0</v>
      </c>
      <c r="P24" s="49">
        <v>0</v>
      </c>
      <c r="Q24" s="49">
        <v>15.334</v>
      </c>
      <c r="R24" s="49">
        <v>1275</v>
      </c>
      <c r="S24" s="49">
        <v>5</v>
      </c>
      <c r="T24" s="49">
        <v>1</v>
      </c>
      <c r="U24" s="49">
        <v>5</v>
      </c>
      <c r="V24" s="49">
        <v>5</v>
      </c>
      <c r="W24" s="49">
        <v>5</v>
      </c>
      <c r="X24" s="107" t="s">
        <v>2907</v>
      </c>
    </row>
    <row r="25" spans="1:24" x14ac:dyDescent="0.25">
      <c r="A25" s="49">
        <v>9001070600</v>
      </c>
      <c r="B25" s="107" t="s">
        <v>260</v>
      </c>
      <c r="C25" s="107" t="s">
        <v>239</v>
      </c>
      <c r="D25" s="49">
        <v>0</v>
      </c>
      <c r="E25" s="49">
        <v>0</v>
      </c>
      <c r="F25" s="49">
        <v>49135</v>
      </c>
      <c r="G25" s="49">
        <v>5.1608453118843578E-4</v>
      </c>
      <c r="H25" s="107" t="s">
        <v>290</v>
      </c>
      <c r="I25" s="49">
        <v>0</v>
      </c>
      <c r="J25" s="49">
        <v>0</v>
      </c>
      <c r="K25" s="49">
        <v>0</v>
      </c>
      <c r="L25" s="49">
        <v>5.1608453118843578E-4</v>
      </c>
      <c r="M25" s="49">
        <v>0</v>
      </c>
      <c r="N25" s="49">
        <v>0</v>
      </c>
      <c r="O25" s="49">
        <v>49135</v>
      </c>
      <c r="P25" s="49">
        <v>5.1608453118843578E-4</v>
      </c>
      <c r="Q25" s="49">
        <v>18.832999999999998</v>
      </c>
      <c r="R25" s="49">
        <v>974</v>
      </c>
      <c r="S25" s="49">
        <v>5</v>
      </c>
      <c r="T25" s="49">
        <v>1</v>
      </c>
      <c r="U25" s="49">
        <v>4</v>
      </c>
      <c r="V25" s="49">
        <v>4.5</v>
      </c>
      <c r="W25" s="49">
        <v>5</v>
      </c>
      <c r="X25" s="107" t="s">
        <v>2908</v>
      </c>
    </row>
    <row r="26" spans="1:24" x14ac:dyDescent="0.25">
      <c r="A26" s="49">
        <v>9001070600</v>
      </c>
      <c r="B26" s="107" t="s">
        <v>240</v>
      </c>
      <c r="C26" s="107" t="s">
        <v>244</v>
      </c>
      <c r="D26" s="49">
        <v>329048.53960000002</v>
      </c>
      <c r="E26" s="49">
        <v>2.3196537377020692E-3</v>
      </c>
      <c r="F26" s="49">
        <v>0</v>
      </c>
      <c r="G26" s="49">
        <v>0</v>
      </c>
      <c r="H26" s="107" t="s">
        <v>1965</v>
      </c>
      <c r="I26" s="49">
        <v>0</v>
      </c>
      <c r="J26" s="49">
        <v>2.3196537377020692E-3</v>
      </c>
      <c r="K26" s="49">
        <v>0</v>
      </c>
      <c r="L26" s="49">
        <v>0</v>
      </c>
      <c r="M26" s="49">
        <v>329048.53960000002</v>
      </c>
      <c r="N26" s="49">
        <v>2.3196537377020692E-3</v>
      </c>
      <c r="O26" s="49">
        <v>0</v>
      </c>
      <c r="P26" s="49">
        <v>0</v>
      </c>
      <c r="Q26" s="49">
        <v>18.832999999999998</v>
      </c>
      <c r="R26" s="49">
        <v>974</v>
      </c>
      <c r="S26" s="49">
        <v>5</v>
      </c>
      <c r="T26" s="49">
        <v>1</v>
      </c>
      <c r="U26" s="49">
        <v>4</v>
      </c>
      <c r="V26" s="49">
        <v>4.5</v>
      </c>
      <c r="W26" s="49">
        <v>5</v>
      </c>
      <c r="X26" s="107" t="s">
        <v>2908</v>
      </c>
    </row>
    <row r="27" spans="1:24" x14ac:dyDescent="0.25">
      <c r="A27" s="49">
        <v>9001070900</v>
      </c>
      <c r="B27" s="107" t="s">
        <v>240</v>
      </c>
      <c r="C27" s="107" t="s">
        <v>244</v>
      </c>
      <c r="D27" s="49">
        <v>14584.582</v>
      </c>
      <c r="E27" s="49">
        <v>0</v>
      </c>
      <c r="F27" s="49">
        <v>0</v>
      </c>
      <c r="G27" s="49">
        <v>4.4619995046636532E-5</v>
      </c>
      <c r="H27" s="107" t="s">
        <v>290</v>
      </c>
      <c r="I27" s="49">
        <v>0</v>
      </c>
      <c r="J27" s="49">
        <v>0</v>
      </c>
      <c r="K27" s="49">
        <v>0</v>
      </c>
      <c r="L27" s="49">
        <v>4.4619995046636532E-5</v>
      </c>
      <c r="M27" s="49">
        <v>14584.582</v>
      </c>
      <c r="N27" s="49">
        <v>0</v>
      </c>
      <c r="O27" s="49">
        <v>0</v>
      </c>
      <c r="P27" s="49">
        <v>4.4619995046636532E-5</v>
      </c>
      <c r="Q27" s="49">
        <v>20.158000000000001</v>
      </c>
      <c r="R27" s="49">
        <v>1228</v>
      </c>
      <c r="S27" s="49">
        <v>5</v>
      </c>
      <c r="T27" s="49">
        <v>1</v>
      </c>
      <c r="U27" s="49">
        <v>5</v>
      </c>
      <c r="V27" s="49">
        <v>5</v>
      </c>
      <c r="W27" s="49">
        <v>5</v>
      </c>
      <c r="X27" s="107" t="s">
        <v>2909</v>
      </c>
    </row>
    <row r="28" spans="1:24" x14ac:dyDescent="0.25">
      <c r="A28" s="49">
        <v>9001071000</v>
      </c>
      <c r="B28" s="107" t="s">
        <v>240</v>
      </c>
      <c r="C28" s="107" t="s">
        <v>244</v>
      </c>
      <c r="D28" s="49">
        <v>21101.988799999999</v>
      </c>
      <c r="E28" s="49">
        <v>0</v>
      </c>
      <c r="F28" s="49">
        <v>0</v>
      </c>
      <c r="G28" s="49">
        <v>1.2708734770911213E-2</v>
      </c>
      <c r="H28" s="107" t="s">
        <v>290</v>
      </c>
      <c r="I28" s="49">
        <v>0</v>
      </c>
      <c r="J28" s="49">
        <v>0</v>
      </c>
      <c r="K28" s="49">
        <v>0</v>
      </c>
      <c r="L28" s="49">
        <v>1.2708734770911213E-2</v>
      </c>
      <c r="M28" s="49">
        <v>21101.988799999999</v>
      </c>
      <c r="N28" s="49">
        <v>0</v>
      </c>
      <c r="O28" s="49">
        <v>0</v>
      </c>
      <c r="P28" s="49">
        <v>1.2708734770911213E-2</v>
      </c>
      <c r="Q28" s="49">
        <v>27.215</v>
      </c>
      <c r="R28" s="49">
        <v>1323</v>
      </c>
      <c r="S28" s="49">
        <v>5</v>
      </c>
      <c r="T28" s="49">
        <v>1</v>
      </c>
      <c r="U28" s="49">
        <v>5</v>
      </c>
      <c r="V28" s="49">
        <v>5</v>
      </c>
      <c r="W28" s="49">
        <v>5</v>
      </c>
      <c r="X28" s="107" t="s">
        <v>2910</v>
      </c>
    </row>
    <row r="29" spans="1:24" x14ac:dyDescent="0.25">
      <c r="A29" s="49">
        <v>9001071100</v>
      </c>
      <c r="B29" s="107" t="s">
        <v>240</v>
      </c>
      <c r="C29" s="107" t="s">
        <v>239</v>
      </c>
      <c r="D29" s="49">
        <v>5250.7829000000002</v>
      </c>
      <c r="E29" s="49">
        <v>1.808941612791681E-3</v>
      </c>
      <c r="F29" s="49">
        <v>0</v>
      </c>
      <c r="G29" s="49">
        <v>0</v>
      </c>
      <c r="H29" s="107" t="s">
        <v>1965</v>
      </c>
      <c r="I29" s="49">
        <v>0</v>
      </c>
      <c r="J29" s="49">
        <v>1.808941612791681E-3</v>
      </c>
      <c r="K29" s="49">
        <v>0</v>
      </c>
      <c r="L29" s="49">
        <v>0</v>
      </c>
      <c r="M29" s="49">
        <v>5250.7829000000002</v>
      </c>
      <c r="N29" s="49">
        <v>1.808941612791681E-3</v>
      </c>
      <c r="O29" s="49">
        <v>0</v>
      </c>
      <c r="P29" s="49">
        <v>0</v>
      </c>
      <c r="Q29" s="49">
        <v>25.632999999999999</v>
      </c>
      <c r="R29" s="49">
        <v>1271</v>
      </c>
      <c r="S29" s="49">
        <v>5</v>
      </c>
      <c r="T29" s="49">
        <v>1</v>
      </c>
      <c r="U29" s="49">
        <v>5</v>
      </c>
      <c r="V29" s="49">
        <v>5</v>
      </c>
      <c r="W29" s="49">
        <v>5</v>
      </c>
      <c r="X29" s="107" t="s">
        <v>2911</v>
      </c>
    </row>
    <row r="30" spans="1:24" x14ac:dyDescent="0.25">
      <c r="A30" s="49">
        <v>9001071200</v>
      </c>
      <c r="B30" s="107" t="s">
        <v>260</v>
      </c>
      <c r="C30" s="107" t="s">
        <v>239</v>
      </c>
      <c r="D30" s="49">
        <v>0</v>
      </c>
      <c r="E30" s="49">
        <v>0</v>
      </c>
      <c r="F30" s="49">
        <v>4617</v>
      </c>
      <c r="G30" s="49">
        <v>1.4901087986434646E-4</v>
      </c>
      <c r="H30" s="107" t="s">
        <v>290</v>
      </c>
      <c r="I30" s="49">
        <v>0</v>
      </c>
      <c r="J30" s="49">
        <v>0</v>
      </c>
      <c r="K30" s="49">
        <v>0</v>
      </c>
      <c r="L30" s="49">
        <v>1.4901087986434646E-4</v>
      </c>
      <c r="M30" s="49">
        <v>0</v>
      </c>
      <c r="N30" s="49">
        <v>0</v>
      </c>
      <c r="O30" s="49">
        <v>4617</v>
      </c>
      <c r="P30" s="49">
        <v>1.4901087986434646E-4</v>
      </c>
      <c r="Q30" s="49">
        <v>13.99</v>
      </c>
      <c r="R30" s="49">
        <v>1107</v>
      </c>
      <c r="S30" s="49">
        <v>5</v>
      </c>
      <c r="T30" s="49">
        <v>1</v>
      </c>
      <c r="U30" s="49">
        <v>5</v>
      </c>
      <c r="V30" s="49">
        <v>5</v>
      </c>
      <c r="W30" s="49">
        <v>5</v>
      </c>
      <c r="X30" s="107" t="s">
        <v>2912</v>
      </c>
    </row>
    <row r="31" spans="1:24" x14ac:dyDescent="0.25">
      <c r="A31" s="49">
        <v>9001071200</v>
      </c>
      <c r="B31" s="107" t="s">
        <v>240</v>
      </c>
      <c r="C31" s="107" t="s">
        <v>244</v>
      </c>
      <c r="D31" s="49">
        <v>26819.623799999998</v>
      </c>
      <c r="E31" s="49">
        <v>8.2195840081376946E-4</v>
      </c>
      <c r="F31" s="49">
        <v>0</v>
      </c>
      <c r="G31" s="49">
        <v>0</v>
      </c>
      <c r="H31" s="107" t="s">
        <v>1965</v>
      </c>
      <c r="I31" s="49">
        <v>1014.0401000000001</v>
      </c>
      <c r="J31" s="49">
        <v>8.2195840081376946E-4</v>
      </c>
      <c r="K31" s="49">
        <v>0</v>
      </c>
      <c r="L31" s="49">
        <v>0</v>
      </c>
      <c r="M31" s="49">
        <v>25805.583699999999</v>
      </c>
      <c r="N31" s="49">
        <v>8.2195840081376946E-4</v>
      </c>
      <c r="O31" s="49">
        <v>0</v>
      </c>
      <c r="P31" s="49">
        <v>0</v>
      </c>
      <c r="Q31" s="49">
        <v>13.99</v>
      </c>
      <c r="R31" s="49">
        <v>1107</v>
      </c>
      <c r="S31" s="49">
        <v>5</v>
      </c>
      <c r="T31" s="49">
        <v>1</v>
      </c>
      <c r="U31" s="49">
        <v>5</v>
      </c>
      <c r="V31" s="49">
        <v>5</v>
      </c>
      <c r="W31" s="49">
        <v>5</v>
      </c>
      <c r="X31" s="107" t="s">
        <v>2912</v>
      </c>
    </row>
    <row r="32" spans="1:24" x14ac:dyDescent="0.25">
      <c r="A32" s="49">
        <v>9001071300</v>
      </c>
      <c r="B32" s="107" t="s">
        <v>240</v>
      </c>
      <c r="C32" s="107" t="s">
        <v>244</v>
      </c>
      <c r="D32" s="49">
        <v>33404.633399999999</v>
      </c>
      <c r="E32" s="49">
        <v>1.7478704207832351E-6</v>
      </c>
      <c r="F32" s="49">
        <v>0</v>
      </c>
      <c r="G32" s="49">
        <v>0</v>
      </c>
      <c r="H32" s="107" t="s">
        <v>290</v>
      </c>
      <c r="I32" s="49">
        <v>0</v>
      </c>
      <c r="J32" s="49">
        <v>1.7478704207832351E-6</v>
      </c>
      <c r="K32" s="49">
        <v>0</v>
      </c>
      <c r="L32" s="49">
        <v>0</v>
      </c>
      <c r="M32" s="49">
        <v>33404.633399999999</v>
      </c>
      <c r="N32" s="49">
        <v>1.7478704207832351E-6</v>
      </c>
      <c r="O32" s="49">
        <v>0</v>
      </c>
      <c r="P32" s="49">
        <v>0</v>
      </c>
      <c r="Q32" s="49">
        <v>17.510999999999999</v>
      </c>
      <c r="R32" s="49">
        <v>1078</v>
      </c>
      <c r="S32" s="49">
        <v>5</v>
      </c>
      <c r="T32" s="49">
        <v>1</v>
      </c>
      <c r="U32" s="49">
        <v>5</v>
      </c>
      <c r="V32" s="49">
        <v>5</v>
      </c>
      <c r="W32" s="49">
        <v>5</v>
      </c>
      <c r="X32" s="107" t="s">
        <v>2913</v>
      </c>
    </row>
    <row r="33" spans="1:24" x14ac:dyDescent="0.25">
      <c r="A33" s="49">
        <v>9001071400</v>
      </c>
      <c r="B33" s="107" t="s">
        <v>240</v>
      </c>
      <c r="C33" s="107" t="s">
        <v>239</v>
      </c>
      <c r="D33" s="49">
        <v>17213.561799999999</v>
      </c>
      <c r="E33" s="49">
        <v>0</v>
      </c>
      <c r="F33" s="49">
        <v>0</v>
      </c>
      <c r="G33" s="49">
        <v>9.8785797773534145E-4</v>
      </c>
      <c r="H33" s="107" t="s">
        <v>290</v>
      </c>
      <c r="I33" s="49">
        <v>0</v>
      </c>
      <c r="J33" s="49">
        <v>0</v>
      </c>
      <c r="K33" s="49">
        <v>0</v>
      </c>
      <c r="L33" s="49">
        <v>9.8785797773534145E-4</v>
      </c>
      <c r="M33" s="49">
        <v>17213.561799999999</v>
      </c>
      <c r="N33" s="49">
        <v>0</v>
      </c>
      <c r="O33" s="49">
        <v>0</v>
      </c>
      <c r="P33" s="49">
        <v>9.8785797773534145E-4</v>
      </c>
      <c r="Q33" s="49">
        <v>22.64</v>
      </c>
      <c r="R33" s="49">
        <v>1131</v>
      </c>
      <c r="S33" s="49">
        <v>5</v>
      </c>
      <c r="T33" s="49">
        <v>1</v>
      </c>
      <c r="U33" s="49">
        <v>5</v>
      </c>
      <c r="V33" s="49">
        <v>5</v>
      </c>
      <c r="W33" s="49">
        <v>5</v>
      </c>
      <c r="X33" s="107" t="s">
        <v>2914</v>
      </c>
    </row>
    <row r="34" spans="1:24" x14ac:dyDescent="0.25">
      <c r="A34" s="49">
        <v>9001071900</v>
      </c>
      <c r="B34" s="107" t="s">
        <v>260</v>
      </c>
      <c r="C34" s="107" t="s">
        <v>239</v>
      </c>
      <c r="D34" s="49">
        <v>0</v>
      </c>
      <c r="E34" s="49">
        <v>9.995301815193616E-4</v>
      </c>
      <c r="F34" s="49">
        <v>244</v>
      </c>
      <c r="G34" s="49">
        <v>0</v>
      </c>
      <c r="H34" s="107" t="s">
        <v>1965</v>
      </c>
      <c r="I34" s="49">
        <v>0</v>
      </c>
      <c r="J34" s="49">
        <v>9.995301815193616E-4</v>
      </c>
      <c r="K34" s="49">
        <v>0</v>
      </c>
      <c r="L34" s="49">
        <v>0</v>
      </c>
      <c r="M34" s="49">
        <v>0</v>
      </c>
      <c r="N34" s="49">
        <v>9.995301815193616E-4</v>
      </c>
      <c r="O34" s="49">
        <v>244</v>
      </c>
      <c r="P34" s="49">
        <v>0</v>
      </c>
      <c r="Q34" s="49">
        <v>26.15</v>
      </c>
      <c r="R34" s="49">
        <v>1287</v>
      </c>
      <c r="S34" s="49">
        <v>5</v>
      </c>
      <c r="T34" s="49">
        <v>1</v>
      </c>
      <c r="U34" s="49">
        <v>5</v>
      </c>
      <c r="V34" s="49">
        <v>5</v>
      </c>
      <c r="W34" s="49">
        <v>5</v>
      </c>
      <c r="X34" s="107" t="s">
        <v>2916</v>
      </c>
    </row>
    <row r="35" spans="1:24" x14ac:dyDescent="0.25">
      <c r="A35" s="49">
        <v>9001071900</v>
      </c>
      <c r="B35" s="107" t="s">
        <v>240</v>
      </c>
      <c r="C35" s="107" t="s">
        <v>244</v>
      </c>
      <c r="D35" s="49">
        <v>30759.562900000001</v>
      </c>
      <c r="E35" s="49">
        <v>0</v>
      </c>
      <c r="F35" s="49">
        <v>0</v>
      </c>
      <c r="G35" s="49">
        <v>6.584811571649498E-3</v>
      </c>
      <c r="H35" s="107" t="s">
        <v>290</v>
      </c>
      <c r="I35" s="49">
        <v>0</v>
      </c>
      <c r="J35" s="49">
        <v>0</v>
      </c>
      <c r="K35" s="49">
        <v>0</v>
      </c>
      <c r="L35" s="49">
        <v>6.584811571649498E-3</v>
      </c>
      <c r="M35" s="49">
        <v>30759.562900000001</v>
      </c>
      <c r="N35" s="49">
        <v>0</v>
      </c>
      <c r="O35" s="49">
        <v>0</v>
      </c>
      <c r="P35" s="49">
        <v>6.584811571649498E-3</v>
      </c>
      <c r="Q35" s="49">
        <v>26.15</v>
      </c>
      <c r="R35" s="49">
        <v>1287</v>
      </c>
      <c r="S35" s="49">
        <v>5</v>
      </c>
      <c r="T35" s="49">
        <v>1</v>
      </c>
      <c r="U35" s="49">
        <v>5</v>
      </c>
      <c r="V35" s="49">
        <v>5</v>
      </c>
      <c r="W35" s="49">
        <v>5</v>
      </c>
      <c r="X35" s="107" t="s">
        <v>2916</v>
      </c>
    </row>
    <row r="36" spans="1:24" x14ac:dyDescent="0.25">
      <c r="A36" s="49">
        <v>9001072000</v>
      </c>
      <c r="B36" s="107" t="s">
        <v>240</v>
      </c>
      <c r="C36" s="107" t="s">
        <v>244</v>
      </c>
      <c r="D36" s="49">
        <v>17861.459299999999</v>
      </c>
      <c r="E36" s="49">
        <v>4.9591130900188997E-3</v>
      </c>
      <c r="F36" s="49">
        <v>0</v>
      </c>
      <c r="G36" s="49">
        <v>0</v>
      </c>
      <c r="H36" s="107" t="s">
        <v>1965</v>
      </c>
      <c r="I36" s="49">
        <v>0</v>
      </c>
      <c r="J36" s="49">
        <v>4.9591130900188997E-3</v>
      </c>
      <c r="K36" s="49">
        <v>0</v>
      </c>
      <c r="L36" s="49">
        <v>0</v>
      </c>
      <c r="M36" s="49">
        <v>17861.459299999999</v>
      </c>
      <c r="N36" s="49">
        <v>4.9591130900188997E-3</v>
      </c>
      <c r="O36" s="49">
        <v>0</v>
      </c>
      <c r="P36" s="49">
        <v>0</v>
      </c>
      <c r="Q36" s="49">
        <v>31.123000000000001</v>
      </c>
      <c r="R36" s="49">
        <v>1386</v>
      </c>
      <c r="S36" s="49">
        <v>4</v>
      </c>
      <c r="T36" s="49">
        <v>1</v>
      </c>
      <c r="U36" s="49">
        <v>5</v>
      </c>
      <c r="V36" s="49">
        <v>4.5</v>
      </c>
      <c r="W36" s="49">
        <v>5</v>
      </c>
      <c r="X36" s="107" t="s">
        <v>2917</v>
      </c>
    </row>
    <row r="37" spans="1:24" x14ac:dyDescent="0.25">
      <c r="A37" s="49">
        <v>9001072100</v>
      </c>
      <c r="B37" s="107" t="s">
        <v>240</v>
      </c>
      <c r="C37" s="107" t="s">
        <v>239</v>
      </c>
      <c r="D37" s="49">
        <v>87822.353399999993</v>
      </c>
      <c r="E37" s="49">
        <v>0</v>
      </c>
      <c r="F37" s="49">
        <v>10584</v>
      </c>
      <c r="G37" s="49">
        <v>1.805073014405593E-3</v>
      </c>
      <c r="H37" s="107" t="s">
        <v>290</v>
      </c>
      <c r="I37" s="49">
        <v>3855.4358999999999</v>
      </c>
      <c r="J37" s="49">
        <v>0</v>
      </c>
      <c r="K37" s="49">
        <v>0</v>
      </c>
      <c r="L37" s="49">
        <v>1.805073014405593E-3</v>
      </c>
      <c r="M37" s="49">
        <v>83966.917499999996</v>
      </c>
      <c r="N37" s="49">
        <v>0</v>
      </c>
      <c r="O37" s="49">
        <v>10584</v>
      </c>
      <c r="P37" s="49">
        <v>1.805073014405593E-3</v>
      </c>
      <c r="Q37" s="49">
        <v>37.423000000000002</v>
      </c>
      <c r="R37" s="49">
        <v>1463</v>
      </c>
      <c r="S37" s="49">
        <v>4</v>
      </c>
      <c r="T37" s="49">
        <v>1</v>
      </c>
      <c r="U37" s="49">
        <v>5</v>
      </c>
      <c r="V37" s="49">
        <v>4.5</v>
      </c>
      <c r="W37" s="49">
        <v>5</v>
      </c>
      <c r="X37" s="107" t="s">
        <v>2918</v>
      </c>
    </row>
    <row r="38" spans="1:24" x14ac:dyDescent="0.25">
      <c r="A38" s="49">
        <v>9001072200</v>
      </c>
      <c r="B38" s="107" t="s">
        <v>240</v>
      </c>
      <c r="C38" s="107" t="s">
        <v>244</v>
      </c>
      <c r="D38" s="49">
        <v>9298.1455999999998</v>
      </c>
      <c r="E38" s="49">
        <v>1.3769037113771734E-3</v>
      </c>
      <c r="F38" s="49">
        <v>0</v>
      </c>
      <c r="G38" s="49">
        <v>0</v>
      </c>
      <c r="H38" s="107" t="s">
        <v>1965</v>
      </c>
      <c r="I38" s="49">
        <v>0</v>
      </c>
      <c r="J38" s="49">
        <v>1.3769037113771734E-3</v>
      </c>
      <c r="K38" s="49">
        <v>0</v>
      </c>
      <c r="L38" s="49">
        <v>0</v>
      </c>
      <c r="M38" s="49">
        <v>9298.1455999999998</v>
      </c>
      <c r="N38" s="49">
        <v>1.3769037113771734E-3</v>
      </c>
      <c r="O38" s="49">
        <v>0</v>
      </c>
      <c r="P38" s="49">
        <v>0</v>
      </c>
      <c r="Q38" s="49">
        <v>31.306999999999999</v>
      </c>
      <c r="R38" s="49">
        <v>1641</v>
      </c>
      <c r="S38" s="49">
        <v>4</v>
      </c>
      <c r="T38" s="49">
        <v>1</v>
      </c>
      <c r="U38" s="49">
        <v>4</v>
      </c>
      <c r="V38" s="49">
        <v>4</v>
      </c>
      <c r="W38" s="49">
        <v>4</v>
      </c>
      <c r="X38" s="107" t="s">
        <v>2919</v>
      </c>
    </row>
    <row r="39" spans="1:24" x14ac:dyDescent="0.25">
      <c r="A39" s="49">
        <v>9001072300</v>
      </c>
      <c r="B39" s="107" t="s">
        <v>240</v>
      </c>
      <c r="C39" s="107" t="s">
        <v>239</v>
      </c>
      <c r="D39" s="49">
        <v>8122.7389000000003</v>
      </c>
      <c r="E39" s="49">
        <v>0</v>
      </c>
      <c r="F39" s="49">
        <v>0</v>
      </c>
      <c r="G39" s="49">
        <v>1.0219339499949658E-3</v>
      </c>
      <c r="H39" s="107" t="s">
        <v>290</v>
      </c>
      <c r="I39" s="49">
        <v>0</v>
      </c>
      <c r="J39" s="49">
        <v>0</v>
      </c>
      <c r="K39" s="49">
        <v>0</v>
      </c>
      <c r="L39" s="49">
        <v>1.0219339499949658E-3</v>
      </c>
      <c r="M39" s="49">
        <v>8122.7389000000003</v>
      </c>
      <c r="N39" s="49">
        <v>0</v>
      </c>
      <c r="O39" s="49">
        <v>0</v>
      </c>
      <c r="P39" s="49">
        <v>1.0219339499949658E-3</v>
      </c>
      <c r="Q39" s="49">
        <v>36.317999999999998</v>
      </c>
      <c r="R39" s="49">
        <v>1594</v>
      </c>
      <c r="S39" s="49">
        <v>3</v>
      </c>
      <c r="T39" s="49">
        <v>1</v>
      </c>
      <c r="U39" s="49">
        <v>5</v>
      </c>
      <c r="V39" s="49">
        <v>4</v>
      </c>
      <c r="W39" s="49">
        <v>4</v>
      </c>
      <c r="X39" s="107" t="s">
        <v>2920</v>
      </c>
    </row>
    <row r="40" spans="1:24" x14ac:dyDescent="0.25">
      <c r="A40" s="49">
        <v>9001072400</v>
      </c>
      <c r="B40" s="107" t="s">
        <v>240</v>
      </c>
      <c r="C40" s="107" t="s">
        <v>239</v>
      </c>
      <c r="D40" s="49">
        <v>5110.9471999999996</v>
      </c>
      <c r="E40" s="49">
        <v>2.1836445253311122E-3</v>
      </c>
      <c r="F40" s="49">
        <v>0</v>
      </c>
      <c r="G40" s="49">
        <v>0</v>
      </c>
      <c r="H40" s="107" t="s">
        <v>1965</v>
      </c>
      <c r="I40" s="49">
        <v>0</v>
      </c>
      <c r="J40" s="49">
        <v>2.1836445253311122E-3</v>
      </c>
      <c r="K40" s="49">
        <v>0</v>
      </c>
      <c r="L40" s="49">
        <v>0</v>
      </c>
      <c r="M40" s="49">
        <v>5110.9471999999996</v>
      </c>
      <c r="N40" s="49">
        <v>2.1836445253311122E-3</v>
      </c>
      <c r="O40" s="49">
        <v>0</v>
      </c>
      <c r="P40" s="49">
        <v>0</v>
      </c>
      <c r="Q40" s="49">
        <v>32.786000000000001</v>
      </c>
      <c r="R40" s="49">
        <v>1532</v>
      </c>
      <c r="S40" s="49">
        <v>4</v>
      </c>
      <c r="T40" s="49">
        <v>1</v>
      </c>
      <c r="U40" s="49">
        <v>5</v>
      </c>
      <c r="V40" s="49">
        <v>4.5</v>
      </c>
      <c r="W40" s="49">
        <v>5</v>
      </c>
      <c r="X40" s="107" t="s">
        <v>2921</v>
      </c>
    </row>
    <row r="41" spans="1:24" x14ac:dyDescent="0.25">
      <c r="A41" s="49">
        <v>9001072500</v>
      </c>
      <c r="B41" s="107" t="s">
        <v>240</v>
      </c>
      <c r="C41" s="107" t="s">
        <v>239</v>
      </c>
      <c r="D41" s="49">
        <v>3329.8946000000001</v>
      </c>
      <c r="E41" s="49">
        <v>2.2988901198295114E-3</v>
      </c>
      <c r="F41" s="49">
        <v>0</v>
      </c>
      <c r="G41" s="49">
        <v>1.7758973492080898E-3</v>
      </c>
      <c r="H41" s="107" t="s">
        <v>1965</v>
      </c>
      <c r="I41" s="49">
        <v>0</v>
      </c>
      <c r="J41" s="49">
        <v>2.2988901198295114E-3</v>
      </c>
      <c r="K41" s="49">
        <v>0</v>
      </c>
      <c r="L41" s="49">
        <v>1.7758973492080898E-3</v>
      </c>
      <c r="M41" s="49">
        <v>3329.8946000000001</v>
      </c>
      <c r="N41" s="49">
        <v>2.2988901198295114E-3</v>
      </c>
      <c r="O41" s="49">
        <v>0</v>
      </c>
      <c r="P41" s="49">
        <v>1.7758973492080898E-3</v>
      </c>
      <c r="Q41" s="49">
        <v>38.706000000000003</v>
      </c>
      <c r="R41" s="49">
        <v>1492</v>
      </c>
      <c r="S41" s="49">
        <v>4</v>
      </c>
      <c r="T41" s="49">
        <v>1</v>
      </c>
      <c r="U41" s="49">
        <v>4</v>
      </c>
      <c r="V41" s="49">
        <v>4</v>
      </c>
      <c r="W41" s="49">
        <v>4</v>
      </c>
      <c r="X41" s="107" t="s">
        <v>2922</v>
      </c>
    </row>
    <row r="42" spans="1:24" x14ac:dyDescent="0.25">
      <c r="A42" s="49">
        <v>9001072600</v>
      </c>
      <c r="B42" s="107" t="s">
        <v>240</v>
      </c>
      <c r="C42" s="107" t="s">
        <v>239</v>
      </c>
      <c r="D42" s="49">
        <v>29978.312300000001</v>
      </c>
      <c r="E42" s="49">
        <v>0</v>
      </c>
      <c r="F42" s="49">
        <v>350</v>
      </c>
      <c r="G42" s="49">
        <v>1.1966474850109664E-3</v>
      </c>
      <c r="H42" s="107" t="s">
        <v>290</v>
      </c>
      <c r="I42" s="49">
        <v>0</v>
      </c>
      <c r="J42" s="49">
        <v>0</v>
      </c>
      <c r="K42" s="49">
        <v>0</v>
      </c>
      <c r="L42" s="49">
        <v>1.1966474850109664E-3</v>
      </c>
      <c r="M42" s="49">
        <v>29978.312300000001</v>
      </c>
      <c r="N42" s="49">
        <v>0</v>
      </c>
      <c r="O42" s="49">
        <v>350</v>
      </c>
      <c r="P42" s="49">
        <v>1.1966474850109664E-3</v>
      </c>
      <c r="Q42" s="49">
        <v>40.843000000000004</v>
      </c>
      <c r="R42" s="49">
        <v>1526</v>
      </c>
      <c r="S42" s="49">
        <v>4</v>
      </c>
      <c r="T42" s="49">
        <v>1</v>
      </c>
      <c r="U42" s="49">
        <v>3</v>
      </c>
      <c r="V42" s="49">
        <v>3.5</v>
      </c>
      <c r="W42" s="49">
        <v>4</v>
      </c>
      <c r="X42" s="107" t="s">
        <v>2923</v>
      </c>
    </row>
    <row r="43" spans="1:24" x14ac:dyDescent="0.25">
      <c r="A43" s="49">
        <v>9001072700</v>
      </c>
      <c r="B43" s="107" t="s">
        <v>240</v>
      </c>
      <c r="C43" s="107" t="s">
        <v>239</v>
      </c>
      <c r="D43" s="49">
        <v>4154.7861000000003</v>
      </c>
      <c r="E43" s="49">
        <v>2.256580546602072E-3</v>
      </c>
      <c r="F43" s="49">
        <v>0</v>
      </c>
      <c r="G43" s="49">
        <v>0</v>
      </c>
      <c r="H43" s="107" t="s">
        <v>1965</v>
      </c>
      <c r="I43" s="49">
        <v>0</v>
      </c>
      <c r="J43" s="49">
        <v>2.256580546602072E-3</v>
      </c>
      <c r="K43" s="49">
        <v>0</v>
      </c>
      <c r="L43" s="49">
        <v>0</v>
      </c>
      <c r="M43" s="49">
        <v>4154.7861000000003</v>
      </c>
      <c r="N43" s="49">
        <v>2.256580546602072E-3</v>
      </c>
      <c r="O43" s="49">
        <v>0</v>
      </c>
      <c r="P43" s="49">
        <v>0</v>
      </c>
      <c r="Q43" s="49">
        <v>42.64</v>
      </c>
      <c r="R43" s="49">
        <v>1914</v>
      </c>
      <c r="S43" s="49">
        <v>3</v>
      </c>
      <c r="T43" s="49">
        <v>1</v>
      </c>
      <c r="U43" s="49">
        <v>4</v>
      </c>
      <c r="V43" s="49">
        <v>3.5</v>
      </c>
      <c r="W43" s="49">
        <v>4</v>
      </c>
      <c r="X43" s="107" t="s">
        <v>2924</v>
      </c>
    </row>
    <row r="44" spans="1:24" x14ac:dyDescent="0.25">
      <c r="A44" s="49">
        <v>9001072800</v>
      </c>
      <c r="B44" s="107" t="s">
        <v>240</v>
      </c>
      <c r="C44" s="107" t="s">
        <v>239</v>
      </c>
      <c r="D44" s="49">
        <v>1798.4163000000001</v>
      </c>
      <c r="E44" s="49">
        <v>0</v>
      </c>
      <c r="F44" s="49">
        <v>0</v>
      </c>
      <c r="G44" s="49">
        <v>1.6500934379277458E-4</v>
      </c>
      <c r="H44" s="107" t="s">
        <v>290</v>
      </c>
      <c r="I44" s="49">
        <v>0</v>
      </c>
      <c r="J44" s="49">
        <v>0</v>
      </c>
      <c r="K44" s="49">
        <v>0</v>
      </c>
      <c r="L44" s="49">
        <v>1.6500934379277458E-4</v>
      </c>
      <c r="M44" s="49">
        <v>1798.4163000000001</v>
      </c>
      <c r="N44" s="49">
        <v>0</v>
      </c>
      <c r="O44" s="49">
        <v>0</v>
      </c>
      <c r="P44" s="49">
        <v>1.6500934379277458E-4</v>
      </c>
      <c r="Q44" s="49">
        <v>29.135999999999999</v>
      </c>
      <c r="R44" s="49">
        <v>1137</v>
      </c>
      <c r="S44" s="49">
        <v>5</v>
      </c>
      <c r="T44" s="49">
        <v>1</v>
      </c>
      <c r="U44" s="49">
        <v>5</v>
      </c>
      <c r="V44" s="49">
        <v>5</v>
      </c>
      <c r="W44" s="49">
        <v>5</v>
      </c>
      <c r="X44" s="107" t="s">
        <v>2925</v>
      </c>
    </row>
    <row r="45" spans="1:24" x14ac:dyDescent="0.25">
      <c r="A45" s="49">
        <v>9001072900</v>
      </c>
      <c r="B45" s="107" t="s">
        <v>240</v>
      </c>
      <c r="C45" s="107" t="s">
        <v>239</v>
      </c>
      <c r="D45" s="49">
        <v>37765.5844</v>
      </c>
      <c r="E45" s="49">
        <v>1.8643202854622997E-3</v>
      </c>
      <c r="F45" s="49">
        <v>0</v>
      </c>
      <c r="G45" s="49">
        <v>0</v>
      </c>
      <c r="H45" s="107" t="s">
        <v>1965</v>
      </c>
      <c r="I45" s="49">
        <v>0</v>
      </c>
      <c r="J45" s="49">
        <v>1.8643202854622997E-3</v>
      </c>
      <c r="K45" s="49">
        <v>0</v>
      </c>
      <c r="L45" s="49">
        <v>0</v>
      </c>
      <c r="M45" s="49">
        <v>37765.5844</v>
      </c>
      <c r="N45" s="49">
        <v>1.8643202854622997E-3</v>
      </c>
      <c r="O45" s="49">
        <v>0</v>
      </c>
      <c r="P45" s="49">
        <v>0</v>
      </c>
      <c r="Q45" s="49">
        <v>35.398000000000003</v>
      </c>
      <c r="R45" s="49">
        <v>1641</v>
      </c>
      <c r="S45" s="49">
        <v>3</v>
      </c>
      <c r="T45" s="49">
        <v>1</v>
      </c>
      <c r="U45" s="49">
        <v>4</v>
      </c>
      <c r="V45" s="49">
        <v>3.5</v>
      </c>
      <c r="W45" s="49">
        <v>4</v>
      </c>
      <c r="X45" s="107" t="s">
        <v>2926</v>
      </c>
    </row>
    <row r="46" spans="1:24" x14ac:dyDescent="0.25">
      <c r="A46" s="49">
        <v>9001073000</v>
      </c>
      <c r="B46" s="107" t="s">
        <v>240</v>
      </c>
      <c r="C46" s="107" t="s">
        <v>239</v>
      </c>
      <c r="D46" s="49">
        <v>14444.051799999999</v>
      </c>
      <c r="E46" s="49">
        <v>2.3487631558260363E-3</v>
      </c>
      <c r="F46" s="49">
        <v>1360</v>
      </c>
      <c r="G46" s="49">
        <v>6.094504691202395E-4</v>
      </c>
      <c r="H46" s="107" t="s">
        <v>1965</v>
      </c>
      <c r="I46" s="49">
        <v>0</v>
      </c>
      <c r="J46" s="49">
        <v>2.3487631558260363E-3</v>
      </c>
      <c r="K46" s="49">
        <v>0</v>
      </c>
      <c r="L46" s="49">
        <v>6.094504691202395E-4</v>
      </c>
      <c r="M46" s="49">
        <v>14444.051799999999</v>
      </c>
      <c r="N46" s="49">
        <v>2.3487631558260363E-3</v>
      </c>
      <c r="O46" s="49">
        <v>1360</v>
      </c>
      <c r="P46" s="49">
        <v>6.094504691202395E-4</v>
      </c>
      <c r="Q46" s="49">
        <v>48.427</v>
      </c>
      <c r="R46" s="49">
        <v>1696</v>
      </c>
      <c r="S46" s="49">
        <v>3</v>
      </c>
      <c r="T46" s="49">
        <v>1</v>
      </c>
      <c r="U46" s="49">
        <v>4</v>
      </c>
      <c r="V46" s="49">
        <v>3.5</v>
      </c>
      <c r="W46" s="49">
        <v>4</v>
      </c>
      <c r="X46" s="107" t="s">
        <v>2927</v>
      </c>
    </row>
    <row r="47" spans="1:24" x14ac:dyDescent="0.25">
      <c r="A47" s="49">
        <v>9001073100</v>
      </c>
      <c r="B47" s="107" t="s">
        <v>240</v>
      </c>
      <c r="C47" s="107" t="s">
        <v>244</v>
      </c>
      <c r="D47" s="49">
        <v>43169.746700000003</v>
      </c>
      <c r="E47" s="49">
        <v>0</v>
      </c>
      <c r="F47" s="49">
        <v>0</v>
      </c>
      <c r="G47" s="49">
        <v>7.9212603590716105E-5</v>
      </c>
      <c r="H47" s="107" t="s">
        <v>290</v>
      </c>
      <c r="I47" s="49">
        <v>0</v>
      </c>
      <c r="J47" s="49">
        <v>0</v>
      </c>
      <c r="K47" s="49">
        <v>0</v>
      </c>
      <c r="L47" s="49">
        <v>7.9212603590716105E-5</v>
      </c>
      <c r="M47" s="49">
        <v>43169.746700000003</v>
      </c>
      <c r="N47" s="49">
        <v>0</v>
      </c>
      <c r="O47" s="49">
        <v>0</v>
      </c>
      <c r="P47" s="49">
        <v>7.9212603590716105E-5</v>
      </c>
      <c r="Q47" s="49">
        <v>24.712</v>
      </c>
      <c r="R47" s="49">
        <v>1162</v>
      </c>
      <c r="S47" s="49">
        <v>5</v>
      </c>
      <c r="T47" s="49">
        <v>1</v>
      </c>
      <c r="U47" s="49">
        <v>5</v>
      </c>
      <c r="V47" s="49">
        <v>5</v>
      </c>
      <c r="W47" s="49">
        <v>5</v>
      </c>
      <c r="X47" s="107" t="s">
        <v>2928</v>
      </c>
    </row>
    <row r="48" spans="1:24" x14ac:dyDescent="0.25">
      <c r="A48" s="49">
        <v>9001073300</v>
      </c>
      <c r="B48" s="107" t="s">
        <v>240</v>
      </c>
      <c r="C48" s="107" t="s">
        <v>244</v>
      </c>
      <c r="D48" s="49">
        <v>11648.727500000001</v>
      </c>
      <c r="E48" s="49">
        <v>1.0932259100922819E-3</v>
      </c>
      <c r="F48" s="49">
        <v>0</v>
      </c>
      <c r="G48" s="49">
        <v>0</v>
      </c>
      <c r="H48" s="107" t="s">
        <v>1965</v>
      </c>
      <c r="I48" s="49">
        <v>0</v>
      </c>
      <c r="J48" s="49">
        <v>1.0932259100922819E-3</v>
      </c>
      <c r="K48" s="49">
        <v>0</v>
      </c>
      <c r="L48" s="49">
        <v>0</v>
      </c>
      <c r="M48" s="49">
        <v>11648.727500000001</v>
      </c>
      <c r="N48" s="49">
        <v>1.0932259100922819E-3</v>
      </c>
      <c r="O48" s="49">
        <v>0</v>
      </c>
      <c r="P48" s="49">
        <v>0</v>
      </c>
      <c r="Q48" s="49">
        <v>21.315999999999999</v>
      </c>
      <c r="R48" s="49">
        <v>1125</v>
      </c>
      <c r="S48" s="49">
        <v>5</v>
      </c>
      <c r="T48" s="49">
        <v>1</v>
      </c>
      <c r="U48" s="49">
        <v>5</v>
      </c>
      <c r="V48" s="49">
        <v>5</v>
      </c>
      <c r="W48" s="49">
        <v>5</v>
      </c>
      <c r="X48" s="107" t="s">
        <v>2930</v>
      </c>
    </row>
    <row r="49" spans="1:24" x14ac:dyDescent="0.25">
      <c r="A49" s="49">
        <v>9001073400</v>
      </c>
      <c r="B49" s="107" t="s">
        <v>240</v>
      </c>
      <c r="C49" s="107" t="s">
        <v>244</v>
      </c>
      <c r="D49" s="49">
        <v>11700.818600000001</v>
      </c>
      <c r="E49" s="49">
        <v>0</v>
      </c>
      <c r="F49" s="49">
        <v>0</v>
      </c>
      <c r="G49" s="49">
        <v>1.3689671131881657E-5</v>
      </c>
      <c r="H49" s="107" t="s">
        <v>290</v>
      </c>
      <c r="I49" s="49">
        <v>0</v>
      </c>
      <c r="J49" s="49">
        <v>0</v>
      </c>
      <c r="K49" s="49">
        <v>0</v>
      </c>
      <c r="L49" s="49">
        <v>1.3689671131881657E-5</v>
      </c>
      <c r="M49" s="49">
        <v>11700.818600000001</v>
      </c>
      <c r="N49" s="49">
        <v>0</v>
      </c>
      <c r="O49" s="49">
        <v>0</v>
      </c>
      <c r="P49" s="49">
        <v>1.3689671131881657E-5</v>
      </c>
      <c r="Q49" s="49">
        <v>30.809000000000001</v>
      </c>
      <c r="R49" s="49">
        <v>1497</v>
      </c>
      <c r="S49" s="49">
        <v>4</v>
      </c>
      <c r="T49" s="49">
        <v>1</v>
      </c>
      <c r="U49" s="49">
        <v>5</v>
      </c>
      <c r="V49" s="49">
        <v>4.5</v>
      </c>
      <c r="W49" s="49">
        <v>5</v>
      </c>
      <c r="X49" s="107" t="s">
        <v>2931</v>
      </c>
    </row>
    <row r="50" spans="1:24" x14ac:dyDescent="0.25">
      <c r="A50" s="49">
        <v>9001073500</v>
      </c>
      <c r="B50" s="107" t="s">
        <v>240</v>
      </c>
      <c r="C50" s="107" t="s">
        <v>244</v>
      </c>
      <c r="D50" s="49">
        <v>2031.7844</v>
      </c>
      <c r="E50" s="49">
        <v>0</v>
      </c>
      <c r="F50" s="49">
        <v>0</v>
      </c>
      <c r="G50" s="49">
        <v>4.9759514231709798E-4</v>
      </c>
      <c r="H50" s="107" t="s">
        <v>290</v>
      </c>
      <c r="I50" s="49">
        <v>0</v>
      </c>
      <c r="J50" s="49">
        <v>0</v>
      </c>
      <c r="K50" s="49">
        <v>0</v>
      </c>
      <c r="L50" s="49">
        <v>4.9759514231709798E-4</v>
      </c>
      <c r="M50" s="49">
        <v>2031.7844</v>
      </c>
      <c r="N50" s="49">
        <v>0</v>
      </c>
      <c r="O50" s="49">
        <v>0</v>
      </c>
      <c r="P50" s="49">
        <v>4.9759514231709798E-4</v>
      </c>
      <c r="Q50" s="49">
        <v>22.375</v>
      </c>
      <c r="R50" s="49">
        <v>1230</v>
      </c>
      <c r="S50" s="49">
        <v>5</v>
      </c>
      <c r="T50" s="49">
        <v>1</v>
      </c>
      <c r="U50" s="49">
        <v>5</v>
      </c>
      <c r="V50" s="49">
        <v>5</v>
      </c>
      <c r="W50" s="49">
        <v>5</v>
      </c>
      <c r="X50" s="107" t="s">
        <v>2932</v>
      </c>
    </row>
    <row r="51" spans="1:24" x14ac:dyDescent="0.25">
      <c r="A51" s="49">
        <v>9001073600</v>
      </c>
      <c r="B51" s="107" t="s">
        <v>240</v>
      </c>
      <c r="C51" s="107" t="s">
        <v>244</v>
      </c>
      <c r="D51" s="49">
        <v>7256.6374999999998</v>
      </c>
      <c r="E51" s="49">
        <v>2.2222457127090002E-3</v>
      </c>
      <c r="F51" s="49">
        <v>0</v>
      </c>
      <c r="G51" s="49">
        <v>0</v>
      </c>
      <c r="H51" s="107" t="s">
        <v>1965</v>
      </c>
      <c r="I51" s="49">
        <v>0</v>
      </c>
      <c r="J51" s="49">
        <v>2.2222457127090002E-3</v>
      </c>
      <c r="K51" s="49">
        <v>0</v>
      </c>
      <c r="L51" s="49">
        <v>0</v>
      </c>
      <c r="M51" s="49">
        <v>7256.6374999999998</v>
      </c>
      <c r="N51" s="49">
        <v>2.2222457127090002E-3</v>
      </c>
      <c r="O51" s="49">
        <v>0</v>
      </c>
      <c r="P51" s="49">
        <v>0</v>
      </c>
      <c r="Q51" s="49">
        <v>18.335999999999999</v>
      </c>
      <c r="R51" s="49">
        <v>1202</v>
      </c>
      <c r="S51" s="49">
        <v>5</v>
      </c>
      <c r="T51" s="49">
        <v>1</v>
      </c>
      <c r="U51" s="49">
        <v>5</v>
      </c>
      <c r="V51" s="49">
        <v>5</v>
      </c>
      <c r="W51" s="49">
        <v>5</v>
      </c>
      <c r="X51" s="107" t="s">
        <v>2933</v>
      </c>
    </row>
    <row r="52" spans="1:24" x14ac:dyDescent="0.25">
      <c r="A52" s="49">
        <v>9001073700</v>
      </c>
      <c r="B52" s="107" t="s">
        <v>260</v>
      </c>
      <c r="C52" s="107" t="s">
        <v>239</v>
      </c>
      <c r="D52" s="49">
        <v>0</v>
      </c>
      <c r="E52" s="49">
        <v>0</v>
      </c>
      <c r="F52" s="49">
        <v>2975.52</v>
      </c>
      <c r="G52" s="49">
        <v>1.1370920587594469E-3</v>
      </c>
      <c r="H52" s="107" t="s">
        <v>290</v>
      </c>
      <c r="I52" s="49">
        <v>0</v>
      </c>
      <c r="J52" s="49">
        <v>0</v>
      </c>
      <c r="K52" s="49">
        <v>0</v>
      </c>
      <c r="L52" s="49">
        <v>1.1370920587594469E-3</v>
      </c>
      <c r="M52" s="49">
        <v>0</v>
      </c>
      <c r="N52" s="49">
        <v>0</v>
      </c>
      <c r="O52" s="49">
        <v>2975.52</v>
      </c>
      <c r="P52" s="49">
        <v>1.1370920587594469E-3</v>
      </c>
      <c r="Q52" s="49">
        <v>24.571999999999999</v>
      </c>
      <c r="R52" s="49">
        <v>1314</v>
      </c>
      <c r="S52" s="49">
        <v>5</v>
      </c>
      <c r="T52" s="49">
        <v>1</v>
      </c>
      <c r="U52" s="49">
        <v>5</v>
      </c>
      <c r="V52" s="49">
        <v>5</v>
      </c>
      <c r="W52" s="49">
        <v>5</v>
      </c>
      <c r="X52" s="107" t="s">
        <v>2934</v>
      </c>
    </row>
    <row r="53" spans="1:24" x14ac:dyDescent="0.25">
      <c r="A53" s="49">
        <v>9001073700</v>
      </c>
      <c r="B53" s="107" t="s">
        <v>240</v>
      </c>
      <c r="C53" s="107" t="s">
        <v>244</v>
      </c>
      <c r="D53" s="49">
        <v>175607.78</v>
      </c>
      <c r="E53" s="49">
        <v>1.8020036969912025E-3</v>
      </c>
      <c r="F53" s="49">
        <v>0</v>
      </c>
      <c r="G53" s="49">
        <v>0</v>
      </c>
      <c r="H53" s="107" t="s">
        <v>1965</v>
      </c>
      <c r="I53" s="49">
        <v>0</v>
      </c>
      <c r="J53" s="49">
        <v>1.8020036969912025E-3</v>
      </c>
      <c r="K53" s="49">
        <v>0</v>
      </c>
      <c r="L53" s="49">
        <v>0</v>
      </c>
      <c r="M53" s="49">
        <v>175607.78</v>
      </c>
      <c r="N53" s="49">
        <v>1.8020036969912025E-3</v>
      </c>
      <c r="O53" s="49">
        <v>0</v>
      </c>
      <c r="P53" s="49">
        <v>0</v>
      </c>
      <c r="Q53" s="49">
        <v>24.571999999999999</v>
      </c>
      <c r="R53" s="49">
        <v>1314</v>
      </c>
      <c r="S53" s="49">
        <v>5</v>
      </c>
      <c r="T53" s="49">
        <v>1</v>
      </c>
      <c r="U53" s="49">
        <v>5</v>
      </c>
      <c r="V53" s="49">
        <v>5</v>
      </c>
      <c r="W53" s="49">
        <v>5</v>
      </c>
      <c r="X53" s="107" t="s">
        <v>2934</v>
      </c>
    </row>
    <row r="54" spans="1:24" x14ac:dyDescent="0.25">
      <c r="A54" s="49">
        <v>9001073800</v>
      </c>
      <c r="B54" s="107" t="s">
        <v>260</v>
      </c>
      <c r="C54" s="107" t="s">
        <v>239</v>
      </c>
      <c r="D54" s="49">
        <v>0</v>
      </c>
      <c r="E54" s="49">
        <v>5.0764009301842716E-3</v>
      </c>
      <c r="F54" s="49">
        <v>23408</v>
      </c>
      <c r="G54" s="49">
        <v>2.7802811408119831E-3</v>
      </c>
      <c r="H54" s="107" t="s">
        <v>1965</v>
      </c>
      <c r="I54" s="49">
        <v>0</v>
      </c>
      <c r="J54" s="49">
        <v>5.0764009301842716E-3</v>
      </c>
      <c r="K54" s="49">
        <v>0</v>
      </c>
      <c r="L54" s="49">
        <v>2.7802811408119831E-3</v>
      </c>
      <c r="M54" s="49">
        <v>0</v>
      </c>
      <c r="N54" s="49">
        <v>5.0764009301842716E-3</v>
      </c>
      <c r="O54" s="49">
        <v>23408</v>
      </c>
      <c r="P54" s="49">
        <v>2.7802811408119831E-3</v>
      </c>
      <c r="Q54" s="49">
        <v>13.323</v>
      </c>
      <c r="R54" s="49">
        <v>1109</v>
      </c>
      <c r="S54" s="49">
        <v>5</v>
      </c>
      <c r="T54" s="49">
        <v>1</v>
      </c>
      <c r="U54" s="49">
        <v>5</v>
      </c>
      <c r="V54" s="49">
        <v>5</v>
      </c>
      <c r="W54" s="49">
        <v>5</v>
      </c>
      <c r="X54" s="107" t="s">
        <v>2935</v>
      </c>
    </row>
    <row r="55" spans="1:24" x14ac:dyDescent="0.25">
      <c r="A55" s="49">
        <v>9001073800</v>
      </c>
      <c r="B55" s="107" t="s">
        <v>240</v>
      </c>
      <c r="C55" s="107" t="s">
        <v>244</v>
      </c>
      <c r="D55" s="49">
        <v>46458.431499999999</v>
      </c>
      <c r="E55" s="49">
        <v>1.3168485667076864E-5</v>
      </c>
      <c r="F55" s="49">
        <v>0</v>
      </c>
      <c r="G55" s="49">
        <v>0</v>
      </c>
      <c r="H55" s="107" t="s">
        <v>1965</v>
      </c>
      <c r="I55" s="49">
        <v>0</v>
      </c>
      <c r="J55" s="49">
        <v>1.3168485667076864E-5</v>
      </c>
      <c r="K55" s="49">
        <v>0</v>
      </c>
      <c r="L55" s="49">
        <v>0</v>
      </c>
      <c r="M55" s="49">
        <v>46458.431499999999</v>
      </c>
      <c r="N55" s="49">
        <v>1.3168485667076864E-5</v>
      </c>
      <c r="O55" s="49">
        <v>0</v>
      </c>
      <c r="P55" s="49">
        <v>0</v>
      </c>
      <c r="Q55" s="49">
        <v>13.323</v>
      </c>
      <c r="R55" s="49">
        <v>1109</v>
      </c>
      <c r="S55" s="49">
        <v>5</v>
      </c>
      <c r="T55" s="49">
        <v>1</v>
      </c>
      <c r="U55" s="49">
        <v>5</v>
      </c>
      <c r="V55" s="49">
        <v>5</v>
      </c>
      <c r="W55" s="49">
        <v>5</v>
      </c>
      <c r="X55" s="107" t="s">
        <v>2935</v>
      </c>
    </row>
    <row r="56" spans="1:24" x14ac:dyDescent="0.25">
      <c r="A56" s="49">
        <v>9001073900</v>
      </c>
      <c r="B56" s="107" t="s">
        <v>240</v>
      </c>
      <c r="C56" s="107" t="s">
        <v>244</v>
      </c>
      <c r="D56" s="49">
        <v>7462.4552000000003</v>
      </c>
      <c r="E56" s="49">
        <v>0</v>
      </c>
      <c r="F56" s="49">
        <v>0</v>
      </c>
      <c r="G56" s="49">
        <v>4.4176074724015177E-3</v>
      </c>
      <c r="H56" s="107" t="s">
        <v>290</v>
      </c>
      <c r="I56" s="49">
        <v>5912.9186</v>
      </c>
      <c r="J56" s="49">
        <v>0</v>
      </c>
      <c r="K56" s="49">
        <v>0</v>
      </c>
      <c r="L56" s="49">
        <v>4.4176074724015177E-3</v>
      </c>
      <c r="M56" s="49">
        <v>1549.5365999999999</v>
      </c>
      <c r="N56" s="49">
        <v>0</v>
      </c>
      <c r="O56" s="49">
        <v>0</v>
      </c>
      <c r="P56" s="49">
        <v>4.4176074724015177E-3</v>
      </c>
      <c r="Q56" s="49">
        <v>19.445</v>
      </c>
      <c r="R56" s="49">
        <v>1256</v>
      </c>
      <c r="S56" s="49">
        <v>5</v>
      </c>
      <c r="T56" s="49">
        <v>1</v>
      </c>
      <c r="U56" s="49">
        <v>5</v>
      </c>
      <c r="V56" s="49">
        <v>5</v>
      </c>
      <c r="W56" s="49">
        <v>5</v>
      </c>
      <c r="X56" s="107" t="s">
        <v>2936</v>
      </c>
    </row>
    <row r="57" spans="1:24" x14ac:dyDescent="0.25">
      <c r="A57" s="49">
        <v>9001074000</v>
      </c>
      <c r="B57" s="107" t="s">
        <v>240</v>
      </c>
      <c r="C57" s="107" t="s">
        <v>244</v>
      </c>
      <c r="D57" s="49">
        <v>24043.608</v>
      </c>
      <c r="E57" s="49">
        <v>1.6621655239894111E-3</v>
      </c>
      <c r="F57" s="49">
        <v>0</v>
      </c>
      <c r="G57" s="49">
        <v>0</v>
      </c>
      <c r="H57" s="107" t="s">
        <v>1965</v>
      </c>
      <c r="I57" s="49">
        <v>0</v>
      </c>
      <c r="J57" s="49">
        <v>1.6621655239894111E-3</v>
      </c>
      <c r="K57" s="49">
        <v>0</v>
      </c>
      <c r="L57" s="49">
        <v>0</v>
      </c>
      <c r="M57" s="49">
        <v>24043.608</v>
      </c>
      <c r="N57" s="49">
        <v>1.6621655239894111E-3</v>
      </c>
      <c r="O57" s="49">
        <v>0</v>
      </c>
      <c r="P57" s="49">
        <v>0</v>
      </c>
      <c r="Q57" s="49">
        <v>22.178999999999998</v>
      </c>
      <c r="R57" s="49">
        <v>1228</v>
      </c>
      <c r="S57" s="49">
        <v>5</v>
      </c>
      <c r="T57" s="49">
        <v>1</v>
      </c>
      <c r="U57" s="49">
        <v>5</v>
      </c>
      <c r="V57" s="49">
        <v>5</v>
      </c>
      <c r="W57" s="49">
        <v>5</v>
      </c>
      <c r="X57" s="107" t="s">
        <v>2937</v>
      </c>
    </row>
    <row r="58" spans="1:24" x14ac:dyDescent="0.25">
      <c r="A58" s="49">
        <v>9001074300</v>
      </c>
      <c r="B58" s="107" t="s">
        <v>260</v>
      </c>
      <c r="C58" s="107" t="s">
        <v>239</v>
      </c>
      <c r="D58" s="49">
        <v>0</v>
      </c>
      <c r="E58" s="49">
        <v>5.4895751565469905E-8</v>
      </c>
      <c r="F58" s="49">
        <v>7205</v>
      </c>
      <c r="G58" s="49">
        <v>0</v>
      </c>
      <c r="H58" s="107" t="s">
        <v>290</v>
      </c>
      <c r="I58" s="49">
        <v>0</v>
      </c>
      <c r="J58" s="49">
        <v>5.4895751565469905E-8</v>
      </c>
      <c r="K58" s="49">
        <v>0</v>
      </c>
      <c r="L58" s="49">
        <v>0</v>
      </c>
      <c r="M58" s="49">
        <v>0</v>
      </c>
      <c r="N58" s="49">
        <v>5.4895751565469905E-8</v>
      </c>
      <c r="O58" s="49">
        <v>7205</v>
      </c>
      <c r="P58" s="49">
        <v>0</v>
      </c>
      <c r="Q58" s="49">
        <v>22.716999999999999</v>
      </c>
      <c r="R58" s="49">
        <v>1182</v>
      </c>
      <c r="S58" s="49">
        <v>5</v>
      </c>
      <c r="T58" s="49">
        <v>1</v>
      </c>
      <c r="U58" s="49">
        <v>5</v>
      </c>
      <c r="V58" s="49">
        <v>5</v>
      </c>
      <c r="W58" s="49">
        <v>5</v>
      </c>
      <c r="X58" s="107" t="s">
        <v>2938</v>
      </c>
    </row>
    <row r="59" spans="1:24" x14ac:dyDescent="0.25">
      <c r="A59" s="49">
        <v>9001074300</v>
      </c>
      <c r="B59" s="107" t="s">
        <v>240</v>
      </c>
      <c r="C59" s="107" t="s">
        <v>244</v>
      </c>
      <c r="D59" s="49">
        <v>69615.934999999998</v>
      </c>
      <c r="E59" s="49">
        <v>2.4740625867836659E-3</v>
      </c>
      <c r="F59" s="49">
        <v>0</v>
      </c>
      <c r="G59" s="49">
        <v>1.116034963746242E-3</v>
      </c>
      <c r="H59" s="107" t="s">
        <v>1965</v>
      </c>
      <c r="I59" s="49">
        <v>0</v>
      </c>
      <c r="J59" s="49">
        <v>2.4740625867836659E-3</v>
      </c>
      <c r="K59" s="49">
        <v>0</v>
      </c>
      <c r="L59" s="49">
        <v>1.116034963746242E-3</v>
      </c>
      <c r="M59" s="49">
        <v>69615.934999999998</v>
      </c>
      <c r="N59" s="49">
        <v>2.4740625867836659E-3</v>
      </c>
      <c r="O59" s="49">
        <v>0</v>
      </c>
      <c r="P59" s="49">
        <v>1.116034963746242E-3</v>
      </c>
      <c r="Q59" s="49">
        <v>22.716999999999999</v>
      </c>
      <c r="R59" s="49">
        <v>1182</v>
      </c>
      <c r="S59" s="49">
        <v>5</v>
      </c>
      <c r="T59" s="49">
        <v>1</v>
      </c>
      <c r="U59" s="49">
        <v>5</v>
      </c>
      <c r="V59" s="49">
        <v>5</v>
      </c>
      <c r="W59" s="49">
        <v>5</v>
      </c>
      <c r="X59" s="107" t="s">
        <v>2938</v>
      </c>
    </row>
    <row r="60" spans="1:24" x14ac:dyDescent="0.25">
      <c r="A60" s="49">
        <v>9001074400</v>
      </c>
      <c r="B60" s="107" t="s">
        <v>260</v>
      </c>
      <c r="C60" s="107" t="s">
        <v>239</v>
      </c>
      <c r="D60" s="49">
        <v>0</v>
      </c>
      <c r="E60" s="49">
        <v>1.6110817677761852E-3</v>
      </c>
      <c r="F60" s="49">
        <v>15529</v>
      </c>
      <c r="G60" s="49">
        <v>1.968420551163576E-3</v>
      </c>
      <c r="H60" s="107" t="s">
        <v>1966</v>
      </c>
      <c r="I60" s="49">
        <v>0</v>
      </c>
      <c r="J60" s="49">
        <v>1.6110817677761852E-3</v>
      </c>
      <c r="K60" s="49">
        <v>0</v>
      </c>
      <c r="L60" s="49">
        <v>1.968420551163576E-3</v>
      </c>
      <c r="M60" s="49">
        <v>0</v>
      </c>
      <c r="N60" s="49">
        <v>1.6110817677761852E-3</v>
      </c>
      <c r="O60" s="49">
        <v>15529</v>
      </c>
      <c r="P60" s="49">
        <v>1.968420551163576E-3</v>
      </c>
      <c r="Q60" s="49">
        <v>26.49</v>
      </c>
      <c r="R60" s="49">
        <v>1203</v>
      </c>
      <c r="S60" s="49">
        <v>5</v>
      </c>
      <c r="T60" s="49">
        <v>1</v>
      </c>
      <c r="U60" s="49">
        <v>5</v>
      </c>
      <c r="V60" s="49">
        <v>5</v>
      </c>
      <c r="W60" s="49">
        <v>5</v>
      </c>
      <c r="X60" s="107" t="s">
        <v>2939</v>
      </c>
    </row>
    <row r="61" spans="1:24" x14ac:dyDescent="0.25">
      <c r="A61" s="49">
        <v>9001074400</v>
      </c>
      <c r="B61" s="107" t="s">
        <v>240</v>
      </c>
      <c r="C61" s="107" t="s">
        <v>244</v>
      </c>
      <c r="D61" s="49">
        <v>71389.851200000005</v>
      </c>
      <c r="E61" s="49">
        <v>3.2170927900667138E-3</v>
      </c>
      <c r="F61" s="49">
        <v>0</v>
      </c>
      <c r="G61" s="49">
        <v>1.1797306227105168E-3</v>
      </c>
      <c r="H61" s="107" t="s">
        <v>1965</v>
      </c>
      <c r="I61" s="49">
        <v>0</v>
      </c>
      <c r="J61" s="49">
        <v>3.2170927900667138E-3</v>
      </c>
      <c r="K61" s="49">
        <v>0</v>
      </c>
      <c r="L61" s="49">
        <v>1.1797306227105168E-3</v>
      </c>
      <c r="M61" s="49">
        <v>71389.851200000005</v>
      </c>
      <c r="N61" s="49">
        <v>3.2170927900667138E-3</v>
      </c>
      <c r="O61" s="49">
        <v>0</v>
      </c>
      <c r="P61" s="49">
        <v>1.1797306227105168E-3</v>
      </c>
      <c r="Q61" s="49">
        <v>26.49</v>
      </c>
      <c r="R61" s="49">
        <v>1203</v>
      </c>
      <c r="S61" s="49">
        <v>5</v>
      </c>
      <c r="T61" s="49">
        <v>1</v>
      </c>
      <c r="U61" s="49">
        <v>5</v>
      </c>
      <c r="V61" s="49">
        <v>5</v>
      </c>
      <c r="W61" s="49">
        <v>5</v>
      </c>
      <c r="X61" s="107" t="s">
        <v>2939</v>
      </c>
    </row>
    <row r="62" spans="1:24" x14ac:dyDescent="0.25">
      <c r="A62" s="49">
        <v>9001080100</v>
      </c>
      <c r="B62" s="107" t="s">
        <v>243</v>
      </c>
      <c r="C62" s="107" t="s">
        <v>239</v>
      </c>
      <c r="D62" s="49">
        <v>30426.064299999998</v>
      </c>
      <c r="E62" s="49">
        <v>1.9236914617126416E-6</v>
      </c>
      <c r="F62" s="49">
        <v>29931</v>
      </c>
      <c r="G62" s="49">
        <v>0</v>
      </c>
      <c r="H62" s="107" t="s">
        <v>290</v>
      </c>
      <c r="I62" s="49">
        <v>0</v>
      </c>
      <c r="J62" s="49">
        <v>1.9236914617126416E-6</v>
      </c>
      <c r="K62" s="49">
        <v>0</v>
      </c>
      <c r="L62" s="49">
        <v>0</v>
      </c>
      <c r="M62" s="49">
        <v>30426.064299999998</v>
      </c>
      <c r="N62" s="49">
        <v>1.9236914617126416E-6</v>
      </c>
      <c r="O62" s="49">
        <v>29931</v>
      </c>
      <c r="P62" s="49">
        <v>0</v>
      </c>
      <c r="Q62" s="49">
        <v>42.048000000000002</v>
      </c>
      <c r="R62" s="49">
        <v>1368</v>
      </c>
      <c r="S62" s="49">
        <v>4</v>
      </c>
      <c r="T62" s="49">
        <v>1</v>
      </c>
      <c r="U62" s="49">
        <v>5</v>
      </c>
      <c r="V62" s="49">
        <v>4.5</v>
      </c>
      <c r="W62" s="49">
        <v>5</v>
      </c>
      <c r="X62" s="107" t="s">
        <v>2940</v>
      </c>
    </row>
    <row r="63" spans="1:24" x14ac:dyDescent="0.25">
      <c r="A63" s="49">
        <v>9001080200</v>
      </c>
      <c r="B63" s="107" t="s">
        <v>243</v>
      </c>
      <c r="C63" s="107" t="s">
        <v>239</v>
      </c>
      <c r="D63" s="49">
        <v>27474.929800000002</v>
      </c>
      <c r="E63" s="49">
        <v>5.1843330016691017E-3</v>
      </c>
      <c r="F63" s="49">
        <v>0</v>
      </c>
      <c r="G63" s="49">
        <v>3.0709902353438802E-3</v>
      </c>
      <c r="H63" s="107" t="s">
        <v>1965</v>
      </c>
      <c r="I63" s="49">
        <v>0</v>
      </c>
      <c r="J63" s="49">
        <v>5.1843330016691017E-3</v>
      </c>
      <c r="K63" s="49">
        <v>0</v>
      </c>
      <c r="L63" s="49">
        <v>3.0709902353438802E-3</v>
      </c>
      <c r="M63" s="49">
        <v>27474.929800000002</v>
      </c>
      <c r="N63" s="49">
        <v>5.1843330016691017E-3</v>
      </c>
      <c r="O63" s="49">
        <v>0</v>
      </c>
      <c r="P63" s="49">
        <v>3.0709902353438802E-3</v>
      </c>
      <c r="Q63" s="49">
        <v>43.56</v>
      </c>
      <c r="R63" s="49">
        <v>1573</v>
      </c>
      <c r="S63" s="49">
        <v>4</v>
      </c>
      <c r="T63" s="49">
        <v>1</v>
      </c>
      <c r="U63" s="49">
        <v>4</v>
      </c>
      <c r="V63" s="49">
        <v>4</v>
      </c>
      <c r="W63" s="49">
        <v>4</v>
      </c>
      <c r="X63" s="107" t="s">
        <v>2941</v>
      </c>
    </row>
    <row r="64" spans="1:24" x14ac:dyDescent="0.25">
      <c r="A64" s="49">
        <v>9001080400</v>
      </c>
      <c r="B64" s="107" t="s">
        <v>243</v>
      </c>
      <c r="C64" s="107" t="s">
        <v>239</v>
      </c>
      <c r="D64" s="49">
        <v>94995.182000000001</v>
      </c>
      <c r="E64" s="49">
        <v>1.4425675695886076E-6</v>
      </c>
      <c r="F64" s="49">
        <v>44725</v>
      </c>
      <c r="G64" s="49">
        <v>0</v>
      </c>
      <c r="H64" s="107" t="s">
        <v>290</v>
      </c>
      <c r="I64" s="49">
        <v>0</v>
      </c>
      <c r="J64" s="49">
        <v>1.4425675695886076E-6</v>
      </c>
      <c r="K64" s="49">
        <v>0</v>
      </c>
      <c r="L64" s="49">
        <v>0</v>
      </c>
      <c r="M64" s="49">
        <v>94995.182000000001</v>
      </c>
      <c r="N64" s="49">
        <v>1.4425675695886076E-6</v>
      </c>
      <c r="O64" s="49">
        <v>44725</v>
      </c>
      <c r="P64" s="49">
        <v>0</v>
      </c>
      <c r="Q64" s="49">
        <v>30.902000000000001</v>
      </c>
      <c r="R64" s="49">
        <v>1418</v>
      </c>
      <c r="S64" s="49">
        <v>4</v>
      </c>
      <c r="T64" s="49">
        <v>1</v>
      </c>
      <c r="U64" s="49">
        <v>3</v>
      </c>
      <c r="V64" s="49">
        <v>3.5</v>
      </c>
      <c r="W64" s="49">
        <v>4</v>
      </c>
      <c r="X64" s="107" t="s">
        <v>2942</v>
      </c>
    </row>
    <row r="65" spans="1:24" x14ac:dyDescent="0.25">
      <c r="A65" s="49">
        <v>9001080500</v>
      </c>
      <c r="B65" s="107" t="s">
        <v>243</v>
      </c>
      <c r="C65" s="107" t="s">
        <v>239</v>
      </c>
      <c r="D65" s="49">
        <v>93423.159499999994</v>
      </c>
      <c r="E65" s="49">
        <v>2.70620018785602E-3</v>
      </c>
      <c r="F65" s="49">
        <v>84674.5</v>
      </c>
      <c r="G65" s="49">
        <v>3.1806480723288086E-3</v>
      </c>
      <c r="H65" s="107" t="s">
        <v>1966</v>
      </c>
      <c r="I65" s="49">
        <v>0</v>
      </c>
      <c r="J65" s="49">
        <v>2.70620018785602E-3</v>
      </c>
      <c r="K65" s="49">
        <v>0</v>
      </c>
      <c r="L65" s="49">
        <v>3.1806480723288086E-3</v>
      </c>
      <c r="M65" s="49">
        <v>93423.159499999994</v>
      </c>
      <c r="N65" s="49">
        <v>2.70620018785602E-3</v>
      </c>
      <c r="O65" s="49">
        <v>84674.5</v>
      </c>
      <c r="P65" s="49">
        <v>3.1806480723288086E-3</v>
      </c>
      <c r="Q65" s="49">
        <v>61.423999999999999</v>
      </c>
      <c r="R65" s="49">
        <v>1831</v>
      </c>
      <c r="S65" s="49">
        <v>2</v>
      </c>
      <c r="T65" s="49">
        <v>1</v>
      </c>
      <c r="U65" s="49">
        <v>1</v>
      </c>
      <c r="V65" s="49">
        <v>1.5</v>
      </c>
      <c r="W65" s="49">
        <v>2</v>
      </c>
      <c r="X65" s="107" t="s">
        <v>2943</v>
      </c>
    </row>
    <row r="66" spans="1:24" x14ac:dyDescent="0.25">
      <c r="A66" s="49">
        <v>9001080600</v>
      </c>
      <c r="B66" s="107" t="s">
        <v>243</v>
      </c>
      <c r="C66" s="107" t="s">
        <v>239</v>
      </c>
      <c r="D66" s="49">
        <v>47038.957799999996</v>
      </c>
      <c r="E66" s="49">
        <v>9.761059117543731E-6</v>
      </c>
      <c r="F66" s="49">
        <v>75</v>
      </c>
      <c r="G66" s="49">
        <v>0</v>
      </c>
      <c r="H66" s="107" t="s">
        <v>1965</v>
      </c>
      <c r="I66" s="49">
        <v>0</v>
      </c>
      <c r="J66" s="49">
        <v>9.761059117543731E-6</v>
      </c>
      <c r="K66" s="49">
        <v>0</v>
      </c>
      <c r="L66" s="49">
        <v>0</v>
      </c>
      <c r="M66" s="49">
        <v>47038.957799999996</v>
      </c>
      <c r="N66" s="49">
        <v>9.761059117543731E-6</v>
      </c>
      <c r="O66" s="49">
        <v>75</v>
      </c>
      <c r="P66" s="49">
        <v>0</v>
      </c>
      <c r="Q66" s="49">
        <v>48.125</v>
      </c>
      <c r="R66" s="49">
        <v>1715</v>
      </c>
      <c r="S66" s="49">
        <v>3</v>
      </c>
      <c r="T66" s="49">
        <v>1</v>
      </c>
      <c r="U66" s="49">
        <v>2</v>
      </c>
      <c r="V66" s="49">
        <v>2.5</v>
      </c>
      <c r="W66" s="49">
        <v>3</v>
      </c>
      <c r="X66" s="107" t="s">
        <v>2944</v>
      </c>
    </row>
    <row r="67" spans="1:24" x14ac:dyDescent="0.25">
      <c r="A67" s="49">
        <v>9001080700</v>
      </c>
      <c r="B67" s="107" t="s">
        <v>243</v>
      </c>
      <c r="C67" s="107" t="s">
        <v>239</v>
      </c>
      <c r="D67" s="49">
        <v>34462.429799999998</v>
      </c>
      <c r="E67" s="49">
        <v>2.6500368650369879E-3</v>
      </c>
      <c r="F67" s="49">
        <v>6890</v>
      </c>
      <c r="G67" s="49">
        <v>1.4278512693917488E-2</v>
      </c>
      <c r="H67" s="107" t="s">
        <v>1966</v>
      </c>
      <c r="I67" s="49">
        <v>0</v>
      </c>
      <c r="J67" s="49">
        <v>2.6500368650369879E-3</v>
      </c>
      <c r="K67" s="49">
        <v>0</v>
      </c>
      <c r="L67" s="49">
        <v>1.4278512693917488E-2</v>
      </c>
      <c r="M67" s="49">
        <v>34462.429799999998</v>
      </c>
      <c r="N67" s="49">
        <v>2.6500368650369879E-3</v>
      </c>
      <c r="O67" s="49">
        <v>6890</v>
      </c>
      <c r="P67" s="49">
        <v>1.4278512693917488E-2</v>
      </c>
      <c r="Q67" s="49">
        <v>48</v>
      </c>
      <c r="R67" s="49">
        <v>1549</v>
      </c>
      <c r="S67" s="49">
        <v>3</v>
      </c>
      <c r="T67" s="49">
        <v>1</v>
      </c>
      <c r="U67" s="49">
        <v>1</v>
      </c>
      <c r="V67" s="49">
        <v>2</v>
      </c>
      <c r="W67" s="49">
        <v>2</v>
      </c>
      <c r="X67" s="107" t="s">
        <v>2945</v>
      </c>
    </row>
    <row r="68" spans="1:24" x14ac:dyDescent="0.25">
      <c r="A68" s="49">
        <v>9001080800</v>
      </c>
      <c r="B68" s="107" t="s">
        <v>243</v>
      </c>
      <c r="C68" s="107" t="s">
        <v>239</v>
      </c>
      <c r="D68" s="49">
        <v>82882.264999999999</v>
      </c>
      <c r="E68" s="49">
        <v>2.696990127448277E-3</v>
      </c>
      <c r="F68" s="49">
        <v>35040</v>
      </c>
      <c r="G68" s="49">
        <v>4.0092410113189321E-3</v>
      </c>
      <c r="H68" s="107" t="s">
        <v>1966</v>
      </c>
      <c r="I68" s="49">
        <v>0</v>
      </c>
      <c r="J68" s="49">
        <v>2.696990127448277E-3</v>
      </c>
      <c r="K68" s="49">
        <v>0</v>
      </c>
      <c r="L68" s="49">
        <v>4.0092410113189321E-3</v>
      </c>
      <c r="M68" s="49">
        <v>82882.264999999999</v>
      </c>
      <c r="N68" s="49">
        <v>2.696990127448277E-3</v>
      </c>
      <c r="O68" s="49">
        <v>35040</v>
      </c>
      <c r="P68" s="49">
        <v>4.0092410113189321E-3</v>
      </c>
      <c r="Q68" s="49">
        <v>55.741</v>
      </c>
      <c r="R68" s="49">
        <v>1958</v>
      </c>
      <c r="S68" s="49">
        <v>2</v>
      </c>
      <c r="T68" s="49">
        <v>1</v>
      </c>
      <c r="U68" s="49">
        <v>2</v>
      </c>
      <c r="V68" s="49">
        <v>2</v>
      </c>
      <c r="W68" s="49">
        <v>2</v>
      </c>
      <c r="X68" s="107" t="s">
        <v>2946</v>
      </c>
    </row>
    <row r="69" spans="1:24" x14ac:dyDescent="0.25">
      <c r="A69" s="49">
        <v>9001080900</v>
      </c>
      <c r="B69" s="107" t="s">
        <v>243</v>
      </c>
      <c r="C69" s="107" t="s">
        <v>239</v>
      </c>
      <c r="D69" s="49">
        <v>3132.4115000000002</v>
      </c>
      <c r="E69" s="49">
        <v>6.376498066033551E-7</v>
      </c>
      <c r="F69" s="49">
        <v>0</v>
      </c>
      <c r="G69" s="49">
        <v>0</v>
      </c>
      <c r="H69" s="107" t="s">
        <v>290</v>
      </c>
      <c r="I69" s="49">
        <v>0</v>
      </c>
      <c r="J69" s="49">
        <v>6.376498066033551E-7</v>
      </c>
      <c r="K69" s="49">
        <v>0</v>
      </c>
      <c r="L69" s="49">
        <v>0</v>
      </c>
      <c r="M69" s="49">
        <v>3132.4115000000002</v>
      </c>
      <c r="N69" s="49">
        <v>6.376498066033551E-7</v>
      </c>
      <c r="O69" s="49">
        <v>0</v>
      </c>
      <c r="P69" s="49">
        <v>0</v>
      </c>
      <c r="Q69" s="49">
        <v>54.491</v>
      </c>
      <c r="R69" s="49">
        <v>1773</v>
      </c>
      <c r="S69" s="49">
        <v>3</v>
      </c>
      <c r="T69" s="49">
        <v>1</v>
      </c>
      <c r="U69" s="49">
        <v>4</v>
      </c>
      <c r="V69" s="49">
        <v>3.5</v>
      </c>
      <c r="W69" s="49">
        <v>4</v>
      </c>
      <c r="X69" s="107" t="s">
        <v>2947</v>
      </c>
    </row>
    <row r="70" spans="1:24" x14ac:dyDescent="0.25">
      <c r="A70" s="49">
        <v>9001081000</v>
      </c>
      <c r="B70" s="107" t="s">
        <v>243</v>
      </c>
      <c r="C70" s="107" t="s">
        <v>239</v>
      </c>
      <c r="D70" s="49">
        <v>6311.1261999999997</v>
      </c>
      <c r="E70" s="49">
        <v>5.1600769384182496E-6</v>
      </c>
      <c r="F70" s="49">
        <v>0</v>
      </c>
      <c r="G70" s="49">
        <v>0</v>
      </c>
      <c r="H70" s="107" t="s">
        <v>1965</v>
      </c>
      <c r="I70" s="49">
        <v>0</v>
      </c>
      <c r="J70" s="49">
        <v>5.1600769384182496E-6</v>
      </c>
      <c r="K70" s="49">
        <v>0</v>
      </c>
      <c r="L70" s="49">
        <v>0</v>
      </c>
      <c r="M70" s="49">
        <v>6311.1261999999997</v>
      </c>
      <c r="N70" s="49">
        <v>5.1600769384182496E-6</v>
      </c>
      <c r="O70" s="49">
        <v>0</v>
      </c>
      <c r="P70" s="49">
        <v>0</v>
      </c>
      <c r="Q70" s="49">
        <v>41.555</v>
      </c>
      <c r="R70" s="49">
        <v>1534</v>
      </c>
      <c r="S70" s="49">
        <v>4</v>
      </c>
      <c r="T70" s="49">
        <v>1</v>
      </c>
      <c r="U70" s="49">
        <v>2</v>
      </c>
      <c r="V70" s="49">
        <v>3</v>
      </c>
      <c r="W70" s="49">
        <v>3</v>
      </c>
      <c r="X70" s="107" t="s">
        <v>2948</v>
      </c>
    </row>
    <row r="71" spans="1:24" x14ac:dyDescent="0.25">
      <c r="A71" s="49">
        <v>9001081100</v>
      </c>
      <c r="B71" s="107" t="s">
        <v>243</v>
      </c>
      <c r="C71" s="107" t="s">
        <v>239</v>
      </c>
      <c r="D71" s="49">
        <v>31194.002799999998</v>
      </c>
      <c r="E71" s="49">
        <v>1.527099250530837E-3</v>
      </c>
      <c r="F71" s="49">
        <v>104783</v>
      </c>
      <c r="G71" s="49">
        <v>1.077237840555397E-3</v>
      </c>
      <c r="H71" s="107" t="s">
        <v>1965</v>
      </c>
      <c r="I71" s="49">
        <v>0</v>
      </c>
      <c r="J71" s="49">
        <v>1.527099250530837E-3</v>
      </c>
      <c r="K71" s="49">
        <v>0</v>
      </c>
      <c r="L71" s="49">
        <v>1.077237840555397E-3</v>
      </c>
      <c r="M71" s="49">
        <v>31194.002799999998</v>
      </c>
      <c r="N71" s="49">
        <v>1.527099250530837E-3</v>
      </c>
      <c r="O71" s="49">
        <v>104783</v>
      </c>
      <c r="P71" s="49">
        <v>1.077237840555397E-3</v>
      </c>
      <c r="Q71" s="49">
        <v>60.728000000000002</v>
      </c>
      <c r="R71" s="49">
        <v>1861</v>
      </c>
      <c r="S71" s="49">
        <v>2</v>
      </c>
      <c r="T71" s="49">
        <v>1</v>
      </c>
      <c r="U71" s="49">
        <v>1</v>
      </c>
      <c r="V71" s="49">
        <v>1.5</v>
      </c>
      <c r="W71" s="49">
        <v>2</v>
      </c>
      <c r="X71" s="107" t="s">
        <v>2949</v>
      </c>
    </row>
    <row r="72" spans="1:24" x14ac:dyDescent="0.25">
      <c r="A72" s="49">
        <v>9001081200</v>
      </c>
      <c r="B72" s="107" t="s">
        <v>243</v>
      </c>
      <c r="C72" s="107" t="s">
        <v>239</v>
      </c>
      <c r="D72" s="49">
        <v>16496.093799999999</v>
      </c>
      <c r="E72" s="49">
        <v>4.0776976625284123E-6</v>
      </c>
      <c r="F72" s="49">
        <v>0</v>
      </c>
      <c r="G72" s="49">
        <v>0</v>
      </c>
      <c r="H72" s="107" t="s">
        <v>290</v>
      </c>
      <c r="I72" s="49">
        <v>0</v>
      </c>
      <c r="J72" s="49">
        <v>4.0776976625284123E-6</v>
      </c>
      <c r="K72" s="49">
        <v>0</v>
      </c>
      <c r="L72" s="49">
        <v>0</v>
      </c>
      <c r="M72" s="49">
        <v>16496.093799999999</v>
      </c>
      <c r="N72" s="49">
        <v>4.0776976625284123E-6</v>
      </c>
      <c r="O72" s="49">
        <v>0</v>
      </c>
      <c r="P72" s="49">
        <v>0</v>
      </c>
      <c r="Q72" s="49">
        <v>69.394000000000005</v>
      </c>
      <c r="R72" s="49">
        <v>2062</v>
      </c>
      <c r="S72" s="49">
        <v>2</v>
      </c>
      <c r="T72" s="49">
        <v>1</v>
      </c>
      <c r="U72" s="49">
        <v>3</v>
      </c>
      <c r="V72" s="49">
        <v>2.5</v>
      </c>
      <c r="W72" s="49">
        <v>3</v>
      </c>
      <c r="X72" s="107" t="s">
        <v>2950</v>
      </c>
    </row>
    <row r="73" spans="1:24" x14ac:dyDescent="0.25">
      <c r="A73" s="49">
        <v>9001081300</v>
      </c>
      <c r="B73" s="107" t="s">
        <v>243</v>
      </c>
      <c r="C73" s="107" t="s">
        <v>239</v>
      </c>
      <c r="D73" s="49">
        <v>167987.89379999999</v>
      </c>
      <c r="E73" s="49">
        <v>0</v>
      </c>
      <c r="F73" s="49">
        <v>79769</v>
      </c>
      <c r="G73" s="49">
        <v>3.1435163273913114E-3</v>
      </c>
      <c r="H73" s="107" t="s">
        <v>290</v>
      </c>
      <c r="I73" s="49">
        <v>6526.4359999999997</v>
      </c>
      <c r="J73" s="49">
        <v>0</v>
      </c>
      <c r="K73" s="49">
        <v>0</v>
      </c>
      <c r="L73" s="49">
        <v>3.1435163273913114E-3</v>
      </c>
      <c r="M73" s="49">
        <v>161461.4578</v>
      </c>
      <c r="N73" s="49">
        <v>0</v>
      </c>
      <c r="O73" s="49">
        <v>79769</v>
      </c>
      <c r="P73" s="49">
        <v>3.1435163273913114E-3</v>
      </c>
      <c r="Q73" s="49">
        <v>47.987000000000002</v>
      </c>
      <c r="R73" s="49">
        <v>1859</v>
      </c>
      <c r="S73" s="49">
        <v>3</v>
      </c>
      <c r="T73" s="49">
        <v>1</v>
      </c>
      <c r="U73" s="49">
        <v>4</v>
      </c>
      <c r="V73" s="49">
        <v>3.5</v>
      </c>
      <c r="W73" s="49">
        <v>4</v>
      </c>
      <c r="X73" s="107" t="s">
        <v>2951</v>
      </c>
    </row>
    <row r="74" spans="1:24" x14ac:dyDescent="0.25">
      <c r="A74" s="49">
        <v>9001090100</v>
      </c>
      <c r="B74" s="107" t="s">
        <v>242</v>
      </c>
      <c r="C74" s="107" t="s">
        <v>239</v>
      </c>
      <c r="D74" s="49">
        <v>64761.160300000003</v>
      </c>
      <c r="E74" s="49">
        <v>3.2416818531801825E-3</v>
      </c>
      <c r="F74" s="49">
        <v>200</v>
      </c>
      <c r="G74" s="49">
        <v>0</v>
      </c>
      <c r="H74" s="107" t="s">
        <v>1965</v>
      </c>
      <c r="I74" s="49">
        <v>0</v>
      </c>
      <c r="J74" s="49">
        <v>3.2416818531801825E-3</v>
      </c>
      <c r="K74" s="49">
        <v>0</v>
      </c>
      <c r="L74" s="49">
        <v>0</v>
      </c>
      <c r="M74" s="49">
        <v>64761.160300000003</v>
      </c>
      <c r="N74" s="49">
        <v>3.2416818531801825E-3</v>
      </c>
      <c r="O74" s="49">
        <v>200</v>
      </c>
      <c r="P74" s="49">
        <v>0</v>
      </c>
      <c r="Q74" s="49">
        <v>86.116</v>
      </c>
      <c r="R74" s="49">
        <v>2718</v>
      </c>
      <c r="S74" s="49">
        <v>1</v>
      </c>
      <c r="T74" s="49">
        <v>1</v>
      </c>
      <c r="U74" s="49">
        <v>1</v>
      </c>
      <c r="V74" s="49">
        <v>1</v>
      </c>
      <c r="W74" s="49">
        <v>1</v>
      </c>
      <c r="X74" s="107" t="s">
        <v>2952</v>
      </c>
    </row>
    <row r="75" spans="1:24" x14ac:dyDescent="0.25">
      <c r="A75" s="49">
        <v>9001090200</v>
      </c>
      <c r="B75" s="107" t="s">
        <v>242</v>
      </c>
      <c r="C75" s="107" t="s">
        <v>239</v>
      </c>
      <c r="D75" s="49">
        <v>33524.442799999997</v>
      </c>
      <c r="E75" s="49">
        <v>3.4346768349737689E-6</v>
      </c>
      <c r="F75" s="49">
        <v>0</v>
      </c>
      <c r="G75" s="49">
        <v>0</v>
      </c>
      <c r="H75" s="107" t="s">
        <v>290</v>
      </c>
      <c r="I75" s="49">
        <v>0</v>
      </c>
      <c r="J75" s="49">
        <v>3.4346768349737689E-6</v>
      </c>
      <c r="K75" s="49">
        <v>0</v>
      </c>
      <c r="L75" s="49">
        <v>0</v>
      </c>
      <c r="M75" s="49">
        <v>33524.442799999997</v>
      </c>
      <c r="N75" s="49">
        <v>3.4346768349737689E-6</v>
      </c>
      <c r="O75" s="49">
        <v>0</v>
      </c>
      <c r="P75" s="49">
        <v>0</v>
      </c>
      <c r="Q75" s="49">
        <v>67.311999999999998</v>
      </c>
      <c r="R75" s="49">
        <v>2439</v>
      </c>
      <c r="S75" s="49">
        <v>2</v>
      </c>
      <c r="T75" s="49">
        <v>1</v>
      </c>
      <c r="U75" s="49">
        <v>3</v>
      </c>
      <c r="V75" s="49">
        <v>2.5</v>
      </c>
      <c r="W75" s="49">
        <v>3</v>
      </c>
      <c r="X75" s="107" t="s">
        <v>2953</v>
      </c>
    </row>
    <row r="76" spans="1:24" x14ac:dyDescent="0.25">
      <c r="A76" s="49">
        <v>9001090300</v>
      </c>
      <c r="B76" s="107" t="s">
        <v>242</v>
      </c>
      <c r="C76" s="107" t="s">
        <v>239</v>
      </c>
      <c r="D76" s="49">
        <v>91398.118099999992</v>
      </c>
      <c r="E76" s="49">
        <v>9.0858228169780637E-4</v>
      </c>
      <c r="F76" s="49">
        <v>0</v>
      </c>
      <c r="G76" s="49">
        <v>1.8171728980768983E-4</v>
      </c>
      <c r="H76" s="107" t="s">
        <v>1965</v>
      </c>
      <c r="I76" s="49">
        <v>2789.9992999999999</v>
      </c>
      <c r="J76" s="49">
        <v>9.0858228169780637E-4</v>
      </c>
      <c r="K76" s="49">
        <v>0</v>
      </c>
      <c r="L76" s="49">
        <v>1.8171728980768983E-4</v>
      </c>
      <c r="M76" s="49">
        <v>88608.118799999997</v>
      </c>
      <c r="N76" s="49">
        <v>9.0858228169780637E-4</v>
      </c>
      <c r="O76" s="49">
        <v>0</v>
      </c>
      <c r="P76" s="49">
        <v>1.8171728980768983E-4</v>
      </c>
      <c r="Q76" s="49">
        <v>68.945999999999998</v>
      </c>
      <c r="R76" s="49">
        <v>2194</v>
      </c>
      <c r="S76" s="49">
        <v>2</v>
      </c>
      <c r="T76" s="49">
        <v>1</v>
      </c>
      <c r="U76" s="49">
        <v>3</v>
      </c>
      <c r="V76" s="49">
        <v>2.5</v>
      </c>
      <c r="W76" s="49">
        <v>3</v>
      </c>
      <c r="X76" s="107" t="s">
        <v>2954</v>
      </c>
    </row>
    <row r="77" spans="1:24" x14ac:dyDescent="0.25">
      <c r="A77" s="49">
        <v>9001090400</v>
      </c>
      <c r="B77" s="107" t="s">
        <v>242</v>
      </c>
      <c r="C77" s="107" t="s">
        <v>239</v>
      </c>
      <c r="D77" s="49">
        <v>82588.587100000004</v>
      </c>
      <c r="E77" s="49">
        <v>1.2808665063232084E-6</v>
      </c>
      <c r="F77" s="49">
        <v>56839</v>
      </c>
      <c r="G77" s="49">
        <v>0</v>
      </c>
      <c r="H77" s="107" t="s">
        <v>290</v>
      </c>
      <c r="I77" s="49">
        <v>0</v>
      </c>
      <c r="J77" s="49">
        <v>1.2808665063232084E-6</v>
      </c>
      <c r="K77" s="49">
        <v>0</v>
      </c>
      <c r="L77" s="49">
        <v>0</v>
      </c>
      <c r="M77" s="49">
        <v>82588.587100000004</v>
      </c>
      <c r="N77" s="49">
        <v>1.2808665063232084E-6</v>
      </c>
      <c r="O77" s="49">
        <v>56839</v>
      </c>
      <c r="P77" s="49">
        <v>0</v>
      </c>
      <c r="Q77" s="49">
        <v>70.677000000000007</v>
      </c>
      <c r="R77" s="49">
        <v>2161</v>
      </c>
      <c r="S77" s="49">
        <v>1</v>
      </c>
      <c r="T77" s="49">
        <v>1</v>
      </c>
      <c r="U77" s="49">
        <v>4</v>
      </c>
      <c r="V77" s="49">
        <v>2.5</v>
      </c>
      <c r="W77" s="49">
        <v>3</v>
      </c>
      <c r="X77" s="107" t="s">
        <v>2955</v>
      </c>
    </row>
    <row r="78" spans="1:24" x14ac:dyDescent="0.25">
      <c r="A78" s="49">
        <v>9001090500</v>
      </c>
      <c r="B78" s="107" t="s">
        <v>242</v>
      </c>
      <c r="C78" s="107" t="s">
        <v>239</v>
      </c>
      <c r="D78" s="49">
        <v>262382.63909999997</v>
      </c>
      <c r="E78" s="49">
        <v>0</v>
      </c>
      <c r="F78" s="49">
        <v>146069</v>
      </c>
      <c r="G78" s="49">
        <v>1.4157887644746646E-3</v>
      </c>
      <c r="H78" s="107" t="s">
        <v>290</v>
      </c>
      <c r="I78" s="49">
        <v>0</v>
      </c>
      <c r="J78" s="49">
        <v>0</v>
      </c>
      <c r="K78" s="49">
        <v>0</v>
      </c>
      <c r="L78" s="49">
        <v>1.4157887644746646E-3</v>
      </c>
      <c r="M78" s="49">
        <v>262382.63909999997</v>
      </c>
      <c r="N78" s="49">
        <v>0</v>
      </c>
      <c r="O78" s="49">
        <v>146069</v>
      </c>
      <c r="P78" s="49">
        <v>1.4157887644746646E-3</v>
      </c>
      <c r="Q78" s="49">
        <v>74.41</v>
      </c>
      <c r="R78" s="49">
        <v>2371</v>
      </c>
      <c r="S78" s="49">
        <v>1</v>
      </c>
      <c r="T78" s="49">
        <v>1</v>
      </c>
      <c r="U78" s="49">
        <v>3</v>
      </c>
      <c r="V78" s="49">
        <v>2</v>
      </c>
      <c r="W78" s="49">
        <v>2</v>
      </c>
      <c r="X78" s="107" t="s">
        <v>2956</v>
      </c>
    </row>
    <row r="79" spans="1:24" x14ac:dyDescent="0.25">
      <c r="A79" s="49">
        <v>9001090600</v>
      </c>
      <c r="B79" s="107" t="s">
        <v>242</v>
      </c>
      <c r="C79" s="107" t="s">
        <v>239</v>
      </c>
      <c r="D79" s="49">
        <v>21139.378799999999</v>
      </c>
      <c r="E79" s="49">
        <v>2.5043168811496328E-3</v>
      </c>
      <c r="F79" s="49">
        <v>0</v>
      </c>
      <c r="G79" s="49">
        <v>0</v>
      </c>
      <c r="H79" s="107" t="s">
        <v>1965</v>
      </c>
      <c r="I79" s="49">
        <v>0</v>
      </c>
      <c r="J79" s="49">
        <v>2.5043168811496328E-3</v>
      </c>
      <c r="K79" s="49">
        <v>0</v>
      </c>
      <c r="L79" s="49">
        <v>0</v>
      </c>
      <c r="M79" s="49">
        <v>21139.378799999999</v>
      </c>
      <c r="N79" s="49">
        <v>2.5043168811496328E-3</v>
      </c>
      <c r="O79" s="49">
        <v>0</v>
      </c>
      <c r="P79" s="49">
        <v>0</v>
      </c>
      <c r="Q79" s="49">
        <v>61.302999999999997</v>
      </c>
      <c r="R79" s="49">
        <v>2200</v>
      </c>
      <c r="S79" s="49">
        <v>2</v>
      </c>
      <c r="T79" s="49">
        <v>1</v>
      </c>
      <c r="U79" s="49">
        <v>2</v>
      </c>
      <c r="V79" s="49">
        <v>2</v>
      </c>
      <c r="W79" s="49">
        <v>2</v>
      </c>
      <c r="X79" s="107" t="s">
        <v>2957</v>
      </c>
    </row>
    <row r="80" spans="1:24" x14ac:dyDescent="0.25">
      <c r="A80" s="49">
        <v>9001090700</v>
      </c>
      <c r="B80" s="107" t="s">
        <v>242</v>
      </c>
      <c r="C80" s="107" t="s">
        <v>239</v>
      </c>
      <c r="D80" s="49">
        <v>46069.947800000002</v>
      </c>
      <c r="E80" s="49">
        <v>0</v>
      </c>
      <c r="F80" s="49">
        <v>0</v>
      </c>
      <c r="G80" s="49">
        <v>3.339959536915257E-3</v>
      </c>
      <c r="H80" s="107" t="s">
        <v>290</v>
      </c>
      <c r="I80" s="49">
        <v>1844.7194999999999</v>
      </c>
      <c r="J80" s="49">
        <v>0</v>
      </c>
      <c r="K80" s="49">
        <v>0</v>
      </c>
      <c r="L80" s="49">
        <v>3.339959536915257E-3</v>
      </c>
      <c r="M80" s="49">
        <v>44225.228300000002</v>
      </c>
      <c r="N80" s="49">
        <v>0</v>
      </c>
      <c r="O80" s="49">
        <v>0</v>
      </c>
      <c r="P80" s="49">
        <v>3.339959536915257E-3</v>
      </c>
      <c r="Q80" s="49">
        <v>91.872</v>
      </c>
      <c r="R80" s="49">
        <v>2544</v>
      </c>
      <c r="S80" s="49">
        <v>1</v>
      </c>
      <c r="T80" s="49">
        <v>1</v>
      </c>
      <c r="U80" s="49">
        <v>3</v>
      </c>
      <c r="V80" s="49">
        <v>2</v>
      </c>
      <c r="W80" s="49">
        <v>2</v>
      </c>
      <c r="X80" s="107" t="s">
        <v>2958</v>
      </c>
    </row>
    <row r="81" spans="1:24" x14ac:dyDescent="0.25">
      <c r="A81" s="49">
        <v>9001105100</v>
      </c>
      <c r="B81" s="107" t="s">
        <v>238</v>
      </c>
      <c r="C81" s="107" t="s">
        <v>239</v>
      </c>
      <c r="D81" s="49">
        <v>31652.1731</v>
      </c>
      <c r="E81" s="49">
        <v>2.7463588510373963E-3</v>
      </c>
      <c r="F81" s="49">
        <v>60</v>
      </c>
      <c r="G81" s="49">
        <v>0</v>
      </c>
      <c r="H81" s="107" t="s">
        <v>1965</v>
      </c>
      <c r="I81" s="49">
        <v>0</v>
      </c>
      <c r="J81" s="49">
        <v>2.7463588510373963E-3</v>
      </c>
      <c r="K81" s="49">
        <v>0</v>
      </c>
      <c r="L81" s="49">
        <v>0</v>
      </c>
      <c r="M81" s="49">
        <v>31652.1731</v>
      </c>
      <c r="N81" s="49">
        <v>2.7463588510373963E-3</v>
      </c>
      <c r="O81" s="49">
        <v>60</v>
      </c>
      <c r="P81" s="49">
        <v>0</v>
      </c>
      <c r="Q81" s="49">
        <v>88.122</v>
      </c>
      <c r="R81" s="49">
        <v>2775</v>
      </c>
      <c r="S81" s="49">
        <v>1</v>
      </c>
      <c r="T81" s="49">
        <v>1</v>
      </c>
      <c r="U81" s="49">
        <v>1</v>
      </c>
      <c r="V81" s="49">
        <v>1</v>
      </c>
      <c r="W81" s="49">
        <v>1</v>
      </c>
      <c r="X81" s="107" t="s">
        <v>2961</v>
      </c>
    </row>
    <row r="82" spans="1:24" x14ac:dyDescent="0.25">
      <c r="A82" s="49">
        <v>9001105200</v>
      </c>
      <c r="B82" s="107" t="s">
        <v>238</v>
      </c>
      <c r="C82" s="107" t="s">
        <v>239</v>
      </c>
      <c r="D82" s="49">
        <v>1963.6956</v>
      </c>
      <c r="E82" s="49">
        <v>0</v>
      </c>
      <c r="F82" s="49">
        <v>0</v>
      </c>
      <c r="G82" s="49">
        <v>4.9421022232896711E-4</v>
      </c>
      <c r="H82" s="107" t="s">
        <v>290</v>
      </c>
      <c r="I82" s="49">
        <v>0</v>
      </c>
      <c r="J82" s="49">
        <v>0</v>
      </c>
      <c r="K82" s="49">
        <v>0</v>
      </c>
      <c r="L82" s="49">
        <v>4.9421022232896711E-4</v>
      </c>
      <c r="M82" s="49">
        <v>1963.6956</v>
      </c>
      <c r="N82" s="49">
        <v>0</v>
      </c>
      <c r="O82" s="49">
        <v>0</v>
      </c>
      <c r="P82" s="49">
        <v>4.9421022232896711E-4</v>
      </c>
      <c r="Q82" s="49">
        <v>96.084000000000003</v>
      </c>
      <c r="R82" s="49">
        <v>2946</v>
      </c>
      <c r="S82" s="49">
        <v>1</v>
      </c>
      <c r="T82" s="49">
        <v>2</v>
      </c>
      <c r="U82" s="49">
        <v>3</v>
      </c>
      <c r="V82" s="49">
        <v>2</v>
      </c>
      <c r="W82" s="49">
        <v>2</v>
      </c>
      <c r="X82" s="107" t="s">
        <v>2962</v>
      </c>
    </row>
    <row r="83" spans="1:24" x14ac:dyDescent="0.25">
      <c r="A83" s="49">
        <v>9001110100</v>
      </c>
      <c r="B83" s="107" t="s">
        <v>246</v>
      </c>
      <c r="C83" s="107" t="s">
        <v>239</v>
      </c>
      <c r="D83" s="49">
        <v>48465.287400000001</v>
      </c>
      <c r="E83" s="49">
        <v>1.6791280809874381E-3</v>
      </c>
      <c r="F83" s="49">
        <v>9127</v>
      </c>
      <c r="G83" s="49">
        <v>0</v>
      </c>
      <c r="H83" s="107" t="s">
        <v>1965</v>
      </c>
      <c r="I83" s="49">
        <v>0</v>
      </c>
      <c r="J83" s="49">
        <v>1.6791280809874381E-3</v>
      </c>
      <c r="K83" s="49">
        <v>0</v>
      </c>
      <c r="L83" s="49">
        <v>0</v>
      </c>
      <c r="M83" s="49">
        <v>48465.287400000001</v>
      </c>
      <c r="N83" s="49">
        <v>1.6791280809874381E-3</v>
      </c>
      <c r="O83" s="49">
        <v>9127</v>
      </c>
      <c r="P83" s="49">
        <v>0</v>
      </c>
      <c r="Q83" s="49">
        <v>40.340000000000003</v>
      </c>
      <c r="R83" s="49">
        <v>1410</v>
      </c>
      <c r="S83" s="49">
        <v>4</v>
      </c>
      <c r="T83" s="49">
        <v>1</v>
      </c>
      <c r="U83" s="49">
        <v>3</v>
      </c>
      <c r="V83" s="49">
        <v>3.5</v>
      </c>
      <c r="W83" s="49">
        <v>4</v>
      </c>
      <c r="X83" s="107" t="s">
        <v>2963</v>
      </c>
    </row>
    <row r="84" spans="1:24" x14ac:dyDescent="0.25">
      <c r="A84" s="49">
        <v>9001110201</v>
      </c>
      <c r="B84" s="107" t="s">
        <v>246</v>
      </c>
      <c r="C84" s="107" t="s">
        <v>239</v>
      </c>
      <c r="D84" s="49">
        <v>11511.554400000001</v>
      </c>
      <c r="E84" s="49">
        <v>0</v>
      </c>
      <c r="F84" s="49">
        <v>502700</v>
      </c>
      <c r="G84" s="49">
        <v>1.2876445146338617E-4</v>
      </c>
      <c r="H84" s="107" t="s">
        <v>290</v>
      </c>
      <c r="I84" s="49">
        <v>0</v>
      </c>
      <c r="J84" s="49">
        <v>0</v>
      </c>
      <c r="K84" s="49">
        <v>0</v>
      </c>
      <c r="L84" s="49">
        <v>1.2876445146338617E-4</v>
      </c>
      <c r="M84" s="49">
        <v>11511.554400000001</v>
      </c>
      <c r="N84" s="49">
        <v>0</v>
      </c>
      <c r="O84" s="49">
        <v>502700</v>
      </c>
      <c r="P84" s="49">
        <v>1.2876445146338617E-4</v>
      </c>
      <c r="Q84" s="49">
        <v>56.273000000000003</v>
      </c>
      <c r="R84" s="49">
        <v>1509</v>
      </c>
      <c r="S84" s="49">
        <v>3</v>
      </c>
      <c r="T84" s="49">
        <v>1</v>
      </c>
      <c r="U84" s="49">
        <v>4</v>
      </c>
      <c r="V84" s="49">
        <v>3.5</v>
      </c>
      <c r="W84" s="49">
        <v>4</v>
      </c>
      <c r="X84" s="107" t="s">
        <v>2964</v>
      </c>
    </row>
    <row r="85" spans="1:24" x14ac:dyDescent="0.25">
      <c r="A85" s="49">
        <v>9001110202</v>
      </c>
      <c r="B85" s="107" t="s">
        <v>246</v>
      </c>
      <c r="C85" s="107" t="s">
        <v>239</v>
      </c>
      <c r="D85" s="49">
        <v>476788.71539999999</v>
      </c>
      <c r="E85" s="49">
        <v>1.0758732444682317E-3</v>
      </c>
      <c r="F85" s="49">
        <v>192127</v>
      </c>
      <c r="G85" s="49">
        <v>0</v>
      </c>
      <c r="H85" s="107" t="s">
        <v>1965</v>
      </c>
      <c r="I85" s="49">
        <v>6043.2620999999999</v>
      </c>
      <c r="J85" s="49">
        <v>1.0758732444682317E-3</v>
      </c>
      <c r="K85" s="49">
        <v>0</v>
      </c>
      <c r="L85" s="49">
        <v>0</v>
      </c>
      <c r="M85" s="49">
        <v>470745.45329999999</v>
      </c>
      <c r="N85" s="49">
        <v>1.0758732444682317E-3</v>
      </c>
      <c r="O85" s="49">
        <v>192127</v>
      </c>
      <c r="P85" s="49">
        <v>0</v>
      </c>
      <c r="Q85" s="49">
        <v>52.063000000000002</v>
      </c>
      <c r="R85" s="49">
        <v>1494</v>
      </c>
      <c r="S85" s="49">
        <v>3</v>
      </c>
      <c r="T85" s="49">
        <v>1</v>
      </c>
      <c r="U85" s="49">
        <v>2</v>
      </c>
      <c r="V85" s="49">
        <v>2.5</v>
      </c>
      <c r="W85" s="49">
        <v>3</v>
      </c>
      <c r="X85" s="107" t="s">
        <v>2965</v>
      </c>
    </row>
    <row r="86" spans="1:24" x14ac:dyDescent="0.25">
      <c r="A86" s="49">
        <v>9001110301</v>
      </c>
      <c r="B86" s="107" t="s">
        <v>246</v>
      </c>
      <c r="C86" s="107" t="s">
        <v>239</v>
      </c>
      <c r="D86" s="49">
        <v>61755.966899999999</v>
      </c>
      <c r="E86" s="49">
        <v>0</v>
      </c>
      <c r="F86" s="49">
        <v>0</v>
      </c>
      <c r="G86" s="49">
        <v>1.8085739989967984E-3</v>
      </c>
      <c r="H86" s="107" t="s">
        <v>290</v>
      </c>
      <c r="I86" s="49">
        <v>0</v>
      </c>
      <c r="J86" s="49">
        <v>0</v>
      </c>
      <c r="K86" s="49">
        <v>0</v>
      </c>
      <c r="L86" s="49">
        <v>1.8085739989967984E-3</v>
      </c>
      <c r="M86" s="49">
        <v>61755.966899999999</v>
      </c>
      <c r="N86" s="49">
        <v>0</v>
      </c>
      <c r="O86" s="49">
        <v>0</v>
      </c>
      <c r="P86" s="49">
        <v>1.8085739989967984E-3</v>
      </c>
      <c r="Q86" s="49">
        <v>53.676000000000002</v>
      </c>
      <c r="R86" s="49">
        <v>1526</v>
      </c>
      <c r="S86" s="49">
        <v>3</v>
      </c>
      <c r="T86" s="49">
        <v>1</v>
      </c>
      <c r="U86" s="49">
        <v>3</v>
      </c>
      <c r="V86" s="49">
        <v>3</v>
      </c>
      <c r="W86" s="49">
        <v>3</v>
      </c>
      <c r="X86" s="107" t="s">
        <v>2966</v>
      </c>
    </row>
    <row r="87" spans="1:24" x14ac:dyDescent="0.25">
      <c r="A87" s="49">
        <v>9001110302</v>
      </c>
      <c r="B87" s="107" t="s">
        <v>246</v>
      </c>
      <c r="C87" s="107" t="s">
        <v>239</v>
      </c>
      <c r="D87" s="49">
        <v>392782.05839999998</v>
      </c>
      <c r="E87" s="49">
        <v>3.0074024965082219E-3</v>
      </c>
      <c r="F87" s="49">
        <v>90344</v>
      </c>
      <c r="G87" s="49">
        <v>0</v>
      </c>
      <c r="H87" s="107" t="s">
        <v>1965</v>
      </c>
      <c r="I87" s="49">
        <v>0</v>
      </c>
      <c r="J87" s="49">
        <v>3.0074024965082219E-3</v>
      </c>
      <c r="K87" s="49">
        <v>0</v>
      </c>
      <c r="L87" s="49">
        <v>0</v>
      </c>
      <c r="M87" s="49">
        <v>392782.05839999998</v>
      </c>
      <c r="N87" s="49">
        <v>3.0074024965082219E-3</v>
      </c>
      <c r="O87" s="49">
        <v>90344</v>
      </c>
      <c r="P87" s="49">
        <v>0</v>
      </c>
      <c r="Q87" s="49">
        <v>65.917000000000002</v>
      </c>
      <c r="R87" s="49">
        <v>1895</v>
      </c>
      <c r="S87" s="49">
        <v>2</v>
      </c>
      <c r="T87" s="49">
        <v>1</v>
      </c>
      <c r="U87" s="49">
        <v>3</v>
      </c>
      <c r="V87" s="49">
        <v>2.5</v>
      </c>
      <c r="W87" s="49">
        <v>3</v>
      </c>
      <c r="X87" s="107" t="s">
        <v>2967</v>
      </c>
    </row>
    <row r="88" spans="1:24" x14ac:dyDescent="0.25">
      <c r="A88" s="49">
        <v>9001110500</v>
      </c>
      <c r="B88" s="107" t="s">
        <v>246</v>
      </c>
      <c r="C88" s="107" t="s">
        <v>239</v>
      </c>
      <c r="D88" s="49">
        <v>11423.925499999999</v>
      </c>
      <c r="E88" s="49">
        <v>3.400959331727422E-8</v>
      </c>
      <c r="F88" s="49">
        <v>0</v>
      </c>
      <c r="G88" s="49">
        <v>0</v>
      </c>
      <c r="H88" s="107" t="s">
        <v>290</v>
      </c>
      <c r="I88" s="49">
        <v>0</v>
      </c>
      <c r="J88" s="49">
        <v>3.400959331727422E-8</v>
      </c>
      <c r="K88" s="49">
        <v>0</v>
      </c>
      <c r="L88" s="49">
        <v>0</v>
      </c>
      <c r="M88" s="49">
        <v>11423.925499999999</v>
      </c>
      <c r="N88" s="49">
        <v>3.400959331727422E-8</v>
      </c>
      <c r="O88" s="49">
        <v>0</v>
      </c>
      <c r="P88" s="49">
        <v>0</v>
      </c>
      <c r="Q88" s="49">
        <v>66.796000000000006</v>
      </c>
      <c r="R88" s="49">
        <v>1621</v>
      </c>
      <c r="S88" s="49">
        <v>2</v>
      </c>
      <c r="T88" s="49">
        <v>1</v>
      </c>
      <c r="U88" s="49">
        <v>1</v>
      </c>
      <c r="V88" s="49">
        <v>1.5</v>
      </c>
      <c r="W88" s="49">
        <v>2</v>
      </c>
      <c r="X88" s="107" t="s">
        <v>2969</v>
      </c>
    </row>
    <row r="89" spans="1:24" x14ac:dyDescent="0.25">
      <c r="A89" s="49">
        <v>9001110600</v>
      </c>
      <c r="B89" s="107" t="s">
        <v>246</v>
      </c>
      <c r="C89" s="107" t="s">
        <v>239</v>
      </c>
      <c r="D89" s="49">
        <v>19630.0101</v>
      </c>
      <c r="E89" s="49">
        <v>0</v>
      </c>
      <c r="F89" s="49">
        <v>139005</v>
      </c>
      <c r="G89" s="49">
        <v>3.0857054414044677E-4</v>
      </c>
      <c r="H89" s="107" t="s">
        <v>290</v>
      </c>
      <c r="I89" s="49">
        <v>0</v>
      </c>
      <c r="J89" s="49">
        <v>0</v>
      </c>
      <c r="K89" s="49">
        <v>0</v>
      </c>
      <c r="L89" s="49">
        <v>3.0857054414044677E-4</v>
      </c>
      <c r="M89" s="49">
        <v>19630.0101</v>
      </c>
      <c r="N89" s="49">
        <v>0</v>
      </c>
      <c r="O89" s="49">
        <v>139005</v>
      </c>
      <c r="P89" s="49">
        <v>3.0857054414044677E-4</v>
      </c>
      <c r="Q89" s="49">
        <v>72.096999999999994</v>
      </c>
      <c r="R89" s="49">
        <v>1759</v>
      </c>
      <c r="S89" s="49">
        <v>2</v>
      </c>
      <c r="T89" s="49">
        <v>1</v>
      </c>
      <c r="U89" s="49">
        <v>2</v>
      </c>
      <c r="V89" s="49">
        <v>2</v>
      </c>
      <c r="W89" s="49">
        <v>2</v>
      </c>
      <c r="X89" s="107" t="s">
        <v>2970</v>
      </c>
    </row>
    <row r="90" spans="1:24" x14ac:dyDescent="0.25">
      <c r="A90" s="49">
        <v>9001257200</v>
      </c>
      <c r="B90" s="107" t="s">
        <v>240</v>
      </c>
      <c r="C90" s="107" t="s">
        <v>239</v>
      </c>
      <c r="D90" s="49">
        <v>153837.17310000001</v>
      </c>
      <c r="E90" s="49">
        <v>1.5163127456467578E-3</v>
      </c>
      <c r="F90" s="49">
        <v>39199</v>
      </c>
      <c r="G90" s="49">
        <v>0</v>
      </c>
      <c r="H90" s="107" t="s">
        <v>1965</v>
      </c>
      <c r="I90" s="49">
        <v>0</v>
      </c>
      <c r="J90" s="49">
        <v>1.5163127456467578E-3</v>
      </c>
      <c r="K90" s="49">
        <v>0</v>
      </c>
      <c r="L90" s="49">
        <v>0</v>
      </c>
      <c r="M90" s="49">
        <v>153837.17310000001</v>
      </c>
      <c r="N90" s="49">
        <v>1.5163127456467578E-3</v>
      </c>
      <c r="O90" s="49">
        <v>39199</v>
      </c>
      <c r="P90" s="49">
        <v>0</v>
      </c>
      <c r="Q90" s="49">
        <v>30.001999999999999</v>
      </c>
      <c r="R90" s="49">
        <v>1269</v>
      </c>
      <c r="S90" s="49">
        <v>5</v>
      </c>
      <c r="T90" s="49">
        <v>1</v>
      </c>
      <c r="U90" s="49">
        <v>4</v>
      </c>
      <c r="V90" s="49">
        <v>4.5</v>
      </c>
      <c r="W90" s="49">
        <v>5</v>
      </c>
      <c r="X90" s="107" t="s">
        <v>2972</v>
      </c>
    </row>
    <row r="91" spans="1:24" x14ac:dyDescent="0.25">
      <c r="A91" s="49">
        <v>9009120100</v>
      </c>
      <c r="B91" s="107" t="s">
        <v>248</v>
      </c>
      <c r="C91" s="107" t="s">
        <v>239</v>
      </c>
      <c r="D91" s="49">
        <v>31654.256600000001</v>
      </c>
      <c r="E91" s="49">
        <v>0</v>
      </c>
      <c r="F91" s="49">
        <v>10957</v>
      </c>
      <c r="G91" s="49">
        <v>6.6231140810703174E-3</v>
      </c>
      <c r="H91" s="107" t="s">
        <v>290</v>
      </c>
      <c r="I91" s="49">
        <v>0</v>
      </c>
      <c r="J91" s="49">
        <v>0</v>
      </c>
      <c r="K91" s="49">
        <v>0</v>
      </c>
      <c r="L91" s="49">
        <v>6.6231140810703174E-3</v>
      </c>
      <c r="M91" s="49">
        <v>31654.256600000001</v>
      </c>
      <c r="N91" s="49">
        <v>0</v>
      </c>
      <c r="O91" s="49">
        <v>10957</v>
      </c>
      <c r="P91" s="49">
        <v>6.6231140810703174E-3</v>
      </c>
      <c r="Q91" s="49">
        <v>42.734000000000002</v>
      </c>
      <c r="R91" s="49">
        <v>1319</v>
      </c>
      <c r="S91" s="49">
        <v>4</v>
      </c>
      <c r="T91" s="49">
        <v>1</v>
      </c>
      <c r="U91" s="49">
        <v>2</v>
      </c>
      <c r="V91" s="49">
        <v>3</v>
      </c>
      <c r="W91" s="49">
        <v>3</v>
      </c>
      <c r="X91" s="107" t="s">
        <v>2973</v>
      </c>
    </row>
    <row r="92" spans="1:24" x14ac:dyDescent="0.25">
      <c r="A92" s="49">
        <v>9009120200</v>
      </c>
      <c r="B92" s="107" t="s">
        <v>248</v>
      </c>
      <c r="C92" s="107" t="s">
        <v>239</v>
      </c>
      <c r="D92" s="49">
        <v>118643.1523</v>
      </c>
      <c r="E92" s="49">
        <v>1.7587086565370525E-3</v>
      </c>
      <c r="F92" s="49">
        <v>1084</v>
      </c>
      <c r="G92" s="49">
        <v>0</v>
      </c>
      <c r="H92" s="107" t="s">
        <v>1965</v>
      </c>
      <c r="I92" s="49">
        <v>0</v>
      </c>
      <c r="J92" s="49">
        <v>1.7587086565370525E-3</v>
      </c>
      <c r="K92" s="49">
        <v>0</v>
      </c>
      <c r="L92" s="49">
        <v>0</v>
      </c>
      <c r="M92" s="49">
        <v>118643.1523</v>
      </c>
      <c r="N92" s="49">
        <v>1.7587086565370525E-3</v>
      </c>
      <c r="O92" s="49">
        <v>1084</v>
      </c>
      <c r="P92" s="49">
        <v>0</v>
      </c>
      <c r="Q92" s="49">
        <v>29.114000000000001</v>
      </c>
      <c r="R92" s="49">
        <v>1226</v>
      </c>
      <c r="S92" s="49">
        <v>5</v>
      </c>
      <c r="T92" s="49">
        <v>1</v>
      </c>
      <c r="U92" s="49">
        <v>4</v>
      </c>
      <c r="V92" s="49">
        <v>4.5</v>
      </c>
      <c r="W92" s="49">
        <v>5</v>
      </c>
      <c r="X92" s="107" t="s">
        <v>2974</v>
      </c>
    </row>
    <row r="93" spans="1:24" x14ac:dyDescent="0.25">
      <c r="A93" s="49">
        <v>9009125100</v>
      </c>
      <c r="B93" s="107" t="s">
        <v>247</v>
      </c>
      <c r="C93" s="107" t="s">
        <v>239</v>
      </c>
      <c r="D93" s="49">
        <v>30307.9912</v>
      </c>
      <c r="E93" s="49">
        <v>0</v>
      </c>
      <c r="F93" s="49">
        <v>0</v>
      </c>
      <c r="G93" s="49">
        <v>9.1286655447798644E-4</v>
      </c>
      <c r="H93" s="107" t="s">
        <v>290</v>
      </c>
      <c r="I93" s="49">
        <v>0</v>
      </c>
      <c r="J93" s="49">
        <v>0</v>
      </c>
      <c r="K93" s="49">
        <v>0</v>
      </c>
      <c r="L93" s="49">
        <v>9.1286655447798644E-4</v>
      </c>
      <c r="M93" s="49">
        <v>30307.9912</v>
      </c>
      <c r="N93" s="49">
        <v>0</v>
      </c>
      <c r="O93" s="49">
        <v>0</v>
      </c>
      <c r="P93" s="49">
        <v>9.1286655447798644E-4</v>
      </c>
      <c r="Q93" s="49">
        <v>54.965000000000003</v>
      </c>
      <c r="R93" s="49">
        <v>1651</v>
      </c>
      <c r="S93" s="49">
        <v>3</v>
      </c>
      <c r="T93" s="49">
        <v>1</v>
      </c>
      <c r="U93" s="49">
        <v>1</v>
      </c>
      <c r="V93" s="49">
        <v>2</v>
      </c>
      <c r="W93" s="49">
        <v>2</v>
      </c>
      <c r="X93" s="107" t="s">
        <v>2975</v>
      </c>
    </row>
    <row r="94" spans="1:24" x14ac:dyDescent="0.25">
      <c r="A94" s="49">
        <v>9009125200</v>
      </c>
      <c r="B94" s="107" t="s">
        <v>247</v>
      </c>
      <c r="C94" s="107" t="s">
        <v>239</v>
      </c>
      <c r="D94" s="49">
        <v>21318.6878</v>
      </c>
      <c r="E94" s="49">
        <v>1.5579013271794747E-3</v>
      </c>
      <c r="F94" s="49">
        <v>0</v>
      </c>
      <c r="G94" s="49">
        <v>0</v>
      </c>
      <c r="H94" s="107" t="s">
        <v>1965</v>
      </c>
      <c r="I94" s="49">
        <v>0</v>
      </c>
      <c r="J94" s="49">
        <v>1.5579013271794747E-3</v>
      </c>
      <c r="K94" s="49">
        <v>0</v>
      </c>
      <c r="L94" s="49">
        <v>0</v>
      </c>
      <c r="M94" s="49">
        <v>21318.6878</v>
      </c>
      <c r="N94" s="49">
        <v>1.5579013271794747E-3</v>
      </c>
      <c r="O94" s="49">
        <v>0</v>
      </c>
      <c r="P94" s="49">
        <v>0</v>
      </c>
      <c r="Q94" s="49">
        <v>30.721</v>
      </c>
      <c r="R94" s="49">
        <v>1164</v>
      </c>
      <c r="S94" s="49">
        <v>5</v>
      </c>
      <c r="T94" s="49">
        <v>1</v>
      </c>
      <c r="U94" s="49">
        <v>3</v>
      </c>
      <c r="V94" s="49">
        <v>4</v>
      </c>
      <c r="W94" s="49">
        <v>4</v>
      </c>
      <c r="X94" s="107" t="s">
        <v>2976</v>
      </c>
    </row>
    <row r="95" spans="1:24" x14ac:dyDescent="0.25">
      <c r="A95" s="49">
        <v>9009125300</v>
      </c>
      <c r="B95" s="107" t="s">
        <v>262</v>
      </c>
      <c r="C95" s="107" t="s">
        <v>239</v>
      </c>
      <c r="D95" s="49">
        <v>0</v>
      </c>
      <c r="E95" s="49">
        <v>0</v>
      </c>
      <c r="F95" s="49">
        <v>7789</v>
      </c>
      <c r="G95" s="49">
        <v>1.1528351805611108E-3</v>
      </c>
      <c r="H95" s="107" t="s">
        <v>290</v>
      </c>
      <c r="I95" s="49">
        <v>0</v>
      </c>
      <c r="J95" s="49">
        <v>0</v>
      </c>
      <c r="K95" s="49">
        <v>0</v>
      </c>
      <c r="L95" s="49">
        <v>1.1528351805611108E-3</v>
      </c>
      <c r="M95" s="49">
        <v>0</v>
      </c>
      <c r="N95" s="49">
        <v>0</v>
      </c>
      <c r="O95" s="49">
        <v>7789</v>
      </c>
      <c r="P95" s="49">
        <v>1.1528351805611108E-3</v>
      </c>
      <c r="Q95" s="49">
        <v>34.085999999999999</v>
      </c>
      <c r="R95" s="49">
        <v>1151</v>
      </c>
      <c r="S95" s="49">
        <v>5</v>
      </c>
      <c r="T95" s="49">
        <v>1</v>
      </c>
      <c r="U95" s="49">
        <v>5</v>
      </c>
      <c r="V95" s="49">
        <v>5</v>
      </c>
      <c r="W95" s="49">
        <v>5</v>
      </c>
      <c r="X95" s="107" t="s">
        <v>2977</v>
      </c>
    </row>
    <row r="96" spans="1:24" x14ac:dyDescent="0.25">
      <c r="A96" s="49">
        <v>9009125300</v>
      </c>
      <c r="B96" s="107" t="s">
        <v>247</v>
      </c>
      <c r="C96" s="107" t="s">
        <v>244</v>
      </c>
      <c r="D96" s="49">
        <v>48303.706700000002</v>
      </c>
      <c r="E96" s="49">
        <v>3.4230465506018531E-3</v>
      </c>
      <c r="F96" s="49">
        <v>0</v>
      </c>
      <c r="G96" s="49">
        <v>0</v>
      </c>
      <c r="H96" s="107" t="s">
        <v>1965</v>
      </c>
      <c r="I96" s="49">
        <v>0</v>
      </c>
      <c r="J96" s="49">
        <v>3.4230465506018531E-3</v>
      </c>
      <c r="K96" s="49">
        <v>0</v>
      </c>
      <c r="L96" s="49">
        <v>0</v>
      </c>
      <c r="M96" s="49">
        <v>48303.706700000002</v>
      </c>
      <c r="N96" s="49">
        <v>3.4230465506018531E-3</v>
      </c>
      <c r="O96" s="49">
        <v>0</v>
      </c>
      <c r="P96" s="49">
        <v>0</v>
      </c>
      <c r="Q96" s="49">
        <v>34.085999999999999</v>
      </c>
      <c r="R96" s="49">
        <v>1151</v>
      </c>
      <c r="S96" s="49">
        <v>5</v>
      </c>
      <c r="T96" s="49">
        <v>1</v>
      </c>
      <c r="U96" s="49">
        <v>5</v>
      </c>
      <c r="V96" s="49">
        <v>5</v>
      </c>
      <c r="W96" s="49">
        <v>5</v>
      </c>
      <c r="X96" s="107" t="s">
        <v>2977</v>
      </c>
    </row>
    <row r="97" spans="1:24" x14ac:dyDescent="0.25">
      <c r="A97" s="49">
        <v>9009125400</v>
      </c>
      <c r="B97" s="107" t="s">
        <v>247</v>
      </c>
      <c r="C97" s="107" t="s">
        <v>239</v>
      </c>
      <c r="D97" s="49">
        <v>19413.7742</v>
      </c>
      <c r="E97" s="49">
        <v>2.6959879183059687E-6</v>
      </c>
      <c r="F97" s="49">
        <v>150</v>
      </c>
      <c r="G97" s="49">
        <v>0</v>
      </c>
      <c r="H97" s="107" t="s">
        <v>290</v>
      </c>
      <c r="I97" s="49">
        <v>0</v>
      </c>
      <c r="J97" s="49">
        <v>2.6959879183059687E-6</v>
      </c>
      <c r="K97" s="49">
        <v>0</v>
      </c>
      <c r="L97" s="49">
        <v>0</v>
      </c>
      <c r="M97" s="49">
        <v>19413.7742</v>
      </c>
      <c r="N97" s="49">
        <v>2.6959879183059687E-6</v>
      </c>
      <c r="O97" s="49">
        <v>150</v>
      </c>
      <c r="P97" s="49">
        <v>0</v>
      </c>
      <c r="Q97" s="49">
        <v>25.568999999999999</v>
      </c>
      <c r="R97" s="49">
        <v>1097</v>
      </c>
      <c r="S97" s="49">
        <v>5</v>
      </c>
      <c r="T97" s="49">
        <v>1</v>
      </c>
      <c r="U97" s="49">
        <v>3</v>
      </c>
      <c r="V97" s="49">
        <v>4</v>
      </c>
      <c r="W97" s="49">
        <v>4</v>
      </c>
      <c r="X97" s="107" t="s">
        <v>2978</v>
      </c>
    </row>
    <row r="98" spans="1:24" x14ac:dyDescent="0.25">
      <c r="A98" s="49">
        <v>9009140100</v>
      </c>
      <c r="B98" s="107" t="s">
        <v>264</v>
      </c>
      <c r="C98" s="107" t="s">
        <v>239</v>
      </c>
      <c r="D98" s="49">
        <v>0</v>
      </c>
      <c r="E98" s="49">
        <v>0</v>
      </c>
      <c r="F98" s="49">
        <v>90664</v>
      </c>
      <c r="G98" s="49">
        <v>2.8205722237654813E-3</v>
      </c>
      <c r="H98" s="107" t="s">
        <v>290</v>
      </c>
      <c r="I98" s="49">
        <v>0</v>
      </c>
      <c r="J98" s="49">
        <v>0</v>
      </c>
      <c r="K98" s="49">
        <v>0</v>
      </c>
      <c r="L98" s="49">
        <v>2.8205722237654813E-3</v>
      </c>
      <c r="M98" s="49">
        <v>0</v>
      </c>
      <c r="N98" s="49">
        <v>0</v>
      </c>
      <c r="O98" s="49">
        <v>90664</v>
      </c>
      <c r="P98" s="49">
        <v>2.8205722237654813E-3</v>
      </c>
      <c r="Q98" s="49">
        <v>63.234000000000002</v>
      </c>
      <c r="R98" s="49">
        <v>1690</v>
      </c>
      <c r="S98" s="49">
        <v>2</v>
      </c>
      <c r="T98" s="49">
        <v>1</v>
      </c>
      <c r="U98" s="49">
        <v>5</v>
      </c>
      <c r="V98" s="49">
        <v>3.5</v>
      </c>
      <c r="W98" s="49">
        <v>4</v>
      </c>
      <c r="X98" s="107" t="s">
        <v>2982</v>
      </c>
    </row>
    <row r="99" spans="1:24" x14ac:dyDescent="0.25">
      <c r="A99" s="49">
        <v>9009140100</v>
      </c>
      <c r="B99" s="107" t="s">
        <v>251</v>
      </c>
      <c r="C99" s="107" t="s">
        <v>244</v>
      </c>
      <c r="D99" s="49">
        <v>620841.98750000005</v>
      </c>
      <c r="E99" s="49">
        <v>3.0850946341495007E-3</v>
      </c>
      <c r="F99" s="49">
        <v>0</v>
      </c>
      <c r="G99" s="49">
        <v>0</v>
      </c>
      <c r="H99" s="107" t="s">
        <v>1965</v>
      </c>
      <c r="I99" s="49">
        <v>0</v>
      </c>
      <c r="J99" s="49">
        <v>3.0850946341495007E-3</v>
      </c>
      <c r="K99" s="49">
        <v>0</v>
      </c>
      <c r="L99" s="49">
        <v>0</v>
      </c>
      <c r="M99" s="49">
        <v>620841.98750000005</v>
      </c>
      <c r="N99" s="49">
        <v>3.0850946341495007E-3</v>
      </c>
      <c r="O99" s="49">
        <v>0</v>
      </c>
      <c r="P99" s="49">
        <v>0</v>
      </c>
      <c r="Q99" s="49">
        <v>63.234000000000002</v>
      </c>
      <c r="R99" s="49">
        <v>1690</v>
      </c>
      <c r="S99" s="49">
        <v>2</v>
      </c>
      <c r="T99" s="49">
        <v>1</v>
      </c>
      <c r="U99" s="49">
        <v>5</v>
      </c>
      <c r="V99" s="49">
        <v>3.5</v>
      </c>
      <c r="W99" s="49">
        <v>4</v>
      </c>
      <c r="X99" s="107" t="s">
        <v>2982</v>
      </c>
    </row>
    <row r="100" spans="1:24" x14ac:dyDescent="0.25">
      <c r="A100" s="49">
        <v>9009140200</v>
      </c>
      <c r="B100" s="107" t="s">
        <v>264</v>
      </c>
      <c r="C100" s="107" t="s">
        <v>239</v>
      </c>
      <c r="D100" s="49">
        <v>0</v>
      </c>
      <c r="E100" s="49">
        <v>8.9090014534645754E-6</v>
      </c>
      <c r="F100" s="49">
        <v>74388.570000000007</v>
      </c>
      <c r="G100" s="49">
        <v>0</v>
      </c>
      <c r="H100" s="107" t="s">
        <v>1965</v>
      </c>
      <c r="I100" s="49">
        <v>0</v>
      </c>
      <c r="J100" s="49">
        <v>8.9090014534645754E-6</v>
      </c>
      <c r="K100" s="49">
        <v>0</v>
      </c>
      <c r="L100" s="49">
        <v>0</v>
      </c>
      <c r="M100" s="49">
        <v>0</v>
      </c>
      <c r="N100" s="49">
        <v>8.9090014534645754E-6</v>
      </c>
      <c r="O100" s="49">
        <v>74388.570000000007</v>
      </c>
      <c r="P100" s="49">
        <v>0</v>
      </c>
      <c r="Q100" s="49">
        <v>12.677</v>
      </c>
      <c r="R100" s="49">
        <v>440</v>
      </c>
      <c r="S100" s="49">
        <v>5</v>
      </c>
      <c r="T100" s="49">
        <v>1</v>
      </c>
      <c r="U100" s="49">
        <v>3</v>
      </c>
      <c r="V100" s="49">
        <v>4</v>
      </c>
      <c r="W100" s="49">
        <v>4</v>
      </c>
      <c r="X100" s="107" t="s">
        <v>2983</v>
      </c>
    </row>
    <row r="101" spans="1:24" x14ac:dyDescent="0.25">
      <c r="A101" s="49">
        <v>9009140200</v>
      </c>
      <c r="B101" s="107" t="s">
        <v>251</v>
      </c>
      <c r="C101" s="107" t="s">
        <v>244</v>
      </c>
      <c r="D101" s="49">
        <v>440777.92950000003</v>
      </c>
      <c r="E101" s="49">
        <v>2.6596334258992931E-3</v>
      </c>
      <c r="F101" s="49">
        <v>0</v>
      </c>
      <c r="G101" s="49">
        <v>1.5095731301806297E-3</v>
      </c>
      <c r="H101" s="107" t="s">
        <v>1965</v>
      </c>
      <c r="I101" s="49">
        <v>18545.705000000002</v>
      </c>
      <c r="J101" s="49">
        <v>2.6596334258992931E-3</v>
      </c>
      <c r="K101" s="49">
        <v>0</v>
      </c>
      <c r="L101" s="49">
        <v>1.5095731301806297E-3</v>
      </c>
      <c r="M101" s="49">
        <v>422232.22450000001</v>
      </c>
      <c r="N101" s="49">
        <v>2.6596334258992931E-3</v>
      </c>
      <c r="O101" s="49">
        <v>0</v>
      </c>
      <c r="P101" s="49">
        <v>1.5095731301806297E-3</v>
      </c>
      <c r="Q101" s="49">
        <v>12.677</v>
      </c>
      <c r="R101" s="49">
        <v>440</v>
      </c>
      <c r="S101" s="49">
        <v>5</v>
      </c>
      <c r="T101" s="49">
        <v>1</v>
      </c>
      <c r="U101" s="49">
        <v>3</v>
      </c>
      <c r="V101" s="49">
        <v>4</v>
      </c>
      <c r="W101" s="49">
        <v>4</v>
      </c>
      <c r="X101" s="107" t="s">
        <v>2983</v>
      </c>
    </row>
    <row r="102" spans="1:24" x14ac:dyDescent="0.25">
      <c r="A102" s="49">
        <v>9009140300</v>
      </c>
      <c r="B102" s="107" t="s">
        <v>264</v>
      </c>
      <c r="C102" s="107" t="s">
        <v>239</v>
      </c>
      <c r="D102" s="49">
        <v>0</v>
      </c>
      <c r="E102" s="49">
        <v>2.9344118543939922E-3</v>
      </c>
      <c r="F102" s="49">
        <v>344</v>
      </c>
      <c r="G102" s="49">
        <v>2.0035488424910764E-3</v>
      </c>
      <c r="H102" s="107" t="s">
        <v>1965</v>
      </c>
      <c r="I102" s="49">
        <v>0</v>
      </c>
      <c r="J102" s="49">
        <v>2.9344118543939922E-3</v>
      </c>
      <c r="K102" s="49">
        <v>0</v>
      </c>
      <c r="L102" s="49">
        <v>2.0035488424910764E-3</v>
      </c>
      <c r="M102" s="49">
        <v>0</v>
      </c>
      <c r="N102" s="49">
        <v>2.9344118543939922E-3</v>
      </c>
      <c r="O102" s="49">
        <v>344</v>
      </c>
      <c r="P102" s="49">
        <v>2.0035488424910764E-3</v>
      </c>
      <c r="Q102" s="49">
        <v>18.462</v>
      </c>
      <c r="R102" s="49">
        <v>1146</v>
      </c>
      <c r="S102" s="49">
        <v>5</v>
      </c>
      <c r="T102" s="49">
        <v>1</v>
      </c>
      <c r="U102" s="49">
        <v>5</v>
      </c>
      <c r="V102" s="49">
        <v>5</v>
      </c>
      <c r="W102" s="49">
        <v>5</v>
      </c>
      <c r="X102" s="107" t="s">
        <v>2984</v>
      </c>
    </row>
    <row r="103" spans="1:24" x14ac:dyDescent="0.25">
      <c r="A103" s="49">
        <v>9009140300</v>
      </c>
      <c r="B103" s="107" t="s">
        <v>251</v>
      </c>
      <c r="C103" s="107" t="s">
        <v>244</v>
      </c>
      <c r="D103" s="49">
        <v>396586.79239999998</v>
      </c>
      <c r="E103" s="49">
        <v>1.0286725027307304E-6</v>
      </c>
      <c r="F103" s="49">
        <v>0</v>
      </c>
      <c r="G103" s="49">
        <v>0</v>
      </c>
      <c r="H103" s="107" t="s">
        <v>290</v>
      </c>
      <c r="I103" s="49">
        <v>0</v>
      </c>
      <c r="J103" s="49">
        <v>1.0286725027307304E-6</v>
      </c>
      <c r="K103" s="49">
        <v>0</v>
      </c>
      <c r="L103" s="49">
        <v>0</v>
      </c>
      <c r="M103" s="49">
        <v>396586.79239999998</v>
      </c>
      <c r="N103" s="49">
        <v>1.0286725027307304E-6</v>
      </c>
      <c r="O103" s="49">
        <v>0</v>
      </c>
      <c r="P103" s="49">
        <v>0</v>
      </c>
      <c r="Q103" s="49">
        <v>18.462</v>
      </c>
      <c r="R103" s="49">
        <v>1146</v>
      </c>
      <c r="S103" s="49">
        <v>5</v>
      </c>
      <c r="T103" s="49">
        <v>1</v>
      </c>
      <c r="U103" s="49">
        <v>5</v>
      </c>
      <c r="V103" s="49">
        <v>5</v>
      </c>
      <c r="W103" s="49">
        <v>5</v>
      </c>
      <c r="X103" s="107" t="s">
        <v>2984</v>
      </c>
    </row>
    <row r="104" spans="1:24" x14ac:dyDescent="0.25">
      <c r="A104" s="49">
        <v>9009140400</v>
      </c>
      <c r="B104" s="107" t="s">
        <v>264</v>
      </c>
      <c r="C104" s="107" t="s">
        <v>239</v>
      </c>
      <c r="D104" s="49">
        <v>0</v>
      </c>
      <c r="E104" s="49">
        <v>5.6746649611156925E-3</v>
      </c>
      <c r="F104" s="49">
        <v>40</v>
      </c>
      <c r="G104" s="49">
        <v>2.1765553350372407E-3</v>
      </c>
      <c r="H104" s="107" t="s">
        <v>1965</v>
      </c>
      <c r="I104" s="49">
        <v>0</v>
      </c>
      <c r="J104" s="49">
        <v>5.6746649611156925E-3</v>
      </c>
      <c r="K104" s="49">
        <v>0</v>
      </c>
      <c r="L104" s="49">
        <v>2.1765553350372407E-3</v>
      </c>
      <c r="M104" s="49">
        <v>0</v>
      </c>
      <c r="N104" s="49">
        <v>5.6746649611156925E-3</v>
      </c>
      <c r="O104" s="49">
        <v>40</v>
      </c>
      <c r="P104" s="49">
        <v>2.1765553350372407E-3</v>
      </c>
      <c r="Q104" s="49">
        <v>25.062000000000001</v>
      </c>
      <c r="R104" s="49">
        <v>1318</v>
      </c>
      <c r="S104" s="49">
        <v>5</v>
      </c>
      <c r="T104" s="49">
        <v>1</v>
      </c>
      <c r="U104" s="49">
        <v>5</v>
      </c>
      <c r="V104" s="49">
        <v>5</v>
      </c>
      <c r="W104" s="49">
        <v>5</v>
      </c>
      <c r="X104" s="107" t="s">
        <v>2985</v>
      </c>
    </row>
    <row r="105" spans="1:24" x14ac:dyDescent="0.25">
      <c r="A105" s="49">
        <v>9009140400</v>
      </c>
      <c r="B105" s="107" t="s">
        <v>251</v>
      </c>
      <c r="C105" s="107" t="s">
        <v>244</v>
      </c>
      <c r="D105" s="49">
        <v>16626.321499999998</v>
      </c>
      <c r="E105" s="49">
        <v>3.6796476229299019E-8</v>
      </c>
      <c r="F105" s="49">
        <v>0</v>
      </c>
      <c r="G105" s="49">
        <v>0</v>
      </c>
      <c r="H105" s="107" t="s">
        <v>290</v>
      </c>
      <c r="I105" s="49">
        <v>0</v>
      </c>
      <c r="J105" s="49">
        <v>3.6796476229299019E-8</v>
      </c>
      <c r="K105" s="49">
        <v>0</v>
      </c>
      <c r="L105" s="49">
        <v>0</v>
      </c>
      <c r="M105" s="49">
        <v>16626.321499999998</v>
      </c>
      <c r="N105" s="49">
        <v>3.6796476229299019E-8</v>
      </c>
      <c r="O105" s="49">
        <v>0</v>
      </c>
      <c r="P105" s="49">
        <v>0</v>
      </c>
      <c r="Q105" s="49">
        <v>25.062000000000001</v>
      </c>
      <c r="R105" s="49">
        <v>1318</v>
      </c>
      <c r="S105" s="49">
        <v>5</v>
      </c>
      <c r="T105" s="49">
        <v>1</v>
      </c>
      <c r="U105" s="49">
        <v>5</v>
      </c>
      <c r="V105" s="49">
        <v>5</v>
      </c>
      <c r="W105" s="49">
        <v>5</v>
      </c>
      <c r="X105" s="107" t="s">
        <v>2985</v>
      </c>
    </row>
    <row r="106" spans="1:24" x14ac:dyDescent="0.25">
      <c r="A106" s="49">
        <v>9009140500</v>
      </c>
      <c r="B106" s="107" t="s">
        <v>264</v>
      </c>
      <c r="C106" s="107" t="s">
        <v>239</v>
      </c>
      <c r="D106" s="49">
        <v>0</v>
      </c>
      <c r="E106" s="49">
        <v>3.7410066267488215E-3</v>
      </c>
      <c r="F106" s="49">
        <v>100</v>
      </c>
      <c r="G106" s="49">
        <v>1.127866410822744E-3</v>
      </c>
      <c r="H106" s="107" t="s">
        <v>1965</v>
      </c>
      <c r="I106" s="49">
        <v>0</v>
      </c>
      <c r="J106" s="49">
        <v>3.7410066267488215E-3</v>
      </c>
      <c r="K106" s="49">
        <v>0</v>
      </c>
      <c r="L106" s="49">
        <v>1.127866410822744E-3</v>
      </c>
      <c r="M106" s="49">
        <v>0</v>
      </c>
      <c r="N106" s="49">
        <v>3.7410066267488215E-3</v>
      </c>
      <c r="O106" s="49">
        <v>100</v>
      </c>
      <c r="P106" s="49">
        <v>1.127866410822744E-3</v>
      </c>
      <c r="Q106" s="49">
        <v>16.178999999999998</v>
      </c>
      <c r="R106" s="49">
        <v>1084</v>
      </c>
      <c r="S106" s="49">
        <v>5</v>
      </c>
      <c r="T106" s="49">
        <v>1</v>
      </c>
      <c r="U106" s="49">
        <v>5</v>
      </c>
      <c r="V106" s="49">
        <v>5</v>
      </c>
      <c r="W106" s="49">
        <v>5</v>
      </c>
      <c r="X106" s="107" t="s">
        <v>2986</v>
      </c>
    </row>
    <row r="107" spans="1:24" x14ac:dyDescent="0.25">
      <c r="A107" s="49">
        <v>9009140500</v>
      </c>
      <c r="B107" s="107" t="s">
        <v>251</v>
      </c>
      <c r="C107" s="107" t="s">
        <v>244</v>
      </c>
      <c r="D107" s="49">
        <v>20302.3325</v>
      </c>
      <c r="E107" s="49">
        <v>2.1857014751558925E-3</v>
      </c>
      <c r="F107" s="49">
        <v>0</v>
      </c>
      <c r="G107" s="49">
        <v>6.6635247998454467E-4</v>
      </c>
      <c r="H107" s="107" t="s">
        <v>1965</v>
      </c>
      <c r="I107" s="49">
        <v>0</v>
      </c>
      <c r="J107" s="49">
        <v>2.1857014751558925E-3</v>
      </c>
      <c r="K107" s="49">
        <v>0</v>
      </c>
      <c r="L107" s="49">
        <v>6.6635247998454467E-4</v>
      </c>
      <c r="M107" s="49">
        <v>20302.3325</v>
      </c>
      <c r="N107" s="49">
        <v>2.1857014751558925E-3</v>
      </c>
      <c r="O107" s="49">
        <v>0</v>
      </c>
      <c r="P107" s="49">
        <v>6.6635247998454467E-4</v>
      </c>
      <c r="Q107" s="49">
        <v>16.178999999999998</v>
      </c>
      <c r="R107" s="49">
        <v>1084</v>
      </c>
      <c r="S107" s="49">
        <v>5</v>
      </c>
      <c r="T107" s="49">
        <v>1</v>
      </c>
      <c r="U107" s="49">
        <v>5</v>
      </c>
      <c r="V107" s="49">
        <v>5</v>
      </c>
      <c r="W107" s="49">
        <v>5</v>
      </c>
      <c r="X107" s="107" t="s">
        <v>2986</v>
      </c>
    </row>
    <row r="108" spans="1:24" x14ac:dyDescent="0.25">
      <c r="A108" s="49">
        <v>9009140600</v>
      </c>
      <c r="B108" s="107" t="s">
        <v>251</v>
      </c>
      <c r="C108" s="107" t="s">
        <v>244</v>
      </c>
      <c r="D108" s="49">
        <v>62155.3321</v>
      </c>
      <c r="E108" s="49">
        <v>2.9980255255248867E-3</v>
      </c>
      <c r="F108" s="49">
        <v>0</v>
      </c>
      <c r="G108" s="49">
        <v>5.8987864390453457E-3</v>
      </c>
      <c r="H108" s="107" t="s">
        <v>1966</v>
      </c>
      <c r="I108" s="49">
        <v>0</v>
      </c>
      <c r="J108" s="49">
        <v>2.9980255255248867E-3</v>
      </c>
      <c r="K108" s="49">
        <v>0</v>
      </c>
      <c r="L108" s="49">
        <v>5.8987864390453457E-3</v>
      </c>
      <c r="M108" s="49">
        <v>62155.3321</v>
      </c>
      <c r="N108" s="49">
        <v>2.9980255255248867E-3</v>
      </c>
      <c r="O108" s="49">
        <v>0</v>
      </c>
      <c r="P108" s="49">
        <v>5.8987864390453457E-3</v>
      </c>
      <c r="Q108" s="49">
        <v>16.623000000000001</v>
      </c>
      <c r="R108" s="49">
        <v>1195</v>
      </c>
      <c r="S108" s="49">
        <v>5</v>
      </c>
      <c r="T108" s="49">
        <v>1</v>
      </c>
      <c r="U108" s="49">
        <v>5</v>
      </c>
      <c r="V108" s="49">
        <v>5</v>
      </c>
      <c r="W108" s="49">
        <v>5</v>
      </c>
      <c r="X108" s="107" t="s">
        <v>2987</v>
      </c>
    </row>
    <row r="109" spans="1:24" x14ac:dyDescent="0.25">
      <c r="A109" s="49">
        <v>9009140700</v>
      </c>
      <c r="B109" s="107" t="s">
        <v>251</v>
      </c>
      <c r="C109" s="107" t="s">
        <v>244</v>
      </c>
      <c r="D109" s="49">
        <v>54912.122300000003</v>
      </c>
      <c r="E109" s="49">
        <v>1.6170106326539918E-7</v>
      </c>
      <c r="F109" s="49">
        <v>0</v>
      </c>
      <c r="G109" s="49">
        <v>0</v>
      </c>
      <c r="H109" s="107" t="s">
        <v>290</v>
      </c>
      <c r="I109" s="49">
        <v>0</v>
      </c>
      <c r="J109" s="49">
        <v>1.6170106326539918E-7</v>
      </c>
      <c r="K109" s="49">
        <v>0</v>
      </c>
      <c r="L109" s="49">
        <v>0</v>
      </c>
      <c r="M109" s="49">
        <v>54912.122300000003</v>
      </c>
      <c r="N109" s="49">
        <v>1.6170106326539918E-7</v>
      </c>
      <c r="O109" s="49">
        <v>0</v>
      </c>
      <c r="P109" s="49">
        <v>0</v>
      </c>
      <c r="Q109" s="49">
        <v>21.324999999999999</v>
      </c>
      <c r="R109" s="49">
        <v>1040</v>
      </c>
      <c r="S109" s="49">
        <v>5</v>
      </c>
      <c r="T109" s="49">
        <v>1</v>
      </c>
      <c r="U109" s="49">
        <v>5</v>
      </c>
      <c r="V109" s="49">
        <v>5</v>
      </c>
      <c r="W109" s="49">
        <v>5</v>
      </c>
      <c r="X109" s="107" t="s">
        <v>2988</v>
      </c>
    </row>
    <row r="110" spans="1:24" x14ac:dyDescent="0.25">
      <c r="A110" s="49">
        <v>9009140800</v>
      </c>
      <c r="B110" s="107" t="s">
        <v>251</v>
      </c>
      <c r="C110" s="107" t="s">
        <v>244</v>
      </c>
      <c r="D110" s="49">
        <v>167440.6943</v>
      </c>
      <c r="E110" s="49">
        <v>4.1601789639542797E-3</v>
      </c>
      <c r="F110" s="49">
        <v>0</v>
      </c>
      <c r="G110" s="49">
        <v>1.0930761948518912E-3</v>
      </c>
      <c r="H110" s="107" t="s">
        <v>1965</v>
      </c>
      <c r="I110" s="49">
        <v>618.14779999999996</v>
      </c>
      <c r="J110" s="49">
        <v>4.1601789639542797E-3</v>
      </c>
      <c r="K110" s="49">
        <v>0</v>
      </c>
      <c r="L110" s="49">
        <v>1.0930761948518912E-3</v>
      </c>
      <c r="M110" s="49">
        <v>166822.5465</v>
      </c>
      <c r="N110" s="49">
        <v>4.1601789639542797E-3</v>
      </c>
      <c r="O110" s="49">
        <v>0</v>
      </c>
      <c r="P110" s="49">
        <v>1.0930761948518912E-3</v>
      </c>
      <c r="Q110" s="49">
        <v>18.669</v>
      </c>
      <c r="R110" s="49">
        <v>1166</v>
      </c>
      <c r="S110" s="49">
        <v>5</v>
      </c>
      <c r="T110" s="49">
        <v>1</v>
      </c>
      <c r="U110" s="49">
        <v>4</v>
      </c>
      <c r="V110" s="49">
        <v>4.5</v>
      </c>
      <c r="W110" s="49">
        <v>5</v>
      </c>
      <c r="X110" s="107" t="s">
        <v>2989</v>
      </c>
    </row>
    <row r="111" spans="1:24" x14ac:dyDescent="0.25">
      <c r="A111" s="49">
        <v>9009140900</v>
      </c>
      <c r="B111" s="107" t="s">
        <v>251</v>
      </c>
      <c r="C111" s="107" t="s">
        <v>244</v>
      </c>
      <c r="D111" s="49">
        <v>3203.2554</v>
      </c>
      <c r="E111" s="49">
        <v>3.4846001826259223E-7</v>
      </c>
      <c r="F111" s="49">
        <v>0</v>
      </c>
      <c r="G111" s="49">
        <v>0</v>
      </c>
      <c r="H111" s="107" t="s">
        <v>290</v>
      </c>
      <c r="I111" s="49">
        <v>0</v>
      </c>
      <c r="J111" s="49">
        <v>3.4846001826259223E-7</v>
      </c>
      <c r="K111" s="49">
        <v>0</v>
      </c>
      <c r="L111" s="49">
        <v>0</v>
      </c>
      <c r="M111" s="49">
        <v>3203.2554</v>
      </c>
      <c r="N111" s="49">
        <v>3.4846001826259223E-7</v>
      </c>
      <c r="O111" s="49">
        <v>0</v>
      </c>
      <c r="P111" s="49">
        <v>0</v>
      </c>
      <c r="Q111" s="49">
        <v>20.082000000000001</v>
      </c>
      <c r="R111" s="49">
        <v>1213</v>
      </c>
      <c r="S111" s="49">
        <v>5</v>
      </c>
      <c r="T111" s="49">
        <v>1</v>
      </c>
      <c r="U111" s="49">
        <v>3</v>
      </c>
      <c r="V111" s="49">
        <v>4</v>
      </c>
      <c r="W111" s="49">
        <v>4</v>
      </c>
      <c r="X111" s="107" t="s">
        <v>2990</v>
      </c>
    </row>
    <row r="112" spans="1:24" x14ac:dyDescent="0.25">
      <c r="A112" s="49">
        <v>9009141000</v>
      </c>
      <c r="B112" s="107" t="s">
        <v>251</v>
      </c>
      <c r="C112" s="107" t="s">
        <v>239</v>
      </c>
      <c r="D112" s="49">
        <v>10510.4792</v>
      </c>
      <c r="E112" s="49">
        <v>3.4139955005923722E-3</v>
      </c>
      <c r="F112" s="49">
        <v>70</v>
      </c>
      <c r="G112" s="49">
        <v>3.4458122405286152E-3</v>
      </c>
      <c r="H112" s="107" t="s">
        <v>1966</v>
      </c>
      <c r="I112" s="49">
        <v>0</v>
      </c>
      <c r="J112" s="49">
        <v>3.4139955005923722E-3</v>
      </c>
      <c r="K112" s="49">
        <v>0</v>
      </c>
      <c r="L112" s="49">
        <v>3.4458122405286152E-3</v>
      </c>
      <c r="M112" s="49">
        <v>10510.4792</v>
      </c>
      <c r="N112" s="49">
        <v>3.4139955005923722E-3</v>
      </c>
      <c r="O112" s="49">
        <v>70</v>
      </c>
      <c r="P112" s="49">
        <v>3.4458122405286152E-3</v>
      </c>
      <c r="Q112" s="49">
        <v>58.853000000000002</v>
      </c>
      <c r="R112" s="49">
        <v>1596</v>
      </c>
      <c r="S112" s="49">
        <v>2</v>
      </c>
      <c r="T112" s="49">
        <v>1</v>
      </c>
      <c r="U112" s="49">
        <v>4</v>
      </c>
      <c r="V112" s="49">
        <v>3</v>
      </c>
      <c r="W112" s="49">
        <v>3</v>
      </c>
      <c r="X112" s="107" t="s">
        <v>2991</v>
      </c>
    </row>
    <row r="113" spans="1:24" x14ac:dyDescent="0.25">
      <c r="A113" s="49">
        <v>9009141100</v>
      </c>
      <c r="B113" s="107" t="s">
        <v>251</v>
      </c>
      <c r="C113" s="107" t="s">
        <v>239</v>
      </c>
      <c r="D113" s="49">
        <v>16102.516600000001</v>
      </c>
      <c r="E113" s="49">
        <v>6.9135142523179825E-6</v>
      </c>
      <c r="F113" s="49">
        <v>0</v>
      </c>
      <c r="G113" s="49">
        <v>6.1842791736729043E-5</v>
      </c>
      <c r="H113" s="107" t="s">
        <v>1966</v>
      </c>
      <c r="I113" s="49">
        <v>0</v>
      </c>
      <c r="J113" s="49">
        <v>6.9135142523179825E-6</v>
      </c>
      <c r="K113" s="49">
        <v>0</v>
      </c>
      <c r="L113" s="49">
        <v>6.1842791736729043E-5</v>
      </c>
      <c r="M113" s="49">
        <v>16102.516600000001</v>
      </c>
      <c r="N113" s="49">
        <v>6.9135142523179825E-6</v>
      </c>
      <c r="O113" s="49">
        <v>0</v>
      </c>
      <c r="P113" s="49">
        <v>6.1842791736729043E-5</v>
      </c>
      <c r="Q113" s="49">
        <v>57.506</v>
      </c>
      <c r="R113" s="49">
        <v>1762</v>
      </c>
      <c r="S113" s="49">
        <v>2</v>
      </c>
      <c r="T113" s="49">
        <v>1</v>
      </c>
      <c r="U113" s="49">
        <v>4</v>
      </c>
      <c r="V113" s="49">
        <v>3</v>
      </c>
      <c r="W113" s="49">
        <v>3</v>
      </c>
      <c r="X113" s="107" t="s">
        <v>2992</v>
      </c>
    </row>
    <row r="114" spans="1:24" x14ac:dyDescent="0.25">
      <c r="A114" s="49">
        <v>9009141200</v>
      </c>
      <c r="B114" s="107" t="s">
        <v>251</v>
      </c>
      <c r="C114" s="107" t="s">
        <v>239</v>
      </c>
      <c r="D114" s="49">
        <v>36435.988100000002</v>
      </c>
      <c r="E114" s="49">
        <v>2.5423225587272642E-3</v>
      </c>
      <c r="F114" s="49">
        <v>15941.24</v>
      </c>
      <c r="G114" s="49">
        <v>1.9077491191132614E-3</v>
      </c>
      <c r="H114" s="107" t="s">
        <v>1965</v>
      </c>
      <c r="I114" s="49">
        <v>0</v>
      </c>
      <c r="J114" s="49">
        <v>2.5423225587272642E-3</v>
      </c>
      <c r="K114" s="49">
        <v>0</v>
      </c>
      <c r="L114" s="49">
        <v>1.9077491191132614E-3</v>
      </c>
      <c r="M114" s="49">
        <v>36435.988100000002</v>
      </c>
      <c r="N114" s="49">
        <v>2.5423225587272642E-3</v>
      </c>
      <c r="O114" s="49">
        <v>15941.24</v>
      </c>
      <c r="P114" s="49">
        <v>1.9077491191132614E-3</v>
      </c>
      <c r="Q114" s="49">
        <v>24.678000000000001</v>
      </c>
      <c r="R114" s="49">
        <v>1226</v>
      </c>
      <c r="S114" s="49">
        <v>5</v>
      </c>
      <c r="T114" s="49">
        <v>1</v>
      </c>
      <c r="U114" s="49">
        <v>5</v>
      </c>
      <c r="V114" s="49">
        <v>5</v>
      </c>
      <c r="W114" s="49">
        <v>5</v>
      </c>
      <c r="X114" s="107" t="s">
        <v>2993</v>
      </c>
    </row>
    <row r="115" spans="1:24" x14ac:dyDescent="0.25">
      <c r="A115" s="49">
        <v>9009141300</v>
      </c>
      <c r="B115" s="107" t="s">
        <v>251</v>
      </c>
      <c r="C115" s="107" t="s">
        <v>244</v>
      </c>
      <c r="D115" s="49">
        <v>68425.132500000007</v>
      </c>
      <c r="E115" s="49">
        <v>3.4475177055445861E-3</v>
      </c>
      <c r="F115" s="49">
        <v>0</v>
      </c>
      <c r="G115" s="49">
        <v>2.6074865405668166E-3</v>
      </c>
      <c r="H115" s="107" t="s">
        <v>1965</v>
      </c>
      <c r="I115" s="49">
        <v>0</v>
      </c>
      <c r="J115" s="49">
        <v>3.4475177055445861E-3</v>
      </c>
      <c r="K115" s="49">
        <v>0</v>
      </c>
      <c r="L115" s="49">
        <v>2.6074865405668166E-3</v>
      </c>
      <c r="M115" s="49">
        <v>68425.132500000007</v>
      </c>
      <c r="N115" s="49">
        <v>3.4475177055445861E-3</v>
      </c>
      <c r="O115" s="49">
        <v>0</v>
      </c>
      <c r="P115" s="49">
        <v>2.6074865405668166E-3</v>
      </c>
      <c r="Q115" s="49">
        <v>24.366</v>
      </c>
      <c r="R115" s="49">
        <v>1165</v>
      </c>
      <c r="S115" s="49">
        <v>5</v>
      </c>
      <c r="T115" s="49">
        <v>1</v>
      </c>
      <c r="U115" s="49">
        <v>3</v>
      </c>
      <c r="V115" s="49">
        <v>4</v>
      </c>
      <c r="W115" s="49">
        <v>4</v>
      </c>
      <c r="X115" s="107" t="s">
        <v>2994</v>
      </c>
    </row>
    <row r="116" spans="1:24" x14ac:dyDescent="0.25">
      <c r="A116" s="49">
        <v>9009141400</v>
      </c>
      <c r="B116" s="107" t="s">
        <v>251</v>
      </c>
      <c r="C116" s="107" t="s">
        <v>239</v>
      </c>
      <c r="D116" s="49">
        <v>107295.5113</v>
      </c>
      <c r="E116" s="49">
        <v>1.2165871035026631E-5</v>
      </c>
      <c r="F116" s="49">
        <v>6672</v>
      </c>
      <c r="G116" s="49">
        <v>1.799001347657057E-5</v>
      </c>
      <c r="H116" s="107" t="s">
        <v>1966</v>
      </c>
      <c r="I116" s="49">
        <v>0</v>
      </c>
      <c r="J116" s="49">
        <v>1.2165871035026631E-5</v>
      </c>
      <c r="K116" s="49">
        <v>0</v>
      </c>
      <c r="L116" s="49">
        <v>1.799001347657057E-5</v>
      </c>
      <c r="M116" s="49">
        <v>107295.5113</v>
      </c>
      <c r="N116" s="49">
        <v>1.2165871035026631E-5</v>
      </c>
      <c r="O116" s="49">
        <v>6672</v>
      </c>
      <c r="P116" s="49">
        <v>1.799001347657057E-5</v>
      </c>
      <c r="Q116" s="49">
        <v>30.393000000000001</v>
      </c>
      <c r="R116" s="49">
        <v>1400</v>
      </c>
      <c r="S116" s="49">
        <v>4</v>
      </c>
      <c r="T116" s="49">
        <v>1</v>
      </c>
      <c r="U116" s="49">
        <v>5</v>
      </c>
      <c r="V116" s="49">
        <v>4.5</v>
      </c>
      <c r="W116" s="49">
        <v>5</v>
      </c>
      <c r="X116" s="107" t="s">
        <v>2995</v>
      </c>
    </row>
    <row r="117" spans="1:24" x14ac:dyDescent="0.25">
      <c r="A117" s="49">
        <v>9009141500</v>
      </c>
      <c r="B117" s="107" t="s">
        <v>264</v>
      </c>
      <c r="C117" s="107" t="s">
        <v>239</v>
      </c>
      <c r="D117" s="49">
        <v>0</v>
      </c>
      <c r="E117" s="49">
        <v>3.013423503776165E-5</v>
      </c>
      <c r="F117" s="49">
        <v>9499</v>
      </c>
      <c r="G117" s="49">
        <v>0</v>
      </c>
      <c r="H117" s="107" t="s">
        <v>1965</v>
      </c>
      <c r="I117" s="49">
        <v>0</v>
      </c>
      <c r="J117" s="49">
        <v>3.013423503776165E-5</v>
      </c>
      <c r="K117" s="49">
        <v>0</v>
      </c>
      <c r="L117" s="49">
        <v>0</v>
      </c>
      <c r="M117" s="49">
        <v>0</v>
      </c>
      <c r="N117" s="49">
        <v>3.013423503776165E-5</v>
      </c>
      <c r="O117" s="49">
        <v>9499</v>
      </c>
      <c r="P117" s="49">
        <v>0</v>
      </c>
      <c r="Q117" s="49">
        <v>15.484999999999999</v>
      </c>
      <c r="R117" s="49">
        <v>1082</v>
      </c>
      <c r="S117" s="49">
        <v>5</v>
      </c>
      <c r="T117" s="49">
        <v>1</v>
      </c>
      <c r="U117" s="49">
        <v>3</v>
      </c>
      <c r="V117" s="49">
        <v>4</v>
      </c>
      <c r="W117" s="49">
        <v>4</v>
      </c>
      <c r="X117" s="107" t="s">
        <v>2996</v>
      </c>
    </row>
    <row r="118" spans="1:24" x14ac:dyDescent="0.25">
      <c r="A118" s="49">
        <v>9009141500</v>
      </c>
      <c r="B118" s="107" t="s">
        <v>251</v>
      </c>
      <c r="C118" s="107" t="s">
        <v>244</v>
      </c>
      <c r="D118" s="49">
        <v>95856.074399999998</v>
      </c>
      <c r="E118" s="49">
        <v>4.1244389706388213E-3</v>
      </c>
      <c r="F118" s="49">
        <v>0</v>
      </c>
      <c r="G118" s="49">
        <v>2.8652725712296316E-3</v>
      </c>
      <c r="H118" s="107" t="s">
        <v>1965</v>
      </c>
      <c r="I118" s="49">
        <v>0</v>
      </c>
      <c r="J118" s="49">
        <v>4.1244389706388213E-3</v>
      </c>
      <c r="K118" s="49">
        <v>0</v>
      </c>
      <c r="L118" s="49">
        <v>2.8652725712296316E-3</v>
      </c>
      <c r="M118" s="49">
        <v>95856.074399999998</v>
      </c>
      <c r="N118" s="49">
        <v>4.1244389706388213E-3</v>
      </c>
      <c r="O118" s="49">
        <v>0</v>
      </c>
      <c r="P118" s="49">
        <v>2.8652725712296316E-3</v>
      </c>
      <c r="Q118" s="49">
        <v>15.484999999999999</v>
      </c>
      <c r="R118" s="49">
        <v>1082</v>
      </c>
      <c r="S118" s="49">
        <v>5</v>
      </c>
      <c r="T118" s="49">
        <v>1</v>
      </c>
      <c r="U118" s="49">
        <v>3</v>
      </c>
      <c r="V118" s="49">
        <v>4</v>
      </c>
      <c r="W118" s="49">
        <v>4</v>
      </c>
      <c r="X118" s="107" t="s">
        <v>2996</v>
      </c>
    </row>
    <row r="119" spans="1:24" x14ac:dyDescent="0.25">
      <c r="A119" s="49">
        <v>9009141600</v>
      </c>
      <c r="B119" s="107" t="s">
        <v>264</v>
      </c>
      <c r="C119" s="107" t="s">
        <v>239</v>
      </c>
      <c r="D119" s="49">
        <v>0</v>
      </c>
      <c r="E119" s="49">
        <v>3.8897149085520477E-3</v>
      </c>
      <c r="F119" s="49">
        <v>60</v>
      </c>
      <c r="G119" s="49">
        <v>1.3081171202100445E-3</v>
      </c>
      <c r="H119" s="107" t="s">
        <v>1965</v>
      </c>
      <c r="I119" s="49">
        <v>0</v>
      </c>
      <c r="J119" s="49">
        <v>3.8897149085520477E-3</v>
      </c>
      <c r="K119" s="49">
        <v>0</v>
      </c>
      <c r="L119" s="49">
        <v>1.3081171202100445E-3</v>
      </c>
      <c r="M119" s="49">
        <v>0</v>
      </c>
      <c r="N119" s="49">
        <v>3.8897149085520477E-3</v>
      </c>
      <c r="O119" s="49">
        <v>60</v>
      </c>
      <c r="P119" s="49">
        <v>1.3081171202100445E-3</v>
      </c>
      <c r="Q119" s="49">
        <v>21.081</v>
      </c>
      <c r="R119" s="49">
        <v>1067</v>
      </c>
      <c r="S119" s="49">
        <v>5</v>
      </c>
      <c r="T119" s="49">
        <v>1</v>
      </c>
      <c r="U119" s="49">
        <v>4</v>
      </c>
      <c r="V119" s="49">
        <v>4.5</v>
      </c>
      <c r="W119" s="49">
        <v>5</v>
      </c>
      <c r="X119" s="107" t="s">
        <v>2997</v>
      </c>
    </row>
    <row r="120" spans="1:24" x14ac:dyDescent="0.25">
      <c r="A120" s="49">
        <v>9009141600</v>
      </c>
      <c r="B120" s="107" t="s">
        <v>251</v>
      </c>
      <c r="C120" s="107" t="s">
        <v>244</v>
      </c>
      <c r="D120" s="49">
        <v>72142.353499999997</v>
      </c>
      <c r="E120" s="49">
        <v>1.5902270040560837E-5</v>
      </c>
      <c r="F120" s="49">
        <v>0</v>
      </c>
      <c r="G120" s="49">
        <v>0</v>
      </c>
      <c r="H120" s="107" t="s">
        <v>1965</v>
      </c>
      <c r="I120" s="49">
        <v>6964.5801000000001</v>
      </c>
      <c r="J120" s="49">
        <v>1.5902270040560837E-5</v>
      </c>
      <c r="K120" s="49">
        <v>0</v>
      </c>
      <c r="L120" s="49">
        <v>0</v>
      </c>
      <c r="M120" s="49">
        <v>65177.773399999998</v>
      </c>
      <c r="N120" s="49">
        <v>1.5902270040560837E-5</v>
      </c>
      <c r="O120" s="49">
        <v>0</v>
      </c>
      <c r="P120" s="49">
        <v>0</v>
      </c>
      <c r="Q120" s="49">
        <v>21.081</v>
      </c>
      <c r="R120" s="49">
        <v>1067</v>
      </c>
      <c r="S120" s="49">
        <v>5</v>
      </c>
      <c r="T120" s="49">
        <v>1</v>
      </c>
      <c r="U120" s="49">
        <v>4</v>
      </c>
      <c r="V120" s="49">
        <v>4.5</v>
      </c>
      <c r="W120" s="49">
        <v>5</v>
      </c>
      <c r="X120" s="107" t="s">
        <v>2997</v>
      </c>
    </row>
    <row r="121" spans="1:24" x14ac:dyDescent="0.25">
      <c r="A121" s="49">
        <v>9009141800</v>
      </c>
      <c r="B121" s="107" t="s">
        <v>251</v>
      </c>
      <c r="C121" s="107" t="s">
        <v>239</v>
      </c>
      <c r="D121" s="49">
        <v>77177.016300000003</v>
      </c>
      <c r="E121" s="49">
        <v>2.9767513754445901E-3</v>
      </c>
      <c r="F121" s="49">
        <v>1830</v>
      </c>
      <c r="G121" s="49">
        <v>9.1663716607018092E-4</v>
      </c>
      <c r="H121" s="107" t="s">
        <v>1965</v>
      </c>
      <c r="I121" s="49">
        <v>0</v>
      </c>
      <c r="J121" s="49">
        <v>2.9767513754445901E-3</v>
      </c>
      <c r="K121" s="49">
        <v>0</v>
      </c>
      <c r="L121" s="49">
        <v>9.1663716607018092E-4</v>
      </c>
      <c r="M121" s="49">
        <v>77177.016300000003</v>
      </c>
      <c r="N121" s="49">
        <v>2.9767513754445901E-3</v>
      </c>
      <c r="O121" s="49">
        <v>1830</v>
      </c>
      <c r="P121" s="49">
        <v>9.1663716607018092E-4</v>
      </c>
      <c r="Q121" s="49">
        <v>33.853999999999999</v>
      </c>
      <c r="R121" s="49">
        <v>1373</v>
      </c>
      <c r="S121" s="49">
        <v>4</v>
      </c>
      <c r="T121" s="49">
        <v>1</v>
      </c>
      <c r="U121" s="49">
        <v>5</v>
      </c>
      <c r="V121" s="49">
        <v>4.5</v>
      </c>
      <c r="W121" s="49">
        <v>5</v>
      </c>
      <c r="X121" s="107" t="s">
        <v>2998</v>
      </c>
    </row>
    <row r="122" spans="1:24" x14ac:dyDescent="0.25">
      <c r="A122" s="49">
        <v>9009141900</v>
      </c>
      <c r="B122" s="107" t="s">
        <v>251</v>
      </c>
      <c r="C122" s="107" t="s">
        <v>239</v>
      </c>
      <c r="D122" s="49">
        <v>30629.914100000002</v>
      </c>
      <c r="E122" s="49">
        <v>2.1468482759011624E-6</v>
      </c>
      <c r="F122" s="49">
        <v>0</v>
      </c>
      <c r="G122" s="49">
        <v>0</v>
      </c>
      <c r="H122" s="107" t="s">
        <v>290</v>
      </c>
      <c r="I122" s="49">
        <v>0</v>
      </c>
      <c r="J122" s="49">
        <v>2.1468482759011624E-6</v>
      </c>
      <c r="K122" s="49">
        <v>0</v>
      </c>
      <c r="L122" s="49">
        <v>0</v>
      </c>
      <c r="M122" s="49">
        <v>30629.914100000002</v>
      </c>
      <c r="N122" s="49">
        <v>2.1468482759011624E-6</v>
      </c>
      <c r="O122" s="49">
        <v>0</v>
      </c>
      <c r="P122" s="49">
        <v>0</v>
      </c>
      <c r="Q122" s="49">
        <v>54.747</v>
      </c>
      <c r="R122" s="49">
        <v>1703</v>
      </c>
      <c r="S122" s="49">
        <v>3</v>
      </c>
      <c r="T122" s="49">
        <v>1</v>
      </c>
      <c r="U122" s="49">
        <v>5</v>
      </c>
      <c r="V122" s="49">
        <v>4</v>
      </c>
      <c r="W122" s="49">
        <v>4</v>
      </c>
      <c r="X122" s="107" t="s">
        <v>2999</v>
      </c>
    </row>
    <row r="123" spans="1:24" x14ac:dyDescent="0.25">
      <c r="A123" s="49">
        <v>9009142000</v>
      </c>
      <c r="B123" s="107" t="s">
        <v>251</v>
      </c>
      <c r="C123" s="107" t="s">
        <v>239</v>
      </c>
      <c r="D123" s="49">
        <v>35141.119099999996</v>
      </c>
      <c r="E123" s="49">
        <v>5.6440724092658165E-3</v>
      </c>
      <c r="F123" s="49">
        <v>210</v>
      </c>
      <c r="G123" s="49">
        <v>2.2632109533020518E-3</v>
      </c>
      <c r="H123" s="107" t="s">
        <v>1965</v>
      </c>
      <c r="I123" s="49">
        <v>8758.2502999999997</v>
      </c>
      <c r="J123" s="49">
        <v>5.6440724092658165E-3</v>
      </c>
      <c r="K123" s="49">
        <v>0</v>
      </c>
      <c r="L123" s="49">
        <v>2.2632109533020518E-3</v>
      </c>
      <c r="M123" s="49">
        <v>26382.8688</v>
      </c>
      <c r="N123" s="49">
        <v>5.6440724092658165E-3</v>
      </c>
      <c r="O123" s="49">
        <v>210</v>
      </c>
      <c r="P123" s="49">
        <v>2.2632109533020518E-3</v>
      </c>
      <c r="Q123" s="49">
        <v>38.546999999999997</v>
      </c>
      <c r="R123" s="49">
        <v>1446</v>
      </c>
      <c r="S123" s="49">
        <v>4</v>
      </c>
      <c r="T123" s="49">
        <v>1</v>
      </c>
      <c r="U123" s="49">
        <v>5</v>
      </c>
      <c r="V123" s="49">
        <v>4.5</v>
      </c>
      <c r="W123" s="49">
        <v>5</v>
      </c>
      <c r="X123" s="107" t="s">
        <v>3000</v>
      </c>
    </row>
    <row r="124" spans="1:24" x14ac:dyDescent="0.25">
      <c r="A124" s="49">
        <v>9009142100</v>
      </c>
      <c r="B124" s="107" t="s">
        <v>264</v>
      </c>
      <c r="C124" s="107" t="s">
        <v>239</v>
      </c>
      <c r="D124" s="49">
        <v>0</v>
      </c>
      <c r="E124" s="49">
        <v>6.531439821422313E-6</v>
      </c>
      <c r="F124" s="49">
        <v>1180</v>
      </c>
      <c r="G124" s="49">
        <v>0</v>
      </c>
      <c r="H124" s="107" t="s">
        <v>1965</v>
      </c>
      <c r="I124" s="49">
        <v>0</v>
      </c>
      <c r="J124" s="49">
        <v>6.531439821422313E-6</v>
      </c>
      <c r="K124" s="49">
        <v>0</v>
      </c>
      <c r="L124" s="49">
        <v>0</v>
      </c>
      <c r="M124" s="49">
        <v>0</v>
      </c>
      <c r="N124" s="49">
        <v>6.531439821422313E-6</v>
      </c>
      <c r="O124" s="49">
        <v>1180</v>
      </c>
      <c r="P124" s="49">
        <v>0</v>
      </c>
      <c r="Q124" s="49">
        <v>29.048999999999999</v>
      </c>
      <c r="R124" s="49">
        <v>1308</v>
      </c>
      <c r="S124" s="49">
        <v>5</v>
      </c>
      <c r="T124" s="49">
        <v>1</v>
      </c>
      <c r="U124" s="49">
        <v>5</v>
      </c>
      <c r="V124" s="49">
        <v>5</v>
      </c>
      <c r="W124" s="49">
        <v>5</v>
      </c>
      <c r="X124" s="107" t="s">
        <v>3001</v>
      </c>
    </row>
    <row r="125" spans="1:24" x14ac:dyDescent="0.25">
      <c r="A125" s="49">
        <v>9009142100</v>
      </c>
      <c r="B125" s="107" t="s">
        <v>251</v>
      </c>
      <c r="C125" s="107" t="s">
        <v>244</v>
      </c>
      <c r="D125" s="49">
        <v>638.05809999999997</v>
      </c>
      <c r="E125" s="49">
        <v>5.0621749994243003E-3</v>
      </c>
      <c r="F125" s="49">
        <v>0</v>
      </c>
      <c r="G125" s="49">
        <v>2.4294583195276229E-3</v>
      </c>
      <c r="H125" s="107" t="s">
        <v>1965</v>
      </c>
      <c r="I125" s="49">
        <v>0</v>
      </c>
      <c r="J125" s="49">
        <v>5.0621749994243003E-3</v>
      </c>
      <c r="K125" s="49">
        <v>0</v>
      </c>
      <c r="L125" s="49">
        <v>2.4294583195276229E-3</v>
      </c>
      <c r="M125" s="49">
        <v>638.05809999999997</v>
      </c>
      <c r="N125" s="49">
        <v>5.0621749994243003E-3</v>
      </c>
      <c r="O125" s="49">
        <v>0</v>
      </c>
      <c r="P125" s="49">
        <v>2.4294583195276229E-3</v>
      </c>
      <c r="Q125" s="49">
        <v>29.048999999999999</v>
      </c>
      <c r="R125" s="49">
        <v>1308</v>
      </c>
      <c r="S125" s="49">
        <v>5</v>
      </c>
      <c r="T125" s="49">
        <v>1</v>
      </c>
      <c r="U125" s="49">
        <v>5</v>
      </c>
      <c r="V125" s="49">
        <v>5</v>
      </c>
      <c r="W125" s="49">
        <v>5</v>
      </c>
      <c r="X125" s="107" t="s">
        <v>3001</v>
      </c>
    </row>
    <row r="126" spans="1:24" x14ac:dyDescent="0.25">
      <c r="A126" s="49">
        <v>9009142200</v>
      </c>
      <c r="B126" s="107" t="s">
        <v>251</v>
      </c>
      <c r="C126" s="107" t="s">
        <v>239</v>
      </c>
      <c r="D126" s="49">
        <v>34699.039299999997</v>
      </c>
      <c r="E126" s="49">
        <v>1.9896488360818202E-9</v>
      </c>
      <c r="F126" s="49">
        <v>44425</v>
      </c>
      <c r="G126" s="49">
        <v>0</v>
      </c>
      <c r="H126" s="107" t="s">
        <v>290</v>
      </c>
      <c r="I126" s="49">
        <v>0</v>
      </c>
      <c r="J126" s="49">
        <v>1.9896488360818202E-9</v>
      </c>
      <c r="K126" s="49">
        <v>0</v>
      </c>
      <c r="L126" s="49">
        <v>0</v>
      </c>
      <c r="M126" s="49">
        <v>34699.039299999997</v>
      </c>
      <c r="N126" s="49">
        <v>1.9896488360818202E-9</v>
      </c>
      <c r="O126" s="49">
        <v>44425</v>
      </c>
      <c r="P126" s="49">
        <v>0</v>
      </c>
      <c r="Q126" s="49">
        <v>53.692999999999998</v>
      </c>
      <c r="R126" s="49">
        <v>1487</v>
      </c>
      <c r="S126" s="49">
        <v>3</v>
      </c>
      <c r="T126" s="49">
        <v>1</v>
      </c>
      <c r="U126" s="49">
        <v>4</v>
      </c>
      <c r="V126" s="49">
        <v>3.5</v>
      </c>
      <c r="W126" s="49">
        <v>4</v>
      </c>
      <c r="X126" s="107" t="s">
        <v>3002</v>
      </c>
    </row>
    <row r="127" spans="1:24" x14ac:dyDescent="0.25">
      <c r="A127" s="49">
        <v>9009142300</v>
      </c>
      <c r="B127" s="107" t="s">
        <v>264</v>
      </c>
      <c r="C127" s="107" t="s">
        <v>239</v>
      </c>
      <c r="D127" s="49">
        <v>0</v>
      </c>
      <c r="E127" s="49">
        <v>5.2863039374778211E-3</v>
      </c>
      <c r="F127" s="49">
        <v>2254</v>
      </c>
      <c r="G127" s="49">
        <v>3.7671076315876923E-3</v>
      </c>
      <c r="H127" s="107" t="s">
        <v>1965</v>
      </c>
      <c r="I127" s="49">
        <v>0</v>
      </c>
      <c r="J127" s="49">
        <v>5.2863039374778211E-3</v>
      </c>
      <c r="K127" s="49">
        <v>0</v>
      </c>
      <c r="L127" s="49">
        <v>3.7671076315876923E-3</v>
      </c>
      <c r="M127" s="49">
        <v>0</v>
      </c>
      <c r="N127" s="49">
        <v>5.2863039374778211E-3</v>
      </c>
      <c r="O127" s="49">
        <v>2254</v>
      </c>
      <c r="P127" s="49">
        <v>3.7671076315876923E-3</v>
      </c>
      <c r="Q127" s="49">
        <v>22.561</v>
      </c>
      <c r="R127" s="49">
        <v>1269</v>
      </c>
      <c r="S127" s="49">
        <v>5</v>
      </c>
      <c r="T127" s="49">
        <v>1</v>
      </c>
      <c r="U127" s="49">
        <v>5</v>
      </c>
      <c r="V127" s="49">
        <v>5</v>
      </c>
      <c r="W127" s="49">
        <v>5</v>
      </c>
      <c r="X127" s="107" t="s">
        <v>3003</v>
      </c>
    </row>
    <row r="128" spans="1:24" x14ac:dyDescent="0.25">
      <c r="A128" s="49">
        <v>9009142300</v>
      </c>
      <c r="B128" s="107" t="s">
        <v>251</v>
      </c>
      <c r="C128" s="107" t="s">
        <v>244</v>
      </c>
      <c r="D128" s="49">
        <v>24439.176200000002</v>
      </c>
      <c r="E128" s="49">
        <v>1.1646562379747949E-5</v>
      </c>
      <c r="F128" s="49">
        <v>0</v>
      </c>
      <c r="G128" s="49">
        <v>3.3155014514304185E-4</v>
      </c>
      <c r="H128" s="107" t="s">
        <v>1966</v>
      </c>
      <c r="I128" s="49">
        <v>0</v>
      </c>
      <c r="J128" s="49">
        <v>1.1646562379747949E-5</v>
      </c>
      <c r="K128" s="49">
        <v>0</v>
      </c>
      <c r="L128" s="49">
        <v>3.3155014514304185E-4</v>
      </c>
      <c r="M128" s="49">
        <v>24439.176200000002</v>
      </c>
      <c r="N128" s="49">
        <v>1.1646562379747949E-5</v>
      </c>
      <c r="O128" s="49">
        <v>0</v>
      </c>
      <c r="P128" s="49">
        <v>3.3155014514304185E-4</v>
      </c>
      <c r="Q128" s="49">
        <v>22.561</v>
      </c>
      <c r="R128" s="49">
        <v>1269</v>
      </c>
      <c r="S128" s="49">
        <v>5</v>
      </c>
      <c r="T128" s="49">
        <v>1</v>
      </c>
      <c r="U128" s="49">
        <v>5</v>
      </c>
      <c r="V128" s="49">
        <v>5</v>
      </c>
      <c r="W128" s="49">
        <v>5</v>
      </c>
      <c r="X128" s="107" t="s">
        <v>3003</v>
      </c>
    </row>
    <row r="129" spans="1:24" x14ac:dyDescent="0.25">
      <c r="A129" s="49">
        <v>9009142400</v>
      </c>
      <c r="B129" s="107" t="s">
        <v>251</v>
      </c>
      <c r="C129" s="107" t="s">
        <v>244</v>
      </c>
      <c r="D129" s="49">
        <v>32270.552200000002</v>
      </c>
      <c r="E129" s="49">
        <v>1.4994529699901592E-6</v>
      </c>
      <c r="F129" s="49">
        <v>0</v>
      </c>
      <c r="G129" s="49">
        <v>0</v>
      </c>
      <c r="H129" s="107" t="s">
        <v>290</v>
      </c>
      <c r="I129" s="49">
        <v>7242.7465000000002</v>
      </c>
      <c r="J129" s="49">
        <v>1.4994529699901592E-6</v>
      </c>
      <c r="K129" s="49">
        <v>0</v>
      </c>
      <c r="L129" s="49">
        <v>0</v>
      </c>
      <c r="M129" s="49">
        <v>25027.805700000001</v>
      </c>
      <c r="N129" s="49">
        <v>1.4994529699901592E-6</v>
      </c>
      <c r="O129" s="49">
        <v>0</v>
      </c>
      <c r="P129" s="49">
        <v>0</v>
      </c>
      <c r="Q129" s="49">
        <v>19.91</v>
      </c>
      <c r="R129" s="49">
        <v>1247</v>
      </c>
      <c r="S129" s="49">
        <v>5</v>
      </c>
      <c r="T129" s="49">
        <v>1</v>
      </c>
      <c r="U129" s="49">
        <v>5</v>
      </c>
      <c r="V129" s="49">
        <v>5</v>
      </c>
      <c r="W129" s="49">
        <v>5</v>
      </c>
      <c r="X129" s="107" t="s">
        <v>3004</v>
      </c>
    </row>
    <row r="130" spans="1:24" x14ac:dyDescent="0.25">
      <c r="A130" s="49">
        <v>9009142500</v>
      </c>
      <c r="B130" s="107" t="s">
        <v>251</v>
      </c>
      <c r="C130" s="107" t="s">
        <v>244</v>
      </c>
      <c r="D130" s="49">
        <v>125901.9893</v>
      </c>
      <c r="E130" s="49">
        <v>6.3124581770711647E-6</v>
      </c>
      <c r="F130" s="49">
        <v>0</v>
      </c>
      <c r="G130" s="49">
        <v>0</v>
      </c>
      <c r="H130" s="107" t="s">
        <v>1965</v>
      </c>
      <c r="I130" s="49">
        <v>0</v>
      </c>
      <c r="J130" s="49">
        <v>6.3124581770711647E-6</v>
      </c>
      <c r="K130" s="49">
        <v>0</v>
      </c>
      <c r="L130" s="49">
        <v>0</v>
      </c>
      <c r="M130" s="49">
        <v>125901.9893</v>
      </c>
      <c r="N130" s="49">
        <v>6.3124581770711647E-6</v>
      </c>
      <c r="O130" s="49">
        <v>0</v>
      </c>
      <c r="P130" s="49">
        <v>0</v>
      </c>
      <c r="Q130" s="49">
        <v>25.202000000000002</v>
      </c>
      <c r="R130" s="49">
        <v>1195</v>
      </c>
      <c r="S130" s="49">
        <v>5</v>
      </c>
      <c r="T130" s="49">
        <v>1</v>
      </c>
      <c r="U130" s="49">
        <v>5</v>
      </c>
      <c r="V130" s="49">
        <v>5</v>
      </c>
      <c r="W130" s="49">
        <v>5</v>
      </c>
      <c r="X130" s="107" t="s">
        <v>3005</v>
      </c>
    </row>
    <row r="131" spans="1:24" x14ac:dyDescent="0.25">
      <c r="A131" s="49">
        <v>9009142601</v>
      </c>
      <c r="B131" s="107" t="s">
        <v>251</v>
      </c>
      <c r="C131" s="107" t="s">
        <v>239</v>
      </c>
      <c r="D131" s="49">
        <v>42790.523500000003</v>
      </c>
      <c r="E131" s="49">
        <v>3.8795230406343658E-3</v>
      </c>
      <c r="F131" s="49">
        <v>64029</v>
      </c>
      <c r="G131" s="49">
        <v>2.8562344122671258E-3</v>
      </c>
      <c r="H131" s="107" t="s">
        <v>1965</v>
      </c>
      <c r="I131" s="49">
        <v>0</v>
      </c>
      <c r="J131" s="49">
        <v>3.8795230406343658E-3</v>
      </c>
      <c r="K131" s="49">
        <v>800</v>
      </c>
      <c r="L131" s="49">
        <v>2.8562344122671258E-3</v>
      </c>
      <c r="M131" s="49">
        <v>42790.523500000003</v>
      </c>
      <c r="N131" s="49">
        <v>3.8795230406343658E-3</v>
      </c>
      <c r="O131" s="49">
        <v>63229</v>
      </c>
      <c r="P131" s="49">
        <v>2.8562344122671258E-3</v>
      </c>
      <c r="Q131" s="49">
        <v>34.290999999999997</v>
      </c>
      <c r="R131" s="49">
        <v>1198</v>
      </c>
      <c r="S131" s="49">
        <v>4</v>
      </c>
      <c r="T131" s="49">
        <v>1</v>
      </c>
      <c r="U131" s="49">
        <v>5</v>
      </c>
      <c r="V131" s="49">
        <v>4.5</v>
      </c>
      <c r="W131" s="49">
        <v>5</v>
      </c>
      <c r="X131" s="107" t="s">
        <v>3006</v>
      </c>
    </row>
    <row r="132" spans="1:24" x14ac:dyDescent="0.25">
      <c r="A132" s="49">
        <v>9009142603</v>
      </c>
      <c r="B132" s="107" t="s">
        <v>251</v>
      </c>
      <c r="C132" s="107" t="s">
        <v>244</v>
      </c>
      <c r="D132" s="49">
        <v>51234.490700000002</v>
      </c>
      <c r="E132" s="49">
        <v>1.6064575902090743E-6</v>
      </c>
      <c r="F132" s="49">
        <v>0</v>
      </c>
      <c r="G132" s="49">
        <v>4.1096987941001428E-5</v>
      </c>
      <c r="H132" s="107" t="s">
        <v>290</v>
      </c>
      <c r="I132" s="49">
        <v>51234.490700000002</v>
      </c>
      <c r="J132" s="49">
        <v>1.6064575902090743E-6</v>
      </c>
      <c r="K132" s="49">
        <v>0</v>
      </c>
      <c r="L132" s="49">
        <v>4.1096987941001428E-5</v>
      </c>
      <c r="M132" s="49">
        <v>0</v>
      </c>
      <c r="N132" s="49">
        <v>1.6064575902090743E-6</v>
      </c>
      <c r="O132" s="49">
        <v>0</v>
      </c>
      <c r="P132" s="49">
        <v>4.1096987941001428E-5</v>
      </c>
      <c r="Q132" s="49">
        <v>14.366</v>
      </c>
      <c r="R132" s="49">
        <v>715</v>
      </c>
      <c r="S132" s="49">
        <v>5</v>
      </c>
      <c r="T132" s="49">
        <v>1</v>
      </c>
      <c r="U132" s="49">
        <v>5</v>
      </c>
      <c r="V132" s="49">
        <v>5</v>
      </c>
      <c r="W132" s="49">
        <v>5</v>
      </c>
      <c r="X132" s="107" t="s">
        <v>3007</v>
      </c>
    </row>
    <row r="133" spans="1:24" x14ac:dyDescent="0.25">
      <c r="A133" s="49">
        <v>9009142604</v>
      </c>
      <c r="B133" s="107" t="s">
        <v>251</v>
      </c>
      <c r="C133" s="107" t="s">
        <v>239</v>
      </c>
      <c r="D133" s="49">
        <v>38758.672400000003</v>
      </c>
      <c r="E133" s="49">
        <v>2.7292072980180711E-3</v>
      </c>
      <c r="F133" s="49">
        <v>0</v>
      </c>
      <c r="G133" s="49">
        <v>1.7802220948795789E-3</v>
      </c>
      <c r="H133" s="107" t="s">
        <v>1965</v>
      </c>
      <c r="I133" s="49">
        <v>0</v>
      </c>
      <c r="J133" s="49">
        <v>2.7292072980180711E-3</v>
      </c>
      <c r="K133" s="49">
        <v>0</v>
      </c>
      <c r="L133" s="49">
        <v>1.7802220948795789E-3</v>
      </c>
      <c r="M133" s="49">
        <v>38758.672400000003</v>
      </c>
      <c r="N133" s="49">
        <v>2.7292072980180711E-3</v>
      </c>
      <c r="O133" s="49">
        <v>0</v>
      </c>
      <c r="P133" s="49">
        <v>1.7802220948795789E-3</v>
      </c>
      <c r="Q133" s="49">
        <v>45.972000000000001</v>
      </c>
      <c r="R133" s="49">
        <v>1442</v>
      </c>
      <c r="S133" s="49">
        <v>4</v>
      </c>
      <c r="T133" s="49">
        <v>1</v>
      </c>
      <c r="U133" s="49">
        <v>4</v>
      </c>
      <c r="V133" s="49">
        <v>4</v>
      </c>
      <c r="W133" s="49">
        <v>4</v>
      </c>
      <c r="X133" s="107" t="s">
        <v>3008</v>
      </c>
    </row>
    <row r="134" spans="1:24" x14ac:dyDescent="0.25">
      <c r="A134" s="49">
        <v>9009142700</v>
      </c>
      <c r="B134" s="107" t="s">
        <v>251</v>
      </c>
      <c r="C134" s="107" t="s">
        <v>239</v>
      </c>
      <c r="D134" s="49">
        <v>203276.48869999999</v>
      </c>
      <c r="E134" s="49">
        <v>1.1814218644106491E-6</v>
      </c>
      <c r="F134" s="49">
        <v>83813</v>
      </c>
      <c r="G134" s="49">
        <v>0</v>
      </c>
      <c r="H134" s="107" t="s">
        <v>290</v>
      </c>
      <c r="I134" s="49">
        <v>0</v>
      </c>
      <c r="J134" s="49">
        <v>1.1814218644106491E-6</v>
      </c>
      <c r="K134" s="49">
        <v>0</v>
      </c>
      <c r="L134" s="49">
        <v>0</v>
      </c>
      <c r="M134" s="49">
        <v>203276.48869999999</v>
      </c>
      <c r="N134" s="49">
        <v>1.1814218644106491E-6</v>
      </c>
      <c r="O134" s="49">
        <v>83813</v>
      </c>
      <c r="P134" s="49">
        <v>0</v>
      </c>
      <c r="Q134" s="49">
        <v>23.71</v>
      </c>
      <c r="R134" s="49">
        <v>1365</v>
      </c>
      <c r="S134" s="49">
        <v>4</v>
      </c>
      <c r="T134" s="49">
        <v>1</v>
      </c>
      <c r="U134" s="49">
        <v>5</v>
      </c>
      <c r="V134" s="49">
        <v>4.5</v>
      </c>
      <c r="W134" s="49">
        <v>5</v>
      </c>
      <c r="X134" s="107" t="s">
        <v>3009</v>
      </c>
    </row>
    <row r="135" spans="1:24" x14ac:dyDescent="0.25">
      <c r="A135" s="49">
        <v>9009142800</v>
      </c>
      <c r="B135" s="107" t="s">
        <v>251</v>
      </c>
      <c r="C135" s="107" t="s">
        <v>239</v>
      </c>
      <c r="D135" s="49">
        <v>21034.6178</v>
      </c>
      <c r="E135" s="49">
        <v>1.4265978026871861E-5</v>
      </c>
      <c r="F135" s="49">
        <v>90</v>
      </c>
      <c r="G135" s="49">
        <v>-7.1424371122860822E-5</v>
      </c>
      <c r="H135" s="107" t="s">
        <v>1965</v>
      </c>
      <c r="I135" s="49">
        <v>0</v>
      </c>
      <c r="J135" s="49">
        <v>1.4265978026871861E-5</v>
      </c>
      <c r="K135" s="49">
        <v>0</v>
      </c>
      <c r="L135" s="49">
        <v>-7.1424371122860822E-5</v>
      </c>
      <c r="M135" s="49">
        <v>21034.6178</v>
      </c>
      <c r="N135" s="49">
        <v>1.4265978026871861E-5</v>
      </c>
      <c r="O135" s="49">
        <v>90</v>
      </c>
      <c r="P135" s="49">
        <v>-7.1424371122860822E-5</v>
      </c>
      <c r="Q135" s="49">
        <v>47.162999999999997</v>
      </c>
      <c r="R135" s="49">
        <v>1506</v>
      </c>
      <c r="S135" s="49">
        <v>4</v>
      </c>
      <c r="T135" s="49">
        <v>1</v>
      </c>
      <c r="U135" s="49">
        <v>3</v>
      </c>
      <c r="V135" s="49">
        <v>3.5</v>
      </c>
      <c r="W135" s="49">
        <v>4</v>
      </c>
      <c r="X135" s="107" t="s">
        <v>3010</v>
      </c>
    </row>
    <row r="136" spans="1:24" x14ac:dyDescent="0.25">
      <c r="A136" s="49">
        <v>9009150100</v>
      </c>
      <c r="B136" s="107" t="s">
        <v>245</v>
      </c>
      <c r="C136" s="107" t="s">
        <v>239</v>
      </c>
      <c r="D136" s="49">
        <v>58753.898999999998</v>
      </c>
      <c r="E136" s="49">
        <v>4.6319642176213486E-3</v>
      </c>
      <c r="F136" s="49">
        <v>1791</v>
      </c>
      <c r="G136" s="49">
        <v>2.6457991684402118E-3</v>
      </c>
      <c r="H136" s="107" t="s">
        <v>1965</v>
      </c>
      <c r="I136" s="49">
        <v>0</v>
      </c>
      <c r="J136" s="49">
        <v>4.6319642176213486E-3</v>
      </c>
      <c r="K136" s="49">
        <v>0</v>
      </c>
      <c r="L136" s="49">
        <v>2.6457991684402118E-3</v>
      </c>
      <c r="M136" s="49">
        <v>58753.898999999998</v>
      </c>
      <c r="N136" s="49">
        <v>4.6319642176213486E-3</v>
      </c>
      <c r="O136" s="49">
        <v>1791</v>
      </c>
      <c r="P136" s="49">
        <v>2.6457991684402118E-3</v>
      </c>
      <c r="Q136" s="49">
        <v>69.72</v>
      </c>
      <c r="R136" s="49">
        <v>1797</v>
      </c>
      <c r="S136" s="49">
        <v>2</v>
      </c>
      <c r="T136" s="49">
        <v>1</v>
      </c>
      <c r="U136" s="49">
        <v>3</v>
      </c>
      <c r="V136" s="49">
        <v>2.5</v>
      </c>
      <c r="W136" s="49">
        <v>3</v>
      </c>
      <c r="X136" s="107" t="s">
        <v>3011</v>
      </c>
    </row>
    <row r="137" spans="1:24" x14ac:dyDescent="0.25">
      <c r="A137" s="49">
        <v>9009150200</v>
      </c>
      <c r="B137" s="107" t="s">
        <v>245</v>
      </c>
      <c r="C137" s="107" t="s">
        <v>239</v>
      </c>
      <c r="D137" s="49">
        <v>47790.5746</v>
      </c>
      <c r="E137" s="49">
        <v>9.5554036531344254E-6</v>
      </c>
      <c r="F137" s="49">
        <v>0</v>
      </c>
      <c r="G137" s="49">
        <v>0</v>
      </c>
      <c r="H137" s="107" t="s">
        <v>1965</v>
      </c>
      <c r="I137" s="49">
        <v>0</v>
      </c>
      <c r="J137" s="49">
        <v>9.5554036531344254E-6</v>
      </c>
      <c r="K137" s="49">
        <v>0</v>
      </c>
      <c r="L137" s="49">
        <v>0</v>
      </c>
      <c r="M137" s="49">
        <v>47790.5746</v>
      </c>
      <c r="N137" s="49">
        <v>9.5554036531344254E-6</v>
      </c>
      <c r="O137" s="49">
        <v>0</v>
      </c>
      <c r="P137" s="49">
        <v>0</v>
      </c>
      <c r="Q137" s="49">
        <v>47.743000000000002</v>
      </c>
      <c r="R137" s="49">
        <v>1571</v>
      </c>
      <c r="S137" s="49">
        <v>3</v>
      </c>
      <c r="T137" s="49">
        <v>1</v>
      </c>
      <c r="U137" s="49">
        <v>4</v>
      </c>
      <c r="V137" s="49">
        <v>3.5</v>
      </c>
      <c r="W137" s="49">
        <v>4</v>
      </c>
      <c r="X137" s="107" t="s">
        <v>3012</v>
      </c>
    </row>
    <row r="138" spans="1:24" x14ac:dyDescent="0.25">
      <c r="A138" s="49">
        <v>9009150300</v>
      </c>
      <c r="B138" s="107" t="s">
        <v>245</v>
      </c>
      <c r="C138" s="107" t="s">
        <v>239</v>
      </c>
      <c r="D138" s="49">
        <v>22054.677199999998</v>
      </c>
      <c r="E138" s="49">
        <v>2.0673901548183421E-5</v>
      </c>
      <c r="F138" s="49">
        <v>250</v>
      </c>
      <c r="G138" s="49">
        <v>0</v>
      </c>
      <c r="H138" s="107" t="s">
        <v>1965</v>
      </c>
      <c r="I138" s="49">
        <v>0</v>
      </c>
      <c r="J138" s="49">
        <v>2.0673901548183421E-5</v>
      </c>
      <c r="K138" s="49">
        <v>0</v>
      </c>
      <c r="L138" s="49">
        <v>0</v>
      </c>
      <c r="M138" s="49">
        <v>22054.677199999998</v>
      </c>
      <c r="N138" s="49">
        <v>2.0673901548183421E-5</v>
      </c>
      <c r="O138" s="49">
        <v>250</v>
      </c>
      <c r="P138" s="49">
        <v>0</v>
      </c>
      <c r="Q138" s="49">
        <v>57.445999999999998</v>
      </c>
      <c r="R138" s="49">
        <v>1618</v>
      </c>
      <c r="S138" s="49">
        <v>2</v>
      </c>
      <c r="T138" s="49">
        <v>1</v>
      </c>
      <c r="U138" s="49">
        <v>3</v>
      </c>
      <c r="V138" s="49">
        <v>2.5</v>
      </c>
      <c r="W138" s="49">
        <v>3</v>
      </c>
      <c r="X138" s="107" t="s">
        <v>3013</v>
      </c>
    </row>
    <row r="139" spans="1:24" x14ac:dyDescent="0.25">
      <c r="A139" s="49">
        <v>9009150500</v>
      </c>
      <c r="B139" s="107" t="s">
        <v>245</v>
      </c>
      <c r="C139" s="107" t="s">
        <v>239</v>
      </c>
      <c r="D139" s="49">
        <v>11394.1178</v>
      </c>
      <c r="E139" s="49">
        <v>1.9564880221471233E-5</v>
      </c>
      <c r="F139" s="49">
        <v>0</v>
      </c>
      <c r="G139" s="49">
        <v>0</v>
      </c>
      <c r="H139" s="107" t="s">
        <v>1965</v>
      </c>
      <c r="I139" s="49">
        <v>0</v>
      </c>
      <c r="J139" s="49">
        <v>1.9564880221471233E-5</v>
      </c>
      <c r="K139" s="49">
        <v>0</v>
      </c>
      <c r="L139" s="49">
        <v>0</v>
      </c>
      <c r="M139" s="49">
        <v>11394.1178</v>
      </c>
      <c r="N139" s="49">
        <v>1.9564880221471233E-5</v>
      </c>
      <c r="O139" s="49">
        <v>0</v>
      </c>
      <c r="P139" s="49">
        <v>0</v>
      </c>
      <c r="Q139" s="49">
        <v>56.25</v>
      </c>
      <c r="R139" s="49">
        <v>1798</v>
      </c>
      <c r="S139" s="49">
        <v>3</v>
      </c>
      <c r="T139" s="49">
        <v>1</v>
      </c>
      <c r="U139" s="49">
        <v>2</v>
      </c>
      <c r="V139" s="49">
        <v>2.5</v>
      </c>
      <c r="W139" s="49">
        <v>3</v>
      </c>
      <c r="X139" s="107" t="s">
        <v>3015</v>
      </c>
    </row>
    <row r="140" spans="1:24" x14ac:dyDescent="0.25">
      <c r="A140" s="49">
        <v>9009150600</v>
      </c>
      <c r="B140" s="107" t="s">
        <v>245</v>
      </c>
      <c r="C140" s="107" t="s">
        <v>239</v>
      </c>
      <c r="D140" s="49">
        <v>225626.00099999999</v>
      </c>
      <c r="E140" s="49">
        <v>3.8845856247798128E-3</v>
      </c>
      <c r="F140" s="49">
        <v>96057</v>
      </c>
      <c r="G140" s="49">
        <v>2.5290084175924803E-3</v>
      </c>
      <c r="H140" s="107" t="s">
        <v>1965</v>
      </c>
      <c r="I140" s="49">
        <v>0</v>
      </c>
      <c r="J140" s="49">
        <v>3.8845856247798128E-3</v>
      </c>
      <c r="K140" s="49">
        <v>0</v>
      </c>
      <c r="L140" s="49">
        <v>2.5290084175924803E-3</v>
      </c>
      <c r="M140" s="49">
        <v>225626.00099999999</v>
      </c>
      <c r="N140" s="49">
        <v>3.8845856247798128E-3</v>
      </c>
      <c r="O140" s="49">
        <v>96057</v>
      </c>
      <c r="P140" s="49">
        <v>2.5290084175924803E-3</v>
      </c>
      <c r="Q140" s="49">
        <v>63.164999999999999</v>
      </c>
      <c r="R140" s="49">
        <v>1613</v>
      </c>
      <c r="S140" s="49">
        <v>2</v>
      </c>
      <c r="T140" s="49">
        <v>1</v>
      </c>
      <c r="U140" s="49">
        <v>3</v>
      </c>
      <c r="V140" s="49">
        <v>2.5</v>
      </c>
      <c r="W140" s="49">
        <v>3</v>
      </c>
      <c r="X140" s="107" t="s">
        <v>3016</v>
      </c>
    </row>
    <row r="141" spans="1:24" x14ac:dyDescent="0.25">
      <c r="A141" s="49">
        <v>9009150700</v>
      </c>
      <c r="B141" s="107" t="s">
        <v>245</v>
      </c>
      <c r="C141" s="107" t="s">
        <v>239</v>
      </c>
      <c r="D141" s="49">
        <v>71448.268599999996</v>
      </c>
      <c r="E141" s="49">
        <v>5.3577738074832291E-6</v>
      </c>
      <c r="F141" s="49">
        <v>16584</v>
      </c>
      <c r="G141" s="49">
        <v>0</v>
      </c>
      <c r="H141" s="107" t="s">
        <v>1965</v>
      </c>
      <c r="I141" s="49">
        <v>0</v>
      </c>
      <c r="J141" s="49">
        <v>5.3577738074832291E-6</v>
      </c>
      <c r="K141" s="49">
        <v>0</v>
      </c>
      <c r="L141" s="49">
        <v>0</v>
      </c>
      <c r="M141" s="49">
        <v>71448.268599999996</v>
      </c>
      <c r="N141" s="49">
        <v>5.3577738074832291E-6</v>
      </c>
      <c r="O141" s="49">
        <v>16584</v>
      </c>
      <c r="P141" s="49">
        <v>0</v>
      </c>
      <c r="Q141" s="49">
        <v>76.67</v>
      </c>
      <c r="R141" s="49">
        <v>2032</v>
      </c>
      <c r="S141" s="49">
        <v>1</v>
      </c>
      <c r="T141" s="49">
        <v>1</v>
      </c>
      <c r="U141" s="49">
        <v>3</v>
      </c>
      <c r="V141" s="49">
        <v>2</v>
      </c>
      <c r="W141" s="49">
        <v>2</v>
      </c>
      <c r="X141" s="107" t="s">
        <v>3017</v>
      </c>
    </row>
    <row r="142" spans="1:24" x14ac:dyDescent="0.25">
      <c r="A142" s="49">
        <v>9009150800</v>
      </c>
      <c r="B142" s="107" t="s">
        <v>245</v>
      </c>
      <c r="C142" s="107" t="s">
        <v>239</v>
      </c>
      <c r="D142" s="49">
        <v>202449.05009999999</v>
      </c>
      <c r="E142" s="49">
        <v>1.4304557970710706E-5</v>
      </c>
      <c r="F142" s="49">
        <v>16410</v>
      </c>
      <c r="G142" s="49">
        <v>0</v>
      </c>
      <c r="H142" s="107" t="s">
        <v>1965</v>
      </c>
      <c r="I142" s="49">
        <v>0</v>
      </c>
      <c r="J142" s="49">
        <v>1.4304557970710706E-5</v>
      </c>
      <c r="K142" s="49">
        <v>0</v>
      </c>
      <c r="L142" s="49">
        <v>0</v>
      </c>
      <c r="M142" s="49">
        <v>202449.05009999999</v>
      </c>
      <c r="N142" s="49">
        <v>1.4304557970710706E-5</v>
      </c>
      <c r="O142" s="49">
        <v>16410</v>
      </c>
      <c r="P142" s="49">
        <v>0</v>
      </c>
      <c r="Q142" s="49">
        <v>57.418999999999997</v>
      </c>
      <c r="R142" s="49">
        <v>1661</v>
      </c>
      <c r="S142" s="49">
        <v>2</v>
      </c>
      <c r="T142" s="49">
        <v>1</v>
      </c>
      <c r="U142" s="49">
        <v>4</v>
      </c>
      <c r="V142" s="49">
        <v>3</v>
      </c>
      <c r="W142" s="49">
        <v>3</v>
      </c>
      <c r="X142" s="107" t="s">
        <v>3018</v>
      </c>
    </row>
    <row r="143" spans="1:24" x14ac:dyDescent="0.25">
      <c r="A143" s="49">
        <v>9009150900</v>
      </c>
      <c r="B143" s="107" t="s">
        <v>245</v>
      </c>
      <c r="C143" s="107" t="s">
        <v>239</v>
      </c>
      <c r="D143" s="49">
        <v>231960.74220000001</v>
      </c>
      <c r="E143" s="49">
        <v>3.5558609023951327E-3</v>
      </c>
      <c r="F143" s="49">
        <v>850</v>
      </c>
      <c r="G143" s="49">
        <v>1.5582315782111714E-3</v>
      </c>
      <c r="H143" s="107" t="s">
        <v>1965</v>
      </c>
      <c r="I143" s="49">
        <v>0</v>
      </c>
      <c r="J143" s="49">
        <v>3.5558609023951327E-3</v>
      </c>
      <c r="K143" s="49">
        <v>0</v>
      </c>
      <c r="L143" s="49">
        <v>1.5582315782111714E-3</v>
      </c>
      <c r="M143" s="49">
        <v>231960.74220000001</v>
      </c>
      <c r="N143" s="49">
        <v>3.5558609023951327E-3</v>
      </c>
      <c r="O143" s="49">
        <v>850</v>
      </c>
      <c r="P143" s="49">
        <v>1.5582315782111714E-3</v>
      </c>
      <c r="Q143" s="49">
        <v>72.947999999999993</v>
      </c>
      <c r="R143" s="49">
        <v>1927</v>
      </c>
      <c r="S143" s="49">
        <v>1</v>
      </c>
      <c r="T143" s="49">
        <v>1</v>
      </c>
      <c r="U143" s="49">
        <v>1</v>
      </c>
      <c r="V143" s="49">
        <v>1</v>
      </c>
      <c r="W143" s="49">
        <v>1</v>
      </c>
      <c r="X143" s="107" t="s">
        <v>3019</v>
      </c>
    </row>
    <row r="144" spans="1:24" x14ac:dyDescent="0.25">
      <c r="A144" s="49">
        <v>9009151000</v>
      </c>
      <c r="B144" s="107" t="s">
        <v>245</v>
      </c>
      <c r="C144" s="107" t="s">
        <v>239</v>
      </c>
      <c r="D144" s="49">
        <v>3718.1469999999999</v>
      </c>
      <c r="E144" s="49">
        <v>2.9440101884148486E-6</v>
      </c>
      <c r="F144" s="49">
        <v>0</v>
      </c>
      <c r="G144" s="49">
        <v>0</v>
      </c>
      <c r="H144" s="107" t="s">
        <v>290</v>
      </c>
      <c r="I144" s="49">
        <v>0</v>
      </c>
      <c r="J144" s="49">
        <v>2.9440101884148486E-6</v>
      </c>
      <c r="K144" s="49">
        <v>0</v>
      </c>
      <c r="L144" s="49">
        <v>0</v>
      </c>
      <c r="M144" s="49">
        <v>3718.1469999999999</v>
      </c>
      <c r="N144" s="49">
        <v>2.9440101884148486E-6</v>
      </c>
      <c r="O144" s="49">
        <v>0</v>
      </c>
      <c r="P144" s="49">
        <v>0</v>
      </c>
      <c r="Q144" s="49">
        <v>61.070999999999998</v>
      </c>
      <c r="R144" s="49">
        <v>1786</v>
      </c>
      <c r="S144" s="49">
        <v>2</v>
      </c>
      <c r="T144" s="49">
        <v>1</v>
      </c>
      <c r="U144" s="49">
        <v>3</v>
      </c>
      <c r="V144" s="49">
        <v>2.5</v>
      </c>
      <c r="W144" s="49">
        <v>3</v>
      </c>
      <c r="X144" s="107" t="s">
        <v>3020</v>
      </c>
    </row>
    <row r="145" spans="1:24" x14ac:dyDescent="0.25">
      <c r="A145" s="49">
        <v>9009151100</v>
      </c>
      <c r="B145" s="107" t="s">
        <v>245</v>
      </c>
      <c r="C145" s="107" t="s">
        <v>239</v>
      </c>
      <c r="D145" s="49">
        <v>85261.554799999998</v>
      </c>
      <c r="E145" s="49">
        <v>2.639204337066789E-3</v>
      </c>
      <c r="F145" s="49">
        <v>153338.10999999999</v>
      </c>
      <c r="G145" s="49">
        <v>8.9349507462328168E-5</v>
      </c>
      <c r="H145" s="107" t="s">
        <v>1965</v>
      </c>
      <c r="I145" s="49">
        <v>0</v>
      </c>
      <c r="J145" s="49">
        <v>2.639204337066789E-3</v>
      </c>
      <c r="K145" s="49">
        <v>0</v>
      </c>
      <c r="L145" s="49">
        <v>8.9349507462328168E-5</v>
      </c>
      <c r="M145" s="49">
        <v>85261.554799999998</v>
      </c>
      <c r="N145" s="49">
        <v>2.639204337066789E-3</v>
      </c>
      <c r="O145" s="49">
        <v>153338.10999999999</v>
      </c>
      <c r="P145" s="49">
        <v>8.9349507462328168E-5</v>
      </c>
      <c r="Q145" s="49">
        <v>60.930999999999997</v>
      </c>
      <c r="R145" s="49">
        <v>1905</v>
      </c>
      <c r="S145" s="49">
        <v>2</v>
      </c>
      <c r="T145" s="49">
        <v>1</v>
      </c>
      <c r="U145" s="49">
        <v>3</v>
      </c>
      <c r="V145" s="49">
        <v>2.5</v>
      </c>
      <c r="W145" s="49">
        <v>3</v>
      </c>
      <c r="X145" s="107" t="s">
        <v>3021</v>
      </c>
    </row>
    <row r="146" spans="1:24" x14ac:dyDescent="0.25">
      <c r="A146" s="49">
        <v>9009151200</v>
      </c>
      <c r="B146" s="107" t="s">
        <v>245</v>
      </c>
      <c r="C146" s="107" t="s">
        <v>239</v>
      </c>
      <c r="D146" s="49">
        <v>24946.427899999999</v>
      </c>
      <c r="E146" s="49">
        <v>3.4564051816779969E-3</v>
      </c>
      <c r="F146" s="49">
        <v>37695</v>
      </c>
      <c r="G146" s="49">
        <v>3.2005332124525059E-3</v>
      </c>
      <c r="H146" s="107" t="s">
        <v>1965</v>
      </c>
      <c r="I146" s="49">
        <v>0</v>
      </c>
      <c r="J146" s="49">
        <v>3.4564051816779969E-3</v>
      </c>
      <c r="K146" s="49">
        <v>0</v>
      </c>
      <c r="L146" s="49">
        <v>3.2005332124525059E-3</v>
      </c>
      <c r="M146" s="49">
        <v>24946.427899999999</v>
      </c>
      <c r="N146" s="49">
        <v>3.4564051816779969E-3</v>
      </c>
      <c r="O146" s="49">
        <v>37695</v>
      </c>
      <c r="P146" s="49">
        <v>3.2005332124525059E-3</v>
      </c>
      <c r="Q146" s="49">
        <v>53.886000000000003</v>
      </c>
      <c r="R146" s="49">
        <v>1663</v>
      </c>
      <c r="S146" s="49">
        <v>3</v>
      </c>
      <c r="T146" s="49">
        <v>1</v>
      </c>
      <c r="U146" s="49">
        <v>2</v>
      </c>
      <c r="V146" s="49">
        <v>2.5</v>
      </c>
      <c r="W146" s="49">
        <v>3</v>
      </c>
      <c r="X146" s="107" t="s">
        <v>3022</v>
      </c>
    </row>
    <row r="147" spans="1:24" x14ac:dyDescent="0.25">
      <c r="A147" s="49">
        <v>9009154100</v>
      </c>
      <c r="B147" s="107" t="s">
        <v>252</v>
      </c>
      <c r="C147" s="107" t="s">
        <v>239</v>
      </c>
      <c r="D147" s="49">
        <v>57891.270400000001</v>
      </c>
      <c r="E147" s="49">
        <v>5.1732458501931875E-3</v>
      </c>
      <c r="F147" s="49">
        <v>800</v>
      </c>
      <c r="G147" s="49">
        <v>4.0356971935859316E-3</v>
      </c>
      <c r="H147" s="107" t="s">
        <v>1965</v>
      </c>
      <c r="I147" s="49">
        <v>1038.3493000000001</v>
      </c>
      <c r="J147" s="49">
        <v>5.1732458501931875E-3</v>
      </c>
      <c r="K147" s="49">
        <v>0</v>
      </c>
      <c r="L147" s="49">
        <v>4.0356971935859316E-3</v>
      </c>
      <c r="M147" s="49">
        <v>56852.9211</v>
      </c>
      <c r="N147" s="49">
        <v>5.1732458501931875E-3</v>
      </c>
      <c r="O147" s="49">
        <v>800</v>
      </c>
      <c r="P147" s="49">
        <v>4.0356971935859316E-3</v>
      </c>
      <c r="Q147" s="49">
        <v>40.372</v>
      </c>
      <c r="R147" s="49">
        <v>1320</v>
      </c>
      <c r="S147" s="49">
        <v>4</v>
      </c>
      <c r="T147" s="49">
        <v>1</v>
      </c>
      <c r="U147" s="49">
        <v>4</v>
      </c>
      <c r="V147" s="49">
        <v>4</v>
      </c>
      <c r="W147" s="49">
        <v>4</v>
      </c>
      <c r="X147" s="107" t="s">
        <v>3023</v>
      </c>
    </row>
    <row r="148" spans="1:24" x14ac:dyDescent="0.25">
      <c r="A148" s="49">
        <v>9009154200</v>
      </c>
      <c r="B148" s="107" t="s">
        <v>252</v>
      </c>
      <c r="C148" s="107" t="s">
        <v>239</v>
      </c>
      <c r="D148" s="49">
        <v>23658.1571</v>
      </c>
      <c r="E148" s="49">
        <v>3.8495650080727996E-6</v>
      </c>
      <c r="F148" s="49">
        <v>0</v>
      </c>
      <c r="G148" s="49">
        <v>0</v>
      </c>
      <c r="H148" s="107" t="s">
        <v>290</v>
      </c>
      <c r="I148" s="49">
        <v>0</v>
      </c>
      <c r="J148" s="49">
        <v>3.8495650080727996E-6</v>
      </c>
      <c r="K148" s="49">
        <v>0</v>
      </c>
      <c r="L148" s="49">
        <v>0</v>
      </c>
      <c r="M148" s="49">
        <v>23658.1571</v>
      </c>
      <c r="N148" s="49">
        <v>3.8495650080727996E-6</v>
      </c>
      <c r="O148" s="49">
        <v>0</v>
      </c>
      <c r="P148" s="49">
        <v>0</v>
      </c>
      <c r="Q148" s="49">
        <v>35.838000000000001</v>
      </c>
      <c r="R148" s="49">
        <v>1270</v>
      </c>
      <c r="S148" s="49">
        <v>4</v>
      </c>
      <c r="T148" s="49">
        <v>1</v>
      </c>
      <c r="U148" s="49">
        <v>4</v>
      </c>
      <c r="V148" s="49">
        <v>4</v>
      </c>
      <c r="W148" s="49">
        <v>4</v>
      </c>
      <c r="X148" s="107" t="s">
        <v>3024</v>
      </c>
    </row>
    <row r="149" spans="1:24" x14ac:dyDescent="0.25">
      <c r="A149" s="49">
        <v>9009154500</v>
      </c>
      <c r="B149" s="107" t="s">
        <v>268</v>
      </c>
      <c r="C149" s="107" t="s">
        <v>239</v>
      </c>
      <c r="D149" s="49">
        <v>0</v>
      </c>
      <c r="E149" s="49">
        <v>5.3486356802690677E-3</v>
      </c>
      <c r="F149" s="49">
        <v>50</v>
      </c>
      <c r="G149" s="49">
        <v>1.9788419621134938E-3</v>
      </c>
      <c r="H149" s="107" t="s">
        <v>1965</v>
      </c>
      <c r="I149" s="49">
        <v>0</v>
      </c>
      <c r="J149" s="49">
        <v>5.3486356802690677E-3</v>
      </c>
      <c r="K149" s="49">
        <v>0</v>
      </c>
      <c r="L149" s="49">
        <v>1.9788419621134938E-3</v>
      </c>
      <c r="M149" s="49">
        <v>0</v>
      </c>
      <c r="N149" s="49">
        <v>5.3486356802690677E-3</v>
      </c>
      <c r="O149" s="49">
        <v>50</v>
      </c>
      <c r="P149" s="49">
        <v>1.9788419621134938E-3</v>
      </c>
      <c r="Q149" s="49">
        <v>29.248999999999999</v>
      </c>
      <c r="R149" s="49">
        <v>1230</v>
      </c>
      <c r="S149" s="49">
        <v>5</v>
      </c>
      <c r="T149" s="49">
        <v>1</v>
      </c>
      <c r="U149" s="49">
        <v>4</v>
      </c>
      <c r="V149" s="49">
        <v>4.5</v>
      </c>
      <c r="W149" s="49">
        <v>5</v>
      </c>
      <c r="X149" s="107" t="s">
        <v>3025</v>
      </c>
    </row>
    <row r="150" spans="1:24" x14ac:dyDescent="0.25">
      <c r="A150" s="49">
        <v>9009154500</v>
      </c>
      <c r="B150" s="107" t="s">
        <v>255</v>
      </c>
      <c r="C150" s="107" t="s">
        <v>244</v>
      </c>
      <c r="D150" s="49">
        <v>4149.2298000000001</v>
      </c>
      <c r="E150" s="49">
        <v>5.5485356369758404E-3</v>
      </c>
      <c r="F150" s="49">
        <v>0</v>
      </c>
      <c r="G150" s="49">
        <v>2.5567651186170098E-3</v>
      </c>
      <c r="H150" s="107" t="s">
        <v>1965</v>
      </c>
      <c r="I150" s="49">
        <v>0</v>
      </c>
      <c r="J150" s="49">
        <v>5.5485356369758404E-3</v>
      </c>
      <c r="K150" s="49">
        <v>0</v>
      </c>
      <c r="L150" s="49">
        <v>2.5567651186170098E-3</v>
      </c>
      <c r="M150" s="49">
        <v>4149.2298000000001</v>
      </c>
      <c r="N150" s="49">
        <v>5.5485356369758404E-3</v>
      </c>
      <c r="O150" s="49">
        <v>0</v>
      </c>
      <c r="P150" s="49">
        <v>2.5567651186170098E-3</v>
      </c>
      <c r="Q150" s="49">
        <v>29.248999999999999</v>
      </c>
      <c r="R150" s="49">
        <v>1230</v>
      </c>
      <c r="S150" s="49">
        <v>5</v>
      </c>
      <c r="T150" s="49">
        <v>1</v>
      </c>
      <c r="U150" s="49">
        <v>4</v>
      </c>
      <c r="V150" s="49">
        <v>4.5</v>
      </c>
      <c r="W150" s="49">
        <v>5</v>
      </c>
      <c r="X150" s="107" t="s">
        <v>3025</v>
      </c>
    </row>
    <row r="151" spans="1:24" x14ac:dyDescent="0.25">
      <c r="A151" s="49">
        <v>9009154500</v>
      </c>
      <c r="B151" s="107" t="s">
        <v>272</v>
      </c>
      <c r="C151" s="107" t="s">
        <v>239</v>
      </c>
      <c r="D151" s="49">
        <v>0</v>
      </c>
      <c r="E151" s="49">
        <v>3.1902386818528571E-6</v>
      </c>
      <c r="F151" s="49">
        <v>2970</v>
      </c>
      <c r="G151" s="49">
        <v>0</v>
      </c>
      <c r="H151" s="107" t="s">
        <v>290</v>
      </c>
      <c r="I151" s="49">
        <v>0</v>
      </c>
      <c r="J151" s="49">
        <v>3.1902386818528571E-6</v>
      </c>
      <c r="K151" s="49">
        <v>0</v>
      </c>
      <c r="L151" s="49">
        <v>0</v>
      </c>
      <c r="M151" s="49">
        <v>0</v>
      </c>
      <c r="N151" s="49">
        <v>3.1902386818528571E-6</v>
      </c>
      <c r="O151" s="49">
        <v>2970</v>
      </c>
      <c r="P151" s="49">
        <v>0</v>
      </c>
      <c r="Q151" s="49">
        <v>29.248999999999999</v>
      </c>
      <c r="R151" s="49">
        <v>1230</v>
      </c>
      <c r="S151" s="49">
        <v>5</v>
      </c>
      <c r="T151" s="49">
        <v>1</v>
      </c>
      <c r="U151" s="49">
        <v>4</v>
      </c>
      <c r="V151" s="49">
        <v>4.5</v>
      </c>
      <c r="W151" s="49">
        <v>5</v>
      </c>
      <c r="X151" s="107" t="s">
        <v>3025</v>
      </c>
    </row>
    <row r="152" spans="1:24" x14ac:dyDescent="0.25">
      <c r="A152" s="49">
        <v>9009154500</v>
      </c>
      <c r="B152" s="107" t="s">
        <v>252</v>
      </c>
      <c r="C152" s="107" t="s">
        <v>244</v>
      </c>
      <c r="D152" s="49">
        <v>4240.4471000000003</v>
      </c>
      <c r="E152" s="49">
        <v>5.0435226910568964E-6</v>
      </c>
      <c r="F152" s="49">
        <v>0</v>
      </c>
      <c r="G152" s="49">
        <v>0</v>
      </c>
      <c r="H152" s="107" t="s">
        <v>1965</v>
      </c>
      <c r="I152" s="49">
        <v>0</v>
      </c>
      <c r="J152" s="49">
        <v>5.0435226910568964E-6</v>
      </c>
      <c r="K152" s="49">
        <v>0</v>
      </c>
      <c r="L152" s="49">
        <v>0</v>
      </c>
      <c r="M152" s="49">
        <v>4240.4471000000003</v>
      </c>
      <c r="N152" s="49">
        <v>5.0435226910568964E-6</v>
      </c>
      <c r="O152" s="49">
        <v>0</v>
      </c>
      <c r="P152" s="49">
        <v>0</v>
      </c>
      <c r="Q152" s="49">
        <v>29.248999999999999</v>
      </c>
      <c r="R152" s="49">
        <v>1230</v>
      </c>
      <c r="S152" s="49">
        <v>5</v>
      </c>
      <c r="T152" s="49">
        <v>1</v>
      </c>
      <c r="U152" s="49">
        <v>4</v>
      </c>
      <c r="V152" s="49">
        <v>4.5</v>
      </c>
      <c r="W152" s="49">
        <v>5</v>
      </c>
      <c r="X152" s="107" t="s">
        <v>3025</v>
      </c>
    </row>
    <row r="153" spans="1:24" x14ac:dyDescent="0.25">
      <c r="A153" s="49">
        <v>9009154600</v>
      </c>
      <c r="B153" s="107" t="s">
        <v>252</v>
      </c>
      <c r="C153" s="107" t="s">
        <v>239</v>
      </c>
      <c r="D153" s="49">
        <v>52236.260499999997</v>
      </c>
      <c r="E153" s="49">
        <v>3.6526859499701712E-3</v>
      </c>
      <c r="F153" s="49">
        <v>360</v>
      </c>
      <c r="G153" s="49">
        <v>1.8104488887387736E-3</v>
      </c>
      <c r="H153" s="107" t="s">
        <v>1965</v>
      </c>
      <c r="I153" s="49">
        <v>0</v>
      </c>
      <c r="J153" s="49">
        <v>3.6526859499701712E-3</v>
      </c>
      <c r="K153" s="49">
        <v>0</v>
      </c>
      <c r="L153" s="49">
        <v>1.8104488887387736E-3</v>
      </c>
      <c r="M153" s="49">
        <v>52236.260499999997</v>
      </c>
      <c r="N153" s="49">
        <v>3.6526859499701712E-3</v>
      </c>
      <c r="O153" s="49">
        <v>360</v>
      </c>
      <c r="P153" s="49">
        <v>1.8104488887387736E-3</v>
      </c>
      <c r="Q153" s="49">
        <v>29.722000000000001</v>
      </c>
      <c r="R153" s="49">
        <v>1210</v>
      </c>
      <c r="S153" s="49">
        <v>5</v>
      </c>
      <c r="T153" s="49">
        <v>1</v>
      </c>
      <c r="U153" s="49">
        <v>5</v>
      </c>
      <c r="V153" s="49">
        <v>5</v>
      </c>
      <c r="W153" s="49">
        <v>5</v>
      </c>
      <c r="X153" s="107" t="s">
        <v>3026</v>
      </c>
    </row>
    <row r="154" spans="1:24" x14ac:dyDescent="0.25">
      <c r="A154" s="49">
        <v>9009154700</v>
      </c>
      <c r="B154" s="107" t="s">
        <v>252</v>
      </c>
      <c r="C154" s="107" t="s">
        <v>239</v>
      </c>
      <c r="D154" s="49">
        <v>321864.88760000002</v>
      </c>
      <c r="E154" s="49">
        <v>4.3470766204989223E-3</v>
      </c>
      <c r="F154" s="49">
        <v>13474</v>
      </c>
      <c r="G154" s="49">
        <v>2.4832753927625131E-3</v>
      </c>
      <c r="H154" s="107" t="s">
        <v>1965</v>
      </c>
      <c r="I154" s="49">
        <v>0</v>
      </c>
      <c r="J154" s="49">
        <v>4.3470766204989223E-3</v>
      </c>
      <c r="K154" s="49">
        <v>0</v>
      </c>
      <c r="L154" s="49">
        <v>2.4832753927625131E-3</v>
      </c>
      <c r="M154" s="49">
        <v>321864.88760000002</v>
      </c>
      <c r="N154" s="49">
        <v>4.3470766204989223E-3</v>
      </c>
      <c r="O154" s="49">
        <v>13474</v>
      </c>
      <c r="P154" s="49">
        <v>2.4832753927625131E-3</v>
      </c>
      <c r="Q154" s="49">
        <v>55.463000000000001</v>
      </c>
      <c r="R154" s="49">
        <v>1699</v>
      </c>
      <c r="S154" s="49">
        <v>3</v>
      </c>
      <c r="T154" s="49">
        <v>1</v>
      </c>
      <c r="U154" s="49">
        <v>3</v>
      </c>
      <c r="V154" s="49">
        <v>3</v>
      </c>
      <c r="W154" s="49">
        <v>3</v>
      </c>
      <c r="X154" s="107" t="s">
        <v>3027</v>
      </c>
    </row>
    <row r="155" spans="1:24" x14ac:dyDescent="0.25">
      <c r="A155" s="49">
        <v>9009154800</v>
      </c>
      <c r="B155" s="107" t="s">
        <v>252</v>
      </c>
      <c r="C155" s="107" t="s">
        <v>239</v>
      </c>
      <c r="D155" s="49">
        <v>675.56370000000004</v>
      </c>
      <c r="E155" s="49">
        <v>2.1649475512373332E-6</v>
      </c>
      <c r="F155" s="49">
        <v>0</v>
      </c>
      <c r="G155" s="49">
        <v>0</v>
      </c>
      <c r="H155" s="107" t="s">
        <v>290</v>
      </c>
      <c r="I155" s="49">
        <v>0</v>
      </c>
      <c r="J155" s="49">
        <v>2.1649475512373332E-6</v>
      </c>
      <c r="K155" s="49">
        <v>0</v>
      </c>
      <c r="L155" s="49">
        <v>0</v>
      </c>
      <c r="M155" s="49">
        <v>675.56370000000004</v>
      </c>
      <c r="N155" s="49">
        <v>2.1649475512373332E-6</v>
      </c>
      <c r="O155" s="49">
        <v>0</v>
      </c>
      <c r="P155" s="49">
        <v>0</v>
      </c>
      <c r="Q155" s="49">
        <v>55.088000000000001</v>
      </c>
      <c r="R155" s="49">
        <v>1730</v>
      </c>
      <c r="S155" s="49">
        <v>3</v>
      </c>
      <c r="T155" s="49">
        <v>1</v>
      </c>
      <c r="U155" s="49">
        <v>2</v>
      </c>
      <c r="V155" s="49">
        <v>2.5</v>
      </c>
      <c r="W155" s="49">
        <v>3</v>
      </c>
      <c r="X155" s="107" t="s">
        <v>3028</v>
      </c>
    </row>
    <row r="156" spans="1:24" x14ac:dyDescent="0.25">
      <c r="A156" s="49">
        <v>9009154900</v>
      </c>
      <c r="B156" s="107" t="s">
        <v>252</v>
      </c>
      <c r="C156" s="107" t="s">
        <v>239</v>
      </c>
      <c r="D156" s="49">
        <v>19853.538799999998</v>
      </c>
      <c r="E156" s="49">
        <v>2.5070231678202077E-5</v>
      </c>
      <c r="F156" s="49">
        <v>0</v>
      </c>
      <c r="G156" s="49">
        <v>0</v>
      </c>
      <c r="H156" s="107" t="s">
        <v>1965</v>
      </c>
      <c r="I156" s="49">
        <v>0</v>
      </c>
      <c r="J156" s="49">
        <v>2.5070231678202077E-5</v>
      </c>
      <c r="K156" s="49">
        <v>0</v>
      </c>
      <c r="L156" s="49">
        <v>0</v>
      </c>
      <c r="M156" s="49">
        <v>19853.538799999998</v>
      </c>
      <c r="N156" s="49">
        <v>2.5070231678202077E-5</v>
      </c>
      <c r="O156" s="49">
        <v>0</v>
      </c>
      <c r="P156" s="49">
        <v>0</v>
      </c>
      <c r="Q156" s="49">
        <v>43.883000000000003</v>
      </c>
      <c r="R156" s="49">
        <v>1296</v>
      </c>
      <c r="S156" s="49">
        <v>4</v>
      </c>
      <c r="T156" s="49">
        <v>1</v>
      </c>
      <c r="U156" s="49">
        <v>2</v>
      </c>
      <c r="V156" s="49">
        <v>3</v>
      </c>
      <c r="W156" s="49">
        <v>3</v>
      </c>
      <c r="X156" s="107" t="s">
        <v>3029</v>
      </c>
    </row>
    <row r="157" spans="1:24" x14ac:dyDescent="0.25">
      <c r="A157" s="49">
        <v>9009155000</v>
      </c>
      <c r="B157" s="107" t="s">
        <v>252</v>
      </c>
      <c r="C157" s="107" t="s">
        <v>239</v>
      </c>
      <c r="D157" s="49">
        <v>27257.304800000002</v>
      </c>
      <c r="E157" s="49">
        <v>5.6863030391379682E-3</v>
      </c>
      <c r="F157" s="49">
        <v>0</v>
      </c>
      <c r="G157" s="49">
        <v>3.6278545112249138E-3</v>
      </c>
      <c r="H157" s="107" t="s">
        <v>1965</v>
      </c>
      <c r="I157" s="49">
        <v>0</v>
      </c>
      <c r="J157" s="49">
        <v>5.6863030391379682E-3</v>
      </c>
      <c r="K157" s="49">
        <v>0</v>
      </c>
      <c r="L157" s="49">
        <v>3.6278545112249138E-3</v>
      </c>
      <c r="M157" s="49">
        <v>27257.304800000002</v>
      </c>
      <c r="N157" s="49">
        <v>5.6863030391379682E-3</v>
      </c>
      <c r="O157" s="49">
        <v>0</v>
      </c>
      <c r="P157" s="49">
        <v>3.6278545112249138E-3</v>
      </c>
      <c r="Q157" s="49">
        <v>39.439</v>
      </c>
      <c r="R157" s="49">
        <v>1457</v>
      </c>
      <c r="S157" s="49">
        <v>4</v>
      </c>
      <c r="T157" s="49">
        <v>1</v>
      </c>
      <c r="U157" s="49">
        <v>5</v>
      </c>
      <c r="V157" s="49">
        <v>4.5</v>
      </c>
      <c r="W157" s="49">
        <v>5</v>
      </c>
      <c r="X157" s="107" t="s">
        <v>3030</v>
      </c>
    </row>
    <row r="158" spans="1:24" x14ac:dyDescent="0.25">
      <c r="A158" s="49">
        <v>9009155100</v>
      </c>
      <c r="B158" s="107" t="s">
        <v>252</v>
      </c>
      <c r="C158" s="107" t="s">
        <v>244</v>
      </c>
      <c r="D158" s="49">
        <v>14796.650600000001</v>
      </c>
      <c r="E158" s="49">
        <v>5.5907149517770613E-5</v>
      </c>
      <c r="F158" s="49">
        <v>0</v>
      </c>
      <c r="G158" s="49">
        <v>0</v>
      </c>
      <c r="H158" s="107" t="s">
        <v>1965</v>
      </c>
      <c r="I158" s="49">
        <v>6202.3136000000004</v>
      </c>
      <c r="J158" s="49">
        <v>5.5907149517770613E-5</v>
      </c>
      <c r="K158" s="49">
        <v>0</v>
      </c>
      <c r="L158" s="49">
        <v>0</v>
      </c>
      <c r="M158" s="49">
        <v>8594.3369999999995</v>
      </c>
      <c r="N158" s="49">
        <v>5.5907149517770613E-5</v>
      </c>
      <c r="O158" s="49">
        <v>0</v>
      </c>
      <c r="P158" s="49">
        <v>0</v>
      </c>
      <c r="Q158" s="49">
        <v>30.091000000000001</v>
      </c>
      <c r="R158" s="49">
        <v>1263</v>
      </c>
      <c r="S158" s="49">
        <v>5</v>
      </c>
      <c r="T158" s="49">
        <v>1</v>
      </c>
      <c r="U158" s="49">
        <v>4</v>
      </c>
      <c r="V158" s="49">
        <v>4.5</v>
      </c>
      <c r="W158" s="49">
        <v>5</v>
      </c>
      <c r="X158" s="107" t="s">
        <v>3031</v>
      </c>
    </row>
    <row r="159" spans="1:24" x14ac:dyDescent="0.25">
      <c r="A159" s="49">
        <v>9009157100</v>
      </c>
      <c r="B159" s="107" t="s">
        <v>249</v>
      </c>
      <c r="C159" s="107" t="s">
        <v>239</v>
      </c>
      <c r="D159" s="49">
        <v>217387.0416</v>
      </c>
      <c r="E159" s="49">
        <v>3.9233572312504881E-3</v>
      </c>
      <c r="F159" s="49">
        <v>114872</v>
      </c>
      <c r="G159" s="49">
        <v>3.9223729055500303E-3</v>
      </c>
      <c r="H159" s="107" t="s">
        <v>1966</v>
      </c>
      <c r="I159" s="49">
        <v>602.17309999999998</v>
      </c>
      <c r="J159" s="49">
        <v>3.9233572312504881E-3</v>
      </c>
      <c r="K159" s="49">
        <v>0</v>
      </c>
      <c r="L159" s="49">
        <v>3.9223729055500303E-3</v>
      </c>
      <c r="M159" s="49">
        <v>216784.86850000001</v>
      </c>
      <c r="N159" s="49">
        <v>3.9233572312504881E-3</v>
      </c>
      <c r="O159" s="49">
        <v>114872</v>
      </c>
      <c r="P159" s="49">
        <v>3.9223729055500303E-3</v>
      </c>
      <c r="Q159" s="49">
        <v>42.954000000000001</v>
      </c>
      <c r="R159" s="49">
        <v>1754</v>
      </c>
      <c r="S159" s="49">
        <v>3</v>
      </c>
      <c r="T159" s="49">
        <v>1</v>
      </c>
      <c r="U159" s="49">
        <v>5</v>
      </c>
      <c r="V159" s="49">
        <v>4</v>
      </c>
      <c r="W159" s="49">
        <v>4</v>
      </c>
      <c r="X159" s="107" t="s">
        <v>3032</v>
      </c>
    </row>
    <row r="160" spans="1:24" x14ac:dyDescent="0.25">
      <c r="A160" s="49">
        <v>9009157200</v>
      </c>
      <c r="B160" s="107" t="s">
        <v>249</v>
      </c>
      <c r="C160" s="107" t="s">
        <v>239</v>
      </c>
      <c r="D160" s="49">
        <v>3565.3463999999999</v>
      </c>
      <c r="E160" s="49">
        <v>2.5279863003929773E-5</v>
      </c>
      <c r="F160" s="49">
        <v>0</v>
      </c>
      <c r="G160" s="49">
        <v>0</v>
      </c>
      <c r="H160" s="107" t="s">
        <v>1965</v>
      </c>
      <c r="I160" s="49">
        <v>0</v>
      </c>
      <c r="J160" s="49">
        <v>2.5279863003929773E-5</v>
      </c>
      <c r="K160" s="49">
        <v>0</v>
      </c>
      <c r="L160" s="49">
        <v>0</v>
      </c>
      <c r="M160" s="49">
        <v>3565.3463999999999</v>
      </c>
      <c r="N160" s="49">
        <v>2.5279863003929773E-5</v>
      </c>
      <c r="O160" s="49">
        <v>0</v>
      </c>
      <c r="P160" s="49">
        <v>0</v>
      </c>
      <c r="Q160" s="49">
        <v>74.430000000000007</v>
      </c>
      <c r="R160" s="49">
        <v>2329</v>
      </c>
      <c r="S160" s="49">
        <v>1</v>
      </c>
      <c r="T160" s="49">
        <v>1</v>
      </c>
      <c r="U160" s="49">
        <v>2</v>
      </c>
      <c r="V160" s="49">
        <v>1.5</v>
      </c>
      <c r="W160" s="49">
        <v>2</v>
      </c>
      <c r="X160" s="107" t="s">
        <v>3033</v>
      </c>
    </row>
    <row r="161" spans="1:24" x14ac:dyDescent="0.25">
      <c r="A161" s="49">
        <v>9009157300</v>
      </c>
      <c r="B161" s="107" t="s">
        <v>248</v>
      </c>
      <c r="C161" s="107" t="s">
        <v>239</v>
      </c>
      <c r="D161" s="49">
        <v>3201.6347000000001</v>
      </c>
      <c r="E161" s="49">
        <v>5.0872419562573538E-3</v>
      </c>
      <c r="F161" s="49">
        <v>0</v>
      </c>
      <c r="G161" s="49">
        <v>2.6612113573223403E-3</v>
      </c>
      <c r="H161" s="107" t="s">
        <v>1965</v>
      </c>
      <c r="I161" s="49">
        <v>0</v>
      </c>
      <c r="J161" s="49">
        <v>5.0872419562573538E-3</v>
      </c>
      <c r="K161" s="49">
        <v>0</v>
      </c>
      <c r="L161" s="49">
        <v>2.6612113573223403E-3</v>
      </c>
      <c r="M161" s="49">
        <v>3201.6347000000001</v>
      </c>
      <c r="N161" s="49">
        <v>5.0872419562573538E-3</v>
      </c>
      <c r="O161" s="49">
        <v>0</v>
      </c>
      <c r="P161" s="49">
        <v>2.6612113573223403E-3</v>
      </c>
      <c r="Q161" s="49">
        <v>80.102000000000004</v>
      </c>
      <c r="R161" s="49">
        <v>2202</v>
      </c>
      <c r="S161" s="49">
        <v>1</v>
      </c>
      <c r="T161" s="49">
        <v>1</v>
      </c>
      <c r="U161" s="49">
        <v>3</v>
      </c>
      <c r="V161" s="49">
        <v>2</v>
      </c>
      <c r="W161" s="49">
        <v>2</v>
      </c>
      <c r="X161" s="107" t="s">
        <v>3034</v>
      </c>
    </row>
    <row r="162" spans="1:24" x14ac:dyDescent="0.25">
      <c r="A162" s="49">
        <v>9009157300</v>
      </c>
      <c r="B162" s="107" t="s">
        <v>249</v>
      </c>
      <c r="C162" s="107" t="s">
        <v>239</v>
      </c>
      <c r="D162" s="49">
        <v>5578.9567999999999</v>
      </c>
      <c r="E162" s="49">
        <v>3.6705653399009477E-6</v>
      </c>
      <c r="F162" s="49">
        <v>1070</v>
      </c>
      <c r="G162" s="49">
        <v>0</v>
      </c>
      <c r="H162" s="107" t="s">
        <v>290</v>
      </c>
      <c r="I162" s="49">
        <v>0</v>
      </c>
      <c r="J162" s="49">
        <v>3.6705653399009477E-6</v>
      </c>
      <c r="K162" s="49">
        <v>0</v>
      </c>
      <c r="L162" s="49">
        <v>0</v>
      </c>
      <c r="M162" s="49">
        <v>5578.9567999999999</v>
      </c>
      <c r="N162" s="49">
        <v>3.6705653399009477E-6</v>
      </c>
      <c r="O162" s="49">
        <v>1070</v>
      </c>
      <c r="P162" s="49">
        <v>0</v>
      </c>
      <c r="Q162" s="49">
        <v>80.102000000000004</v>
      </c>
      <c r="R162" s="49">
        <v>2202</v>
      </c>
      <c r="S162" s="49">
        <v>1</v>
      </c>
      <c r="T162" s="49">
        <v>1</v>
      </c>
      <c r="U162" s="49">
        <v>3</v>
      </c>
      <c r="V162" s="49">
        <v>2</v>
      </c>
      <c r="W162" s="49">
        <v>2</v>
      </c>
      <c r="X162" s="107" t="s">
        <v>3034</v>
      </c>
    </row>
    <row r="163" spans="1:24" x14ac:dyDescent="0.25">
      <c r="A163" s="49">
        <v>9009157400</v>
      </c>
      <c r="B163" s="107" t="s">
        <v>249</v>
      </c>
      <c r="C163" s="107" t="s">
        <v>239</v>
      </c>
      <c r="D163" s="49">
        <v>5794.7875999999997</v>
      </c>
      <c r="E163" s="49">
        <v>1.8395592122242285E-6</v>
      </c>
      <c r="F163" s="49">
        <v>0</v>
      </c>
      <c r="G163" s="49">
        <v>5.6984744094189124E-6</v>
      </c>
      <c r="H163" s="107" t="s">
        <v>290</v>
      </c>
      <c r="I163" s="49">
        <v>0</v>
      </c>
      <c r="J163" s="49">
        <v>1.8395592122242285E-6</v>
      </c>
      <c r="K163" s="49">
        <v>0</v>
      </c>
      <c r="L163" s="49">
        <v>5.6984744094189124E-6</v>
      </c>
      <c r="M163" s="49">
        <v>5794.7875999999997</v>
      </c>
      <c r="N163" s="49">
        <v>1.8395592122242285E-6</v>
      </c>
      <c r="O163" s="49">
        <v>0</v>
      </c>
      <c r="P163" s="49">
        <v>5.6984744094189124E-6</v>
      </c>
      <c r="Q163" s="49">
        <v>80.995999999999995</v>
      </c>
      <c r="R163" s="49">
        <v>2364</v>
      </c>
      <c r="S163" s="49">
        <v>1</v>
      </c>
      <c r="T163" s="49">
        <v>1</v>
      </c>
      <c r="U163" s="49">
        <v>3</v>
      </c>
      <c r="V163" s="49">
        <v>2</v>
      </c>
      <c r="W163" s="49">
        <v>2</v>
      </c>
      <c r="X163" s="107" t="s">
        <v>3035</v>
      </c>
    </row>
    <row r="164" spans="1:24" x14ac:dyDescent="0.25">
      <c r="A164" s="49">
        <v>9009160100</v>
      </c>
      <c r="B164" s="107" t="s">
        <v>250</v>
      </c>
      <c r="C164" s="107" t="s">
        <v>239</v>
      </c>
      <c r="D164" s="49">
        <v>8585.7708999999995</v>
      </c>
      <c r="E164" s="49">
        <v>5.5851385193424856E-3</v>
      </c>
      <c r="F164" s="49">
        <v>0</v>
      </c>
      <c r="G164" s="49">
        <v>2.4187559727179547E-3</v>
      </c>
      <c r="H164" s="107" t="s">
        <v>1965</v>
      </c>
      <c r="I164" s="49">
        <v>0</v>
      </c>
      <c r="J164" s="49">
        <v>5.5851385193424856E-3</v>
      </c>
      <c r="K164" s="49">
        <v>0</v>
      </c>
      <c r="L164" s="49">
        <v>2.4187559727179547E-3</v>
      </c>
      <c r="M164" s="49">
        <v>8585.7708999999995</v>
      </c>
      <c r="N164" s="49">
        <v>5.5851385193424856E-3</v>
      </c>
      <c r="O164" s="49">
        <v>0</v>
      </c>
      <c r="P164" s="49">
        <v>2.4187559727179547E-3</v>
      </c>
      <c r="Q164" s="49">
        <v>98.641000000000005</v>
      </c>
      <c r="R164" s="49">
        <v>2642</v>
      </c>
      <c r="S164" s="49">
        <v>1</v>
      </c>
      <c r="T164" s="49">
        <v>1</v>
      </c>
      <c r="U164" s="49">
        <v>5</v>
      </c>
      <c r="V164" s="49">
        <v>3</v>
      </c>
      <c r="W164" s="49">
        <v>3</v>
      </c>
      <c r="X164" s="107" t="s">
        <v>3036</v>
      </c>
    </row>
    <row r="165" spans="1:24" x14ac:dyDescent="0.25">
      <c r="A165" s="49">
        <v>9009160200</v>
      </c>
      <c r="B165" s="107" t="s">
        <v>250</v>
      </c>
      <c r="C165" s="107" t="s">
        <v>239</v>
      </c>
      <c r="D165" s="49">
        <v>50736.268400000001</v>
      </c>
      <c r="E165" s="49">
        <v>1.5036453215964113E-7</v>
      </c>
      <c r="F165" s="49">
        <v>728</v>
      </c>
      <c r="G165" s="49">
        <v>0</v>
      </c>
      <c r="H165" s="107" t="s">
        <v>290</v>
      </c>
      <c r="I165" s="49">
        <v>0</v>
      </c>
      <c r="J165" s="49">
        <v>1.5036453215964113E-7</v>
      </c>
      <c r="K165" s="49">
        <v>0</v>
      </c>
      <c r="L165" s="49">
        <v>0</v>
      </c>
      <c r="M165" s="49">
        <v>50736.268400000001</v>
      </c>
      <c r="N165" s="49">
        <v>1.5036453215964113E-7</v>
      </c>
      <c r="O165" s="49">
        <v>728</v>
      </c>
      <c r="P165" s="49">
        <v>0</v>
      </c>
      <c r="Q165" s="49">
        <v>84.686999999999998</v>
      </c>
      <c r="R165" s="49">
        <v>2238</v>
      </c>
      <c r="S165" s="49">
        <v>1</v>
      </c>
      <c r="T165" s="49">
        <v>1</v>
      </c>
      <c r="U165" s="49">
        <v>4</v>
      </c>
      <c r="V165" s="49">
        <v>2.5</v>
      </c>
      <c r="W165" s="49">
        <v>3</v>
      </c>
      <c r="X165" s="107" t="s">
        <v>3037</v>
      </c>
    </row>
    <row r="166" spans="1:24" x14ac:dyDescent="0.25">
      <c r="A166" s="49">
        <v>9009165100</v>
      </c>
      <c r="B166" s="107" t="s">
        <v>253</v>
      </c>
      <c r="C166" s="107" t="s">
        <v>239</v>
      </c>
      <c r="D166" s="49">
        <v>45742.0052</v>
      </c>
      <c r="E166" s="49">
        <v>2.6728920539986082E-3</v>
      </c>
      <c r="F166" s="49">
        <v>8424</v>
      </c>
      <c r="G166" s="49">
        <v>2.2148048713828109E-3</v>
      </c>
      <c r="H166" s="107" t="s">
        <v>1965</v>
      </c>
      <c r="I166" s="49">
        <v>0</v>
      </c>
      <c r="J166" s="49">
        <v>2.6728920539986082E-3</v>
      </c>
      <c r="K166" s="49">
        <v>0</v>
      </c>
      <c r="L166" s="49">
        <v>2.2148048713828109E-3</v>
      </c>
      <c r="M166" s="49">
        <v>45742.0052</v>
      </c>
      <c r="N166" s="49">
        <v>2.6728920539986082E-3</v>
      </c>
      <c r="O166" s="49">
        <v>8424</v>
      </c>
      <c r="P166" s="49">
        <v>2.2148048713828109E-3</v>
      </c>
      <c r="Q166" s="49">
        <v>47.817</v>
      </c>
      <c r="R166" s="49">
        <v>1673</v>
      </c>
      <c r="S166" s="49">
        <v>3</v>
      </c>
      <c r="T166" s="49">
        <v>1</v>
      </c>
      <c r="U166" s="49">
        <v>5</v>
      </c>
      <c r="V166" s="49">
        <v>4</v>
      </c>
      <c r="W166" s="49">
        <v>4</v>
      </c>
      <c r="X166" s="107" t="s">
        <v>3038</v>
      </c>
    </row>
    <row r="167" spans="1:24" x14ac:dyDescent="0.25">
      <c r="A167" s="49">
        <v>9009165200</v>
      </c>
      <c r="B167" s="107" t="s">
        <v>253</v>
      </c>
      <c r="C167" s="107" t="s">
        <v>239</v>
      </c>
      <c r="D167" s="49">
        <v>5316.3019000000004</v>
      </c>
      <c r="E167" s="49">
        <v>2.5002607672251726E-5</v>
      </c>
      <c r="F167" s="49">
        <v>595</v>
      </c>
      <c r="G167" s="49">
        <v>0</v>
      </c>
      <c r="H167" s="107" t="s">
        <v>1965</v>
      </c>
      <c r="I167" s="49">
        <v>1504.854</v>
      </c>
      <c r="J167" s="49">
        <v>2.5002607672251726E-5</v>
      </c>
      <c r="K167" s="49">
        <v>0</v>
      </c>
      <c r="L167" s="49">
        <v>0</v>
      </c>
      <c r="M167" s="49">
        <v>3811.4479000000001</v>
      </c>
      <c r="N167" s="49">
        <v>2.5002607672251726E-5</v>
      </c>
      <c r="O167" s="49">
        <v>595</v>
      </c>
      <c r="P167" s="49">
        <v>0</v>
      </c>
      <c r="Q167" s="49">
        <v>68.891000000000005</v>
      </c>
      <c r="R167" s="49">
        <v>1727</v>
      </c>
      <c r="S167" s="49">
        <v>2</v>
      </c>
      <c r="T167" s="49">
        <v>1</v>
      </c>
      <c r="U167" s="49">
        <v>3</v>
      </c>
      <c r="V167" s="49">
        <v>2.5</v>
      </c>
      <c r="W167" s="49">
        <v>3</v>
      </c>
      <c r="X167" s="107" t="s">
        <v>3039</v>
      </c>
    </row>
    <row r="168" spans="1:24" x14ac:dyDescent="0.25">
      <c r="A168" s="49">
        <v>9009165300</v>
      </c>
      <c r="B168" s="107" t="s">
        <v>253</v>
      </c>
      <c r="C168" s="107" t="s">
        <v>239</v>
      </c>
      <c r="D168" s="49">
        <v>31918.416300000001</v>
      </c>
      <c r="E168" s="49">
        <v>4.4774590887796707E-3</v>
      </c>
      <c r="F168" s="49">
        <v>46563</v>
      </c>
      <c r="G168" s="49">
        <v>1.7004642852559582E-3</v>
      </c>
      <c r="H168" s="107" t="s">
        <v>1965</v>
      </c>
      <c r="I168" s="49">
        <v>0</v>
      </c>
      <c r="J168" s="49">
        <v>4.4774590887796707E-3</v>
      </c>
      <c r="K168" s="49">
        <v>0</v>
      </c>
      <c r="L168" s="49">
        <v>1.7004642852559582E-3</v>
      </c>
      <c r="M168" s="49">
        <v>31918.416300000001</v>
      </c>
      <c r="N168" s="49">
        <v>4.4774590887796707E-3</v>
      </c>
      <c r="O168" s="49">
        <v>46563</v>
      </c>
      <c r="P168" s="49">
        <v>1.7004642852559582E-3</v>
      </c>
      <c r="Q168" s="49">
        <v>68.843000000000004</v>
      </c>
      <c r="R168" s="49">
        <v>1649</v>
      </c>
      <c r="S168" s="49">
        <v>2</v>
      </c>
      <c r="T168" s="49">
        <v>1</v>
      </c>
      <c r="U168" s="49">
        <v>2</v>
      </c>
      <c r="V168" s="49">
        <v>2</v>
      </c>
      <c r="W168" s="49">
        <v>2</v>
      </c>
      <c r="X168" s="107" t="s">
        <v>3040</v>
      </c>
    </row>
    <row r="169" spans="1:24" x14ac:dyDescent="0.25">
      <c r="A169" s="49">
        <v>9009165400</v>
      </c>
      <c r="B169" s="107" t="s">
        <v>253</v>
      </c>
      <c r="C169" s="107" t="s">
        <v>239</v>
      </c>
      <c r="D169" s="49">
        <v>107930.2703</v>
      </c>
      <c r="E169" s="49">
        <v>0</v>
      </c>
      <c r="F169" s="49">
        <v>8117.9</v>
      </c>
      <c r="G169" s="49">
        <v>1.4579624748103431E-3</v>
      </c>
      <c r="H169" s="107" t="s">
        <v>290</v>
      </c>
      <c r="I169" s="49">
        <v>7557.6082999999999</v>
      </c>
      <c r="J169" s="49">
        <v>0</v>
      </c>
      <c r="K169" s="49">
        <v>0</v>
      </c>
      <c r="L169" s="49">
        <v>1.4579624748103431E-3</v>
      </c>
      <c r="M169" s="49">
        <v>100372.662</v>
      </c>
      <c r="N169" s="49">
        <v>0</v>
      </c>
      <c r="O169" s="49">
        <v>8117.9</v>
      </c>
      <c r="P169" s="49">
        <v>1.4579624748103431E-3</v>
      </c>
      <c r="Q169" s="49">
        <v>58.094999999999999</v>
      </c>
      <c r="R169" s="49">
        <v>1283</v>
      </c>
      <c r="S169" s="49">
        <v>3</v>
      </c>
      <c r="T169" s="49">
        <v>1</v>
      </c>
      <c r="U169" s="49">
        <v>3</v>
      </c>
      <c r="V169" s="49">
        <v>3</v>
      </c>
      <c r="W169" s="49">
        <v>3</v>
      </c>
      <c r="X169" s="107" t="s">
        <v>3041</v>
      </c>
    </row>
    <row r="170" spans="1:24" x14ac:dyDescent="0.25">
      <c r="A170" s="49">
        <v>9009165400</v>
      </c>
      <c r="B170" s="107" t="s">
        <v>251</v>
      </c>
      <c r="C170" s="107" t="s">
        <v>239</v>
      </c>
      <c r="D170" s="49">
        <v>2886.0785000000001</v>
      </c>
      <c r="E170" s="49">
        <v>3.7517931075784269E-3</v>
      </c>
      <c r="F170" s="49">
        <v>0</v>
      </c>
      <c r="G170" s="49">
        <v>0</v>
      </c>
      <c r="H170" s="107" t="s">
        <v>1965</v>
      </c>
      <c r="I170" s="49">
        <v>0</v>
      </c>
      <c r="J170" s="49">
        <v>3.7517931075784269E-3</v>
      </c>
      <c r="K170" s="49">
        <v>0</v>
      </c>
      <c r="L170" s="49">
        <v>0</v>
      </c>
      <c r="M170" s="49">
        <v>2886.0785000000001</v>
      </c>
      <c r="N170" s="49">
        <v>3.7517931075784269E-3</v>
      </c>
      <c r="O170" s="49">
        <v>0</v>
      </c>
      <c r="P170" s="49">
        <v>0</v>
      </c>
      <c r="Q170" s="49">
        <v>58.094999999999999</v>
      </c>
      <c r="R170" s="49">
        <v>1283</v>
      </c>
      <c r="S170" s="49">
        <v>3</v>
      </c>
      <c r="T170" s="49">
        <v>1</v>
      </c>
      <c r="U170" s="49">
        <v>3</v>
      </c>
      <c r="V170" s="49">
        <v>3</v>
      </c>
      <c r="W170" s="49">
        <v>3</v>
      </c>
      <c r="X170" s="107" t="s">
        <v>3041</v>
      </c>
    </row>
    <row r="171" spans="1:24" x14ac:dyDescent="0.25">
      <c r="A171" s="49">
        <v>9009165500</v>
      </c>
      <c r="B171" s="107" t="s">
        <v>266</v>
      </c>
      <c r="C171" s="107" t="s">
        <v>239</v>
      </c>
      <c r="D171" s="49">
        <v>0</v>
      </c>
      <c r="E171" s="49">
        <v>0</v>
      </c>
      <c r="F171" s="49">
        <v>830</v>
      </c>
      <c r="G171" s="49">
        <v>1.4880077317262672E-5</v>
      </c>
      <c r="H171" s="107" t="s">
        <v>290</v>
      </c>
      <c r="I171" s="49">
        <v>0</v>
      </c>
      <c r="J171" s="49">
        <v>0</v>
      </c>
      <c r="K171" s="49">
        <v>0</v>
      </c>
      <c r="L171" s="49">
        <v>1.4880077317262672E-5</v>
      </c>
      <c r="M171" s="49">
        <v>0</v>
      </c>
      <c r="N171" s="49">
        <v>0</v>
      </c>
      <c r="O171" s="49">
        <v>830</v>
      </c>
      <c r="P171" s="49">
        <v>1.4880077317262672E-5</v>
      </c>
      <c r="Q171" s="49">
        <v>29.556999999999999</v>
      </c>
      <c r="R171" s="49">
        <v>1350</v>
      </c>
      <c r="S171" s="49">
        <v>5</v>
      </c>
      <c r="T171" s="49">
        <v>1</v>
      </c>
      <c r="U171" s="49">
        <v>4</v>
      </c>
      <c r="V171" s="49">
        <v>4.5</v>
      </c>
      <c r="W171" s="49">
        <v>5</v>
      </c>
      <c r="X171" s="107" t="s">
        <v>3042</v>
      </c>
    </row>
    <row r="172" spans="1:24" x14ac:dyDescent="0.25">
      <c r="A172" s="49">
        <v>9009165500</v>
      </c>
      <c r="B172" s="107" t="s">
        <v>253</v>
      </c>
      <c r="C172" s="107" t="s">
        <v>244</v>
      </c>
      <c r="D172" s="49">
        <v>16559.529200000001</v>
      </c>
      <c r="E172" s="49">
        <v>1.9440665241910859E-3</v>
      </c>
      <c r="F172" s="49">
        <v>0</v>
      </c>
      <c r="G172" s="49">
        <v>1.166560563878554E-3</v>
      </c>
      <c r="H172" s="107" t="s">
        <v>1965</v>
      </c>
      <c r="I172" s="49">
        <v>0</v>
      </c>
      <c r="J172" s="49">
        <v>1.9440665241910859E-3</v>
      </c>
      <c r="K172" s="49">
        <v>0</v>
      </c>
      <c r="L172" s="49">
        <v>1.166560563878554E-3</v>
      </c>
      <c r="M172" s="49">
        <v>16559.529200000001</v>
      </c>
      <c r="N172" s="49">
        <v>1.9440665241910859E-3</v>
      </c>
      <c r="O172" s="49">
        <v>0</v>
      </c>
      <c r="P172" s="49">
        <v>1.166560563878554E-3</v>
      </c>
      <c r="Q172" s="49">
        <v>29.556999999999999</v>
      </c>
      <c r="R172" s="49">
        <v>1350</v>
      </c>
      <c r="S172" s="49">
        <v>5</v>
      </c>
      <c r="T172" s="49">
        <v>1</v>
      </c>
      <c r="U172" s="49">
        <v>4</v>
      </c>
      <c r="V172" s="49">
        <v>4.5</v>
      </c>
      <c r="W172" s="49">
        <v>5</v>
      </c>
      <c r="X172" s="107" t="s">
        <v>3042</v>
      </c>
    </row>
    <row r="173" spans="1:24" x14ac:dyDescent="0.25">
      <c r="A173" s="49">
        <v>9009165600</v>
      </c>
      <c r="B173" s="107" t="s">
        <v>253</v>
      </c>
      <c r="C173" s="107" t="s">
        <v>239</v>
      </c>
      <c r="D173" s="49">
        <v>19896.485000000001</v>
      </c>
      <c r="E173" s="49">
        <v>7.7932105098144223E-6</v>
      </c>
      <c r="F173" s="49">
        <v>28247</v>
      </c>
      <c r="G173" s="49">
        <v>0</v>
      </c>
      <c r="H173" s="107" t="s">
        <v>1965</v>
      </c>
      <c r="I173" s="49">
        <v>2069.29</v>
      </c>
      <c r="J173" s="49">
        <v>7.7932105098144223E-6</v>
      </c>
      <c r="K173" s="49">
        <v>0</v>
      </c>
      <c r="L173" s="49">
        <v>0</v>
      </c>
      <c r="M173" s="49">
        <v>17827.195</v>
      </c>
      <c r="N173" s="49">
        <v>7.7932105098144223E-6</v>
      </c>
      <c r="O173" s="49">
        <v>28247</v>
      </c>
      <c r="P173" s="49">
        <v>0</v>
      </c>
      <c r="Q173" s="49">
        <v>36.97</v>
      </c>
      <c r="R173" s="49">
        <v>1454</v>
      </c>
      <c r="S173" s="49">
        <v>4</v>
      </c>
      <c r="T173" s="49">
        <v>1</v>
      </c>
      <c r="U173" s="49">
        <v>5</v>
      </c>
      <c r="V173" s="49">
        <v>4.5</v>
      </c>
      <c r="W173" s="49">
        <v>5</v>
      </c>
      <c r="X173" s="107" t="s">
        <v>3043</v>
      </c>
    </row>
    <row r="174" spans="1:24" x14ac:dyDescent="0.25">
      <c r="A174" s="49">
        <v>9009165700</v>
      </c>
      <c r="B174" s="107" t="s">
        <v>253</v>
      </c>
      <c r="C174" s="107" t="s">
        <v>239</v>
      </c>
      <c r="D174" s="49">
        <v>25404.7137</v>
      </c>
      <c r="E174" s="49">
        <v>5.1950796379766766E-6</v>
      </c>
      <c r="F174" s="49">
        <v>0</v>
      </c>
      <c r="G174" s="49">
        <v>0</v>
      </c>
      <c r="H174" s="107" t="s">
        <v>1965</v>
      </c>
      <c r="I174" s="49">
        <v>0</v>
      </c>
      <c r="J174" s="49">
        <v>5.1950796379766766E-6</v>
      </c>
      <c r="K174" s="49">
        <v>0</v>
      </c>
      <c r="L174" s="49">
        <v>0</v>
      </c>
      <c r="M174" s="49">
        <v>25404.7137</v>
      </c>
      <c r="N174" s="49">
        <v>5.1950796379766766E-6</v>
      </c>
      <c r="O174" s="49">
        <v>0</v>
      </c>
      <c r="P174" s="49">
        <v>0</v>
      </c>
      <c r="Q174" s="49">
        <v>44.417999999999999</v>
      </c>
      <c r="R174" s="49">
        <v>1691</v>
      </c>
      <c r="S174" s="49">
        <v>3</v>
      </c>
      <c r="T174" s="49">
        <v>1</v>
      </c>
      <c r="U174" s="49">
        <v>4</v>
      </c>
      <c r="V174" s="49">
        <v>3.5</v>
      </c>
      <c r="W174" s="49">
        <v>4</v>
      </c>
      <c r="X174" s="107" t="s">
        <v>3044</v>
      </c>
    </row>
    <row r="175" spans="1:24" x14ac:dyDescent="0.25">
      <c r="A175" s="49">
        <v>9009165801</v>
      </c>
      <c r="B175" s="107" t="s">
        <v>253</v>
      </c>
      <c r="C175" s="107" t="s">
        <v>239</v>
      </c>
      <c r="D175" s="49">
        <v>115079.54239999999</v>
      </c>
      <c r="E175" s="49">
        <v>2.1378185690849752E-5</v>
      </c>
      <c r="F175" s="49">
        <v>147584.07</v>
      </c>
      <c r="G175" s="49">
        <v>0</v>
      </c>
      <c r="H175" s="107" t="s">
        <v>1965</v>
      </c>
      <c r="I175" s="49">
        <v>5634.5207</v>
      </c>
      <c r="J175" s="49">
        <v>2.1378185690849752E-5</v>
      </c>
      <c r="K175" s="49">
        <v>0</v>
      </c>
      <c r="L175" s="49">
        <v>0</v>
      </c>
      <c r="M175" s="49">
        <v>109445.0217</v>
      </c>
      <c r="N175" s="49">
        <v>2.1378185690849752E-5</v>
      </c>
      <c r="O175" s="49">
        <v>147584.07</v>
      </c>
      <c r="P175" s="49">
        <v>0</v>
      </c>
      <c r="Q175" s="49">
        <v>46.055999999999997</v>
      </c>
      <c r="R175" s="49">
        <v>1430</v>
      </c>
      <c r="S175" s="49">
        <v>4</v>
      </c>
      <c r="T175" s="49">
        <v>1</v>
      </c>
      <c r="U175" s="49">
        <v>4</v>
      </c>
      <c r="V175" s="49">
        <v>4</v>
      </c>
      <c r="W175" s="49">
        <v>4</v>
      </c>
      <c r="X175" s="107" t="s">
        <v>3045</v>
      </c>
    </row>
    <row r="176" spans="1:24" x14ac:dyDescent="0.25">
      <c r="A176" s="49">
        <v>9009165802</v>
      </c>
      <c r="B176" s="107" t="s">
        <v>253</v>
      </c>
      <c r="C176" s="107" t="s">
        <v>239</v>
      </c>
      <c r="D176" s="49">
        <v>4752.5604000000003</v>
      </c>
      <c r="E176" s="49">
        <v>4.4052749588965844E-6</v>
      </c>
      <c r="F176" s="49">
        <v>0</v>
      </c>
      <c r="G176" s="49">
        <v>0</v>
      </c>
      <c r="H176" s="107" t="s">
        <v>290</v>
      </c>
      <c r="I176" s="49">
        <v>0</v>
      </c>
      <c r="J176" s="49">
        <v>4.4052749588965844E-6</v>
      </c>
      <c r="K176" s="49">
        <v>0</v>
      </c>
      <c r="L176" s="49">
        <v>0</v>
      </c>
      <c r="M176" s="49">
        <v>4752.5604000000003</v>
      </c>
      <c r="N176" s="49">
        <v>4.4052749588965844E-6</v>
      </c>
      <c r="O176" s="49">
        <v>0</v>
      </c>
      <c r="P176" s="49">
        <v>0</v>
      </c>
      <c r="Q176" s="49">
        <v>61.927999999999997</v>
      </c>
      <c r="R176" s="49">
        <v>2045</v>
      </c>
      <c r="S176" s="49">
        <v>2</v>
      </c>
      <c r="T176" s="49">
        <v>1</v>
      </c>
      <c r="U176" s="49">
        <v>3</v>
      </c>
      <c r="V176" s="49">
        <v>2.5</v>
      </c>
      <c r="W176" s="49">
        <v>3</v>
      </c>
      <c r="X176" s="107" t="s">
        <v>3046</v>
      </c>
    </row>
    <row r="177" spans="1:24" x14ac:dyDescent="0.25">
      <c r="A177" s="49">
        <v>9009165900</v>
      </c>
      <c r="B177" s="107" t="s">
        <v>253</v>
      </c>
      <c r="C177" s="107" t="s">
        <v>239</v>
      </c>
      <c r="D177" s="49">
        <v>98957.925600000002</v>
      </c>
      <c r="E177" s="49">
        <v>0</v>
      </c>
      <c r="F177" s="49">
        <v>1708</v>
      </c>
      <c r="G177" s="49">
        <v>2.7673873157353378E-2</v>
      </c>
      <c r="H177" s="107" t="s">
        <v>290</v>
      </c>
      <c r="I177" s="49">
        <v>0</v>
      </c>
      <c r="J177" s="49">
        <v>0</v>
      </c>
      <c r="K177" s="49">
        <v>0</v>
      </c>
      <c r="L177" s="49">
        <v>2.7673873157353378E-2</v>
      </c>
      <c r="M177" s="49">
        <v>98957.925600000002</v>
      </c>
      <c r="N177" s="49">
        <v>0</v>
      </c>
      <c r="O177" s="49">
        <v>1708</v>
      </c>
      <c r="P177" s="49">
        <v>2.7673873157353378E-2</v>
      </c>
      <c r="Q177" s="49">
        <v>69.492999999999995</v>
      </c>
      <c r="R177" s="49">
        <v>2369</v>
      </c>
      <c r="S177" s="49">
        <v>2</v>
      </c>
      <c r="T177" s="49">
        <v>1</v>
      </c>
      <c r="U177" s="49">
        <v>3</v>
      </c>
      <c r="V177" s="49">
        <v>2.5</v>
      </c>
      <c r="W177" s="49">
        <v>3</v>
      </c>
      <c r="X177" s="107" t="s">
        <v>3047</v>
      </c>
    </row>
    <row r="178" spans="1:24" x14ac:dyDescent="0.25">
      <c r="A178" s="49">
        <v>9009166001</v>
      </c>
      <c r="B178" s="107" t="s">
        <v>253</v>
      </c>
      <c r="C178" s="107" t="s">
        <v>239</v>
      </c>
      <c r="D178" s="49">
        <v>45290.201699999998</v>
      </c>
      <c r="E178" s="49">
        <v>7.6856935292475585E-3</v>
      </c>
      <c r="F178" s="49">
        <v>50057</v>
      </c>
      <c r="G178" s="49">
        <v>0</v>
      </c>
      <c r="H178" s="107" t="s">
        <v>1965</v>
      </c>
      <c r="I178" s="49">
        <v>0</v>
      </c>
      <c r="J178" s="49">
        <v>7.6856935292475585E-3</v>
      </c>
      <c r="K178" s="49">
        <v>0</v>
      </c>
      <c r="L178" s="49">
        <v>0</v>
      </c>
      <c r="M178" s="49">
        <v>45290.201699999998</v>
      </c>
      <c r="N178" s="49">
        <v>7.6856935292475585E-3</v>
      </c>
      <c r="O178" s="49">
        <v>50057</v>
      </c>
      <c r="P178" s="49">
        <v>0</v>
      </c>
      <c r="Q178" s="49">
        <v>49.082000000000001</v>
      </c>
      <c r="R178" s="49">
        <v>1616</v>
      </c>
      <c r="S178" s="49">
        <v>3</v>
      </c>
      <c r="T178" s="49">
        <v>1</v>
      </c>
      <c r="U178" s="49">
        <v>4</v>
      </c>
      <c r="V178" s="49">
        <v>3.5</v>
      </c>
      <c r="W178" s="49">
        <v>4</v>
      </c>
      <c r="X178" s="107" t="s">
        <v>3048</v>
      </c>
    </row>
    <row r="179" spans="1:24" x14ac:dyDescent="0.25">
      <c r="A179" s="49">
        <v>9009166002</v>
      </c>
      <c r="B179" s="107" t="s">
        <v>253</v>
      </c>
      <c r="C179" s="107" t="s">
        <v>239</v>
      </c>
      <c r="D179" s="49">
        <v>105298.10710000001</v>
      </c>
      <c r="E179" s="49">
        <v>0</v>
      </c>
      <c r="F179" s="49">
        <v>0</v>
      </c>
      <c r="G179" s="49">
        <v>3.0057756180870595E-4</v>
      </c>
      <c r="H179" s="107" t="s">
        <v>290</v>
      </c>
      <c r="I179" s="49">
        <v>2121.1496000000002</v>
      </c>
      <c r="J179" s="49">
        <v>0</v>
      </c>
      <c r="K179" s="49">
        <v>0</v>
      </c>
      <c r="L179" s="49">
        <v>3.0057756180870595E-4</v>
      </c>
      <c r="M179" s="49">
        <v>103176.9575</v>
      </c>
      <c r="N179" s="49">
        <v>0</v>
      </c>
      <c r="O179" s="49">
        <v>0</v>
      </c>
      <c r="P179" s="49">
        <v>3.0057756180870595E-4</v>
      </c>
      <c r="Q179" s="49">
        <v>64.28</v>
      </c>
      <c r="R179" s="49">
        <v>1710</v>
      </c>
      <c r="S179" s="49">
        <v>2</v>
      </c>
      <c r="T179" s="49">
        <v>1</v>
      </c>
      <c r="U179" s="49">
        <v>3</v>
      </c>
      <c r="V179" s="49">
        <v>2.5</v>
      </c>
      <c r="W179" s="49">
        <v>3</v>
      </c>
      <c r="X179" s="107" t="s">
        <v>3049</v>
      </c>
    </row>
    <row r="180" spans="1:24" x14ac:dyDescent="0.25">
      <c r="A180" s="49">
        <v>9009167100</v>
      </c>
      <c r="B180" s="107" t="s">
        <v>255</v>
      </c>
      <c r="C180" s="107" t="s">
        <v>239</v>
      </c>
      <c r="D180" s="49">
        <v>93146.874100000001</v>
      </c>
      <c r="E180" s="49">
        <v>2.2116130396380366E-3</v>
      </c>
      <c r="F180" s="49">
        <v>1581.66</v>
      </c>
      <c r="G180" s="49">
        <v>0</v>
      </c>
      <c r="H180" s="107" t="s">
        <v>1965</v>
      </c>
      <c r="I180" s="49">
        <v>0</v>
      </c>
      <c r="J180" s="49">
        <v>2.2116130396380366E-3</v>
      </c>
      <c r="K180" s="49">
        <v>0</v>
      </c>
      <c r="L180" s="49">
        <v>0</v>
      </c>
      <c r="M180" s="49">
        <v>93146.874100000001</v>
      </c>
      <c r="N180" s="49">
        <v>2.2116130396380366E-3</v>
      </c>
      <c r="O180" s="49">
        <v>1581.66</v>
      </c>
      <c r="P180" s="49">
        <v>0</v>
      </c>
      <c r="Q180" s="49">
        <v>67.659000000000006</v>
      </c>
      <c r="R180" s="49">
        <v>1824</v>
      </c>
      <c r="S180" s="49">
        <v>2</v>
      </c>
      <c r="T180" s="49">
        <v>1</v>
      </c>
      <c r="U180" s="49">
        <v>3</v>
      </c>
      <c r="V180" s="49">
        <v>2.5</v>
      </c>
      <c r="W180" s="49">
        <v>3</v>
      </c>
      <c r="X180" s="107" t="s">
        <v>3050</v>
      </c>
    </row>
    <row r="181" spans="1:24" x14ac:dyDescent="0.25">
      <c r="A181" s="49">
        <v>9009167201</v>
      </c>
      <c r="B181" s="107" t="s">
        <v>255</v>
      </c>
      <c r="C181" s="107" t="s">
        <v>239</v>
      </c>
      <c r="D181" s="49">
        <v>260614.27919999999</v>
      </c>
      <c r="E181" s="49">
        <v>0</v>
      </c>
      <c r="F181" s="49">
        <v>113338.29</v>
      </c>
      <c r="G181" s="49">
        <v>3.1542490295587063E-4</v>
      </c>
      <c r="H181" s="107" t="s">
        <v>290</v>
      </c>
      <c r="I181" s="49">
        <v>0</v>
      </c>
      <c r="J181" s="49">
        <v>0</v>
      </c>
      <c r="K181" s="49">
        <v>0</v>
      </c>
      <c r="L181" s="49">
        <v>3.1542490295587063E-4</v>
      </c>
      <c r="M181" s="49">
        <v>260614.27919999999</v>
      </c>
      <c r="N181" s="49">
        <v>0</v>
      </c>
      <c r="O181" s="49">
        <v>113338.29</v>
      </c>
      <c r="P181" s="49">
        <v>3.1542490295587063E-4</v>
      </c>
      <c r="Q181" s="49">
        <v>55.04</v>
      </c>
      <c r="R181" s="49">
        <v>1741</v>
      </c>
      <c r="S181" s="49">
        <v>3</v>
      </c>
      <c r="T181" s="49">
        <v>1</v>
      </c>
      <c r="U181" s="49">
        <v>2</v>
      </c>
      <c r="V181" s="49">
        <v>2.5</v>
      </c>
      <c r="W181" s="49">
        <v>3</v>
      </c>
      <c r="X181" s="107" t="s">
        <v>3051</v>
      </c>
    </row>
    <row r="182" spans="1:24" x14ac:dyDescent="0.25">
      <c r="A182" s="49">
        <v>9009167202</v>
      </c>
      <c r="B182" s="107" t="s">
        <v>255</v>
      </c>
      <c r="C182" s="107" t="s">
        <v>239</v>
      </c>
      <c r="D182" s="49">
        <v>216707.51319999999</v>
      </c>
      <c r="E182" s="49">
        <v>1.8319484961543755E-3</v>
      </c>
      <c r="F182" s="49">
        <v>507461</v>
      </c>
      <c r="G182" s="49">
        <v>0</v>
      </c>
      <c r="H182" s="107" t="s">
        <v>1965</v>
      </c>
      <c r="I182" s="49">
        <v>0</v>
      </c>
      <c r="J182" s="49">
        <v>1.8319484961543755E-3</v>
      </c>
      <c r="K182" s="49">
        <v>0</v>
      </c>
      <c r="L182" s="49">
        <v>0</v>
      </c>
      <c r="M182" s="49">
        <v>216707.51319999999</v>
      </c>
      <c r="N182" s="49">
        <v>1.8319484961543755E-3</v>
      </c>
      <c r="O182" s="49">
        <v>507461</v>
      </c>
      <c r="P182" s="49">
        <v>0</v>
      </c>
      <c r="Q182" s="49">
        <v>52.664000000000001</v>
      </c>
      <c r="R182" s="49">
        <v>1464</v>
      </c>
      <c r="S182" s="49">
        <v>3</v>
      </c>
      <c r="T182" s="49">
        <v>1</v>
      </c>
      <c r="U182" s="49">
        <v>4</v>
      </c>
      <c r="V182" s="49">
        <v>3.5</v>
      </c>
      <c r="W182" s="49">
        <v>4</v>
      </c>
      <c r="X182" s="107" t="s">
        <v>3052</v>
      </c>
    </row>
    <row r="183" spans="1:24" x14ac:dyDescent="0.25">
      <c r="A183" s="49">
        <v>9009167300</v>
      </c>
      <c r="B183" s="107" t="s">
        <v>255</v>
      </c>
      <c r="C183" s="107" t="s">
        <v>239</v>
      </c>
      <c r="D183" s="49">
        <v>190974.886</v>
      </c>
      <c r="E183" s="49">
        <v>0</v>
      </c>
      <c r="F183" s="49">
        <v>0</v>
      </c>
      <c r="G183" s="49">
        <v>4.5107347338931524E-4</v>
      </c>
      <c r="H183" s="107" t="s">
        <v>290</v>
      </c>
      <c r="I183" s="49">
        <v>0</v>
      </c>
      <c r="J183" s="49">
        <v>0</v>
      </c>
      <c r="K183" s="49">
        <v>0</v>
      </c>
      <c r="L183" s="49">
        <v>4.5107347338931524E-4</v>
      </c>
      <c r="M183" s="49">
        <v>190974.886</v>
      </c>
      <c r="N183" s="49">
        <v>0</v>
      </c>
      <c r="O183" s="49">
        <v>0</v>
      </c>
      <c r="P183" s="49">
        <v>4.5107347338931524E-4</v>
      </c>
      <c r="Q183" s="49">
        <v>65.391999999999996</v>
      </c>
      <c r="R183" s="49">
        <v>1724</v>
      </c>
      <c r="S183" s="49">
        <v>2</v>
      </c>
      <c r="T183" s="49">
        <v>1</v>
      </c>
      <c r="U183" s="49">
        <v>2</v>
      </c>
      <c r="V183" s="49">
        <v>2</v>
      </c>
      <c r="W183" s="49">
        <v>2</v>
      </c>
      <c r="X183" s="107" t="s">
        <v>3053</v>
      </c>
    </row>
    <row r="184" spans="1:24" x14ac:dyDescent="0.25">
      <c r="A184" s="49">
        <v>9009180100</v>
      </c>
      <c r="B184" s="107" t="s">
        <v>254</v>
      </c>
      <c r="C184" s="107" t="s">
        <v>239</v>
      </c>
      <c r="D184" s="49">
        <v>24280.935099999999</v>
      </c>
      <c r="E184" s="49">
        <v>2.0521099747744923E-3</v>
      </c>
      <c r="F184" s="49">
        <v>0</v>
      </c>
      <c r="G184" s="49">
        <v>0</v>
      </c>
      <c r="H184" s="107" t="s">
        <v>1965</v>
      </c>
      <c r="I184" s="49">
        <v>0</v>
      </c>
      <c r="J184" s="49">
        <v>2.0521099747744923E-3</v>
      </c>
      <c r="K184" s="49">
        <v>0</v>
      </c>
      <c r="L184" s="49">
        <v>0</v>
      </c>
      <c r="M184" s="49">
        <v>24280.935099999999</v>
      </c>
      <c r="N184" s="49">
        <v>2.0521099747744923E-3</v>
      </c>
      <c r="O184" s="49">
        <v>0</v>
      </c>
      <c r="P184" s="49">
        <v>0</v>
      </c>
      <c r="Q184" s="49">
        <v>43.061999999999998</v>
      </c>
      <c r="R184" s="49">
        <v>1536</v>
      </c>
      <c r="S184" s="49">
        <v>4</v>
      </c>
      <c r="T184" s="49">
        <v>1</v>
      </c>
      <c r="U184" s="49">
        <v>5</v>
      </c>
      <c r="V184" s="49">
        <v>4.5</v>
      </c>
      <c r="W184" s="49">
        <v>5</v>
      </c>
      <c r="X184" s="107" t="s">
        <v>3054</v>
      </c>
    </row>
    <row r="185" spans="1:24" x14ac:dyDescent="0.25">
      <c r="A185" s="49">
        <v>9009180100</v>
      </c>
      <c r="B185" s="107" t="s">
        <v>265</v>
      </c>
      <c r="C185" s="107" t="s">
        <v>239</v>
      </c>
      <c r="D185" s="49">
        <v>0</v>
      </c>
      <c r="E185" s="49">
        <v>0</v>
      </c>
      <c r="F185" s="49">
        <v>12866</v>
      </c>
      <c r="G185" s="49">
        <v>5.4889331606372202E-4</v>
      </c>
      <c r="H185" s="107" t="s">
        <v>290</v>
      </c>
      <c r="I185" s="49">
        <v>0</v>
      </c>
      <c r="J185" s="49">
        <v>0</v>
      </c>
      <c r="K185" s="49">
        <v>0</v>
      </c>
      <c r="L185" s="49">
        <v>5.4889331606372202E-4</v>
      </c>
      <c r="M185" s="49">
        <v>0</v>
      </c>
      <c r="N185" s="49">
        <v>0</v>
      </c>
      <c r="O185" s="49">
        <v>12866</v>
      </c>
      <c r="P185" s="49">
        <v>5.4889331606372202E-4</v>
      </c>
      <c r="Q185" s="49">
        <v>43.061999999999998</v>
      </c>
      <c r="R185" s="49">
        <v>1536</v>
      </c>
      <c r="S185" s="49">
        <v>4</v>
      </c>
      <c r="T185" s="49">
        <v>1</v>
      </c>
      <c r="U185" s="49">
        <v>5</v>
      </c>
      <c r="V185" s="49">
        <v>4.5</v>
      </c>
      <c r="W185" s="49">
        <v>5</v>
      </c>
      <c r="X185" s="107" t="s">
        <v>3054</v>
      </c>
    </row>
    <row r="186" spans="1:24" x14ac:dyDescent="0.25">
      <c r="A186" s="49">
        <v>9009180200</v>
      </c>
      <c r="B186" s="107" t="s">
        <v>254</v>
      </c>
      <c r="C186" s="107" t="s">
        <v>239</v>
      </c>
      <c r="D186" s="49">
        <v>22798.3066</v>
      </c>
      <c r="E186" s="49">
        <v>2.2604245137898406E-3</v>
      </c>
      <c r="F186" s="49">
        <v>0</v>
      </c>
      <c r="G186" s="49">
        <v>0</v>
      </c>
      <c r="H186" s="107" t="s">
        <v>1965</v>
      </c>
      <c r="I186" s="49">
        <v>0</v>
      </c>
      <c r="J186" s="49">
        <v>2.2604245137898406E-3</v>
      </c>
      <c r="K186" s="49">
        <v>0</v>
      </c>
      <c r="L186" s="49">
        <v>0</v>
      </c>
      <c r="M186" s="49">
        <v>22798.3066</v>
      </c>
      <c r="N186" s="49">
        <v>2.2604245137898406E-3</v>
      </c>
      <c r="O186" s="49">
        <v>0</v>
      </c>
      <c r="P186" s="49">
        <v>0</v>
      </c>
      <c r="Q186" s="49">
        <v>38.582999999999998</v>
      </c>
      <c r="R186" s="49">
        <v>1377</v>
      </c>
      <c r="S186" s="49">
        <v>4</v>
      </c>
      <c r="T186" s="49">
        <v>1</v>
      </c>
      <c r="U186" s="49">
        <v>5</v>
      </c>
      <c r="V186" s="49">
        <v>4.5</v>
      </c>
      <c r="W186" s="49">
        <v>5</v>
      </c>
      <c r="X186" s="107" t="s">
        <v>3055</v>
      </c>
    </row>
    <row r="187" spans="1:24" x14ac:dyDescent="0.25">
      <c r="A187" s="49">
        <v>9009180200</v>
      </c>
      <c r="B187" s="107" t="s">
        <v>265</v>
      </c>
      <c r="C187" s="107" t="s">
        <v>239</v>
      </c>
      <c r="D187" s="49">
        <v>0</v>
      </c>
      <c r="E187" s="49">
        <v>0</v>
      </c>
      <c r="F187" s="49">
        <v>30</v>
      </c>
      <c r="G187" s="49">
        <v>1.6695238428886276E-3</v>
      </c>
      <c r="H187" s="107" t="s">
        <v>290</v>
      </c>
      <c r="I187" s="49">
        <v>0</v>
      </c>
      <c r="J187" s="49">
        <v>0</v>
      </c>
      <c r="K187" s="49">
        <v>0</v>
      </c>
      <c r="L187" s="49">
        <v>1.6695238428886276E-3</v>
      </c>
      <c r="M187" s="49">
        <v>0</v>
      </c>
      <c r="N187" s="49">
        <v>0</v>
      </c>
      <c r="O187" s="49">
        <v>30</v>
      </c>
      <c r="P187" s="49">
        <v>1.6695238428886276E-3</v>
      </c>
      <c r="Q187" s="49">
        <v>38.582999999999998</v>
      </c>
      <c r="R187" s="49">
        <v>1377</v>
      </c>
      <c r="S187" s="49">
        <v>4</v>
      </c>
      <c r="T187" s="49">
        <v>1</v>
      </c>
      <c r="U187" s="49">
        <v>5</v>
      </c>
      <c r="V187" s="49">
        <v>4.5</v>
      </c>
      <c r="W187" s="49">
        <v>5</v>
      </c>
      <c r="X187" s="107" t="s">
        <v>3055</v>
      </c>
    </row>
    <row r="188" spans="1:24" x14ac:dyDescent="0.25">
      <c r="A188" s="49">
        <v>9009180200</v>
      </c>
      <c r="B188" s="107" t="s">
        <v>251</v>
      </c>
      <c r="C188" s="107" t="s">
        <v>239</v>
      </c>
      <c r="D188" s="49">
        <v>2993.6754999999998</v>
      </c>
      <c r="E188" s="49">
        <v>2.7031405787265898E-3</v>
      </c>
      <c r="F188" s="49">
        <v>0</v>
      </c>
      <c r="G188" s="49">
        <v>0</v>
      </c>
      <c r="H188" s="107" t="s">
        <v>1965</v>
      </c>
      <c r="I188" s="49">
        <v>0</v>
      </c>
      <c r="J188" s="49">
        <v>2.7031405787265898E-3</v>
      </c>
      <c r="K188" s="49">
        <v>0</v>
      </c>
      <c r="L188" s="49">
        <v>0</v>
      </c>
      <c r="M188" s="49">
        <v>2993.6754999999998</v>
      </c>
      <c r="N188" s="49">
        <v>2.7031405787265898E-3</v>
      </c>
      <c r="O188" s="49">
        <v>0</v>
      </c>
      <c r="P188" s="49">
        <v>0</v>
      </c>
      <c r="Q188" s="49">
        <v>38.582999999999998</v>
      </c>
      <c r="R188" s="49">
        <v>1377</v>
      </c>
      <c r="S188" s="49">
        <v>4</v>
      </c>
      <c r="T188" s="49">
        <v>1</v>
      </c>
      <c r="U188" s="49">
        <v>5</v>
      </c>
      <c r="V188" s="49">
        <v>4.5</v>
      </c>
      <c r="W188" s="49">
        <v>5</v>
      </c>
      <c r="X188" s="107" t="s">
        <v>3055</v>
      </c>
    </row>
    <row r="189" spans="1:24" x14ac:dyDescent="0.25">
      <c r="A189" s="49">
        <v>9009180300</v>
      </c>
      <c r="B189" s="107" t="s">
        <v>254</v>
      </c>
      <c r="C189" s="107" t="s">
        <v>239</v>
      </c>
      <c r="D189" s="49">
        <v>32315.9293</v>
      </c>
      <c r="E189" s="49">
        <v>0</v>
      </c>
      <c r="F189" s="49">
        <v>0</v>
      </c>
      <c r="G189" s="49">
        <v>7.0317471931384296E-4</v>
      </c>
      <c r="H189" s="107" t="s">
        <v>290</v>
      </c>
      <c r="I189" s="49">
        <v>0</v>
      </c>
      <c r="J189" s="49">
        <v>0</v>
      </c>
      <c r="K189" s="49">
        <v>0</v>
      </c>
      <c r="L189" s="49">
        <v>7.0317471931384296E-4</v>
      </c>
      <c r="M189" s="49">
        <v>32315.9293</v>
      </c>
      <c r="N189" s="49">
        <v>0</v>
      </c>
      <c r="O189" s="49">
        <v>0</v>
      </c>
      <c r="P189" s="49">
        <v>7.0317471931384296E-4</v>
      </c>
      <c r="Q189" s="49">
        <v>33.018000000000001</v>
      </c>
      <c r="R189" s="49">
        <v>1284</v>
      </c>
      <c r="S189" s="49">
        <v>4</v>
      </c>
      <c r="T189" s="49">
        <v>1</v>
      </c>
      <c r="U189" s="49">
        <v>3</v>
      </c>
      <c r="V189" s="49">
        <v>3.5</v>
      </c>
      <c r="W189" s="49">
        <v>4</v>
      </c>
      <c r="X189" s="107" t="s">
        <v>3056</v>
      </c>
    </row>
    <row r="190" spans="1:24" x14ac:dyDescent="0.25">
      <c r="A190" s="49">
        <v>9009180300</v>
      </c>
      <c r="B190" s="107" t="s">
        <v>255</v>
      </c>
      <c r="C190" s="107" t="s">
        <v>239</v>
      </c>
      <c r="D190" s="49">
        <v>10134.6129</v>
      </c>
      <c r="E190" s="49">
        <v>2.6671952392185549E-3</v>
      </c>
      <c r="F190" s="49">
        <v>500</v>
      </c>
      <c r="G190" s="49">
        <v>0</v>
      </c>
      <c r="H190" s="107" t="s">
        <v>1965</v>
      </c>
      <c r="I190" s="49">
        <v>0</v>
      </c>
      <c r="J190" s="49">
        <v>2.6671952392185549E-3</v>
      </c>
      <c r="K190" s="49">
        <v>0</v>
      </c>
      <c r="L190" s="49">
        <v>0</v>
      </c>
      <c r="M190" s="49">
        <v>10134.6129</v>
      </c>
      <c r="N190" s="49">
        <v>2.6671952392185549E-3</v>
      </c>
      <c r="O190" s="49">
        <v>500</v>
      </c>
      <c r="P190" s="49">
        <v>0</v>
      </c>
      <c r="Q190" s="49">
        <v>33.018000000000001</v>
      </c>
      <c r="R190" s="49">
        <v>1284</v>
      </c>
      <c r="S190" s="49">
        <v>4</v>
      </c>
      <c r="T190" s="49">
        <v>1</v>
      </c>
      <c r="U190" s="49">
        <v>3</v>
      </c>
      <c r="V190" s="49">
        <v>3.5</v>
      </c>
      <c r="W190" s="49">
        <v>4</v>
      </c>
      <c r="X190" s="107" t="s">
        <v>3056</v>
      </c>
    </row>
    <row r="191" spans="1:24" x14ac:dyDescent="0.25">
      <c r="A191" s="49">
        <v>9009180400</v>
      </c>
      <c r="B191" s="107" t="s">
        <v>254</v>
      </c>
      <c r="C191" s="107" t="s">
        <v>239</v>
      </c>
      <c r="D191" s="49">
        <v>17417.411800000002</v>
      </c>
      <c r="E191" s="49">
        <v>0</v>
      </c>
      <c r="F191" s="49">
        <v>0</v>
      </c>
      <c r="G191" s="49">
        <v>1.6368085048988939E-5</v>
      </c>
      <c r="H191" s="107" t="s">
        <v>290</v>
      </c>
      <c r="I191" s="49">
        <v>0</v>
      </c>
      <c r="J191" s="49">
        <v>0</v>
      </c>
      <c r="K191" s="49">
        <v>0</v>
      </c>
      <c r="L191" s="49">
        <v>1.6368085048988939E-5</v>
      </c>
      <c r="M191" s="49">
        <v>17417.411800000002</v>
      </c>
      <c r="N191" s="49">
        <v>0</v>
      </c>
      <c r="O191" s="49">
        <v>0</v>
      </c>
      <c r="P191" s="49">
        <v>1.6368085048988939E-5</v>
      </c>
      <c r="Q191" s="49">
        <v>48.488</v>
      </c>
      <c r="R191" s="49">
        <v>1490</v>
      </c>
      <c r="S191" s="49">
        <v>3</v>
      </c>
      <c r="T191" s="49">
        <v>1</v>
      </c>
      <c r="U191" s="49">
        <v>4</v>
      </c>
      <c r="V191" s="49">
        <v>3.5</v>
      </c>
      <c r="W191" s="49">
        <v>4</v>
      </c>
      <c r="X191" s="107" t="s">
        <v>3057</v>
      </c>
    </row>
    <row r="192" spans="1:24" x14ac:dyDescent="0.25">
      <c r="A192" s="49">
        <v>9009180400</v>
      </c>
      <c r="B192" s="107" t="s">
        <v>265</v>
      </c>
      <c r="C192" s="107" t="s">
        <v>239</v>
      </c>
      <c r="D192" s="49">
        <v>0</v>
      </c>
      <c r="E192" s="49">
        <v>0</v>
      </c>
      <c r="F192" s="49">
        <v>29346</v>
      </c>
      <c r="G192" s="49">
        <v>6.5472340195955756E-6</v>
      </c>
      <c r="H192" s="107" t="s">
        <v>290</v>
      </c>
      <c r="I192" s="49">
        <v>0</v>
      </c>
      <c r="J192" s="49">
        <v>0</v>
      </c>
      <c r="K192" s="49">
        <v>0</v>
      </c>
      <c r="L192" s="49">
        <v>6.5472340195955756E-6</v>
      </c>
      <c r="M192" s="49">
        <v>0</v>
      </c>
      <c r="N192" s="49">
        <v>0</v>
      </c>
      <c r="O192" s="49">
        <v>29346</v>
      </c>
      <c r="P192" s="49">
        <v>6.5472340195955756E-6</v>
      </c>
      <c r="Q192" s="49">
        <v>48.488</v>
      </c>
      <c r="R192" s="49">
        <v>1490</v>
      </c>
      <c r="S192" s="49">
        <v>3</v>
      </c>
      <c r="T192" s="49">
        <v>1</v>
      </c>
      <c r="U192" s="49">
        <v>4</v>
      </c>
      <c r="V192" s="49">
        <v>3.5</v>
      </c>
      <c r="W192" s="49">
        <v>4</v>
      </c>
      <c r="X192" s="107" t="s">
        <v>3057</v>
      </c>
    </row>
    <row r="193" spans="1:24" x14ac:dyDescent="0.25">
      <c r="A193" s="49">
        <v>9009180500</v>
      </c>
      <c r="B193" s="107" t="s">
        <v>254</v>
      </c>
      <c r="C193" s="107" t="s">
        <v>239</v>
      </c>
      <c r="D193" s="49">
        <v>20826.716400000001</v>
      </c>
      <c r="E193" s="49">
        <v>2.5411533771550063E-5</v>
      </c>
      <c r="F193" s="49">
        <v>0</v>
      </c>
      <c r="G193" s="49">
        <v>5.1187465971383593E-5</v>
      </c>
      <c r="H193" s="107" t="s">
        <v>1966</v>
      </c>
      <c r="I193" s="49">
        <v>0</v>
      </c>
      <c r="J193" s="49">
        <v>2.5411533771550063E-5</v>
      </c>
      <c r="K193" s="49">
        <v>0</v>
      </c>
      <c r="L193" s="49">
        <v>5.1187465971383593E-5</v>
      </c>
      <c r="M193" s="49">
        <v>20826.716400000001</v>
      </c>
      <c r="N193" s="49">
        <v>2.5411533771550063E-5</v>
      </c>
      <c r="O193" s="49">
        <v>0</v>
      </c>
      <c r="P193" s="49">
        <v>5.1187465971383593E-5</v>
      </c>
      <c r="Q193" s="49">
        <v>49.853000000000002</v>
      </c>
      <c r="R193" s="49">
        <v>1520</v>
      </c>
      <c r="S193" s="49">
        <v>3</v>
      </c>
      <c r="T193" s="49">
        <v>1</v>
      </c>
      <c r="U193" s="49">
        <v>5</v>
      </c>
      <c r="V193" s="49">
        <v>4</v>
      </c>
      <c r="W193" s="49">
        <v>4</v>
      </c>
      <c r="X193" s="107" t="s">
        <v>3058</v>
      </c>
    </row>
    <row r="194" spans="1:24" x14ac:dyDescent="0.25">
      <c r="A194" s="49">
        <v>9009180500</v>
      </c>
      <c r="B194" s="107" t="s">
        <v>265</v>
      </c>
      <c r="C194" s="107" t="s">
        <v>239</v>
      </c>
      <c r="D194" s="49">
        <v>0</v>
      </c>
      <c r="E194" s="49">
        <v>0</v>
      </c>
      <c r="F194" s="49">
        <v>10040</v>
      </c>
      <c r="G194" s="49">
        <v>9.2256479367028557E-6</v>
      </c>
      <c r="H194" s="107" t="s">
        <v>290</v>
      </c>
      <c r="I194" s="49">
        <v>0</v>
      </c>
      <c r="J194" s="49">
        <v>0</v>
      </c>
      <c r="K194" s="49">
        <v>0</v>
      </c>
      <c r="L194" s="49">
        <v>9.2256479367028557E-6</v>
      </c>
      <c r="M194" s="49">
        <v>0</v>
      </c>
      <c r="N194" s="49">
        <v>0</v>
      </c>
      <c r="O194" s="49">
        <v>10040</v>
      </c>
      <c r="P194" s="49">
        <v>9.2256479367028557E-6</v>
      </c>
      <c r="Q194" s="49">
        <v>49.853000000000002</v>
      </c>
      <c r="R194" s="49">
        <v>1520</v>
      </c>
      <c r="S194" s="49">
        <v>3</v>
      </c>
      <c r="T194" s="49">
        <v>1</v>
      </c>
      <c r="U194" s="49">
        <v>5</v>
      </c>
      <c r="V194" s="49">
        <v>4</v>
      </c>
      <c r="W194" s="49">
        <v>4</v>
      </c>
      <c r="X194" s="107" t="s">
        <v>3058</v>
      </c>
    </row>
    <row r="195" spans="1:24" x14ac:dyDescent="0.25">
      <c r="A195" s="49">
        <v>9009180500</v>
      </c>
      <c r="B195" s="107" t="s">
        <v>251</v>
      </c>
      <c r="C195" s="107" t="s">
        <v>239</v>
      </c>
      <c r="D195" s="49">
        <v>54047.178699999997</v>
      </c>
      <c r="E195" s="49">
        <v>0</v>
      </c>
      <c r="F195" s="49">
        <v>0</v>
      </c>
      <c r="G195" s="49">
        <v>5.654429380559815E-6</v>
      </c>
      <c r="H195" s="107" t="s">
        <v>290</v>
      </c>
      <c r="I195" s="49">
        <v>0</v>
      </c>
      <c r="J195" s="49">
        <v>0</v>
      </c>
      <c r="K195" s="49">
        <v>0</v>
      </c>
      <c r="L195" s="49">
        <v>5.654429380559815E-6</v>
      </c>
      <c r="M195" s="49">
        <v>54047.178699999997</v>
      </c>
      <c r="N195" s="49">
        <v>0</v>
      </c>
      <c r="O195" s="49">
        <v>0</v>
      </c>
      <c r="P195" s="49">
        <v>5.654429380559815E-6</v>
      </c>
      <c r="Q195" s="49">
        <v>49.853000000000002</v>
      </c>
      <c r="R195" s="49">
        <v>1520</v>
      </c>
      <c r="S195" s="49">
        <v>3</v>
      </c>
      <c r="T195" s="49">
        <v>1</v>
      </c>
      <c r="U195" s="49">
        <v>5</v>
      </c>
      <c r="V195" s="49">
        <v>4</v>
      </c>
      <c r="W195" s="49">
        <v>4</v>
      </c>
      <c r="X195" s="107" t="s">
        <v>3058</v>
      </c>
    </row>
    <row r="196" spans="1:24" x14ac:dyDescent="0.25">
      <c r="A196" s="49">
        <v>9009180601</v>
      </c>
      <c r="B196" s="107" t="s">
        <v>254</v>
      </c>
      <c r="C196" s="107" t="s">
        <v>239</v>
      </c>
      <c r="D196" s="49">
        <v>5063.9494999999997</v>
      </c>
      <c r="E196" s="49">
        <v>0</v>
      </c>
      <c r="F196" s="49">
        <v>0</v>
      </c>
      <c r="G196" s="49">
        <v>3.3710577081021506E-4</v>
      </c>
      <c r="H196" s="107" t="s">
        <v>290</v>
      </c>
      <c r="I196" s="49">
        <v>0</v>
      </c>
      <c r="J196" s="49">
        <v>0</v>
      </c>
      <c r="K196" s="49">
        <v>0</v>
      </c>
      <c r="L196" s="49">
        <v>3.3710577081021506E-4</v>
      </c>
      <c r="M196" s="49">
        <v>5063.9494999999997</v>
      </c>
      <c r="N196" s="49">
        <v>0</v>
      </c>
      <c r="O196" s="49">
        <v>0</v>
      </c>
      <c r="P196" s="49">
        <v>3.3710577081021506E-4</v>
      </c>
      <c r="Q196" s="49">
        <v>40.758000000000003</v>
      </c>
      <c r="R196" s="49">
        <v>1379</v>
      </c>
      <c r="S196" s="49">
        <v>4</v>
      </c>
      <c r="T196" s="49">
        <v>1</v>
      </c>
      <c r="U196" s="49">
        <v>1</v>
      </c>
      <c r="V196" s="49">
        <v>2.5</v>
      </c>
      <c r="W196" s="49">
        <v>3</v>
      </c>
      <c r="X196" s="107" t="s">
        <v>3059</v>
      </c>
    </row>
    <row r="197" spans="1:24" x14ac:dyDescent="0.25">
      <c r="A197" s="49">
        <v>9009180601</v>
      </c>
      <c r="B197" s="107" t="s">
        <v>265</v>
      </c>
      <c r="C197" s="107" t="s">
        <v>239</v>
      </c>
      <c r="D197" s="49">
        <v>0</v>
      </c>
      <c r="E197" s="49">
        <v>2.7388560192943292E-3</v>
      </c>
      <c r="F197" s="49">
        <v>1313</v>
      </c>
      <c r="G197" s="49">
        <v>0</v>
      </c>
      <c r="H197" s="107" t="s">
        <v>1965</v>
      </c>
      <c r="I197" s="49">
        <v>0</v>
      </c>
      <c r="J197" s="49">
        <v>2.7388560192943292E-3</v>
      </c>
      <c r="K197" s="49">
        <v>0</v>
      </c>
      <c r="L197" s="49">
        <v>0</v>
      </c>
      <c r="M197" s="49">
        <v>0</v>
      </c>
      <c r="N197" s="49">
        <v>2.7388560192943292E-3</v>
      </c>
      <c r="O197" s="49">
        <v>1313</v>
      </c>
      <c r="P197" s="49">
        <v>0</v>
      </c>
      <c r="Q197" s="49">
        <v>40.758000000000003</v>
      </c>
      <c r="R197" s="49">
        <v>1379</v>
      </c>
      <c r="S197" s="49">
        <v>4</v>
      </c>
      <c r="T197" s="49">
        <v>1</v>
      </c>
      <c r="U197" s="49">
        <v>1</v>
      </c>
      <c r="V197" s="49">
        <v>2.5</v>
      </c>
      <c r="W197" s="49">
        <v>3</v>
      </c>
      <c r="X197" s="107" t="s">
        <v>3059</v>
      </c>
    </row>
    <row r="198" spans="1:24" x14ac:dyDescent="0.25">
      <c r="A198" s="49">
        <v>9009180602</v>
      </c>
      <c r="B198" s="107" t="s">
        <v>254</v>
      </c>
      <c r="C198" s="107" t="s">
        <v>239</v>
      </c>
      <c r="D198" s="49">
        <v>11356.438599999999</v>
      </c>
      <c r="E198" s="49">
        <v>0</v>
      </c>
      <c r="F198" s="49">
        <v>0</v>
      </c>
      <c r="G198" s="49">
        <v>1.4880077317262672E-6</v>
      </c>
      <c r="H198" s="107" t="s">
        <v>290</v>
      </c>
      <c r="I198" s="49">
        <v>0</v>
      </c>
      <c r="J198" s="49">
        <v>0</v>
      </c>
      <c r="K198" s="49">
        <v>0</v>
      </c>
      <c r="L198" s="49">
        <v>1.4880077317262672E-6</v>
      </c>
      <c r="M198" s="49">
        <v>11356.438599999999</v>
      </c>
      <c r="N198" s="49">
        <v>0</v>
      </c>
      <c r="O198" s="49">
        <v>0</v>
      </c>
      <c r="P198" s="49">
        <v>1.4880077317262672E-6</v>
      </c>
      <c r="Q198" s="49">
        <v>47.494</v>
      </c>
      <c r="R198" s="49">
        <v>1458</v>
      </c>
      <c r="S198" s="49">
        <v>3</v>
      </c>
      <c r="T198" s="49">
        <v>1</v>
      </c>
      <c r="U198" s="49">
        <v>1</v>
      </c>
      <c r="V198" s="49">
        <v>2</v>
      </c>
      <c r="W198" s="49">
        <v>2</v>
      </c>
      <c r="X198" s="107" t="s">
        <v>3060</v>
      </c>
    </row>
    <row r="199" spans="1:24" x14ac:dyDescent="0.25">
      <c r="A199" s="49">
        <v>9009186100</v>
      </c>
      <c r="B199" s="107" t="s">
        <v>256</v>
      </c>
      <c r="C199" s="107" t="s">
        <v>239</v>
      </c>
      <c r="D199" s="49">
        <v>118879.9354</v>
      </c>
      <c r="E199" s="49">
        <v>0</v>
      </c>
      <c r="F199" s="49">
        <v>34728</v>
      </c>
      <c r="G199" s="49">
        <v>1.6368085048988939E-5</v>
      </c>
      <c r="H199" s="107" t="s">
        <v>290</v>
      </c>
      <c r="I199" s="49">
        <v>0</v>
      </c>
      <c r="J199" s="49">
        <v>0</v>
      </c>
      <c r="K199" s="49">
        <v>0</v>
      </c>
      <c r="L199" s="49">
        <v>1.6368085048988939E-5</v>
      </c>
      <c r="M199" s="49">
        <v>118879.9354</v>
      </c>
      <c r="N199" s="49">
        <v>0</v>
      </c>
      <c r="O199" s="49">
        <v>34728</v>
      </c>
      <c r="P199" s="49">
        <v>1.6368085048988939E-5</v>
      </c>
      <c r="Q199" s="49">
        <v>52.567</v>
      </c>
      <c r="R199" s="49">
        <v>1535</v>
      </c>
      <c r="S199" s="49">
        <v>3</v>
      </c>
      <c r="T199" s="49">
        <v>1</v>
      </c>
      <c r="U199" s="49">
        <v>2</v>
      </c>
      <c r="V199" s="49">
        <v>2.5</v>
      </c>
      <c r="W199" s="49">
        <v>3</v>
      </c>
      <c r="X199" s="107" t="s">
        <v>3062</v>
      </c>
    </row>
    <row r="200" spans="1:24" x14ac:dyDescent="0.25">
      <c r="A200" s="49">
        <v>9009186200</v>
      </c>
      <c r="B200" s="107" t="s">
        <v>256</v>
      </c>
      <c r="C200" s="107" t="s">
        <v>239</v>
      </c>
      <c r="D200" s="49">
        <v>46838.580699999999</v>
      </c>
      <c r="E200" s="49">
        <v>0</v>
      </c>
      <c r="F200" s="49">
        <v>8591</v>
      </c>
      <c r="G200" s="49">
        <v>3.5414584015085156E-5</v>
      </c>
      <c r="H200" s="107" t="s">
        <v>290</v>
      </c>
      <c r="I200" s="49">
        <v>0</v>
      </c>
      <c r="J200" s="49">
        <v>0</v>
      </c>
      <c r="K200" s="49">
        <v>0</v>
      </c>
      <c r="L200" s="49">
        <v>3.5414584015085156E-5</v>
      </c>
      <c r="M200" s="49">
        <v>46838.580699999999</v>
      </c>
      <c r="N200" s="49">
        <v>0</v>
      </c>
      <c r="O200" s="49">
        <v>8591</v>
      </c>
      <c r="P200" s="49">
        <v>3.5414584015085156E-5</v>
      </c>
      <c r="Q200" s="49">
        <v>59.197000000000003</v>
      </c>
      <c r="R200" s="49">
        <v>1782</v>
      </c>
      <c r="S200" s="49">
        <v>2</v>
      </c>
      <c r="T200" s="49">
        <v>1</v>
      </c>
      <c r="U200" s="49">
        <v>1</v>
      </c>
      <c r="V200" s="49">
        <v>1.5</v>
      </c>
      <c r="W200" s="49">
        <v>2</v>
      </c>
      <c r="X200" s="107" t="s">
        <v>3063</v>
      </c>
    </row>
    <row r="201" spans="1:24" x14ac:dyDescent="0.25">
      <c r="A201" s="49">
        <v>9009361401</v>
      </c>
      <c r="B201" s="107" t="s">
        <v>264</v>
      </c>
      <c r="C201" s="107" t="s">
        <v>239</v>
      </c>
      <c r="D201" s="49">
        <v>0</v>
      </c>
      <c r="E201" s="49">
        <v>0</v>
      </c>
      <c r="F201" s="49">
        <v>1985</v>
      </c>
      <c r="G201" s="49">
        <v>1.4880077317262672E-6</v>
      </c>
      <c r="H201" s="107" t="s">
        <v>290</v>
      </c>
      <c r="I201" s="49">
        <v>0</v>
      </c>
      <c r="J201" s="49">
        <v>0</v>
      </c>
      <c r="K201" s="49">
        <v>0</v>
      </c>
      <c r="L201" s="49">
        <v>1.4880077317262672E-6</v>
      </c>
      <c r="M201" s="49">
        <v>0</v>
      </c>
      <c r="N201" s="49">
        <v>0</v>
      </c>
      <c r="O201" s="49">
        <v>1985</v>
      </c>
      <c r="P201" s="49">
        <v>1.4880077317262672E-6</v>
      </c>
      <c r="Q201" s="49">
        <v>25.573</v>
      </c>
      <c r="R201" s="49">
        <v>1313</v>
      </c>
      <c r="S201" s="49">
        <v>5</v>
      </c>
      <c r="T201" s="49">
        <v>1</v>
      </c>
      <c r="U201" s="49">
        <v>5</v>
      </c>
      <c r="V201" s="49">
        <v>5</v>
      </c>
      <c r="W201" s="49">
        <v>5</v>
      </c>
      <c r="X201" s="107" t="s">
        <v>3065</v>
      </c>
    </row>
    <row r="202" spans="1:24" x14ac:dyDescent="0.25">
      <c r="A202" s="49">
        <v>9009361401</v>
      </c>
      <c r="B202" s="107" t="s">
        <v>251</v>
      </c>
      <c r="C202" s="107" t="s">
        <v>244</v>
      </c>
      <c r="D202" s="49">
        <v>54474.441500000001</v>
      </c>
      <c r="E202" s="49">
        <v>0</v>
      </c>
      <c r="F202" s="49">
        <v>0</v>
      </c>
      <c r="G202" s="49">
        <v>1.9046498966096221E-5</v>
      </c>
      <c r="H202" s="107" t="s">
        <v>290</v>
      </c>
      <c r="I202" s="49">
        <v>3688.5129000000002</v>
      </c>
      <c r="J202" s="49">
        <v>0</v>
      </c>
      <c r="K202" s="49">
        <v>0</v>
      </c>
      <c r="L202" s="49">
        <v>1.9046498966096221E-5</v>
      </c>
      <c r="M202" s="49">
        <v>50785.928599999999</v>
      </c>
      <c r="N202" s="49">
        <v>0</v>
      </c>
      <c r="O202" s="49">
        <v>0</v>
      </c>
      <c r="P202" s="49">
        <v>1.9046498966096221E-5</v>
      </c>
      <c r="Q202" s="49">
        <v>25.573</v>
      </c>
      <c r="R202" s="49">
        <v>1313</v>
      </c>
      <c r="S202" s="49">
        <v>5</v>
      </c>
      <c r="T202" s="49">
        <v>1</v>
      </c>
      <c r="U202" s="49">
        <v>5</v>
      </c>
      <c r="V202" s="49">
        <v>5</v>
      </c>
      <c r="W202" s="49">
        <v>5</v>
      </c>
      <c r="X202" s="107" t="s">
        <v>3065</v>
      </c>
    </row>
    <row r="203" spans="1:24" x14ac:dyDescent="0.25">
      <c r="A203" s="49">
        <v>9009361402</v>
      </c>
      <c r="B203" s="107" t="s">
        <v>264</v>
      </c>
      <c r="C203" s="107" t="s">
        <v>239</v>
      </c>
      <c r="D203" s="49">
        <v>0</v>
      </c>
      <c r="E203" s="49">
        <v>0</v>
      </c>
      <c r="F203" s="49">
        <v>648547</v>
      </c>
      <c r="G203" s="49">
        <v>2.0832108244167739E-5</v>
      </c>
      <c r="H203" s="107" t="s">
        <v>290</v>
      </c>
      <c r="I203" s="49">
        <v>0</v>
      </c>
      <c r="J203" s="49">
        <v>0</v>
      </c>
      <c r="K203" s="49">
        <v>0</v>
      </c>
      <c r="L203" s="49">
        <v>2.0832108244167739E-5</v>
      </c>
      <c r="M203" s="49">
        <v>0</v>
      </c>
      <c r="N203" s="49">
        <v>0</v>
      </c>
      <c r="O203" s="49">
        <v>648547</v>
      </c>
      <c r="P203" s="49">
        <v>2.0832108244167739E-5</v>
      </c>
      <c r="Q203" s="49">
        <v>35.177999999999997</v>
      </c>
      <c r="R203" s="49">
        <v>1510</v>
      </c>
      <c r="S203" s="49">
        <v>4</v>
      </c>
      <c r="T203" s="49">
        <v>1</v>
      </c>
      <c r="U203" s="49">
        <v>5</v>
      </c>
      <c r="V203" s="49">
        <v>4.5</v>
      </c>
      <c r="W203" s="49">
        <v>5</v>
      </c>
      <c r="X203" s="107" t="s">
        <v>3066</v>
      </c>
    </row>
    <row r="204" spans="1:24" x14ac:dyDescent="0.25">
      <c r="A204" s="49">
        <v>9009361402</v>
      </c>
      <c r="B204" s="107" t="s">
        <v>251</v>
      </c>
      <c r="C204" s="107" t="s">
        <v>244</v>
      </c>
      <c r="D204" s="49">
        <v>119732.2037</v>
      </c>
      <c r="E204" s="49">
        <v>1.4861267900483195E-6</v>
      </c>
      <c r="F204" s="49">
        <v>0</v>
      </c>
      <c r="G204" s="49">
        <v>0</v>
      </c>
      <c r="H204" s="107" t="s">
        <v>290</v>
      </c>
      <c r="I204" s="49">
        <v>0</v>
      </c>
      <c r="J204" s="49">
        <v>1.4861267900483195E-6</v>
      </c>
      <c r="K204" s="49">
        <v>0</v>
      </c>
      <c r="L204" s="49">
        <v>0</v>
      </c>
      <c r="M204" s="49">
        <v>119732.2037</v>
      </c>
      <c r="N204" s="49">
        <v>1.4861267900483195E-6</v>
      </c>
      <c r="O204" s="49">
        <v>0</v>
      </c>
      <c r="P204" s="49">
        <v>0</v>
      </c>
      <c r="Q204" s="49">
        <v>35.177999999999997</v>
      </c>
      <c r="R204" s="49">
        <v>1510</v>
      </c>
      <c r="S204" s="49">
        <v>4</v>
      </c>
      <c r="T204" s="49">
        <v>1</v>
      </c>
      <c r="U204" s="49">
        <v>5</v>
      </c>
      <c r="V204" s="49">
        <v>4.5</v>
      </c>
      <c r="W204" s="49">
        <v>5</v>
      </c>
      <c r="X204" s="107" t="s">
        <v>3066</v>
      </c>
    </row>
    <row r="205" spans="1:24" x14ac:dyDescent="0.25">
      <c r="A205" s="49">
        <v>9009361500</v>
      </c>
      <c r="B205" s="107" t="s">
        <v>252</v>
      </c>
      <c r="C205" s="107" t="s">
        <v>239</v>
      </c>
      <c r="D205" s="49">
        <v>214352.32990000001</v>
      </c>
      <c r="E205" s="49">
        <v>0</v>
      </c>
      <c r="F205" s="49">
        <v>3517</v>
      </c>
      <c r="G205" s="49">
        <v>5.775850811468679E-6</v>
      </c>
      <c r="H205" s="107" t="s">
        <v>290</v>
      </c>
      <c r="I205" s="49">
        <v>0</v>
      </c>
      <c r="J205" s="49">
        <v>0</v>
      </c>
      <c r="K205" s="49">
        <v>0</v>
      </c>
      <c r="L205" s="49">
        <v>5.775850811468679E-6</v>
      </c>
      <c r="M205" s="49">
        <v>214352.32990000001</v>
      </c>
      <c r="N205" s="49">
        <v>0</v>
      </c>
      <c r="O205" s="49">
        <v>3517</v>
      </c>
      <c r="P205" s="49">
        <v>5.775850811468679E-6</v>
      </c>
      <c r="Q205" s="49">
        <v>34.21</v>
      </c>
      <c r="R205" s="49">
        <v>1260</v>
      </c>
      <c r="S205" s="49">
        <v>4</v>
      </c>
      <c r="T205" s="49">
        <v>1</v>
      </c>
      <c r="U205" s="49">
        <v>5</v>
      </c>
      <c r="V205" s="49">
        <v>4.5</v>
      </c>
      <c r="W205" s="49">
        <v>5</v>
      </c>
      <c r="X205" s="107" t="s">
        <v>3067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E730-2221-4F1E-A45B-5FFA5941139D}">
  <dimension ref="A1:AN205"/>
  <sheetViews>
    <sheetView workbookViewId="0">
      <selection activeCell="X3" sqref="A2:X205"/>
    </sheetView>
  </sheetViews>
  <sheetFormatPr defaultRowHeight="15" x14ac:dyDescent="0.25"/>
  <cols>
    <col min="1" max="1" width="14.28515625" bestFit="1" customWidth="1"/>
    <col min="2" max="2" width="14.42578125" bestFit="1" customWidth="1"/>
    <col min="3" max="3" width="18.42578125" bestFit="1" customWidth="1"/>
    <col min="4" max="4" width="18" bestFit="1" customWidth="1"/>
    <col min="5" max="5" width="27.42578125" bestFit="1" customWidth="1"/>
    <col min="6" max="6" width="25.7109375" bestFit="1" customWidth="1"/>
    <col min="7" max="7" width="35.140625" bestFit="1" customWidth="1"/>
    <col min="8" max="8" width="11.7109375" bestFit="1" customWidth="1"/>
    <col min="9" max="9" width="28.42578125" bestFit="1" customWidth="1"/>
    <col min="10" max="10" width="37.85546875" bestFit="1" customWidth="1"/>
    <col min="11" max="11" width="36.5703125" bestFit="1" customWidth="1"/>
    <col min="12" max="12" width="46.42578125" bestFit="1" customWidth="1"/>
    <col min="13" max="13" width="21.42578125" bestFit="1" customWidth="1"/>
    <col min="14" max="14" width="30.85546875" bestFit="1" customWidth="1"/>
    <col min="15" max="15" width="29.5703125" bestFit="1" customWidth="1"/>
    <col min="16" max="16" width="39" bestFit="1" customWidth="1"/>
    <col min="17" max="17" width="52.85546875" bestFit="1" customWidth="1"/>
    <col min="18" max="18" width="47.7109375" bestFit="1" customWidth="1"/>
    <col min="19" max="19" width="45.42578125" bestFit="1" customWidth="1"/>
    <col min="20" max="20" width="31" bestFit="1" customWidth="1"/>
    <col min="21" max="21" width="41.28515625" bestFit="1" customWidth="1"/>
    <col min="22" max="22" width="36.42578125" bestFit="1" customWidth="1"/>
    <col min="23" max="23" width="40.28515625" bestFit="1" customWidth="1"/>
    <col min="24" max="24" width="40.28515625" style="49" customWidth="1"/>
    <col min="26" max="26" width="13.140625" bestFit="1" customWidth="1"/>
    <col min="27" max="27" width="22.5703125" bestFit="1" customWidth="1"/>
    <col min="28" max="28" width="30.28515625" bestFit="1" customWidth="1"/>
    <col min="29" max="29" width="32.85546875" bestFit="1" customWidth="1"/>
    <col min="30" max="30" width="41" bestFit="1" customWidth="1"/>
    <col min="31" max="31" width="26" bestFit="1" customWidth="1"/>
    <col min="32" max="32" width="34.140625" bestFit="1" customWidth="1"/>
    <col min="35" max="35" width="15.28515625" bestFit="1" customWidth="1"/>
    <col min="36" max="36" width="14.28515625" bestFit="1" customWidth="1"/>
    <col min="37" max="37" width="12.5703125" bestFit="1" customWidth="1"/>
    <col min="38" max="38" width="9.28515625" bestFit="1" customWidth="1"/>
    <col min="39" max="39" width="15.28515625" bestFit="1" customWidth="1"/>
    <col min="40" max="40" width="14.28515625" bestFit="1" customWidth="1"/>
  </cols>
  <sheetData>
    <row r="1" spans="1:40" x14ac:dyDescent="0.25">
      <c r="A1" t="s">
        <v>1</v>
      </c>
      <c r="B1" t="s">
        <v>2</v>
      </c>
      <c r="C1" t="s">
        <v>286</v>
      </c>
      <c r="D1" t="s">
        <v>8</v>
      </c>
      <c r="E1" t="s">
        <v>9</v>
      </c>
      <c r="F1" t="s">
        <v>10</v>
      </c>
      <c r="G1" t="s">
        <v>15</v>
      </c>
      <c r="H1" t="s">
        <v>278</v>
      </c>
      <c r="I1" t="s">
        <v>7</v>
      </c>
      <c r="J1" t="s">
        <v>13</v>
      </c>
      <c r="K1" t="s">
        <v>12</v>
      </c>
      <c r="L1" t="s">
        <v>14</v>
      </c>
      <c r="M1" t="s">
        <v>16</v>
      </c>
      <c r="N1" t="s">
        <v>17</v>
      </c>
      <c r="O1" t="s">
        <v>18</v>
      </c>
      <c r="P1" t="s">
        <v>19</v>
      </c>
      <c r="Q1" t="s">
        <v>1967</v>
      </c>
      <c r="R1" t="s">
        <v>1968</v>
      </c>
      <c r="S1" t="s">
        <v>1969</v>
      </c>
      <c r="T1" t="s">
        <v>1970</v>
      </c>
      <c r="U1" t="s">
        <v>1971</v>
      </c>
      <c r="V1" t="s">
        <v>1972</v>
      </c>
      <c r="W1" t="s">
        <v>1973</v>
      </c>
      <c r="X1" s="49" t="s">
        <v>277</v>
      </c>
    </row>
    <row r="2" spans="1:40" x14ac:dyDescent="0.25">
      <c r="A2" s="49">
        <v>9001060100</v>
      </c>
      <c r="B2" s="107" t="s">
        <v>241</v>
      </c>
      <c r="C2" s="107" t="s">
        <v>239</v>
      </c>
      <c r="D2" s="49">
        <v>100227.791</v>
      </c>
      <c r="E2" s="49">
        <v>1.3553941470087741E-5</v>
      </c>
      <c r="F2" s="49">
        <v>0</v>
      </c>
      <c r="G2" s="49">
        <v>0</v>
      </c>
      <c r="H2" s="107" t="s">
        <v>1965</v>
      </c>
      <c r="I2" s="49">
        <v>0</v>
      </c>
      <c r="J2" s="49">
        <v>1.3553941470087741E-5</v>
      </c>
      <c r="K2" s="49">
        <v>0</v>
      </c>
      <c r="L2" s="49">
        <v>0</v>
      </c>
      <c r="M2" s="49">
        <v>100227.791</v>
      </c>
      <c r="N2" s="49">
        <v>1.3553941470087741E-5</v>
      </c>
      <c r="O2" s="49">
        <v>0</v>
      </c>
      <c r="P2" s="49">
        <v>0</v>
      </c>
      <c r="Q2" s="49">
        <v>85.387</v>
      </c>
      <c r="R2" s="49">
        <v>2313</v>
      </c>
      <c r="S2" s="49">
        <v>1</v>
      </c>
      <c r="T2" s="49">
        <v>1</v>
      </c>
      <c r="U2" s="49">
        <v>2</v>
      </c>
      <c r="V2" s="49">
        <v>1.5</v>
      </c>
      <c r="W2" s="49">
        <v>2</v>
      </c>
      <c r="X2" s="49" t="str">
        <f>RIGHT(Merge1[[#This Row],[Census Tract]],10)</f>
        <v>9001060100</v>
      </c>
      <c r="AG2" t="s">
        <v>1978</v>
      </c>
    </row>
    <row r="3" spans="1:40" x14ac:dyDescent="0.25">
      <c r="A3" s="49">
        <v>9001060200</v>
      </c>
      <c r="B3" s="107" t="s">
        <v>241</v>
      </c>
      <c r="C3" s="107" t="s">
        <v>239</v>
      </c>
      <c r="D3" s="49">
        <v>73601.251600000003</v>
      </c>
      <c r="E3" s="49">
        <v>3.049800401209461E-5</v>
      </c>
      <c r="F3" s="49">
        <v>0</v>
      </c>
      <c r="G3" s="49">
        <v>0</v>
      </c>
      <c r="H3" s="107" t="s">
        <v>1965</v>
      </c>
      <c r="I3" s="49">
        <v>0</v>
      </c>
      <c r="J3" s="49">
        <v>3.049800401209461E-5</v>
      </c>
      <c r="K3" s="49">
        <v>0</v>
      </c>
      <c r="L3" s="49">
        <v>0</v>
      </c>
      <c r="M3" s="49">
        <v>73601.251600000003</v>
      </c>
      <c r="N3" s="49">
        <v>3.049800401209461E-5</v>
      </c>
      <c r="O3" s="49">
        <v>0</v>
      </c>
      <c r="P3" s="49">
        <v>0</v>
      </c>
      <c r="Q3" s="49">
        <v>75.665000000000006</v>
      </c>
      <c r="R3" s="49">
        <v>2452</v>
      </c>
      <c r="S3" s="49">
        <v>1</v>
      </c>
      <c r="T3" s="49">
        <v>1</v>
      </c>
      <c r="U3" s="49">
        <v>3</v>
      </c>
      <c r="V3" s="49">
        <v>2</v>
      </c>
      <c r="W3" s="49">
        <v>2</v>
      </c>
      <c r="X3" s="49" t="str">
        <f>RIGHT(Merge1[[#This Row],[Census Tract]],10)</f>
        <v>9001060200</v>
      </c>
      <c r="Z3" s="105" t="s">
        <v>281</v>
      </c>
      <c r="AA3" s="49" t="s">
        <v>283</v>
      </c>
      <c r="AB3" s="49" t="s">
        <v>285</v>
      </c>
      <c r="AC3" s="49" t="s">
        <v>1974</v>
      </c>
      <c r="AD3" s="49" t="s">
        <v>1975</v>
      </c>
      <c r="AE3" s="49" t="s">
        <v>1976</v>
      </c>
      <c r="AF3" s="49" t="s">
        <v>1977</v>
      </c>
      <c r="AH3" t="s">
        <v>281</v>
      </c>
      <c r="AI3" t="s">
        <v>283</v>
      </c>
      <c r="AJ3" t="s">
        <v>285</v>
      </c>
      <c r="AK3" t="s">
        <v>1974</v>
      </c>
      <c r="AL3" t="s">
        <v>1975</v>
      </c>
      <c r="AM3" t="s">
        <v>1976</v>
      </c>
      <c r="AN3" t="s">
        <v>1977</v>
      </c>
    </row>
    <row r="4" spans="1:40" x14ac:dyDescent="0.25">
      <c r="A4" s="49">
        <v>9001060300</v>
      </c>
      <c r="B4" s="107" t="s">
        <v>241</v>
      </c>
      <c r="C4" s="107" t="s">
        <v>239</v>
      </c>
      <c r="D4" s="49">
        <v>37903.3364</v>
      </c>
      <c r="E4" s="49">
        <v>3.1026838240039302E-8</v>
      </c>
      <c r="F4" s="49">
        <v>1240</v>
      </c>
      <c r="G4" s="49">
        <v>0</v>
      </c>
      <c r="H4" s="107" t="s">
        <v>290</v>
      </c>
      <c r="I4" s="49">
        <v>0</v>
      </c>
      <c r="J4" s="49">
        <v>3.1026838240039302E-8</v>
      </c>
      <c r="K4" s="49">
        <v>0</v>
      </c>
      <c r="L4" s="49">
        <v>0</v>
      </c>
      <c r="M4" s="49">
        <v>37903.3364</v>
      </c>
      <c r="N4" s="49">
        <v>3.1026838240039302E-8</v>
      </c>
      <c r="O4" s="49">
        <v>1240</v>
      </c>
      <c r="P4" s="49">
        <v>0</v>
      </c>
      <c r="Q4" s="49">
        <v>114.261</v>
      </c>
      <c r="R4" s="49">
        <v>3341</v>
      </c>
      <c r="S4" s="49">
        <v>1</v>
      </c>
      <c r="T4" s="49">
        <v>1</v>
      </c>
      <c r="U4" s="49">
        <v>2</v>
      </c>
      <c r="V4" s="49">
        <v>1.5</v>
      </c>
      <c r="W4" s="49">
        <v>2</v>
      </c>
      <c r="X4" s="49" t="str">
        <f>RIGHT(Merge1[[#This Row],[Census Tract]],10)</f>
        <v>9001060300</v>
      </c>
      <c r="Z4" s="106">
        <v>1</v>
      </c>
      <c r="AA4" s="107">
        <v>644852.13540000003</v>
      </c>
      <c r="AB4" s="107">
        <v>256726.5</v>
      </c>
      <c r="AC4" s="107">
        <v>2121.6125999999999</v>
      </c>
      <c r="AD4" s="107">
        <v>0</v>
      </c>
      <c r="AE4" s="107">
        <v>642730.52280000004</v>
      </c>
      <c r="AF4" s="107">
        <v>256726.5</v>
      </c>
      <c r="AH4">
        <v>1</v>
      </c>
      <c r="AI4" s="116">
        <v>380781.65780000004</v>
      </c>
      <c r="AJ4" s="116">
        <v>50475</v>
      </c>
      <c r="AK4" s="116">
        <v>2121.6125999999999</v>
      </c>
      <c r="AL4" s="116">
        <v>0</v>
      </c>
      <c r="AM4" s="116">
        <v>378660.04520000005</v>
      </c>
      <c r="AN4" s="116">
        <v>50475</v>
      </c>
    </row>
    <row r="5" spans="1:40" x14ac:dyDescent="0.25">
      <c r="A5" s="49">
        <v>9001060400</v>
      </c>
      <c r="B5" s="107" t="s">
        <v>241</v>
      </c>
      <c r="C5" s="107" t="s">
        <v>239</v>
      </c>
      <c r="D5" s="49">
        <v>9570.1769000000004</v>
      </c>
      <c r="E5" s="49">
        <v>2.453308394829508E-3</v>
      </c>
      <c r="F5" s="49">
        <v>0</v>
      </c>
      <c r="G5" s="49">
        <v>1.1966439137924103E-3</v>
      </c>
      <c r="H5" s="107" t="s">
        <v>1965</v>
      </c>
      <c r="I5" s="49">
        <v>0</v>
      </c>
      <c r="J5" s="49">
        <v>2.453308394829508E-3</v>
      </c>
      <c r="K5" s="49">
        <v>0</v>
      </c>
      <c r="L5" s="49">
        <v>1.1966439137924103E-3</v>
      </c>
      <c r="M5" s="49">
        <v>9570.1769000000004</v>
      </c>
      <c r="N5" s="49">
        <v>2.453308394829508E-3</v>
      </c>
      <c r="O5" s="49">
        <v>0</v>
      </c>
      <c r="P5" s="49">
        <v>1.1966439137924103E-3</v>
      </c>
      <c r="Q5" s="49">
        <v>146.92699999999999</v>
      </c>
      <c r="R5" s="49">
        <v>3810</v>
      </c>
      <c r="S5" s="49">
        <v>1</v>
      </c>
      <c r="T5" s="49">
        <v>1</v>
      </c>
      <c r="U5" s="49">
        <v>1</v>
      </c>
      <c r="V5" s="49">
        <v>1</v>
      </c>
      <c r="W5" s="49">
        <v>1</v>
      </c>
      <c r="X5" s="49" t="str">
        <f>RIGHT(Merge1[[#This Row],[Census Tract]],10)</f>
        <v>9001060400</v>
      </c>
      <c r="Z5" s="106">
        <v>2</v>
      </c>
      <c r="AA5" s="107">
        <v>1620695.8029</v>
      </c>
      <c r="AB5" s="107">
        <v>613013.79</v>
      </c>
      <c r="AC5" s="107">
        <v>6043.2620999999999</v>
      </c>
      <c r="AD5" s="107">
        <v>0</v>
      </c>
      <c r="AE5" s="107">
        <v>1614652.5408000001</v>
      </c>
      <c r="AF5" s="107">
        <v>613013.79</v>
      </c>
      <c r="AH5">
        <v>2</v>
      </c>
      <c r="AI5" s="116">
        <v>1351586.5939999996</v>
      </c>
      <c r="AJ5" s="116">
        <v>592755</v>
      </c>
      <c r="AK5" s="116">
        <v>1844.7194999999999</v>
      </c>
      <c r="AL5" s="116">
        <v>0</v>
      </c>
      <c r="AM5" s="116">
        <v>1349741.8744999997</v>
      </c>
      <c r="AN5" s="116">
        <v>592755</v>
      </c>
    </row>
    <row r="6" spans="1:40" x14ac:dyDescent="0.25">
      <c r="A6" s="49">
        <v>9001060500</v>
      </c>
      <c r="B6" s="107" t="s">
        <v>241</v>
      </c>
      <c r="C6" s="107" t="s">
        <v>239</v>
      </c>
      <c r="D6" s="49">
        <v>4850.7232000000004</v>
      </c>
      <c r="E6" s="49">
        <v>3.642720565257129E-6</v>
      </c>
      <c r="F6" s="49">
        <v>330</v>
      </c>
      <c r="G6" s="49">
        <v>0</v>
      </c>
      <c r="H6" s="107" t="s">
        <v>290</v>
      </c>
      <c r="I6" s="49">
        <v>0</v>
      </c>
      <c r="J6" s="49">
        <v>3.642720565257129E-6</v>
      </c>
      <c r="K6" s="49">
        <v>0</v>
      </c>
      <c r="L6" s="49">
        <v>0</v>
      </c>
      <c r="M6" s="49">
        <v>4850.7232000000004</v>
      </c>
      <c r="N6" s="49">
        <v>3.642720565257129E-6</v>
      </c>
      <c r="O6" s="49">
        <v>330</v>
      </c>
      <c r="P6" s="49">
        <v>0</v>
      </c>
      <c r="Q6" s="49">
        <v>121.599</v>
      </c>
      <c r="R6" s="49">
        <v>3418</v>
      </c>
      <c r="S6" s="49">
        <v>1</v>
      </c>
      <c r="T6" s="49">
        <v>1</v>
      </c>
      <c r="U6" s="49">
        <v>1</v>
      </c>
      <c r="V6" s="49">
        <v>1</v>
      </c>
      <c r="W6" s="49">
        <v>1</v>
      </c>
      <c r="X6" s="49" t="str">
        <f>RIGHT(Merge1[[#This Row],[Census Tract]],10)</f>
        <v>9001060500</v>
      </c>
      <c r="Z6" s="106">
        <v>3</v>
      </c>
      <c r="AA6" s="107">
        <v>3135886.8761999994</v>
      </c>
      <c r="AB6" s="107">
        <v>748894.24000000011</v>
      </c>
      <c r="AC6" s="107">
        <v>34364.0357</v>
      </c>
      <c r="AD6" s="107">
        <v>0</v>
      </c>
      <c r="AE6" s="107">
        <v>3101522.8404999995</v>
      </c>
      <c r="AF6" s="107">
        <v>748894.24000000011</v>
      </c>
      <c r="AH6">
        <v>3</v>
      </c>
      <c r="AI6" s="116">
        <v>3220035.9386999998</v>
      </c>
      <c r="AJ6" s="116">
        <v>912176.96000000008</v>
      </c>
      <c r="AK6" s="116">
        <v>20016.873299999999</v>
      </c>
      <c r="AL6" s="116">
        <v>0</v>
      </c>
      <c r="AM6" s="116">
        <v>3200019.0653999997</v>
      </c>
      <c r="AN6" s="116">
        <v>912176.96000000008</v>
      </c>
    </row>
    <row r="7" spans="1:40" x14ac:dyDescent="0.25">
      <c r="A7" s="49">
        <v>9001060600</v>
      </c>
      <c r="B7" s="107" t="s">
        <v>241</v>
      </c>
      <c r="C7" s="107" t="s">
        <v>239</v>
      </c>
      <c r="D7" s="49">
        <v>33150.8917</v>
      </c>
      <c r="E7" s="49">
        <v>3.3323013887803549E-3</v>
      </c>
      <c r="F7" s="49">
        <v>0</v>
      </c>
      <c r="G7" s="49">
        <v>1.8769479542696205E-3</v>
      </c>
      <c r="H7" s="107" t="s">
        <v>1965</v>
      </c>
      <c r="I7" s="49">
        <v>0</v>
      </c>
      <c r="J7" s="49">
        <v>3.3323013887803549E-3</v>
      </c>
      <c r="K7" s="49">
        <v>0</v>
      </c>
      <c r="L7" s="49">
        <v>1.8769479542696205E-3</v>
      </c>
      <c r="M7" s="49">
        <v>33150.8917</v>
      </c>
      <c r="N7" s="49">
        <v>3.3323013887803549E-3</v>
      </c>
      <c r="O7" s="49">
        <v>0</v>
      </c>
      <c r="P7" s="49">
        <v>1.8769479542696205E-3</v>
      </c>
      <c r="Q7" s="49">
        <v>116.73399999999999</v>
      </c>
      <c r="R7" s="49">
        <v>2525</v>
      </c>
      <c r="S7" s="49">
        <v>1</v>
      </c>
      <c r="T7" s="49">
        <v>1</v>
      </c>
      <c r="U7" s="49">
        <v>2</v>
      </c>
      <c r="V7" s="49">
        <v>1.5</v>
      </c>
      <c r="W7" s="49">
        <v>2</v>
      </c>
      <c r="X7" s="49" t="str">
        <f>RIGHT(Merge1[[#This Row],[Census Tract]],10)</f>
        <v>9001060600</v>
      </c>
      <c r="Z7" s="106">
        <v>4</v>
      </c>
      <c r="AA7" s="107">
        <v>2352159.7479000003</v>
      </c>
      <c r="AB7" s="107">
        <v>1624963.07</v>
      </c>
      <c r="AC7" s="107">
        <v>28379.462900000002</v>
      </c>
      <c r="AD7" s="107">
        <v>0</v>
      </c>
      <c r="AE7" s="107">
        <v>2323780.2850000001</v>
      </c>
      <c r="AF7" s="107">
        <v>1624963.07</v>
      </c>
      <c r="AH7">
        <v>4</v>
      </c>
      <c r="AI7" s="116">
        <v>2923302.3979000002</v>
      </c>
      <c r="AJ7" s="116">
        <v>1950597.6400000001</v>
      </c>
      <c r="AK7" s="116">
        <v>33742.299500000001</v>
      </c>
      <c r="AL7" s="116">
        <v>0</v>
      </c>
      <c r="AM7" s="116">
        <v>2889560.0983999996</v>
      </c>
      <c r="AN7" s="116">
        <v>1950597.6400000001</v>
      </c>
    </row>
    <row r="8" spans="1:40" x14ac:dyDescent="0.25">
      <c r="A8" s="49">
        <v>9001060700</v>
      </c>
      <c r="B8" s="107" t="s">
        <v>241</v>
      </c>
      <c r="C8" s="107" t="s">
        <v>239</v>
      </c>
      <c r="D8" s="49">
        <v>101146.5624</v>
      </c>
      <c r="E8" s="49">
        <v>3.4587412562109197E-3</v>
      </c>
      <c r="F8" s="49">
        <v>2245.5</v>
      </c>
      <c r="G8" s="49">
        <v>1.1630691025368313E-3</v>
      </c>
      <c r="H8" s="107" t="s">
        <v>1965</v>
      </c>
      <c r="I8" s="49">
        <v>0</v>
      </c>
      <c r="J8" s="49">
        <v>3.4587412562109197E-3</v>
      </c>
      <c r="K8" s="49">
        <v>0</v>
      </c>
      <c r="L8" s="49">
        <v>1.1630691025368313E-3</v>
      </c>
      <c r="M8" s="49">
        <v>101146.5624</v>
      </c>
      <c r="N8" s="49">
        <v>3.4587412562109197E-3</v>
      </c>
      <c r="O8" s="49">
        <v>2245.5</v>
      </c>
      <c r="P8" s="49">
        <v>1.1630691025368313E-3</v>
      </c>
      <c r="Q8" s="49">
        <v>104.15</v>
      </c>
      <c r="R8" s="49">
        <v>2864</v>
      </c>
      <c r="S8" s="49">
        <v>1</v>
      </c>
      <c r="T8" s="49">
        <v>1</v>
      </c>
      <c r="U8" s="49">
        <v>2</v>
      </c>
      <c r="V8" s="49">
        <v>1.5</v>
      </c>
      <c r="W8" s="49">
        <v>2</v>
      </c>
      <c r="X8" s="49" t="str">
        <f>RIGHT(Merge1[[#This Row],[Census Tract]],10)</f>
        <v>9001060700</v>
      </c>
      <c r="Z8" s="106">
        <v>5</v>
      </c>
      <c r="AA8" s="107">
        <v>3799099.1284999996</v>
      </c>
      <c r="AB8" s="107">
        <v>1906929.76</v>
      </c>
      <c r="AC8" s="107">
        <v>84377.858099999998</v>
      </c>
      <c r="AD8" s="107">
        <v>800</v>
      </c>
      <c r="AE8" s="107">
        <v>3714721.2703999989</v>
      </c>
      <c r="AF8" s="107">
        <v>1906129.76</v>
      </c>
      <c r="AH8">
        <v>5</v>
      </c>
      <c r="AI8" s="116">
        <v>3676987.1025</v>
      </c>
      <c r="AJ8" s="116">
        <v>1644522.76</v>
      </c>
      <c r="AK8" s="116">
        <v>97560.72649999999</v>
      </c>
      <c r="AL8" s="116">
        <v>800</v>
      </c>
      <c r="AM8" s="116">
        <v>3579426.3759999992</v>
      </c>
      <c r="AN8" s="116">
        <v>1643722.76</v>
      </c>
    </row>
    <row r="9" spans="1:40" x14ac:dyDescent="0.25">
      <c r="A9" s="49">
        <v>9001060900</v>
      </c>
      <c r="B9" s="107" t="s">
        <v>241</v>
      </c>
      <c r="C9" s="107" t="s">
        <v>239</v>
      </c>
      <c r="D9" s="49">
        <v>2542.0457000000001</v>
      </c>
      <c r="E9" s="49">
        <v>5.7714802906822541E-3</v>
      </c>
      <c r="F9" s="49">
        <v>0</v>
      </c>
      <c r="G9" s="49">
        <v>9.738492777457777E-4</v>
      </c>
      <c r="H9" s="107" t="s">
        <v>1965</v>
      </c>
      <c r="I9" s="49">
        <v>0</v>
      </c>
      <c r="J9" s="49">
        <v>5.7714802906822541E-3</v>
      </c>
      <c r="K9" s="49">
        <v>0</v>
      </c>
      <c r="L9" s="49">
        <v>9.738492777457777E-4</v>
      </c>
      <c r="M9" s="49">
        <v>2542.0457000000001</v>
      </c>
      <c r="N9" s="49">
        <v>5.7714802906822541E-3</v>
      </c>
      <c r="O9" s="49">
        <v>0</v>
      </c>
      <c r="P9" s="49">
        <v>9.738492777457777E-4</v>
      </c>
      <c r="Q9" s="49">
        <v>82.66</v>
      </c>
      <c r="R9" s="49">
        <v>2698</v>
      </c>
      <c r="S9" s="49">
        <v>1</v>
      </c>
      <c r="T9" s="49">
        <v>1</v>
      </c>
      <c r="U9" s="49">
        <v>1</v>
      </c>
      <c r="V9" s="49">
        <v>1</v>
      </c>
      <c r="W9" s="49">
        <v>1</v>
      </c>
      <c r="X9" s="49" t="str">
        <f>RIGHT(Merge1[[#This Row],[Census Tract]],10)</f>
        <v>9001060900</v>
      </c>
      <c r="Z9" s="106" t="s">
        <v>282</v>
      </c>
      <c r="AA9" s="107">
        <v>11552693.6909</v>
      </c>
      <c r="AB9" s="107">
        <v>5150527.3600000003</v>
      </c>
      <c r="AC9" s="107">
        <v>155286.23139999999</v>
      </c>
      <c r="AD9" s="107">
        <v>800</v>
      </c>
      <c r="AE9" s="107">
        <v>11397407.459499998</v>
      </c>
      <c r="AF9" s="107">
        <v>5149727.3600000003</v>
      </c>
      <c r="AH9" t="s">
        <v>282</v>
      </c>
      <c r="AI9" s="116">
        <v>11552693.6909</v>
      </c>
      <c r="AJ9" s="116">
        <v>5150527.3600000003</v>
      </c>
      <c r="AK9" s="116">
        <v>155286.23139999999</v>
      </c>
      <c r="AL9" s="116">
        <v>800</v>
      </c>
      <c r="AM9" s="116">
        <v>11397407.459499998</v>
      </c>
      <c r="AN9" s="116">
        <v>5149727.3600000003</v>
      </c>
    </row>
    <row r="10" spans="1:40" x14ac:dyDescent="0.25">
      <c r="A10" s="49">
        <v>9001061000</v>
      </c>
      <c r="B10" s="107" t="s">
        <v>241</v>
      </c>
      <c r="C10" s="107" t="s">
        <v>239</v>
      </c>
      <c r="D10" s="49">
        <v>48402.934399999998</v>
      </c>
      <c r="E10" s="49">
        <v>2.6703042528062166E-3</v>
      </c>
      <c r="F10" s="49">
        <v>79085</v>
      </c>
      <c r="G10" s="49">
        <v>4.3758140968420684E-4</v>
      </c>
      <c r="H10" s="107" t="s">
        <v>1965</v>
      </c>
      <c r="I10" s="49">
        <v>0</v>
      </c>
      <c r="J10" s="49">
        <v>2.6703042528062166E-3</v>
      </c>
      <c r="K10" s="49">
        <v>0</v>
      </c>
      <c r="L10" s="49">
        <v>4.3758140968420684E-4</v>
      </c>
      <c r="M10" s="49">
        <v>48402.934399999998</v>
      </c>
      <c r="N10" s="49">
        <v>2.6703042528062166E-3</v>
      </c>
      <c r="O10" s="49">
        <v>79085</v>
      </c>
      <c r="P10" s="49">
        <v>4.3758140968420684E-4</v>
      </c>
      <c r="Q10" s="49">
        <v>49.470999999999997</v>
      </c>
      <c r="R10" s="49">
        <v>1741</v>
      </c>
      <c r="S10" s="49">
        <v>3</v>
      </c>
      <c r="T10" s="49">
        <v>1</v>
      </c>
      <c r="U10" s="49">
        <v>3</v>
      </c>
      <c r="V10" s="49">
        <v>3</v>
      </c>
      <c r="W10" s="49">
        <v>3</v>
      </c>
      <c r="X10" s="49" t="str">
        <f>RIGHT(Merge1[[#This Row],[Census Tract]],10)</f>
        <v>9001061000</v>
      </c>
    </row>
    <row r="11" spans="1:40" x14ac:dyDescent="0.25">
      <c r="A11" s="49">
        <v>9001061100</v>
      </c>
      <c r="B11" s="107" t="s">
        <v>241</v>
      </c>
      <c r="C11" s="107" t="s">
        <v>239</v>
      </c>
      <c r="D11" s="49">
        <v>3413.4719</v>
      </c>
      <c r="E11" s="49">
        <v>4.2257383673199944E-3</v>
      </c>
      <c r="F11" s="49">
        <v>0</v>
      </c>
      <c r="G11" s="49">
        <v>5.7024622701399392E-3</v>
      </c>
      <c r="H11" s="107" t="s">
        <v>1966</v>
      </c>
      <c r="I11" s="49">
        <v>0</v>
      </c>
      <c r="J11" s="49">
        <v>4.2257383673199944E-3</v>
      </c>
      <c r="K11" s="49">
        <v>0</v>
      </c>
      <c r="L11" s="49">
        <v>5.7024622701399392E-3</v>
      </c>
      <c r="M11" s="49">
        <v>3413.4719</v>
      </c>
      <c r="N11" s="49">
        <v>4.2257383673199944E-3</v>
      </c>
      <c r="O11" s="49">
        <v>0</v>
      </c>
      <c r="P11" s="49">
        <v>5.7024622701399392E-3</v>
      </c>
      <c r="Q11" s="49">
        <v>94.519000000000005</v>
      </c>
      <c r="R11" s="49">
        <v>2692</v>
      </c>
      <c r="S11" s="49">
        <v>1</v>
      </c>
      <c r="T11" s="49">
        <v>1</v>
      </c>
      <c r="U11" s="49">
        <v>1</v>
      </c>
      <c r="V11" s="49">
        <v>1</v>
      </c>
      <c r="W11" s="49">
        <v>1</v>
      </c>
      <c r="X11" s="49" t="str">
        <f>RIGHT(Merge1[[#This Row],[Census Tract]],10)</f>
        <v>9001061100</v>
      </c>
      <c r="AH11" t="s">
        <v>281</v>
      </c>
      <c r="AI11" t="s">
        <v>1979</v>
      </c>
      <c r="AJ11" t="s">
        <v>1980</v>
      </c>
      <c r="AK11" t="s">
        <v>1981</v>
      </c>
      <c r="AL11" t="s">
        <v>1982</v>
      </c>
      <c r="AM11" t="s">
        <v>1983</v>
      </c>
      <c r="AN11" t="s">
        <v>1984</v>
      </c>
    </row>
    <row r="12" spans="1:40" x14ac:dyDescent="0.25">
      <c r="A12" s="49">
        <v>9001061300</v>
      </c>
      <c r="B12" s="107" t="s">
        <v>241</v>
      </c>
      <c r="C12" s="107" t="s">
        <v>239</v>
      </c>
      <c r="D12" s="49">
        <v>19307.045299999998</v>
      </c>
      <c r="E12" s="49">
        <v>4.0455314530851143E-3</v>
      </c>
      <c r="F12" s="49">
        <v>0</v>
      </c>
      <c r="G12" s="49">
        <v>4.9616367887917736E-4</v>
      </c>
      <c r="H12" s="107" t="s">
        <v>1965</v>
      </c>
      <c r="I12" s="49">
        <v>1395.1153999999999</v>
      </c>
      <c r="J12" s="49">
        <v>4.0455314530851143E-3</v>
      </c>
      <c r="K12" s="49">
        <v>0</v>
      </c>
      <c r="L12" s="49">
        <v>4.9616367887917736E-4</v>
      </c>
      <c r="M12" s="49">
        <v>17911.929899999999</v>
      </c>
      <c r="N12" s="49">
        <v>4.0455314530851143E-3</v>
      </c>
      <c r="O12" s="49">
        <v>0</v>
      </c>
      <c r="P12" s="49">
        <v>4.9616367887917736E-4</v>
      </c>
      <c r="Q12" s="49">
        <v>54.923000000000002</v>
      </c>
      <c r="R12" s="49">
        <v>1857</v>
      </c>
      <c r="S12" s="49">
        <v>3</v>
      </c>
      <c r="T12" s="49">
        <v>1</v>
      </c>
      <c r="U12" s="49">
        <v>4</v>
      </c>
      <c r="V12" s="49">
        <v>3.5</v>
      </c>
      <c r="W12" s="49">
        <v>4</v>
      </c>
      <c r="X12" s="49" t="str">
        <f>RIGHT(Merge1[[#This Row],[Census Tract]],10)</f>
        <v>9001061300</v>
      </c>
      <c r="AH12">
        <v>1</v>
      </c>
      <c r="AI12" s="10">
        <f>AI4/AI$9</f>
        <v>3.2960421871129492E-2</v>
      </c>
      <c r="AJ12" s="10">
        <f t="shared" ref="AJ12:AN12" si="0">AJ4/AJ$9</f>
        <v>9.7999673571290379E-3</v>
      </c>
      <c r="AK12" s="10">
        <f t="shared" si="0"/>
        <v>1.3662593140888085E-2</v>
      </c>
      <c r="AL12" s="10">
        <f t="shared" si="0"/>
        <v>0</v>
      </c>
      <c r="AM12" s="10">
        <f t="shared" si="0"/>
        <v>3.3223348954185043E-2</v>
      </c>
      <c r="AN12" s="10">
        <f t="shared" si="0"/>
        <v>9.8014897627512459E-3</v>
      </c>
    </row>
    <row r="13" spans="1:40" x14ac:dyDescent="0.25">
      <c r="A13" s="49">
        <v>9001061400</v>
      </c>
      <c r="B13" s="107" t="s">
        <v>241</v>
      </c>
      <c r="C13" s="107" t="s">
        <v>239</v>
      </c>
      <c r="D13" s="49">
        <v>111401.4479</v>
      </c>
      <c r="E13" s="49">
        <v>1.4151994756314813E-3</v>
      </c>
      <c r="F13" s="49">
        <v>224266</v>
      </c>
      <c r="G13" s="49">
        <v>2.6114654732414528E-4</v>
      </c>
      <c r="H13" s="107" t="s">
        <v>1965</v>
      </c>
      <c r="I13" s="49">
        <v>0</v>
      </c>
      <c r="J13" s="49">
        <v>1.4151994756314813E-3</v>
      </c>
      <c r="K13" s="49">
        <v>0</v>
      </c>
      <c r="L13" s="49">
        <v>2.6114654732414528E-4</v>
      </c>
      <c r="M13" s="49">
        <v>111401.4479</v>
      </c>
      <c r="N13" s="49">
        <v>1.4151994756314813E-3</v>
      </c>
      <c r="O13" s="49">
        <v>224266</v>
      </c>
      <c r="P13" s="49">
        <v>2.6114654732414528E-4</v>
      </c>
      <c r="Q13" s="49">
        <v>56.725000000000001</v>
      </c>
      <c r="R13" s="49">
        <v>1873</v>
      </c>
      <c r="S13" s="49">
        <v>3</v>
      </c>
      <c r="T13" s="49">
        <v>1</v>
      </c>
      <c r="U13" s="49">
        <v>5</v>
      </c>
      <c r="V13" s="49">
        <v>4</v>
      </c>
      <c r="W13" s="49">
        <v>4</v>
      </c>
      <c r="X13" s="49" t="str">
        <f>RIGHT(Merge1[[#This Row],[Census Tract]],10)</f>
        <v>9001061400</v>
      </c>
      <c r="AH13">
        <v>2</v>
      </c>
      <c r="AI13" s="10">
        <f t="shared" ref="AI13:AN13" si="1">AI5/AI$9</f>
        <v>0.11699319917610537</v>
      </c>
      <c r="AJ13" s="10">
        <f t="shared" si="1"/>
        <v>0.11508627341802917</v>
      </c>
      <c r="AK13" s="10">
        <f t="shared" si="1"/>
        <v>1.1879478839615912E-2</v>
      </c>
      <c r="AL13" s="10">
        <f t="shared" si="1"/>
        <v>0</v>
      </c>
      <c r="AM13" s="10">
        <f t="shared" si="1"/>
        <v>0.11842534184166235</v>
      </c>
      <c r="AN13" s="10">
        <f t="shared" si="1"/>
        <v>0.11510415184387547</v>
      </c>
    </row>
    <row r="14" spans="1:40" x14ac:dyDescent="0.25">
      <c r="A14" s="49">
        <v>9001061500</v>
      </c>
      <c r="B14" s="107" t="s">
        <v>240</v>
      </c>
      <c r="C14" s="107" t="s">
        <v>239</v>
      </c>
      <c r="D14" s="49">
        <v>2535.1001999999999</v>
      </c>
      <c r="E14" s="49">
        <v>1.693069653472477E-3</v>
      </c>
      <c r="F14" s="49">
        <v>0</v>
      </c>
      <c r="G14" s="49">
        <v>1.7877698652979872E-3</v>
      </c>
      <c r="H14" s="107" t="s">
        <v>1966</v>
      </c>
      <c r="I14" s="49">
        <v>0</v>
      </c>
      <c r="J14" s="49">
        <v>1.693069653472477E-3</v>
      </c>
      <c r="K14" s="49">
        <v>0</v>
      </c>
      <c r="L14" s="49">
        <v>1.7877698652979872E-3</v>
      </c>
      <c r="M14" s="49">
        <v>2535.1001999999999</v>
      </c>
      <c r="N14" s="49">
        <v>1.693069653472477E-3</v>
      </c>
      <c r="O14" s="49">
        <v>0</v>
      </c>
      <c r="P14" s="49">
        <v>1.7877698652979872E-3</v>
      </c>
      <c r="Q14" s="49">
        <v>89.569000000000003</v>
      </c>
      <c r="R14" s="49">
        <v>2670</v>
      </c>
      <c r="S14" s="49">
        <v>1</v>
      </c>
      <c r="T14" s="49">
        <v>1</v>
      </c>
      <c r="U14" s="49">
        <v>4</v>
      </c>
      <c r="V14" s="49">
        <v>2.5</v>
      </c>
      <c r="W14" s="49">
        <v>3</v>
      </c>
      <c r="X14" s="49" t="str">
        <f>RIGHT(Merge1[[#This Row],[Census Tract]],10)</f>
        <v>9001061500</v>
      </c>
      <c r="AH14">
        <v>3</v>
      </c>
      <c r="AI14" s="10">
        <f t="shared" ref="AI14:AN14" si="2">AI6/AI$9</f>
        <v>0.2787259858916199</v>
      </c>
      <c r="AJ14" s="10">
        <f t="shared" si="2"/>
        <v>0.17710360439673503</v>
      </c>
      <c r="AK14" s="10">
        <f t="shared" si="2"/>
        <v>0.12890307865375888</v>
      </c>
      <c r="AL14" s="10">
        <f t="shared" si="2"/>
        <v>0</v>
      </c>
      <c r="AM14" s="10">
        <f t="shared" si="2"/>
        <v>0.28076727771390775</v>
      </c>
      <c r="AN14" s="10">
        <f t="shared" si="2"/>
        <v>0.17713111709276974</v>
      </c>
    </row>
    <row r="15" spans="1:40" x14ac:dyDescent="0.25">
      <c r="A15" s="49">
        <v>9001061500</v>
      </c>
      <c r="B15" s="107" t="s">
        <v>241</v>
      </c>
      <c r="C15" s="107" t="s">
        <v>239</v>
      </c>
      <c r="D15" s="49">
        <v>63380.398999999998</v>
      </c>
      <c r="E15" s="49">
        <v>4.8602242955113123E-3</v>
      </c>
      <c r="F15" s="49">
        <v>1555</v>
      </c>
      <c r="G15" s="49">
        <v>5.0261324007126237E-3</v>
      </c>
      <c r="H15" s="107" t="s">
        <v>1966</v>
      </c>
      <c r="I15" s="49">
        <v>0</v>
      </c>
      <c r="J15" s="49">
        <v>4.8602242955113123E-3</v>
      </c>
      <c r="K15" s="49">
        <v>0</v>
      </c>
      <c r="L15" s="49">
        <v>5.0261324007126237E-3</v>
      </c>
      <c r="M15" s="49">
        <v>63380.398999999998</v>
      </c>
      <c r="N15" s="49">
        <v>4.8602242955113123E-3</v>
      </c>
      <c r="O15" s="49">
        <v>1555</v>
      </c>
      <c r="P15" s="49">
        <v>5.0261324007126237E-3</v>
      </c>
      <c r="Q15" s="49">
        <v>89.569000000000003</v>
      </c>
      <c r="R15" s="49">
        <v>2670</v>
      </c>
      <c r="S15" s="49">
        <v>1</v>
      </c>
      <c r="T15" s="49">
        <v>1</v>
      </c>
      <c r="U15" s="49">
        <v>4</v>
      </c>
      <c r="V15" s="49">
        <v>2.5</v>
      </c>
      <c r="W15" s="49">
        <v>3</v>
      </c>
      <c r="X15" s="49" t="str">
        <f>RIGHT(Merge1[[#This Row],[Census Tract]],10)</f>
        <v>9001061500</v>
      </c>
      <c r="AH15">
        <v>4</v>
      </c>
      <c r="AI15" s="10">
        <f t="shared" ref="AI15:AN15" si="3">AI7/AI$9</f>
        <v>0.25304076054597302</v>
      </c>
      <c r="AJ15" s="10">
        <f t="shared" si="3"/>
        <v>0.37871804257341135</v>
      </c>
      <c r="AK15" s="10">
        <f t="shared" si="3"/>
        <v>0.21729099351431619</v>
      </c>
      <c r="AL15" s="10">
        <f t="shared" si="3"/>
        <v>0</v>
      </c>
      <c r="AM15" s="10">
        <f t="shared" si="3"/>
        <v>0.25352784031525394</v>
      </c>
      <c r="AN15" s="10">
        <f t="shared" si="3"/>
        <v>0.37877687567522023</v>
      </c>
    </row>
    <row r="16" spans="1:40" x14ac:dyDescent="0.25">
      <c r="A16" s="49">
        <v>9001061600</v>
      </c>
      <c r="B16" s="107" t="s">
        <v>241</v>
      </c>
      <c r="C16" s="107" t="s">
        <v>239</v>
      </c>
      <c r="D16" s="49">
        <v>32031.164499999999</v>
      </c>
      <c r="E16" s="49">
        <v>2.5042807066534404E-3</v>
      </c>
      <c r="F16" s="49">
        <v>49035</v>
      </c>
      <c r="G16" s="49">
        <v>2.6623850978211254E-4</v>
      </c>
      <c r="H16" s="107" t="s">
        <v>1965</v>
      </c>
      <c r="I16" s="49">
        <v>2121.6125999999999</v>
      </c>
      <c r="J16" s="49">
        <v>2.5042807066534404E-3</v>
      </c>
      <c r="K16" s="49">
        <v>0</v>
      </c>
      <c r="L16" s="49">
        <v>2.6623850978211254E-4</v>
      </c>
      <c r="M16" s="49">
        <v>29909.551899999999</v>
      </c>
      <c r="N16" s="49">
        <v>2.5042807066534404E-3</v>
      </c>
      <c r="O16" s="49">
        <v>49035</v>
      </c>
      <c r="P16" s="49">
        <v>2.6623850978211254E-4</v>
      </c>
      <c r="Q16" s="49">
        <v>80.623999999999995</v>
      </c>
      <c r="R16" s="49">
        <v>2370</v>
      </c>
      <c r="S16" s="49">
        <v>1</v>
      </c>
      <c r="T16" s="49">
        <v>1</v>
      </c>
      <c r="U16" s="49">
        <v>1</v>
      </c>
      <c r="V16" s="49">
        <v>1</v>
      </c>
      <c r="W16" s="49">
        <v>1</v>
      </c>
      <c r="X16" s="49" t="str">
        <f>RIGHT(Merge1[[#This Row],[Census Tract]],10)</f>
        <v>9001061600</v>
      </c>
      <c r="AH16">
        <v>5</v>
      </c>
      <c r="AI16" s="10">
        <f t="shared" ref="AI16:AN16" si="4">AI8/AI$9</f>
        <v>0.31827963251517216</v>
      </c>
      <c r="AJ16" s="10">
        <f t="shared" si="4"/>
        <v>0.31929211225469539</v>
      </c>
      <c r="AK16" s="10">
        <f t="shared" si="4"/>
        <v>0.62826385585142097</v>
      </c>
      <c r="AL16" s="10">
        <f t="shared" si="4"/>
        <v>1</v>
      </c>
      <c r="AM16" s="10">
        <f t="shared" si="4"/>
        <v>0.31405619117499095</v>
      </c>
      <c r="AN16" s="10">
        <f t="shared" si="4"/>
        <v>0.31918636562538333</v>
      </c>
    </row>
    <row r="17" spans="1:40" x14ac:dyDescent="0.25">
      <c r="A17" s="49">
        <v>9001070100</v>
      </c>
      <c r="B17" s="107" t="s">
        <v>240</v>
      </c>
      <c r="C17" s="107" t="s">
        <v>244</v>
      </c>
      <c r="D17" s="49">
        <v>7281.1782000000003</v>
      </c>
      <c r="E17" s="49">
        <v>1.2874612265994087E-3</v>
      </c>
      <c r="F17" s="49">
        <v>0</v>
      </c>
      <c r="G17" s="49">
        <v>1.1727304391373837E-3</v>
      </c>
      <c r="H17" s="107" t="s">
        <v>1965</v>
      </c>
      <c r="I17" s="49">
        <v>0</v>
      </c>
      <c r="J17" s="49">
        <v>1.2874612265994087E-3</v>
      </c>
      <c r="K17" s="49">
        <v>0</v>
      </c>
      <c r="L17" s="49">
        <v>1.1727304391373837E-3</v>
      </c>
      <c r="M17" s="49">
        <v>7281.1782000000003</v>
      </c>
      <c r="N17" s="49">
        <v>1.2874612265994087E-3</v>
      </c>
      <c r="O17" s="49">
        <v>0</v>
      </c>
      <c r="P17" s="49">
        <v>1.1727304391373837E-3</v>
      </c>
      <c r="Q17" s="49">
        <v>59.890999999999998</v>
      </c>
      <c r="R17" s="49">
        <v>1489</v>
      </c>
      <c r="S17" s="49">
        <v>3</v>
      </c>
      <c r="T17" s="49">
        <v>1</v>
      </c>
      <c r="U17" s="49">
        <v>4</v>
      </c>
      <c r="V17" s="49">
        <v>3.5</v>
      </c>
      <c r="W17" s="49">
        <v>4</v>
      </c>
      <c r="X17" s="49" t="str">
        <f>RIGHT(Merge1[[#This Row],[Census Tract]],10)</f>
        <v>9001070100</v>
      </c>
    </row>
    <row r="18" spans="1:40" x14ac:dyDescent="0.25">
      <c r="A18" s="49">
        <v>9001070200</v>
      </c>
      <c r="B18" s="107" t="s">
        <v>260</v>
      </c>
      <c r="C18" s="107" t="s">
        <v>239</v>
      </c>
      <c r="D18" s="49">
        <v>0</v>
      </c>
      <c r="E18" s="49">
        <v>2.5897031523486776E-3</v>
      </c>
      <c r="F18" s="49">
        <v>85</v>
      </c>
      <c r="G18" s="49">
        <v>2.0906645527465372E-3</v>
      </c>
      <c r="H18" s="107" t="s">
        <v>1965</v>
      </c>
      <c r="I18" s="49">
        <v>0</v>
      </c>
      <c r="J18" s="49">
        <v>2.5897031523486776E-3</v>
      </c>
      <c r="K18" s="49">
        <v>0</v>
      </c>
      <c r="L18" s="49">
        <v>2.0906645527465372E-3</v>
      </c>
      <c r="M18" s="49">
        <v>0</v>
      </c>
      <c r="N18" s="49">
        <v>2.5897031523486776E-3</v>
      </c>
      <c r="O18" s="49">
        <v>85</v>
      </c>
      <c r="P18" s="49">
        <v>2.0906645527465372E-3</v>
      </c>
      <c r="Q18" s="49">
        <v>27.728999999999999</v>
      </c>
      <c r="R18" s="49">
        <v>1292</v>
      </c>
      <c r="S18" s="49">
        <v>5</v>
      </c>
      <c r="T18" s="49">
        <v>1</v>
      </c>
      <c r="U18" s="49">
        <v>4</v>
      </c>
      <c r="V18" s="49">
        <v>4.5</v>
      </c>
      <c r="W18" s="49">
        <v>5</v>
      </c>
      <c r="X18" s="49" t="str">
        <f>RIGHT(Merge1[[#This Row],[Census Tract]],10)</f>
        <v>9001070200</v>
      </c>
    </row>
    <row r="19" spans="1:40" x14ac:dyDescent="0.25">
      <c r="A19" s="49">
        <v>9001070200</v>
      </c>
      <c r="B19" s="107" t="s">
        <v>240</v>
      </c>
      <c r="C19" s="107" t="s">
        <v>244</v>
      </c>
      <c r="D19" s="49">
        <v>23732.358</v>
      </c>
      <c r="E19" s="49">
        <v>4.0787861310231923E-3</v>
      </c>
      <c r="F19" s="49">
        <v>0</v>
      </c>
      <c r="G19" s="49">
        <v>5.2688508650839772E-4</v>
      </c>
      <c r="H19" s="107" t="s">
        <v>1965</v>
      </c>
      <c r="I19" s="49">
        <v>0</v>
      </c>
      <c r="J19" s="49">
        <v>4.0787861310231923E-3</v>
      </c>
      <c r="K19" s="49">
        <v>0</v>
      </c>
      <c r="L19" s="49">
        <v>5.2688508650839772E-4</v>
      </c>
      <c r="M19" s="49">
        <v>23732.358</v>
      </c>
      <c r="N19" s="49">
        <v>4.0787861310231923E-3</v>
      </c>
      <c r="O19" s="49">
        <v>0</v>
      </c>
      <c r="P19" s="49">
        <v>5.2688508650839772E-4</v>
      </c>
      <c r="Q19" s="49">
        <v>27.728999999999999</v>
      </c>
      <c r="R19" s="49">
        <v>1292</v>
      </c>
      <c r="S19" s="49">
        <v>5</v>
      </c>
      <c r="T19" s="49">
        <v>1</v>
      </c>
      <c r="U19" s="49">
        <v>4</v>
      </c>
      <c r="V19" s="49">
        <v>4.5</v>
      </c>
      <c r="W19" s="49">
        <v>5</v>
      </c>
      <c r="X19" s="49" t="str">
        <f>RIGHT(Merge1[[#This Row],[Census Tract]],10)</f>
        <v>9001070200</v>
      </c>
      <c r="AG19" t="s">
        <v>1987</v>
      </c>
    </row>
    <row r="20" spans="1:40" x14ac:dyDescent="0.25">
      <c r="A20" s="49">
        <v>9001070300</v>
      </c>
      <c r="B20" s="107" t="s">
        <v>260</v>
      </c>
      <c r="C20" s="107" t="s">
        <v>239</v>
      </c>
      <c r="D20" s="49">
        <v>0</v>
      </c>
      <c r="E20" s="49">
        <v>1.8534214633550644E-5</v>
      </c>
      <c r="F20" s="49">
        <v>92446</v>
      </c>
      <c r="G20" s="49">
        <v>0</v>
      </c>
      <c r="H20" s="107" t="s">
        <v>1965</v>
      </c>
      <c r="I20" s="49">
        <v>0</v>
      </c>
      <c r="J20" s="49">
        <v>1.8534214633550644E-5</v>
      </c>
      <c r="K20" s="49">
        <v>0</v>
      </c>
      <c r="L20" s="49">
        <v>0</v>
      </c>
      <c r="M20" s="49">
        <v>0</v>
      </c>
      <c r="N20" s="49">
        <v>1.8534214633550644E-5</v>
      </c>
      <c r="O20" s="49">
        <v>92446</v>
      </c>
      <c r="P20" s="49">
        <v>0</v>
      </c>
      <c r="Q20" s="49">
        <v>5.532</v>
      </c>
      <c r="R20" s="49">
        <v>433</v>
      </c>
      <c r="S20" s="49">
        <v>5</v>
      </c>
      <c r="T20" s="49">
        <v>1</v>
      </c>
      <c r="U20" s="49">
        <v>4</v>
      </c>
      <c r="V20" s="49">
        <v>4.5</v>
      </c>
      <c r="W20" s="49">
        <v>5</v>
      </c>
      <c r="X20" s="49" t="str">
        <f>RIGHT(Merge1[[#This Row],[Census Tract]],10)</f>
        <v>9001070300</v>
      </c>
      <c r="AH20" t="s">
        <v>281</v>
      </c>
      <c r="AI20" t="s">
        <v>283</v>
      </c>
      <c r="AJ20" t="s">
        <v>285</v>
      </c>
      <c r="AK20" t="s">
        <v>1974</v>
      </c>
      <c r="AL20" t="s">
        <v>1975</v>
      </c>
      <c r="AM20" t="s">
        <v>1976</v>
      </c>
      <c r="AN20" t="s">
        <v>1977</v>
      </c>
    </row>
    <row r="21" spans="1:40" x14ac:dyDescent="0.25">
      <c r="A21" s="49">
        <v>9001070300</v>
      </c>
      <c r="B21" s="107" t="s">
        <v>240</v>
      </c>
      <c r="C21" s="107" t="s">
        <v>244</v>
      </c>
      <c r="D21" s="49">
        <v>90882.647700000001</v>
      </c>
      <c r="E21" s="49">
        <v>6.4748125530436768E-3</v>
      </c>
      <c r="F21" s="49">
        <v>0</v>
      </c>
      <c r="G21" s="49">
        <v>2.065394610243269E-3</v>
      </c>
      <c r="H21" s="107" t="s">
        <v>1965</v>
      </c>
      <c r="I21" s="49">
        <v>0</v>
      </c>
      <c r="J21" s="49">
        <v>6.4748125530436768E-3</v>
      </c>
      <c r="K21" s="49">
        <v>0</v>
      </c>
      <c r="L21" s="49">
        <v>2.065394610243269E-3</v>
      </c>
      <c r="M21" s="49">
        <v>90882.647700000001</v>
      </c>
      <c r="N21" s="49">
        <v>6.4748125530436768E-3</v>
      </c>
      <c r="O21" s="49">
        <v>0</v>
      </c>
      <c r="P21" s="49">
        <v>2.065394610243269E-3</v>
      </c>
      <c r="Q21" s="49">
        <v>5.532</v>
      </c>
      <c r="R21" s="49">
        <v>433</v>
      </c>
      <c r="S21" s="49">
        <v>5</v>
      </c>
      <c r="T21" s="49">
        <v>1</v>
      </c>
      <c r="U21" s="49">
        <v>4</v>
      </c>
      <c r="V21" s="49">
        <v>4.5</v>
      </c>
      <c r="W21" s="49">
        <v>5</v>
      </c>
      <c r="X21" s="49" t="str">
        <f>RIGHT(Merge1[[#This Row],[Census Tract]],10)</f>
        <v>9001070300</v>
      </c>
      <c r="AH21">
        <v>1</v>
      </c>
      <c r="AI21">
        <v>1334642.8930999998</v>
      </c>
      <c r="AJ21">
        <v>276805.5</v>
      </c>
      <c r="AK21">
        <v>3966.3320999999996</v>
      </c>
      <c r="AL21">
        <v>0</v>
      </c>
      <c r="AM21">
        <v>1330676.5609999998</v>
      </c>
      <c r="AN21">
        <v>276805.5</v>
      </c>
    </row>
    <row r="22" spans="1:40" x14ac:dyDescent="0.25">
      <c r="A22" s="49">
        <v>9001070400</v>
      </c>
      <c r="B22" s="107" t="s">
        <v>260</v>
      </c>
      <c r="C22" s="107" t="s">
        <v>239</v>
      </c>
      <c r="D22" s="49">
        <v>0</v>
      </c>
      <c r="E22" s="49">
        <v>6.2608954859231705E-3</v>
      </c>
      <c r="F22" s="49">
        <v>484416</v>
      </c>
      <c r="G22" s="49">
        <v>1.473453825703799E-3</v>
      </c>
      <c r="H22" s="107" t="s">
        <v>1965</v>
      </c>
      <c r="I22" s="49">
        <v>0</v>
      </c>
      <c r="J22" s="49">
        <v>6.2608954859231705E-3</v>
      </c>
      <c r="K22" s="49">
        <v>0</v>
      </c>
      <c r="L22" s="49">
        <v>1.473453825703799E-3</v>
      </c>
      <c r="M22" s="49">
        <v>0</v>
      </c>
      <c r="N22" s="49">
        <v>6.2608954859231705E-3</v>
      </c>
      <c r="O22" s="49">
        <v>484416</v>
      </c>
      <c r="P22" s="49">
        <v>1.473453825703799E-3</v>
      </c>
      <c r="Q22" s="49">
        <v>25.893000000000001</v>
      </c>
      <c r="R22" s="49">
        <v>912</v>
      </c>
      <c r="S22" s="49">
        <v>5</v>
      </c>
      <c r="T22" s="49">
        <v>1</v>
      </c>
      <c r="U22" s="49">
        <v>5</v>
      </c>
      <c r="V22" s="49">
        <v>5</v>
      </c>
      <c r="W22" s="49">
        <v>5</v>
      </c>
      <c r="X22" s="49" t="str">
        <f>RIGHT(Merge1[[#This Row],[Census Tract]],10)</f>
        <v>9001070400</v>
      </c>
      <c r="AH22">
        <v>2</v>
      </c>
      <c r="AI22">
        <v>2616415.4193000002</v>
      </c>
      <c r="AJ22">
        <v>871465.27</v>
      </c>
      <c r="AK22">
        <v>6416.0028999999995</v>
      </c>
      <c r="AL22">
        <v>0</v>
      </c>
      <c r="AM22">
        <v>2609999.4164</v>
      </c>
      <c r="AN22">
        <v>871465.27</v>
      </c>
    </row>
    <row r="23" spans="1:40" x14ac:dyDescent="0.25">
      <c r="A23" s="49">
        <v>9001070400</v>
      </c>
      <c r="B23" s="107" t="s">
        <v>240</v>
      </c>
      <c r="C23" s="107" t="s">
        <v>244</v>
      </c>
      <c r="D23" s="49">
        <v>28740.396199999999</v>
      </c>
      <c r="E23" s="49">
        <v>0</v>
      </c>
      <c r="F23" s="49">
        <v>0</v>
      </c>
      <c r="G23" s="49">
        <v>6.8961123123761155E-4</v>
      </c>
      <c r="H23" s="107" t="s">
        <v>290</v>
      </c>
      <c r="I23" s="49">
        <v>0</v>
      </c>
      <c r="J23" s="49">
        <v>0</v>
      </c>
      <c r="K23" s="49">
        <v>0</v>
      </c>
      <c r="L23" s="49">
        <v>6.8961123123761155E-4</v>
      </c>
      <c r="M23" s="49">
        <v>28740.396199999999</v>
      </c>
      <c r="N23" s="49">
        <v>0</v>
      </c>
      <c r="O23" s="49">
        <v>0</v>
      </c>
      <c r="P23" s="49">
        <v>6.8961123123761155E-4</v>
      </c>
      <c r="Q23" s="49">
        <v>25.893000000000001</v>
      </c>
      <c r="R23" s="49">
        <v>912</v>
      </c>
      <c r="S23" s="49">
        <v>5</v>
      </c>
      <c r="T23" s="49">
        <v>1</v>
      </c>
      <c r="U23" s="49">
        <v>5</v>
      </c>
      <c r="V23" s="49">
        <v>5</v>
      </c>
      <c r="W23" s="49">
        <v>5</v>
      </c>
      <c r="X23" s="49" t="str">
        <f>RIGHT(Merge1[[#This Row],[Census Tract]],10)</f>
        <v>9001070400</v>
      </c>
      <c r="AH23">
        <v>3</v>
      </c>
      <c r="AI23">
        <v>2700355.9970999998</v>
      </c>
      <c r="AJ23">
        <v>2058250.19</v>
      </c>
      <c r="AK23">
        <v>22124.5949</v>
      </c>
      <c r="AL23">
        <v>0</v>
      </c>
      <c r="AM23">
        <v>2678231.4021999994</v>
      </c>
      <c r="AN23">
        <v>2058250.19</v>
      </c>
    </row>
    <row r="24" spans="1:40" x14ac:dyDescent="0.25">
      <c r="A24" s="49">
        <v>9001070500</v>
      </c>
      <c r="B24" s="107" t="s">
        <v>240</v>
      </c>
      <c r="C24" s="107" t="s">
        <v>244</v>
      </c>
      <c r="D24" s="49">
        <v>16724.715800000002</v>
      </c>
      <c r="E24" s="49">
        <v>4.0691271591036283E-3</v>
      </c>
      <c r="F24" s="49">
        <v>0</v>
      </c>
      <c r="G24" s="49">
        <v>0</v>
      </c>
      <c r="H24" s="107" t="s">
        <v>1965</v>
      </c>
      <c r="I24" s="49">
        <v>0</v>
      </c>
      <c r="J24" s="49">
        <v>4.0691271591036283E-3</v>
      </c>
      <c r="K24" s="49">
        <v>0</v>
      </c>
      <c r="L24" s="49">
        <v>0</v>
      </c>
      <c r="M24" s="49">
        <v>16724.715800000002</v>
      </c>
      <c r="N24" s="49">
        <v>4.0691271591036283E-3</v>
      </c>
      <c r="O24" s="49">
        <v>0</v>
      </c>
      <c r="P24" s="49">
        <v>0</v>
      </c>
      <c r="Q24" s="49">
        <v>15.334</v>
      </c>
      <c r="R24" s="49">
        <v>1275</v>
      </c>
      <c r="S24" s="49">
        <v>5</v>
      </c>
      <c r="T24" s="49">
        <v>1</v>
      </c>
      <c r="U24" s="49">
        <v>5</v>
      </c>
      <c r="V24" s="49">
        <v>5</v>
      </c>
      <c r="W24" s="49">
        <v>5</v>
      </c>
      <c r="X24" s="49" t="str">
        <f>RIGHT(Merge1[[#This Row],[Census Tract]],10)</f>
        <v>9001070500</v>
      </c>
      <c r="AH24">
        <v>4</v>
      </c>
      <c r="AI24">
        <v>1625210.9674</v>
      </c>
      <c r="AJ24">
        <v>1105722.07</v>
      </c>
      <c r="AK24">
        <v>21355.8462</v>
      </c>
      <c r="AL24">
        <v>800</v>
      </c>
      <c r="AM24">
        <v>1603855.1211999999</v>
      </c>
      <c r="AN24">
        <v>1104922.07</v>
      </c>
    </row>
    <row r="25" spans="1:40" x14ac:dyDescent="0.25">
      <c r="A25" s="49">
        <v>9001070600</v>
      </c>
      <c r="B25" s="107" t="s">
        <v>260</v>
      </c>
      <c r="C25" s="107" t="s">
        <v>239</v>
      </c>
      <c r="D25" s="49">
        <v>0</v>
      </c>
      <c r="E25" s="49">
        <v>0</v>
      </c>
      <c r="F25" s="49">
        <v>49135</v>
      </c>
      <c r="G25" s="49">
        <v>5.1608453118843578E-4</v>
      </c>
      <c r="H25" s="107" t="s">
        <v>290</v>
      </c>
      <c r="I25" s="49">
        <v>0</v>
      </c>
      <c r="J25" s="49">
        <v>0</v>
      </c>
      <c r="K25" s="49">
        <v>0</v>
      </c>
      <c r="L25" s="49">
        <v>5.1608453118843578E-4</v>
      </c>
      <c r="M25" s="49">
        <v>0</v>
      </c>
      <c r="N25" s="49">
        <v>0</v>
      </c>
      <c r="O25" s="49">
        <v>49135</v>
      </c>
      <c r="P25" s="49">
        <v>5.1608453118843578E-4</v>
      </c>
      <c r="Q25" s="49">
        <v>18.832999999999998</v>
      </c>
      <c r="R25" s="49">
        <v>974</v>
      </c>
      <c r="S25" s="49">
        <v>5</v>
      </c>
      <c r="T25" s="49">
        <v>1</v>
      </c>
      <c r="U25" s="49">
        <v>4</v>
      </c>
      <c r="V25" s="49">
        <v>4.5</v>
      </c>
      <c r="W25" s="49">
        <v>5</v>
      </c>
      <c r="X25" s="49" t="str">
        <f>RIGHT(Merge1[[#This Row],[Census Tract]],10)</f>
        <v>9001070600</v>
      </c>
      <c r="AH25">
        <v>5</v>
      </c>
      <c r="AI25">
        <v>3276068.4139999999</v>
      </c>
      <c r="AJ25">
        <v>838284.33000000007</v>
      </c>
      <c r="AK25">
        <v>101423.4553</v>
      </c>
      <c r="AL25">
        <v>0</v>
      </c>
      <c r="AM25">
        <v>3174644.9587000003</v>
      </c>
      <c r="AN25">
        <v>838284.33000000007</v>
      </c>
    </row>
    <row r="26" spans="1:40" x14ac:dyDescent="0.25">
      <c r="A26" s="49">
        <v>9001070600</v>
      </c>
      <c r="B26" s="107" t="s">
        <v>240</v>
      </c>
      <c r="C26" s="107" t="s">
        <v>244</v>
      </c>
      <c r="D26" s="49">
        <v>329048.53960000002</v>
      </c>
      <c r="E26" s="49">
        <v>2.3196537377020692E-3</v>
      </c>
      <c r="F26" s="49">
        <v>0</v>
      </c>
      <c r="G26" s="49">
        <v>0</v>
      </c>
      <c r="H26" s="107" t="s">
        <v>1965</v>
      </c>
      <c r="I26" s="49">
        <v>0</v>
      </c>
      <c r="J26" s="49">
        <v>2.3196537377020692E-3</v>
      </c>
      <c r="K26" s="49">
        <v>0</v>
      </c>
      <c r="L26" s="49">
        <v>0</v>
      </c>
      <c r="M26" s="49">
        <v>329048.53960000002</v>
      </c>
      <c r="N26" s="49">
        <v>2.3196537377020692E-3</v>
      </c>
      <c r="O26" s="49">
        <v>0</v>
      </c>
      <c r="P26" s="49">
        <v>0</v>
      </c>
      <c r="Q26" s="49">
        <v>18.832999999999998</v>
      </c>
      <c r="R26" s="49">
        <v>974</v>
      </c>
      <c r="S26" s="49">
        <v>5</v>
      </c>
      <c r="T26" s="49">
        <v>1</v>
      </c>
      <c r="U26" s="49">
        <v>4</v>
      </c>
      <c r="V26" s="49">
        <v>4.5</v>
      </c>
      <c r="W26" s="49">
        <v>5</v>
      </c>
      <c r="X26" s="49" t="str">
        <f>RIGHT(Merge1[[#This Row],[Census Tract]],10)</f>
        <v>9001070600</v>
      </c>
      <c r="AH26" t="s">
        <v>282</v>
      </c>
      <c r="AI26">
        <v>11552693.690899998</v>
      </c>
      <c r="AJ26">
        <v>5150527.3600000003</v>
      </c>
      <c r="AK26">
        <v>155286.23139999999</v>
      </c>
      <c r="AL26">
        <v>800</v>
      </c>
      <c r="AM26">
        <v>11397407.4595</v>
      </c>
      <c r="AN26">
        <v>5149727.3600000003</v>
      </c>
    </row>
    <row r="27" spans="1:40" x14ac:dyDescent="0.25">
      <c r="A27" s="49">
        <v>9001070900</v>
      </c>
      <c r="B27" s="107" t="s">
        <v>240</v>
      </c>
      <c r="C27" s="107" t="s">
        <v>244</v>
      </c>
      <c r="D27" s="49">
        <v>14584.582</v>
      </c>
      <c r="E27" s="49">
        <v>0</v>
      </c>
      <c r="F27" s="49">
        <v>0</v>
      </c>
      <c r="G27" s="49">
        <v>4.4619995046636532E-5</v>
      </c>
      <c r="H27" s="107" t="s">
        <v>290</v>
      </c>
      <c r="I27" s="49">
        <v>0</v>
      </c>
      <c r="J27" s="49">
        <v>0</v>
      </c>
      <c r="K27" s="49">
        <v>0</v>
      </c>
      <c r="L27" s="49">
        <v>4.4619995046636532E-5</v>
      </c>
      <c r="M27" s="49">
        <v>14584.582</v>
      </c>
      <c r="N27" s="49">
        <v>0</v>
      </c>
      <c r="O27" s="49">
        <v>0</v>
      </c>
      <c r="P27" s="49">
        <v>4.4619995046636532E-5</v>
      </c>
      <c r="Q27" s="49">
        <v>20.158000000000001</v>
      </c>
      <c r="R27" s="49">
        <v>1228</v>
      </c>
      <c r="S27" s="49">
        <v>5</v>
      </c>
      <c r="T27" s="49">
        <v>1</v>
      </c>
      <c r="U27" s="49">
        <v>5</v>
      </c>
      <c r="V27" s="49">
        <v>5</v>
      </c>
      <c r="W27" s="49">
        <v>5</v>
      </c>
      <c r="X27" s="49" t="str">
        <f>RIGHT(Merge1[[#This Row],[Census Tract]],10)</f>
        <v>9001070900</v>
      </c>
    </row>
    <row r="28" spans="1:40" x14ac:dyDescent="0.25">
      <c r="A28" s="49">
        <v>9001071000</v>
      </c>
      <c r="B28" s="107" t="s">
        <v>240</v>
      </c>
      <c r="C28" s="107" t="s">
        <v>244</v>
      </c>
      <c r="D28" s="49">
        <v>21101.988799999999</v>
      </c>
      <c r="E28" s="49">
        <v>0</v>
      </c>
      <c r="F28" s="49">
        <v>0</v>
      </c>
      <c r="G28" s="49">
        <v>1.2708734770911213E-2</v>
      </c>
      <c r="H28" s="107" t="s">
        <v>290</v>
      </c>
      <c r="I28" s="49">
        <v>0</v>
      </c>
      <c r="J28" s="49">
        <v>0</v>
      </c>
      <c r="K28" s="49">
        <v>0</v>
      </c>
      <c r="L28" s="49">
        <v>1.2708734770911213E-2</v>
      </c>
      <c r="M28" s="49">
        <v>21101.988799999999</v>
      </c>
      <c r="N28" s="49">
        <v>0</v>
      </c>
      <c r="O28" s="49">
        <v>0</v>
      </c>
      <c r="P28" s="49">
        <v>1.2708734770911213E-2</v>
      </c>
      <c r="Q28" s="49">
        <v>27.215</v>
      </c>
      <c r="R28" s="49">
        <v>1323</v>
      </c>
      <c r="S28" s="49">
        <v>5</v>
      </c>
      <c r="T28" s="49">
        <v>1</v>
      </c>
      <c r="U28" s="49">
        <v>5</v>
      </c>
      <c r="V28" s="49">
        <v>5</v>
      </c>
      <c r="W28" s="49">
        <v>5</v>
      </c>
      <c r="X28" s="49" t="str">
        <f>RIGHT(Merge1[[#This Row],[Census Tract]],10)</f>
        <v>9001071000</v>
      </c>
    </row>
    <row r="29" spans="1:40" x14ac:dyDescent="0.25">
      <c r="A29" s="49">
        <v>9001071100</v>
      </c>
      <c r="B29" s="107" t="s">
        <v>240</v>
      </c>
      <c r="C29" s="107" t="s">
        <v>239</v>
      </c>
      <c r="D29" s="49">
        <v>5250.7829000000002</v>
      </c>
      <c r="E29" s="49">
        <v>1.808941612791681E-3</v>
      </c>
      <c r="F29" s="49">
        <v>0</v>
      </c>
      <c r="G29" s="49">
        <v>0</v>
      </c>
      <c r="H29" s="107" t="s">
        <v>1965</v>
      </c>
      <c r="I29" s="49">
        <v>0</v>
      </c>
      <c r="J29" s="49">
        <v>1.808941612791681E-3</v>
      </c>
      <c r="K29" s="49">
        <v>0</v>
      </c>
      <c r="L29" s="49">
        <v>0</v>
      </c>
      <c r="M29" s="49">
        <v>5250.7829000000002</v>
      </c>
      <c r="N29" s="49">
        <v>1.808941612791681E-3</v>
      </c>
      <c r="O29" s="49">
        <v>0</v>
      </c>
      <c r="P29" s="49">
        <v>0</v>
      </c>
      <c r="Q29" s="49">
        <v>25.632999999999999</v>
      </c>
      <c r="R29" s="49">
        <v>1271</v>
      </c>
      <c r="S29" s="49">
        <v>5</v>
      </c>
      <c r="T29" s="49">
        <v>1</v>
      </c>
      <c r="U29" s="49">
        <v>5</v>
      </c>
      <c r="V29" s="49">
        <v>5</v>
      </c>
      <c r="W29" s="49">
        <v>5</v>
      </c>
      <c r="X29" s="49" t="str">
        <f>RIGHT(Merge1[[#This Row],[Census Tract]],10)</f>
        <v>9001071100</v>
      </c>
      <c r="AH29" t="s">
        <v>281</v>
      </c>
      <c r="AI29" t="s">
        <v>1979</v>
      </c>
      <c r="AJ29" t="s">
        <v>1980</v>
      </c>
      <c r="AK29" t="s">
        <v>1981</v>
      </c>
      <c r="AL29" t="s">
        <v>1982</v>
      </c>
      <c r="AM29" t="s">
        <v>1983</v>
      </c>
      <c r="AN29" t="s">
        <v>1984</v>
      </c>
    </row>
    <row r="30" spans="1:40" x14ac:dyDescent="0.25">
      <c r="A30" s="49">
        <v>9001071200</v>
      </c>
      <c r="B30" s="107" t="s">
        <v>260</v>
      </c>
      <c r="C30" s="107" t="s">
        <v>239</v>
      </c>
      <c r="D30" s="49">
        <v>0</v>
      </c>
      <c r="E30" s="49">
        <v>0</v>
      </c>
      <c r="F30" s="49">
        <v>4617</v>
      </c>
      <c r="G30" s="49">
        <v>1.4901087986434646E-4</v>
      </c>
      <c r="H30" s="107" t="s">
        <v>290</v>
      </c>
      <c r="I30" s="49">
        <v>0</v>
      </c>
      <c r="J30" s="49">
        <v>0</v>
      </c>
      <c r="K30" s="49">
        <v>0</v>
      </c>
      <c r="L30" s="49">
        <v>1.4901087986434646E-4</v>
      </c>
      <c r="M30" s="49">
        <v>0</v>
      </c>
      <c r="N30" s="49">
        <v>0</v>
      </c>
      <c r="O30" s="49">
        <v>4617</v>
      </c>
      <c r="P30" s="49">
        <v>1.4901087986434646E-4</v>
      </c>
      <c r="Q30" s="49">
        <v>13.99</v>
      </c>
      <c r="R30" s="49">
        <v>1107</v>
      </c>
      <c r="S30" s="49">
        <v>5</v>
      </c>
      <c r="T30" s="49">
        <v>1</v>
      </c>
      <c r="U30" s="49">
        <v>5</v>
      </c>
      <c r="V30" s="49">
        <v>5</v>
      </c>
      <c r="W30" s="49">
        <v>5</v>
      </c>
      <c r="X30" s="49" t="str">
        <f>RIGHT(Merge1[[#This Row],[Census Tract]],10)</f>
        <v>9001071200</v>
      </c>
      <c r="AH30">
        <v>1</v>
      </c>
      <c r="AI30" s="10">
        <f>AI21/AI$26</f>
        <v>0.11552655413613984</v>
      </c>
      <c r="AJ30" s="10">
        <f t="shared" ref="AJ30:AN30" si="5">AJ21/AJ$26</f>
        <v>5.3743137479421131E-2</v>
      </c>
      <c r="AK30" s="10">
        <f t="shared" si="5"/>
        <v>2.5542071980503997E-2</v>
      </c>
      <c r="AL30" s="10">
        <f t="shared" si="5"/>
        <v>0</v>
      </c>
      <c r="AM30" s="10">
        <f t="shared" si="5"/>
        <v>0.11675256550478508</v>
      </c>
      <c r="AN30" s="10">
        <f t="shared" si="5"/>
        <v>5.3751486369950266E-2</v>
      </c>
    </row>
    <row r="31" spans="1:40" x14ac:dyDescent="0.25">
      <c r="A31" s="49">
        <v>9001071200</v>
      </c>
      <c r="B31" s="107" t="s">
        <v>240</v>
      </c>
      <c r="C31" s="107" t="s">
        <v>244</v>
      </c>
      <c r="D31" s="49">
        <v>26819.623799999998</v>
      </c>
      <c r="E31" s="49">
        <v>8.2195840081376946E-4</v>
      </c>
      <c r="F31" s="49">
        <v>0</v>
      </c>
      <c r="G31" s="49">
        <v>0</v>
      </c>
      <c r="H31" s="107" t="s">
        <v>1965</v>
      </c>
      <c r="I31" s="49">
        <v>1014.0401000000001</v>
      </c>
      <c r="J31" s="49">
        <v>8.2195840081376946E-4</v>
      </c>
      <c r="K31" s="49">
        <v>0</v>
      </c>
      <c r="L31" s="49">
        <v>0</v>
      </c>
      <c r="M31" s="49">
        <v>25805.583699999999</v>
      </c>
      <c r="N31" s="49">
        <v>8.2195840081376946E-4</v>
      </c>
      <c r="O31" s="49">
        <v>0</v>
      </c>
      <c r="P31" s="49">
        <v>0</v>
      </c>
      <c r="Q31" s="49">
        <v>13.99</v>
      </c>
      <c r="R31" s="49">
        <v>1107</v>
      </c>
      <c r="S31" s="49">
        <v>5</v>
      </c>
      <c r="T31" s="49">
        <v>1</v>
      </c>
      <c r="U31" s="49">
        <v>5</v>
      </c>
      <c r="V31" s="49">
        <v>5</v>
      </c>
      <c r="W31" s="49">
        <v>5</v>
      </c>
      <c r="X31" s="49" t="str">
        <f>RIGHT(Merge1[[#This Row],[Census Tract]],10)</f>
        <v>9001071200</v>
      </c>
      <c r="AH31">
        <v>2</v>
      </c>
      <c r="AI31" s="10">
        <f t="shared" ref="AI31:AN31" si="6">AI22/AI$26</f>
        <v>0.22647665464903119</v>
      </c>
      <c r="AJ31" s="10">
        <f t="shared" si="6"/>
        <v>0.16919923128027028</v>
      </c>
      <c r="AK31" s="10">
        <f t="shared" si="6"/>
        <v>4.131726838983614E-2</v>
      </c>
      <c r="AL31" s="10">
        <f t="shared" si="6"/>
        <v>0</v>
      </c>
      <c r="AM31" s="10">
        <f t="shared" si="6"/>
        <v>0.22899939531638888</v>
      </c>
      <c r="AN31" s="10">
        <f t="shared" si="6"/>
        <v>0.16922551604751362</v>
      </c>
    </row>
    <row r="32" spans="1:40" x14ac:dyDescent="0.25">
      <c r="A32" s="49">
        <v>9001071300</v>
      </c>
      <c r="B32" s="107" t="s">
        <v>240</v>
      </c>
      <c r="C32" s="107" t="s">
        <v>244</v>
      </c>
      <c r="D32" s="49">
        <v>33404.633399999999</v>
      </c>
      <c r="E32" s="49">
        <v>1.7478704207832351E-6</v>
      </c>
      <c r="F32" s="49">
        <v>0</v>
      </c>
      <c r="G32" s="49">
        <v>0</v>
      </c>
      <c r="H32" s="107" t="s">
        <v>290</v>
      </c>
      <c r="I32" s="49">
        <v>0</v>
      </c>
      <c r="J32" s="49">
        <v>1.7478704207832351E-6</v>
      </c>
      <c r="K32" s="49">
        <v>0</v>
      </c>
      <c r="L32" s="49">
        <v>0</v>
      </c>
      <c r="M32" s="49">
        <v>33404.633399999999</v>
      </c>
      <c r="N32" s="49">
        <v>1.7478704207832351E-6</v>
      </c>
      <c r="O32" s="49">
        <v>0</v>
      </c>
      <c r="P32" s="49">
        <v>0</v>
      </c>
      <c r="Q32" s="49">
        <v>17.510999999999999</v>
      </c>
      <c r="R32" s="49">
        <v>1078</v>
      </c>
      <c r="S32" s="49">
        <v>5</v>
      </c>
      <c r="T32" s="49">
        <v>1</v>
      </c>
      <c r="U32" s="49">
        <v>5</v>
      </c>
      <c r="V32" s="49">
        <v>5</v>
      </c>
      <c r="W32" s="49">
        <v>5</v>
      </c>
      <c r="X32" s="49" t="str">
        <f>RIGHT(Merge1[[#This Row],[Census Tract]],10)</f>
        <v>9001071300</v>
      </c>
      <c r="AH32">
        <v>3</v>
      </c>
      <c r="AI32" s="10">
        <f t="shared" ref="AI32:AN32" si="7">AI23/AI$26</f>
        <v>0.23374254259221444</v>
      </c>
      <c r="AJ32" s="10">
        <f t="shared" si="7"/>
        <v>0.39961931005061196</v>
      </c>
      <c r="AK32" s="10">
        <f t="shared" si="7"/>
        <v>0.14247621763071522</v>
      </c>
      <c r="AL32" s="10">
        <f t="shared" si="7"/>
        <v>0</v>
      </c>
      <c r="AM32" s="10">
        <f t="shared" si="7"/>
        <v>0.23498601868161098</v>
      </c>
      <c r="AN32" s="10">
        <f t="shared" si="7"/>
        <v>0.39968139012314619</v>
      </c>
    </row>
    <row r="33" spans="1:40" x14ac:dyDescent="0.25">
      <c r="A33" s="49">
        <v>9001071400</v>
      </c>
      <c r="B33" s="107" t="s">
        <v>240</v>
      </c>
      <c r="C33" s="107" t="s">
        <v>239</v>
      </c>
      <c r="D33" s="49">
        <v>17213.561799999999</v>
      </c>
      <c r="E33" s="49">
        <v>0</v>
      </c>
      <c r="F33" s="49">
        <v>0</v>
      </c>
      <c r="G33" s="49">
        <v>9.8785797773534145E-4</v>
      </c>
      <c r="H33" s="107" t="s">
        <v>290</v>
      </c>
      <c r="I33" s="49">
        <v>0</v>
      </c>
      <c r="J33" s="49">
        <v>0</v>
      </c>
      <c r="K33" s="49">
        <v>0</v>
      </c>
      <c r="L33" s="49">
        <v>9.8785797773534145E-4</v>
      </c>
      <c r="M33" s="49">
        <v>17213.561799999999</v>
      </c>
      <c r="N33" s="49">
        <v>0</v>
      </c>
      <c r="O33" s="49">
        <v>0</v>
      </c>
      <c r="P33" s="49">
        <v>9.8785797773534145E-4</v>
      </c>
      <c r="Q33" s="49">
        <v>22.64</v>
      </c>
      <c r="R33" s="49">
        <v>1131</v>
      </c>
      <c r="S33" s="49">
        <v>5</v>
      </c>
      <c r="T33" s="49">
        <v>1</v>
      </c>
      <c r="U33" s="49">
        <v>5</v>
      </c>
      <c r="V33" s="49">
        <v>5</v>
      </c>
      <c r="W33" s="49">
        <v>5</v>
      </c>
      <c r="X33" s="49" t="str">
        <f>RIGHT(Merge1[[#This Row],[Census Tract]],10)</f>
        <v>9001071400</v>
      </c>
      <c r="AH33">
        <v>4</v>
      </c>
      <c r="AI33" s="10">
        <f t="shared" ref="AI33:AN33" si="8">AI24/AI$26</f>
        <v>0.14067809732375844</v>
      </c>
      <c r="AJ33" s="10">
        <f t="shared" si="8"/>
        <v>0.21468133119479244</v>
      </c>
      <c r="AK33" s="10">
        <f t="shared" si="8"/>
        <v>0.13752569051012464</v>
      </c>
      <c r="AL33" s="10">
        <f t="shared" si="8"/>
        <v>1</v>
      </c>
      <c r="AM33" s="10">
        <f t="shared" si="8"/>
        <v>0.14072104791367707</v>
      </c>
      <c r="AN33" s="10">
        <f t="shared" si="8"/>
        <v>0.21455933348673434</v>
      </c>
    </row>
    <row r="34" spans="1:40" x14ac:dyDescent="0.25">
      <c r="A34" s="49">
        <v>9001071900</v>
      </c>
      <c r="B34" s="107" t="s">
        <v>260</v>
      </c>
      <c r="C34" s="107" t="s">
        <v>239</v>
      </c>
      <c r="D34" s="49">
        <v>0</v>
      </c>
      <c r="E34" s="49">
        <v>9.995301815193616E-4</v>
      </c>
      <c r="F34" s="49">
        <v>244</v>
      </c>
      <c r="G34" s="49">
        <v>0</v>
      </c>
      <c r="H34" s="107" t="s">
        <v>1965</v>
      </c>
      <c r="I34" s="49">
        <v>0</v>
      </c>
      <c r="J34" s="49">
        <v>9.995301815193616E-4</v>
      </c>
      <c r="K34" s="49">
        <v>0</v>
      </c>
      <c r="L34" s="49">
        <v>0</v>
      </c>
      <c r="M34" s="49">
        <v>0</v>
      </c>
      <c r="N34" s="49">
        <v>9.995301815193616E-4</v>
      </c>
      <c r="O34" s="49">
        <v>244</v>
      </c>
      <c r="P34" s="49">
        <v>0</v>
      </c>
      <c r="Q34" s="49">
        <v>26.15</v>
      </c>
      <c r="R34" s="49">
        <v>1287</v>
      </c>
      <c r="S34" s="49">
        <v>5</v>
      </c>
      <c r="T34" s="49">
        <v>1</v>
      </c>
      <c r="U34" s="49">
        <v>5</v>
      </c>
      <c r="V34" s="49">
        <v>5</v>
      </c>
      <c r="W34" s="49">
        <v>5</v>
      </c>
      <c r="X34" s="49" t="str">
        <f>RIGHT(Merge1[[#This Row],[Census Tract]],10)</f>
        <v>9001071900</v>
      </c>
      <c r="AH34">
        <v>5</v>
      </c>
      <c r="AI34" s="10">
        <f t="shared" ref="AI34:AN34" si="9">AI25/AI$26</f>
        <v>0.28357615129885627</v>
      </c>
      <c r="AJ34" s="10">
        <f t="shared" si="9"/>
        <v>0.16275698999490415</v>
      </c>
      <c r="AK34" s="10">
        <f t="shared" si="9"/>
        <v>0.65313875148882006</v>
      </c>
      <c r="AL34" s="10">
        <f t="shared" si="9"/>
        <v>0</v>
      </c>
      <c r="AM34" s="10">
        <f t="shared" si="9"/>
        <v>0.27854097258353794</v>
      </c>
      <c r="AN34" s="10">
        <f t="shared" si="9"/>
        <v>0.16278227397265552</v>
      </c>
    </row>
    <row r="35" spans="1:40" x14ac:dyDescent="0.25">
      <c r="A35" s="49">
        <v>9001071900</v>
      </c>
      <c r="B35" s="107" t="s">
        <v>240</v>
      </c>
      <c r="C35" s="107" t="s">
        <v>244</v>
      </c>
      <c r="D35" s="49">
        <v>30759.562900000001</v>
      </c>
      <c r="E35" s="49">
        <v>0</v>
      </c>
      <c r="F35" s="49">
        <v>0</v>
      </c>
      <c r="G35" s="49">
        <v>6.584811571649498E-3</v>
      </c>
      <c r="H35" s="107" t="s">
        <v>290</v>
      </c>
      <c r="I35" s="49">
        <v>0</v>
      </c>
      <c r="J35" s="49">
        <v>0</v>
      </c>
      <c r="K35" s="49">
        <v>0</v>
      </c>
      <c r="L35" s="49">
        <v>6.584811571649498E-3</v>
      </c>
      <c r="M35" s="49">
        <v>30759.562900000001</v>
      </c>
      <c r="N35" s="49">
        <v>0</v>
      </c>
      <c r="O35" s="49">
        <v>0</v>
      </c>
      <c r="P35" s="49">
        <v>6.584811571649498E-3</v>
      </c>
      <c r="Q35" s="49">
        <v>26.15</v>
      </c>
      <c r="R35" s="49">
        <v>1287</v>
      </c>
      <c r="S35" s="49">
        <v>5</v>
      </c>
      <c r="T35" s="49">
        <v>1</v>
      </c>
      <c r="U35" s="49">
        <v>5</v>
      </c>
      <c r="V35" s="49">
        <v>5</v>
      </c>
      <c r="W35" s="49">
        <v>5</v>
      </c>
      <c r="X35" s="49" t="str">
        <f>RIGHT(Merge1[[#This Row],[Census Tract]],10)</f>
        <v>9001071900</v>
      </c>
    </row>
    <row r="36" spans="1:40" x14ac:dyDescent="0.25">
      <c r="A36" s="49">
        <v>9001072000</v>
      </c>
      <c r="B36" s="107" t="s">
        <v>240</v>
      </c>
      <c r="C36" s="107" t="s">
        <v>244</v>
      </c>
      <c r="D36" s="49">
        <v>17861.459299999999</v>
      </c>
      <c r="E36" s="49">
        <v>4.9591130900188997E-3</v>
      </c>
      <c r="F36" s="49">
        <v>0</v>
      </c>
      <c r="G36" s="49">
        <v>0</v>
      </c>
      <c r="H36" s="107" t="s">
        <v>1965</v>
      </c>
      <c r="I36" s="49">
        <v>0</v>
      </c>
      <c r="J36" s="49">
        <v>4.9591130900188997E-3</v>
      </c>
      <c r="K36" s="49">
        <v>0</v>
      </c>
      <c r="L36" s="49">
        <v>0</v>
      </c>
      <c r="M36" s="49">
        <v>17861.459299999999</v>
      </c>
      <c r="N36" s="49">
        <v>4.9591130900188997E-3</v>
      </c>
      <c r="O36" s="49">
        <v>0</v>
      </c>
      <c r="P36" s="49">
        <v>0</v>
      </c>
      <c r="Q36" s="49">
        <v>31.123000000000001</v>
      </c>
      <c r="R36" s="49">
        <v>1386</v>
      </c>
      <c r="S36" s="49">
        <v>4</v>
      </c>
      <c r="T36" s="49">
        <v>1</v>
      </c>
      <c r="U36" s="49">
        <v>5</v>
      </c>
      <c r="V36" s="49">
        <v>4.5</v>
      </c>
      <c r="W36" s="49">
        <v>5</v>
      </c>
      <c r="X36" s="49" t="str">
        <f>RIGHT(Merge1[[#This Row],[Census Tract]],10)</f>
        <v>9001072000</v>
      </c>
      <c r="AG36" t="s">
        <v>1988</v>
      </c>
    </row>
    <row r="37" spans="1:40" x14ac:dyDescent="0.25">
      <c r="A37" s="49">
        <v>9001072100</v>
      </c>
      <c r="B37" s="107" t="s">
        <v>240</v>
      </c>
      <c r="C37" s="107" t="s">
        <v>239</v>
      </c>
      <c r="D37" s="49">
        <v>87822.353399999993</v>
      </c>
      <c r="E37" s="49">
        <v>0</v>
      </c>
      <c r="F37" s="49">
        <v>10584</v>
      </c>
      <c r="G37" s="49">
        <v>1.805073014405593E-3</v>
      </c>
      <c r="H37" s="107" t="s">
        <v>290</v>
      </c>
      <c r="I37" s="49">
        <v>3855.4358999999999</v>
      </c>
      <c r="J37" s="49">
        <v>0</v>
      </c>
      <c r="K37" s="49">
        <v>0</v>
      </c>
      <c r="L37" s="49">
        <v>1.805073014405593E-3</v>
      </c>
      <c r="M37" s="49">
        <v>83966.917499999996</v>
      </c>
      <c r="N37" s="49">
        <v>0</v>
      </c>
      <c r="O37" s="49">
        <v>10584</v>
      </c>
      <c r="P37" s="49">
        <v>1.805073014405593E-3</v>
      </c>
      <c r="Q37" s="49">
        <v>37.423000000000002</v>
      </c>
      <c r="R37" s="49">
        <v>1463</v>
      </c>
      <c r="S37" s="49">
        <v>4</v>
      </c>
      <c r="T37" s="49">
        <v>1</v>
      </c>
      <c r="U37" s="49">
        <v>5</v>
      </c>
      <c r="V37" s="49">
        <v>4.5</v>
      </c>
      <c r="W37" s="49">
        <v>5</v>
      </c>
      <c r="X37" s="49" t="str">
        <f>RIGHT(Merge1[[#This Row],[Census Tract]],10)</f>
        <v>9001072100</v>
      </c>
      <c r="AH37" t="s">
        <v>281</v>
      </c>
      <c r="AI37" t="s">
        <v>283</v>
      </c>
      <c r="AJ37" t="s">
        <v>285</v>
      </c>
      <c r="AK37" t="s">
        <v>1974</v>
      </c>
      <c r="AL37" t="s">
        <v>1975</v>
      </c>
      <c r="AM37" t="s">
        <v>1976</v>
      </c>
      <c r="AN37" t="s">
        <v>1977</v>
      </c>
    </row>
    <row r="38" spans="1:40" x14ac:dyDescent="0.25">
      <c r="A38" s="49">
        <v>9001072200</v>
      </c>
      <c r="B38" s="107" t="s">
        <v>240</v>
      </c>
      <c r="C38" s="107" t="s">
        <v>244</v>
      </c>
      <c r="D38" s="49">
        <v>9298.1455999999998</v>
      </c>
      <c r="E38" s="49">
        <v>1.3769037113771734E-3</v>
      </c>
      <c r="F38" s="49">
        <v>0</v>
      </c>
      <c r="G38" s="49">
        <v>0</v>
      </c>
      <c r="H38" s="107" t="s">
        <v>1965</v>
      </c>
      <c r="I38" s="49">
        <v>0</v>
      </c>
      <c r="J38" s="49">
        <v>1.3769037113771734E-3</v>
      </c>
      <c r="K38" s="49">
        <v>0</v>
      </c>
      <c r="L38" s="49">
        <v>0</v>
      </c>
      <c r="M38" s="49">
        <v>9298.1455999999998</v>
      </c>
      <c r="N38" s="49">
        <v>1.3769037113771734E-3</v>
      </c>
      <c r="O38" s="49">
        <v>0</v>
      </c>
      <c r="P38" s="49">
        <v>0</v>
      </c>
      <c r="Q38" s="49">
        <v>31.306999999999999</v>
      </c>
      <c r="R38" s="49">
        <v>1641</v>
      </c>
      <c r="S38" s="49">
        <v>4</v>
      </c>
      <c r="T38" s="49">
        <v>1</v>
      </c>
      <c r="U38" s="49">
        <v>4</v>
      </c>
      <c r="V38" s="49">
        <v>4</v>
      </c>
      <c r="W38" s="49">
        <v>4</v>
      </c>
      <c r="X38" s="49" t="str">
        <f>RIGHT(Merge1[[#This Row],[Census Tract]],10)</f>
        <v>9001072200</v>
      </c>
      <c r="AH38">
        <v>1</v>
      </c>
      <c r="AI38" s="116">
        <v>644852.13540000003</v>
      </c>
      <c r="AJ38" s="116">
        <v>256726.5</v>
      </c>
      <c r="AK38" s="116">
        <v>2121.6125999999999</v>
      </c>
      <c r="AL38" s="116">
        <v>0</v>
      </c>
      <c r="AM38" s="116">
        <v>642730.52280000004</v>
      </c>
      <c r="AN38" s="116">
        <v>256726.5</v>
      </c>
    </row>
    <row r="39" spans="1:40" x14ac:dyDescent="0.25">
      <c r="A39" s="49">
        <v>9001072300</v>
      </c>
      <c r="B39" s="107" t="s">
        <v>240</v>
      </c>
      <c r="C39" s="107" t="s">
        <v>239</v>
      </c>
      <c r="D39" s="49">
        <v>8122.7389000000003</v>
      </c>
      <c r="E39" s="49">
        <v>0</v>
      </c>
      <c r="F39" s="49">
        <v>0</v>
      </c>
      <c r="G39" s="49">
        <v>1.0219339499949658E-3</v>
      </c>
      <c r="H39" s="107" t="s">
        <v>290</v>
      </c>
      <c r="I39" s="49">
        <v>0</v>
      </c>
      <c r="J39" s="49">
        <v>0</v>
      </c>
      <c r="K39" s="49">
        <v>0</v>
      </c>
      <c r="L39" s="49">
        <v>1.0219339499949658E-3</v>
      </c>
      <c r="M39" s="49">
        <v>8122.7389000000003</v>
      </c>
      <c r="N39" s="49">
        <v>0</v>
      </c>
      <c r="O39" s="49">
        <v>0</v>
      </c>
      <c r="P39" s="49">
        <v>1.0219339499949658E-3</v>
      </c>
      <c r="Q39" s="49">
        <v>36.317999999999998</v>
      </c>
      <c r="R39" s="49">
        <v>1594</v>
      </c>
      <c r="S39" s="49">
        <v>3</v>
      </c>
      <c r="T39" s="49">
        <v>1</v>
      </c>
      <c r="U39" s="49">
        <v>5</v>
      </c>
      <c r="V39" s="49">
        <v>4</v>
      </c>
      <c r="W39" s="49">
        <v>4</v>
      </c>
      <c r="X39" s="49" t="str">
        <f>RIGHT(Merge1[[#This Row],[Census Tract]],10)</f>
        <v>9001072300</v>
      </c>
      <c r="AH39">
        <v>2</v>
      </c>
      <c r="AI39" s="116">
        <v>1620695.8029</v>
      </c>
      <c r="AJ39" s="116">
        <v>613013.79</v>
      </c>
      <c r="AK39" s="116">
        <v>6043.2620999999999</v>
      </c>
      <c r="AL39" s="116">
        <v>0</v>
      </c>
      <c r="AM39" s="116">
        <v>1614652.5408000001</v>
      </c>
      <c r="AN39" s="116">
        <v>613013.79</v>
      </c>
    </row>
    <row r="40" spans="1:40" x14ac:dyDescent="0.25">
      <c r="A40" s="49">
        <v>9001072400</v>
      </c>
      <c r="B40" s="107" t="s">
        <v>240</v>
      </c>
      <c r="C40" s="107" t="s">
        <v>239</v>
      </c>
      <c r="D40" s="49">
        <v>5110.9471999999996</v>
      </c>
      <c r="E40" s="49">
        <v>2.1836445253311122E-3</v>
      </c>
      <c r="F40" s="49">
        <v>0</v>
      </c>
      <c r="G40" s="49">
        <v>0</v>
      </c>
      <c r="H40" s="107" t="s">
        <v>1965</v>
      </c>
      <c r="I40" s="49">
        <v>0</v>
      </c>
      <c r="J40" s="49">
        <v>2.1836445253311122E-3</v>
      </c>
      <c r="K40" s="49">
        <v>0</v>
      </c>
      <c r="L40" s="49">
        <v>0</v>
      </c>
      <c r="M40" s="49">
        <v>5110.9471999999996</v>
      </c>
      <c r="N40" s="49">
        <v>2.1836445253311122E-3</v>
      </c>
      <c r="O40" s="49">
        <v>0</v>
      </c>
      <c r="P40" s="49">
        <v>0</v>
      </c>
      <c r="Q40" s="49">
        <v>32.786000000000001</v>
      </c>
      <c r="R40" s="49">
        <v>1532</v>
      </c>
      <c r="S40" s="49">
        <v>4</v>
      </c>
      <c r="T40" s="49">
        <v>1</v>
      </c>
      <c r="U40" s="49">
        <v>5</v>
      </c>
      <c r="V40" s="49">
        <v>4.5</v>
      </c>
      <c r="W40" s="49">
        <v>5</v>
      </c>
      <c r="X40" s="49" t="str">
        <f>RIGHT(Merge1[[#This Row],[Census Tract]],10)</f>
        <v>9001072400</v>
      </c>
      <c r="AH40">
        <v>3</v>
      </c>
      <c r="AI40" s="116">
        <v>3135886.8761999994</v>
      </c>
      <c r="AJ40" s="116">
        <v>748894.24000000011</v>
      </c>
      <c r="AK40" s="116">
        <v>34364.0357</v>
      </c>
      <c r="AL40" s="116">
        <v>0</v>
      </c>
      <c r="AM40" s="116">
        <v>3101522.8404999995</v>
      </c>
      <c r="AN40" s="116">
        <v>748894.24000000011</v>
      </c>
    </row>
    <row r="41" spans="1:40" x14ac:dyDescent="0.25">
      <c r="A41" s="49">
        <v>9001072500</v>
      </c>
      <c r="B41" s="107" t="s">
        <v>240</v>
      </c>
      <c r="C41" s="107" t="s">
        <v>239</v>
      </c>
      <c r="D41" s="49">
        <v>3329.8946000000001</v>
      </c>
      <c r="E41" s="49">
        <v>2.2988901198295114E-3</v>
      </c>
      <c r="F41" s="49">
        <v>0</v>
      </c>
      <c r="G41" s="49">
        <v>1.7758973492080898E-3</v>
      </c>
      <c r="H41" s="107" t="s">
        <v>1965</v>
      </c>
      <c r="I41" s="49">
        <v>0</v>
      </c>
      <c r="J41" s="49">
        <v>2.2988901198295114E-3</v>
      </c>
      <c r="K41" s="49">
        <v>0</v>
      </c>
      <c r="L41" s="49">
        <v>1.7758973492080898E-3</v>
      </c>
      <c r="M41" s="49">
        <v>3329.8946000000001</v>
      </c>
      <c r="N41" s="49">
        <v>2.2988901198295114E-3</v>
      </c>
      <c r="O41" s="49">
        <v>0</v>
      </c>
      <c r="P41" s="49">
        <v>1.7758973492080898E-3</v>
      </c>
      <c r="Q41" s="49">
        <v>38.706000000000003</v>
      </c>
      <c r="R41" s="49">
        <v>1492</v>
      </c>
      <c r="S41" s="49">
        <v>4</v>
      </c>
      <c r="T41" s="49">
        <v>1</v>
      </c>
      <c r="U41" s="49">
        <v>4</v>
      </c>
      <c r="V41" s="49">
        <v>4</v>
      </c>
      <c r="W41" s="49">
        <v>4</v>
      </c>
      <c r="X41" s="49" t="str">
        <f>RIGHT(Merge1[[#This Row],[Census Tract]],10)</f>
        <v>9001072500</v>
      </c>
      <c r="AH41">
        <v>4</v>
      </c>
      <c r="AI41" s="116">
        <v>2352159.7479000003</v>
      </c>
      <c r="AJ41" s="116">
        <v>1624963.07</v>
      </c>
      <c r="AK41" s="116">
        <v>28379.462900000002</v>
      </c>
      <c r="AL41" s="116">
        <v>0</v>
      </c>
      <c r="AM41" s="116">
        <v>2323780.2850000001</v>
      </c>
      <c r="AN41" s="116">
        <v>1624963.07</v>
      </c>
    </row>
    <row r="42" spans="1:40" x14ac:dyDescent="0.25">
      <c r="A42" s="49">
        <v>9001072600</v>
      </c>
      <c r="B42" s="107" t="s">
        <v>240</v>
      </c>
      <c r="C42" s="107" t="s">
        <v>239</v>
      </c>
      <c r="D42" s="49">
        <v>29978.312300000001</v>
      </c>
      <c r="E42" s="49">
        <v>0</v>
      </c>
      <c r="F42" s="49">
        <v>350</v>
      </c>
      <c r="G42" s="49">
        <v>1.1966474850109664E-3</v>
      </c>
      <c r="H42" s="107" t="s">
        <v>290</v>
      </c>
      <c r="I42" s="49">
        <v>0</v>
      </c>
      <c r="J42" s="49">
        <v>0</v>
      </c>
      <c r="K42" s="49">
        <v>0</v>
      </c>
      <c r="L42" s="49">
        <v>1.1966474850109664E-3</v>
      </c>
      <c r="M42" s="49">
        <v>29978.312300000001</v>
      </c>
      <c r="N42" s="49">
        <v>0</v>
      </c>
      <c r="O42" s="49">
        <v>350</v>
      </c>
      <c r="P42" s="49">
        <v>1.1966474850109664E-3</v>
      </c>
      <c r="Q42" s="49">
        <v>40.843000000000004</v>
      </c>
      <c r="R42" s="49">
        <v>1526</v>
      </c>
      <c r="S42" s="49">
        <v>4</v>
      </c>
      <c r="T42" s="49">
        <v>1</v>
      </c>
      <c r="U42" s="49">
        <v>3</v>
      </c>
      <c r="V42" s="49">
        <v>3.5</v>
      </c>
      <c r="W42" s="49">
        <v>4</v>
      </c>
      <c r="X42" s="49" t="str">
        <f>RIGHT(Merge1[[#This Row],[Census Tract]],10)</f>
        <v>9001072600</v>
      </c>
      <c r="AH42">
        <v>5</v>
      </c>
      <c r="AI42" s="116">
        <v>3799099.1284999996</v>
      </c>
      <c r="AJ42" s="116">
        <v>1906929.76</v>
      </c>
      <c r="AK42" s="116">
        <v>84377.858099999998</v>
      </c>
      <c r="AL42" s="116">
        <v>800</v>
      </c>
      <c r="AM42" s="116">
        <v>3714721.2703999989</v>
      </c>
      <c r="AN42" s="116">
        <v>1906129.76</v>
      </c>
    </row>
    <row r="43" spans="1:40" x14ac:dyDescent="0.25">
      <c r="A43" s="49">
        <v>9001072700</v>
      </c>
      <c r="B43" s="107" t="s">
        <v>240</v>
      </c>
      <c r="C43" s="107" t="s">
        <v>239</v>
      </c>
      <c r="D43" s="49">
        <v>4154.7861000000003</v>
      </c>
      <c r="E43" s="49">
        <v>2.256580546602072E-3</v>
      </c>
      <c r="F43" s="49">
        <v>0</v>
      </c>
      <c r="G43" s="49">
        <v>0</v>
      </c>
      <c r="H43" s="107" t="s">
        <v>1965</v>
      </c>
      <c r="I43" s="49">
        <v>0</v>
      </c>
      <c r="J43" s="49">
        <v>2.256580546602072E-3</v>
      </c>
      <c r="K43" s="49">
        <v>0</v>
      </c>
      <c r="L43" s="49">
        <v>0</v>
      </c>
      <c r="M43" s="49">
        <v>4154.7861000000003</v>
      </c>
      <c r="N43" s="49">
        <v>2.256580546602072E-3</v>
      </c>
      <c r="O43" s="49">
        <v>0</v>
      </c>
      <c r="P43" s="49">
        <v>0</v>
      </c>
      <c r="Q43" s="49">
        <v>42.64</v>
      </c>
      <c r="R43" s="49">
        <v>1914</v>
      </c>
      <c r="S43" s="49">
        <v>3</v>
      </c>
      <c r="T43" s="49">
        <v>1</v>
      </c>
      <c r="U43" s="49">
        <v>4</v>
      </c>
      <c r="V43" s="49">
        <v>3.5</v>
      </c>
      <c r="W43" s="49">
        <v>4</v>
      </c>
      <c r="X43" s="49" t="str">
        <f>RIGHT(Merge1[[#This Row],[Census Tract]],10)</f>
        <v>9001072700</v>
      </c>
      <c r="AH43" t="s">
        <v>282</v>
      </c>
      <c r="AI43" s="116">
        <v>11552693.6909</v>
      </c>
      <c r="AJ43" s="116">
        <v>5150527.3600000003</v>
      </c>
      <c r="AK43" s="116">
        <v>155286.23139999999</v>
      </c>
      <c r="AL43" s="116">
        <v>800</v>
      </c>
      <c r="AM43" s="116">
        <v>11397407.459499998</v>
      </c>
      <c r="AN43" s="116">
        <v>5149727.3600000003</v>
      </c>
    </row>
    <row r="44" spans="1:40" x14ac:dyDescent="0.25">
      <c r="A44" s="49">
        <v>9001072800</v>
      </c>
      <c r="B44" s="107" t="s">
        <v>240</v>
      </c>
      <c r="C44" s="107" t="s">
        <v>239</v>
      </c>
      <c r="D44" s="49">
        <v>1798.4163000000001</v>
      </c>
      <c r="E44" s="49">
        <v>0</v>
      </c>
      <c r="F44" s="49">
        <v>0</v>
      </c>
      <c r="G44" s="49">
        <v>1.6500934379277458E-4</v>
      </c>
      <c r="H44" s="107" t="s">
        <v>290</v>
      </c>
      <c r="I44" s="49">
        <v>0</v>
      </c>
      <c r="J44" s="49">
        <v>0</v>
      </c>
      <c r="K44" s="49">
        <v>0</v>
      </c>
      <c r="L44" s="49">
        <v>1.6500934379277458E-4</v>
      </c>
      <c r="M44" s="49">
        <v>1798.4163000000001</v>
      </c>
      <c r="N44" s="49">
        <v>0</v>
      </c>
      <c r="O44" s="49">
        <v>0</v>
      </c>
      <c r="P44" s="49">
        <v>1.6500934379277458E-4</v>
      </c>
      <c r="Q44" s="49">
        <v>29.135999999999999</v>
      </c>
      <c r="R44" s="49">
        <v>1137</v>
      </c>
      <c r="S44" s="49">
        <v>5</v>
      </c>
      <c r="T44" s="49">
        <v>1</v>
      </c>
      <c r="U44" s="49">
        <v>5</v>
      </c>
      <c r="V44" s="49">
        <v>5</v>
      </c>
      <c r="W44" s="49">
        <v>5</v>
      </c>
      <c r="X44" s="49" t="str">
        <f>RIGHT(Merge1[[#This Row],[Census Tract]],10)</f>
        <v>9001072800</v>
      </c>
    </row>
    <row r="45" spans="1:40" x14ac:dyDescent="0.25">
      <c r="A45" s="49">
        <v>9001072900</v>
      </c>
      <c r="B45" s="107" t="s">
        <v>240</v>
      </c>
      <c r="C45" s="107" t="s">
        <v>239</v>
      </c>
      <c r="D45" s="49">
        <v>37765.5844</v>
      </c>
      <c r="E45" s="49">
        <v>1.8643202854622997E-3</v>
      </c>
      <c r="F45" s="49">
        <v>0</v>
      </c>
      <c r="G45" s="49">
        <v>0</v>
      </c>
      <c r="H45" s="107" t="s">
        <v>1965</v>
      </c>
      <c r="I45" s="49">
        <v>0</v>
      </c>
      <c r="J45" s="49">
        <v>1.8643202854622997E-3</v>
      </c>
      <c r="K45" s="49">
        <v>0</v>
      </c>
      <c r="L45" s="49">
        <v>0</v>
      </c>
      <c r="M45" s="49">
        <v>37765.5844</v>
      </c>
      <c r="N45" s="49">
        <v>1.8643202854622997E-3</v>
      </c>
      <c r="O45" s="49">
        <v>0</v>
      </c>
      <c r="P45" s="49">
        <v>0</v>
      </c>
      <c r="Q45" s="49">
        <v>35.398000000000003</v>
      </c>
      <c r="R45" s="49">
        <v>1641</v>
      </c>
      <c r="S45" s="49">
        <v>3</v>
      </c>
      <c r="T45" s="49">
        <v>1</v>
      </c>
      <c r="U45" s="49">
        <v>4</v>
      </c>
      <c r="V45" s="49">
        <v>3.5</v>
      </c>
      <c r="W45" s="49">
        <v>4</v>
      </c>
      <c r="X45" s="49" t="str">
        <f>RIGHT(Merge1[[#This Row],[Census Tract]],10)</f>
        <v>9001072900</v>
      </c>
      <c r="AH45" t="s">
        <v>281</v>
      </c>
      <c r="AI45" t="s">
        <v>1979</v>
      </c>
      <c r="AJ45" t="s">
        <v>1980</v>
      </c>
      <c r="AK45" t="s">
        <v>1981</v>
      </c>
      <c r="AL45" t="s">
        <v>1982</v>
      </c>
      <c r="AM45" t="s">
        <v>1983</v>
      </c>
      <c r="AN45" t="s">
        <v>1984</v>
      </c>
    </row>
    <row r="46" spans="1:40" x14ac:dyDescent="0.25">
      <c r="A46" s="49">
        <v>9001073000</v>
      </c>
      <c r="B46" s="107" t="s">
        <v>240</v>
      </c>
      <c r="C46" s="107" t="s">
        <v>239</v>
      </c>
      <c r="D46" s="49">
        <v>14444.051799999999</v>
      </c>
      <c r="E46" s="49">
        <v>2.3487631558260363E-3</v>
      </c>
      <c r="F46" s="49">
        <v>1360</v>
      </c>
      <c r="G46" s="49">
        <v>6.094504691202395E-4</v>
      </c>
      <c r="H46" s="107" t="s">
        <v>1965</v>
      </c>
      <c r="I46" s="49">
        <v>0</v>
      </c>
      <c r="J46" s="49">
        <v>2.3487631558260363E-3</v>
      </c>
      <c r="K46" s="49">
        <v>0</v>
      </c>
      <c r="L46" s="49">
        <v>6.094504691202395E-4</v>
      </c>
      <c r="M46" s="49">
        <v>14444.051799999999</v>
      </c>
      <c r="N46" s="49">
        <v>2.3487631558260363E-3</v>
      </c>
      <c r="O46" s="49">
        <v>1360</v>
      </c>
      <c r="P46" s="49">
        <v>6.094504691202395E-4</v>
      </c>
      <c r="Q46" s="49">
        <v>48.427</v>
      </c>
      <c r="R46" s="49">
        <v>1696</v>
      </c>
      <c r="S46" s="49">
        <v>3</v>
      </c>
      <c r="T46" s="49">
        <v>1</v>
      </c>
      <c r="U46" s="49">
        <v>4</v>
      </c>
      <c r="V46" s="49">
        <v>3.5</v>
      </c>
      <c r="W46" s="49">
        <v>4</v>
      </c>
      <c r="X46" s="49" t="str">
        <f>RIGHT(Merge1[[#This Row],[Census Tract]],10)</f>
        <v>9001073000</v>
      </c>
      <c r="AH46">
        <v>1</v>
      </c>
      <c r="AI46" s="10">
        <f>AI38/AI$43</f>
        <v>5.5818335762502461E-2</v>
      </c>
      <c r="AJ46" s="10">
        <f t="shared" ref="AJ46:AN46" si="10">AJ38/AJ$43</f>
        <v>4.9844701727785788E-2</v>
      </c>
      <c r="AK46" s="10">
        <f t="shared" si="10"/>
        <v>1.3662593140888085E-2</v>
      </c>
      <c r="AL46" s="10">
        <f t="shared" si="10"/>
        <v>0</v>
      </c>
      <c r="AM46" s="10">
        <f t="shared" si="10"/>
        <v>5.6392695012782892E-2</v>
      </c>
      <c r="AN46" s="10">
        <f t="shared" si="10"/>
        <v>4.9852445004001142E-2</v>
      </c>
    </row>
    <row r="47" spans="1:40" x14ac:dyDescent="0.25">
      <c r="A47" s="49">
        <v>9001073100</v>
      </c>
      <c r="B47" s="107" t="s">
        <v>240</v>
      </c>
      <c r="C47" s="107" t="s">
        <v>244</v>
      </c>
      <c r="D47" s="49">
        <v>43169.746700000003</v>
      </c>
      <c r="E47" s="49">
        <v>0</v>
      </c>
      <c r="F47" s="49">
        <v>0</v>
      </c>
      <c r="G47" s="49">
        <v>7.9212603590716105E-5</v>
      </c>
      <c r="H47" s="107" t="s">
        <v>290</v>
      </c>
      <c r="I47" s="49">
        <v>0</v>
      </c>
      <c r="J47" s="49">
        <v>0</v>
      </c>
      <c r="K47" s="49">
        <v>0</v>
      </c>
      <c r="L47" s="49">
        <v>7.9212603590716105E-5</v>
      </c>
      <c r="M47" s="49">
        <v>43169.746700000003</v>
      </c>
      <c r="N47" s="49">
        <v>0</v>
      </c>
      <c r="O47" s="49">
        <v>0</v>
      </c>
      <c r="P47" s="49">
        <v>7.9212603590716105E-5</v>
      </c>
      <c r="Q47" s="49">
        <v>24.712</v>
      </c>
      <c r="R47" s="49">
        <v>1162</v>
      </c>
      <c r="S47" s="49">
        <v>5</v>
      </c>
      <c r="T47" s="49">
        <v>1</v>
      </c>
      <c r="U47" s="49">
        <v>5</v>
      </c>
      <c r="V47" s="49">
        <v>5</v>
      </c>
      <c r="W47" s="49">
        <v>5</v>
      </c>
      <c r="X47" s="49" t="str">
        <f>RIGHT(Merge1[[#This Row],[Census Tract]],10)</f>
        <v>9001073100</v>
      </c>
      <c r="AH47">
        <v>2</v>
      </c>
      <c r="AI47" s="10">
        <f t="shared" ref="AI47:AN47" si="11">AI39/AI$43</f>
        <v>0.14028726514030351</v>
      </c>
      <c r="AJ47" s="10">
        <f t="shared" si="11"/>
        <v>0.1190196162747886</v>
      </c>
      <c r="AK47" s="10">
        <f t="shared" si="11"/>
        <v>3.8916921645379056E-2</v>
      </c>
      <c r="AL47" s="10">
        <f t="shared" si="11"/>
        <v>0</v>
      </c>
      <c r="AM47" s="10">
        <f t="shared" si="11"/>
        <v>0.14166840542795112</v>
      </c>
      <c r="AN47" s="10">
        <f t="shared" si="11"/>
        <v>0.1190381057376987</v>
      </c>
    </row>
    <row r="48" spans="1:40" x14ac:dyDescent="0.25">
      <c r="A48" s="49">
        <v>9001073300</v>
      </c>
      <c r="B48" s="107" t="s">
        <v>240</v>
      </c>
      <c r="C48" s="107" t="s">
        <v>244</v>
      </c>
      <c r="D48" s="49">
        <v>11648.727500000001</v>
      </c>
      <c r="E48" s="49">
        <v>1.0932259100922819E-3</v>
      </c>
      <c r="F48" s="49">
        <v>0</v>
      </c>
      <c r="G48" s="49">
        <v>0</v>
      </c>
      <c r="H48" s="107" t="s">
        <v>1965</v>
      </c>
      <c r="I48" s="49">
        <v>0</v>
      </c>
      <c r="J48" s="49">
        <v>1.0932259100922819E-3</v>
      </c>
      <c r="K48" s="49">
        <v>0</v>
      </c>
      <c r="L48" s="49">
        <v>0</v>
      </c>
      <c r="M48" s="49">
        <v>11648.727500000001</v>
      </c>
      <c r="N48" s="49">
        <v>1.0932259100922819E-3</v>
      </c>
      <c r="O48" s="49">
        <v>0</v>
      </c>
      <c r="P48" s="49">
        <v>0</v>
      </c>
      <c r="Q48" s="49">
        <v>21.315999999999999</v>
      </c>
      <c r="R48" s="49">
        <v>1125</v>
      </c>
      <c r="S48" s="49">
        <v>5</v>
      </c>
      <c r="T48" s="49">
        <v>1</v>
      </c>
      <c r="U48" s="49">
        <v>5</v>
      </c>
      <c r="V48" s="49">
        <v>5</v>
      </c>
      <c r="W48" s="49">
        <v>5</v>
      </c>
      <c r="X48" s="49" t="str">
        <f>RIGHT(Merge1[[#This Row],[Census Tract]],10)</f>
        <v>9001073300</v>
      </c>
      <c r="AH48">
        <v>3</v>
      </c>
      <c r="AI48" s="10">
        <f t="shared" ref="AI48:AN48" si="12">AI40/AI$43</f>
        <v>0.2714420515338446</v>
      </c>
      <c r="AJ48" s="10">
        <f t="shared" si="12"/>
        <v>0.14540146817121269</v>
      </c>
      <c r="AK48" s="10">
        <f t="shared" si="12"/>
        <v>0.22129480115646624</v>
      </c>
      <c r="AL48" s="10">
        <f t="shared" si="12"/>
        <v>0</v>
      </c>
      <c r="AM48" s="10">
        <f t="shared" si="12"/>
        <v>0.27212529266160523</v>
      </c>
      <c r="AN48" s="10">
        <f t="shared" si="12"/>
        <v>0.14542405600284053</v>
      </c>
    </row>
    <row r="49" spans="1:40" x14ac:dyDescent="0.25">
      <c r="A49" s="49">
        <v>9001073400</v>
      </c>
      <c r="B49" s="107" t="s">
        <v>240</v>
      </c>
      <c r="C49" s="107" t="s">
        <v>244</v>
      </c>
      <c r="D49" s="49">
        <v>11700.818600000001</v>
      </c>
      <c r="E49" s="49">
        <v>0</v>
      </c>
      <c r="F49" s="49">
        <v>0</v>
      </c>
      <c r="G49" s="49">
        <v>1.3689671131881657E-5</v>
      </c>
      <c r="H49" s="107" t="s">
        <v>290</v>
      </c>
      <c r="I49" s="49">
        <v>0</v>
      </c>
      <c r="J49" s="49">
        <v>0</v>
      </c>
      <c r="K49" s="49">
        <v>0</v>
      </c>
      <c r="L49" s="49">
        <v>1.3689671131881657E-5</v>
      </c>
      <c r="M49" s="49">
        <v>11700.818600000001</v>
      </c>
      <c r="N49" s="49">
        <v>0</v>
      </c>
      <c r="O49" s="49">
        <v>0</v>
      </c>
      <c r="P49" s="49">
        <v>1.3689671131881657E-5</v>
      </c>
      <c r="Q49" s="49">
        <v>30.809000000000001</v>
      </c>
      <c r="R49" s="49">
        <v>1497</v>
      </c>
      <c r="S49" s="49">
        <v>4</v>
      </c>
      <c r="T49" s="49">
        <v>1</v>
      </c>
      <c r="U49" s="49">
        <v>5</v>
      </c>
      <c r="V49" s="49">
        <v>4.5</v>
      </c>
      <c r="W49" s="49">
        <v>5</v>
      </c>
      <c r="X49" s="49" t="str">
        <f>RIGHT(Merge1[[#This Row],[Census Tract]],10)</f>
        <v>9001073400</v>
      </c>
      <c r="AH49">
        <v>4</v>
      </c>
      <c r="AI49" s="10">
        <f t="shared" ref="AI49:AN49" si="13">AI41/AI$43</f>
        <v>0.20360271040101971</v>
      </c>
      <c r="AJ49" s="10">
        <f t="shared" si="13"/>
        <v>0.3154945030716233</v>
      </c>
      <c r="AK49" s="10">
        <f t="shared" si="13"/>
        <v>0.18275582222674769</v>
      </c>
      <c r="AL49" s="10">
        <f t="shared" si="13"/>
        <v>0</v>
      </c>
      <c r="AM49" s="10">
        <f t="shared" si="13"/>
        <v>0.2038867429507468</v>
      </c>
      <c r="AN49" s="10">
        <f t="shared" si="13"/>
        <v>0.315543514521126</v>
      </c>
    </row>
    <row r="50" spans="1:40" x14ac:dyDescent="0.25">
      <c r="A50" s="49">
        <v>9001073500</v>
      </c>
      <c r="B50" s="107" t="s">
        <v>240</v>
      </c>
      <c r="C50" s="107" t="s">
        <v>244</v>
      </c>
      <c r="D50" s="49">
        <v>2031.7844</v>
      </c>
      <c r="E50" s="49">
        <v>0</v>
      </c>
      <c r="F50" s="49">
        <v>0</v>
      </c>
      <c r="G50" s="49">
        <v>4.9759514231709798E-4</v>
      </c>
      <c r="H50" s="107" t="s">
        <v>290</v>
      </c>
      <c r="I50" s="49">
        <v>0</v>
      </c>
      <c r="J50" s="49">
        <v>0</v>
      </c>
      <c r="K50" s="49">
        <v>0</v>
      </c>
      <c r="L50" s="49">
        <v>4.9759514231709798E-4</v>
      </c>
      <c r="M50" s="49">
        <v>2031.7844</v>
      </c>
      <c r="N50" s="49">
        <v>0</v>
      </c>
      <c r="O50" s="49">
        <v>0</v>
      </c>
      <c r="P50" s="49">
        <v>4.9759514231709798E-4</v>
      </c>
      <c r="Q50" s="49">
        <v>22.375</v>
      </c>
      <c r="R50" s="49">
        <v>1230</v>
      </c>
      <c r="S50" s="49">
        <v>5</v>
      </c>
      <c r="T50" s="49">
        <v>1</v>
      </c>
      <c r="U50" s="49">
        <v>5</v>
      </c>
      <c r="V50" s="49">
        <v>5</v>
      </c>
      <c r="W50" s="49">
        <v>5</v>
      </c>
      <c r="X50" s="49" t="str">
        <f>RIGHT(Merge1[[#This Row],[Census Tract]],10)</f>
        <v>9001073500</v>
      </c>
      <c r="AH50">
        <v>5</v>
      </c>
      <c r="AI50" s="10">
        <f t="shared" ref="AI50:AN50" si="14">AI42/AI$43</f>
        <v>0.32884963716232962</v>
      </c>
      <c r="AJ50" s="10">
        <f t="shared" si="14"/>
        <v>0.37023971075458956</v>
      </c>
      <c r="AK50" s="10">
        <f t="shared" si="14"/>
        <v>0.54336986183051905</v>
      </c>
      <c r="AL50" s="10">
        <f t="shared" si="14"/>
        <v>1</v>
      </c>
      <c r="AM50" s="10">
        <f t="shared" si="14"/>
        <v>0.325926863946914</v>
      </c>
      <c r="AN50" s="10">
        <f t="shared" si="14"/>
        <v>0.37014187873433357</v>
      </c>
    </row>
    <row r="51" spans="1:40" x14ac:dyDescent="0.25">
      <c r="A51" s="49">
        <v>9001073600</v>
      </c>
      <c r="B51" s="107" t="s">
        <v>240</v>
      </c>
      <c r="C51" s="107" t="s">
        <v>244</v>
      </c>
      <c r="D51" s="49">
        <v>7256.6374999999998</v>
      </c>
      <c r="E51" s="49">
        <v>2.2222457127090002E-3</v>
      </c>
      <c r="F51" s="49">
        <v>0</v>
      </c>
      <c r="G51" s="49">
        <v>0</v>
      </c>
      <c r="H51" s="107" t="s">
        <v>1965</v>
      </c>
      <c r="I51" s="49">
        <v>0</v>
      </c>
      <c r="J51" s="49">
        <v>2.2222457127090002E-3</v>
      </c>
      <c r="K51" s="49">
        <v>0</v>
      </c>
      <c r="L51" s="49">
        <v>0</v>
      </c>
      <c r="M51" s="49">
        <v>7256.6374999999998</v>
      </c>
      <c r="N51" s="49">
        <v>2.2222457127090002E-3</v>
      </c>
      <c r="O51" s="49">
        <v>0</v>
      </c>
      <c r="P51" s="49">
        <v>0</v>
      </c>
      <c r="Q51" s="49">
        <v>18.335999999999999</v>
      </c>
      <c r="R51" s="49">
        <v>1202</v>
      </c>
      <c r="S51" s="49">
        <v>5</v>
      </c>
      <c r="T51" s="49">
        <v>1</v>
      </c>
      <c r="U51" s="49">
        <v>5</v>
      </c>
      <c r="V51" s="49">
        <v>5</v>
      </c>
      <c r="W51" s="49">
        <v>5</v>
      </c>
      <c r="X51" s="49" t="str">
        <f>RIGHT(Merge1[[#This Row],[Census Tract]],10)</f>
        <v>9001073600</v>
      </c>
    </row>
    <row r="52" spans="1:40" x14ac:dyDescent="0.25">
      <c r="A52" s="49">
        <v>9001073700</v>
      </c>
      <c r="B52" s="107" t="s">
        <v>260</v>
      </c>
      <c r="C52" s="107" t="s">
        <v>239</v>
      </c>
      <c r="D52" s="49">
        <v>0</v>
      </c>
      <c r="E52" s="49">
        <v>0</v>
      </c>
      <c r="F52" s="49">
        <v>2975.52</v>
      </c>
      <c r="G52" s="49">
        <v>1.1370920587594469E-3</v>
      </c>
      <c r="H52" s="107" t="s">
        <v>290</v>
      </c>
      <c r="I52" s="49">
        <v>0</v>
      </c>
      <c r="J52" s="49">
        <v>0</v>
      </c>
      <c r="K52" s="49">
        <v>0</v>
      </c>
      <c r="L52" s="49">
        <v>1.1370920587594469E-3</v>
      </c>
      <c r="M52" s="49">
        <v>0</v>
      </c>
      <c r="N52" s="49">
        <v>0</v>
      </c>
      <c r="O52" s="49">
        <v>2975.52</v>
      </c>
      <c r="P52" s="49">
        <v>1.1370920587594469E-3</v>
      </c>
      <c r="Q52" s="49">
        <v>24.571999999999999</v>
      </c>
      <c r="R52" s="49">
        <v>1314</v>
      </c>
      <c r="S52" s="49">
        <v>5</v>
      </c>
      <c r="T52" s="49">
        <v>1</v>
      </c>
      <c r="U52" s="49">
        <v>5</v>
      </c>
      <c r="V52" s="49">
        <v>5</v>
      </c>
      <c r="W52" s="49">
        <v>5</v>
      </c>
      <c r="X52" s="49" t="str">
        <f>RIGHT(Merge1[[#This Row],[Census Tract]],10)</f>
        <v>9001073700</v>
      </c>
    </row>
    <row r="53" spans="1:40" x14ac:dyDescent="0.25">
      <c r="A53" s="49">
        <v>9001073700</v>
      </c>
      <c r="B53" s="107" t="s">
        <v>240</v>
      </c>
      <c r="C53" s="107" t="s">
        <v>244</v>
      </c>
      <c r="D53" s="49">
        <v>175607.78</v>
      </c>
      <c r="E53" s="49">
        <v>1.8020036969912025E-3</v>
      </c>
      <c r="F53" s="49">
        <v>0</v>
      </c>
      <c r="G53" s="49">
        <v>0</v>
      </c>
      <c r="H53" s="107" t="s">
        <v>1965</v>
      </c>
      <c r="I53" s="49">
        <v>0</v>
      </c>
      <c r="J53" s="49">
        <v>1.8020036969912025E-3</v>
      </c>
      <c r="K53" s="49">
        <v>0</v>
      </c>
      <c r="L53" s="49">
        <v>0</v>
      </c>
      <c r="M53" s="49">
        <v>175607.78</v>
      </c>
      <c r="N53" s="49">
        <v>1.8020036969912025E-3</v>
      </c>
      <c r="O53" s="49">
        <v>0</v>
      </c>
      <c r="P53" s="49">
        <v>0</v>
      </c>
      <c r="Q53" s="49">
        <v>24.571999999999999</v>
      </c>
      <c r="R53" s="49">
        <v>1314</v>
      </c>
      <c r="S53" s="49">
        <v>5</v>
      </c>
      <c r="T53" s="49">
        <v>1</v>
      </c>
      <c r="U53" s="49">
        <v>5</v>
      </c>
      <c r="V53" s="49">
        <v>5</v>
      </c>
      <c r="W53" s="49">
        <v>5</v>
      </c>
      <c r="X53" s="49" t="str">
        <f>RIGHT(Merge1[[#This Row],[Census Tract]],10)</f>
        <v>9001073700</v>
      </c>
    </row>
    <row r="54" spans="1:40" x14ac:dyDescent="0.25">
      <c r="A54" s="49">
        <v>9001073800</v>
      </c>
      <c r="B54" s="107" t="s">
        <v>260</v>
      </c>
      <c r="C54" s="107" t="s">
        <v>239</v>
      </c>
      <c r="D54" s="49">
        <v>0</v>
      </c>
      <c r="E54" s="49">
        <v>5.0764009301842716E-3</v>
      </c>
      <c r="F54" s="49">
        <v>23408</v>
      </c>
      <c r="G54" s="49">
        <v>2.7802811408119831E-3</v>
      </c>
      <c r="H54" s="107" t="s">
        <v>1965</v>
      </c>
      <c r="I54" s="49">
        <v>0</v>
      </c>
      <c r="J54" s="49">
        <v>5.0764009301842716E-3</v>
      </c>
      <c r="K54" s="49">
        <v>0</v>
      </c>
      <c r="L54" s="49">
        <v>2.7802811408119831E-3</v>
      </c>
      <c r="M54" s="49">
        <v>0</v>
      </c>
      <c r="N54" s="49">
        <v>5.0764009301842716E-3</v>
      </c>
      <c r="O54" s="49">
        <v>23408</v>
      </c>
      <c r="P54" s="49">
        <v>2.7802811408119831E-3</v>
      </c>
      <c r="Q54" s="49">
        <v>13.323</v>
      </c>
      <c r="R54" s="49">
        <v>1109</v>
      </c>
      <c r="S54" s="49">
        <v>5</v>
      </c>
      <c r="T54" s="49">
        <v>1</v>
      </c>
      <c r="U54" s="49">
        <v>5</v>
      </c>
      <c r="V54" s="49">
        <v>5</v>
      </c>
      <c r="W54" s="49">
        <v>5</v>
      </c>
      <c r="X54" s="49" t="str">
        <f>RIGHT(Merge1[[#This Row],[Census Tract]],10)</f>
        <v>9001073800</v>
      </c>
    </row>
    <row r="55" spans="1:40" x14ac:dyDescent="0.25">
      <c r="A55" s="49">
        <v>9001073800</v>
      </c>
      <c r="B55" s="107" t="s">
        <v>240</v>
      </c>
      <c r="C55" s="107" t="s">
        <v>244</v>
      </c>
      <c r="D55" s="49">
        <v>46458.431499999999</v>
      </c>
      <c r="E55" s="49">
        <v>1.3168485667076864E-5</v>
      </c>
      <c r="F55" s="49">
        <v>0</v>
      </c>
      <c r="G55" s="49">
        <v>0</v>
      </c>
      <c r="H55" s="107" t="s">
        <v>1965</v>
      </c>
      <c r="I55" s="49">
        <v>0</v>
      </c>
      <c r="J55" s="49">
        <v>1.3168485667076864E-5</v>
      </c>
      <c r="K55" s="49">
        <v>0</v>
      </c>
      <c r="L55" s="49">
        <v>0</v>
      </c>
      <c r="M55" s="49">
        <v>46458.431499999999</v>
      </c>
      <c r="N55" s="49">
        <v>1.3168485667076864E-5</v>
      </c>
      <c r="O55" s="49">
        <v>0</v>
      </c>
      <c r="P55" s="49">
        <v>0</v>
      </c>
      <c r="Q55" s="49">
        <v>13.323</v>
      </c>
      <c r="R55" s="49">
        <v>1109</v>
      </c>
      <c r="S55" s="49">
        <v>5</v>
      </c>
      <c r="T55" s="49">
        <v>1</v>
      </c>
      <c r="U55" s="49">
        <v>5</v>
      </c>
      <c r="V55" s="49">
        <v>5</v>
      </c>
      <c r="W55" s="49">
        <v>5</v>
      </c>
      <c r="X55" s="49" t="str">
        <f>RIGHT(Merge1[[#This Row],[Census Tract]],10)</f>
        <v>9001073800</v>
      </c>
    </row>
    <row r="56" spans="1:40" x14ac:dyDescent="0.25">
      <c r="A56" s="49">
        <v>9001073900</v>
      </c>
      <c r="B56" s="107" t="s">
        <v>240</v>
      </c>
      <c r="C56" s="107" t="s">
        <v>244</v>
      </c>
      <c r="D56" s="49">
        <v>7462.4552000000003</v>
      </c>
      <c r="E56" s="49">
        <v>0</v>
      </c>
      <c r="F56" s="49">
        <v>0</v>
      </c>
      <c r="G56" s="49">
        <v>4.4176074724015177E-3</v>
      </c>
      <c r="H56" s="107" t="s">
        <v>290</v>
      </c>
      <c r="I56" s="49">
        <v>5912.9186</v>
      </c>
      <c r="J56" s="49">
        <v>0</v>
      </c>
      <c r="K56" s="49">
        <v>0</v>
      </c>
      <c r="L56" s="49">
        <v>4.4176074724015177E-3</v>
      </c>
      <c r="M56" s="49">
        <v>1549.5365999999999</v>
      </c>
      <c r="N56" s="49">
        <v>0</v>
      </c>
      <c r="O56" s="49">
        <v>0</v>
      </c>
      <c r="P56" s="49">
        <v>4.4176074724015177E-3</v>
      </c>
      <c r="Q56" s="49">
        <v>19.445</v>
      </c>
      <c r="R56" s="49">
        <v>1256</v>
      </c>
      <c r="S56" s="49">
        <v>5</v>
      </c>
      <c r="T56" s="49">
        <v>1</v>
      </c>
      <c r="U56" s="49">
        <v>5</v>
      </c>
      <c r="V56" s="49">
        <v>5</v>
      </c>
      <c r="W56" s="49">
        <v>5</v>
      </c>
      <c r="X56" s="49" t="str">
        <f>RIGHT(Merge1[[#This Row],[Census Tract]],10)</f>
        <v>9001073900</v>
      </c>
    </row>
    <row r="57" spans="1:40" x14ac:dyDescent="0.25">
      <c r="A57" s="49">
        <v>9001074000</v>
      </c>
      <c r="B57" s="107" t="s">
        <v>240</v>
      </c>
      <c r="C57" s="107" t="s">
        <v>244</v>
      </c>
      <c r="D57" s="49">
        <v>24043.608</v>
      </c>
      <c r="E57" s="49">
        <v>1.6621655239894111E-3</v>
      </c>
      <c r="F57" s="49">
        <v>0</v>
      </c>
      <c r="G57" s="49">
        <v>0</v>
      </c>
      <c r="H57" s="107" t="s">
        <v>1965</v>
      </c>
      <c r="I57" s="49">
        <v>0</v>
      </c>
      <c r="J57" s="49">
        <v>1.6621655239894111E-3</v>
      </c>
      <c r="K57" s="49">
        <v>0</v>
      </c>
      <c r="L57" s="49">
        <v>0</v>
      </c>
      <c r="M57" s="49">
        <v>24043.608</v>
      </c>
      <c r="N57" s="49">
        <v>1.6621655239894111E-3</v>
      </c>
      <c r="O57" s="49">
        <v>0</v>
      </c>
      <c r="P57" s="49">
        <v>0</v>
      </c>
      <c r="Q57" s="49">
        <v>22.178999999999998</v>
      </c>
      <c r="R57" s="49">
        <v>1228</v>
      </c>
      <c r="S57" s="49">
        <v>5</v>
      </c>
      <c r="T57" s="49">
        <v>1</v>
      </c>
      <c r="U57" s="49">
        <v>5</v>
      </c>
      <c r="V57" s="49">
        <v>5</v>
      </c>
      <c r="W57" s="49">
        <v>5</v>
      </c>
      <c r="X57" s="49" t="str">
        <f>RIGHT(Merge1[[#This Row],[Census Tract]],10)</f>
        <v>9001074000</v>
      </c>
    </row>
    <row r="58" spans="1:40" x14ac:dyDescent="0.25">
      <c r="A58" s="49">
        <v>9001074300</v>
      </c>
      <c r="B58" s="107" t="s">
        <v>260</v>
      </c>
      <c r="C58" s="107" t="s">
        <v>239</v>
      </c>
      <c r="D58" s="49">
        <v>0</v>
      </c>
      <c r="E58" s="49">
        <v>5.4895751565469905E-8</v>
      </c>
      <c r="F58" s="49">
        <v>7205</v>
      </c>
      <c r="G58" s="49">
        <v>0</v>
      </c>
      <c r="H58" s="107" t="s">
        <v>290</v>
      </c>
      <c r="I58" s="49">
        <v>0</v>
      </c>
      <c r="J58" s="49">
        <v>5.4895751565469905E-8</v>
      </c>
      <c r="K58" s="49">
        <v>0</v>
      </c>
      <c r="L58" s="49">
        <v>0</v>
      </c>
      <c r="M58" s="49">
        <v>0</v>
      </c>
      <c r="N58" s="49">
        <v>5.4895751565469905E-8</v>
      </c>
      <c r="O58" s="49">
        <v>7205</v>
      </c>
      <c r="P58" s="49">
        <v>0</v>
      </c>
      <c r="Q58" s="49">
        <v>22.716999999999999</v>
      </c>
      <c r="R58" s="49">
        <v>1182</v>
      </c>
      <c r="S58" s="49">
        <v>5</v>
      </c>
      <c r="T58" s="49">
        <v>1</v>
      </c>
      <c r="U58" s="49">
        <v>5</v>
      </c>
      <c r="V58" s="49">
        <v>5</v>
      </c>
      <c r="W58" s="49">
        <v>5</v>
      </c>
      <c r="X58" s="49" t="str">
        <f>RIGHT(Merge1[[#This Row],[Census Tract]],10)</f>
        <v>9001074300</v>
      </c>
    </row>
    <row r="59" spans="1:40" x14ac:dyDescent="0.25">
      <c r="A59" s="49">
        <v>9001074300</v>
      </c>
      <c r="B59" s="107" t="s">
        <v>240</v>
      </c>
      <c r="C59" s="107" t="s">
        <v>244</v>
      </c>
      <c r="D59" s="49">
        <v>69615.934999999998</v>
      </c>
      <c r="E59" s="49">
        <v>2.4740625867836659E-3</v>
      </c>
      <c r="F59" s="49">
        <v>0</v>
      </c>
      <c r="G59" s="49">
        <v>1.116034963746242E-3</v>
      </c>
      <c r="H59" s="107" t="s">
        <v>1965</v>
      </c>
      <c r="I59" s="49">
        <v>0</v>
      </c>
      <c r="J59" s="49">
        <v>2.4740625867836659E-3</v>
      </c>
      <c r="K59" s="49">
        <v>0</v>
      </c>
      <c r="L59" s="49">
        <v>1.116034963746242E-3</v>
      </c>
      <c r="M59" s="49">
        <v>69615.934999999998</v>
      </c>
      <c r="N59" s="49">
        <v>2.4740625867836659E-3</v>
      </c>
      <c r="O59" s="49">
        <v>0</v>
      </c>
      <c r="P59" s="49">
        <v>1.116034963746242E-3</v>
      </c>
      <c r="Q59" s="49">
        <v>22.716999999999999</v>
      </c>
      <c r="R59" s="49">
        <v>1182</v>
      </c>
      <c r="S59" s="49">
        <v>5</v>
      </c>
      <c r="T59" s="49">
        <v>1</v>
      </c>
      <c r="U59" s="49">
        <v>5</v>
      </c>
      <c r="V59" s="49">
        <v>5</v>
      </c>
      <c r="W59" s="49">
        <v>5</v>
      </c>
      <c r="X59" s="49" t="str">
        <f>RIGHT(Merge1[[#This Row],[Census Tract]],10)</f>
        <v>9001074300</v>
      </c>
    </row>
    <row r="60" spans="1:40" x14ac:dyDescent="0.25">
      <c r="A60" s="49">
        <v>9001074400</v>
      </c>
      <c r="B60" s="107" t="s">
        <v>260</v>
      </c>
      <c r="C60" s="107" t="s">
        <v>239</v>
      </c>
      <c r="D60" s="49">
        <v>0</v>
      </c>
      <c r="E60" s="49">
        <v>1.6110817677761852E-3</v>
      </c>
      <c r="F60" s="49">
        <v>15529</v>
      </c>
      <c r="G60" s="49">
        <v>1.968420551163576E-3</v>
      </c>
      <c r="H60" s="107" t="s">
        <v>1966</v>
      </c>
      <c r="I60" s="49">
        <v>0</v>
      </c>
      <c r="J60" s="49">
        <v>1.6110817677761852E-3</v>
      </c>
      <c r="K60" s="49">
        <v>0</v>
      </c>
      <c r="L60" s="49">
        <v>1.968420551163576E-3</v>
      </c>
      <c r="M60" s="49">
        <v>0</v>
      </c>
      <c r="N60" s="49">
        <v>1.6110817677761852E-3</v>
      </c>
      <c r="O60" s="49">
        <v>15529</v>
      </c>
      <c r="P60" s="49">
        <v>1.968420551163576E-3</v>
      </c>
      <c r="Q60" s="49">
        <v>26.49</v>
      </c>
      <c r="R60" s="49">
        <v>1203</v>
      </c>
      <c r="S60" s="49">
        <v>5</v>
      </c>
      <c r="T60" s="49">
        <v>1</v>
      </c>
      <c r="U60" s="49">
        <v>5</v>
      </c>
      <c r="V60" s="49">
        <v>5</v>
      </c>
      <c r="W60" s="49">
        <v>5</v>
      </c>
      <c r="X60" s="49" t="str">
        <f>RIGHT(Merge1[[#This Row],[Census Tract]],10)</f>
        <v>9001074400</v>
      </c>
    </row>
    <row r="61" spans="1:40" x14ac:dyDescent="0.25">
      <c r="A61" s="49">
        <v>9001074400</v>
      </c>
      <c r="B61" s="107" t="s">
        <v>240</v>
      </c>
      <c r="C61" s="107" t="s">
        <v>244</v>
      </c>
      <c r="D61" s="49">
        <v>71389.851200000005</v>
      </c>
      <c r="E61" s="49">
        <v>3.2170927900667138E-3</v>
      </c>
      <c r="F61" s="49">
        <v>0</v>
      </c>
      <c r="G61" s="49">
        <v>1.1797306227105168E-3</v>
      </c>
      <c r="H61" s="107" t="s">
        <v>1965</v>
      </c>
      <c r="I61" s="49">
        <v>0</v>
      </c>
      <c r="J61" s="49">
        <v>3.2170927900667138E-3</v>
      </c>
      <c r="K61" s="49">
        <v>0</v>
      </c>
      <c r="L61" s="49">
        <v>1.1797306227105168E-3</v>
      </c>
      <c r="M61" s="49">
        <v>71389.851200000005</v>
      </c>
      <c r="N61" s="49">
        <v>3.2170927900667138E-3</v>
      </c>
      <c r="O61" s="49">
        <v>0</v>
      </c>
      <c r="P61" s="49">
        <v>1.1797306227105168E-3</v>
      </c>
      <c r="Q61" s="49">
        <v>26.49</v>
      </c>
      <c r="R61" s="49">
        <v>1203</v>
      </c>
      <c r="S61" s="49">
        <v>5</v>
      </c>
      <c r="T61" s="49">
        <v>1</v>
      </c>
      <c r="U61" s="49">
        <v>5</v>
      </c>
      <c r="V61" s="49">
        <v>5</v>
      </c>
      <c r="W61" s="49">
        <v>5</v>
      </c>
      <c r="X61" s="49" t="str">
        <f>RIGHT(Merge1[[#This Row],[Census Tract]],10)</f>
        <v>9001074400</v>
      </c>
    </row>
    <row r="62" spans="1:40" x14ac:dyDescent="0.25">
      <c r="A62" s="49">
        <v>9001080100</v>
      </c>
      <c r="B62" s="107" t="s">
        <v>243</v>
      </c>
      <c r="C62" s="107" t="s">
        <v>239</v>
      </c>
      <c r="D62" s="49">
        <v>30426.064299999998</v>
      </c>
      <c r="E62" s="49">
        <v>1.9236914617126416E-6</v>
      </c>
      <c r="F62" s="49">
        <v>29931</v>
      </c>
      <c r="G62" s="49">
        <v>0</v>
      </c>
      <c r="H62" s="107" t="s">
        <v>290</v>
      </c>
      <c r="I62" s="49">
        <v>0</v>
      </c>
      <c r="J62" s="49">
        <v>1.9236914617126416E-6</v>
      </c>
      <c r="K62" s="49">
        <v>0</v>
      </c>
      <c r="L62" s="49">
        <v>0</v>
      </c>
      <c r="M62" s="49">
        <v>30426.064299999998</v>
      </c>
      <c r="N62" s="49">
        <v>1.9236914617126416E-6</v>
      </c>
      <c r="O62" s="49">
        <v>29931</v>
      </c>
      <c r="P62" s="49">
        <v>0</v>
      </c>
      <c r="Q62" s="49">
        <v>42.048000000000002</v>
      </c>
      <c r="R62" s="49">
        <v>1368</v>
      </c>
      <c r="S62" s="49">
        <v>4</v>
      </c>
      <c r="T62" s="49">
        <v>1</v>
      </c>
      <c r="U62" s="49">
        <v>5</v>
      </c>
      <c r="V62" s="49">
        <v>4.5</v>
      </c>
      <c r="W62" s="49">
        <v>5</v>
      </c>
      <c r="X62" s="49" t="str">
        <f>RIGHT(Merge1[[#This Row],[Census Tract]],10)</f>
        <v>9001080100</v>
      </c>
    </row>
    <row r="63" spans="1:40" x14ac:dyDescent="0.25">
      <c r="A63" s="49">
        <v>9001080200</v>
      </c>
      <c r="B63" s="107" t="s">
        <v>243</v>
      </c>
      <c r="C63" s="107" t="s">
        <v>239</v>
      </c>
      <c r="D63" s="49">
        <v>27474.929800000002</v>
      </c>
      <c r="E63" s="49">
        <v>5.1843330016691017E-3</v>
      </c>
      <c r="F63" s="49">
        <v>0</v>
      </c>
      <c r="G63" s="49">
        <v>3.0709902353438802E-3</v>
      </c>
      <c r="H63" s="107" t="s">
        <v>1965</v>
      </c>
      <c r="I63" s="49">
        <v>0</v>
      </c>
      <c r="J63" s="49">
        <v>5.1843330016691017E-3</v>
      </c>
      <c r="K63" s="49">
        <v>0</v>
      </c>
      <c r="L63" s="49">
        <v>3.0709902353438802E-3</v>
      </c>
      <c r="M63" s="49">
        <v>27474.929800000002</v>
      </c>
      <c r="N63" s="49">
        <v>5.1843330016691017E-3</v>
      </c>
      <c r="O63" s="49">
        <v>0</v>
      </c>
      <c r="P63" s="49">
        <v>3.0709902353438802E-3</v>
      </c>
      <c r="Q63" s="49">
        <v>43.56</v>
      </c>
      <c r="R63" s="49">
        <v>1573</v>
      </c>
      <c r="S63" s="49">
        <v>4</v>
      </c>
      <c r="T63" s="49">
        <v>1</v>
      </c>
      <c r="U63" s="49">
        <v>4</v>
      </c>
      <c r="V63" s="49">
        <v>4</v>
      </c>
      <c r="W63" s="49">
        <v>4</v>
      </c>
      <c r="X63" s="49" t="str">
        <f>RIGHT(Merge1[[#This Row],[Census Tract]],10)</f>
        <v>9001080200</v>
      </c>
    </row>
    <row r="64" spans="1:40" x14ac:dyDescent="0.25">
      <c r="A64" s="49">
        <v>9001080400</v>
      </c>
      <c r="B64" s="107" t="s">
        <v>243</v>
      </c>
      <c r="C64" s="107" t="s">
        <v>239</v>
      </c>
      <c r="D64" s="49">
        <v>94995.182000000001</v>
      </c>
      <c r="E64" s="49">
        <v>1.4425675695886076E-6</v>
      </c>
      <c r="F64" s="49">
        <v>44725</v>
      </c>
      <c r="G64" s="49">
        <v>0</v>
      </c>
      <c r="H64" s="107" t="s">
        <v>290</v>
      </c>
      <c r="I64" s="49">
        <v>0</v>
      </c>
      <c r="J64" s="49">
        <v>1.4425675695886076E-6</v>
      </c>
      <c r="K64" s="49">
        <v>0</v>
      </c>
      <c r="L64" s="49">
        <v>0</v>
      </c>
      <c r="M64" s="49">
        <v>94995.182000000001</v>
      </c>
      <c r="N64" s="49">
        <v>1.4425675695886076E-6</v>
      </c>
      <c r="O64" s="49">
        <v>44725</v>
      </c>
      <c r="P64" s="49">
        <v>0</v>
      </c>
      <c r="Q64" s="49">
        <v>30.902000000000001</v>
      </c>
      <c r="R64" s="49">
        <v>1418</v>
      </c>
      <c r="S64" s="49">
        <v>4</v>
      </c>
      <c r="T64" s="49">
        <v>1</v>
      </c>
      <c r="U64" s="49">
        <v>3</v>
      </c>
      <c r="V64" s="49">
        <v>3.5</v>
      </c>
      <c r="W64" s="49">
        <v>4</v>
      </c>
      <c r="X64" s="49" t="str">
        <f>RIGHT(Merge1[[#This Row],[Census Tract]],10)</f>
        <v>9001080400</v>
      </c>
    </row>
    <row r="65" spans="1:24" x14ac:dyDescent="0.25">
      <c r="A65" s="49">
        <v>9001080500</v>
      </c>
      <c r="B65" s="107" t="s">
        <v>243</v>
      </c>
      <c r="C65" s="107" t="s">
        <v>239</v>
      </c>
      <c r="D65" s="49">
        <v>93423.159499999994</v>
      </c>
      <c r="E65" s="49">
        <v>2.70620018785602E-3</v>
      </c>
      <c r="F65" s="49">
        <v>84674.5</v>
      </c>
      <c r="G65" s="49">
        <v>3.1806480723288086E-3</v>
      </c>
      <c r="H65" s="107" t="s">
        <v>1966</v>
      </c>
      <c r="I65" s="49">
        <v>0</v>
      </c>
      <c r="J65" s="49">
        <v>2.70620018785602E-3</v>
      </c>
      <c r="K65" s="49">
        <v>0</v>
      </c>
      <c r="L65" s="49">
        <v>3.1806480723288086E-3</v>
      </c>
      <c r="M65" s="49">
        <v>93423.159499999994</v>
      </c>
      <c r="N65" s="49">
        <v>2.70620018785602E-3</v>
      </c>
      <c r="O65" s="49">
        <v>84674.5</v>
      </c>
      <c r="P65" s="49">
        <v>3.1806480723288086E-3</v>
      </c>
      <c r="Q65" s="49">
        <v>61.423999999999999</v>
      </c>
      <c r="R65" s="49">
        <v>1831</v>
      </c>
      <c r="S65" s="49">
        <v>2</v>
      </c>
      <c r="T65" s="49">
        <v>1</v>
      </c>
      <c r="U65" s="49">
        <v>1</v>
      </c>
      <c r="V65" s="49">
        <v>1.5</v>
      </c>
      <c r="W65" s="49">
        <v>2</v>
      </c>
      <c r="X65" s="49" t="str">
        <f>RIGHT(Merge1[[#This Row],[Census Tract]],10)</f>
        <v>9001080500</v>
      </c>
    </row>
    <row r="66" spans="1:24" x14ac:dyDescent="0.25">
      <c r="A66" s="49">
        <v>9001080600</v>
      </c>
      <c r="B66" s="107" t="s">
        <v>243</v>
      </c>
      <c r="C66" s="107" t="s">
        <v>239</v>
      </c>
      <c r="D66" s="49">
        <v>47038.957799999996</v>
      </c>
      <c r="E66" s="49">
        <v>9.761059117543731E-6</v>
      </c>
      <c r="F66" s="49">
        <v>75</v>
      </c>
      <c r="G66" s="49">
        <v>0</v>
      </c>
      <c r="H66" s="107" t="s">
        <v>1965</v>
      </c>
      <c r="I66" s="49">
        <v>0</v>
      </c>
      <c r="J66" s="49">
        <v>9.761059117543731E-6</v>
      </c>
      <c r="K66" s="49">
        <v>0</v>
      </c>
      <c r="L66" s="49">
        <v>0</v>
      </c>
      <c r="M66" s="49">
        <v>47038.957799999996</v>
      </c>
      <c r="N66" s="49">
        <v>9.761059117543731E-6</v>
      </c>
      <c r="O66" s="49">
        <v>75</v>
      </c>
      <c r="P66" s="49">
        <v>0</v>
      </c>
      <c r="Q66" s="49">
        <v>48.125</v>
      </c>
      <c r="R66" s="49">
        <v>1715</v>
      </c>
      <c r="S66" s="49">
        <v>3</v>
      </c>
      <c r="T66" s="49">
        <v>1</v>
      </c>
      <c r="U66" s="49">
        <v>2</v>
      </c>
      <c r="V66" s="49">
        <v>2.5</v>
      </c>
      <c r="W66" s="49">
        <v>3</v>
      </c>
      <c r="X66" s="49" t="str">
        <f>RIGHT(Merge1[[#This Row],[Census Tract]],10)</f>
        <v>9001080600</v>
      </c>
    </row>
    <row r="67" spans="1:24" x14ac:dyDescent="0.25">
      <c r="A67" s="49">
        <v>9001080700</v>
      </c>
      <c r="B67" s="107" t="s">
        <v>243</v>
      </c>
      <c r="C67" s="107" t="s">
        <v>239</v>
      </c>
      <c r="D67" s="49">
        <v>34462.429799999998</v>
      </c>
      <c r="E67" s="49">
        <v>2.6500368650369879E-3</v>
      </c>
      <c r="F67" s="49">
        <v>6890</v>
      </c>
      <c r="G67" s="49">
        <v>1.4278512693917488E-2</v>
      </c>
      <c r="H67" s="107" t="s">
        <v>1966</v>
      </c>
      <c r="I67" s="49">
        <v>0</v>
      </c>
      <c r="J67" s="49">
        <v>2.6500368650369879E-3</v>
      </c>
      <c r="K67" s="49">
        <v>0</v>
      </c>
      <c r="L67" s="49">
        <v>1.4278512693917488E-2</v>
      </c>
      <c r="M67" s="49">
        <v>34462.429799999998</v>
      </c>
      <c r="N67" s="49">
        <v>2.6500368650369879E-3</v>
      </c>
      <c r="O67" s="49">
        <v>6890</v>
      </c>
      <c r="P67" s="49">
        <v>1.4278512693917488E-2</v>
      </c>
      <c r="Q67" s="49">
        <v>48</v>
      </c>
      <c r="R67" s="49">
        <v>1549</v>
      </c>
      <c r="S67" s="49">
        <v>3</v>
      </c>
      <c r="T67" s="49">
        <v>1</v>
      </c>
      <c r="U67" s="49">
        <v>1</v>
      </c>
      <c r="V67" s="49">
        <v>2</v>
      </c>
      <c r="W67" s="49">
        <v>2</v>
      </c>
      <c r="X67" s="49" t="str">
        <f>RIGHT(Merge1[[#This Row],[Census Tract]],10)</f>
        <v>9001080700</v>
      </c>
    </row>
    <row r="68" spans="1:24" x14ac:dyDescent="0.25">
      <c r="A68" s="49">
        <v>9001080800</v>
      </c>
      <c r="B68" s="107" t="s">
        <v>243</v>
      </c>
      <c r="C68" s="107" t="s">
        <v>239</v>
      </c>
      <c r="D68" s="49">
        <v>82882.264999999999</v>
      </c>
      <c r="E68" s="49">
        <v>2.696990127448277E-3</v>
      </c>
      <c r="F68" s="49">
        <v>35040</v>
      </c>
      <c r="G68" s="49">
        <v>4.0092410113189321E-3</v>
      </c>
      <c r="H68" s="107" t="s">
        <v>1966</v>
      </c>
      <c r="I68" s="49">
        <v>0</v>
      </c>
      <c r="J68" s="49">
        <v>2.696990127448277E-3</v>
      </c>
      <c r="K68" s="49">
        <v>0</v>
      </c>
      <c r="L68" s="49">
        <v>4.0092410113189321E-3</v>
      </c>
      <c r="M68" s="49">
        <v>82882.264999999999</v>
      </c>
      <c r="N68" s="49">
        <v>2.696990127448277E-3</v>
      </c>
      <c r="O68" s="49">
        <v>35040</v>
      </c>
      <c r="P68" s="49">
        <v>4.0092410113189321E-3</v>
      </c>
      <c r="Q68" s="49">
        <v>55.741</v>
      </c>
      <c r="R68" s="49">
        <v>1958</v>
      </c>
      <c r="S68" s="49">
        <v>2</v>
      </c>
      <c r="T68" s="49">
        <v>1</v>
      </c>
      <c r="U68" s="49">
        <v>2</v>
      </c>
      <c r="V68" s="49">
        <v>2</v>
      </c>
      <c r="W68" s="49">
        <v>2</v>
      </c>
      <c r="X68" s="49" t="str">
        <f>RIGHT(Merge1[[#This Row],[Census Tract]],10)</f>
        <v>9001080800</v>
      </c>
    </row>
    <row r="69" spans="1:24" x14ac:dyDescent="0.25">
      <c r="A69" s="49">
        <v>9001080900</v>
      </c>
      <c r="B69" s="107" t="s">
        <v>243</v>
      </c>
      <c r="C69" s="107" t="s">
        <v>239</v>
      </c>
      <c r="D69" s="49">
        <v>3132.4115000000002</v>
      </c>
      <c r="E69" s="49">
        <v>6.376498066033551E-7</v>
      </c>
      <c r="F69" s="49">
        <v>0</v>
      </c>
      <c r="G69" s="49">
        <v>0</v>
      </c>
      <c r="H69" s="107" t="s">
        <v>290</v>
      </c>
      <c r="I69" s="49">
        <v>0</v>
      </c>
      <c r="J69" s="49">
        <v>6.376498066033551E-7</v>
      </c>
      <c r="K69" s="49">
        <v>0</v>
      </c>
      <c r="L69" s="49">
        <v>0</v>
      </c>
      <c r="M69" s="49">
        <v>3132.4115000000002</v>
      </c>
      <c r="N69" s="49">
        <v>6.376498066033551E-7</v>
      </c>
      <c r="O69" s="49">
        <v>0</v>
      </c>
      <c r="P69" s="49">
        <v>0</v>
      </c>
      <c r="Q69" s="49">
        <v>54.491</v>
      </c>
      <c r="R69" s="49">
        <v>1773</v>
      </c>
      <c r="S69" s="49">
        <v>3</v>
      </c>
      <c r="T69" s="49">
        <v>1</v>
      </c>
      <c r="U69" s="49">
        <v>4</v>
      </c>
      <c r="V69" s="49">
        <v>3.5</v>
      </c>
      <c r="W69" s="49">
        <v>4</v>
      </c>
      <c r="X69" s="49" t="str">
        <f>RIGHT(Merge1[[#This Row],[Census Tract]],10)</f>
        <v>9001080900</v>
      </c>
    </row>
    <row r="70" spans="1:24" x14ac:dyDescent="0.25">
      <c r="A70" s="49">
        <v>9001081000</v>
      </c>
      <c r="B70" s="107" t="s">
        <v>243</v>
      </c>
      <c r="C70" s="107" t="s">
        <v>239</v>
      </c>
      <c r="D70" s="49">
        <v>6311.1261999999997</v>
      </c>
      <c r="E70" s="49">
        <v>5.1600769384182496E-6</v>
      </c>
      <c r="F70" s="49">
        <v>0</v>
      </c>
      <c r="G70" s="49">
        <v>0</v>
      </c>
      <c r="H70" s="107" t="s">
        <v>1965</v>
      </c>
      <c r="I70" s="49">
        <v>0</v>
      </c>
      <c r="J70" s="49">
        <v>5.1600769384182496E-6</v>
      </c>
      <c r="K70" s="49">
        <v>0</v>
      </c>
      <c r="L70" s="49">
        <v>0</v>
      </c>
      <c r="M70" s="49">
        <v>6311.1261999999997</v>
      </c>
      <c r="N70" s="49">
        <v>5.1600769384182496E-6</v>
      </c>
      <c r="O70" s="49">
        <v>0</v>
      </c>
      <c r="P70" s="49">
        <v>0</v>
      </c>
      <c r="Q70" s="49">
        <v>41.555</v>
      </c>
      <c r="R70" s="49">
        <v>1534</v>
      </c>
      <c r="S70" s="49">
        <v>4</v>
      </c>
      <c r="T70" s="49">
        <v>1</v>
      </c>
      <c r="U70" s="49">
        <v>2</v>
      </c>
      <c r="V70" s="49">
        <v>3</v>
      </c>
      <c r="W70" s="49">
        <v>3</v>
      </c>
      <c r="X70" s="49" t="str">
        <f>RIGHT(Merge1[[#This Row],[Census Tract]],10)</f>
        <v>9001081000</v>
      </c>
    </row>
    <row r="71" spans="1:24" x14ac:dyDescent="0.25">
      <c r="A71" s="49">
        <v>9001081100</v>
      </c>
      <c r="B71" s="107" t="s">
        <v>243</v>
      </c>
      <c r="C71" s="107" t="s">
        <v>239</v>
      </c>
      <c r="D71" s="49">
        <v>31194.002799999998</v>
      </c>
      <c r="E71" s="49">
        <v>1.527099250530837E-3</v>
      </c>
      <c r="F71" s="49">
        <v>104783</v>
      </c>
      <c r="G71" s="49">
        <v>1.077237840555397E-3</v>
      </c>
      <c r="H71" s="107" t="s">
        <v>1965</v>
      </c>
      <c r="I71" s="49">
        <v>0</v>
      </c>
      <c r="J71" s="49">
        <v>1.527099250530837E-3</v>
      </c>
      <c r="K71" s="49">
        <v>0</v>
      </c>
      <c r="L71" s="49">
        <v>1.077237840555397E-3</v>
      </c>
      <c r="M71" s="49">
        <v>31194.002799999998</v>
      </c>
      <c r="N71" s="49">
        <v>1.527099250530837E-3</v>
      </c>
      <c r="O71" s="49">
        <v>104783</v>
      </c>
      <c r="P71" s="49">
        <v>1.077237840555397E-3</v>
      </c>
      <c r="Q71" s="49">
        <v>60.728000000000002</v>
      </c>
      <c r="R71" s="49">
        <v>1861</v>
      </c>
      <c r="S71" s="49">
        <v>2</v>
      </c>
      <c r="T71" s="49">
        <v>1</v>
      </c>
      <c r="U71" s="49">
        <v>1</v>
      </c>
      <c r="V71" s="49">
        <v>1.5</v>
      </c>
      <c r="W71" s="49">
        <v>2</v>
      </c>
      <c r="X71" s="49" t="str">
        <f>RIGHT(Merge1[[#This Row],[Census Tract]],10)</f>
        <v>9001081100</v>
      </c>
    </row>
    <row r="72" spans="1:24" x14ac:dyDescent="0.25">
      <c r="A72" s="49">
        <v>9001081200</v>
      </c>
      <c r="B72" s="107" t="s">
        <v>243</v>
      </c>
      <c r="C72" s="107" t="s">
        <v>239</v>
      </c>
      <c r="D72" s="49">
        <v>16496.093799999999</v>
      </c>
      <c r="E72" s="49">
        <v>4.0776976625284123E-6</v>
      </c>
      <c r="F72" s="49">
        <v>0</v>
      </c>
      <c r="G72" s="49">
        <v>0</v>
      </c>
      <c r="H72" s="107" t="s">
        <v>290</v>
      </c>
      <c r="I72" s="49">
        <v>0</v>
      </c>
      <c r="J72" s="49">
        <v>4.0776976625284123E-6</v>
      </c>
      <c r="K72" s="49">
        <v>0</v>
      </c>
      <c r="L72" s="49">
        <v>0</v>
      </c>
      <c r="M72" s="49">
        <v>16496.093799999999</v>
      </c>
      <c r="N72" s="49">
        <v>4.0776976625284123E-6</v>
      </c>
      <c r="O72" s="49">
        <v>0</v>
      </c>
      <c r="P72" s="49">
        <v>0</v>
      </c>
      <c r="Q72" s="49">
        <v>69.394000000000005</v>
      </c>
      <c r="R72" s="49">
        <v>2062</v>
      </c>
      <c r="S72" s="49">
        <v>2</v>
      </c>
      <c r="T72" s="49">
        <v>1</v>
      </c>
      <c r="U72" s="49">
        <v>3</v>
      </c>
      <c r="V72" s="49">
        <v>2.5</v>
      </c>
      <c r="W72" s="49">
        <v>3</v>
      </c>
      <c r="X72" s="49" t="str">
        <f>RIGHT(Merge1[[#This Row],[Census Tract]],10)</f>
        <v>9001081200</v>
      </c>
    </row>
    <row r="73" spans="1:24" x14ac:dyDescent="0.25">
      <c r="A73" s="49">
        <v>9001081300</v>
      </c>
      <c r="B73" s="107" t="s">
        <v>243</v>
      </c>
      <c r="C73" s="107" t="s">
        <v>239</v>
      </c>
      <c r="D73" s="49">
        <v>167987.89379999999</v>
      </c>
      <c r="E73" s="49">
        <v>0</v>
      </c>
      <c r="F73" s="49">
        <v>79769</v>
      </c>
      <c r="G73" s="49">
        <v>3.1435163273913114E-3</v>
      </c>
      <c r="H73" s="107" t="s">
        <v>290</v>
      </c>
      <c r="I73" s="49">
        <v>6526.4359999999997</v>
      </c>
      <c r="J73" s="49">
        <v>0</v>
      </c>
      <c r="K73" s="49">
        <v>0</v>
      </c>
      <c r="L73" s="49">
        <v>3.1435163273913114E-3</v>
      </c>
      <c r="M73" s="49">
        <v>161461.4578</v>
      </c>
      <c r="N73" s="49">
        <v>0</v>
      </c>
      <c r="O73" s="49">
        <v>79769</v>
      </c>
      <c r="P73" s="49">
        <v>3.1435163273913114E-3</v>
      </c>
      <c r="Q73" s="49">
        <v>47.987000000000002</v>
      </c>
      <c r="R73" s="49">
        <v>1859</v>
      </c>
      <c r="S73" s="49">
        <v>3</v>
      </c>
      <c r="T73" s="49">
        <v>1</v>
      </c>
      <c r="U73" s="49">
        <v>4</v>
      </c>
      <c r="V73" s="49">
        <v>3.5</v>
      </c>
      <c r="W73" s="49">
        <v>4</v>
      </c>
      <c r="X73" s="49" t="str">
        <f>RIGHT(Merge1[[#This Row],[Census Tract]],10)</f>
        <v>9001081300</v>
      </c>
    </row>
    <row r="74" spans="1:24" x14ac:dyDescent="0.25">
      <c r="A74" s="49">
        <v>9001090100</v>
      </c>
      <c r="B74" s="107" t="s">
        <v>242</v>
      </c>
      <c r="C74" s="107" t="s">
        <v>239</v>
      </c>
      <c r="D74" s="49">
        <v>64761.160300000003</v>
      </c>
      <c r="E74" s="49">
        <v>3.2416818531801825E-3</v>
      </c>
      <c r="F74" s="49">
        <v>200</v>
      </c>
      <c r="G74" s="49">
        <v>0</v>
      </c>
      <c r="H74" s="107" t="s">
        <v>1965</v>
      </c>
      <c r="I74" s="49">
        <v>0</v>
      </c>
      <c r="J74" s="49">
        <v>3.2416818531801825E-3</v>
      </c>
      <c r="K74" s="49">
        <v>0</v>
      </c>
      <c r="L74" s="49">
        <v>0</v>
      </c>
      <c r="M74" s="49">
        <v>64761.160300000003</v>
      </c>
      <c r="N74" s="49">
        <v>3.2416818531801825E-3</v>
      </c>
      <c r="O74" s="49">
        <v>200</v>
      </c>
      <c r="P74" s="49">
        <v>0</v>
      </c>
      <c r="Q74" s="49">
        <v>86.116</v>
      </c>
      <c r="R74" s="49">
        <v>2718</v>
      </c>
      <c r="S74" s="49">
        <v>1</v>
      </c>
      <c r="T74" s="49">
        <v>1</v>
      </c>
      <c r="U74" s="49">
        <v>1</v>
      </c>
      <c r="V74" s="49">
        <v>1</v>
      </c>
      <c r="W74" s="49">
        <v>1</v>
      </c>
      <c r="X74" s="49" t="str">
        <f>RIGHT(Merge1[[#This Row],[Census Tract]],10)</f>
        <v>9001090100</v>
      </c>
    </row>
    <row r="75" spans="1:24" x14ac:dyDescent="0.25">
      <c r="A75" s="49">
        <v>9001090200</v>
      </c>
      <c r="B75" s="107" t="s">
        <v>242</v>
      </c>
      <c r="C75" s="107" t="s">
        <v>239</v>
      </c>
      <c r="D75" s="49">
        <v>33524.442799999997</v>
      </c>
      <c r="E75" s="49">
        <v>3.4346768349737689E-6</v>
      </c>
      <c r="F75" s="49">
        <v>0</v>
      </c>
      <c r="G75" s="49">
        <v>0</v>
      </c>
      <c r="H75" s="107" t="s">
        <v>290</v>
      </c>
      <c r="I75" s="49">
        <v>0</v>
      </c>
      <c r="J75" s="49">
        <v>3.4346768349737689E-6</v>
      </c>
      <c r="K75" s="49">
        <v>0</v>
      </c>
      <c r="L75" s="49">
        <v>0</v>
      </c>
      <c r="M75" s="49">
        <v>33524.442799999997</v>
      </c>
      <c r="N75" s="49">
        <v>3.4346768349737689E-6</v>
      </c>
      <c r="O75" s="49">
        <v>0</v>
      </c>
      <c r="P75" s="49">
        <v>0</v>
      </c>
      <c r="Q75" s="49">
        <v>67.311999999999998</v>
      </c>
      <c r="R75" s="49">
        <v>2439</v>
      </c>
      <c r="S75" s="49">
        <v>2</v>
      </c>
      <c r="T75" s="49">
        <v>1</v>
      </c>
      <c r="U75" s="49">
        <v>3</v>
      </c>
      <c r="V75" s="49">
        <v>2.5</v>
      </c>
      <c r="W75" s="49">
        <v>3</v>
      </c>
      <c r="X75" s="49" t="str">
        <f>RIGHT(Merge1[[#This Row],[Census Tract]],10)</f>
        <v>9001090200</v>
      </c>
    </row>
    <row r="76" spans="1:24" x14ac:dyDescent="0.25">
      <c r="A76" s="49">
        <v>9001090300</v>
      </c>
      <c r="B76" s="107" t="s">
        <v>242</v>
      </c>
      <c r="C76" s="107" t="s">
        <v>239</v>
      </c>
      <c r="D76" s="49">
        <v>91398.118099999992</v>
      </c>
      <c r="E76" s="49">
        <v>9.0858228169780637E-4</v>
      </c>
      <c r="F76" s="49">
        <v>0</v>
      </c>
      <c r="G76" s="49">
        <v>1.8171728980768983E-4</v>
      </c>
      <c r="H76" s="107" t="s">
        <v>1965</v>
      </c>
      <c r="I76" s="49">
        <v>2789.9992999999999</v>
      </c>
      <c r="J76" s="49">
        <v>9.0858228169780637E-4</v>
      </c>
      <c r="K76" s="49">
        <v>0</v>
      </c>
      <c r="L76" s="49">
        <v>1.8171728980768983E-4</v>
      </c>
      <c r="M76" s="49">
        <v>88608.118799999997</v>
      </c>
      <c r="N76" s="49">
        <v>9.0858228169780637E-4</v>
      </c>
      <c r="O76" s="49">
        <v>0</v>
      </c>
      <c r="P76" s="49">
        <v>1.8171728980768983E-4</v>
      </c>
      <c r="Q76" s="49">
        <v>68.945999999999998</v>
      </c>
      <c r="R76" s="49">
        <v>2194</v>
      </c>
      <c r="S76" s="49">
        <v>2</v>
      </c>
      <c r="T76" s="49">
        <v>1</v>
      </c>
      <c r="U76" s="49">
        <v>3</v>
      </c>
      <c r="V76" s="49">
        <v>2.5</v>
      </c>
      <c r="W76" s="49">
        <v>3</v>
      </c>
      <c r="X76" s="49" t="str">
        <f>RIGHT(Merge1[[#This Row],[Census Tract]],10)</f>
        <v>9001090300</v>
      </c>
    </row>
    <row r="77" spans="1:24" x14ac:dyDescent="0.25">
      <c r="A77" s="49">
        <v>9001090400</v>
      </c>
      <c r="B77" s="107" t="s">
        <v>242</v>
      </c>
      <c r="C77" s="107" t="s">
        <v>239</v>
      </c>
      <c r="D77" s="49">
        <v>82588.587100000004</v>
      </c>
      <c r="E77" s="49">
        <v>1.2808665063232084E-6</v>
      </c>
      <c r="F77" s="49">
        <v>56839</v>
      </c>
      <c r="G77" s="49">
        <v>0</v>
      </c>
      <c r="H77" s="107" t="s">
        <v>290</v>
      </c>
      <c r="I77" s="49">
        <v>0</v>
      </c>
      <c r="J77" s="49">
        <v>1.2808665063232084E-6</v>
      </c>
      <c r="K77" s="49">
        <v>0</v>
      </c>
      <c r="L77" s="49">
        <v>0</v>
      </c>
      <c r="M77" s="49">
        <v>82588.587100000004</v>
      </c>
      <c r="N77" s="49">
        <v>1.2808665063232084E-6</v>
      </c>
      <c r="O77" s="49">
        <v>56839</v>
      </c>
      <c r="P77" s="49">
        <v>0</v>
      </c>
      <c r="Q77" s="49">
        <v>70.677000000000007</v>
      </c>
      <c r="R77" s="49">
        <v>2161</v>
      </c>
      <c r="S77" s="49">
        <v>1</v>
      </c>
      <c r="T77" s="49">
        <v>1</v>
      </c>
      <c r="U77" s="49">
        <v>4</v>
      </c>
      <c r="V77" s="49">
        <v>2.5</v>
      </c>
      <c r="W77" s="49">
        <v>3</v>
      </c>
      <c r="X77" s="49" t="str">
        <f>RIGHT(Merge1[[#This Row],[Census Tract]],10)</f>
        <v>9001090400</v>
      </c>
    </row>
    <row r="78" spans="1:24" x14ac:dyDescent="0.25">
      <c r="A78" s="49">
        <v>9001090500</v>
      </c>
      <c r="B78" s="107" t="s">
        <v>242</v>
      </c>
      <c r="C78" s="107" t="s">
        <v>239</v>
      </c>
      <c r="D78" s="49">
        <v>262382.63909999997</v>
      </c>
      <c r="E78" s="49">
        <v>0</v>
      </c>
      <c r="F78" s="49">
        <v>146069</v>
      </c>
      <c r="G78" s="49">
        <v>1.4157887644746646E-3</v>
      </c>
      <c r="H78" s="107" t="s">
        <v>290</v>
      </c>
      <c r="I78" s="49">
        <v>0</v>
      </c>
      <c r="J78" s="49">
        <v>0</v>
      </c>
      <c r="K78" s="49">
        <v>0</v>
      </c>
      <c r="L78" s="49">
        <v>1.4157887644746646E-3</v>
      </c>
      <c r="M78" s="49">
        <v>262382.63909999997</v>
      </c>
      <c r="N78" s="49">
        <v>0</v>
      </c>
      <c r="O78" s="49">
        <v>146069</v>
      </c>
      <c r="P78" s="49">
        <v>1.4157887644746646E-3</v>
      </c>
      <c r="Q78" s="49">
        <v>74.41</v>
      </c>
      <c r="R78" s="49">
        <v>2371</v>
      </c>
      <c r="S78" s="49">
        <v>1</v>
      </c>
      <c r="T78" s="49">
        <v>1</v>
      </c>
      <c r="U78" s="49">
        <v>3</v>
      </c>
      <c r="V78" s="49">
        <v>2</v>
      </c>
      <c r="W78" s="49">
        <v>2</v>
      </c>
      <c r="X78" s="49" t="str">
        <f>RIGHT(Merge1[[#This Row],[Census Tract]],10)</f>
        <v>9001090500</v>
      </c>
    </row>
    <row r="79" spans="1:24" x14ac:dyDescent="0.25">
      <c r="A79" s="49">
        <v>9001090600</v>
      </c>
      <c r="B79" s="107" t="s">
        <v>242</v>
      </c>
      <c r="C79" s="107" t="s">
        <v>239</v>
      </c>
      <c r="D79" s="49">
        <v>21139.378799999999</v>
      </c>
      <c r="E79" s="49">
        <v>2.5043168811496328E-3</v>
      </c>
      <c r="F79" s="49">
        <v>0</v>
      </c>
      <c r="G79" s="49">
        <v>0</v>
      </c>
      <c r="H79" s="107" t="s">
        <v>1965</v>
      </c>
      <c r="I79" s="49">
        <v>0</v>
      </c>
      <c r="J79" s="49">
        <v>2.5043168811496328E-3</v>
      </c>
      <c r="K79" s="49">
        <v>0</v>
      </c>
      <c r="L79" s="49">
        <v>0</v>
      </c>
      <c r="M79" s="49">
        <v>21139.378799999999</v>
      </c>
      <c r="N79" s="49">
        <v>2.5043168811496328E-3</v>
      </c>
      <c r="O79" s="49">
        <v>0</v>
      </c>
      <c r="P79" s="49">
        <v>0</v>
      </c>
      <c r="Q79" s="49">
        <v>61.302999999999997</v>
      </c>
      <c r="R79" s="49">
        <v>2200</v>
      </c>
      <c r="S79" s="49">
        <v>2</v>
      </c>
      <c r="T79" s="49">
        <v>1</v>
      </c>
      <c r="U79" s="49">
        <v>2</v>
      </c>
      <c r="V79" s="49">
        <v>2</v>
      </c>
      <c r="W79" s="49">
        <v>2</v>
      </c>
      <c r="X79" s="49" t="str">
        <f>RIGHT(Merge1[[#This Row],[Census Tract]],10)</f>
        <v>9001090600</v>
      </c>
    </row>
    <row r="80" spans="1:24" x14ac:dyDescent="0.25">
      <c r="A80" s="49">
        <v>9001090700</v>
      </c>
      <c r="B80" s="107" t="s">
        <v>242</v>
      </c>
      <c r="C80" s="107" t="s">
        <v>239</v>
      </c>
      <c r="D80" s="49">
        <v>46069.947800000002</v>
      </c>
      <c r="E80" s="49">
        <v>0</v>
      </c>
      <c r="F80" s="49">
        <v>0</v>
      </c>
      <c r="G80" s="49">
        <v>3.339959536915257E-3</v>
      </c>
      <c r="H80" s="107" t="s">
        <v>290</v>
      </c>
      <c r="I80" s="49">
        <v>1844.7194999999999</v>
      </c>
      <c r="J80" s="49">
        <v>0</v>
      </c>
      <c r="K80" s="49">
        <v>0</v>
      </c>
      <c r="L80" s="49">
        <v>3.339959536915257E-3</v>
      </c>
      <c r="M80" s="49">
        <v>44225.228300000002</v>
      </c>
      <c r="N80" s="49">
        <v>0</v>
      </c>
      <c r="O80" s="49">
        <v>0</v>
      </c>
      <c r="P80" s="49">
        <v>3.339959536915257E-3</v>
      </c>
      <c r="Q80" s="49">
        <v>91.872</v>
      </c>
      <c r="R80" s="49">
        <v>2544</v>
      </c>
      <c r="S80" s="49">
        <v>1</v>
      </c>
      <c r="T80" s="49">
        <v>1</v>
      </c>
      <c r="U80" s="49">
        <v>3</v>
      </c>
      <c r="V80" s="49">
        <v>2</v>
      </c>
      <c r="W80" s="49">
        <v>2</v>
      </c>
      <c r="X80" s="49" t="str">
        <f>RIGHT(Merge1[[#This Row],[Census Tract]],10)</f>
        <v>9001090700</v>
      </c>
    </row>
    <row r="81" spans="1:24" x14ac:dyDescent="0.25">
      <c r="A81" s="49">
        <v>9001105100</v>
      </c>
      <c r="B81" s="107" t="s">
        <v>238</v>
      </c>
      <c r="C81" s="107" t="s">
        <v>239</v>
      </c>
      <c r="D81" s="49">
        <v>31652.1731</v>
      </c>
      <c r="E81" s="49">
        <v>2.7463588510373963E-3</v>
      </c>
      <c r="F81" s="49">
        <v>60</v>
      </c>
      <c r="G81" s="49">
        <v>0</v>
      </c>
      <c r="H81" s="107" t="s">
        <v>1965</v>
      </c>
      <c r="I81" s="49">
        <v>0</v>
      </c>
      <c r="J81" s="49">
        <v>2.7463588510373963E-3</v>
      </c>
      <c r="K81" s="49">
        <v>0</v>
      </c>
      <c r="L81" s="49">
        <v>0</v>
      </c>
      <c r="M81" s="49">
        <v>31652.1731</v>
      </c>
      <c r="N81" s="49">
        <v>2.7463588510373963E-3</v>
      </c>
      <c r="O81" s="49">
        <v>60</v>
      </c>
      <c r="P81" s="49">
        <v>0</v>
      </c>
      <c r="Q81" s="49">
        <v>88.122</v>
      </c>
      <c r="R81" s="49">
        <v>2775</v>
      </c>
      <c r="S81" s="49">
        <v>1</v>
      </c>
      <c r="T81" s="49">
        <v>1</v>
      </c>
      <c r="U81" s="49">
        <v>1</v>
      </c>
      <c r="V81" s="49">
        <v>1</v>
      </c>
      <c r="W81" s="49">
        <v>1</v>
      </c>
      <c r="X81" s="49" t="str">
        <f>RIGHT(Merge1[[#This Row],[Census Tract]],10)</f>
        <v>9001105100</v>
      </c>
    </row>
    <row r="82" spans="1:24" x14ac:dyDescent="0.25">
      <c r="A82" s="49">
        <v>9001105200</v>
      </c>
      <c r="B82" s="107" t="s">
        <v>238</v>
      </c>
      <c r="C82" s="107" t="s">
        <v>239</v>
      </c>
      <c r="D82" s="49">
        <v>1963.6956</v>
      </c>
      <c r="E82" s="49">
        <v>0</v>
      </c>
      <c r="F82" s="49">
        <v>0</v>
      </c>
      <c r="G82" s="49">
        <v>4.9421022232896711E-4</v>
      </c>
      <c r="H82" s="107" t="s">
        <v>290</v>
      </c>
      <c r="I82" s="49">
        <v>0</v>
      </c>
      <c r="J82" s="49">
        <v>0</v>
      </c>
      <c r="K82" s="49">
        <v>0</v>
      </c>
      <c r="L82" s="49">
        <v>4.9421022232896711E-4</v>
      </c>
      <c r="M82" s="49">
        <v>1963.6956</v>
      </c>
      <c r="N82" s="49">
        <v>0</v>
      </c>
      <c r="O82" s="49">
        <v>0</v>
      </c>
      <c r="P82" s="49">
        <v>4.9421022232896711E-4</v>
      </c>
      <c r="Q82" s="49">
        <v>96.084000000000003</v>
      </c>
      <c r="R82" s="49">
        <v>2946</v>
      </c>
      <c r="S82" s="49">
        <v>1</v>
      </c>
      <c r="T82" s="49">
        <v>2</v>
      </c>
      <c r="U82" s="49">
        <v>3</v>
      </c>
      <c r="V82" s="49">
        <v>2</v>
      </c>
      <c r="W82" s="49">
        <v>2</v>
      </c>
      <c r="X82" s="49" t="str">
        <f>RIGHT(Merge1[[#This Row],[Census Tract]],10)</f>
        <v>9001105200</v>
      </c>
    </row>
    <row r="83" spans="1:24" x14ac:dyDescent="0.25">
      <c r="A83" s="49">
        <v>9001110100</v>
      </c>
      <c r="B83" s="107" t="s">
        <v>246</v>
      </c>
      <c r="C83" s="107" t="s">
        <v>239</v>
      </c>
      <c r="D83" s="49">
        <v>48465.287400000001</v>
      </c>
      <c r="E83" s="49">
        <v>1.6791280809874381E-3</v>
      </c>
      <c r="F83" s="49">
        <v>9127</v>
      </c>
      <c r="G83" s="49">
        <v>0</v>
      </c>
      <c r="H83" s="107" t="s">
        <v>1965</v>
      </c>
      <c r="I83" s="49">
        <v>0</v>
      </c>
      <c r="J83" s="49">
        <v>1.6791280809874381E-3</v>
      </c>
      <c r="K83" s="49">
        <v>0</v>
      </c>
      <c r="L83" s="49">
        <v>0</v>
      </c>
      <c r="M83" s="49">
        <v>48465.287400000001</v>
      </c>
      <c r="N83" s="49">
        <v>1.6791280809874381E-3</v>
      </c>
      <c r="O83" s="49">
        <v>9127</v>
      </c>
      <c r="P83" s="49">
        <v>0</v>
      </c>
      <c r="Q83" s="49">
        <v>40.340000000000003</v>
      </c>
      <c r="R83" s="49">
        <v>1410</v>
      </c>
      <c r="S83" s="49">
        <v>4</v>
      </c>
      <c r="T83" s="49">
        <v>1</v>
      </c>
      <c r="U83" s="49">
        <v>3</v>
      </c>
      <c r="V83" s="49">
        <v>3.5</v>
      </c>
      <c r="W83" s="49">
        <v>4</v>
      </c>
      <c r="X83" s="49" t="str">
        <f>RIGHT(Merge1[[#This Row],[Census Tract]],10)</f>
        <v>9001110100</v>
      </c>
    </row>
    <row r="84" spans="1:24" x14ac:dyDescent="0.25">
      <c r="A84" s="49">
        <v>9001110201</v>
      </c>
      <c r="B84" s="107" t="s">
        <v>246</v>
      </c>
      <c r="C84" s="107" t="s">
        <v>239</v>
      </c>
      <c r="D84" s="49">
        <v>11511.554400000001</v>
      </c>
      <c r="E84" s="49">
        <v>0</v>
      </c>
      <c r="F84" s="49">
        <v>502700</v>
      </c>
      <c r="G84" s="49">
        <v>1.2876445146338617E-4</v>
      </c>
      <c r="H84" s="107" t="s">
        <v>290</v>
      </c>
      <c r="I84" s="49">
        <v>0</v>
      </c>
      <c r="J84" s="49">
        <v>0</v>
      </c>
      <c r="K84" s="49">
        <v>0</v>
      </c>
      <c r="L84" s="49">
        <v>1.2876445146338617E-4</v>
      </c>
      <c r="M84" s="49">
        <v>11511.554400000001</v>
      </c>
      <c r="N84" s="49">
        <v>0</v>
      </c>
      <c r="O84" s="49">
        <v>502700</v>
      </c>
      <c r="P84" s="49">
        <v>1.2876445146338617E-4</v>
      </c>
      <c r="Q84" s="49">
        <v>56.273000000000003</v>
      </c>
      <c r="R84" s="49">
        <v>1509</v>
      </c>
      <c r="S84" s="49">
        <v>3</v>
      </c>
      <c r="T84" s="49">
        <v>1</v>
      </c>
      <c r="U84" s="49">
        <v>4</v>
      </c>
      <c r="V84" s="49">
        <v>3.5</v>
      </c>
      <c r="W84" s="49">
        <v>4</v>
      </c>
      <c r="X84" s="49" t="str">
        <f>RIGHT(Merge1[[#This Row],[Census Tract]],10)</f>
        <v>9001110201</v>
      </c>
    </row>
    <row r="85" spans="1:24" x14ac:dyDescent="0.25">
      <c r="A85" s="49">
        <v>9001110202</v>
      </c>
      <c r="B85" s="107" t="s">
        <v>246</v>
      </c>
      <c r="C85" s="107" t="s">
        <v>239</v>
      </c>
      <c r="D85" s="49">
        <v>476788.71539999999</v>
      </c>
      <c r="E85" s="49">
        <v>1.0758732444682317E-3</v>
      </c>
      <c r="F85" s="49">
        <v>192127</v>
      </c>
      <c r="G85" s="49">
        <v>0</v>
      </c>
      <c r="H85" s="107" t="s">
        <v>1965</v>
      </c>
      <c r="I85" s="49">
        <v>6043.2620999999999</v>
      </c>
      <c r="J85" s="49">
        <v>1.0758732444682317E-3</v>
      </c>
      <c r="K85" s="49">
        <v>0</v>
      </c>
      <c r="L85" s="49">
        <v>0</v>
      </c>
      <c r="M85" s="49">
        <v>470745.45329999999</v>
      </c>
      <c r="N85" s="49">
        <v>1.0758732444682317E-3</v>
      </c>
      <c r="O85" s="49">
        <v>192127</v>
      </c>
      <c r="P85" s="49">
        <v>0</v>
      </c>
      <c r="Q85" s="49">
        <v>52.063000000000002</v>
      </c>
      <c r="R85" s="49">
        <v>1494</v>
      </c>
      <c r="S85" s="49">
        <v>3</v>
      </c>
      <c r="T85" s="49">
        <v>1</v>
      </c>
      <c r="U85" s="49">
        <v>2</v>
      </c>
      <c r="V85" s="49">
        <v>2.5</v>
      </c>
      <c r="W85" s="49">
        <v>3</v>
      </c>
      <c r="X85" s="49" t="str">
        <f>RIGHT(Merge1[[#This Row],[Census Tract]],10)</f>
        <v>9001110202</v>
      </c>
    </row>
    <row r="86" spans="1:24" x14ac:dyDescent="0.25">
      <c r="A86" s="49">
        <v>9001110301</v>
      </c>
      <c r="B86" s="107" t="s">
        <v>246</v>
      </c>
      <c r="C86" s="107" t="s">
        <v>239</v>
      </c>
      <c r="D86" s="49">
        <v>61755.966899999999</v>
      </c>
      <c r="E86" s="49">
        <v>0</v>
      </c>
      <c r="F86" s="49">
        <v>0</v>
      </c>
      <c r="G86" s="49">
        <v>1.8085739989967984E-3</v>
      </c>
      <c r="H86" s="107" t="s">
        <v>290</v>
      </c>
      <c r="I86" s="49">
        <v>0</v>
      </c>
      <c r="J86" s="49">
        <v>0</v>
      </c>
      <c r="K86" s="49">
        <v>0</v>
      </c>
      <c r="L86" s="49">
        <v>1.8085739989967984E-3</v>
      </c>
      <c r="M86" s="49">
        <v>61755.966899999999</v>
      </c>
      <c r="N86" s="49">
        <v>0</v>
      </c>
      <c r="O86" s="49">
        <v>0</v>
      </c>
      <c r="P86" s="49">
        <v>1.8085739989967984E-3</v>
      </c>
      <c r="Q86" s="49">
        <v>53.676000000000002</v>
      </c>
      <c r="R86" s="49">
        <v>1526</v>
      </c>
      <c r="S86" s="49">
        <v>3</v>
      </c>
      <c r="T86" s="49">
        <v>1</v>
      </c>
      <c r="U86" s="49">
        <v>3</v>
      </c>
      <c r="V86" s="49">
        <v>3</v>
      </c>
      <c r="W86" s="49">
        <v>3</v>
      </c>
      <c r="X86" s="49" t="str">
        <f>RIGHT(Merge1[[#This Row],[Census Tract]],10)</f>
        <v>9001110301</v>
      </c>
    </row>
    <row r="87" spans="1:24" x14ac:dyDescent="0.25">
      <c r="A87" s="49">
        <v>9001110302</v>
      </c>
      <c r="B87" s="107" t="s">
        <v>246</v>
      </c>
      <c r="C87" s="107" t="s">
        <v>239</v>
      </c>
      <c r="D87" s="49">
        <v>392782.05839999998</v>
      </c>
      <c r="E87" s="49">
        <v>3.0074024965082219E-3</v>
      </c>
      <c r="F87" s="49">
        <v>90344</v>
      </c>
      <c r="G87" s="49">
        <v>0</v>
      </c>
      <c r="H87" s="107" t="s">
        <v>1965</v>
      </c>
      <c r="I87" s="49">
        <v>0</v>
      </c>
      <c r="J87" s="49">
        <v>3.0074024965082219E-3</v>
      </c>
      <c r="K87" s="49">
        <v>0</v>
      </c>
      <c r="L87" s="49">
        <v>0</v>
      </c>
      <c r="M87" s="49">
        <v>392782.05839999998</v>
      </c>
      <c r="N87" s="49">
        <v>3.0074024965082219E-3</v>
      </c>
      <c r="O87" s="49">
        <v>90344</v>
      </c>
      <c r="P87" s="49">
        <v>0</v>
      </c>
      <c r="Q87" s="49">
        <v>65.917000000000002</v>
      </c>
      <c r="R87" s="49">
        <v>1895</v>
      </c>
      <c r="S87" s="49">
        <v>2</v>
      </c>
      <c r="T87" s="49">
        <v>1</v>
      </c>
      <c r="U87" s="49">
        <v>3</v>
      </c>
      <c r="V87" s="49">
        <v>2.5</v>
      </c>
      <c r="W87" s="49">
        <v>3</v>
      </c>
      <c r="X87" s="49" t="str">
        <f>RIGHT(Merge1[[#This Row],[Census Tract]],10)</f>
        <v>9001110302</v>
      </c>
    </row>
    <row r="88" spans="1:24" x14ac:dyDescent="0.25">
      <c r="A88" s="49">
        <v>9001110500</v>
      </c>
      <c r="B88" s="107" t="s">
        <v>246</v>
      </c>
      <c r="C88" s="107" t="s">
        <v>239</v>
      </c>
      <c r="D88" s="49">
        <v>11423.925499999999</v>
      </c>
      <c r="E88" s="49">
        <v>3.400959331727422E-8</v>
      </c>
      <c r="F88" s="49">
        <v>0</v>
      </c>
      <c r="G88" s="49">
        <v>0</v>
      </c>
      <c r="H88" s="107" t="s">
        <v>290</v>
      </c>
      <c r="I88" s="49">
        <v>0</v>
      </c>
      <c r="J88" s="49">
        <v>3.400959331727422E-8</v>
      </c>
      <c r="K88" s="49">
        <v>0</v>
      </c>
      <c r="L88" s="49">
        <v>0</v>
      </c>
      <c r="M88" s="49">
        <v>11423.925499999999</v>
      </c>
      <c r="N88" s="49">
        <v>3.400959331727422E-8</v>
      </c>
      <c r="O88" s="49">
        <v>0</v>
      </c>
      <c r="P88" s="49">
        <v>0</v>
      </c>
      <c r="Q88" s="49">
        <v>66.796000000000006</v>
      </c>
      <c r="R88" s="49">
        <v>1621</v>
      </c>
      <c r="S88" s="49">
        <v>2</v>
      </c>
      <c r="T88" s="49">
        <v>1</v>
      </c>
      <c r="U88" s="49">
        <v>1</v>
      </c>
      <c r="V88" s="49">
        <v>1.5</v>
      </c>
      <c r="W88" s="49">
        <v>2</v>
      </c>
      <c r="X88" s="49" t="str">
        <f>RIGHT(Merge1[[#This Row],[Census Tract]],10)</f>
        <v>9001110500</v>
      </c>
    </row>
    <row r="89" spans="1:24" x14ac:dyDescent="0.25">
      <c r="A89" s="49">
        <v>9001110600</v>
      </c>
      <c r="B89" s="107" t="s">
        <v>246</v>
      </c>
      <c r="C89" s="107" t="s">
        <v>239</v>
      </c>
      <c r="D89" s="49">
        <v>19630.0101</v>
      </c>
      <c r="E89" s="49">
        <v>0</v>
      </c>
      <c r="F89" s="49">
        <v>139005</v>
      </c>
      <c r="G89" s="49">
        <v>3.0857054414044677E-4</v>
      </c>
      <c r="H89" s="107" t="s">
        <v>290</v>
      </c>
      <c r="I89" s="49">
        <v>0</v>
      </c>
      <c r="J89" s="49">
        <v>0</v>
      </c>
      <c r="K89" s="49">
        <v>0</v>
      </c>
      <c r="L89" s="49">
        <v>3.0857054414044677E-4</v>
      </c>
      <c r="M89" s="49">
        <v>19630.0101</v>
      </c>
      <c r="N89" s="49">
        <v>0</v>
      </c>
      <c r="O89" s="49">
        <v>139005</v>
      </c>
      <c r="P89" s="49">
        <v>3.0857054414044677E-4</v>
      </c>
      <c r="Q89" s="49">
        <v>72.096999999999994</v>
      </c>
      <c r="R89" s="49">
        <v>1759</v>
      </c>
      <c r="S89" s="49">
        <v>2</v>
      </c>
      <c r="T89" s="49">
        <v>1</v>
      </c>
      <c r="U89" s="49">
        <v>2</v>
      </c>
      <c r="V89" s="49">
        <v>2</v>
      </c>
      <c r="W89" s="49">
        <v>2</v>
      </c>
      <c r="X89" s="49" t="str">
        <f>RIGHT(Merge1[[#This Row],[Census Tract]],10)</f>
        <v>9001110600</v>
      </c>
    </row>
    <row r="90" spans="1:24" x14ac:dyDescent="0.25">
      <c r="A90" s="49">
        <v>9001257200</v>
      </c>
      <c r="B90" s="107" t="s">
        <v>240</v>
      </c>
      <c r="C90" s="107" t="s">
        <v>239</v>
      </c>
      <c r="D90" s="49">
        <v>153837.17310000001</v>
      </c>
      <c r="E90" s="49">
        <v>1.5163127456467578E-3</v>
      </c>
      <c r="F90" s="49">
        <v>39199</v>
      </c>
      <c r="G90" s="49">
        <v>0</v>
      </c>
      <c r="H90" s="107" t="s">
        <v>1965</v>
      </c>
      <c r="I90" s="49">
        <v>0</v>
      </c>
      <c r="J90" s="49">
        <v>1.5163127456467578E-3</v>
      </c>
      <c r="K90" s="49">
        <v>0</v>
      </c>
      <c r="L90" s="49">
        <v>0</v>
      </c>
      <c r="M90" s="49">
        <v>153837.17310000001</v>
      </c>
      <c r="N90" s="49">
        <v>1.5163127456467578E-3</v>
      </c>
      <c r="O90" s="49">
        <v>39199</v>
      </c>
      <c r="P90" s="49">
        <v>0</v>
      </c>
      <c r="Q90" s="49">
        <v>30.001999999999999</v>
      </c>
      <c r="R90" s="49">
        <v>1269</v>
      </c>
      <c r="S90" s="49">
        <v>5</v>
      </c>
      <c r="T90" s="49">
        <v>1</v>
      </c>
      <c r="U90" s="49">
        <v>4</v>
      </c>
      <c r="V90" s="49">
        <v>4.5</v>
      </c>
      <c r="W90" s="49">
        <v>5</v>
      </c>
      <c r="X90" s="49" t="str">
        <f>RIGHT(Merge1[[#This Row],[Census Tract]],10)</f>
        <v>9001257200</v>
      </c>
    </row>
    <row r="91" spans="1:24" x14ac:dyDescent="0.25">
      <c r="A91" s="49">
        <v>9009120100</v>
      </c>
      <c r="B91" s="107" t="s">
        <v>248</v>
      </c>
      <c r="C91" s="107" t="s">
        <v>239</v>
      </c>
      <c r="D91" s="49">
        <v>31654.256600000001</v>
      </c>
      <c r="E91" s="49">
        <v>0</v>
      </c>
      <c r="F91" s="49">
        <v>10957</v>
      </c>
      <c r="G91" s="49">
        <v>6.6231140810703174E-3</v>
      </c>
      <c r="H91" s="107" t="s">
        <v>290</v>
      </c>
      <c r="I91" s="49">
        <v>0</v>
      </c>
      <c r="J91" s="49">
        <v>0</v>
      </c>
      <c r="K91" s="49">
        <v>0</v>
      </c>
      <c r="L91" s="49">
        <v>6.6231140810703174E-3</v>
      </c>
      <c r="M91" s="49">
        <v>31654.256600000001</v>
      </c>
      <c r="N91" s="49">
        <v>0</v>
      </c>
      <c r="O91" s="49">
        <v>10957</v>
      </c>
      <c r="P91" s="49">
        <v>6.6231140810703174E-3</v>
      </c>
      <c r="Q91" s="49">
        <v>42.734000000000002</v>
      </c>
      <c r="R91" s="49">
        <v>1319</v>
      </c>
      <c r="S91" s="49">
        <v>4</v>
      </c>
      <c r="T91" s="49">
        <v>1</v>
      </c>
      <c r="U91" s="49">
        <v>2</v>
      </c>
      <c r="V91" s="49">
        <v>3</v>
      </c>
      <c r="W91" s="49">
        <v>3</v>
      </c>
      <c r="X91" s="49" t="str">
        <f>RIGHT(Merge1[[#This Row],[Census Tract]],10)</f>
        <v>9009120100</v>
      </c>
    </row>
    <row r="92" spans="1:24" x14ac:dyDescent="0.25">
      <c r="A92" s="49">
        <v>9009120200</v>
      </c>
      <c r="B92" s="107" t="s">
        <v>248</v>
      </c>
      <c r="C92" s="107" t="s">
        <v>239</v>
      </c>
      <c r="D92" s="49">
        <v>118643.1523</v>
      </c>
      <c r="E92" s="49">
        <v>1.7587086565370525E-3</v>
      </c>
      <c r="F92" s="49">
        <v>1084</v>
      </c>
      <c r="G92" s="49">
        <v>0</v>
      </c>
      <c r="H92" s="107" t="s">
        <v>1965</v>
      </c>
      <c r="I92" s="49">
        <v>0</v>
      </c>
      <c r="J92" s="49">
        <v>1.7587086565370525E-3</v>
      </c>
      <c r="K92" s="49">
        <v>0</v>
      </c>
      <c r="L92" s="49">
        <v>0</v>
      </c>
      <c r="M92" s="49">
        <v>118643.1523</v>
      </c>
      <c r="N92" s="49">
        <v>1.7587086565370525E-3</v>
      </c>
      <c r="O92" s="49">
        <v>1084</v>
      </c>
      <c r="P92" s="49">
        <v>0</v>
      </c>
      <c r="Q92" s="49">
        <v>29.114000000000001</v>
      </c>
      <c r="R92" s="49">
        <v>1226</v>
      </c>
      <c r="S92" s="49">
        <v>5</v>
      </c>
      <c r="T92" s="49">
        <v>1</v>
      </c>
      <c r="U92" s="49">
        <v>4</v>
      </c>
      <c r="V92" s="49">
        <v>4.5</v>
      </c>
      <c r="W92" s="49">
        <v>5</v>
      </c>
      <c r="X92" s="49" t="str">
        <f>RIGHT(Merge1[[#This Row],[Census Tract]],10)</f>
        <v>9009120200</v>
      </c>
    </row>
    <row r="93" spans="1:24" x14ac:dyDescent="0.25">
      <c r="A93" s="49">
        <v>9009125100</v>
      </c>
      <c r="B93" s="107" t="s">
        <v>247</v>
      </c>
      <c r="C93" s="107" t="s">
        <v>239</v>
      </c>
      <c r="D93" s="49">
        <v>30307.9912</v>
      </c>
      <c r="E93" s="49">
        <v>0</v>
      </c>
      <c r="F93" s="49">
        <v>0</v>
      </c>
      <c r="G93" s="49">
        <v>9.1286655447798644E-4</v>
      </c>
      <c r="H93" s="107" t="s">
        <v>290</v>
      </c>
      <c r="I93" s="49">
        <v>0</v>
      </c>
      <c r="J93" s="49">
        <v>0</v>
      </c>
      <c r="K93" s="49">
        <v>0</v>
      </c>
      <c r="L93" s="49">
        <v>9.1286655447798644E-4</v>
      </c>
      <c r="M93" s="49">
        <v>30307.9912</v>
      </c>
      <c r="N93" s="49">
        <v>0</v>
      </c>
      <c r="O93" s="49">
        <v>0</v>
      </c>
      <c r="P93" s="49">
        <v>9.1286655447798644E-4</v>
      </c>
      <c r="Q93" s="49">
        <v>54.965000000000003</v>
      </c>
      <c r="R93" s="49">
        <v>1651</v>
      </c>
      <c r="S93" s="49">
        <v>3</v>
      </c>
      <c r="T93" s="49">
        <v>1</v>
      </c>
      <c r="U93" s="49">
        <v>1</v>
      </c>
      <c r="V93" s="49">
        <v>2</v>
      </c>
      <c r="W93" s="49">
        <v>2</v>
      </c>
      <c r="X93" s="49" t="str">
        <f>RIGHT(Merge1[[#This Row],[Census Tract]],10)</f>
        <v>9009125100</v>
      </c>
    </row>
    <row r="94" spans="1:24" x14ac:dyDescent="0.25">
      <c r="A94" s="49">
        <v>9009125200</v>
      </c>
      <c r="B94" s="107" t="s">
        <v>247</v>
      </c>
      <c r="C94" s="107" t="s">
        <v>239</v>
      </c>
      <c r="D94" s="49">
        <v>21318.6878</v>
      </c>
      <c r="E94" s="49">
        <v>1.5579013271794747E-3</v>
      </c>
      <c r="F94" s="49">
        <v>0</v>
      </c>
      <c r="G94" s="49">
        <v>0</v>
      </c>
      <c r="H94" s="107" t="s">
        <v>1965</v>
      </c>
      <c r="I94" s="49">
        <v>0</v>
      </c>
      <c r="J94" s="49">
        <v>1.5579013271794747E-3</v>
      </c>
      <c r="K94" s="49">
        <v>0</v>
      </c>
      <c r="L94" s="49">
        <v>0</v>
      </c>
      <c r="M94" s="49">
        <v>21318.6878</v>
      </c>
      <c r="N94" s="49">
        <v>1.5579013271794747E-3</v>
      </c>
      <c r="O94" s="49">
        <v>0</v>
      </c>
      <c r="P94" s="49">
        <v>0</v>
      </c>
      <c r="Q94" s="49">
        <v>30.721</v>
      </c>
      <c r="R94" s="49">
        <v>1164</v>
      </c>
      <c r="S94" s="49">
        <v>5</v>
      </c>
      <c r="T94" s="49">
        <v>1</v>
      </c>
      <c r="U94" s="49">
        <v>3</v>
      </c>
      <c r="V94" s="49">
        <v>4</v>
      </c>
      <c r="W94" s="49">
        <v>4</v>
      </c>
      <c r="X94" s="49" t="str">
        <f>RIGHT(Merge1[[#This Row],[Census Tract]],10)</f>
        <v>9009125200</v>
      </c>
    </row>
    <row r="95" spans="1:24" x14ac:dyDescent="0.25">
      <c r="A95" s="49">
        <v>9009125300</v>
      </c>
      <c r="B95" s="107" t="s">
        <v>262</v>
      </c>
      <c r="C95" s="107" t="s">
        <v>239</v>
      </c>
      <c r="D95" s="49">
        <v>0</v>
      </c>
      <c r="E95" s="49">
        <v>0</v>
      </c>
      <c r="F95" s="49">
        <v>7789</v>
      </c>
      <c r="G95" s="49">
        <v>1.1528351805611108E-3</v>
      </c>
      <c r="H95" s="107" t="s">
        <v>290</v>
      </c>
      <c r="I95" s="49">
        <v>0</v>
      </c>
      <c r="J95" s="49">
        <v>0</v>
      </c>
      <c r="K95" s="49">
        <v>0</v>
      </c>
      <c r="L95" s="49">
        <v>1.1528351805611108E-3</v>
      </c>
      <c r="M95" s="49">
        <v>0</v>
      </c>
      <c r="N95" s="49">
        <v>0</v>
      </c>
      <c r="O95" s="49">
        <v>7789</v>
      </c>
      <c r="P95" s="49">
        <v>1.1528351805611108E-3</v>
      </c>
      <c r="Q95" s="49">
        <v>34.085999999999999</v>
      </c>
      <c r="R95" s="49">
        <v>1151</v>
      </c>
      <c r="S95" s="49">
        <v>5</v>
      </c>
      <c r="T95" s="49">
        <v>1</v>
      </c>
      <c r="U95" s="49">
        <v>5</v>
      </c>
      <c r="V95" s="49">
        <v>5</v>
      </c>
      <c r="W95" s="49">
        <v>5</v>
      </c>
      <c r="X95" s="49" t="str">
        <f>RIGHT(Merge1[[#This Row],[Census Tract]],10)</f>
        <v>9009125300</v>
      </c>
    </row>
    <row r="96" spans="1:24" x14ac:dyDescent="0.25">
      <c r="A96" s="49">
        <v>9009125300</v>
      </c>
      <c r="B96" s="107" t="s">
        <v>247</v>
      </c>
      <c r="C96" s="107" t="s">
        <v>244</v>
      </c>
      <c r="D96" s="49">
        <v>48303.706700000002</v>
      </c>
      <c r="E96" s="49">
        <v>3.4230465506018531E-3</v>
      </c>
      <c r="F96" s="49">
        <v>0</v>
      </c>
      <c r="G96" s="49">
        <v>0</v>
      </c>
      <c r="H96" s="107" t="s">
        <v>1965</v>
      </c>
      <c r="I96" s="49">
        <v>0</v>
      </c>
      <c r="J96" s="49">
        <v>3.4230465506018531E-3</v>
      </c>
      <c r="K96" s="49">
        <v>0</v>
      </c>
      <c r="L96" s="49">
        <v>0</v>
      </c>
      <c r="M96" s="49">
        <v>48303.706700000002</v>
      </c>
      <c r="N96" s="49">
        <v>3.4230465506018531E-3</v>
      </c>
      <c r="O96" s="49">
        <v>0</v>
      </c>
      <c r="P96" s="49">
        <v>0</v>
      </c>
      <c r="Q96" s="49">
        <v>34.085999999999999</v>
      </c>
      <c r="R96" s="49">
        <v>1151</v>
      </c>
      <c r="S96" s="49">
        <v>5</v>
      </c>
      <c r="T96" s="49">
        <v>1</v>
      </c>
      <c r="U96" s="49">
        <v>5</v>
      </c>
      <c r="V96" s="49">
        <v>5</v>
      </c>
      <c r="W96" s="49">
        <v>5</v>
      </c>
      <c r="X96" s="49" t="str">
        <f>RIGHT(Merge1[[#This Row],[Census Tract]],10)</f>
        <v>9009125300</v>
      </c>
    </row>
    <row r="97" spans="1:24" x14ac:dyDescent="0.25">
      <c r="A97" s="49">
        <v>9009125400</v>
      </c>
      <c r="B97" s="107" t="s">
        <v>247</v>
      </c>
      <c r="C97" s="107" t="s">
        <v>239</v>
      </c>
      <c r="D97" s="49">
        <v>19413.7742</v>
      </c>
      <c r="E97" s="49">
        <v>2.6959879183059687E-6</v>
      </c>
      <c r="F97" s="49">
        <v>150</v>
      </c>
      <c r="G97" s="49">
        <v>0</v>
      </c>
      <c r="H97" s="107" t="s">
        <v>290</v>
      </c>
      <c r="I97" s="49">
        <v>0</v>
      </c>
      <c r="J97" s="49">
        <v>2.6959879183059687E-6</v>
      </c>
      <c r="K97" s="49">
        <v>0</v>
      </c>
      <c r="L97" s="49">
        <v>0</v>
      </c>
      <c r="M97" s="49">
        <v>19413.7742</v>
      </c>
      <c r="N97" s="49">
        <v>2.6959879183059687E-6</v>
      </c>
      <c r="O97" s="49">
        <v>150</v>
      </c>
      <c r="P97" s="49">
        <v>0</v>
      </c>
      <c r="Q97" s="49">
        <v>25.568999999999999</v>
      </c>
      <c r="R97" s="49">
        <v>1097</v>
      </c>
      <c r="S97" s="49">
        <v>5</v>
      </c>
      <c r="T97" s="49">
        <v>1</v>
      </c>
      <c r="U97" s="49">
        <v>3</v>
      </c>
      <c r="V97" s="49">
        <v>4</v>
      </c>
      <c r="W97" s="49">
        <v>4</v>
      </c>
      <c r="X97" s="49" t="str">
        <f>RIGHT(Merge1[[#This Row],[Census Tract]],10)</f>
        <v>9009125400</v>
      </c>
    </row>
    <row r="98" spans="1:24" x14ac:dyDescent="0.25">
      <c r="A98" s="49">
        <v>9009140100</v>
      </c>
      <c r="B98" s="107" t="s">
        <v>264</v>
      </c>
      <c r="C98" s="107" t="s">
        <v>239</v>
      </c>
      <c r="D98" s="49">
        <v>0</v>
      </c>
      <c r="E98" s="49">
        <v>0</v>
      </c>
      <c r="F98" s="49">
        <v>90664</v>
      </c>
      <c r="G98" s="49">
        <v>2.8205722237654813E-3</v>
      </c>
      <c r="H98" s="107" t="s">
        <v>290</v>
      </c>
      <c r="I98" s="49">
        <v>0</v>
      </c>
      <c r="J98" s="49">
        <v>0</v>
      </c>
      <c r="K98" s="49">
        <v>0</v>
      </c>
      <c r="L98" s="49">
        <v>2.8205722237654813E-3</v>
      </c>
      <c r="M98" s="49">
        <v>0</v>
      </c>
      <c r="N98" s="49">
        <v>0</v>
      </c>
      <c r="O98" s="49">
        <v>90664</v>
      </c>
      <c r="P98" s="49">
        <v>2.8205722237654813E-3</v>
      </c>
      <c r="Q98" s="49">
        <v>63.234000000000002</v>
      </c>
      <c r="R98" s="49">
        <v>1690</v>
      </c>
      <c r="S98" s="49">
        <v>2</v>
      </c>
      <c r="T98" s="49">
        <v>1</v>
      </c>
      <c r="U98" s="49">
        <v>5</v>
      </c>
      <c r="V98" s="49">
        <v>3.5</v>
      </c>
      <c r="W98" s="49">
        <v>4</v>
      </c>
      <c r="X98" s="49" t="str">
        <f>RIGHT(Merge1[[#This Row],[Census Tract]],10)</f>
        <v>9009140100</v>
      </c>
    </row>
    <row r="99" spans="1:24" x14ac:dyDescent="0.25">
      <c r="A99" s="49">
        <v>9009140100</v>
      </c>
      <c r="B99" s="107" t="s">
        <v>251</v>
      </c>
      <c r="C99" s="107" t="s">
        <v>244</v>
      </c>
      <c r="D99" s="49">
        <v>620841.98750000005</v>
      </c>
      <c r="E99" s="49">
        <v>3.0850946341495007E-3</v>
      </c>
      <c r="F99" s="49">
        <v>0</v>
      </c>
      <c r="G99" s="49">
        <v>0</v>
      </c>
      <c r="H99" s="107" t="s">
        <v>1965</v>
      </c>
      <c r="I99" s="49">
        <v>0</v>
      </c>
      <c r="J99" s="49">
        <v>3.0850946341495007E-3</v>
      </c>
      <c r="K99" s="49">
        <v>0</v>
      </c>
      <c r="L99" s="49">
        <v>0</v>
      </c>
      <c r="M99" s="49">
        <v>620841.98750000005</v>
      </c>
      <c r="N99" s="49">
        <v>3.0850946341495007E-3</v>
      </c>
      <c r="O99" s="49">
        <v>0</v>
      </c>
      <c r="P99" s="49">
        <v>0</v>
      </c>
      <c r="Q99" s="49">
        <v>63.234000000000002</v>
      </c>
      <c r="R99" s="49">
        <v>1690</v>
      </c>
      <c r="S99" s="49">
        <v>2</v>
      </c>
      <c r="T99" s="49">
        <v>1</v>
      </c>
      <c r="U99" s="49">
        <v>5</v>
      </c>
      <c r="V99" s="49">
        <v>3.5</v>
      </c>
      <c r="W99" s="49">
        <v>4</v>
      </c>
      <c r="X99" s="49" t="str">
        <f>RIGHT(Merge1[[#This Row],[Census Tract]],10)</f>
        <v>9009140100</v>
      </c>
    </row>
    <row r="100" spans="1:24" x14ac:dyDescent="0.25">
      <c r="A100" s="49">
        <v>9009140200</v>
      </c>
      <c r="B100" s="107" t="s">
        <v>264</v>
      </c>
      <c r="C100" s="107" t="s">
        <v>239</v>
      </c>
      <c r="D100" s="49">
        <v>0</v>
      </c>
      <c r="E100" s="49">
        <v>8.9090014534645754E-6</v>
      </c>
      <c r="F100" s="49">
        <v>74388.570000000007</v>
      </c>
      <c r="G100" s="49">
        <v>0</v>
      </c>
      <c r="H100" s="107" t="s">
        <v>1965</v>
      </c>
      <c r="I100" s="49">
        <v>0</v>
      </c>
      <c r="J100" s="49">
        <v>8.9090014534645754E-6</v>
      </c>
      <c r="K100" s="49">
        <v>0</v>
      </c>
      <c r="L100" s="49">
        <v>0</v>
      </c>
      <c r="M100" s="49">
        <v>0</v>
      </c>
      <c r="N100" s="49">
        <v>8.9090014534645754E-6</v>
      </c>
      <c r="O100" s="49">
        <v>74388.570000000007</v>
      </c>
      <c r="P100" s="49">
        <v>0</v>
      </c>
      <c r="Q100" s="49">
        <v>12.677</v>
      </c>
      <c r="R100" s="49">
        <v>440</v>
      </c>
      <c r="S100" s="49">
        <v>5</v>
      </c>
      <c r="T100" s="49">
        <v>1</v>
      </c>
      <c r="U100" s="49">
        <v>3</v>
      </c>
      <c r="V100" s="49">
        <v>4</v>
      </c>
      <c r="W100" s="49">
        <v>4</v>
      </c>
      <c r="X100" s="49" t="str">
        <f>RIGHT(Merge1[[#This Row],[Census Tract]],10)</f>
        <v>9009140200</v>
      </c>
    </row>
    <row r="101" spans="1:24" x14ac:dyDescent="0.25">
      <c r="A101" s="49">
        <v>9009140200</v>
      </c>
      <c r="B101" s="107" t="s">
        <v>251</v>
      </c>
      <c r="C101" s="107" t="s">
        <v>244</v>
      </c>
      <c r="D101" s="49">
        <v>440777.92950000003</v>
      </c>
      <c r="E101" s="49">
        <v>2.6596334258992931E-3</v>
      </c>
      <c r="F101" s="49">
        <v>0</v>
      </c>
      <c r="G101" s="49">
        <v>1.5095731301806297E-3</v>
      </c>
      <c r="H101" s="107" t="s">
        <v>1965</v>
      </c>
      <c r="I101" s="49">
        <v>18545.705000000002</v>
      </c>
      <c r="J101" s="49">
        <v>2.6596334258992931E-3</v>
      </c>
      <c r="K101" s="49">
        <v>0</v>
      </c>
      <c r="L101" s="49">
        <v>1.5095731301806297E-3</v>
      </c>
      <c r="M101" s="49">
        <v>422232.22450000001</v>
      </c>
      <c r="N101" s="49">
        <v>2.6596334258992931E-3</v>
      </c>
      <c r="O101" s="49">
        <v>0</v>
      </c>
      <c r="P101" s="49">
        <v>1.5095731301806297E-3</v>
      </c>
      <c r="Q101" s="49">
        <v>12.677</v>
      </c>
      <c r="R101" s="49">
        <v>440</v>
      </c>
      <c r="S101" s="49">
        <v>5</v>
      </c>
      <c r="T101" s="49">
        <v>1</v>
      </c>
      <c r="U101" s="49">
        <v>3</v>
      </c>
      <c r="V101" s="49">
        <v>4</v>
      </c>
      <c r="W101" s="49">
        <v>4</v>
      </c>
      <c r="X101" s="49" t="str">
        <f>RIGHT(Merge1[[#This Row],[Census Tract]],10)</f>
        <v>9009140200</v>
      </c>
    </row>
    <row r="102" spans="1:24" x14ac:dyDescent="0.25">
      <c r="A102" s="49">
        <v>9009140300</v>
      </c>
      <c r="B102" s="107" t="s">
        <v>264</v>
      </c>
      <c r="C102" s="107" t="s">
        <v>239</v>
      </c>
      <c r="D102" s="49">
        <v>0</v>
      </c>
      <c r="E102" s="49">
        <v>2.9344118543939922E-3</v>
      </c>
      <c r="F102" s="49">
        <v>344</v>
      </c>
      <c r="G102" s="49">
        <v>2.0035488424910764E-3</v>
      </c>
      <c r="H102" s="107" t="s">
        <v>1965</v>
      </c>
      <c r="I102" s="49">
        <v>0</v>
      </c>
      <c r="J102" s="49">
        <v>2.9344118543939922E-3</v>
      </c>
      <c r="K102" s="49">
        <v>0</v>
      </c>
      <c r="L102" s="49">
        <v>2.0035488424910764E-3</v>
      </c>
      <c r="M102" s="49">
        <v>0</v>
      </c>
      <c r="N102" s="49">
        <v>2.9344118543939922E-3</v>
      </c>
      <c r="O102" s="49">
        <v>344</v>
      </c>
      <c r="P102" s="49">
        <v>2.0035488424910764E-3</v>
      </c>
      <c r="Q102" s="49">
        <v>18.462</v>
      </c>
      <c r="R102" s="49">
        <v>1146</v>
      </c>
      <c r="S102" s="49">
        <v>5</v>
      </c>
      <c r="T102" s="49">
        <v>1</v>
      </c>
      <c r="U102" s="49">
        <v>5</v>
      </c>
      <c r="V102" s="49">
        <v>5</v>
      </c>
      <c r="W102" s="49">
        <v>5</v>
      </c>
      <c r="X102" s="49" t="str">
        <f>RIGHT(Merge1[[#This Row],[Census Tract]],10)</f>
        <v>9009140300</v>
      </c>
    </row>
    <row r="103" spans="1:24" x14ac:dyDescent="0.25">
      <c r="A103" s="49">
        <v>9009140300</v>
      </c>
      <c r="B103" s="107" t="s">
        <v>251</v>
      </c>
      <c r="C103" s="107" t="s">
        <v>244</v>
      </c>
      <c r="D103" s="49">
        <v>396586.79239999998</v>
      </c>
      <c r="E103" s="49">
        <v>1.0286725027307304E-6</v>
      </c>
      <c r="F103" s="49">
        <v>0</v>
      </c>
      <c r="G103" s="49">
        <v>0</v>
      </c>
      <c r="H103" s="107" t="s">
        <v>290</v>
      </c>
      <c r="I103" s="49">
        <v>0</v>
      </c>
      <c r="J103" s="49">
        <v>1.0286725027307304E-6</v>
      </c>
      <c r="K103" s="49">
        <v>0</v>
      </c>
      <c r="L103" s="49">
        <v>0</v>
      </c>
      <c r="M103" s="49">
        <v>396586.79239999998</v>
      </c>
      <c r="N103" s="49">
        <v>1.0286725027307304E-6</v>
      </c>
      <c r="O103" s="49">
        <v>0</v>
      </c>
      <c r="P103" s="49">
        <v>0</v>
      </c>
      <c r="Q103" s="49">
        <v>18.462</v>
      </c>
      <c r="R103" s="49">
        <v>1146</v>
      </c>
      <c r="S103" s="49">
        <v>5</v>
      </c>
      <c r="T103" s="49">
        <v>1</v>
      </c>
      <c r="U103" s="49">
        <v>5</v>
      </c>
      <c r="V103" s="49">
        <v>5</v>
      </c>
      <c r="W103" s="49">
        <v>5</v>
      </c>
      <c r="X103" s="49" t="str">
        <f>RIGHT(Merge1[[#This Row],[Census Tract]],10)</f>
        <v>9009140300</v>
      </c>
    </row>
    <row r="104" spans="1:24" x14ac:dyDescent="0.25">
      <c r="A104" s="49">
        <v>9009140400</v>
      </c>
      <c r="B104" s="107" t="s">
        <v>264</v>
      </c>
      <c r="C104" s="107" t="s">
        <v>239</v>
      </c>
      <c r="D104" s="49">
        <v>0</v>
      </c>
      <c r="E104" s="49">
        <v>5.6746649611156925E-3</v>
      </c>
      <c r="F104" s="49">
        <v>40</v>
      </c>
      <c r="G104" s="49">
        <v>2.1765553350372407E-3</v>
      </c>
      <c r="H104" s="107" t="s">
        <v>1965</v>
      </c>
      <c r="I104" s="49">
        <v>0</v>
      </c>
      <c r="J104" s="49">
        <v>5.6746649611156925E-3</v>
      </c>
      <c r="K104" s="49">
        <v>0</v>
      </c>
      <c r="L104" s="49">
        <v>2.1765553350372407E-3</v>
      </c>
      <c r="M104" s="49">
        <v>0</v>
      </c>
      <c r="N104" s="49">
        <v>5.6746649611156925E-3</v>
      </c>
      <c r="O104" s="49">
        <v>40</v>
      </c>
      <c r="P104" s="49">
        <v>2.1765553350372407E-3</v>
      </c>
      <c r="Q104" s="49">
        <v>25.062000000000001</v>
      </c>
      <c r="R104" s="49">
        <v>1318</v>
      </c>
      <c r="S104" s="49">
        <v>5</v>
      </c>
      <c r="T104" s="49">
        <v>1</v>
      </c>
      <c r="U104" s="49">
        <v>5</v>
      </c>
      <c r="V104" s="49">
        <v>5</v>
      </c>
      <c r="W104" s="49">
        <v>5</v>
      </c>
      <c r="X104" s="49" t="str">
        <f>RIGHT(Merge1[[#This Row],[Census Tract]],10)</f>
        <v>9009140400</v>
      </c>
    </row>
    <row r="105" spans="1:24" x14ac:dyDescent="0.25">
      <c r="A105" s="49">
        <v>9009140400</v>
      </c>
      <c r="B105" s="107" t="s">
        <v>251</v>
      </c>
      <c r="C105" s="107" t="s">
        <v>244</v>
      </c>
      <c r="D105" s="49">
        <v>16626.321499999998</v>
      </c>
      <c r="E105" s="49">
        <v>3.6796476229299019E-8</v>
      </c>
      <c r="F105" s="49">
        <v>0</v>
      </c>
      <c r="G105" s="49">
        <v>0</v>
      </c>
      <c r="H105" s="107" t="s">
        <v>290</v>
      </c>
      <c r="I105" s="49">
        <v>0</v>
      </c>
      <c r="J105" s="49">
        <v>3.6796476229299019E-8</v>
      </c>
      <c r="K105" s="49">
        <v>0</v>
      </c>
      <c r="L105" s="49">
        <v>0</v>
      </c>
      <c r="M105" s="49">
        <v>16626.321499999998</v>
      </c>
      <c r="N105" s="49">
        <v>3.6796476229299019E-8</v>
      </c>
      <c r="O105" s="49">
        <v>0</v>
      </c>
      <c r="P105" s="49">
        <v>0</v>
      </c>
      <c r="Q105" s="49">
        <v>25.062000000000001</v>
      </c>
      <c r="R105" s="49">
        <v>1318</v>
      </c>
      <c r="S105" s="49">
        <v>5</v>
      </c>
      <c r="T105" s="49">
        <v>1</v>
      </c>
      <c r="U105" s="49">
        <v>5</v>
      </c>
      <c r="V105" s="49">
        <v>5</v>
      </c>
      <c r="W105" s="49">
        <v>5</v>
      </c>
      <c r="X105" s="49" t="str">
        <f>RIGHT(Merge1[[#This Row],[Census Tract]],10)</f>
        <v>9009140400</v>
      </c>
    </row>
    <row r="106" spans="1:24" x14ac:dyDescent="0.25">
      <c r="A106" s="49">
        <v>9009140500</v>
      </c>
      <c r="B106" s="107" t="s">
        <v>264</v>
      </c>
      <c r="C106" s="107" t="s">
        <v>239</v>
      </c>
      <c r="D106" s="49">
        <v>0</v>
      </c>
      <c r="E106" s="49">
        <v>3.7410066267488215E-3</v>
      </c>
      <c r="F106" s="49">
        <v>100</v>
      </c>
      <c r="G106" s="49">
        <v>1.127866410822744E-3</v>
      </c>
      <c r="H106" s="107" t="s">
        <v>1965</v>
      </c>
      <c r="I106" s="49">
        <v>0</v>
      </c>
      <c r="J106" s="49">
        <v>3.7410066267488215E-3</v>
      </c>
      <c r="K106" s="49">
        <v>0</v>
      </c>
      <c r="L106" s="49">
        <v>1.127866410822744E-3</v>
      </c>
      <c r="M106" s="49">
        <v>0</v>
      </c>
      <c r="N106" s="49">
        <v>3.7410066267488215E-3</v>
      </c>
      <c r="O106" s="49">
        <v>100</v>
      </c>
      <c r="P106" s="49">
        <v>1.127866410822744E-3</v>
      </c>
      <c r="Q106" s="49">
        <v>16.178999999999998</v>
      </c>
      <c r="R106" s="49">
        <v>1084</v>
      </c>
      <c r="S106" s="49">
        <v>5</v>
      </c>
      <c r="T106" s="49">
        <v>1</v>
      </c>
      <c r="U106" s="49">
        <v>5</v>
      </c>
      <c r="V106" s="49">
        <v>5</v>
      </c>
      <c r="W106" s="49">
        <v>5</v>
      </c>
      <c r="X106" s="49" t="str">
        <f>RIGHT(Merge1[[#This Row],[Census Tract]],10)</f>
        <v>9009140500</v>
      </c>
    </row>
    <row r="107" spans="1:24" x14ac:dyDescent="0.25">
      <c r="A107" s="49">
        <v>9009140500</v>
      </c>
      <c r="B107" s="107" t="s">
        <v>251</v>
      </c>
      <c r="C107" s="107" t="s">
        <v>244</v>
      </c>
      <c r="D107" s="49">
        <v>20302.3325</v>
      </c>
      <c r="E107" s="49">
        <v>2.1857014751558925E-3</v>
      </c>
      <c r="F107" s="49">
        <v>0</v>
      </c>
      <c r="G107" s="49">
        <v>6.6635247998454467E-4</v>
      </c>
      <c r="H107" s="107" t="s">
        <v>1965</v>
      </c>
      <c r="I107" s="49">
        <v>0</v>
      </c>
      <c r="J107" s="49">
        <v>2.1857014751558925E-3</v>
      </c>
      <c r="K107" s="49">
        <v>0</v>
      </c>
      <c r="L107" s="49">
        <v>6.6635247998454467E-4</v>
      </c>
      <c r="M107" s="49">
        <v>20302.3325</v>
      </c>
      <c r="N107" s="49">
        <v>2.1857014751558925E-3</v>
      </c>
      <c r="O107" s="49">
        <v>0</v>
      </c>
      <c r="P107" s="49">
        <v>6.6635247998454467E-4</v>
      </c>
      <c r="Q107" s="49">
        <v>16.178999999999998</v>
      </c>
      <c r="R107" s="49">
        <v>1084</v>
      </c>
      <c r="S107" s="49">
        <v>5</v>
      </c>
      <c r="T107" s="49">
        <v>1</v>
      </c>
      <c r="U107" s="49">
        <v>5</v>
      </c>
      <c r="V107" s="49">
        <v>5</v>
      </c>
      <c r="W107" s="49">
        <v>5</v>
      </c>
      <c r="X107" s="49" t="str">
        <f>RIGHT(Merge1[[#This Row],[Census Tract]],10)</f>
        <v>9009140500</v>
      </c>
    </row>
    <row r="108" spans="1:24" x14ac:dyDescent="0.25">
      <c r="A108" s="49">
        <v>9009140600</v>
      </c>
      <c r="B108" s="107" t="s">
        <v>251</v>
      </c>
      <c r="C108" s="107" t="s">
        <v>244</v>
      </c>
      <c r="D108" s="49">
        <v>62155.3321</v>
      </c>
      <c r="E108" s="49">
        <v>2.9980255255248867E-3</v>
      </c>
      <c r="F108" s="49">
        <v>0</v>
      </c>
      <c r="G108" s="49">
        <v>5.8987864390453457E-3</v>
      </c>
      <c r="H108" s="107" t="s">
        <v>1966</v>
      </c>
      <c r="I108" s="49">
        <v>0</v>
      </c>
      <c r="J108" s="49">
        <v>2.9980255255248867E-3</v>
      </c>
      <c r="K108" s="49">
        <v>0</v>
      </c>
      <c r="L108" s="49">
        <v>5.8987864390453457E-3</v>
      </c>
      <c r="M108" s="49">
        <v>62155.3321</v>
      </c>
      <c r="N108" s="49">
        <v>2.9980255255248867E-3</v>
      </c>
      <c r="O108" s="49">
        <v>0</v>
      </c>
      <c r="P108" s="49">
        <v>5.8987864390453457E-3</v>
      </c>
      <c r="Q108" s="49">
        <v>16.623000000000001</v>
      </c>
      <c r="R108" s="49">
        <v>1195</v>
      </c>
      <c r="S108" s="49">
        <v>5</v>
      </c>
      <c r="T108" s="49">
        <v>1</v>
      </c>
      <c r="U108" s="49">
        <v>5</v>
      </c>
      <c r="V108" s="49">
        <v>5</v>
      </c>
      <c r="W108" s="49">
        <v>5</v>
      </c>
      <c r="X108" s="49" t="str">
        <f>RIGHT(Merge1[[#This Row],[Census Tract]],10)</f>
        <v>9009140600</v>
      </c>
    </row>
    <row r="109" spans="1:24" x14ac:dyDescent="0.25">
      <c r="A109" s="49">
        <v>9009140700</v>
      </c>
      <c r="B109" s="107" t="s">
        <v>251</v>
      </c>
      <c r="C109" s="107" t="s">
        <v>244</v>
      </c>
      <c r="D109" s="49">
        <v>54912.122300000003</v>
      </c>
      <c r="E109" s="49">
        <v>1.6170106326539918E-7</v>
      </c>
      <c r="F109" s="49">
        <v>0</v>
      </c>
      <c r="G109" s="49">
        <v>0</v>
      </c>
      <c r="H109" s="107" t="s">
        <v>290</v>
      </c>
      <c r="I109" s="49">
        <v>0</v>
      </c>
      <c r="J109" s="49">
        <v>1.6170106326539918E-7</v>
      </c>
      <c r="K109" s="49">
        <v>0</v>
      </c>
      <c r="L109" s="49">
        <v>0</v>
      </c>
      <c r="M109" s="49">
        <v>54912.122300000003</v>
      </c>
      <c r="N109" s="49">
        <v>1.6170106326539918E-7</v>
      </c>
      <c r="O109" s="49">
        <v>0</v>
      </c>
      <c r="P109" s="49">
        <v>0</v>
      </c>
      <c r="Q109" s="49">
        <v>21.324999999999999</v>
      </c>
      <c r="R109" s="49">
        <v>1040</v>
      </c>
      <c r="S109" s="49">
        <v>5</v>
      </c>
      <c r="T109" s="49">
        <v>1</v>
      </c>
      <c r="U109" s="49">
        <v>5</v>
      </c>
      <c r="V109" s="49">
        <v>5</v>
      </c>
      <c r="W109" s="49">
        <v>5</v>
      </c>
      <c r="X109" s="49" t="str">
        <f>RIGHT(Merge1[[#This Row],[Census Tract]],10)</f>
        <v>9009140700</v>
      </c>
    </row>
    <row r="110" spans="1:24" x14ac:dyDescent="0.25">
      <c r="A110" s="49">
        <v>9009140800</v>
      </c>
      <c r="B110" s="107" t="s">
        <v>251</v>
      </c>
      <c r="C110" s="107" t="s">
        <v>244</v>
      </c>
      <c r="D110" s="49">
        <v>167440.6943</v>
      </c>
      <c r="E110" s="49">
        <v>4.1601789639542797E-3</v>
      </c>
      <c r="F110" s="49">
        <v>0</v>
      </c>
      <c r="G110" s="49">
        <v>1.0930761948518912E-3</v>
      </c>
      <c r="H110" s="107" t="s">
        <v>1965</v>
      </c>
      <c r="I110" s="49">
        <v>618.14779999999996</v>
      </c>
      <c r="J110" s="49">
        <v>4.1601789639542797E-3</v>
      </c>
      <c r="K110" s="49">
        <v>0</v>
      </c>
      <c r="L110" s="49">
        <v>1.0930761948518912E-3</v>
      </c>
      <c r="M110" s="49">
        <v>166822.5465</v>
      </c>
      <c r="N110" s="49">
        <v>4.1601789639542797E-3</v>
      </c>
      <c r="O110" s="49">
        <v>0</v>
      </c>
      <c r="P110" s="49">
        <v>1.0930761948518912E-3</v>
      </c>
      <c r="Q110" s="49">
        <v>18.669</v>
      </c>
      <c r="R110" s="49">
        <v>1166</v>
      </c>
      <c r="S110" s="49">
        <v>5</v>
      </c>
      <c r="T110" s="49">
        <v>1</v>
      </c>
      <c r="U110" s="49">
        <v>4</v>
      </c>
      <c r="V110" s="49">
        <v>4.5</v>
      </c>
      <c r="W110" s="49">
        <v>5</v>
      </c>
      <c r="X110" s="49" t="str">
        <f>RIGHT(Merge1[[#This Row],[Census Tract]],10)</f>
        <v>9009140800</v>
      </c>
    </row>
    <row r="111" spans="1:24" x14ac:dyDescent="0.25">
      <c r="A111" s="49">
        <v>9009140900</v>
      </c>
      <c r="B111" s="107" t="s">
        <v>251</v>
      </c>
      <c r="C111" s="107" t="s">
        <v>244</v>
      </c>
      <c r="D111" s="49">
        <v>3203.2554</v>
      </c>
      <c r="E111" s="49">
        <v>3.4846001826259223E-7</v>
      </c>
      <c r="F111" s="49">
        <v>0</v>
      </c>
      <c r="G111" s="49">
        <v>0</v>
      </c>
      <c r="H111" s="107" t="s">
        <v>290</v>
      </c>
      <c r="I111" s="49">
        <v>0</v>
      </c>
      <c r="J111" s="49">
        <v>3.4846001826259223E-7</v>
      </c>
      <c r="K111" s="49">
        <v>0</v>
      </c>
      <c r="L111" s="49">
        <v>0</v>
      </c>
      <c r="M111" s="49">
        <v>3203.2554</v>
      </c>
      <c r="N111" s="49">
        <v>3.4846001826259223E-7</v>
      </c>
      <c r="O111" s="49">
        <v>0</v>
      </c>
      <c r="P111" s="49">
        <v>0</v>
      </c>
      <c r="Q111" s="49">
        <v>20.082000000000001</v>
      </c>
      <c r="R111" s="49">
        <v>1213</v>
      </c>
      <c r="S111" s="49">
        <v>5</v>
      </c>
      <c r="T111" s="49">
        <v>1</v>
      </c>
      <c r="U111" s="49">
        <v>3</v>
      </c>
      <c r="V111" s="49">
        <v>4</v>
      </c>
      <c r="W111" s="49">
        <v>4</v>
      </c>
      <c r="X111" s="49" t="str">
        <f>RIGHT(Merge1[[#This Row],[Census Tract]],10)</f>
        <v>9009140900</v>
      </c>
    </row>
    <row r="112" spans="1:24" x14ac:dyDescent="0.25">
      <c r="A112" s="49">
        <v>9009141000</v>
      </c>
      <c r="B112" s="107" t="s">
        <v>251</v>
      </c>
      <c r="C112" s="107" t="s">
        <v>239</v>
      </c>
      <c r="D112" s="49">
        <v>10510.4792</v>
      </c>
      <c r="E112" s="49">
        <v>3.4139955005923722E-3</v>
      </c>
      <c r="F112" s="49">
        <v>70</v>
      </c>
      <c r="G112" s="49">
        <v>3.4458122405286152E-3</v>
      </c>
      <c r="H112" s="107" t="s">
        <v>1966</v>
      </c>
      <c r="I112" s="49">
        <v>0</v>
      </c>
      <c r="J112" s="49">
        <v>3.4139955005923722E-3</v>
      </c>
      <c r="K112" s="49">
        <v>0</v>
      </c>
      <c r="L112" s="49">
        <v>3.4458122405286152E-3</v>
      </c>
      <c r="M112" s="49">
        <v>10510.4792</v>
      </c>
      <c r="N112" s="49">
        <v>3.4139955005923722E-3</v>
      </c>
      <c r="O112" s="49">
        <v>70</v>
      </c>
      <c r="P112" s="49">
        <v>3.4458122405286152E-3</v>
      </c>
      <c r="Q112" s="49">
        <v>58.853000000000002</v>
      </c>
      <c r="R112" s="49">
        <v>1596</v>
      </c>
      <c r="S112" s="49">
        <v>2</v>
      </c>
      <c r="T112" s="49">
        <v>1</v>
      </c>
      <c r="U112" s="49">
        <v>4</v>
      </c>
      <c r="V112" s="49">
        <v>3</v>
      </c>
      <c r="W112" s="49">
        <v>3</v>
      </c>
      <c r="X112" s="49" t="str">
        <f>RIGHT(Merge1[[#This Row],[Census Tract]],10)</f>
        <v>9009141000</v>
      </c>
    </row>
    <row r="113" spans="1:24" x14ac:dyDescent="0.25">
      <c r="A113" s="49">
        <v>9009141100</v>
      </c>
      <c r="B113" s="107" t="s">
        <v>251</v>
      </c>
      <c r="C113" s="107" t="s">
        <v>239</v>
      </c>
      <c r="D113" s="49">
        <v>16102.516600000001</v>
      </c>
      <c r="E113" s="49">
        <v>6.9135142523179825E-6</v>
      </c>
      <c r="F113" s="49">
        <v>0</v>
      </c>
      <c r="G113" s="49">
        <v>6.1842791736729043E-5</v>
      </c>
      <c r="H113" s="107" t="s">
        <v>1966</v>
      </c>
      <c r="I113" s="49">
        <v>0</v>
      </c>
      <c r="J113" s="49">
        <v>6.9135142523179825E-6</v>
      </c>
      <c r="K113" s="49">
        <v>0</v>
      </c>
      <c r="L113" s="49">
        <v>6.1842791736729043E-5</v>
      </c>
      <c r="M113" s="49">
        <v>16102.516600000001</v>
      </c>
      <c r="N113" s="49">
        <v>6.9135142523179825E-6</v>
      </c>
      <c r="O113" s="49">
        <v>0</v>
      </c>
      <c r="P113" s="49">
        <v>6.1842791736729043E-5</v>
      </c>
      <c r="Q113" s="49">
        <v>57.506</v>
      </c>
      <c r="R113" s="49">
        <v>1762</v>
      </c>
      <c r="S113" s="49">
        <v>2</v>
      </c>
      <c r="T113" s="49">
        <v>1</v>
      </c>
      <c r="U113" s="49">
        <v>4</v>
      </c>
      <c r="V113" s="49">
        <v>3</v>
      </c>
      <c r="W113" s="49">
        <v>3</v>
      </c>
      <c r="X113" s="49" t="str">
        <f>RIGHT(Merge1[[#This Row],[Census Tract]],10)</f>
        <v>9009141100</v>
      </c>
    </row>
    <row r="114" spans="1:24" x14ac:dyDescent="0.25">
      <c r="A114" s="49">
        <v>9009141200</v>
      </c>
      <c r="B114" s="107" t="s">
        <v>251</v>
      </c>
      <c r="C114" s="107" t="s">
        <v>239</v>
      </c>
      <c r="D114" s="49">
        <v>36435.988100000002</v>
      </c>
      <c r="E114" s="49">
        <v>2.5423225587272642E-3</v>
      </c>
      <c r="F114" s="49">
        <v>15941.24</v>
      </c>
      <c r="G114" s="49">
        <v>1.9077491191132614E-3</v>
      </c>
      <c r="H114" s="107" t="s">
        <v>1965</v>
      </c>
      <c r="I114" s="49">
        <v>0</v>
      </c>
      <c r="J114" s="49">
        <v>2.5423225587272642E-3</v>
      </c>
      <c r="K114" s="49">
        <v>0</v>
      </c>
      <c r="L114" s="49">
        <v>1.9077491191132614E-3</v>
      </c>
      <c r="M114" s="49">
        <v>36435.988100000002</v>
      </c>
      <c r="N114" s="49">
        <v>2.5423225587272642E-3</v>
      </c>
      <c r="O114" s="49">
        <v>15941.24</v>
      </c>
      <c r="P114" s="49">
        <v>1.9077491191132614E-3</v>
      </c>
      <c r="Q114" s="49">
        <v>24.678000000000001</v>
      </c>
      <c r="R114" s="49">
        <v>1226</v>
      </c>
      <c r="S114" s="49">
        <v>5</v>
      </c>
      <c r="T114" s="49">
        <v>1</v>
      </c>
      <c r="U114" s="49">
        <v>5</v>
      </c>
      <c r="V114" s="49">
        <v>5</v>
      </c>
      <c r="W114" s="49">
        <v>5</v>
      </c>
      <c r="X114" s="49" t="str">
        <f>RIGHT(Merge1[[#This Row],[Census Tract]],10)</f>
        <v>9009141200</v>
      </c>
    </row>
    <row r="115" spans="1:24" x14ac:dyDescent="0.25">
      <c r="A115" s="49">
        <v>9009141300</v>
      </c>
      <c r="B115" s="107" t="s">
        <v>251</v>
      </c>
      <c r="C115" s="107" t="s">
        <v>244</v>
      </c>
      <c r="D115" s="49">
        <v>68425.132500000007</v>
      </c>
      <c r="E115" s="49">
        <v>3.4475177055445861E-3</v>
      </c>
      <c r="F115" s="49">
        <v>0</v>
      </c>
      <c r="G115" s="49">
        <v>2.6074865405668166E-3</v>
      </c>
      <c r="H115" s="107" t="s">
        <v>1965</v>
      </c>
      <c r="I115" s="49">
        <v>0</v>
      </c>
      <c r="J115" s="49">
        <v>3.4475177055445861E-3</v>
      </c>
      <c r="K115" s="49">
        <v>0</v>
      </c>
      <c r="L115" s="49">
        <v>2.6074865405668166E-3</v>
      </c>
      <c r="M115" s="49">
        <v>68425.132500000007</v>
      </c>
      <c r="N115" s="49">
        <v>3.4475177055445861E-3</v>
      </c>
      <c r="O115" s="49">
        <v>0</v>
      </c>
      <c r="P115" s="49">
        <v>2.6074865405668166E-3</v>
      </c>
      <c r="Q115" s="49">
        <v>24.366</v>
      </c>
      <c r="R115" s="49">
        <v>1165</v>
      </c>
      <c r="S115" s="49">
        <v>5</v>
      </c>
      <c r="T115" s="49">
        <v>1</v>
      </c>
      <c r="U115" s="49">
        <v>3</v>
      </c>
      <c r="V115" s="49">
        <v>4</v>
      </c>
      <c r="W115" s="49">
        <v>4</v>
      </c>
      <c r="X115" s="49" t="str">
        <f>RIGHT(Merge1[[#This Row],[Census Tract]],10)</f>
        <v>9009141300</v>
      </c>
    </row>
    <row r="116" spans="1:24" x14ac:dyDescent="0.25">
      <c r="A116" s="49">
        <v>9009141400</v>
      </c>
      <c r="B116" s="107" t="s">
        <v>251</v>
      </c>
      <c r="C116" s="107" t="s">
        <v>239</v>
      </c>
      <c r="D116" s="49">
        <v>107295.5113</v>
      </c>
      <c r="E116" s="49">
        <v>1.2165871035026631E-5</v>
      </c>
      <c r="F116" s="49">
        <v>6672</v>
      </c>
      <c r="G116" s="49">
        <v>1.799001347657057E-5</v>
      </c>
      <c r="H116" s="107" t="s">
        <v>1966</v>
      </c>
      <c r="I116" s="49">
        <v>0</v>
      </c>
      <c r="J116" s="49">
        <v>1.2165871035026631E-5</v>
      </c>
      <c r="K116" s="49">
        <v>0</v>
      </c>
      <c r="L116" s="49">
        <v>1.799001347657057E-5</v>
      </c>
      <c r="M116" s="49">
        <v>107295.5113</v>
      </c>
      <c r="N116" s="49">
        <v>1.2165871035026631E-5</v>
      </c>
      <c r="O116" s="49">
        <v>6672</v>
      </c>
      <c r="P116" s="49">
        <v>1.799001347657057E-5</v>
      </c>
      <c r="Q116" s="49">
        <v>30.393000000000001</v>
      </c>
      <c r="R116" s="49">
        <v>1400</v>
      </c>
      <c r="S116" s="49">
        <v>4</v>
      </c>
      <c r="T116" s="49">
        <v>1</v>
      </c>
      <c r="U116" s="49">
        <v>5</v>
      </c>
      <c r="V116" s="49">
        <v>4.5</v>
      </c>
      <c r="W116" s="49">
        <v>5</v>
      </c>
      <c r="X116" s="49" t="str">
        <f>RIGHT(Merge1[[#This Row],[Census Tract]],10)</f>
        <v>9009141400</v>
      </c>
    </row>
    <row r="117" spans="1:24" x14ac:dyDescent="0.25">
      <c r="A117" s="49">
        <v>9009141500</v>
      </c>
      <c r="B117" s="107" t="s">
        <v>264</v>
      </c>
      <c r="C117" s="107" t="s">
        <v>239</v>
      </c>
      <c r="D117" s="49">
        <v>0</v>
      </c>
      <c r="E117" s="49">
        <v>3.013423503776165E-5</v>
      </c>
      <c r="F117" s="49">
        <v>9499</v>
      </c>
      <c r="G117" s="49">
        <v>0</v>
      </c>
      <c r="H117" s="107" t="s">
        <v>1965</v>
      </c>
      <c r="I117" s="49">
        <v>0</v>
      </c>
      <c r="J117" s="49">
        <v>3.013423503776165E-5</v>
      </c>
      <c r="K117" s="49">
        <v>0</v>
      </c>
      <c r="L117" s="49">
        <v>0</v>
      </c>
      <c r="M117" s="49">
        <v>0</v>
      </c>
      <c r="N117" s="49">
        <v>3.013423503776165E-5</v>
      </c>
      <c r="O117" s="49">
        <v>9499</v>
      </c>
      <c r="P117" s="49">
        <v>0</v>
      </c>
      <c r="Q117" s="49">
        <v>15.484999999999999</v>
      </c>
      <c r="R117" s="49">
        <v>1082</v>
      </c>
      <c r="S117" s="49">
        <v>5</v>
      </c>
      <c r="T117" s="49">
        <v>1</v>
      </c>
      <c r="U117" s="49">
        <v>3</v>
      </c>
      <c r="V117" s="49">
        <v>4</v>
      </c>
      <c r="W117" s="49">
        <v>4</v>
      </c>
      <c r="X117" s="49" t="str">
        <f>RIGHT(Merge1[[#This Row],[Census Tract]],10)</f>
        <v>9009141500</v>
      </c>
    </row>
    <row r="118" spans="1:24" x14ac:dyDescent="0.25">
      <c r="A118" s="49">
        <v>9009141500</v>
      </c>
      <c r="B118" s="107" t="s">
        <v>251</v>
      </c>
      <c r="C118" s="107" t="s">
        <v>244</v>
      </c>
      <c r="D118" s="49">
        <v>95856.074399999998</v>
      </c>
      <c r="E118" s="49">
        <v>4.1244389706388213E-3</v>
      </c>
      <c r="F118" s="49">
        <v>0</v>
      </c>
      <c r="G118" s="49">
        <v>2.8652725712296316E-3</v>
      </c>
      <c r="H118" s="107" t="s">
        <v>1965</v>
      </c>
      <c r="I118" s="49">
        <v>0</v>
      </c>
      <c r="J118" s="49">
        <v>4.1244389706388213E-3</v>
      </c>
      <c r="K118" s="49">
        <v>0</v>
      </c>
      <c r="L118" s="49">
        <v>2.8652725712296316E-3</v>
      </c>
      <c r="M118" s="49">
        <v>95856.074399999998</v>
      </c>
      <c r="N118" s="49">
        <v>4.1244389706388213E-3</v>
      </c>
      <c r="O118" s="49">
        <v>0</v>
      </c>
      <c r="P118" s="49">
        <v>2.8652725712296316E-3</v>
      </c>
      <c r="Q118" s="49">
        <v>15.484999999999999</v>
      </c>
      <c r="R118" s="49">
        <v>1082</v>
      </c>
      <c r="S118" s="49">
        <v>5</v>
      </c>
      <c r="T118" s="49">
        <v>1</v>
      </c>
      <c r="U118" s="49">
        <v>3</v>
      </c>
      <c r="V118" s="49">
        <v>4</v>
      </c>
      <c r="W118" s="49">
        <v>4</v>
      </c>
      <c r="X118" s="49" t="str">
        <f>RIGHT(Merge1[[#This Row],[Census Tract]],10)</f>
        <v>9009141500</v>
      </c>
    </row>
    <row r="119" spans="1:24" x14ac:dyDescent="0.25">
      <c r="A119" s="49">
        <v>9009141600</v>
      </c>
      <c r="B119" s="107" t="s">
        <v>264</v>
      </c>
      <c r="C119" s="107" t="s">
        <v>239</v>
      </c>
      <c r="D119" s="49">
        <v>0</v>
      </c>
      <c r="E119" s="49">
        <v>3.8897149085520477E-3</v>
      </c>
      <c r="F119" s="49">
        <v>60</v>
      </c>
      <c r="G119" s="49">
        <v>1.3081171202100445E-3</v>
      </c>
      <c r="H119" s="107" t="s">
        <v>1965</v>
      </c>
      <c r="I119" s="49">
        <v>0</v>
      </c>
      <c r="J119" s="49">
        <v>3.8897149085520477E-3</v>
      </c>
      <c r="K119" s="49">
        <v>0</v>
      </c>
      <c r="L119" s="49">
        <v>1.3081171202100445E-3</v>
      </c>
      <c r="M119" s="49">
        <v>0</v>
      </c>
      <c r="N119" s="49">
        <v>3.8897149085520477E-3</v>
      </c>
      <c r="O119" s="49">
        <v>60</v>
      </c>
      <c r="P119" s="49">
        <v>1.3081171202100445E-3</v>
      </c>
      <c r="Q119" s="49">
        <v>21.081</v>
      </c>
      <c r="R119" s="49">
        <v>1067</v>
      </c>
      <c r="S119" s="49">
        <v>5</v>
      </c>
      <c r="T119" s="49">
        <v>1</v>
      </c>
      <c r="U119" s="49">
        <v>4</v>
      </c>
      <c r="V119" s="49">
        <v>4.5</v>
      </c>
      <c r="W119" s="49">
        <v>5</v>
      </c>
      <c r="X119" s="49" t="str">
        <f>RIGHT(Merge1[[#This Row],[Census Tract]],10)</f>
        <v>9009141600</v>
      </c>
    </row>
    <row r="120" spans="1:24" x14ac:dyDescent="0.25">
      <c r="A120" s="49">
        <v>9009141600</v>
      </c>
      <c r="B120" s="107" t="s">
        <v>251</v>
      </c>
      <c r="C120" s="107" t="s">
        <v>244</v>
      </c>
      <c r="D120" s="49">
        <v>72142.353499999997</v>
      </c>
      <c r="E120" s="49">
        <v>1.5902270040560837E-5</v>
      </c>
      <c r="F120" s="49">
        <v>0</v>
      </c>
      <c r="G120" s="49">
        <v>0</v>
      </c>
      <c r="H120" s="107" t="s">
        <v>1965</v>
      </c>
      <c r="I120" s="49">
        <v>6964.5801000000001</v>
      </c>
      <c r="J120" s="49">
        <v>1.5902270040560837E-5</v>
      </c>
      <c r="K120" s="49">
        <v>0</v>
      </c>
      <c r="L120" s="49">
        <v>0</v>
      </c>
      <c r="M120" s="49">
        <v>65177.773399999998</v>
      </c>
      <c r="N120" s="49">
        <v>1.5902270040560837E-5</v>
      </c>
      <c r="O120" s="49">
        <v>0</v>
      </c>
      <c r="P120" s="49">
        <v>0</v>
      </c>
      <c r="Q120" s="49">
        <v>21.081</v>
      </c>
      <c r="R120" s="49">
        <v>1067</v>
      </c>
      <c r="S120" s="49">
        <v>5</v>
      </c>
      <c r="T120" s="49">
        <v>1</v>
      </c>
      <c r="U120" s="49">
        <v>4</v>
      </c>
      <c r="V120" s="49">
        <v>4.5</v>
      </c>
      <c r="W120" s="49">
        <v>5</v>
      </c>
      <c r="X120" s="49" t="str">
        <f>RIGHT(Merge1[[#This Row],[Census Tract]],10)</f>
        <v>9009141600</v>
      </c>
    </row>
    <row r="121" spans="1:24" x14ac:dyDescent="0.25">
      <c r="A121" s="49">
        <v>9009141800</v>
      </c>
      <c r="B121" s="107" t="s">
        <v>251</v>
      </c>
      <c r="C121" s="107" t="s">
        <v>239</v>
      </c>
      <c r="D121" s="49">
        <v>77177.016300000003</v>
      </c>
      <c r="E121" s="49">
        <v>2.9767513754445901E-3</v>
      </c>
      <c r="F121" s="49">
        <v>1830</v>
      </c>
      <c r="G121" s="49">
        <v>9.1663716607018092E-4</v>
      </c>
      <c r="H121" s="107" t="s">
        <v>1965</v>
      </c>
      <c r="I121" s="49">
        <v>0</v>
      </c>
      <c r="J121" s="49">
        <v>2.9767513754445901E-3</v>
      </c>
      <c r="K121" s="49">
        <v>0</v>
      </c>
      <c r="L121" s="49">
        <v>9.1663716607018092E-4</v>
      </c>
      <c r="M121" s="49">
        <v>77177.016300000003</v>
      </c>
      <c r="N121" s="49">
        <v>2.9767513754445901E-3</v>
      </c>
      <c r="O121" s="49">
        <v>1830</v>
      </c>
      <c r="P121" s="49">
        <v>9.1663716607018092E-4</v>
      </c>
      <c r="Q121" s="49">
        <v>33.853999999999999</v>
      </c>
      <c r="R121" s="49">
        <v>1373</v>
      </c>
      <c r="S121" s="49">
        <v>4</v>
      </c>
      <c r="T121" s="49">
        <v>1</v>
      </c>
      <c r="U121" s="49">
        <v>5</v>
      </c>
      <c r="V121" s="49">
        <v>4.5</v>
      </c>
      <c r="W121" s="49">
        <v>5</v>
      </c>
      <c r="X121" s="49" t="str">
        <f>RIGHT(Merge1[[#This Row],[Census Tract]],10)</f>
        <v>9009141800</v>
      </c>
    </row>
    <row r="122" spans="1:24" x14ac:dyDescent="0.25">
      <c r="A122" s="49">
        <v>9009141900</v>
      </c>
      <c r="B122" s="107" t="s">
        <v>251</v>
      </c>
      <c r="C122" s="107" t="s">
        <v>239</v>
      </c>
      <c r="D122" s="49">
        <v>30629.914100000002</v>
      </c>
      <c r="E122" s="49">
        <v>2.1468482759011624E-6</v>
      </c>
      <c r="F122" s="49">
        <v>0</v>
      </c>
      <c r="G122" s="49">
        <v>0</v>
      </c>
      <c r="H122" s="107" t="s">
        <v>290</v>
      </c>
      <c r="I122" s="49">
        <v>0</v>
      </c>
      <c r="J122" s="49">
        <v>2.1468482759011624E-6</v>
      </c>
      <c r="K122" s="49">
        <v>0</v>
      </c>
      <c r="L122" s="49">
        <v>0</v>
      </c>
      <c r="M122" s="49">
        <v>30629.914100000002</v>
      </c>
      <c r="N122" s="49">
        <v>2.1468482759011624E-6</v>
      </c>
      <c r="O122" s="49">
        <v>0</v>
      </c>
      <c r="P122" s="49">
        <v>0</v>
      </c>
      <c r="Q122" s="49">
        <v>54.747</v>
      </c>
      <c r="R122" s="49">
        <v>1703</v>
      </c>
      <c r="S122" s="49">
        <v>3</v>
      </c>
      <c r="T122" s="49">
        <v>1</v>
      </c>
      <c r="U122" s="49">
        <v>5</v>
      </c>
      <c r="V122" s="49">
        <v>4</v>
      </c>
      <c r="W122" s="49">
        <v>4</v>
      </c>
      <c r="X122" s="49" t="str">
        <f>RIGHT(Merge1[[#This Row],[Census Tract]],10)</f>
        <v>9009141900</v>
      </c>
    </row>
    <row r="123" spans="1:24" x14ac:dyDescent="0.25">
      <c r="A123" s="49">
        <v>9009142000</v>
      </c>
      <c r="B123" s="107" t="s">
        <v>251</v>
      </c>
      <c r="C123" s="107" t="s">
        <v>239</v>
      </c>
      <c r="D123" s="49">
        <v>35141.119099999996</v>
      </c>
      <c r="E123" s="49">
        <v>5.6440724092658165E-3</v>
      </c>
      <c r="F123" s="49">
        <v>210</v>
      </c>
      <c r="G123" s="49">
        <v>2.2632109533020518E-3</v>
      </c>
      <c r="H123" s="107" t="s">
        <v>1965</v>
      </c>
      <c r="I123" s="49">
        <v>8758.2502999999997</v>
      </c>
      <c r="J123" s="49">
        <v>5.6440724092658165E-3</v>
      </c>
      <c r="K123" s="49">
        <v>0</v>
      </c>
      <c r="L123" s="49">
        <v>2.2632109533020518E-3</v>
      </c>
      <c r="M123" s="49">
        <v>26382.8688</v>
      </c>
      <c r="N123" s="49">
        <v>5.6440724092658165E-3</v>
      </c>
      <c r="O123" s="49">
        <v>210</v>
      </c>
      <c r="P123" s="49">
        <v>2.2632109533020518E-3</v>
      </c>
      <c r="Q123" s="49">
        <v>38.546999999999997</v>
      </c>
      <c r="R123" s="49">
        <v>1446</v>
      </c>
      <c r="S123" s="49">
        <v>4</v>
      </c>
      <c r="T123" s="49">
        <v>1</v>
      </c>
      <c r="U123" s="49">
        <v>5</v>
      </c>
      <c r="V123" s="49">
        <v>4.5</v>
      </c>
      <c r="W123" s="49">
        <v>5</v>
      </c>
      <c r="X123" s="49" t="str">
        <f>RIGHT(Merge1[[#This Row],[Census Tract]],10)</f>
        <v>9009142000</v>
      </c>
    </row>
    <row r="124" spans="1:24" x14ac:dyDescent="0.25">
      <c r="A124" s="49">
        <v>9009142100</v>
      </c>
      <c r="B124" s="107" t="s">
        <v>264</v>
      </c>
      <c r="C124" s="107" t="s">
        <v>239</v>
      </c>
      <c r="D124" s="49">
        <v>0</v>
      </c>
      <c r="E124" s="49">
        <v>6.531439821422313E-6</v>
      </c>
      <c r="F124" s="49">
        <v>1180</v>
      </c>
      <c r="G124" s="49">
        <v>0</v>
      </c>
      <c r="H124" s="107" t="s">
        <v>1965</v>
      </c>
      <c r="I124" s="49">
        <v>0</v>
      </c>
      <c r="J124" s="49">
        <v>6.531439821422313E-6</v>
      </c>
      <c r="K124" s="49">
        <v>0</v>
      </c>
      <c r="L124" s="49">
        <v>0</v>
      </c>
      <c r="M124" s="49">
        <v>0</v>
      </c>
      <c r="N124" s="49">
        <v>6.531439821422313E-6</v>
      </c>
      <c r="O124" s="49">
        <v>1180</v>
      </c>
      <c r="P124" s="49">
        <v>0</v>
      </c>
      <c r="Q124" s="49">
        <v>29.048999999999999</v>
      </c>
      <c r="R124" s="49">
        <v>1308</v>
      </c>
      <c r="S124" s="49">
        <v>5</v>
      </c>
      <c r="T124" s="49">
        <v>1</v>
      </c>
      <c r="U124" s="49">
        <v>5</v>
      </c>
      <c r="V124" s="49">
        <v>5</v>
      </c>
      <c r="W124" s="49">
        <v>5</v>
      </c>
      <c r="X124" s="49" t="str">
        <f>RIGHT(Merge1[[#This Row],[Census Tract]],10)</f>
        <v>9009142100</v>
      </c>
    </row>
    <row r="125" spans="1:24" x14ac:dyDescent="0.25">
      <c r="A125" s="49">
        <v>9009142100</v>
      </c>
      <c r="B125" s="107" t="s">
        <v>251</v>
      </c>
      <c r="C125" s="107" t="s">
        <v>244</v>
      </c>
      <c r="D125" s="49">
        <v>638.05809999999997</v>
      </c>
      <c r="E125" s="49">
        <v>5.0621749994243003E-3</v>
      </c>
      <c r="F125" s="49">
        <v>0</v>
      </c>
      <c r="G125" s="49">
        <v>2.4294583195276229E-3</v>
      </c>
      <c r="H125" s="107" t="s">
        <v>1965</v>
      </c>
      <c r="I125" s="49">
        <v>0</v>
      </c>
      <c r="J125" s="49">
        <v>5.0621749994243003E-3</v>
      </c>
      <c r="K125" s="49">
        <v>0</v>
      </c>
      <c r="L125" s="49">
        <v>2.4294583195276229E-3</v>
      </c>
      <c r="M125" s="49">
        <v>638.05809999999997</v>
      </c>
      <c r="N125" s="49">
        <v>5.0621749994243003E-3</v>
      </c>
      <c r="O125" s="49">
        <v>0</v>
      </c>
      <c r="P125" s="49">
        <v>2.4294583195276229E-3</v>
      </c>
      <c r="Q125" s="49">
        <v>29.048999999999999</v>
      </c>
      <c r="R125" s="49">
        <v>1308</v>
      </c>
      <c r="S125" s="49">
        <v>5</v>
      </c>
      <c r="T125" s="49">
        <v>1</v>
      </c>
      <c r="U125" s="49">
        <v>5</v>
      </c>
      <c r="V125" s="49">
        <v>5</v>
      </c>
      <c r="W125" s="49">
        <v>5</v>
      </c>
      <c r="X125" s="49" t="str">
        <f>RIGHT(Merge1[[#This Row],[Census Tract]],10)</f>
        <v>9009142100</v>
      </c>
    </row>
    <row r="126" spans="1:24" x14ac:dyDescent="0.25">
      <c r="A126" s="49">
        <v>9009142200</v>
      </c>
      <c r="B126" s="107" t="s">
        <v>251</v>
      </c>
      <c r="C126" s="107" t="s">
        <v>239</v>
      </c>
      <c r="D126" s="49">
        <v>34699.039299999997</v>
      </c>
      <c r="E126" s="49">
        <v>1.9896488360818202E-9</v>
      </c>
      <c r="F126" s="49">
        <v>44425</v>
      </c>
      <c r="G126" s="49">
        <v>0</v>
      </c>
      <c r="H126" s="107" t="s">
        <v>290</v>
      </c>
      <c r="I126" s="49">
        <v>0</v>
      </c>
      <c r="J126" s="49">
        <v>1.9896488360818202E-9</v>
      </c>
      <c r="K126" s="49">
        <v>0</v>
      </c>
      <c r="L126" s="49">
        <v>0</v>
      </c>
      <c r="M126" s="49">
        <v>34699.039299999997</v>
      </c>
      <c r="N126" s="49">
        <v>1.9896488360818202E-9</v>
      </c>
      <c r="O126" s="49">
        <v>44425</v>
      </c>
      <c r="P126" s="49">
        <v>0</v>
      </c>
      <c r="Q126" s="49">
        <v>53.692999999999998</v>
      </c>
      <c r="R126" s="49">
        <v>1487</v>
      </c>
      <c r="S126" s="49">
        <v>3</v>
      </c>
      <c r="T126" s="49">
        <v>1</v>
      </c>
      <c r="U126" s="49">
        <v>4</v>
      </c>
      <c r="V126" s="49">
        <v>3.5</v>
      </c>
      <c r="W126" s="49">
        <v>4</v>
      </c>
      <c r="X126" s="49" t="str">
        <f>RIGHT(Merge1[[#This Row],[Census Tract]],10)</f>
        <v>9009142200</v>
      </c>
    </row>
    <row r="127" spans="1:24" x14ac:dyDescent="0.25">
      <c r="A127" s="49">
        <v>9009142300</v>
      </c>
      <c r="B127" s="107" t="s">
        <v>264</v>
      </c>
      <c r="C127" s="107" t="s">
        <v>239</v>
      </c>
      <c r="D127" s="49">
        <v>0</v>
      </c>
      <c r="E127" s="49">
        <v>5.2863039374778211E-3</v>
      </c>
      <c r="F127" s="49">
        <v>2254</v>
      </c>
      <c r="G127" s="49">
        <v>3.7671076315876923E-3</v>
      </c>
      <c r="H127" s="107" t="s">
        <v>1965</v>
      </c>
      <c r="I127" s="49">
        <v>0</v>
      </c>
      <c r="J127" s="49">
        <v>5.2863039374778211E-3</v>
      </c>
      <c r="K127" s="49">
        <v>0</v>
      </c>
      <c r="L127" s="49">
        <v>3.7671076315876923E-3</v>
      </c>
      <c r="M127" s="49">
        <v>0</v>
      </c>
      <c r="N127" s="49">
        <v>5.2863039374778211E-3</v>
      </c>
      <c r="O127" s="49">
        <v>2254</v>
      </c>
      <c r="P127" s="49">
        <v>3.7671076315876923E-3</v>
      </c>
      <c r="Q127" s="49">
        <v>22.561</v>
      </c>
      <c r="R127" s="49">
        <v>1269</v>
      </c>
      <c r="S127" s="49">
        <v>5</v>
      </c>
      <c r="T127" s="49">
        <v>1</v>
      </c>
      <c r="U127" s="49">
        <v>5</v>
      </c>
      <c r="V127" s="49">
        <v>5</v>
      </c>
      <c r="W127" s="49">
        <v>5</v>
      </c>
      <c r="X127" s="49" t="str">
        <f>RIGHT(Merge1[[#This Row],[Census Tract]],10)</f>
        <v>9009142300</v>
      </c>
    </row>
    <row r="128" spans="1:24" x14ac:dyDescent="0.25">
      <c r="A128" s="49">
        <v>9009142300</v>
      </c>
      <c r="B128" s="107" t="s">
        <v>251</v>
      </c>
      <c r="C128" s="107" t="s">
        <v>244</v>
      </c>
      <c r="D128" s="49">
        <v>24439.176200000002</v>
      </c>
      <c r="E128" s="49">
        <v>1.1646562379747949E-5</v>
      </c>
      <c r="F128" s="49">
        <v>0</v>
      </c>
      <c r="G128" s="49">
        <v>3.3155014514304185E-4</v>
      </c>
      <c r="H128" s="107" t="s">
        <v>1966</v>
      </c>
      <c r="I128" s="49">
        <v>0</v>
      </c>
      <c r="J128" s="49">
        <v>1.1646562379747949E-5</v>
      </c>
      <c r="K128" s="49">
        <v>0</v>
      </c>
      <c r="L128" s="49">
        <v>3.3155014514304185E-4</v>
      </c>
      <c r="M128" s="49">
        <v>24439.176200000002</v>
      </c>
      <c r="N128" s="49">
        <v>1.1646562379747949E-5</v>
      </c>
      <c r="O128" s="49">
        <v>0</v>
      </c>
      <c r="P128" s="49">
        <v>3.3155014514304185E-4</v>
      </c>
      <c r="Q128" s="49">
        <v>22.561</v>
      </c>
      <c r="R128" s="49">
        <v>1269</v>
      </c>
      <c r="S128" s="49">
        <v>5</v>
      </c>
      <c r="T128" s="49">
        <v>1</v>
      </c>
      <c r="U128" s="49">
        <v>5</v>
      </c>
      <c r="V128" s="49">
        <v>5</v>
      </c>
      <c r="W128" s="49">
        <v>5</v>
      </c>
      <c r="X128" s="49" t="str">
        <f>RIGHT(Merge1[[#This Row],[Census Tract]],10)</f>
        <v>9009142300</v>
      </c>
    </row>
    <row r="129" spans="1:24" x14ac:dyDescent="0.25">
      <c r="A129" s="49">
        <v>9009142400</v>
      </c>
      <c r="B129" s="107" t="s">
        <v>251</v>
      </c>
      <c r="C129" s="107" t="s">
        <v>244</v>
      </c>
      <c r="D129" s="49">
        <v>32270.552200000002</v>
      </c>
      <c r="E129" s="49">
        <v>1.4994529699901592E-6</v>
      </c>
      <c r="F129" s="49">
        <v>0</v>
      </c>
      <c r="G129" s="49">
        <v>0</v>
      </c>
      <c r="H129" s="107" t="s">
        <v>290</v>
      </c>
      <c r="I129" s="49">
        <v>7242.7465000000002</v>
      </c>
      <c r="J129" s="49">
        <v>1.4994529699901592E-6</v>
      </c>
      <c r="K129" s="49">
        <v>0</v>
      </c>
      <c r="L129" s="49">
        <v>0</v>
      </c>
      <c r="M129" s="49">
        <v>25027.805700000001</v>
      </c>
      <c r="N129" s="49">
        <v>1.4994529699901592E-6</v>
      </c>
      <c r="O129" s="49">
        <v>0</v>
      </c>
      <c r="P129" s="49">
        <v>0</v>
      </c>
      <c r="Q129" s="49">
        <v>19.91</v>
      </c>
      <c r="R129" s="49">
        <v>1247</v>
      </c>
      <c r="S129" s="49">
        <v>5</v>
      </c>
      <c r="T129" s="49">
        <v>1</v>
      </c>
      <c r="U129" s="49">
        <v>5</v>
      </c>
      <c r="V129" s="49">
        <v>5</v>
      </c>
      <c r="W129" s="49">
        <v>5</v>
      </c>
      <c r="X129" s="49" t="str">
        <f>RIGHT(Merge1[[#This Row],[Census Tract]],10)</f>
        <v>9009142400</v>
      </c>
    </row>
    <row r="130" spans="1:24" x14ac:dyDescent="0.25">
      <c r="A130" s="49">
        <v>9009142500</v>
      </c>
      <c r="B130" s="107" t="s">
        <v>251</v>
      </c>
      <c r="C130" s="107" t="s">
        <v>244</v>
      </c>
      <c r="D130" s="49">
        <v>125901.9893</v>
      </c>
      <c r="E130" s="49">
        <v>6.3124581770711647E-6</v>
      </c>
      <c r="F130" s="49">
        <v>0</v>
      </c>
      <c r="G130" s="49">
        <v>0</v>
      </c>
      <c r="H130" s="107" t="s">
        <v>1965</v>
      </c>
      <c r="I130" s="49">
        <v>0</v>
      </c>
      <c r="J130" s="49">
        <v>6.3124581770711647E-6</v>
      </c>
      <c r="K130" s="49">
        <v>0</v>
      </c>
      <c r="L130" s="49">
        <v>0</v>
      </c>
      <c r="M130" s="49">
        <v>125901.9893</v>
      </c>
      <c r="N130" s="49">
        <v>6.3124581770711647E-6</v>
      </c>
      <c r="O130" s="49">
        <v>0</v>
      </c>
      <c r="P130" s="49">
        <v>0</v>
      </c>
      <c r="Q130" s="49">
        <v>25.202000000000002</v>
      </c>
      <c r="R130" s="49">
        <v>1195</v>
      </c>
      <c r="S130" s="49">
        <v>5</v>
      </c>
      <c r="T130" s="49">
        <v>1</v>
      </c>
      <c r="U130" s="49">
        <v>5</v>
      </c>
      <c r="V130" s="49">
        <v>5</v>
      </c>
      <c r="W130" s="49">
        <v>5</v>
      </c>
      <c r="X130" s="49" t="str">
        <f>RIGHT(Merge1[[#This Row],[Census Tract]],10)</f>
        <v>9009142500</v>
      </c>
    </row>
    <row r="131" spans="1:24" x14ac:dyDescent="0.25">
      <c r="A131" s="49">
        <v>9009142601</v>
      </c>
      <c r="B131" s="107" t="s">
        <v>251</v>
      </c>
      <c r="C131" s="107" t="s">
        <v>239</v>
      </c>
      <c r="D131" s="49">
        <v>42790.523500000003</v>
      </c>
      <c r="E131" s="49">
        <v>3.8795230406343658E-3</v>
      </c>
      <c r="F131" s="49">
        <v>64029</v>
      </c>
      <c r="G131" s="49">
        <v>2.8562344122671258E-3</v>
      </c>
      <c r="H131" s="107" t="s">
        <v>1965</v>
      </c>
      <c r="I131" s="49">
        <v>0</v>
      </c>
      <c r="J131" s="49">
        <v>3.8795230406343658E-3</v>
      </c>
      <c r="K131" s="49">
        <v>800</v>
      </c>
      <c r="L131" s="49">
        <v>2.8562344122671258E-3</v>
      </c>
      <c r="M131" s="49">
        <v>42790.523500000003</v>
      </c>
      <c r="N131" s="49">
        <v>3.8795230406343658E-3</v>
      </c>
      <c r="O131" s="49">
        <v>63229</v>
      </c>
      <c r="P131" s="49">
        <v>2.8562344122671258E-3</v>
      </c>
      <c r="Q131" s="49">
        <v>34.290999999999997</v>
      </c>
      <c r="R131" s="49">
        <v>1198</v>
      </c>
      <c r="S131" s="49">
        <v>4</v>
      </c>
      <c r="T131" s="49">
        <v>1</v>
      </c>
      <c r="U131" s="49">
        <v>5</v>
      </c>
      <c r="V131" s="49">
        <v>4.5</v>
      </c>
      <c r="W131" s="49">
        <v>5</v>
      </c>
      <c r="X131" s="49" t="str">
        <f>RIGHT(Merge1[[#This Row],[Census Tract]],10)</f>
        <v>9009142601</v>
      </c>
    </row>
    <row r="132" spans="1:24" x14ac:dyDescent="0.25">
      <c r="A132" s="49">
        <v>9009142603</v>
      </c>
      <c r="B132" s="107" t="s">
        <v>251</v>
      </c>
      <c r="C132" s="107" t="s">
        <v>244</v>
      </c>
      <c r="D132" s="49">
        <v>51234.490700000002</v>
      </c>
      <c r="E132" s="49">
        <v>1.6064575902090743E-6</v>
      </c>
      <c r="F132" s="49">
        <v>0</v>
      </c>
      <c r="G132" s="49">
        <v>4.1096987941001428E-5</v>
      </c>
      <c r="H132" s="107" t="s">
        <v>290</v>
      </c>
      <c r="I132" s="49">
        <v>51234.490700000002</v>
      </c>
      <c r="J132" s="49">
        <v>1.6064575902090743E-6</v>
      </c>
      <c r="K132" s="49">
        <v>0</v>
      </c>
      <c r="L132" s="49">
        <v>4.1096987941001428E-5</v>
      </c>
      <c r="M132" s="49">
        <v>0</v>
      </c>
      <c r="N132" s="49">
        <v>1.6064575902090743E-6</v>
      </c>
      <c r="O132" s="49">
        <v>0</v>
      </c>
      <c r="P132" s="49">
        <v>4.1096987941001428E-5</v>
      </c>
      <c r="Q132" s="49">
        <v>14.366</v>
      </c>
      <c r="R132" s="49">
        <v>715</v>
      </c>
      <c r="S132" s="49">
        <v>5</v>
      </c>
      <c r="T132" s="49">
        <v>1</v>
      </c>
      <c r="U132" s="49">
        <v>5</v>
      </c>
      <c r="V132" s="49">
        <v>5</v>
      </c>
      <c r="W132" s="49">
        <v>5</v>
      </c>
      <c r="X132" s="49" t="str">
        <f>RIGHT(Merge1[[#This Row],[Census Tract]],10)</f>
        <v>9009142603</v>
      </c>
    </row>
    <row r="133" spans="1:24" x14ac:dyDescent="0.25">
      <c r="A133" s="49">
        <v>9009142604</v>
      </c>
      <c r="B133" s="107" t="s">
        <v>251</v>
      </c>
      <c r="C133" s="107" t="s">
        <v>239</v>
      </c>
      <c r="D133" s="49">
        <v>38758.672400000003</v>
      </c>
      <c r="E133" s="49">
        <v>2.7292072980180711E-3</v>
      </c>
      <c r="F133" s="49">
        <v>0</v>
      </c>
      <c r="G133" s="49">
        <v>1.7802220948795789E-3</v>
      </c>
      <c r="H133" s="107" t="s">
        <v>1965</v>
      </c>
      <c r="I133" s="49">
        <v>0</v>
      </c>
      <c r="J133" s="49">
        <v>2.7292072980180711E-3</v>
      </c>
      <c r="K133" s="49">
        <v>0</v>
      </c>
      <c r="L133" s="49">
        <v>1.7802220948795789E-3</v>
      </c>
      <c r="M133" s="49">
        <v>38758.672400000003</v>
      </c>
      <c r="N133" s="49">
        <v>2.7292072980180711E-3</v>
      </c>
      <c r="O133" s="49">
        <v>0</v>
      </c>
      <c r="P133" s="49">
        <v>1.7802220948795789E-3</v>
      </c>
      <c r="Q133" s="49">
        <v>45.972000000000001</v>
      </c>
      <c r="R133" s="49">
        <v>1442</v>
      </c>
      <c r="S133" s="49">
        <v>4</v>
      </c>
      <c r="T133" s="49">
        <v>1</v>
      </c>
      <c r="U133" s="49">
        <v>4</v>
      </c>
      <c r="V133" s="49">
        <v>4</v>
      </c>
      <c r="W133" s="49">
        <v>4</v>
      </c>
      <c r="X133" s="49" t="str">
        <f>RIGHT(Merge1[[#This Row],[Census Tract]],10)</f>
        <v>9009142604</v>
      </c>
    </row>
    <row r="134" spans="1:24" x14ac:dyDescent="0.25">
      <c r="A134" s="49">
        <v>9009142700</v>
      </c>
      <c r="B134" s="107" t="s">
        <v>251</v>
      </c>
      <c r="C134" s="107" t="s">
        <v>239</v>
      </c>
      <c r="D134" s="49">
        <v>203276.48869999999</v>
      </c>
      <c r="E134" s="49">
        <v>1.1814218644106491E-6</v>
      </c>
      <c r="F134" s="49">
        <v>83813</v>
      </c>
      <c r="G134" s="49">
        <v>0</v>
      </c>
      <c r="H134" s="107" t="s">
        <v>290</v>
      </c>
      <c r="I134" s="49">
        <v>0</v>
      </c>
      <c r="J134" s="49">
        <v>1.1814218644106491E-6</v>
      </c>
      <c r="K134" s="49">
        <v>0</v>
      </c>
      <c r="L134" s="49">
        <v>0</v>
      </c>
      <c r="M134" s="49">
        <v>203276.48869999999</v>
      </c>
      <c r="N134" s="49">
        <v>1.1814218644106491E-6</v>
      </c>
      <c r="O134" s="49">
        <v>83813</v>
      </c>
      <c r="P134" s="49">
        <v>0</v>
      </c>
      <c r="Q134" s="49">
        <v>23.71</v>
      </c>
      <c r="R134" s="49">
        <v>1365</v>
      </c>
      <c r="S134" s="49">
        <v>4</v>
      </c>
      <c r="T134" s="49">
        <v>1</v>
      </c>
      <c r="U134" s="49">
        <v>5</v>
      </c>
      <c r="V134" s="49">
        <v>4.5</v>
      </c>
      <c r="W134" s="49">
        <v>5</v>
      </c>
      <c r="X134" s="49" t="str">
        <f>RIGHT(Merge1[[#This Row],[Census Tract]],10)</f>
        <v>9009142700</v>
      </c>
    </row>
    <row r="135" spans="1:24" x14ac:dyDescent="0.25">
      <c r="A135" s="49">
        <v>9009142800</v>
      </c>
      <c r="B135" s="107" t="s">
        <v>251</v>
      </c>
      <c r="C135" s="107" t="s">
        <v>239</v>
      </c>
      <c r="D135" s="49">
        <v>21034.6178</v>
      </c>
      <c r="E135" s="49">
        <v>1.4265978026871861E-5</v>
      </c>
      <c r="F135" s="49">
        <v>90</v>
      </c>
      <c r="G135" s="49">
        <v>-7.1424371122860822E-5</v>
      </c>
      <c r="H135" s="107" t="s">
        <v>1965</v>
      </c>
      <c r="I135" s="49">
        <v>0</v>
      </c>
      <c r="J135" s="49">
        <v>1.4265978026871861E-5</v>
      </c>
      <c r="K135" s="49">
        <v>0</v>
      </c>
      <c r="L135" s="49">
        <v>-7.1424371122860822E-5</v>
      </c>
      <c r="M135" s="49">
        <v>21034.6178</v>
      </c>
      <c r="N135" s="49">
        <v>1.4265978026871861E-5</v>
      </c>
      <c r="O135" s="49">
        <v>90</v>
      </c>
      <c r="P135" s="49">
        <v>-7.1424371122860822E-5</v>
      </c>
      <c r="Q135" s="49">
        <v>47.162999999999997</v>
      </c>
      <c r="R135" s="49">
        <v>1506</v>
      </c>
      <c r="S135" s="49">
        <v>4</v>
      </c>
      <c r="T135" s="49">
        <v>1</v>
      </c>
      <c r="U135" s="49">
        <v>3</v>
      </c>
      <c r="V135" s="49">
        <v>3.5</v>
      </c>
      <c r="W135" s="49">
        <v>4</v>
      </c>
      <c r="X135" s="49" t="str">
        <f>RIGHT(Merge1[[#This Row],[Census Tract]],10)</f>
        <v>9009142800</v>
      </c>
    </row>
    <row r="136" spans="1:24" x14ac:dyDescent="0.25">
      <c r="A136" s="49">
        <v>9009150100</v>
      </c>
      <c r="B136" s="107" t="s">
        <v>245</v>
      </c>
      <c r="C136" s="107" t="s">
        <v>239</v>
      </c>
      <c r="D136" s="49">
        <v>58753.898999999998</v>
      </c>
      <c r="E136" s="49">
        <v>4.6319642176213486E-3</v>
      </c>
      <c r="F136" s="49">
        <v>1791</v>
      </c>
      <c r="G136" s="49">
        <v>2.6457991684402118E-3</v>
      </c>
      <c r="H136" s="107" t="s">
        <v>1965</v>
      </c>
      <c r="I136" s="49">
        <v>0</v>
      </c>
      <c r="J136" s="49">
        <v>4.6319642176213486E-3</v>
      </c>
      <c r="K136" s="49">
        <v>0</v>
      </c>
      <c r="L136" s="49">
        <v>2.6457991684402118E-3</v>
      </c>
      <c r="M136" s="49">
        <v>58753.898999999998</v>
      </c>
      <c r="N136" s="49">
        <v>4.6319642176213486E-3</v>
      </c>
      <c r="O136" s="49">
        <v>1791</v>
      </c>
      <c r="P136" s="49">
        <v>2.6457991684402118E-3</v>
      </c>
      <c r="Q136" s="49">
        <v>69.72</v>
      </c>
      <c r="R136" s="49">
        <v>1797</v>
      </c>
      <c r="S136" s="49">
        <v>2</v>
      </c>
      <c r="T136" s="49">
        <v>1</v>
      </c>
      <c r="U136" s="49">
        <v>3</v>
      </c>
      <c r="V136" s="49">
        <v>2.5</v>
      </c>
      <c r="W136" s="49">
        <v>3</v>
      </c>
      <c r="X136" s="49" t="str">
        <f>RIGHT(Merge1[[#This Row],[Census Tract]],10)</f>
        <v>9009150100</v>
      </c>
    </row>
    <row r="137" spans="1:24" x14ac:dyDescent="0.25">
      <c r="A137" s="49">
        <v>9009150200</v>
      </c>
      <c r="B137" s="107" t="s">
        <v>245</v>
      </c>
      <c r="C137" s="107" t="s">
        <v>239</v>
      </c>
      <c r="D137" s="49">
        <v>47790.5746</v>
      </c>
      <c r="E137" s="49">
        <v>9.5554036531344254E-6</v>
      </c>
      <c r="F137" s="49">
        <v>0</v>
      </c>
      <c r="G137" s="49">
        <v>0</v>
      </c>
      <c r="H137" s="107" t="s">
        <v>1965</v>
      </c>
      <c r="I137" s="49">
        <v>0</v>
      </c>
      <c r="J137" s="49">
        <v>9.5554036531344254E-6</v>
      </c>
      <c r="K137" s="49">
        <v>0</v>
      </c>
      <c r="L137" s="49">
        <v>0</v>
      </c>
      <c r="M137" s="49">
        <v>47790.5746</v>
      </c>
      <c r="N137" s="49">
        <v>9.5554036531344254E-6</v>
      </c>
      <c r="O137" s="49">
        <v>0</v>
      </c>
      <c r="P137" s="49">
        <v>0</v>
      </c>
      <c r="Q137" s="49">
        <v>47.743000000000002</v>
      </c>
      <c r="R137" s="49">
        <v>1571</v>
      </c>
      <c r="S137" s="49">
        <v>3</v>
      </c>
      <c r="T137" s="49">
        <v>1</v>
      </c>
      <c r="U137" s="49">
        <v>4</v>
      </c>
      <c r="V137" s="49">
        <v>3.5</v>
      </c>
      <c r="W137" s="49">
        <v>4</v>
      </c>
      <c r="X137" s="49" t="str">
        <f>RIGHT(Merge1[[#This Row],[Census Tract]],10)</f>
        <v>9009150200</v>
      </c>
    </row>
    <row r="138" spans="1:24" x14ac:dyDescent="0.25">
      <c r="A138" s="49">
        <v>9009150300</v>
      </c>
      <c r="B138" s="107" t="s">
        <v>245</v>
      </c>
      <c r="C138" s="107" t="s">
        <v>239</v>
      </c>
      <c r="D138" s="49">
        <v>22054.677199999998</v>
      </c>
      <c r="E138" s="49">
        <v>2.0673901548183421E-5</v>
      </c>
      <c r="F138" s="49">
        <v>250</v>
      </c>
      <c r="G138" s="49">
        <v>0</v>
      </c>
      <c r="H138" s="107" t="s">
        <v>1965</v>
      </c>
      <c r="I138" s="49">
        <v>0</v>
      </c>
      <c r="J138" s="49">
        <v>2.0673901548183421E-5</v>
      </c>
      <c r="K138" s="49">
        <v>0</v>
      </c>
      <c r="L138" s="49">
        <v>0</v>
      </c>
      <c r="M138" s="49">
        <v>22054.677199999998</v>
      </c>
      <c r="N138" s="49">
        <v>2.0673901548183421E-5</v>
      </c>
      <c r="O138" s="49">
        <v>250</v>
      </c>
      <c r="P138" s="49">
        <v>0</v>
      </c>
      <c r="Q138" s="49">
        <v>57.445999999999998</v>
      </c>
      <c r="R138" s="49">
        <v>1618</v>
      </c>
      <c r="S138" s="49">
        <v>2</v>
      </c>
      <c r="T138" s="49">
        <v>1</v>
      </c>
      <c r="U138" s="49">
        <v>3</v>
      </c>
      <c r="V138" s="49">
        <v>2.5</v>
      </c>
      <c r="W138" s="49">
        <v>3</v>
      </c>
      <c r="X138" s="49" t="str">
        <f>RIGHT(Merge1[[#This Row],[Census Tract]],10)</f>
        <v>9009150300</v>
      </c>
    </row>
    <row r="139" spans="1:24" x14ac:dyDescent="0.25">
      <c r="A139" s="49">
        <v>9009150500</v>
      </c>
      <c r="B139" s="107" t="s">
        <v>245</v>
      </c>
      <c r="C139" s="107" t="s">
        <v>239</v>
      </c>
      <c r="D139" s="49">
        <v>11394.1178</v>
      </c>
      <c r="E139" s="49">
        <v>1.9564880221471233E-5</v>
      </c>
      <c r="F139" s="49">
        <v>0</v>
      </c>
      <c r="G139" s="49">
        <v>0</v>
      </c>
      <c r="H139" s="107" t="s">
        <v>1965</v>
      </c>
      <c r="I139" s="49">
        <v>0</v>
      </c>
      <c r="J139" s="49">
        <v>1.9564880221471233E-5</v>
      </c>
      <c r="K139" s="49">
        <v>0</v>
      </c>
      <c r="L139" s="49">
        <v>0</v>
      </c>
      <c r="M139" s="49">
        <v>11394.1178</v>
      </c>
      <c r="N139" s="49">
        <v>1.9564880221471233E-5</v>
      </c>
      <c r="O139" s="49">
        <v>0</v>
      </c>
      <c r="P139" s="49">
        <v>0</v>
      </c>
      <c r="Q139" s="49">
        <v>56.25</v>
      </c>
      <c r="R139" s="49">
        <v>1798</v>
      </c>
      <c r="S139" s="49">
        <v>3</v>
      </c>
      <c r="T139" s="49">
        <v>1</v>
      </c>
      <c r="U139" s="49">
        <v>2</v>
      </c>
      <c r="V139" s="49">
        <v>2.5</v>
      </c>
      <c r="W139" s="49">
        <v>3</v>
      </c>
      <c r="X139" s="49" t="str">
        <f>RIGHT(Merge1[[#This Row],[Census Tract]],10)</f>
        <v>9009150500</v>
      </c>
    </row>
    <row r="140" spans="1:24" x14ac:dyDescent="0.25">
      <c r="A140" s="49">
        <v>9009150600</v>
      </c>
      <c r="B140" s="107" t="s">
        <v>245</v>
      </c>
      <c r="C140" s="107" t="s">
        <v>239</v>
      </c>
      <c r="D140" s="49">
        <v>225626.00099999999</v>
      </c>
      <c r="E140" s="49">
        <v>3.8845856247798128E-3</v>
      </c>
      <c r="F140" s="49">
        <v>96057</v>
      </c>
      <c r="G140" s="49">
        <v>2.5290084175924803E-3</v>
      </c>
      <c r="H140" s="107" t="s">
        <v>1965</v>
      </c>
      <c r="I140" s="49">
        <v>0</v>
      </c>
      <c r="J140" s="49">
        <v>3.8845856247798128E-3</v>
      </c>
      <c r="K140" s="49">
        <v>0</v>
      </c>
      <c r="L140" s="49">
        <v>2.5290084175924803E-3</v>
      </c>
      <c r="M140" s="49">
        <v>225626.00099999999</v>
      </c>
      <c r="N140" s="49">
        <v>3.8845856247798128E-3</v>
      </c>
      <c r="O140" s="49">
        <v>96057</v>
      </c>
      <c r="P140" s="49">
        <v>2.5290084175924803E-3</v>
      </c>
      <c r="Q140" s="49">
        <v>63.164999999999999</v>
      </c>
      <c r="R140" s="49">
        <v>1613</v>
      </c>
      <c r="S140" s="49">
        <v>2</v>
      </c>
      <c r="T140" s="49">
        <v>1</v>
      </c>
      <c r="U140" s="49">
        <v>3</v>
      </c>
      <c r="V140" s="49">
        <v>2.5</v>
      </c>
      <c r="W140" s="49">
        <v>3</v>
      </c>
      <c r="X140" s="49" t="str">
        <f>RIGHT(Merge1[[#This Row],[Census Tract]],10)</f>
        <v>9009150600</v>
      </c>
    </row>
    <row r="141" spans="1:24" x14ac:dyDescent="0.25">
      <c r="A141" s="49">
        <v>9009150700</v>
      </c>
      <c r="B141" s="107" t="s">
        <v>245</v>
      </c>
      <c r="C141" s="107" t="s">
        <v>239</v>
      </c>
      <c r="D141" s="49">
        <v>71448.268599999996</v>
      </c>
      <c r="E141" s="49">
        <v>5.3577738074832291E-6</v>
      </c>
      <c r="F141" s="49">
        <v>16584</v>
      </c>
      <c r="G141" s="49">
        <v>0</v>
      </c>
      <c r="H141" s="107" t="s">
        <v>1965</v>
      </c>
      <c r="I141" s="49">
        <v>0</v>
      </c>
      <c r="J141" s="49">
        <v>5.3577738074832291E-6</v>
      </c>
      <c r="K141" s="49">
        <v>0</v>
      </c>
      <c r="L141" s="49">
        <v>0</v>
      </c>
      <c r="M141" s="49">
        <v>71448.268599999996</v>
      </c>
      <c r="N141" s="49">
        <v>5.3577738074832291E-6</v>
      </c>
      <c r="O141" s="49">
        <v>16584</v>
      </c>
      <c r="P141" s="49">
        <v>0</v>
      </c>
      <c r="Q141" s="49">
        <v>76.67</v>
      </c>
      <c r="R141" s="49">
        <v>2032</v>
      </c>
      <c r="S141" s="49">
        <v>1</v>
      </c>
      <c r="T141" s="49">
        <v>1</v>
      </c>
      <c r="U141" s="49">
        <v>3</v>
      </c>
      <c r="V141" s="49">
        <v>2</v>
      </c>
      <c r="W141" s="49">
        <v>2</v>
      </c>
      <c r="X141" s="49" t="str">
        <f>RIGHT(Merge1[[#This Row],[Census Tract]],10)</f>
        <v>9009150700</v>
      </c>
    </row>
    <row r="142" spans="1:24" x14ac:dyDescent="0.25">
      <c r="A142" s="49">
        <v>9009150800</v>
      </c>
      <c r="B142" s="107" t="s">
        <v>245</v>
      </c>
      <c r="C142" s="107" t="s">
        <v>239</v>
      </c>
      <c r="D142" s="49">
        <v>202449.05009999999</v>
      </c>
      <c r="E142" s="49">
        <v>1.4304557970710706E-5</v>
      </c>
      <c r="F142" s="49">
        <v>16410</v>
      </c>
      <c r="G142" s="49">
        <v>0</v>
      </c>
      <c r="H142" s="107" t="s">
        <v>1965</v>
      </c>
      <c r="I142" s="49">
        <v>0</v>
      </c>
      <c r="J142" s="49">
        <v>1.4304557970710706E-5</v>
      </c>
      <c r="K142" s="49">
        <v>0</v>
      </c>
      <c r="L142" s="49">
        <v>0</v>
      </c>
      <c r="M142" s="49">
        <v>202449.05009999999</v>
      </c>
      <c r="N142" s="49">
        <v>1.4304557970710706E-5</v>
      </c>
      <c r="O142" s="49">
        <v>16410</v>
      </c>
      <c r="P142" s="49">
        <v>0</v>
      </c>
      <c r="Q142" s="49">
        <v>57.418999999999997</v>
      </c>
      <c r="R142" s="49">
        <v>1661</v>
      </c>
      <c r="S142" s="49">
        <v>2</v>
      </c>
      <c r="T142" s="49">
        <v>1</v>
      </c>
      <c r="U142" s="49">
        <v>4</v>
      </c>
      <c r="V142" s="49">
        <v>3</v>
      </c>
      <c r="W142" s="49">
        <v>3</v>
      </c>
      <c r="X142" s="49" t="str">
        <f>RIGHT(Merge1[[#This Row],[Census Tract]],10)</f>
        <v>9009150800</v>
      </c>
    </row>
    <row r="143" spans="1:24" x14ac:dyDescent="0.25">
      <c r="A143" s="49">
        <v>9009150900</v>
      </c>
      <c r="B143" s="107" t="s">
        <v>245</v>
      </c>
      <c r="C143" s="107" t="s">
        <v>239</v>
      </c>
      <c r="D143" s="49">
        <v>231960.74220000001</v>
      </c>
      <c r="E143" s="49">
        <v>3.5558609023951327E-3</v>
      </c>
      <c r="F143" s="49">
        <v>850</v>
      </c>
      <c r="G143" s="49">
        <v>1.5582315782111714E-3</v>
      </c>
      <c r="H143" s="107" t="s">
        <v>1965</v>
      </c>
      <c r="I143" s="49">
        <v>0</v>
      </c>
      <c r="J143" s="49">
        <v>3.5558609023951327E-3</v>
      </c>
      <c r="K143" s="49">
        <v>0</v>
      </c>
      <c r="L143" s="49">
        <v>1.5582315782111714E-3</v>
      </c>
      <c r="M143" s="49">
        <v>231960.74220000001</v>
      </c>
      <c r="N143" s="49">
        <v>3.5558609023951327E-3</v>
      </c>
      <c r="O143" s="49">
        <v>850</v>
      </c>
      <c r="P143" s="49">
        <v>1.5582315782111714E-3</v>
      </c>
      <c r="Q143" s="49">
        <v>72.947999999999993</v>
      </c>
      <c r="R143" s="49">
        <v>1927</v>
      </c>
      <c r="S143" s="49">
        <v>1</v>
      </c>
      <c r="T143" s="49">
        <v>1</v>
      </c>
      <c r="U143" s="49">
        <v>1</v>
      </c>
      <c r="V143" s="49">
        <v>1</v>
      </c>
      <c r="W143" s="49">
        <v>1</v>
      </c>
      <c r="X143" s="49" t="str">
        <f>RIGHT(Merge1[[#This Row],[Census Tract]],10)</f>
        <v>9009150900</v>
      </c>
    </row>
    <row r="144" spans="1:24" x14ac:dyDescent="0.25">
      <c r="A144" s="49">
        <v>9009151000</v>
      </c>
      <c r="B144" s="107" t="s">
        <v>245</v>
      </c>
      <c r="C144" s="107" t="s">
        <v>239</v>
      </c>
      <c r="D144" s="49">
        <v>3718.1469999999999</v>
      </c>
      <c r="E144" s="49">
        <v>2.9440101884148486E-6</v>
      </c>
      <c r="F144" s="49">
        <v>0</v>
      </c>
      <c r="G144" s="49">
        <v>0</v>
      </c>
      <c r="H144" s="107" t="s">
        <v>290</v>
      </c>
      <c r="I144" s="49">
        <v>0</v>
      </c>
      <c r="J144" s="49">
        <v>2.9440101884148486E-6</v>
      </c>
      <c r="K144" s="49">
        <v>0</v>
      </c>
      <c r="L144" s="49">
        <v>0</v>
      </c>
      <c r="M144" s="49">
        <v>3718.1469999999999</v>
      </c>
      <c r="N144" s="49">
        <v>2.9440101884148486E-6</v>
      </c>
      <c r="O144" s="49">
        <v>0</v>
      </c>
      <c r="P144" s="49">
        <v>0</v>
      </c>
      <c r="Q144" s="49">
        <v>61.070999999999998</v>
      </c>
      <c r="R144" s="49">
        <v>1786</v>
      </c>
      <c r="S144" s="49">
        <v>2</v>
      </c>
      <c r="T144" s="49">
        <v>1</v>
      </c>
      <c r="U144" s="49">
        <v>3</v>
      </c>
      <c r="V144" s="49">
        <v>2.5</v>
      </c>
      <c r="W144" s="49">
        <v>3</v>
      </c>
      <c r="X144" s="49" t="str">
        <f>RIGHT(Merge1[[#This Row],[Census Tract]],10)</f>
        <v>9009151000</v>
      </c>
    </row>
    <row r="145" spans="1:24" x14ac:dyDescent="0.25">
      <c r="A145" s="49">
        <v>9009151100</v>
      </c>
      <c r="B145" s="107" t="s">
        <v>245</v>
      </c>
      <c r="C145" s="107" t="s">
        <v>239</v>
      </c>
      <c r="D145" s="49">
        <v>85261.554799999998</v>
      </c>
      <c r="E145" s="49">
        <v>2.639204337066789E-3</v>
      </c>
      <c r="F145" s="49">
        <v>153338.10999999999</v>
      </c>
      <c r="G145" s="49">
        <v>8.9349507462328168E-5</v>
      </c>
      <c r="H145" s="107" t="s">
        <v>1965</v>
      </c>
      <c r="I145" s="49">
        <v>0</v>
      </c>
      <c r="J145" s="49">
        <v>2.639204337066789E-3</v>
      </c>
      <c r="K145" s="49">
        <v>0</v>
      </c>
      <c r="L145" s="49">
        <v>8.9349507462328168E-5</v>
      </c>
      <c r="M145" s="49">
        <v>85261.554799999998</v>
      </c>
      <c r="N145" s="49">
        <v>2.639204337066789E-3</v>
      </c>
      <c r="O145" s="49">
        <v>153338.10999999999</v>
      </c>
      <c r="P145" s="49">
        <v>8.9349507462328168E-5</v>
      </c>
      <c r="Q145" s="49">
        <v>60.930999999999997</v>
      </c>
      <c r="R145" s="49">
        <v>1905</v>
      </c>
      <c r="S145" s="49">
        <v>2</v>
      </c>
      <c r="T145" s="49">
        <v>1</v>
      </c>
      <c r="U145" s="49">
        <v>3</v>
      </c>
      <c r="V145" s="49">
        <v>2.5</v>
      </c>
      <c r="W145" s="49">
        <v>3</v>
      </c>
      <c r="X145" s="49" t="str">
        <f>RIGHT(Merge1[[#This Row],[Census Tract]],10)</f>
        <v>9009151100</v>
      </c>
    </row>
    <row r="146" spans="1:24" x14ac:dyDescent="0.25">
      <c r="A146" s="49">
        <v>9009151200</v>
      </c>
      <c r="B146" s="107" t="s">
        <v>245</v>
      </c>
      <c r="C146" s="107" t="s">
        <v>239</v>
      </c>
      <c r="D146" s="49">
        <v>24946.427899999999</v>
      </c>
      <c r="E146" s="49">
        <v>3.4564051816779969E-3</v>
      </c>
      <c r="F146" s="49">
        <v>37695</v>
      </c>
      <c r="G146" s="49">
        <v>3.2005332124525059E-3</v>
      </c>
      <c r="H146" s="107" t="s">
        <v>1965</v>
      </c>
      <c r="I146" s="49">
        <v>0</v>
      </c>
      <c r="J146" s="49">
        <v>3.4564051816779969E-3</v>
      </c>
      <c r="K146" s="49">
        <v>0</v>
      </c>
      <c r="L146" s="49">
        <v>3.2005332124525059E-3</v>
      </c>
      <c r="M146" s="49">
        <v>24946.427899999999</v>
      </c>
      <c r="N146" s="49">
        <v>3.4564051816779969E-3</v>
      </c>
      <c r="O146" s="49">
        <v>37695</v>
      </c>
      <c r="P146" s="49">
        <v>3.2005332124525059E-3</v>
      </c>
      <c r="Q146" s="49">
        <v>53.886000000000003</v>
      </c>
      <c r="R146" s="49">
        <v>1663</v>
      </c>
      <c r="S146" s="49">
        <v>3</v>
      </c>
      <c r="T146" s="49">
        <v>1</v>
      </c>
      <c r="U146" s="49">
        <v>2</v>
      </c>
      <c r="V146" s="49">
        <v>2.5</v>
      </c>
      <c r="W146" s="49">
        <v>3</v>
      </c>
      <c r="X146" s="49" t="str">
        <f>RIGHT(Merge1[[#This Row],[Census Tract]],10)</f>
        <v>9009151200</v>
      </c>
    </row>
    <row r="147" spans="1:24" x14ac:dyDescent="0.25">
      <c r="A147" s="49">
        <v>9009154100</v>
      </c>
      <c r="B147" s="107" t="s">
        <v>252</v>
      </c>
      <c r="C147" s="107" t="s">
        <v>239</v>
      </c>
      <c r="D147" s="49">
        <v>57891.270400000001</v>
      </c>
      <c r="E147" s="49">
        <v>5.1732458501931875E-3</v>
      </c>
      <c r="F147" s="49">
        <v>800</v>
      </c>
      <c r="G147" s="49">
        <v>4.0356971935859316E-3</v>
      </c>
      <c r="H147" s="107" t="s">
        <v>1965</v>
      </c>
      <c r="I147" s="49">
        <v>1038.3493000000001</v>
      </c>
      <c r="J147" s="49">
        <v>5.1732458501931875E-3</v>
      </c>
      <c r="K147" s="49">
        <v>0</v>
      </c>
      <c r="L147" s="49">
        <v>4.0356971935859316E-3</v>
      </c>
      <c r="M147" s="49">
        <v>56852.9211</v>
      </c>
      <c r="N147" s="49">
        <v>5.1732458501931875E-3</v>
      </c>
      <c r="O147" s="49">
        <v>800</v>
      </c>
      <c r="P147" s="49">
        <v>4.0356971935859316E-3</v>
      </c>
      <c r="Q147" s="49">
        <v>40.372</v>
      </c>
      <c r="R147" s="49">
        <v>1320</v>
      </c>
      <c r="S147" s="49">
        <v>4</v>
      </c>
      <c r="T147" s="49">
        <v>1</v>
      </c>
      <c r="U147" s="49">
        <v>4</v>
      </c>
      <c r="V147" s="49">
        <v>4</v>
      </c>
      <c r="W147" s="49">
        <v>4</v>
      </c>
      <c r="X147" s="49" t="str">
        <f>RIGHT(Merge1[[#This Row],[Census Tract]],10)</f>
        <v>9009154100</v>
      </c>
    </row>
    <row r="148" spans="1:24" x14ac:dyDescent="0.25">
      <c r="A148" s="49">
        <v>9009154200</v>
      </c>
      <c r="B148" s="107" t="s">
        <v>252</v>
      </c>
      <c r="C148" s="107" t="s">
        <v>239</v>
      </c>
      <c r="D148" s="49">
        <v>23658.1571</v>
      </c>
      <c r="E148" s="49">
        <v>3.8495650080727996E-6</v>
      </c>
      <c r="F148" s="49">
        <v>0</v>
      </c>
      <c r="G148" s="49">
        <v>0</v>
      </c>
      <c r="H148" s="107" t="s">
        <v>290</v>
      </c>
      <c r="I148" s="49">
        <v>0</v>
      </c>
      <c r="J148" s="49">
        <v>3.8495650080727996E-6</v>
      </c>
      <c r="K148" s="49">
        <v>0</v>
      </c>
      <c r="L148" s="49">
        <v>0</v>
      </c>
      <c r="M148" s="49">
        <v>23658.1571</v>
      </c>
      <c r="N148" s="49">
        <v>3.8495650080727996E-6</v>
      </c>
      <c r="O148" s="49">
        <v>0</v>
      </c>
      <c r="P148" s="49">
        <v>0</v>
      </c>
      <c r="Q148" s="49">
        <v>35.838000000000001</v>
      </c>
      <c r="R148" s="49">
        <v>1270</v>
      </c>
      <c r="S148" s="49">
        <v>4</v>
      </c>
      <c r="T148" s="49">
        <v>1</v>
      </c>
      <c r="U148" s="49">
        <v>4</v>
      </c>
      <c r="V148" s="49">
        <v>4</v>
      </c>
      <c r="W148" s="49">
        <v>4</v>
      </c>
      <c r="X148" s="49" t="str">
        <f>RIGHT(Merge1[[#This Row],[Census Tract]],10)</f>
        <v>9009154200</v>
      </c>
    </row>
    <row r="149" spans="1:24" x14ac:dyDescent="0.25">
      <c r="A149" s="49">
        <v>9009154500</v>
      </c>
      <c r="B149" s="107" t="s">
        <v>268</v>
      </c>
      <c r="C149" s="107" t="s">
        <v>239</v>
      </c>
      <c r="D149" s="49">
        <v>0</v>
      </c>
      <c r="E149" s="49">
        <v>5.3486356802690677E-3</v>
      </c>
      <c r="F149" s="49">
        <v>50</v>
      </c>
      <c r="G149" s="49">
        <v>1.9788419621134938E-3</v>
      </c>
      <c r="H149" s="107" t="s">
        <v>1965</v>
      </c>
      <c r="I149" s="49">
        <v>0</v>
      </c>
      <c r="J149" s="49">
        <v>5.3486356802690677E-3</v>
      </c>
      <c r="K149" s="49">
        <v>0</v>
      </c>
      <c r="L149" s="49">
        <v>1.9788419621134938E-3</v>
      </c>
      <c r="M149" s="49">
        <v>0</v>
      </c>
      <c r="N149" s="49">
        <v>5.3486356802690677E-3</v>
      </c>
      <c r="O149" s="49">
        <v>50</v>
      </c>
      <c r="P149" s="49">
        <v>1.9788419621134938E-3</v>
      </c>
      <c r="Q149" s="49">
        <v>29.248999999999999</v>
      </c>
      <c r="R149" s="49">
        <v>1230</v>
      </c>
      <c r="S149" s="49">
        <v>5</v>
      </c>
      <c r="T149" s="49">
        <v>1</v>
      </c>
      <c r="U149" s="49">
        <v>4</v>
      </c>
      <c r="V149" s="49">
        <v>4.5</v>
      </c>
      <c r="W149" s="49">
        <v>5</v>
      </c>
      <c r="X149" s="49" t="str">
        <f>RIGHT(Merge1[[#This Row],[Census Tract]],10)</f>
        <v>9009154500</v>
      </c>
    </row>
    <row r="150" spans="1:24" x14ac:dyDescent="0.25">
      <c r="A150" s="49">
        <v>9009154500</v>
      </c>
      <c r="B150" s="107" t="s">
        <v>255</v>
      </c>
      <c r="C150" s="107" t="s">
        <v>244</v>
      </c>
      <c r="D150" s="49">
        <v>4149.2298000000001</v>
      </c>
      <c r="E150" s="49">
        <v>5.5485356369758404E-3</v>
      </c>
      <c r="F150" s="49">
        <v>0</v>
      </c>
      <c r="G150" s="49">
        <v>2.5567651186170098E-3</v>
      </c>
      <c r="H150" s="107" t="s">
        <v>1965</v>
      </c>
      <c r="I150" s="49">
        <v>0</v>
      </c>
      <c r="J150" s="49">
        <v>5.5485356369758404E-3</v>
      </c>
      <c r="K150" s="49">
        <v>0</v>
      </c>
      <c r="L150" s="49">
        <v>2.5567651186170098E-3</v>
      </c>
      <c r="M150" s="49">
        <v>4149.2298000000001</v>
      </c>
      <c r="N150" s="49">
        <v>5.5485356369758404E-3</v>
      </c>
      <c r="O150" s="49">
        <v>0</v>
      </c>
      <c r="P150" s="49">
        <v>2.5567651186170098E-3</v>
      </c>
      <c r="Q150" s="49">
        <v>29.248999999999999</v>
      </c>
      <c r="R150" s="49">
        <v>1230</v>
      </c>
      <c r="S150" s="49">
        <v>5</v>
      </c>
      <c r="T150" s="49">
        <v>1</v>
      </c>
      <c r="U150" s="49">
        <v>4</v>
      </c>
      <c r="V150" s="49">
        <v>4.5</v>
      </c>
      <c r="W150" s="49">
        <v>5</v>
      </c>
      <c r="X150" s="49" t="str">
        <f>RIGHT(Merge1[[#This Row],[Census Tract]],10)</f>
        <v>9009154500</v>
      </c>
    </row>
    <row r="151" spans="1:24" x14ac:dyDescent="0.25">
      <c r="A151" s="49">
        <v>9009154500</v>
      </c>
      <c r="B151" s="107" t="s">
        <v>272</v>
      </c>
      <c r="C151" s="107" t="s">
        <v>239</v>
      </c>
      <c r="D151" s="49">
        <v>0</v>
      </c>
      <c r="E151" s="49">
        <v>3.1902386818528571E-6</v>
      </c>
      <c r="F151" s="49">
        <v>2970</v>
      </c>
      <c r="G151" s="49">
        <v>0</v>
      </c>
      <c r="H151" s="107" t="s">
        <v>290</v>
      </c>
      <c r="I151" s="49">
        <v>0</v>
      </c>
      <c r="J151" s="49">
        <v>3.1902386818528571E-6</v>
      </c>
      <c r="K151" s="49">
        <v>0</v>
      </c>
      <c r="L151" s="49">
        <v>0</v>
      </c>
      <c r="M151" s="49">
        <v>0</v>
      </c>
      <c r="N151" s="49">
        <v>3.1902386818528571E-6</v>
      </c>
      <c r="O151" s="49">
        <v>2970</v>
      </c>
      <c r="P151" s="49">
        <v>0</v>
      </c>
      <c r="Q151" s="49">
        <v>29.248999999999999</v>
      </c>
      <c r="R151" s="49">
        <v>1230</v>
      </c>
      <c r="S151" s="49">
        <v>5</v>
      </c>
      <c r="T151" s="49">
        <v>1</v>
      </c>
      <c r="U151" s="49">
        <v>4</v>
      </c>
      <c r="V151" s="49">
        <v>4.5</v>
      </c>
      <c r="W151" s="49">
        <v>5</v>
      </c>
      <c r="X151" s="49" t="str">
        <f>RIGHT(Merge1[[#This Row],[Census Tract]],10)</f>
        <v>9009154500</v>
      </c>
    </row>
    <row r="152" spans="1:24" x14ac:dyDescent="0.25">
      <c r="A152" s="49">
        <v>9009154500</v>
      </c>
      <c r="B152" s="107" t="s">
        <v>252</v>
      </c>
      <c r="C152" s="107" t="s">
        <v>244</v>
      </c>
      <c r="D152" s="49">
        <v>4240.4471000000003</v>
      </c>
      <c r="E152" s="49">
        <v>5.0435226910568964E-6</v>
      </c>
      <c r="F152" s="49">
        <v>0</v>
      </c>
      <c r="G152" s="49">
        <v>0</v>
      </c>
      <c r="H152" s="107" t="s">
        <v>1965</v>
      </c>
      <c r="I152" s="49">
        <v>0</v>
      </c>
      <c r="J152" s="49">
        <v>5.0435226910568964E-6</v>
      </c>
      <c r="K152" s="49">
        <v>0</v>
      </c>
      <c r="L152" s="49">
        <v>0</v>
      </c>
      <c r="M152" s="49">
        <v>4240.4471000000003</v>
      </c>
      <c r="N152" s="49">
        <v>5.0435226910568964E-6</v>
      </c>
      <c r="O152" s="49">
        <v>0</v>
      </c>
      <c r="P152" s="49">
        <v>0</v>
      </c>
      <c r="Q152" s="49">
        <v>29.248999999999999</v>
      </c>
      <c r="R152" s="49">
        <v>1230</v>
      </c>
      <c r="S152" s="49">
        <v>5</v>
      </c>
      <c r="T152" s="49">
        <v>1</v>
      </c>
      <c r="U152" s="49">
        <v>4</v>
      </c>
      <c r="V152" s="49">
        <v>4.5</v>
      </c>
      <c r="W152" s="49">
        <v>5</v>
      </c>
      <c r="X152" s="49" t="str">
        <f>RIGHT(Merge1[[#This Row],[Census Tract]],10)</f>
        <v>9009154500</v>
      </c>
    </row>
    <row r="153" spans="1:24" x14ac:dyDescent="0.25">
      <c r="A153" s="49">
        <v>9009154600</v>
      </c>
      <c r="B153" s="107" t="s">
        <v>252</v>
      </c>
      <c r="C153" s="107" t="s">
        <v>239</v>
      </c>
      <c r="D153" s="49">
        <v>52236.260499999997</v>
      </c>
      <c r="E153" s="49">
        <v>3.6526859499701712E-3</v>
      </c>
      <c r="F153" s="49">
        <v>360</v>
      </c>
      <c r="G153" s="49">
        <v>1.8104488887387736E-3</v>
      </c>
      <c r="H153" s="107" t="s">
        <v>1965</v>
      </c>
      <c r="I153" s="49">
        <v>0</v>
      </c>
      <c r="J153" s="49">
        <v>3.6526859499701712E-3</v>
      </c>
      <c r="K153" s="49">
        <v>0</v>
      </c>
      <c r="L153" s="49">
        <v>1.8104488887387736E-3</v>
      </c>
      <c r="M153" s="49">
        <v>52236.260499999997</v>
      </c>
      <c r="N153" s="49">
        <v>3.6526859499701712E-3</v>
      </c>
      <c r="O153" s="49">
        <v>360</v>
      </c>
      <c r="P153" s="49">
        <v>1.8104488887387736E-3</v>
      </c>
      <c r="Q153" s="49">
        <v>29.722000000000001</v>
      </c>
      <c r="R153" s="49">
        <v>1210</v>
      </c>
      <c r="S153" s="49">
        <v>5</v>
      </c>
      <c r="T153" s="49">
        <v>1</v>
      </c>
      <c r="U153" s="49">
        <v>5</v>
      </c>
      <c r="V153" s="49">
        <v>5</v>
      </c>
      <c r="W153" s="49">
        <v>5</v>
      </c>
      <c r="X153" s="49" t="str">
        <f>RIGHT(Merge1[[#This Row],[Census Tract]],10)</f>
        <v>9009154600</v>
      </c>
    </row>
    <row r="154" spans="1:24" x14ac:dyDescent="0.25">
      <c r="A154" s="49">
        <v>9009154700</v>
      </c>
      <c r="B154" s="107" t="s">
        <v>252</v>
      </c>
      <c r="C154" s="107" t="s">
        <v>239</v>
      </c>
      <c r="D154" s="49">
        <v>321864.88760000002</v>
      </c>
      <c r="E154" s="49">
        <v>4.3470766204989223E-3</v>
      </c>
      <c r="F154" s="49">
        <v>13474</v>
      </c>
      <c r="G154" s="49">
        <v>2.4832753927625131E-3</v>
      </c>
      <c r="H154" s="107" t="s">
        <v>1965</v>
      </c>
      <c r="I154" s="49">
        <v>0</v>
      </c>
      <c r="J154" s="49">
        <v>4.3470766204989223E-3</v>
      </c>
      <c r="K154" s="49">
        <v>0</v>
      </c>
      <c r="L154" s="49">
        <v>2.4832753927625131E-3</v>
      </c>
      <c r="M154" s="49">
        <v>321864.88760000002</v>
      </c>
      <c r="N154" s="49">
        <v>4.3470766204989223E-3</v>
      </c>
      <c r="O154" s="49">
        <v>13474</v>
      </c>
      <c r="P154" s="49">
        <v>2.4832753927625131E-3</v>
      </c>
      <c r="Q154" s="49">
        <v>55.463000000000001</v>
      </c>
      <c r="R154" s="49">
        <v>1699</v>
      </c>
      <c r="S154" s="49">
        <v>3</v>
      </c>
      <c r="T154" s="49">
        <v>1</v>
      </c>
      <c r="U154" s="49">
        <v>3</v>
      </c>
      <c r="V154" s="49">
        <v>3</v>
      </c>
      <c r="W154" s="49">
        <v>3</v>
      </c>
      <c r="X154" s="49" t="str">
        <f>RIGHT(Merge1[[#This Row],[Census Tract]],10)</f>
        <v>9009154700</v>
      </c>
    </row>
    <row r="155" spans="1:24" x14ac:dyDescent="0.25">
      <c r="A155" s="49">
        <v>9009154800</v>
      </c>
      <c r="B155" s="107" t="s">
        <v>252</v>
      </c>
      <c r="C155" s="107" t="s">
        <v>239</v>
      </c>
      <c r="D155" s="49">
        <v>675.56370000000004</v>
      </c>
      <c r="E155" s="49">
        <v>2.1649475512373332E-6</v>
      </c>
      <c r="F155" s="49">
        <v>0</v>
      </c>
      <c r="G155" s="49">
        <v>0</v>
      </c>
      <c r="H155" s="107" t="s">
        <v>290</v>
      </c>
      <c r="I155" s="49">
        <v>0</v>
      </c>
      <c r="J155" s="49">
        <v>2.1649475512373332E-6</v>
      </c>
      <c r="K155" s="49">
        <v>0</v>
      </c>
      <c r="L155" s="49">
        <v>0</v>
      </c>
      <c r="M155" s="49">
        <v>675.56370000000004</v>
      </c>
      <c r="N155" s="49">
        <v>2.1649475512373332E-6</v>
      </c>
      <c r="O155" s="49">
        <v>0</v>
      </c>
      <c r="P155" s="49">
        <v>0</v>
      </c>
      <c r="Q155" s="49">
        <v>55.088000000000001</v>
      </c>
      <c r="R155" s="49">
        <v>1730</v>
      </c>
      <c r="S155" s="49">
        <v>3</v>
      </c>
      <c r="T155" s="49">
        <v>1</v>
      </c>
      <c r="U155" s="49">
        <v>2</v>
      </c>
      <c r="V155" s="49">
        <v>2.5</v>
      </c>
      <c r="W155" s="49">
        <v>3</v>
      </c>
      <c r="X155" s="49" t="str">
        <f>RIGHT(Merge1[[#This Row],[Census Tract]],10)</f>
        <v>9009154800</v>
      </c>
    </row>
    <row r="156" spans="1:24" x14ac:dyDescent="0.25">
      <c r="A156" s="49">
        <v>9009154900</v>
      </c>
      <c r="B156" s="107" t="s">
        <v>252</v>
      </c>
      <c r="C156" s="107" t="s">
        <v>239</v>
      </c>
      <c r="D156" s="49">
        <v>19853.538799999998</v>
      </c>
      <c r="E156" s="49">
        <v>2.5070231678202077E-5</v>
      </c>
      <c r="F156" s="49">
        <v>0</v>
      </c>
      <c r="G156" s="49">
        <v>0</v>
      </c>
      <c r="H156" s="107" t="s">
        <v>1965</v>
      </c>
      <c r="I156" s="49">
        <v>0</v>
      </c>
      <c r="J156" s="49">
        <v>2.5070231678202077E-5</v>
      </c>
      <c r="K156" s="49">
        <v>0</v>
      </c>
      <c r="L156" s="49">
        <v>0</v>
      </c>
      <c r="M156" s="49">
        <v>19853.538799999998</v>
      </c>
      <c r="N156" s="49">
        <v>2.5070231678202077E-5</v>
      </c>
      <c r="O156" s="49">
        <v>0</v>
      </c>
      <c r="P156" s="49">
        <v>0</v>
      </c>
      <c r="Q156" s="49">
        <v>43.883000000000003</v>
      </c>
      <c r="R156" s="49">
        <v>1296</v>
      </c>
      <c r="S156" s="49">
        <v>4</v>
      </c>
      <c r="T156" s="49">
        <v>1</v>
      </c>
      <c r="U156" s="49">
        <v>2</v>
      </c>
      <c r="V156" s="49">
        <v>3</v>
      </c>
      <c r="W156" s="49">
        <v>3</v>
      </c>
      <c r="X156" s="49" t="str">
        <f>RIGHT(Merge1[[#This Row],[Census Tract]],10)</f>
        <v>9009154900</v>
      </c>
    </row>
    <row r="157" spans="1:24" x14ac:dyDescent="0.25">
      <c r="A157" s="49">
        <v>9009155000</v>
      </c>
      <c r="B157" s="107" t="s">
        <v>252</v>
      </c>
      <c r="C157" s="107" t="s">
        <v>239</v>
      </c>
      <c r="D157" s="49">
        <v>27257.304800000002</v>
      </c>
      <c r="E157" s="49">
        <v>5.6863030391379682E-3</v>
      </c>
      <c r="F157" s="49">
        <v>0</v>
      </c>
      <c r="G157" s="49">
        <v>3.6278545112249138E-3</v>
      </c>
      <c r="H157" s="107" t="s">
        <v>1965</v>
      </c>
      <c r="I157" s="49">
        <v>0</v>
      </c>
      <c r="J157" s="49">
        <v>5.6863030391379682E-3</v>
      </c>
      <c r="K157" s="49">
        <v>0</v>
      </c>
      <c r="L157" s="49">
        <v>3.6278545112249138E-3</v>
      </c>
      <c r="M157" s="49">
        <v>27257.304800000002</v>
      </c>
      <c r="N157" s="49">
        <v>5.6863030391379682E-3</v>
      </c>
      <c r="O157" s="49">
        <v>0</v>
      </c>
      <c r="P157" s="49">
        <v>3.6278545112249138E-3</v>
      </c>
      <c r="Q157" s="49">
        <v>39.439</v>
      </c>
      <c r="R157" s="49">
        <v>1457</v>
      </c>
      <c r="S157" s="49">
        <v>4</v>
      </c>
      <c r="T157" s="49">
        <v>1</v>
      </c>
      <c r="U157" s="49">
        <v>5</v>
      </c>
      <c r="V157" s="49">
        <v>4.5</v>
      </c>
      <c r="W157" s="49">
        <v>5</v>
      </c>
      <c r="X157" s="49" t="str">
        <f>RIGHT(Merge1[[#This Row],[Census Tract]],10)</f>
        <v>9009155000</v>
      </c>
    </row>
    <row r="158" spans="1:24" x14ac:dyDescent="0.25">
      <c r="A158" s="49">
        <v>9009155100</v>
      </c>
      <c r="B158" s="107" t="s">
        <v>252</v>
      </c>
      <c r="C158" s="107" t="s">
        <v>244</v>
      </c>
      <c r="D158" s="49">
        <v>14796.650600000001</v>
      </c>
      <c r="E158" s="49">
        <v>5.5907149517770613E-5</v>
      </c>
      <c r="F158" s="49">
        <v>0</v>
      </c>
      <c r="G158" s="49">
        <v>0</v>
      </c>
      <c r="H158" s="107" t="s">
        <v>1965</v>
      </c>
      <c r="I158" s="49">
        <v>6202.3136000000004</v>
      </c>
      <c r="J158" s="49">
        <v>5.5907149517770613E-5</v>
      </c>
      <c r="K158" s="49">
        <v>0</v>
      </c>
      <c r="L158" s="49">
        <v>0</v>
      </c>
      <c r="M158" s="49">
        <v>8594.3369999999995</v>
      </c>
      <c r="N158" s="49">
        <v>5.5907149517770613E-5</v>
      </c>
      <c r="O158" s="49">
        <v>0</v>
      </c>
      <c r="P158" s="49">
        <v>0</v>
      </c>
      <c r="Q158" s="49">
        <v>30.091000000000001</v>
      </c>
      <c r="R158" s="49">
        <v>1263</v>
      </c>
      <c r="S158" s="49">
        <v>5</v>
      </c>
      <c r="T158" s="49">
        <v>1</v>
      </c>
      <c r="U158" s="49">
        <v>4</v>
      </c>
      <c r="V158" s="49">
        <v>4.5</v>
      </c>
      <c r="W158" s="49">
        <v>5</v>
      </c>
      <c r="X158" s="49" t="str">
        <f>RIGHT(Merge1[[#This Row],[Census Tract]],10)</f>
        <v>9009155100</v>
      </c>
    </row>
    <row r="159" spans="1:24" x14ac:dyDescent="0.25">
      <c r="A159" s="49">
        <v>9009157100</v>
      </c>
      <c r="B159" s="107" t="s">
        <v>249</v>
      </c>
      <c r="C159" s="107" t="s">
        <v>239</v>
      </c>
      <c r="D159" s="49">
        <v>217387.0416</v>
      </c>
      <c r="E159" s="49">
        <v>3.9233572312504881E-3</v>
      </c>
      <c r="F159" s="49">
        <v>114872</v>
      </c>
      <c r="G159" s="49">
        <v>3.9223729055500303E-3</v>
      </c>
      <c r="H159" s="107" t="s">
        <v>1966</v>
      </c>
      <c r="I159" s="49">
        <v>602.17309999999998</v>
      </c>
      <c r="J159" s="49">
        <v>3.9233572312504881E-3</v>
      </c>
      <c r="K159" s="49">
        <v>0</v>
      </c>
      <c r="L159" s="49">
        <v>3.9223729055500303E-3</v>
      </c>
      <c r="M159" s="49">
        <v>216784.86850000001</v>
      </c>
      <c r="N159" s="49">
        <v>3.9233572312504881E-3</v>
      </c>
      <c r="O159" s="49">
        <v>114872</v>
      </c>
      <c r="P159" s="49">
        <v>3.9223729055500303E-3</v>
      </c>
      <c r="Q159" s="49">
        <v>42.954000000000001</v>
      </c>
      <c r="R159" s="49">
        <v>1754</v>
      </c>
      <c r="S159" s="49">
        <v>3</v>
      </c>
      <c r="T159" s="49">
        <v>1</v>
      </c>
      <c r="U159" s="49">
        <v>5</v>
      </c>
      <c r="V159" s="49">
        <v>4</v>
      </c>
      <c r="W159" s="49">
        <v>4</v>
      </c>
      <c r="X159" s="49" t="str">
        <f>RIGHT(Merge1[[#This Row],[Census Tract]],10)</f>
        <v>9009157100</v>
      </c>
    </row>
    <row r="160" spans="1:24" x14ac:dyDescent="0.25">
      <c r="A160" s="49">
        <v>9009157200</v>
      </c>
      <c r="B160" s="107" t="s">
        <v>249</v>
      </c>
      <c r="C160" s="107" t="s">
        <v>239</v>
      </c>
      <c r="D160" s="49">
        <v>3565.3463999999999</v>
      </c>
      <c r="E160" s="49">
        <v>2.5279863003929773E-5</v>
      </c>
      <c r="F160" s="49">
        <v>0</v>
      </c>
      <c r="G160" s="49">
        <v>0</v>
      </c>
      <c r="H160" s="107" t="s">
        <v>1965</v>
      </c>
      <c r="I160" s="49">
        <v>0</v>
      </c>
      <c r="J160" s="49">
        <v>2.5279863003929773E-5</v>
      </c>
      <c r="K160" s="49">
        <v>0</v>
      </c>
      <c r="L160" s="49">
        <v>0</v>
      </c>
      <c r="M160" s="49">
        <v>3565.3463999999999</v>
      </c>
      <c r="N160" s="49">
        <v>2.5279863003929773E-5</v>
      </c>
      <c r="O160" s="49">
        <v>0</v>
      </c>
      <c r="P160" s="49">
        <v>0</v>
      </c>
      <c r="Q160" s="49">
        <v>74.430000000000007</v>
      </c>
      <c r="R160" s="49">
        <v>2329</v>
      </c>
      <c r="S160" s="49">
        <v>1</v>
      </c>
      <c r="T160" s="49">
        <v>1</v>
      </c>
      <c r="U160" s="49">
        <v>2</v>
      </c>
      <c r="V160" s="49">
        <v>1.5</v>
      </c>
      <c r="W160" s="49">
        <v>2</v>
      </c>
      <c r="X160" s="49" t="str">
        <f>RIGHT(Merge1[[#This Row],[Census Tract]],10)</f>
        <v>9009157200</v>
      </c>
    </row>
    <row r="161" spans="1:24" x14ac:dyDescent="0.25">
      <c r="A161" s="49">
        <v>9009157300</v>
      </c>
      <c r="B161" s="107" t="s">
        <v>248</v>
      </c>
      <c r="C161" s="107" t="s">
        <v>239</v>
      </c>
      <c r="D161" s="49">
        <v>3201.6347000000001</v>
      </c>
      <c r="E161" s="49">
        <v>5.0872419562573538E-3</v>
      </c>
      <c r="F161" s="49">
        <v>0</v>
      </c>
      <c r="G161" s="49">
        <v>2.6612113573223403E-3</v>
      </c>
      <c r="H161" s="107" t="s">
        <v>1965</v>
      </c>
      <c r="I161" s="49">
        <v>0</v>
      </c>
      <c r="J161" s="49">
        <v>5.0872419562573538E-3</v>
      </c>
      <c r="K161" s="49">
        <v>0</v>
      </c>
      <c r="L161" s="49">
        <v>2.6612113573223403E-3</v>
      </c>
      <c r="M161" s="49">
        <v>3201.6347000000001</v>
      </c>
      <c r="N161" s="49">
        <v>5.0872419562573538E-3</v>
      </c>
      <c r="O161" s="49">
        <v>0</v>
      </c>
      <c r="P161" s="49">
        <v>2.6612113573223403E-3</v>
      </c>
      <c r="Q161" s="49">
        <v>80.102000000000004</v>
      </c>
      <c r="R161" s="49">
        <v>2202</v>
      </c>
      <c r="S161" s="49">
        <v>1</v>
      </c>
      <c r="T161" s="49">
        <v>1</v>
      </c>
      <c r="U161" s="49">
        <v>3</v>
      </c>
      <c r="V161" s="49">
        <v>2</v>
      </c>
      <c r="W161" s="49">
        <v>2</v>
      </c>
      <c r="X161" s="49" t="str">
        <f>RIGHT(Merge1[[#This Row],[Census Tract]],10)</f>
        <v>9009157300</v>
      </c>
    </row>
    <row r="162" spans="1:24" x14ac:dyDescent="0.25">
      <c r="A162" s="49">
        <v>9009157300</v>
      </c>
      <c r="B162" s="107" t="s">
        <v>249</v>
      </c>
      <c r="C162" s="107" t="s">
        <v>239</v>
      </c>
      <c r="D162" s="49">
        <v>5578.9567999999999</v>
      </c>
      <c r="E162" s="49">
        <v>3.6705653399009477E-6</v>
      </c>
      <c r="F162" s="49">
        <v>1070</v>
      </c>
      <c r="G162" s="49">
        <v>0</v>
      </c>
      <c r="H162" s="107" t="s">
        <v>290</v>
      </c>
      <c r="I162" s="49">
        <v>0</v>
      </c>
      <c r="J162" s="49">
        <v>3.6705653399009477E-6</v>
      </c>
      <c r="K162" s="49">
        <v>0</v>
      </c>
      <c r="L162" s="49">
        <v>0</v>
      </c>
      <c r="M162" s="49">
        <v>5578.9567999999999</v>
      </c>
      <c r="N162" s="49">
        <v>3.6705653399009477E-6</v>
      </c>
      <c r="O162" s="49">
        <v>1070</v>
      </c>
      <c r="P162" s="49">
        <v>0</v>
      </c>
      <c r="Q162" s="49">
        <v>80.102000000000004</v>
      </c>
      <c r="R162" s="49">
        <v>2202</v>
      </c>
      <c r="S162" s="49">
        <v>1</v>
      </c>
      <c r="T162" s="49">
        <v>1</v>
      </c>
      <c r="U162" s="49">
        <v>3</v>
      </c>
      <c r="V162" s="49">
        <v>2</v>
      </c>
      <c r="W162" s="49">
        <v>2</v>
      </c>
      <c r="X162" s="49" t="str">
        <f>RIGHT(Merge1[[#This Row],[Census Tract]],10)</f>
        <v>9009157300</v>
      </c>
    </row>
    <row r="163" spans="1:24" x14ac:dyDescent="0.25">
      <c r="A163" s="49">
        <v>9009157400</v>
      </c>
      <c r="B163" s="107" t="s">
        <v>249</v>
      </c>
      <c r="C163" s="107" t="s">
        <v>239</v>
      </c>
      <c r="D163" s="49">
        <v>5794.7875999999997</v>
      </c>
      <c r="E163" s="49">
        <v>1.8395592122242285E-6</v>
      </c>
      <c r="F163" s="49">
        <v>0</v>
      </c>
      <c r="G163" s="49">
        <v>5.6984744094189124E-6</v>
      </c>
      <c r="H163" s="107" t="s">
        <v>290</v>
      </c>
      <c r="I163" s="49">
        <v>0</v>
      </c>
      <c r="J163" s="49">
        <v>1.8395592122242285E-6</v>
      </c>
      <c r="K163" s="49">
        <v>0</v>
      </c>
      <c r="L163" s="49">
        <v>5.6984744094189124E-6</v>
      </c>
      <c r="M163" s="49">
        <v>5794.7875999999997</v>
      </c>
      <c r="N163" s="49">
        <v>1.8395592122242285E-6</v>
      </c>
      <c r="O163" s="49">
        <v>0</v>
      </c>
      <c r="P163" s="49">
        <v>5.6984744094189124E-6</v>
      </c>
      <c r="Q163" s="49">
        <v>80.995999999999995</v>
      </c>
      <c r="R163" s="49">
        <v>2364</v>
      </c>
      <c r="S163" s="49">
        <v>1</v>
      </c>
      <c r="T163" s="49">
        <v>1</v>
      </c>
      <c r="U163" s="49">
        <v>3</v>
      </c>
      <c r="V163" s="49">
        <v>2</v>
      </c>
      <c r="W163" s="49">
        <v>2</v>
      </c>
      <c r="X163" s="49" t="str">
        <f>RIGHT(Merge1[[#This Row],[Census Tract]],10)</f>
        <v>9009157400</v>
      </c>
    </row>
    <row r="164" spans="1:24" x14ac:dyDescent="0.25">
      <c r="A164" s="49">
        <v>9009160100</v>
      </c>
      <c r="B164" s="107" t="s">
        <v>250</v>
      </c>
      <c r="C164" s="107" t="s">
        <v>239</v>
      </c>
      <c r="D164" s="49">
        <v>8585.7708999999995</v>
      </c>
      <c r="E164" s="49">
        <v>5.5851385193424856E-3</v>
      </c>
      <c r="F164" s="49">
        <v>0</v>
      </c>
      <c r="G164" s="49">
        <v>2.4187559727179547E-3</v>
      </c>
      <c r="H164" s="107" t="s">
        <v>1965</v>
      </c>
      <c r="I164" s="49">
        <v>0</v>
      </c>
      <c r="J164" s="49">
        <v>5.5851385193424856E-3</v>
      </c>
      <c r="K164" s="49">
        <v>0</v>
      </c>
      <c r="L164" s="49">
        <v>2.4187559727179547E-3</v>
      </c>
      <c r="M164" s="49">
        <v>8585.7708999999995</v>
      </c>
      <c r="N164" s="49">
        <v>5.5851385193424856E-3</v>
      </c>
      <c r="O164" s="49">
        <v>0</v>
      </c>
      <c r="P164" s="49">
        <v>2.4187559727179547E-3</v>
      </c>
      <c r="Q164" s="49">
        <v>98.641000000000005</v>
      </c>
      <c r="R164" s="49">
        <v>2642</v>
      </c>
      <c r="S164" s="49">
        <v>1</v>
      </c>
      <c r="T164" s="49">
        <v>1</v>
      </c>
      <c r="U164" s="49">
        <v>5</v>
      </c>
      <c r="V164" s="49">
        <v>3</v>
      </c>
      <c r="W164" s="49">
        <v>3</v>
      </c>
      <c r="X164" s="49" t="str">
        <f>RIGHT(Merge1[[#This Row],[Census Tract]],10)</f>
        <v>9009160100</v>
      </c>
    </row>
    <row r="165" spans="1:24" x14ac:dyDescent="0.25">
      <c r="A165" s="49">
        <v>9009160200</v>
      </c>
      <c r="B165" s="107" t="s">
        <v>250</v>
      </c>
      <c r="C165" s="107" t="s">
        <v>239</v>
      </c>
      <c r="D165" s="49">
        <v>50736.268400000001</v>
      </c>
      <c r="E165" s="49">
        <v>1.5036453215964113E-7</v>
      </c>
      <c r="F165" s="49">
        <v>728</v>
      </c>
      <c r="G165" s="49">
        <v>0</v>
      </c>
      <c r="H165" s="107" t="s">
        <v>290</v>
      </c>
      <c r="I165" s="49">
        <v>0</v>
      </c>
      <c r="J165" s="49">
        <v>1.5036453215964113E-7</v>
      </c>
      <c r="K165" s="49">
        <v>0</v>
      </c>
      <c r="L165" s="49">
        <v>0</v>
      </c>
      <c r="M165" s="49">
        <v>50736.268400000001</v>
      </c>
      <c r="N165" s="49">
        <v>1.5036453215964113E-7</v>
      </c>
      <c r="O165" s="49">
        <v>728</v>
      </c>
      <c r="P165" s="49">
        <v>0</v>
      </c>
      <c r="Q165" s="49">
        <v>84.686999999999998</v>
      </c>
      <c r="R165" s="49">
        <v>2238</v>
      </c>
      <c r="S165" s="49">
        <v>1</v>
      </c>
      <c r="T165" s="49">
        <v>1</v>
      </c>
      <c r="U165" s="49">
        <v>4</v>
      </c>
      <c r="V165" s="49">
        <v>2.5</v>
      </c>
      <c r="W165" s="49">
        <v>3</v>
      </c>
      <c r="X165" s="49" t="str">
        <f>RIGHT(Merge1[[#This Row],[Census Tract]],10)</f>
        <v>9009160200</v>
      </c>
    </row>
    <row r="166" spans="1:24" x14ac:dyDescent="0.25">
      <c r="A166" s="49">
        <v>9009165100</v>
      </c>
      <c r="B166" s="107" t="s">
        <v>253</v>
      </c>
      <c r="C166" s="107" t="s">
        <v>239</v>
      </c>
      <c r="D166" s="49">
        <v>45742.0052</v>
      </c>
      <c r="E166" s="49">
        <v>2.6728920539986082E-3</v>
      </c>
      <c r="F166" s="49">
        <v>8424</v>
      </c>
      <c r="G166" s="49">
        <v>2.2148048713828109E-3</v>
      </c>
      <c r="H166" s="107" t="s">
        <v>1965</v>
      </c>
      <c r="I166" s="49">
        <v>0</v>
      </c>
      <c r="J166" s="49">
        <v>2.6728920539986082E-3</v>
      </c>
      <c r="K166" s="49">
        <v>0</v>
      </c>
      <c r="L166" s="49">
        <v>2.2148048713828109E-3</v>
      </c>
      <c r="M166" s="49">
        <v>45742.0052</v>
      </c>
      <c r="N166" s="49">
        <v>2.6728920539986082E-3</v>
      </c>
      <c r="O166" s="49">
        <v>8424</v>
      </c>
      <c r="P166" s="49">
        <v>2.2148048713828109E-3</v>
      </c>
      <c r="Q166" s="49">
        <v>47.817</v>
      </c>
      <c r="R166" s="49">
        <v>1673</v>
      </c>
      <c r="S166" s="49">
        <v>3</v>
      </c>
      <c r="T166" s="49">
        <v>1</v>
      </c>
      <c r="U166" s="49">
        <v>5</v>
      </c>
      <c r="V166" s="49">
        <v>4</v>
      </c>
      <c r="W166" s="49">
        <v>4</v>
      </c>
      <c r="X166" s="49" t="str">
        <f>RIGHT(Merge1[[#This Row],[Census Tract]],10)</f>
        <v>9009165100</v>
      </c>
    </row>
    <row r="167" spans="1:24" x14ac:dyDescent="0.25">
      <c r="A167" s="49">
        <v>9009165200</v>
      </c>
      <c r="B167" s="107" t="s">
        <v>253</v>
      </c>
      <c r="C167" s="107" t="s">
        <v>239</v>
      </c>
      <c r="D167" s="49">
        <v>5316.3019000000004</v>
      </c>
      <c r="E167" s="49">
        <v>2.5002607672251726E-5</v>
      </c>
      <c r="F167" s="49">
        <v>595</v>
      </c>
      <c r="G167" s="49">
        <v>0</v>
      </c>
      <c r="H167" s="107" t="s">
        <v>1965</v>
      </c>
      <c r="I167" s="49">
        <v>1504.854</v>
      </c>
      <c r="J167" s="49">
        <v>2.5002607672251726E-5</v>
      </c>
      <c r="K167" s="49">
        <v>0</v>
      </c>
      <c r="L167" s="49">
        <v>0</v>
      </c>
      <c r="M167" s="49">
        <v>3811.4479000000001</v>
      </c>
      <c r="N167" s="49">
        <v>2.5002607672251726E-5</v>
      </c>
      <c r="O167" s="49">
        <v>595</v>
      </c>
      <c r="P167" s="49">
        <v>0</v>
      </c>
      <c r="Q167" s="49">
        <v>68.891000000000005</v>
      </c>
      <c r="R167" s="49">
        <v>1727</v>
      </c>
      <c r="S167" s="49">
        <v>2</v>
      </c>
      <c r="T167" s="49">
        <v>1</v>
      </c>
      <c r="U167" s="49">
        <v>3</v>
      </c>
      <c r="V167" s="49">
        <v>2.5</v>
      </c>
      <c r="W167" s="49">
        <v>3</v>
      </c>
      <c r="X167" s="49" t="str">
        <f>RIGHT(Merge1[[#This Row],[Census Tract]],10)</f>
        <v>9009165200</v>
      </c>
    </row>
    <row r="168" spans="1:24" x14ac:dyDescent="0.25">
      <c r="A168" s="49">
        <v>9009165300</v>
      </c>
      <c r="B168" s="107" t="s">
        <v>253</v>
      </c>
      <c r="C168" s="107" t="s">
        <v>239</v>
      </c>
      <c r="D168" s="49">
        <v>31918.416300000001</v>
      </c>
      <c r="E168" s="49">
        <v>4.4774590887796707E-3</v>
      </c>
      <c r="F168" s="49">
        <v>46563</v>
      </c>
      <c r="G168" s="49">
        <v>1.7004642852559582E-3</v>
      </c>
      <c r="H168" s="107" t="s">
        <v>1965</v>
      </c>
      <c r="I168" s="49">
        <v>0</v>
      </c>
      <c r="J168" s="49">
        <v>4.4774590887796707E-3</v>
      </c>
      <c r="K168" s="49">
        <v>0</v>
      </c>
      <c r="L168" s="49">
        <v>1.7004642852559582E-3</v>
      </c>
      <c r="M168" s="49">
        <v>31918.416300000001</v>
      </c>
      <c r="N168" s="49">
        <v>4.4774590887796707E-3</v>
      </c>
      <c r="O168" s="49">
        <v>46563</v>
      </c>
      <c r="P168" s="49">
        <v>1.7004642852559582E-3</v>
      </c>
      <c r="Q168" s="49">
        <v>68.843000000000004</v>
      </c>
      <c r="R168" s="49">
        <v>1649</v>
      </c>
      <c r="S168" s="49">
        <v>2</v>
      </c>
      <c r="T168" s="49">
        <v>1</v>
      </c>
      <c r="U168" s="49">
        <v>2</v>
      </c>
      <c r="V168" s="49">
        <v>2</v>
      </c>
      <c r="W168" s="49">
        <v>2</v>
      </c>
      <c r="X168" s="49" t="str">
        <f>RIGHT(Merge1[[#This Row],[Census Tract]],10)</f>
        <v>9009165300</v>
      </c>
    </row>
    <row r="169" spans="1:24" x14ac:dyDescent="0.25">
      <c r="A169" s="49">
        <v>9009165400</v>
      </c>
      <c r="B169" s="107" t="s">
        <v>253</v>
      </c>
      <c r="C169" s="107" t="s">
        <v>239</v>
      </c>
      <c r="D169" s="49">
        <v>107930.2703</v>
      </c>
      <c r="E169" s="49">
        <v>0</v>
      </c>
      <c r="F169" s="49">
        <v>8117.9</v>
      </c>
      <c r="G169" s="49">
        <v>1.4579624748103431E-3</v>
      </c>
      <c r="H169" s="107" t="s">
        <v>290</v>
      </c>
      <c r="I169" s="49">
        <v>7557.6082999999999</v>
      </c>
      <c r="J169" s="49">
        <v>0</v>
      </c>
      <c r="K169" s="49">
        <v>0</v>
      </c>
      <c r="L169" s="49">
        <v>1.4579624748103431E-3</v>
      </c>
      <c r="M169" s="49">
        <v>100372.662</v>
      </c>
      <c r="N169" s="49">
        <v>0</v>
      </c>
      <c r="O169" s="49">
        <v>8117.9</v>
      </c>
      <c r="P169" s="49">
        <v>1.4579624748103431E-3</v>
      </c>
      <c r="Q169" s="49">
        <v>58.094999999999999</v>
      </c>
      <c r="R169" s="49">
        <v>1283</v>
      </c>
      <c r="S169" s="49">
        <v>3</v>
      </c>
      <c r="T169" s="49">
        <v>1</v>
      </c>
      <c r="U169" s="49">
        <v>3</v>
      </c>
      <c r="V169" s="49">
        <v>3</v>
      </c>
      <c r="W169" s="49">
        <v>3</v>
      </c>
      <c r="X169" s="49" t="str">
        <f>RIGHT(Merge1[[#This Row],[Census Tract]],10)</f>
        <v>9009165400</v>
      </c>
    </row>
    <row r="170" spans="1:24" x14ac:dyDescent="0.25">
      <c r="A170" s="49">
        <v>9009165400</v>
      </c>
      <c r="B170" s="107" t="s">
        <v>251</v>
      </c>
      <c r="C170" s="107" t="s">
        <v>239</v>
      </c>
      <c r="D170" s="49">
        <v>2886.0785000000001</v>
      </c>
      <c r="E170" s="49">
        <v>3.7517931075784269E-3</v>
      </c>
      <c r="F170" s="49">
        <v>0</v>
      </c>
      <c r="G170" s="49">
        <v>0</v>
      </c>
      <c r="H170" s="107" t="s">
        <v>1965</v>
      </c>
      <c r="I170" s="49">
        <v>0</v>
      </c>
      <c r="J170" s="49">
        <v>3.7517931075784269E-3</v>
      </c>
      <c r="K170" s="49">
        <v>0</v>
      </c>
      <c r="L170" s="49">
        <v>0</v>
      </c>
      <c r="M170" s="49">
        <v>2886.0785000000001</v>
      </c>
      <c r="N170" s="49">
        <v>3.7517931075784269E-3</v>
      </c>
      <c r="O170" s="49">
        <v>0</v>
      </c>
      <c r="P170" s="49">
        <v>0</v>
      </c>
      <c r="Q170" s="49">
        <v>58.094999999999999</v>
      </c>
      <c r="R170" s="49">
        <v>1283</v>
      </c>
      <c r="S170" s="49">
        <v>3</v>
      </c>
      <c r="T170" s="49">
        <v>1</v>
      </c>
      <c r="U170" s="49">
        <v>3</v>
      </c>
      <c r="V170" s="49">
        <v>3</v>
      </c>
      <c r="W170" s="49">
        <v>3</v>
      </c>
      <c r="X170" s="49" t="str">
        <f>RIGHT(Merge1[[#This Row],[Census Tract]],10)</f>
        <v>9009165400</v>
      </c>
    </row>
    <row r="171" spans="1:24" x14ac:dyDescent="0.25">
      <c r="A171" s="49">
        <v>9009165500</v>
      </c>
      <c r="B171" s="107" t="s">
        <v>266</v>
      </c>
      <c r="C171" s="107" t="s">
        <v>239</v>
      </c>
      <c r="D171" s="49">
        <v>0</v>
      </c>
      <c r="E171" s="49">
        <v>0</v>
      </c>
      <c r="F171" s="49">
        <v>830</v>
      </c>
      <c r="G171" s="49">
        <v>1.4880077317262672E-5</v>
      </c>
      <c r="H171" s="107" t="s">
        <v>290</v>
      </c>
      <c r="I171" s="49">
        <v>0</v>
      </c>
      <c r="J171" s="49">
        <v>0</v>
      </c>
      <c r="K171" s="49">
        <v>0</v>
      </c>
      <c r="L171" s="49">
        <v>1.4880077317262672E-5</v>
      </c>
      <c r="M171" s="49">
        <v>0</v>
      </c>
      <c r="N171" s="49">
        <v>0</v>
      </c>
      <c r="O171" s="49">
        <v>830</v>
      </c>
      <c r="P171" s="49">
        <v>1.4880077317262672E-5</v>
      </c>
      <c r="Q171" s="49">
        <v>29.556999999999999</v>
      </c>
      <c r="R171" s="49">
        <v>1350</v>
      </c>
      <c r="S171" s="49">
        <v>5</v>
      </c>
      <c r="T171" s="49">
        <v>1</v>
      </c>
      <c r="U171" s="49">
        <v>4</v>
      </c>
      <c r="V171" s="49">
        <v>4.5</v>
      </c>
      <c r="W171" s="49">
        <v>5</v>
      </c>
      <c r="X171" s="49" t="str">
        <f>RIGHT(Merge1[[#This Row],[Census Tract]],10)</f>
        <v>9009165500</v>
      </c>
    </row>
    <row r="172" spans="1:24" x14ac:dyDescent="0.25">
      <c r="A172" s="49">
        <v>9009165500</v>
      </c>
      <c r="B172" s="107" t="s">
        <v>253</v>
      </c>
      <c r="C172" s="107" t="s">
        <v>244</v>
      </c>
      <c r="D172" s="49">
        <v>16559.529200000001</v>
      </c>
      <c r="E172" s="49">
        <v>1.9440665241910859E-3</v>
      </c>
      <c r="F172" s="49">
        <v>0</v>
      </c>
      <c r="G172" s="49">
        <v>1.166560563878554E-3</v>
      </c>
      <c r="H172" s="107" t="s">
        <v>1965</v>
      </c>
      <c r="I172" s="49">
        <v>0</v>
      </c>
      <c r="J172" s="49">
        <v>1.9440665241910859E-3</v>
      </c>
      <c r="K172" s="49">
        <v>0</v>
      </c>
      <c r="L172" s="49">
        <v>1.166560563878554E-3</v>
      </c>
      <c r="M172" s="49">
        <v>16559.529200000001</v>
      </c>
      <c r="N172" s="49">
        <v>1.9440665241910859E-3</v>
      </c>
      <c r="O172" s="49">
        <v>0</v>
      </c>
      <c r="P172" s="49">
        <v>1.166560563878554E-3</v>
      </c>
      <c r="Q172" s="49">
        <v>29.556999999999999</v>
      </c>
      <c r="R172" s="49">
        <v>1350</v>
      </c>
      <c r="S172" s="49">
        <v>5</v>
      </c>
      <c r="T172" s="49">
        <v>1</v>
      </c>
      <c r="U172" s="49">
        <v>4</v>
      </c>
      <c r="V172" s="49">
        <v>4.5</v>
      </c>
      <c r="W172" s="49">
        <v>5</v>
      </c>
      <c r="X172" s="49" t="str">
        <f>RIGHT(Merge1[[#This Row],[Census Tract]],10)</f>
        <v>9009165500</v>
      </c>
    </row>
    <row r="173" spans="1:24" x14ac:dyDescent="0.25">
      <c r="A173" s="49">
        <v>9009165600</v>
      </c>
      <c r="B173" s="107" t="s">
        <v>253</v>
      </c>
      <c r="C173" s="107" t="s">
        <v>239</v>
      </c>
      <c r="D173" s="49">
        <v>19896.485000000001</v>
      </c>
      <c r="E173" s="49">
        <v>7.7932105098144223E-6</v>
      </c>
      <c r="F173" s="49">
        <v>28247</v>
      </c>
      <c r="G173" s="49">
        <v>0</v>
      </c>
      <c r="H173" s="107" t="s">
        <v>1965</v>
      </c>
      <c r="I173" s="49">
        <v>2069.29</v>
      </c>
      <c r="J173" s="49">
        <v>7.7932105098144223E-6</v>
      </c>
      <c r="K173" s="49">
        <v>0</v>
      </c>
      <c r="L173" s="49">
        <v>0</v>
      </c>
      <c r="M173" s="49">
        <v>17827.195</v>
      </c>
      <c r="N173" s="49">
        <v>7.7932105098144223E-6</v>
      </c>
      <c r="O173" s="49">
        <v>28247</v>
      </c>
      <c r="P173" s="49">
        <v>0</v>
      </c>
      <c r="Q173" s="49">
        <v>36.97</v>
      </c>
      <c r="R173" s="49">
        <v>1454</v>
      </c>
      <c r="S173" s="49">
        <v>4</v>
      </c>
      <c r="T173" s="49">
        <v>1</v>
      </c>
      <c r="U173" s="49">
        <v>5</v>
      </c>
      <c r="V173" s="49">
        <v>4.5</v>
      </c>
      <c r="W173" s="49">
        <v>5</v>
      </c>
      <c r="X173" s="49" t="str">
        <f>RIGHT(Merge1[[#This Row],[Census Tract]],10)</f>
        <v>9009165600</v>
      </c>
    </row>
    <row r="174" spans="1:24" x14ac:dyDescent="0.25">
      <c r="A174" s="49">
        <v>9009165700</v>
      </c>
      <c r="B174" s="107" t="s">
        <v>253</v>
      </c>
      <c r="C174" s="107" t="s">
        <v>239</v>
      </c>
      <c r="D174" s="49">
        <v>25404.7137</v>
      </c>
      <c r="E174" s="49">
        <v>5.1950796379766766E-6</v>
      </c>
      <c r="F174" s="49">
        <v>0</v>
      </c>
      <c r="G174" s="49">
        <v>0</v>
      </c>
      <c r="H174" s="107" t="s">
        <v>1965</v>
      </c>
      <c r="I174" s="49">
        <v>0</v>
      </c>
      <c r="J174" s="49">
        <v>5.1950796379766766E-6</v>
      </c>
      <c r="K174" s="49">
        <v>0</v>
      </c>
      <c r="L174" s="49">
        <v>0</v>
      </c>
      <c r="M174" s="49">
        <v>25404.7137</v>
      </c>
      <c r="N174" s="49">
        <v>5.1950796379766766E-6</v>
      </c>
      <c r="O174" s="49">
        <v>0</v>
      </c>
      <c r="P174" s="49">
        <v>0</v>
      </c>
      <c r="Q174" s="49">
        <v>44.417999999999999</v>
      </c>
      <c r="R174" s="49">
        <v>1691</v>
      </c>
      <c r="S174" s="49">
        <v>3</v>
      </c>
      <c r="T174" s="49">
        <v>1</v>
      </c>
      <c r="U174" s="49">
        <v>4</v>
      </c>
      <c r="V174" s="49">
        <v>3.5</v>
      </c>
      <c r="W174" s="49">
        <v>4</v>
      </c>
      <c r="X174" s="49" t="str">
        <f>RIGHT(Merge1[[#This Row],[Census Tract]],10)</f>
        <v>9009165700</v>
      </c>
    </row>
    <row r="175" spans="1:24" x14ac:dyDescent="0.25">
      <c r="A175" s="49">
        <v>9009165801</v>
      </c>
      <c r="B175" s="107" t="s">
        <v>253</v>
      </c>
      <c r="C175" s="107" t="s">
        <v>239</v>
      </c>
      <c r="D175" s="49">
        <v>115079.54239999999</v>
      </c>
      <c r="E175" s="49">
        <v>2.1378185690849752E-5</v>
      </c>
      <c r="F175" s="49">
        <v>147584.07</v>
      </c>
      <c r="G175" s="49">
        <v>0</v>
      </c>
      <c r="H175" s="107" t="s">
        <v>1965</v>
      </c>
      <c r="I175" s="49">
        <v>5634.5207</v>
      </c>
      <c r="J175" s="49">
        <v>2.1378185690849752E-5</v>
      </c>
      <c r="K175" s="49">
        <v>0</v>
      </c>
      <c r="L175" s="49">
        <v>0</v>
      </c>
      <c r="M175" s="49">
        <v>109445.0217</v>
      </c>
      <c r="N175" s="49">
        <v>2.1378185690849752E-5</v>
      </c>
      <c r="O175" s="49">
        <v>147584.07</v>
      </c>
      <c r="P175" s="49">
        <v>0</v>
      </c>
      <c r="Q175" s="49">
        <v>46.055999999999997</v>
      </c>
      <c r="R175" s="49">
        <v>1430</v>
      </c>
      <c r="S175" s="49">
        <v>4</v>
      </c>
      <c r="T175" s="49">
        <v>1</v>
      </c>
      <c r="U175" s="49">
        <v>4</v>
      </c>
      <c r="V175" s="49">
        <v>4</v>
      </c>
      <c r="W175" s="49">
        <v>4</v>
      </c>
      <c r="X175" s="49" t="str">
        <f>RIGHT(Merge1[[#This Row],[Census Tract]],10)</f>
        <v>9009165801</v>
      </c>
    </row>
    <row r="176" spans="1:24" x14ac:dyDescent="0.25">
      <c r="A176" s="49">
        <v>9009165802</v>
      </c>
      <c r="B176" s="107" t="s">
        <v>253</v>
      </c>
      <c r="C176" s="107" t="s">
        <v>239</v>
      </c>
      <c r="D176" s="49">
        <v>4752.5604000000003</v>
      </c>
      <c r="E176" s="49">
        <v>4.4052749588965844E-6</v>
      </c>
      <c r="F176" s="49">
        <v>0</v>
      </c>
      <c r="G176" s="49">
        <v>0</v>
      </c>
      <c r="H176" s="107" t="s">
        <v>290</v>
      </c>
      <c r="I176" s="49">
        <v>0</v>
      </c>
      <c r="J176" s="49">
        <v>4.4052749588965844E-6</v>
      </c>
      <c r="K176" s="49">
        <v>0</v>
      </c>
      <c r="L176" s="49">
        <v>0</v>
      </c>
      <c r="M176" s="49">
        <v>4752.5604000000003</v>
      </c>
      <c r="N176" s="49">
        <v>4.4052749588965844E-6</v>
      </c>
      <c r="O176" s="49">
        <v>0</v>
      </c>
      <c r="P176" s="49">
        <v>0</v>
      </c>
      <c r="Q176" s="49">
        <v>61.927999999999997</v>
      </c>
      <c r="R176" s="49">
        <v>2045</v>
      </c>
      <c r="S176" s="49">
        <v>2</v>
      </c>
      <c r="T176" s="49">
        <v>1</v>
      </c>
      <c r="U176" s="49">
        <v>3</v>
      </c>
      <c r="V176" s="49">
        <v>2.5</v>
      </c>
      <c r="W176" s="49">
        <v>3</v>
      </c>
      <c r="X176" s="49" t="str">
        <f>RIGHT(Merge1[[#This Row],[Census Tract]],10)</f>
        <v>9009165802</v>
      </c>
    </row>
    <row r="177" spans="1:24" x14ac:dyDescent="0.25">
      <c r="A177" s="49">
        <v>9009165900</v>
      </c>
      <c r="B177" s="107" t="s">
        <v>253</v>
      </c>
      <c r="C177" s="107" t="s">
        <v>239</v>
      </c>
      <c r="D177" s="49">
        <v>98957.925600000002</v>
      </c>
      <c r="E177" s="49">
        <v>0</v>
      </c>
      <c r="F177" s="49">
        <v>1708</v>
      </c>
      <c r="G177" s="49">
        <v>2.7673873157353378E-2</v>
      </c>
      <c r="H177" s="107" t="s">
        <v>290</v>
      </c>
      <c r="I177" s="49">
        <v>0</v>
      </c>
      <c r="J177" s="49">
        <v>0</v>
      </c>
      <c r="K177" s="49">
        <v>0</v>
      </c>
      <c r="L177" s="49">
        <v>2.7673873157353378E-2</v>
      </c>
      <c r="M177" s="49">
        <v>98957.925600000002</v>
      </c>
      <c r="N177" s="49">
        <v>0</v>
      </c>
      <c r="O177" s="49">
        <v>1708</v>
      </c>
      <c r="P177" s="49">
        <v>2.7673873157353378E-2</v>
      </c>
      <c r="Q177" s="49">
        <v>69.492999999999995</v>
      </c>
      <c r="R177" s="49">
        <v>2369</v>
      </c>
      <c r="S177" s="49">
        <v>2</v>
      </c>
      <c r="T177" s="49">
        <v>1</v>
      </c>
      <c r="U177" s="49">
        <v>3</v>
      </c>
      <c r="V177" s="49">
        <v>2.5</v>
      </c>
      <c r="W177" s="49">
        <v>3</v>
      </c>
      <c r="X177" s="49" t="str">
        <f>RIGHT(Merge1[[#This Row],[Census Tract]],10)</f>
        <v>9009165900</v>
      </c>
    </row>
    <row r="178" spans="1:24" x14ac:dyDescent="0.25">
      <c r="A178" s="49">
        <v>9009166001</v>
      </c>
      <c r="B178" s="107" t="s">
        <v>253</v>
      </c>
      <c r="C178" s="107" t="s">
        <v>239</v>
      </c>
      <c r="D178" s="49">
        <v>45290.201699999998</v>
      </c>
      <c r="E178" s="49">
        <v>7.6856935292475585E-3</v>
      </c>
      <c r="F178" s="49">
        <v>50057</v>
      </c>
      <c r="G178" s="49">
        <v>0</v>
      </c>
      <c r="H178" s="107" t="s">
        <v>1965</v>
      </c>
      <c r="I178" s="49">
        <v>0</v>
      </c>
      <c r="J178" s="49">
        <v>7.6856935292475585E-3</v>
      </c>
      <c r="K178" s="49">
        <v>0</v>
      </c>
      <c r="L178" s="49">
        <v>0</v>
      </c>
      <c r="M178" s="49">
        <v>45290.201699999998</v>
      </c>
      <c r="N178" s="49">
        <v>7.6856935292475585E-3</v>
      </c>
      <c r="O178" s="49">
        <v>50057</v>
      </c>
      <c r="P178" s="49">
        <v>0</v>
      </c>
      <c r="Q178" s="49">
        <v>49.082000000000001</v>
      </c>
      <c r="R178" s="49">
        <v>1616</v>
      </c>
      <c r="S178" s="49">
        <v>3</v>
      </c>
      <c r="T178" s="49">
        <v>1</v>
      </c>
      <c r="U178" s="49">
        <v>4</v>
      </c>
      <c r="V178" s="49">
        <v>3.5</v>
      </c>
      <c r="W178" s="49">
        <v>4</v>
      </c>
      <c r="X178" s="49" t="str">
        <f>RIGHT(Merge1[[#This Row],[Census Tract]],10)</f>
        <v>9009166001</v>
      </c>
    </row>
    <row r="179" spans="1:24" x14ac:dyDescent="0.25">
      <c r="A179" s="49">
        <v>9009166002</v>
      </c>
      <c r="B179" s="107" t="s">
        <v>253</v>
      </c>
      <c r="C179" s="107" t="s">
        <v>239</v>
      </c>
      <c r="D179" s="49">
        <v>105298.10710000001</v>
      </c>
      <c r="E179" s="49">
        <v>0</v>
      </c>
      <c r="F179" s="49">
        <v>0</v>
      </c>
      <c r="G179" s="49">
        <v>3.0057756180870595E-4</v>
      </c>
      <c r="H179" s="107" t="s">
        <v>290</v>
      </c>
      <c r="I179" s="49">
        <v>2121.1496000000002</v>
      </c>
      <c r="J179" s="49">
        <v>0</v>
      </c>
      <c r="K179" s="49">
        <v>0</v>
      </c>
      <c r="L179" s="49">
        <v>3.0057756180870595E-4</v>
      </c>
      <c r="M179" s="49">
        <v>103176.9575</v>
      </c>
      <c r="N179" s="49">
        <v>0</v>
      </c>
      <c r="O179" s="49">
        <v>0</v>
      </c>
      <c r="P179" s="49">
        <v>3.0057756180870595E-4</v>
      </c>
      <c r="Q179" s="49">
        <v>64.28</v>
      </c>
      <c r="R179" s="49">
        <v>1710</v>
      </c>
      <c r="S179" s="49">
        <v>2</v>
      </c>
      <c r="T179" s="49">
        <v>1</v>
      </c>
      <c r="U179" s="49">
        <v>3</v>
      </c>
      <c r="V179" s="49">
        <v>2.5</v>
      </c>
      <c r="W179" s="49">
        <v>3</v>
      </c>
      <c r="X179" s="49" t="str">
        <f>RIGHT(Merge1[[#This Row],[Census Tract]],10)</f>
        <v>9009166002</v>
      </c>
    </row>
    <row r="180" spans="1:24" x14ac:dyDescent="0.25">
      <c r="A180" s="49">
        <v>9009167100</v>
      </c>
      <c r="B180" s="107" t="s">
        <v>255</v>
      </c>
      <c r="C180" s="107" t="s">
        <v>239</v>
      </c>
      <c r="D180" s="49">
        <v>93146.874100000001</v>
      </c>
      <c r="E180" s="49">
        <v>2.2116130396380366E-3</v>
      </c>
      <c r="F180" s="49">
        <v>1581.66</v>
      </c>
      <c r="G180" s="49">
        <v>0</v>
      </c>
      <c r="H180" s="107" t="s">
        <v>1965</v>
      </c>
      <c r="I180" s="49">
        <v>0</v>
      </c>
      <c r="J180" s="49">
        <v>2.2116130396380366E-3</v>
      </c>
      <c r="K180" s="49">
        <v>0</v>
      </c>
      <c r="L180" s="49">
        <v>0</v>
      </c>
      <c r="M180" s="49">
        <v>93146.874100000001</v>
      </c>
      <c r="N180" s="49">
        <v>2.2116130396380366E-3</v>
      </c>
      <c r="O180" s="49">
        <v>1581.66</v>
      </c>
      <c r="P180" s="49">
        <v>0</v>
      </c>
      <c r="Q180" s="49">
        <v>67.659000000000006</v>
      </c>
      <c r="R180" s="49">
        <v>1824</v>
      </c>
      <c r="S180" s="49">
        <v>2</v>
      </c>
      <c r="T180" s="49">
        <v>1</v>
      </c>
      <c r="U180" s="49">
        <v>3</v>
      </c>
      <c r="V180" s="49">
        <v>2.5</v>
      </c>
      <c r="W180" s="49">
        <v>3</v>
      </c>
      <c r="X180" s="49" t="str">
        <f>RIGHT(Merge1[[#This Row],[Census Tract]],10)</f>
        <v>9009167100</v>
      </c>
    </row>
    <row r="181" spans="1:24" x14ac:dyDescent="0.25">
      <c r="A181" s="49">
        <v>9009167201</v>
      </c>
      <c r="B181" s="107" t="s">
        <v>255</v>
      </c>
      <c r="C181" s="107" t="s">
        <v>239</v>
      </c>
      <c r="D181" s="49">
        <v>260614.27919999999</v>
      </c>
      <c r="E181" s="49">
        <v>0</v>
      </c>
      <c r="F181" s="49">
        <v>113338.29</v>
      </c>
      <c r="G181" s="49">
        <v>3.1542490295587063E-4</v>
      </c>
      <c r="H181" s="107" t="s">
        <v>290</v>
      </c>
      <c r="I181" s="49">
        <v>0</v>
      </c>
      <c r="J181" s="49">
        <v>0</v>
      </c>
      <c r="K181" s="49">
        <v>0</v>
      </c>
      <c r="L181" s="49">
        <v>3.1542490295587063E-4</v>
      </c>
      <c r="M181" s="49">
        <v>260614.27919999999</v>
      </c>
      <c r="N181" s="49">
        <v>0</v>
      </c>
      <c r="O181" s="49">
        <v>113338.29</v>
      </c>
      <c r="P181" s="49">
        <v>3.1542490295587063E-4</v>
      </c>
      <c r="Q181" s="49">
        <v>55.04</v>
      </c>
      <c r="R181" s="49">
        <v>1741</v>
      </c>
      <c r="S181" s="49">
        <v>3</v>
      </c>
      <c r="T181" s="49">
        <v>1</v>
      </c>
      <c r="U181" s="49">
        <v>2</v>
      </c>
      <c r="V181" s="49">
        <v>2.5</v>
      </c>
      <c r="W181" s="49">
        <v>3</v>
      </c>
      <c r="X181" s="49" t="str">
        <f>RIGHT(Merge1[[#This Row],[Census Tract]],10)</f>
        <v>9009167201</v>
      </c>
    </row>
    <row r="182" spans="1:24" x14ac:dyDescent="0.25">
      <c r="A182" s="49">
        <v>9009167202</v>
      </c>
      <c r="B182" s="107" t="s">
        <v>255</v>
      </c>
      <c r="C182" s="107" t="s">
        <v>239</v>
      </c>
      <c r="D182" s="49">
        <v>216707.51319999999</v>
      </c>
      <c r="E182" s="49">
        <v>1.8319484961543755E-3</v>
      </c>
      <c r="F182" s="49">
        <v>507461</v>
      </c>
      <c r="G182" s="49">
        <v>0</v>
      </c>
      <c r="H182" s="107" t="s">
        <v>1965</v>
      </c>
      <c r="I182" s="49">
        <v>0</v>
      </c>
      <c r="J182" s="49">
        <v>1.8319484961543755E-3</v>
      </c>
      <c r="K182" s="49">
        <v>0</v>
      </c>
      <c r="L182" s="49">
        <v>0</v>
      </c>
      <c r="M182" s="49">
        <v>216707.51319999999</v>
      </c>
      <c r="N182" s="49">
        <v>1.8319484961543755E-3</v>
      </c>
      <c r="O182" s="49">
        <v>507461</v>
      </c>
      <c r="P182" s="49">
        <v>0</v>
      </c>
      <c r="Q182" s="49">
        <v>52.664000000000001</v>
      </c>
      <c r="R182" s="49">
        <v>1464</v>
      </c>
      <c r="S182" s="49">
        <v>3</v>
      </c>
      <c r="T182" s="49">
        <v>1</v>
      </c>
      <c r="U182" s="49">
        <v>4</v>
      </c>
      <c r="V182" s="49">
        <v>3.5</v>
      </c>
      <c r="W182" s="49">
        <v>4</v>
      </c>
      <c r="X182" s="49" t="str">
        <f>RIGHT(Merge1[[#This Row],[Census Tract]],10)</f>
        <v>9009167202</v>
      </c>
    </row>
    <row r="183" spans="1:24" x14ac:dyDescent="0.25">
      <c r="A183" s="49">
        <v>9009167300</v>
      </c>
      <c r="B183" s="107" t="s">
        <v>255</v>
      </c>
      <c r="C183" s="107" t="s">
        <v>239</v>
      </c>
      <c r="D183" s="49">
        <v>190974.886</v>
      </c>
      <c r="E183" s="49">
        <v>0</v>
      </c>
      <c r="F183" s="49">
        <v>0</v>
      </c>
      <c r="G183" s="49">
        <v>4.5107347338931524E-4</v>
      </c>
      <c r="H183" s="107" t="s">
        <v>290</v>
      </c>
      <c r="I183" s="49">
        <v>0</v>
      </c>
      <c r="J183" s="49">
        <v>0</v>
      </c>
      <c r="K183" s="49">
        <v>0</v>
      </c>
      <c r="L183" s="49">
        <v>4.5107347338931524E-4</v>
      </c>
      <c r="M183" s="49">
        <v>190974.886</v>
      </c>
      <c r="N183" s="49">
        <v>0</v>
      </c>
      <c r="O183" s="49">
        <v>0</v>
      </c>
      <c r="P183" s="49">
        <v>4.5107347338931524E-4</v>
      </c>
      <c r="Q183" s="49">
        <v>65.391999999999996</v>
      </c>
      <c r="R183" s="49">
        <v>1724</v>
      </c>
      <c r="S183" s="49">
        <v>2</v>
      </c>
      <c r="T183" s="49">
        <v>1</v>
      </c>
      <c r="U183" s="49">
        <v>2</v>
      </c>
      <c r="V183" s="49">
        <v>2</v>
      </c>
      <c r="W183" s="49">
        <v>2</v>
      </c>
      <c r="X183" s="49" t="str">
        <f>RIGHT(Merge1[[#This Row],[Census Tract]],10)</f>
        <v>9009167300</v>
      </c>
    </row>
    <row r="184" spans="1:24" x14ac:dyDescent="0.25">
      <c r="A184" s="49">
        <v>9009180100</v>
      </c>
      <c r="B184" s="107" t="s">
        <v>254</v>
      </c>
      <c r="C184" s="107" t="s">
        <v>239</v>
      </c>
      <c r="D184" s="49">
        <v>24280.935099999999</v>
      </c>
      <c r="E184" s="49">
        <v>2.0521099747744923E-3</v>
      </c>
      <c r="F184" s="49">
        <v>0</v>
      </c>
      <c r="G184" s="49">
        <v>0</v>
      </c>
      <c r="H184" s="107" t="s">
        <v>1965</v>
      </c>
      <c r="I184" s="49">
        <v>0</v>
      </c>
      <c r="J184" s="49">
        <v>2.0521099747744923E-3</v>
      </c>
      <c r="K184" s="49">
        <v>0</v>
      </c>
      <c r="L184" s="49">
        <v>0</v>
      </c>
      <c r="M184" s="49">
        <v>24280.935099999999</v>
      </c>
      <c r="N184" s="49">
        <v>2.0521099747744923E-3</v>
      </c>
      <c r="O184" s="49">
        <v>0</v>
      </c>
      <c r="P184" s="49">
        <v>0</v>
      </c>
      <c r="Q184" s="49">
        <v>43.061999999999998</v>
      </c>
      <c r="R184" s="49">
        <v>1536</v>
      </c>
      <c r="S184" s="49">
        <v>4</v>
      </c>
      <c r="T184" s="49">
        <v>1</v>
      </c>
      <c r="U184" s="49">
        <v>5</v>
      </c>
      <c r="V184" s="49">
        <v>4.5</v>
      </c>
      <c r="W184" s="49">
        <v>5</v>
      </c>
      <c r="X184" s="49" t="str">
        <f>RIGHT(Merge1[[#This Row],[Census Tract]],10)</f>
        <v>9009180100</v>
      </c>
    </row>
    <row r="185" spans="1:24" x14ac:dyDescent="0.25">
      <c r="A185" s="49">
        <v>9009180100</v>
      </c>
      <c r="B185" s="107" t="s">
        <v>265</v>
      </c>
      <c r="C185" s="107" t="s">
        <v>239</v>
      </c>
      <c r="D185" s="49">
        <v>0</v>
      </c>
      <c r="E185" s="49">
        <v>0</v>
      </c>
      <c r="F185" s="49">
        <v>12866</v>
      </c>
      <c r="G185" s="49">
        <v>5.4889331606372202E-4</v>
      </c>
      <c r="H185" s="107" t="s">
        <v>290</v>
      </c>
      <c r="I185" s="49">
        <v>0</v>
      </c>
      <c r="J185" s="49">
        <v>0</v>
      </c>
      <c r="K185" s="49">
        <v>0</v>
      </c>
      <c r="L185" s="49">
        <v>5.4889331606372202E-4</v>
      </c>
      <c r="M185" s="49">
        <v>0</v>
      </c>
      <c r="N185" s="49">
        <v>0</v>
      </c>
      <c r="O185" s="49">
        <v>12866</v>
      </c>
      <c r="P185" s="49">
        <v>5.4889331606372202E-4</v>
      </c>
      <c r="Q185" s="49">
        <v>43.061999999999998</v>
      </c>
      <c r="R185" s="49">
        <v>1536</v>
      </c>
      <c r="S185" s="49">
        <v>4</v>
      </c>
      <c r="T185" s="49">
        <v>1</v>
      </c>
      <c r="U185" s="49">
        <v>5</v>
      </c>
      <c r="V185" s="49">
        <v>4.5</v>
      </c>
      <c r="W185" s="49">
        <v>5</v>
      </c>
      <c r="X185" s="49" t="str">
        <f>RIGHT(Merge1[[#This Row],[Census Tract]],10)</f>
        <v>9009180100</v>
      </c>
    </row>
    <row r="186" spans="1:24" x14ac:dyDescent="0.25">
      <c r="A186" s="49">
        <v>9009180200</v>
      </c>
      <c r="B186" s="107" t="s">
        <v>254</v>
      </c>
      <c r="C186" s="107" t="s">
        <v>239</v>
      </c>
      <c r="D186" s="49">
        <v>22798.3066</v>
      </c>
      <c r="E186" s="49">
        <v>2.2604245137898406E-3</v>
      </c>
      <c r="F186" s="49">
        <v>0</v>
      </c>
      <c r="G186" s="49">
        <v>0</v>
      </c>
      <c r="H186" s="107" t="s">
        <v>1965</v>
      </c>
      <c r="I186" s="49">
        <v>0</v>
      </c>
      <c r="J186" s="49">
        <v>2.2604245137898406E-3</v>
      </c>
      <c r="K186" s="49">
        <v>0</v>
      </c>
      <c r="L186" s="49">
        <v>0</v>
      </c>
      <c r="M186" s="49">
        <v>22798.3066</v>
      </c>
      <c r="N186" s="49">
        <v>2.2604245137898406E-3</v>
      </c>
      <c r="O186" s="49">
        <v>0</v>
      </c>
      <c r="P186" s="49">
        <v>0</v>
      </c>
      <c r="Q186" s="49">
        <v>38.582999999999998</v>
      </c>
      <c r="R186" s="49">
        <v>1377</v>
      </c>
      <c r="S186" s="49">
        <v>4</v>
      </c>
      <c r="T186" s="49">
        <v>1</v>
      </c>
      <c r="U186" s="49">
        <v>5</v>
      </c>
      <c r="V186" s="49">
        <v>4.5</v>
      </c>
      <c r="W186" s="49">
        <v>5</v>
      </c>
      <c r="X186" s="49" t="str">
        <f>RIGHT(Merge1[[#This Row],[Census Tract]],10)</f>
        <v>9009180200</v>
      </c>
    </row>
    <row r="187" spans="1:24" x14ac:dyDescent="0.25">
      <c r="A187" s="49">
        <v>9009180200</v>
      </c>
      <c r="B187" s="107" t="s">
        <v>265</v>
      </c>
      <c r="C187" s="107" t="s">
        <v>239</v>
      </c>
      <c r="D187" s="49">
        <v>0</v>
      </c>
      <c r="E187" s="49">
        <v>0</v>
      </c>
      <c r="F187" s="49">
        <v>30</v>
      </c>
      <c r="G187" s="49">
        <v>1.6695238428886276E-3</v>
      </c>
      <c r="H187" s="107" t="s">
        <v>290</v>
      </c>
      <c r="I187" s="49">
        <v>0</v>
      </c>
      <c r="J187" s="49">
        <v>0</v>
      </c>
      <c r="K187" s="49">
        <v>0</v>
      </c>
      <c r="L187" s="49">
        <v>1.6695238428886276E-3</v>
      </c>
      <c r="M187" s="49">
        <v>0</v>
      </c>
      <c r="N187" s="49">
        <v>0</v>
      </c>
      <c r="O187" s="49">
        <v>30</v>
      </c>
      <c r="P187" s="49">
        <v>1.6695238428886276E-3</v>
      </c>
      <c r="Q187" s="49">
        <v>38.582999999999998</v>
      </c>
      <c r="R187" s="49">
        <v>1377</v>
      </c>
      <c r="S187" s="49">
        <v>4</v>
      </c>
      <c r="T187" s="49">
        <v>1</v>
      </c>
      <c r="U187" s="49">
        <v>5</v>
      </c>
      <c r="V187" s="49">
        <v>4.5</v>
      </c>
      <c r="W187" s="49">
        <v>5</v>
      </c>
      <c r="X187" s="49" t="str">
        <f>RIGHT(Merge1[[#This Row],[Census Tract]],10)</f>
        <v>9009180200</v>
      </c>
    </row>
    <row r="188" spans="1:24" x14ac:dyDescent="0.25">
      <c r="A188" s="49">
        <v>9009180200</v>
      </c>
      <c r="B188" s="107" t="s">
        <v>251</v>
      </c>
      <c r="C188" s="107" t="s">
        <v>239</v>
      </c>
      <c r="D188" s="49">
        <v>2993.6754999999998</v>
      </c>
      <c r="E188" s="49">
        <v>2.7031405787265898E-3</v>
      </c>
      <c r="F188" s="49">
        <v>0</v>
      </c>
      <c r="G188" s="49">
        <v>0</v>
      </c>
      <c r="H188" s="107" t="s">
        <v>1965</v>
      </c>
      <c r="I188" s="49">
        <v>0</v>
      </c>
      <c r="J188" s="49">
        <v>2.7031405787265898E-3</v>
      </c>
      <c r="K188" s="49">
        <v>0</v>
      </c>
      <c r="L188" s="49">
        <v>0</v>
      </c>
      <c r="M188" s="49">
        <v>2993.6754999999998</v>
      </c>
      <c r="N188" s="49">
        <v>2.7031405787265898E-3</v>
      </c>
      <c r="O188" s="49">
        <v>0</v>
      </c>
      <c r="P188" s="49">
        <v>0</v>
      </c>
      <c r="Q188" s="49">
        <v>38.582999999999998</v>
      </c>
      <c r="R188" s="49">
        <v>1377</v>
      </c>
      <c r="S188" s="49">
        <v>4</v>
      </c>
      <c r="T188" s="49">
        <v>1</v>
      </c>
      <c r="U188" s="49">
        <v>5</v>
      </c>
      <c r="V188" s="49">
        <v>4.5</v>
      </c>
      <c r="W188" s="49">
        <v>5</v>
      </c>
      <c r="X188" s="49" t="str">
        <f>RIGHT(Merge1[[#This Row],[Census Tract]],10)</f>
        <v>9009180200</v>
      </c>
    </row>
    <row r="189" spans="1:24" x14ac:dyDescent="0.25">
      <c r="A189" s="49">
        <v>9009180300</v>
      </c>
      <c r="B189" s="107" t="s">
        <v>254</v>
      </c>
      <c r="C189" s="107" t="s">
        <v>239</v>
      </c>
      <c r="D189" s="49">
        <v>32315.9293</v>
      </c>
      <c r="E189" s="49">
        <v>0</v>
      </c>
      <c r="F189" s="49">
        <v>0</v>
      </c>
      <c r="G189" s="49">
        <v>7.0317471931384296E-4</v>
      </c>
      <c r="H189" s="107" t="s">
        <v>290</v>
      </c>
      <c r="I189" s="49">
        <v>0</v>
      </c>
      <c r="J189" s="49">
        <v>0</v>
      </c>
      <c r="K189" s="49">
        <v>0</v>
      </c>
      <c r="L189" s="49">
        <v>7.0317471931384296E-4</v>
      </c>
      <c r="M189" s="49">
        <v>32315.9293</v>
      </c>
      <c r="N189" s="49">
        <v>0</v>
      </c>
      <c r="O189" s="49">
        <v>0</v>
      </c>
      <c r="P189" s="49">
        <v>7.0317471931384296E-4</v>
      </c>
      <c r="Q189" s="49">
        <v>33.018000000000001</v>
      </c>
      <c r="R189" s="49">
        <v>1284</v>
      </c>
      <c r="S189" s="49">
        <v>4</v>
      </c>
      <c r="T189" s="49">
        <v>1</v>
      </c>
      <c r="U189" s="49">
        <v>3</v>
      </c>
      <c r="V189" s="49">
        <v>3.5</v>
      </c>
      <c r="W189" s="49">
        <v>4</v>
      </c>
      <c r="X189" s="49" t="str">
        <f>RIGHT(Merge1[[#This Row],[Census Tract]],10)</f>
        <v>9009180300</v>
      </c>
    </row>
    <row r="190" spans="1:24" x14ac:dyDescent="0.25">
      <c r="A190" s="49">
        <v>9009180300</v>
      </c>
      <c r="B190" s="107" t="s">
        <v>255</v>
      </c>
      <c r="C190" s="107" t="s">
        <v>239</v>
      </c>
      <c r="D190" s="49">
        <v>10134.6129</v>
      </c>
      <c r="E190" s="49">
        <v>2.6671952392185549E-3</v>
      </c>
      <c r="F190" s="49">
        <v>500</v>
      </c>
      <c r="G190" s="49">
        <v>0</v>
      </c>
      <c r="H190" s="107" t="s">
        <v>1965</v>
      </c>
      <c r="I190" s="49">
        <v>0</v>
      </c>
      <c r="J190" s="49">
        <v>2.6671952392185549E-3</v>
      </c>
      <c r="K190" s="49">
        <v>0</v>
      </c>
      <c r="L190" s="49">
        <v>0</v>
      </c>
      <c r="M190" s="49">
        <v>10134.6129</v>
      </c>
      <c r="N190" s="49">
        <v>2.6671952392185549E-3</v>
      </c>
      <c r="O190" s="49">
        <v>500</v>
      </c>
      <c r="P190" s="49">
        <v>0</v>
      </c>
      <c r="Q190" s="49">
        <v>33.018000000000001</v>
      </c>
      <c r="R190" s="49">
        <v>1284</v>
      </c>
      <c r="S190" s="49">
        <v>4</v>
      </c>
      <c r="T190" s="49">
        <v>1</v>
      </c>
      <c r="U190" s="49">
        <v>3</v>
      </c>
      <c r="V190" s="49">
        <v>3.5</v>
      </c>
      <c r="W190" s="49">
        <v>4</v>
      </c>
      <c r="X190" s="49" t="str">
        <f>RIGHT(Merge1[[#This Row],[Census Tract]],10)</f>
        <v>9009180300</v>
      </c>
    </row>
    <row r="191" spans="1:24" x14ac:dyDescent="0.25">
      <c r="A191" s="49">
        <v>9009180400</v>
      </c>
      <c r="B191" s="107" t="s">
        <v>254</v>
      </c>
      <c r="C191" s="107" t="s">
        <v>239</v>
      </c>
      <c r="D191" s="49">
        <v>17417.411800000002</v>
      </c>
      <c r="E191" s="49">
        <v>0</v>
      </c>
      <c r="F191" s="49">
        <v>0</v>
      </c>
      <c r="G191" s="49">
        <v>1.6368085048988939E-5</v>
      </c>
      <c r="H191" s="107" t="s">
        <v>290</v>
      </c>
      <c r="I191" s="49">
        <v>0</v>
      </c>
      <c r="J191" s="49">
        <v>0</v>
      </c>
      <c r="K191" s="49">
        <v>0</v>
      </c>
      <c r="L191" s="49">
        <v>1.6368085048988939E-5</v>
      </c>
      <c r="M191" s="49">
        <v>17417.411800000002</v>
      </c>
      <c r="N191" s="49">
        <v>0</v>
      </c>
      <c r="O191" s="49">
        <v>0</v>
      </c>
      <c r="P191" s="49">
        <v>1.6368085048988939E-5</v>
      </c>
      <c r="Q191" s="49">
        <v>48.488</v>
      </c>
      <c r="R191" s="49">
        <v>1490</v>
      </c>
      <c r="S191" s="49">
        <v>3</v>
      </c>
      <c r="T191" s="49">
        <v>1</v>
      </c>
      <c r="U191" s="49">
        <v>4</v>
      </c>
      <c r="V191" s="49">
        <v>3.5</v>
      </c>
      <c r="W191" s="49">
        <v>4</v>
      </c>
      <c r="X191" s="49" t="str">
        <f>RIGHT(Merge1[[#This Row],[Census Tract]],10)</f>
        <v>9009180400</v>
      </c>
    </row>
    <row r="192" spans="1:24" x14ac:dyDescent="0.25">
      <c r="A192" s="49">
        <v>9009180400</v>
      </c>
      <c r="B192" s="107" t="s">
        <v>265</v>
      </c>
      <c r="C192" s="107" t="s">
        <v>239</v>
      </c>
      <c r="D192" s="49">
        <v>0</v>
      </c>
      <c r="E192" s="49">
        <v>0</v>
      </c>
      <c r="F192" s="49">
        <v>29346</v>
      </c>
      <c r="G192" s="49">
        <v>6.5472340195955756E-6</v>
      </c>
      <c r="H192" s="107" t="s">
        <v>290</v>
      </c>
      <c r="I192" s="49">
        <v>0</v>
      </c>
      <c r="J192" s="49">
        <v>0</v>
      </c>
      <c r="K192" s="49">
        <v>0</v>
      </c>
      <c r="L192" s="49">
        <v>6.5472340195955756E-6</v>
      </c>
      <c r="M192" s="49">
        <v>0</v>
      </c>
      <c r="N192" s="49">
        <v>0</v>
      </c>
      <c r="O192" s="49">
        <v>29346</v>
      </c>
      <c r="P192" s="49">
        <v>6.5472340195955756E-6</v>
      </c>
      <c r="Q192" s="49">
        <v>48.488</v>
      </c>
      <c r="R192" s="49">
        <v>1490</v>
      </c>
      <c r="S192" s="49">
        <v>3</v>
      </c>
      <c r="T192" s="49">
        <v>1</v>
      </c>
      <c r="U192" s="49">
        <v>4</v>
      </c>
      <c r="V192" s="49">
        <v>3.5</v>
      </c>
      <c r="W192" s="49">
        <v>4</v>
      </c>
      <c r="X192" s="49" t="str">
        <f>RIGHT(Merge1[[#This Row],[Census Tract]],10)</f>
        <v>9009180400</v>
      </c>
    </row>
    <row r="193" spans="1:24" x14ac:dyDescent="0.25">
      <c r="A193" s="49">
        <v>9009180500</v>
      </c>
      <c r="B193" s="107" t="s">
        <v>254</v>
      </c>
      <c r="C193" s="107" t="s">
        <v>239</v>
      </c>
      <c r="D193" s="49">
        <v>20826.716400000001</v>
      </c>
      <c r="E193" s="49">
        <v>2.5411533771550063E-5</v>
      </c>
      <c r="F193" s="49">
        <v>0</v>
      </c>
      <c r="G193" s="49">
        <v>5.1187465971383593E-5</v>
      </c>
      <c r="H193" s="107" t="s">
        <v>1966</v>
      </c>
      <c r="I193" s="49">
        <v>0</v>
      </c>
      <c r="J193" s="49">
        <v>2.5411533771550063E-5</v>
      </c>
      <c r="K193" s="49">
        <v>0</v>
      </c>
      <c r="L193" s="49">
        <v>5.1187465971383593E-5</v>
      </c>
      <c r="M193" s="49">
        <v>20826.716400000001</v>
      </c>
      <c r="N193" s="49">
        <v>2.5411533771550063E-5</v>
      </c>
      <c r="O193" s="49">
        <v>0</v>
      </c>
      <c r="P193" s="49">
        <v>5.1187465971383593E-5</v>
      </c>
      <c r="Q193" s="49">
        <v>49.853000000000002</v>
      </c>
      <c r="R193" s="49">
        <v>1520</v>
      </c>
      <c r="S193" s="49">
        <v>3</v>
      </c>
      <c r="T193" s="49">
        <v>1</v>
      </c>
      <c r="U193" s="49">
        <v>5</v>
      </c>
      <c r="V193" s="49">
        <v>4</v>
      </c>
      <c r="W193" s="49">
        <v>4</v>
      </c>
      <c r="X193" s="49" t="str">
        <f>RIGHT(Merge1[[#This Row],[Census Tract]],10)</f>
        <v>9009180500</v>
      </c>
    </row>
    <row r="194" spans="1:24" x14ac:dyDescent="0.25">
      <c r="A194" s="49">
        <v>9009180500</v>
      </c>
      <c r="B194" s="107" t="s">
        <v>265</v>
      </c>
      <c r="C194" s="107" t="s">
        <v>239</v>
      </c>
      <c r="D194" s="49">
        <v>0</v>
      </c>
      <c r="E194" s="49">
        <v>0</v>
      </c>
      <c r="F194" s="49">
        <v>10040</v>
      </c>
      <c r="G194" s="49">
        <v>9.2256479367028557E-6</v>
      </c>
      <c r="H194" s="107" t="s">
        <v>290</v>
      </c>
      <c r="I194" s="49">
        <v>0</v>
      </c>
      <c r="J194" s="49">
        <v>0</v>
      </c>
      <c r="K194" s="49">
        <v>0</v>
      </c>
      <c r="L194" s="49">
        <v>9.2256479367028557E-6</v>
      </c>
      <c r="M194" s="49">
        <v>0</v>
      </c>
      <c r="N194" s="49">
        <v>0</v>
      </c>
      <c r="O194" s="49">
        <v>10040</v>
      </c>
      <c r="P194" s="49">
        <v>9.2256479367028557E-6</v>
      </c>
      <c r="Q194" s="49">
        <v>49.853000000000002</v>
      </c>
      <c r="R194" s="49">
        <v>1520</v>
      </c>
      <c r="S194" s="49">
        <v>3</v>
      </c>
      <c r="T194" s="49">
        <v>1</v>
      </c>
      <c r="U194" s="49">
        <v>5</v>
      </c>
      <c r="V194" s="49">
        <v>4</v>
      </c>
      <c r="W194" s="49">
        <v>4</v>
      </c>
      <c r="X194" s="49" t="str">
        <f>RIGHT(Merge1[[#This Row],[Census Tract]],10)</f>
        <v>9009180500</v>
      </c>
    </row>
    <row r="195" spans="1:24" x14ac:dyDescent="0.25">
      <c r="A195" s="49">
        <v>9009180500</v>
      </c>
      <c r="B195" s="107" t="s">
        <v>251</v>
      </c>
      <c r="C195" s="107" t="s">
        <v>239</v>
      </c>
      <c r="D195" s="49">
        <v>54047.178699999997</v>
      </c>
      <c r="E195" s="49">
        <v>0</v>
      </c>
      <c r="F195" s="49">
        <v>0</v>
      </c>
      <c r="G195" s="49">
        <v>5.654429380559815E-6</v>
      </c>
      <c r="H195" s="107" t="s">
        <v>290</v>
      </c>
      <c r="I195" s="49">
        <v>0</v>
      </c>
      <c r="J195" s="49">
        <v>0</v>
      </c>
      <c r="K195" s="49">
        <v>0</v>
      </c>
      <c r="L195" s="49">
        <v>5.654429380559815E-6</v>
      </c>
      <c r="M195" s="49">
        <v>54047.178699999997</v>
      </c>
      <c r="N195" s="49">
        <v>0</v>
      </c>
      <c r="O195" s="49">
        <v>0</v>
      </c>
      <c r="P195" s="49">
        <v>5.654429380559815E-6</v>
      </c>
      <c r="Q195" s="49">
        <v>49.853000000000002</v>
      </c>
      <c r="R195" s="49">
        <v>1520</v>
      </c>
      <c r="S195" s="49">
        <v>3</v>
      </c>
      <c r="T195" s="49">
        <v>1</v>
      </c>
      <c r="U195" s="49">
        <v>5</v>
      </c>
      <c r="V195" s="49">
        <v>4</v>
      </c>
      <c r="W195" s="49">
        <v>4</v>
      </c>
      <c r="X195" s="49" t="str">
        <f>RIGHT(Merge1[[#This Row],[Census Tract]],10)</f>
        <v>9009180500</v>
      </c>
    </row>
    <row r="196" spans="1:24" x14ac:dyDescent="0.25">
      <c r="A196" s="49">
        <v>9009180601</v>
      </c>
      <c r="B196" s="107" t="s">
        <v>254</v>
      </c>
      <c r="C196" s="107" t="s">
        <v>239</v>
      </c>
      <c r="D196" s="49">
        <v>5063.9494999999997</v>
      </c>
      <c r="E196" s="49">
        <v>0</v>
      </c>
      <c r="F196" s="49">
        <v>0</v>
      </c>
      <c r="G196" s="49">
        <v>3.3710577081021506E-4</v>
      </c>
      <c r="H196" s="107" t="s">
        <v>290</v>
      </c>
      <c r="I196" s="49">
        <v>0</v>
      </c>
      <c r="J196" s="49">
        <v>0</v>
      </c>
      <c r="K196" s="49">
        <v>0</v>
      </c>
      <c r="L196" s="49">
        <v>3.3710577081021506E-4</v>
      </c>
      <c r="M196" s="49">
        <v>5063.9494999999997</v>
      </c>
      <c r="N196" s="49">
        <v>0</v>
      </c>
      <c r="O196" s="49">
        <v>0</v>
      </c>
      <c r="P196" s="49">
        <v>3.3710577081021506E-4</v>
      </c>
      <c r="Q196" s="49">
        <v>40.758000000000003</v>
      </c>
      <c r="R196" s="49">
        <v>1379</v>
      </c>
      <c r="S196" s="49">
        <v>4</v>
      </c>
      <c r="T196" s="49">
        <v>1</v>
      </c>
      <c r="U196" s="49">
        <v>1</v>
      </c>
      <c r="V196" s="49">
        <v>2.5</v>
      </c>
      <c r="W196" s="49">
        <v>3</v>
      </c>
      <c r="X196" s="49" t="str">
        <f>RIGHT(Merge1[[#This Row],[Census Tract]],10)</f>
        <v>9009180601</v>
      </c>
    </row>
    <row r="197" spans="1:24" x14ac:dyDescent="0.25">
      <c r="A197" s="49">
        <v>9009180601</v>
      </c>
      <c r="B197" s="107" t="s">
        <v>265</v>
      </c>
      <c r="C197" s="107" t="s">
        <v>239</v>
      </c>
      <c r="D197" s="49">
        <v>0</v>
      </c>
      <c r="E197" s="49">
        <v>2.7388560192943292E-3</v>
      </c>
      <c r="F197" s="49">
        <v>1313</v>
      </c>
      <c r="G197" s="49">
        <v>0</v>
      </c>
      <c r="H197" s="107" t="s">
        <v>1965</v>
      </c>
      <c r="I197" s="49">
        <v>0</v>
      </c>
      <c r="J197" s="49">
        <v>2.7388560192943292E-3</v>
      </c>
      <c r="K197" s="49">
        <v>0</v>
      </c>
      <c r="L197" s="49">
        <v>0</v>
      </c>
      <c r="M197" s="49">
        <v>0</v>
      </c>
      <c r="N197" s="49">
        <v>2.7388560192943292E-3</v>
      </c>
      <c r="O197" s="49">
        <v>1313</v>
      </c>
      <c r="P197" s="49">
        <v>0</v>
      </c>
      <c r="Q197" s="49">
        <v>40.758000000000003</v>
      </c>
      <c r="R197" s="49">
        <v>1379</v>
      </c>
      <c r="S197" s="49">
        <v>4</v>
      </c>
      <c r="T197" s="49">
        <v>1</v>
      </c>
      <c r="U197" s="49">
        <v>1</v>
      </c>
      <c r="V197" s="49">
        <v>2.5</v>
      </c>
      <c r="W197" s="49">
        <v>3</v>
      </c>
      <c r="X197" s="49" t="str">
        <f>RIGHT(Merge1[[#This Row],[Census Tract]],10)</f>
        <v>9009180601</v>
      </c>
    </row>
    <row r="198" spans="1:24" x14ac:dyDescent="0.25">
      <c r="A198" s="49">
        <v>9009180602</v>
      </c>
      <c r="B198" s="107" t="s">
        <v>254</v>
      </c>
      <c r="C198" s="107" t="s">
        <v>239</v>
      </c>
      <c r="D198" s="49">
        <v>11356.438599999999</v>
      </c>
      <c r="E198" s="49">
        <v>0</v>
      </c>
      <c r="F198" s="49">
        <v>0</v>
      </c>
      <c r="G198" s="49">
        <v>1.4880077317262672E-6</v>
      </c>
      <c r="H198" s="107" t="s">
        <v>290</v>
      </c>
      <c r="I198" s="49">
        <v>0</v>
      </c>
      <c r="J198" s="49">
        <v>0</v>
      </c>
      <c r="K198" s="49">
        <v>0</v>
      </c>
      <c r="L198" s="49">
        <v>1.4880077317262672E-6</v>
      </c>
      <c r="M198" s="49">
        <v>11356.438599999999</v>
      </c>
      <c r="N198" s="49">
        <v>0</v>
      </c>
      <c r="O198" s="49">
        <v>0</v>
      </c>
      <c r="P198" s="49">
        <v>1.4880077317262672E-6</v>
      </c>
      <c r="Q198" s="49">
        <v>47.494</v>
      </c>
      <c r="R198" s="49">
        <v>1458</v>
      </c>
      <c r="S198" s="49">
        <v>3</v>
      </c>
      <c r="T198" s="49">
        <v>1</v>
      </c>
      <c r="U198" s="49">
        <v>1</v>
      </c>
      <c r="V198" s="49">
        <v>2</v>
      </c>
      <c r="W198" s="49">
        <v>2</v>
      </c>
      <c r="X198" s="49" t="str">
        <f>RIGHT(Merge1[[#This Row],[Census Tract]],10)</f>
        <v>9009180602</v>
      </c>
    </row>
    <row r="199" spans="1:24" x14ac:dyDescent="0.25">
      <c r="A199" s="49">
        <v>9009186100</v>
      </c>
      <c r="B199" s="107" t="s">
        <v>256</v>
      </c>
      <c r="C199" s="107" t="s">
        <v>239</v>
      </c>
      <c r="D199" s="49">
        <v>118879.9354</v>
      </c>
      <c r="E199" s="49">
        <v>0</v>
      </c>
      <c r="F199" s="49">
        <v>34728</v>
      </c>
      <c r="G199" s="49">
        <v>1.6368085048988939E-5</v>
      </c>
      <c r="H199" s="107" t="s">
        <v>290</v>
      </c>
      <c r="I199" s="49">
        <v>0</v>
      </c>
      <c r="J199" s="49">
        <v>0</v>
      </c>
      <c r="K199" s="49">
        <v>0</v>
      </c>
      <c r="L199" s="49">
        <v>1.6368085048988939E-5</v>
      </c>
      <c r="M199" s="49">
        <v>118879.9354</v>
      </c>
      <c r="N199" s="49">
        <v>0</v>
      </c>
      <c r="O199" s="49">
        <v>34728</v>
      </c>
      <c r="P199" s="49">
        <v>1.6368085048988939E-5</v>
      </c>
      <c r="Q199" s="49">
        <v>52.567</v>
      </c>
      <c r="R199" s="49">
        <v>1535</v>
      </c>
      <c r="S199" s="49">
        <v>3</v>
      </c>
      <c r="T199" s="49">
        <v>1</v>
      </c>
      <c r="U199" s="49">
        <v>2</v>
      </c>
      <c r="V199" s="49">
        <v>2.5</v>
      </c>
      <c r="W199" s="49">
        <v>3</v>
      </c>
      <c r="X199" s="49" t="str">
        <f>RIGHT(Merge1[[#This Row],[Census Tract]],10)</f>
        <v>9009186100</v>
      </c>
    </row>
    <row r="200" spans="1:24" x14ac:dyDescent="0.25">
      <c r="A200" s="49">
        <v>9009186200</v>
      </c>
      <c r="B200" s="107" t="s">
        <v>256</v>
      </c>
      <c r="C200" s="107" t="s">
        <v>239</v>
      </c>
      <c r="D200" s="49">
        <v>46838.580699999999</v>
      </c>
      <c r="E200" s="49">
        <v>0</v>
      </c>
      <c r="F200" s="49">
        <v>8591</v>
      </c>
      <c r="G200" s="49">
        <v>3.5414584015085156E-5</v>
      </c>
      <c r="H200" s="107" t="s">
        <v>290</v>
      </c>
      <c r="I200" s="49">
        <v>0</v>
      </c>
      <c r="J200" s="49">
        <v>0</v>
      </c>
      <c r="K200" s="49">
        <v>0</v>
      </c>
      <c r="L200" s="49">
        <v>3.5414584015085156E-5</v>
      </c>
      <c r="M200" s="49">
        <v>46838.580699999999</v>
      </c>
      <c r="N200" s="49">
        <v>0</v>
      </c>
      <c r="O200" s="49">
        <v>8591</v>
      </c>
      <c r="P200" s="49">
        <v>3.5414584015085156E-5</v>
      </c>
      <c r="Q200" s="49">
        <v>59.197000000000003</v>
      </c>
      <c r="R200" s="49">
        <v>1782</v>
      </c>
      <c r="S200" s="49">
        <v>2</v>
      </c>
      <c r="T200" s="49">
        <v>1</v>
      </c>
      <c r="U200" s="49">
        <v>1</v>
      </c>
      <c r="V200" s="49">
        <v>1.5</v>
      </c>
      <c r="W200" s="49">
        <v>2</v>
      </c>
      <c r="X200" s="49" t="str">
        <f>RIGHT(Merge1[[#This Row],[Census Tract]],10)</f>
        <v>9009186200</v>
      </c>
    </row>
    <row r="201" spans="1:24" x14ac:dyDescent="0.25">
      <c r="A201" s="49">
        <v>9009361401</v>
      </c>
      <c r="B201" s="107" t="s">
        <v>264</v>
      </c>
      <c r="C201" s="107" t="s">
        <v>239</v>
      </c>
      <c r="D201" s="49">
        <v>0</v>
      </c>
      <c r="E201" s="49">
        <v>0</v>
      </c>
      <c r="F201" s="49">
        <v>1985</v>
      </c>
      <c r="G201" s="49">
        <v>1.4880077317262672E-6</v>
      </c>
      <c r="H201" s="107" t="s">
        <v>290</v>
      </c>
      <c r="I201" s="49">
        <v>0</v>
      </c>
      <c r="J201" s="49">
        <v>0</v>
      </c>
      <c r="K201" s="49">
        <v>0</v>
      </c>
      <c r="L201" s="49">
        <v>1.4880077317262672E-6</v>
      </c>
      <c r="M201" s="49">
        <v>0</v>
      </c>
      <c r="N201" s="49">
        <v>0</v>
      </c>
      <c r="O201" s="49">
        <v>1985</v>
      </c>
      <c r="P201" s="49">
        <v>1.4880077317262672E-6</v>
      </c>
      <c r="Q201" s="49">
        <v>25.573</v>
      </c>
      <c r="R201" s="49">
        <v>1313</v>
      </c>
      <c r="S201" s="49">
        <v>5</v>
      </c>
      <c r="T201" s="49">
        <v>1</v>
      </c>
      <c r="U201" s="49">
        <v>5</v>
      </c>
      <c r="V201" s="49">
        <v>5</v>
      </c>
      <c r="W201" s="49">
        <v>5</v>
      </c>
      <c r="X201" s="49" t="str">
        <f>RIGHT(Merge1[[#This Row],[Census Tract]],10)</f>
        <v>9009361401</v>
      </c>
    </row>
    <row r="202" spans="1:24" x14ac:dyDescent="0.25">
      <c r="A202" s="49">
        <v>9009361401</v>
      </c>
      <c r="B202" s="107" t="s">
        <v>251</v>
      </c>
      <c r="C202" s="107" t="s">
        <v>244</v>
      </c>
      <c r="D202" s="49">
        <v>54474.441500000001</v>
      </c>
      <c r="E202" s="49">
        <v>0</v>
      </c>
      <c r="F202" s="49">
        <v>0</v>
      </c>
      <c r="G202" s="49">
        <v>1.9046498966096221E-5</v>
      </c>
      <c r="H202" s="107" t="s">
        <v>290</v>
      </c>
      <c r="I202" s="49">
        <v>3688.5129000000002</v>
      </c>
      <c r="J202" s="49">
        <v>0</v>
      </c>
      <c r="K202" s="49">
        <v>0</v>
      </c>
      <c r="L202" s="49">
        <v>1.9046498966096221E-5</v>
      </c>
      <c r="M202" s="49">
        <v>50785.928599999999</v>
      </c>
      <c r="N202" s="49">
        <v>0</v>
      </c>
      <c r="O202" s="49">
        <v>0</v>
      </c>
      <c r="P202" s="49">
        <v>1.9046498966096221E-5</v>
      </c>
      <c r="Q202" s="49">
        <v>25.573</v>
      </c>
      <c r="R202" s="49">
        <v>1313</v>
      </c>
      <c r="S202" s="49">
        <v>5</v>
      </c>
      <c r="T202" s="49">
        <v>1</v>
      </c>
      <c r="U202" s="49">
        <v>5</v>
      </c>
      <c r="V202" s="49">
        <v>5</v>
      </c>
      <c r="W202" s="49">
        <v>5</v>
      </c>
      <c r="X202" s="49" t="str">
        <f>RIGHT(Merge1[[#This Row],[Census Tract]],10)</f>
        <v>9009361401</v>
      </c>
    </row>
    <row r="203" spans="1:24" x14ac:dyDescent="0.25">
      <c r="A203" s="49">
        <v>9009361402</v>
      </c>
      <c r="B203" s="107" t="s">
        <v>264</v>
      </c>
      <c r="C203" s="107" t="s">
        <v>239</v>
      </c>
      <c r="D203" s="49">
        <v>0</v>
      </c>
      <c r="E203" s="49">
        <v>0</v>
      </c>
      <c r="F203" s="49">
        <v>648547</v>
      </c>
      <c r="G203" s="49">
        <v>2.0832108244167739E-5</v>
      </c>
      <c r="H203" s="107" t="s">
        <v>290</v>
      </c>
      <c r="I203" s="49">
        <v>0</v>
      </c>
      <c r="J203" s="49">
        <v>0</v>
      </c>
      <c r="K203" s="49">
        <v>0</v>
      </c>
      <c r="L203" s="49">
        <v>2.0832108244167739E-5</v>
      </c>
      <c r="M203" s="49">
        <v>0</v>
      </c>
      <c r="N203" s="49">
        <v>0</v>
      </c>
      <c r="O203" s="49">
        <v>648547</v>
      </c>
      <c r="P203" s="49">
        <v>2.0832108244167739E-5</v>
      </c>
      <c r="Q203" s="49">
        <v>35.177999999999997</v>
      </c>
      <c r="R203" s="49">
        <v>1510</v>
      </c>
      <c r="S203" s="49">
        <v>4</v>
      </c>
      <c r="T203" s="49">
        <v>1</v>
      </c>
      <c r="U203" s="49">
        <v>5</v>
      </c>
      <c r="V203" s="49">
        <v>4.5</v>
      </c>
      <c r="W203" s="49">
        <v>5</v>
      </c>
      <c r="X203" s="49" t="str">
        <f>RIGHT(Merge1[[#This Row],[Census Tract]],10)</f>
        <v>9009361402</v>
      </c>
    </row>
    <row r="204" spans="1:24" x14ac:dyDescent="0.25">
      <c r="A204" s="49">
        <v>9009361402</v>
      </c>
      <c r="B204" s="107" t="s">
        <v>251</v>
      </c>
      <c r="C204" s="107" t="s">
        <v>244</v>
      </c>
      <c r="D204" s="49">
        <v>119732.2037</v>
      </c>
      <c r="E204" s="49">
        <v>1.4861267900483195E-6</v>
      </c>
      <c r="F204" s="49">
        <v>0</v>
      </c>
      <c r="G204" s="49">
        <v>0</v>
      </c>
      <c r="H204" s="107" t="s">
        <v>290</v>
      </c>
      <c r="I204" s="49">
        <v>0</v>
      </c>
      <c r="J204" s="49">
        <v>1.4861267900483195E-6</v>
      </c>
      <c r="K204" s="49">
        <v>0</v>
      </c>
      <c r="L204" s="49">
        <v>0</v>
      </c>
      <c r="M204" s="49">
        <v>119732.2037</v>
      </c>
      <c r="N204" s="49">
        <v>1.4861267900483195E-6</v>
      </c>
      <c r="O204" s="49">
        <v>0</v>
      </c>
      <c r="P204" s="49">
        <v>0</v>
      </c>
      <c r="Q204" s="49">
        <v>35.177999999999997</v>
      </c>
      <c r="R204" s="49">
        <v>1510</v>
      </c>
      <c r="S204" s="49">
        <v>4</v>
      </c>
      <c r="T204" s="49">
        <v>1</v>
      </c>
      <c r="U204" s="49">
        <v>5</v>
      </c>
      <c r="V204" s="49">
        <v>4.5</v>
      </c>
      <c r="W204" s="49">
        <v>5</v>
      </c>
      <c r="X204" s="49" t="str">
        <f>RIGHT(Merge1[[#This Row],[Census Tract]],10)</f>
        <v>9009361402</v>
      </c>
    </row>
    <row r="205" spans="1:24" x14ac:dyDescent="0.25">
      <c r="A205" s="49">
        <v>9009361500</v>
      </c>
      <c r="B205" s="107" t="s">
        <v>252</v>
      </c>
      <c r="C205" s="107" t="s">
        <v>239</v>
      </c>
      <c r="D205" s="49">
        <v>214352.32990000001</v>
      </c>
      <c r="E205" s="49">
        <v>0</v>
      </c>
      <c r="F205" s="49">
        <v>3517</v>
      </c>
      <c r="G205" s="49">
        <v>5.775850811468679E-6</v>
      </c>
      <c r="H205" s="107" t="s">
        <v>290</v>
      </c>
      <c r="I205" s="49">
        <v>0</v>
      </c>
      <c r="J205" s="49">
        <v>0</v>
      </c>
      <c r="K205" s="49">
        <v>0</v>
      </c>
      <c r="L205" s="49">
        <v>5.775850811468679E-6</v>
      </c>
      <c r="M205" s="49">
        <v>214352.32990000001</v>
      </c>
      <c r="N205" s="49">
        <v>0</v>
      </c>
      <c r="O205" s="49">
        <v>3517</v>
      </c>
      <c r="P205" s="49">
        <v>5.775850811468679E-6</v>
      </c>
      <c r="Q205" s="49">
        <v>34.21</v>
      </c>
      <c r="R205" s="49">
        <v>1260</v>
      </c>
      <c r="S205" s="49">
        <v>4</v>
      </c>
      <c r="T205" s="49">
        <v>1</v>
      </c>
      <c r="U205" s="49">
        <v>5</v>
      </c>
      <c r="V205" s="49">
        <v>4.5</v>
      </c>
      <c r="W205" s="49">
        <v>5</v>
      </c>
      <c r="X205" s="49" t="str">
        <f>RIGHT(Merge1[[#This Row],[Census Tract]],10)</f>
        <v>9009361500</v>
      </c>
    </row>
  </sheetData>
  <pageMargins left="0.7" right="0.7" top="0.75" bottom="0.75" header="0.3" footer="0.3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G346"/>
  <sheetViews>
    <sheetView zoomScale="80" zoomScaleNormal="80" workbookViewId="0">
      <pane xSplit="3" ySplit="20" topLeftCell="D208" activePane="bottomRight" state="frozen"/>
      <selection pane="topRight" activeCell="D1" sqref="D1"/>
      <selection pane="bottomLeft" activeCell="A21" sqref="A21"/>
      <selection pane="bottomRight" activeCell="R5" sqref="R5:AG209"/>
    </sheetView>
  </sheetViews>
  <sheetFormatPr defaultColWidth="8.7109375" defaultRowHeight="15" x14ac:dyDescent="0.25"/>
  <cols>
    <col min="1" max="2" width="15.7109375" style="1" customWidth="1"/>
    <col min="3" max="3" width="20" style="1" customWidth="1"/>
    <col min="4" max="4" width="22.7109375" style="13" customWidth="1"/>
    <col min="5" max="5" width="27.28515625" style="1" customWidth="1"/>
    <col min="6" max="6" width="25" style="13" customWidth="1"/>
    <col min="7" max="7" width="34.42578125" style="1" customWidth="1"/>
    <col min="8" max="8" width="30.28515625" style="1" customWidth="1"/>
    <col min="9" max="9" width="40.28515625" style="1" customWidth="1"/>
    <col min="10" max="10" width="38.5703125" style="1" customWidth="1"/>
    <col min="11" max="11" width="49.28515625" style="1" customWidth="1"/>
    <col min="12" max="12" width="22.7109375" style="1" customWidth="1"/>
    <col min="13" max="13" width="32.7109375" style="1" customWidth="1"/>
    <col min="14" max="14" width="31.28515625" style="1" customWidth="1"/>
    <col min="15" max="15" width="41.28515625" style="1" customWidth="1"/>
    <col min="16" max="16" width="20.5703125" style="1" customWidth="1"/>
    <col min="17" max="17" width="14.28515625" style="1" customWidth="1"/>
    <col min="18" max="18" width="20.5703125" style="1" customWidth="1"/>
    <col min="19" max="19" width="14.28515625" style="1" customWidth="1"/>
    <col min="20" max="20" width="18.5703125" style="1" customWidth="1"/>
    <col min="21" max="21" width="17.7109375" style="1" customWidth="1"/>
    <col min="22" max="22" width="27.140625" style="1" customWidth="1"/>
    <col min="23" max="23" width="25" style="1" customWidth="1"/>
    <col min="24" max="24" width="34.42578125" style="1" customWidth="1"/>
    <col min="25" max="25" width="11.42578125" style="1" customWidth="1"/>
    <col min="26" max="26" width="27.5703125" style="1" customWidth="1"/>
    <col min="27" max="27" width="37" style="1" customWidth="1"/>
    <col min="28" max="28" width="35.42578125" style="1" customWidth="1"/>
    <col min="29" max="29" width="45.42578125" style="1" customWidth="1"/>
    <col min="30" max="30" width="20.7109375" style="1" customWidth="1"/>
    <col min="31" max="31" width="30.140625" style="1" customWidth="1"/>
    <col min="32" max="32" width="28.5703125" style="1" customWidth="1"/>
    <col min="33" max="33" width="38" style="1" customWidth="1"/>
    <col min="34" max="16384" width="8.7109375" style="1"/>
  </cols>
  <sheetData>
    <row r="1" spans="1:33" ht="18.75" customHeight="1" x14ac:dyDescent="0.25">
      <c r="A1" s="201" t="s">
        <v>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3"/>
      <c r="P1" s="2"/>
      <c r="Q1" s="2"/>
      <c r="R1" s="2"/>
      <c r="S1" s="2"/>
    </row>
    <row r="2" spans="1:33" ht="15.75" customHeight="1" thickBot="1" x14ac:dyDescent="0.3">
      <c r="A2" s="204"/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6"/>
    </row>
    <row r="3" spans="1:33" ht="16.5" thickBot="1" x14ac:dyDescent="0.3">
      <c r="A3" s="214" t="s">
        <v>259</v>
      </c>
      <c r="B3" s="215"/>
      <c r="C3" s="215"/>
      <c r="D3" s="198" t="s">
        <v>22</v>
      </c>
      <c r="E3" s="199"/>
      <c r="F3" s="199"/>
      <c r="G3" s="199"/>
      <c r="H3" s="219"/>
      <c r="I3" s="219"/>
      <c r="J3" s="219"/>
      <c r="K3" s="219"/>
      <c r="L3" s="199"/>
      <c r="M3" s="199"/>
      <c r="N3" s="199"/>
      <c r="O3" s="200"/>
    </row>
    <row r="4" spans="1:33" ht="15.75" thickBot="1" x14ac:dyDescent="0.3">
      <c r="A4" s="216"/>
      <c r="B4" s="217"/>
      <c r="C4" s="217"/>
      <c r="D4" s="210" t="s">
        <v>40</v>
      </c>
      <c r="E4" s="211"/>
      <c r="F4" s="211"/>
      <c r="G4" s="211"/>
      <c r="H4" s="220" t="s">
        <v>5</v>
      </c>
      <c r="I4" s="221"/>
      <c r="J4" s="221"/>
      <c r="K4" s="222"/>
      <c r="L4" s="208" t="s">
        <v>6</v>
      </c>
      <c r="M4" s="208"/>
      <c r="N4" s="208"/>
      <c r="O4" s="209"/>
    </row>
    <row r="5" spans="1:33" ht="48" thickBot="1" x14ac:dyDescent="0.3">
      <c r="A5" s="22" t="s">
        <v>1</v>
      </c>
      <c r="B5" s="4" t="s">
        <v>2</v>
      </c>
      <c r="C5" s="5" t="s">
        <v>11</v>
      </c>
      <c r="D5" s="14" t="s">
        <v>8</v>
      </c>
      <c r="E5" s="6" t="s">
        <v>9</v>
      </c>
      <c r="F5" s="11" t="s">
        <v>10</v>
      </c>
      <c r="G5" s="6" t="s">
        <v>15</v>
      </c>
      <c r="H5" s="108" t="s">
        <v>278</v>
      </c>
      <c r="I5" s="7" t="s">
        <v>7</v>
      </c>
      <c r="J5" s="8" t="s">
        <v>13</v>
      </c>
      <c r="K5" s="8" t="s">
        <v>12</v>
      </c>
      <c r="L5" s="9" t="s">
        <v>14</v>
      </c>
      <c r="M5" s="37" t="s">
        <v>16</v>
      </c>
      <c r="N5" s="8" t="s">
        <v>17</v>
      </c>
      <c r="O5" s="8" t="s">
        <v>18</v>
      </c>
      <c r="P5" s="9" t="s">
        <v>19</v>
      </c>
      <c r="R5" s="1" t="s">
        <v>1</v>
      </c>
      <c r="S5" s="1" t="s">
        <v>2</v>
      </c>
      <c r="T5" s="1" t="s">
        <v>286</v>
      </c>
      <c r="U5" s="1" t="s">
        <v>8</v>
      </c>
      <c r="V5" s="1" t="s">
        <v>9</v>
      </c>
      <c r="W5" s="1" t="s">
        <v>10</v>
      </c>
      <c r="X5" s="1" t="s">
        <v>15</v>
      </c>
      <c r="Y5" s="1" t="s">
        <v>278</v>
      </c>
      <c r="Z5" s="1" t="s">
        <v>7</v>
      </c>
      <c r="AA5" s="1" t="s">
        <v>13</v>
      </c>
      <c r="AB5" s="1" t="s">
        <v>12</v>
      </c>
      <c r="AC5" s="1" t="s">
        <v>14</v>
      </c>
      <c r="AD5" s="1" t="s">
        <v>16</v>
      </c>
      <c r="AE5" s="1" t="s">
        <v>17</v>
      </c>
      <c r="AF5" s="1" t="s">
        <v>18</v>
      </c>
      <c r="AG5" s="1" t="s">
        <v>19</v>
      </c>
    </row>
    <row r="6" spans="1:33" s="49" customFormat="1" ht="15.75" thickBot="1" x14ac:dyDescent="0.3">
      <c r="A6" s="50" t="s">
        <v>55</v>
      </c>
      <c r="B6" s="51" t="s">
        <v>241</v>
      </c>
      <c r="C6" s="3" t="s">
        <v>239</v>
      </c>
      <c r="D6" s="15">
        <f>Table32[[#This Row],[Residential CLM $ Collected]]+Table32[[#This Row],[C&amp;I CLM $ Collected]]</f>
        <v>100227.791</v>
      </c>
      <c r="E6" s="48">
        <f>Table3[[#This Row],[CLM $ Collected ]]/'1.) CLM Reference'!$B$4</f>
        <v>1.3553941470087741E-5</v>
      </c>
      <c r="F6" s="12">
        <f>Table32[[#This Row],[Residential Incentive Disbursements]]+Table32[[#This Row],[C&amp;I Incentive Disbursements]]</f>
        <v>0</v>
      </c>
      <c r="G6" s="17">
        <f>Table3[[#This Row],[Incentive Disbursements]]/'1.) CLM Reference'!$B$5</f>
        <v>0</v>
      </c>
      <c r="H6" s="17" t="str">
        <f>IF(ROUND(E6,5)&lt;0.00001,"N/A",IF(ROUND(E6,5)&lt;=ROUND(G6,5),"YES","NO"))</f>
        <v>NO</v>
      </c>
      <c r="I6" s="52">
        <v>0</v>
      </c>
      <c r="J6" s="53">
        <f>Table3[[#This Row],[CLM $ Collected ]]/'1.) CLM Reference'!$B$4</f>
        <v>1.3553941470087741E-5</v>
      </c>
      <c r="K6" s="54">
        <v>0</v>
      </c>
      <c r="L6" s="53">
        <f>Table3[[#This Row],[Incentive Disbursements]]/'1.) CLM Reference'!$B$5</f>
        <v>0</v>
      </c>
      <c r="M6" s="52">
        <v>100227.791</v>
      </c>
      <c r="N6" s="55">
        <f>Table3[[#This Row],[CLM $ Collected ]]/'1.) CLM Reference'!$B$4</f>
        <v>1.3553941470087741E-5</v>
      </c>
      <c r="O6" s="54">
        <v>0</v>
      </c>
      <c r="P6" s="56">
        <f>Table3[[#This Row],[Incentive Disbursements]]/'1.) CLM Reference'!$B$5</f>
        <v>0</v>
      </c>
      <c r="R6" s="49" t="s">
        <v>55</v>
      </c>
      <c r="S6" s="49" t="s">
        <v>241</v>
      </c>
      <c r="T6" s="49" t="s">
        <v>239</v>
      </c>
      <c r="U6" s="49">
        <v>100227.791</v>
      </c>
      <c r="V6" s="49">
        <v>1.3553941470087741E-5</v>
      </c>
      <c r="W6" s="49">
        <v>0</v>
      </c>
      <c r="X6" s="49">
        <v>0</v>
      </c>
      <c r="Y6" s="49" t="s">
        <v>1965</v>
      </c>
      <c r="Z6" s="49">
        <v>0</v>
      </c>
      <c r="AA6" s="49">
        <v>1.3553941470087741E-5</v>
      </c>
      <c r="AB6" s="49">
        <v>0</v>
      </c>
      <c r="AC6" s="49">
        <v>0</v>
      </c>
      <c r="AD6" s="49">
        <v>100227.791</v>
      </c>
      <c r="AE6" s="49">
        <v>1.3553941470087741E-5</v>
      </c>
      <c r="AF6" s="49">
        <v>0</v>
      </c>
      <c r="AG6" s="49">
        <v>0</v>
      </c>
    </row>
    <row r="7" spans="1:33" s="49" customFormat="1" ht="15.75" thickBot="1" x14ac:dyDescent="0.3">
      <c r="A7" s="50" t="s">
        <v>56</v>
      </c>
      <c r="B7" s="51" t="s">
        <v>241</v>
      </c>
      <c r="C7" s="3" t="s">
        <v>239</v>
      </c>
      <c r="D7" s="15">
        <f>Table32[[#This Row],[Residential CLM $ Collected]]+Table32[[#This Row],[C&amp;I CLM $ Collected]]</f>
        <v>73601.251600000003</v>
      </c>
      <c r="E7" s="48">
        <f>Table3[[#This Row],[CLM $ Collected ]]/'1.) CLM Reference'!$B$4</f>
        <v>3.049800401209461E-5</v>
      </c>
      <c r="F7" s="12">
        <f>Table32[[#This Row],[Residential Incentive Disbursements]]+Table32[[#This Row],[C&amp;I Incentive Disbursements]]</f>
        <v>0</v>
      </c>
      <c r="G7" s="17">
        <f>Table3[[#This Row],[Incentive Disbursements]]/'1.) CLM Reference'!$B$5</f>
        <v>0</v>
      </c>
      <c r="H7" s="17" t="str">
        <f t="shared" ref="H7:H69" si="0">IF(ROUND(E7,5)&lt;0.00001,"N/A",IF(ROUND(E7,5)&lt;=ROUND(G7,5),"YES","NO"))</f>
        <v>NO</v>
      </c>
      <c r="I7" s="52">
        <v>0</v>
      </c>
      <c r="J7" s="53">
        <f>Table3[[#This Row],[CLM $ Collected ]]/'1.) CLM Reference'!$B$4</f>
        <v>3.049800401209461E-5</v>
      </c>
      <c r="K7" s="54">
        <v>0</v>
      </c>
      <c r="L7" s="53">
        <f>Table3[[#This Row],[Incentive Disbursements]]/'1.) CLM Reference'!$B$5</f>
        <v>0</v>
      </c>
      <c r="M7" s="52">
        <v>73601.251600000003</v>
      </c>
      <c r="N7" s="55">
        <f>Table3[[#This Row],[CLM $ Collected ]]/'1.) CLM Reference'!$B$4</f>
        <v>3.049800401209461E-5</v>
      </c>
      <c r="O7" s="54">
        <v>0</v>
      </c>
      <c r="P7" s="56">
        <f>Table3[[#This Row],[Incentive Disbursements]]/'1.) CLM Reference'!$B$5</f>
        <v>0</v>
      </c>
      <c r="R7" s="49" t="s">
        <v>56</v>
      </c>
      <c r="S7" s="49" t="s">
        <v>241</v>
      </c>
      <c r="T7" s="49" t="s">
        <v>239</v>
      </c>
      <c r="U7" s="49">
        <v>73601.251600000003</v>
      </c>
      <c r="V7" s="49">
        <v>3.049800401209461E-5</v>
      </c>
      <c r="W7" s="49">
        <v>0</v>
      </c>
      <c r="X7" s="49">
        <v>0</v>
      </c>
      <c r="Y7" s="49" t="s">
        <v>1965</v>
      </c>
      <c r="Z7" s="49">
        <v>0</v>
      </c>
      <c r="AA7" s="49">
        <v>3.049800401209461E-5</v>
      </c>
      <c r="AB7" s="49">
        <v>0</v>
      </c>
      <c r="AC7" s="49">
        <v>0</v>
      </c>
      <c r="AD7" s="49">
        <v>73601.251600000003</v>
      </c>
      <c r="AE7" s="49">
        <v>3.049800401209461E-5</v>
      </c>
      <c r="AF7" s="49">
        <v>0</v>
      </c>
      <c r="AG7" s="49">
        <v>0</v>
      </c>
    </row>
    <row r="8" spans="1:33" s="49" customFormat="1" ht="15.75" thickBot="1" x14ac:dyDescent="0.3">
      <c r="A8" s="50" t="s">
        <v>57</v>
      </c>
      <c r="B8" s="51" t="s">
        <v>241</v>
      </c>
      <c r="C8" s="3" t="s">
        <v>239</v>
      </c>
      <c r="D8" s="15">
        <f>Table32[[#This Row],[Residential CLM $ Collected]]+Table32[[#This Row],[C&amp;I CLM $ Collected]]</f>
        <v>37903.3364</v>
      </c>
      <c r="E8" s="48">
        <f>Table3[[#This Row],[CLM $ Collected ]]/'1.) CLM Reference'!$B$4</f>
        <v>3.1026838240039302E-8</v>
      </c>
      <c r="F8" s="12">
        <f>Table32[[#This Row],[Residential Incentive Disbursements]]+Table32[[#This Row],[C&amp;I Incentive Disbursements]]</f>
        <v>1240</v>
      </c>
      <c r="G8" s="17">
        <f>Table3[[#This Row],[Incentive Disbursements]]/'1.) CLM Reference'!$B$5</f>
        <v>0</v>
      </c>
      <c r="H8" s="17" t="str">
        <f t="shared" si="0"/>
        <v>N/A</v>
      </c>
      <c r="I8" s="52">
        <v>0</v>
      </c>
      <c r="J8" s="53">
        <f>Table3[[#This Row],[CLM $ Collected ]]/'1.) CLM Reference'!$B$4</f>
        <v>3.1026838240039302E-8</v>
      </c>
      <c r="K8" s="54">
        <v>0</v>
      </c>
      <c r="L8" s="53">
        <f>Table3[[#This Row],[Incentive Disbursements]]/'1.) CLM Reference'!$B$5</f>
        <v>0</v>
      </c>
      <c r="M8" s="52">
        <v>37903.3364</v>
      </c>
      <c r="N8" s="55">
        <f>Table3[[#This Row],[CLM $ Collected ]]/'1.) CLM Reference'!$B$4</f>
        <v>3.1026838240039302E-8</v>
      </c>
      <c r="O8" s="54">
        <v>1240</v>
      </c>
      <c r="P8" s="56">
        <f>Table3[[#This Row],[Incentive Disbursements]]/'1.) CLM Reference'!$B$5</f>
        <v>0</v>
      </c>
      <c r="R8" s="49" t="s">
        <v>57</v>
      </c>
      <c r="S8" s="49" t="s">
        <v>241</v>
      </c>
      <c r="T8" s="49" t="s">
        <v>239</v>
      </c>
      <c r="U8" s="49">
        <v>37903.3364</v>
      </c>
      <c r="V8" s="49">
        <v>3.1026838240039302E-8</v>
      </c>
      <c r="W8" s="49">
        <v>1240</v>
      </c>
      <c r="X8" s="49">
        <v>0</v>
      </c>
      <c r="Y8" s="49" t="s">
        <v>290</v>
      </c>
      <c r="Z8" s="49">
        <v>0</v>
      </c>
      <c r="AA8" s="49">
        <v>3.1026838240039302E-8</v>
      </c>
      <c r="AB8" s="49">
        <v>0</v>
      </c>
      <c r="AC8" s="49">
        <v>0</v>
      </c>
      <c r="AD8" s="49">
        <v>37903.3364</v>
      </c>
      <c r="AE8" s="49">
        <v>3.1026838240039302E-8</v>
      </c>
      <c r="AF8" s="49">
        <v>1240</v>
      </c>
      <c r="AG8" s="49">
        <v>0</v>
      </c>
    </row>
    <row r="9" spans="1:33" s="49" customFormat="1" ht="15.75" thickBot="1" x14ac:dyDescent="0.3">
      <c r="A9" s="50" t="s">
        <v>58</v>
      </c>
      <c r="B9" s="51" t="s">
        <v>241</v>
      </c>
      <c r="C9" s="3" t="s">
        <v>239</v>
      </c>
      <c r="D9" s="15">
        <f>Table32[[#This Row],[Residential CLM $ Collected]]+Table32[[#This Row],[C&amp;I CLM $ Collected]]</f>
        <v>9570.1769000000004</v>
      </c>
      <c r="E9" s="48">
        <f>Table3[[#This Row],[CLM $ Collected ]]/'1.) CLM Reference'!$B$4</f>
        <v>2.453308394829508E-3</v>
      </c>
      <c r="F9" s="12">
        <f>Table32[[#This Row],[Residential Incentive Disbursements]]+Table32[[#This Row],[C&amp;I Incentive Disbursements]]</f>
        <v>0</v>
      </c>
      <c r="G9" s="17">
        <f>Table3[[#This Row],[Incentive Disbursements]]/'1.) CLM Reference'!$B$5</f>
        <v>1.1966439137924103E-3</v>
      </c>
      <c r="H9" s="17" t="str">
        <f t="shared" si="0"/>
        <v>NO</v>
      </c>
      <c r="I9" s="52">
        <v>0</v>
      </c>
      <c r="J9" s="53">
        <f>Table3[[#This Row],[CLM $ Collected ]]/'1.) CLM Reference'!$B$4</f>
        <v>2.453308394829508E-3</v>
      </c>
      <c r="K9" s="54">
        <v>0</v>
      </c>
      <c r="L9" s="53">
        <f>Table3[[#This Row],[Incentive Disbursements]]/'1.) CLM Reference'!$B$5</f>
        <v>1.1966439137924103E-3</v>
      </c>
      <c r="M9" s="52">
        <v>9570.1769000000004</v>
      </c>
      <c r="N9" s="55">
        <f>Table3[[#This Row],[CLM $ Collected ]]/'1.) CLM Reference'!$B$4</f>
        <v>2.453308394829508E-3</v>
      </c>
      <c r="O9" s="54">
        <v>0</v>
      </c>
      <c r="P9" s="56">
        <f>Table3[[#This Row],[Incentive Disbursements]]/'1.) CLM Reference'!$B$5</f>
        <v>1.1966439137924103E-3</v>
      </c>
      <c r="R9" s="49" t="s">
        <v>58</v>
      </c>
      <c r="S9" s="49" t="s">
        <v>241</v>
      </c>
      <c r="T9" s="49" t="s">
        <v>239</v>
      </c>
      <c r="U9" s="49">
        <v>9570.1769000000004</v>
      </c>
      <c r="V9" s="49">
        <v>2.453308394829508E-3</v>
      </c>
      <c r="W9" s="49">
        <v>0</v>
      </c>
      <c r="X9" s="49">
        <v>1.1966439137924103E-3</v>
      </c>
      <c r="Y9" s="49" t="s">
        <v>1965</v>
      </c>
      <c r="Z9" s="49">
        <v>0</v>
      </c>
      <c r="AA9" s="49">
        <v>2.453308394829508E-3</v>
      </c>
      <c r="AB9" s="49">
        <v>0</v>
      </c>
      <c r="AC9" s="49">
        <v>1.1966439137924103E-3</v>
      </c>
      <c r="AD9" s="49">
        <v>9570.1769000000004</v>
      </c>
      <c r="AE9" s="49">
        <v>2.453308394829508E-3</v>
      </c>
      <c r="AF9" s="49">
        <v>0</v>
      </c>
      <c r="AG9" s="49">
        <v>1.1966439137924103E-3</v>
      </c>
    </row>
    <row r="10" spans="1:33" s="49" customFormat="1" ht="15.75" thickBot="1" x14ac:dyDescent="0.3">
      <c r="A10" s="50" t="s">
        <v>59</v>
      </c>
      <c r="B10" s="51" t="s">
        <v>241</v>
      </c>
      <c r="C10" s="3" t="s">
        <v>239</v>
      </c>
      <c r="D10" s="15">
        <f>Table32[[#This Row],[Residential CLM $ Collected]]+Table32[[#This Row],[C&amp;I CLM $ Collected]]</f>
        <v>4850.7232000000004</v>
      </c>
      <c r="E10" s="48">
        <f>Table3[[#This Row],[CLM $ Collected ]]/'1.) CLM Reference'!$B$4</f>
        <v>3.642720565257129E-6</v>
      </c>
      <c r="F10" s="12">
        <f>Table32[[#This Row],[Residential Incentive Disbursements]]+Table32[[#This Row],[C&amp;I Incentive Disbursements]]</f>
        <v>330</v>
      </c>
      <c r="G10" s="17">
        <f>Table3[[#This Row],[Incentive Disbursements]]/'1.) CLM Reference'!$B$5</f>
        <v>0</v>
      </c>
      <c r="H10" s="17" t="str">
        <f t="shared" si="0"/>
        <v>N/A</v>
      </c>
      <c r="I10" s="52">
        <v>0</v>
      </c>
      <c r="J10" s="53">
        <f>Table3[[#This Row],[CLM $ Collected ]]/'1.) CLM Reference'!$B$4</f>
        <v>3.642720565257129E-6</v>
      </c>
      <c r="K10" s="54">
        <v>0</v>
      </c>
      <c r="L10" s="53">
        <f>Table3[[#This Row],[Incentive Disbursements]]/'1.) CLM Reference'!$B$5</f>
        <v>0</v>
      </c>
      <c r="M10" s="52">
        <v>4850.7232000000004</v>
      </c>
      <c r="N10" s="55">
        <f>Table3[[#This Row],[CLM $ Collected ]]/'1.) CLM Reference'!$B$4</f>
        <v>3.642720565257129E-6</v>
      </c>
      <c r="O10" s="54">
        <v>330</v>
      </c>
      <c r="P10" s="56">
        <f>Table3[[#This Row],[Incentive Disbursements]]/'1.) CLM Reference'!$B$5</f>
        <v>0</v>
      </c>
      <c r="R10" s="49" t="s">
        <v>59</v>
      </c>
      <c r="S10" s="49" t="s">
        <v>241</v>
      </c>
      <c r="T10" s="49" t="s">
        <v>239</v>
      </c>
      <c r="U10" s="49">
        <v>4850.7232000000004</v>
      </c>
      <c r="V10" s="49">
        <v>3.642720565257129E-6</v>
      </c>
      <c r="W10" s="49">
        <v>330</v>
      </c>
      <c r="X10" s="49">
        <v>0</v>
      </c>
      <c r="Y10" s="49" t="s">
        <v>290</v>
      </c>
      <c r="Z10" s="49">
        <v>0</v>
      </c>
      <c r="AA10" s="49">
        <v>3.642720565257129E-6</v>
      </c>
      <c r="AB10" s="49">
        <v>0</v>
      </c>
      <c r="AC10" s="49">
        <v>0</v>
      </c>
      <c r="AD10" s="49">
        <v>4850.7232000000004</v>
      </c>
      <c r="AE10" s="49">
        <v>3.642720565257129E-6</v>
      </c>
      <c r="AF10" s="49">
        <v>330</v>
      </c>
      <c r="AG10" s="49">
        <v>0</v>
      </c>
    </row>
    <row r="11" spans="1:33" s="49" customFormat="1" ht="15.75" thickBot="1" x14ac:dyDescent="0.3">
      <c r="A11" s="50" t="s">
        <v>60</v>
      </c>
      <c r="B11" s="51" t="s">
        <v>241</v>
      </c>
      <c r="C11" s="3" t="s">
        <v>239</v>
      </c>
      <c r="D11" s="15">
        <f>Table32[[#This Row],[Residential CLM $ Collected]]+Table32[[#This Row],[C&amp;I CLM $ Collected]]</f>
        <v>33150.8917</v>
      </c>
      <c r="E11" s="48">
        <f>Table3[[#This Row],[CLM $ Collected ]]/'1.) CLM Reference'!$B$4</f>
        <v>3.3323013887803549E-3</v>
      </c>
      <c r="F11" s="12">
        <f>Table32[[#This Row],[Residential Incentive Disbursements]]+Table32[[#This Row],[C&amp;I Incentive Disbursements]]</f>
        <v>0</v>
      </c>
      <c r="G11" s="17">
        <f>Table3[[#This Row],[Incentive Disbursements]]/'1.) CLM Reference'!$B$5</f>
        <v>1.8769479542696205E-3</v>
      </c>
      <c r="H11" s="17" t="str">
        <f t="shared" si="0"/>
        <v>NO</v>
      </c>
      <c r="I11" s="52">
        <v>0</v>
      </c>
      <c r="J11" s="53">
        <f>Table3[[#This Row],[CLM $ Collected ]]/'1.) CLM Reference'!$B$4</f>
        <v>3.3323013887803549E-3</v>
      </c>
      <c r="K11" s="54">
        <v>0</v>
      </c>
      <c r="L11" s="53">
        <f>Table3[[#This Row],[Incentive Disbursements]]/'1.) CLM Reference'!$B$5</f>
        <v>1.8769479542696205E-3</v>
      </c>
      <c r="M11" s="52">
        <v>33150.8917</v>
      </c>
      <c r="N11" s="55">
        <f>Table3[[#This Row],[CLM $ Collected ]]/'1.) CLM Reference'!$B$4</f>
        <v>3.3323013887803549E-3</v>
      </c>
      <c r="O11" s="54">
        <v>0</v>
      </c>
      <c r="P11" s="56">
        <f>Table3[[#This Row],[Incentive Disbursements]]/'1.) CLM Reference'!$B$5</f>
        <v>1.8769479542696205E-3</v>
      </c>
      <c r="R11" s="49" t="s">
        <v>60</v>
      </c>
      <c r="S11" s="49" t="s">
        <v>241</v>
      </c>
      <c r="T11" s="49" t="s">
        <v>239</v>
      </c>
      <c r="U11" s="49">
        <v>33150.8917</v>
      </c>
      <c r="V11" s="49">
        <v>3.3323013887803549E-3</v>
      </c>
      <c r="W11" s="49">
        <v>0</v>
      </c>
      <c r="X11" s="49">
        <v>1.8769479542696205E-3</v>
      </c>
      <c r="Y11" s="49" t="s">
        <v>1965</v>
      </c>
      <c r="Z11" s="49">
        <v>0</v>
      </c>
      <c r="AA11" s="49">
        <v>3.3323013887803549E-3</v>
      </c>
      <c r="AB11" s="49">
        <v>0</v>
      </c>
      <c r="AC11" s="49">
        <v>1.8769479542696205E-3</v>
      </c>
      <c r="AD11" s="49">
        <v>33150.8917</v>
      </c>
      <c r="AE11" s="49">
        <v>3.3323013887803549E-3</v>
      </c>
      <c r="AF11" s="49">
        <v>0</v>
      </c>
      <c r="AG11" s="49">
        <v>1.8769479542696205E-3</v>
      </c>
    </row>
    <row r="12" spans="1:33" s="49" customFormat="1" ht="15.75" thickBot="1" x14ac:dyDescent="0.3">
      <c r="A12" s="50" t="s">
        <v>61</v>
      </c>
      <c r="B12" s="51" t="s">
        <v>241</v>
      </c>
      <c r="C12" s="3" t="s">
        <v>239</v>
      </c>
      <c r="D12" s="15">
        <f>Table32[[#This Row],[Residential CLM $ Collected]]+Table32[[#This Row],[C&amp;I CLM $ Collected]]</f>
        <v>101146.5624</v>
      </c>
      <c r="E12" s="48">
        <f>Table3[[#This Row],[CLM $ Collected ]]/'1.) CLM Reference'!$B$4</f>
        <v>3.4587412562109197E-3</v>
      </c>
      <c r="F12" s="12">
        <f>Table32[[#This Row],[Residential Incentive Disbursements]]+Table32[[#This Row],[C&amp;I Incentive Disbursements]]</f>
        <v>2245.5</v>
      </c>
      <c r="G12" s="17">
        <f>Table3[[#This Row],[Incentive Disbursements]]/'1.) CLM Reference'!$B$5</f>
        <v>1.1630691025368313E-3</v>
      </c>
      <c r="H12" s="17" t="str">
        <f t="shared" si="0"/>
        <v>NO</v>
      </c>
      <c r="I12" s="52">
        <v>0</v>
      </c>
      <c r="J12" s="53">
        <f>Table3[[#This Row],[CLM $ Collected ]]/'1.) CLM Reference'!$B$4</f>
        <v>3.4587412562109197E-3</v>
      </c>
      <c r="K12" s="54">
        <v>0</v>
      </c>
      <c r="L12" s="53">
        <f>Table3[[#This Row],[Incentive Disbursements]]/'1.) CLM Reference'!$B$5</f>
        <v>1.1630691025368313E-3</v>
      </c>
      <c r="M12" s="52">
        <v>101146.5624</v>
      </c>
      <c r="N12" s="55">
        <f>Table3[[#This Row],[CLM $ Collected ]]/'1.) CLM Reference'!$B$4</f>
        <v>3.4587412562109197E-3</v>
      </c>
      <c r="O12" s="54">
        <v>2245.5</v>
      </c>
      <c r="P12" s="56">
        <f>Table3[[#This Row],[Incentive Disbursements]]/'1.) CLM Reference'!$B$5</f>
        <v>1.1630691025368313E-3</v>
      </c>
      <c r="R12" s="49" t="s">
        <v>61</v>
      </c>
      <c r="S12" s="49" t="s">
        <v>241</v>
      </c>
      <c r="T12" s="49" t="s">
        <v>239</v>
      </c>
      <c r="U12" s="49">
        <v>101146.5624</v>
      </c>
      <c r="V12" s="49">
        <v>3.4587412562109197E-3</v>
      </c>
      <c r="W12" s="49">
        <v>2245.5</v>
      </c>
      <c r="X12" s="49">
        <v>1.1630691025368313E-3</v>
      </c>
      <c r="Y12" s="49" t="s">
        <v>1965</v>
      </c>
      <c r="Z12" s="49">
        <v>0</v>
      </c>
      <c r="AA12" s="49">
        <v>3.4587412562109197E-3</v>
      </c>
      <c r="AB12" s="49">
        <v>0</v>
      </c>
      <c r="AC12" s="49">
        <v>1.1630691025368313E-3</v>
      </c>
      <c r="AD12" s="49">
        <v>101146.5624</v>
      </c>
      <c r="AE12" s="49">
        <v>3.4587412562109197E-3</v>
      </c>
      <c r="AF12" s="49">
        <v>2245.5</v>
      </c>
      <c r="AG12" s="49">
        <v>1.1630691025368313E-3</v>
      </c>
    </row>
    <row r="13" spans="1:33" s="49" customFormat="1" ht="15.75" thickBot="1" x14ac:dyDescent="0.3">
      <c r="A13" s="50" t="s">
        <v>62</v>
      </c>
      <c r="B13" s="51" t="s">
        <v>241</v>
      </c>
      <c r="C13" s="3" t="s">
        <v>239</v>
      </c>
      <c r="D13" s="15">
        <f>Table32[[#This Row],[Residential CLM $ Collected]]+Table32[[#This Row],[C&amp;I CLM $ Collected]]</f>
        <v>2542.0457000000001</v>
      </c>
      <c r="E13" s="48">
        <f>Table3[[#This Row],[CLM $ Collected ]]/'1.) CLM Reference'!$B$4</f>
        <v>5.7714802906822541E-3</v>
      </c>
      <c r="F13" s="12">
        <f>Table32[[#This Row],[Residential Incentive Disbursements]]+Table32[[#This Row],[C&amp;I Incentive Disbursements]]</f>
        <v>0</v>
      </c>
      <c r="G13" s="17">
        <f>Table3[[#This Row],[Incentive Disbursements]]/'1.) CLM Reference'!$B$5</f>
        <v>9.738492777457777E-4</v>
      </c>
      <c r="H13" s="17" t="str">
        <f t="shared" si="0"/>
        <v>NO</v>
      </c>
      <c r="I13" s="52">
        <v>0</v>
      </c>
      <c r="J13" s="53">
        <f>Table3[[#This Row],[CLM $ Collected ]]/'1.) CLM Reference'!$B$4</f>
        <v>5.7714802906822541E-3</v>
      </c>
      <c r="K13" s="54">
        <v>0</v>
      </c>
      <c r="L13" s="53">
        <f>Table3[[#This Row],[Incentive Disbursements]]/'1.) CLM Reference'!$B$5</f>
        <v>9.738492777457777E-4</v>
      </c>
      <c r="M13" s="52">
        <v>2542.0457000000001</v>
      </c>
      <c r="N13" s="55">
        <f>Table3[[#This Row],[CLM $ Collected ]]/'1.) CLM Reference'!$B$4</f>
        <v>5.7714802906822541E-3</v>
      </c>
      <c r="O13" s="54">
        <v>0</v>
      </c>
      <c r="P13" s="56">
        <f>Table3[[#This Row],[Incentive Disbursements]]/'1.) CLM Reference'!$B$5</f>
        <v>9.738492777457777E-4</v>
      </c>
      <c r="R13" s="49" t="s">
        <v>62</v>
      </c>
      <c r="S13" s="49" t="s">
        <v>241</v>
      </c>
      <c r="T13" s="49" t="s">
        <v>239</v>
      </c>
      <c r="U13" s="49">
        <v>2542.0457000000001</v>
      </c>
      <c r="V13" s="49">
        <v>5.7714802906822541E-3</v>
      </c>
      <c r="W13" s="49">
        <v>0</v>
      </c>
      <c r="X13" s="49">
        <v>9.738492777457777E-4</v>
      </c>
      <c r="Y13" s="49" t="s">
        <v>1965</v>
      </c>
      <c r="Z13" s="49">
        <v>0</v>
      </c>
      <c r="AA13" s="49">
        <v>5.7714802906822541E-3</v>
      </c>
      <c r="AB13" s="49">
        <v>0</v>
      </c>
      <c r="AC13" s="49">
        <v>9.738492777457777E-4</v>
      </c>
      <c r="AD13" s="49">
        <v>2542.0457000000001</v>
      </c>
      <c r="AE13" s="49">
        <v>5.7714802906822541E-3</v>
      </c>
      <c r="AF13" s="49">
        <v>0</v>
      </c>
      <c r="AG13" s="49">
        <v>9.738492777457777E-4</v>
      </c>
    </row>
    <row r="14" spans="1:33" s="49" customFormat="1" ht="15.75" thickBot="1" x14ac:dyDescent="0.3">
      <c r="A14" s="50" t="s">
        <v>63</v>
      </c>
      <c r="B14" s="51" t="s">
        <v>241</v>
      </c>
      <c r="C14" s="3" t="s">
        <v>239</v>
      </c>
      <c r="D14" s="15">
        <f>Table32[[#This Row],[Residential CLM $ Collected]]+Table32[[#This Row],[C&amp;I CLM $ Collected]]</f>
        <v>48402.934399999998</v>
      </c>
      <c r="E14" s="48">
        <f>Table3[[#This Row],[CLM $ Collected ]]/'1.) CLM Reference'!$B$4</f>
        <v>2.6703042528062166E-3</v>
      </c>
      <c r="F14" s="12">
        <f>Table32[[#This Row],[Residential Incentive Disbursements]]+Table32[[#This Row],[C&amp;I Incentive Disbursements]]</f>
        <v>79085</v>
      </c>
      <c r="G14" s="17">
        <f>Table3[[#This Row],[Incentive Disbursements]]/'1.) CLM Reference'!$B$5</f>
        <v>4.3758140968420684E-4</v>
      </c>
      <c r="H14" s="17" t="str">
        <f t="shared" si="0"/>
        <v>NO</v>
      </c>
      <c r="I14" s="52">
        <v>0</v>
      </c>
      <c r="J14" s="53">
        <f>Table3[[#This Row],[CLM $ Collected ]]/'1.) CLM Reference'!$B$4</f>
        <v>2.6703042528062166E-3</v>
      </c>
      <c r="K14" s="54">
        <v>0</v>
      </c>
      <c r="L14" s="53">
        <f>Table3[[#This Row],[Incentive Disbursements]]/'1.) CLM Reference'!$B$5</f>
        <v>4.3758140968420684E-4</v>
      </c>
      <c r="M14" s="52">
        <v>48402.934399999998</v>
      </c>
      <c r="N14" s="55">
        <f>Table3[[#This Row],[CLM $ Collected ]]/'1.) CLM Reference'!$B$4</f>
        <v>2.6703042528062166E-3</v>
      </c>
      <c r="O14" s="54">
        <v>79085</v>
      </c>
      <c r="P14" s="56">
        <f>Table3[[#This Row],[Incentive Disbursements]]/'1.) CLM Reference'!$B$5</f>
        <v>4.3758140968420684E-4</v>
      </c>
      <c r="R14" s="49" t="s">
        <v>63</v>
      </c>
      <c r="S14" s="49" t="s">
        <v>241</v>
      </c>
      <c r="T14" s="49" t="s">
        <v>239</v>
      </c>
      <c r="U14" s="49">
        <v>48402.934399999998</v>
      </c>
      <c r="V14" s="49">
        <v>2.6703042528062166E-3</v>
      </c>
      <c r="W14" s="49">
        <v>79085</v>
      </c>
      <c r="X14" s="49">
        <v>4.3758140968420684E-4</v>
      </c>
      <c r="Y14" s="49" t="s">
        <v>1965</v>
      </c>
      <c r="Z14" s="49">
        <v>0</v>
      </c>
      <c r="AA14" s="49">
        <v>2.6703042528062166E-3</v>
      </c>
      <c r="AB14" s="49">
        <v>0</v>
      </c>
      <c r="AC14" s="49">
        <v>4.3758140968420684E-4</v>
      </c>
      <c r="AD14" s="49">
        <v>48402.934399999998</v>
      </c>
      <c r="AE14" s="49">
        <v>2.6703042528062166E-3</v>
      </c>
      <c r="AF14" s="49">
        <v>79085</v>
      </c>
      <c r="AG14" s="49">
        <v>4.3758140968420684E-4</v>
      </c>
    </row>
    <row r="15" spans="1:33" s="49" customFormat="1" ht="15.75" thickBot="1" x14ac:dyDescent="0.3">
      <c r="A15" s="50" t="s">
        <v>64</v>
      </c>
      <c r="B15" s="51" t="s">
        <v>241</v>
      </c>
      <c r="C15" s="3" t="s">
        <v>239</v>
      </c>
      <c r="D15" s="15">
        <f>Table32[[#This Row],[Residential CLM $ Collected]]+Table32[[#This Row],[C&amp;I CLM $ Collected]]</f>
        <v>3413.4719</v>
      </c>
      <c r="E15" s="48">
        <f>Table3[[#This Row],[CLM $ Collected ]]/'1.) CLM Reference'!$B$4</f>
        <v>4.2257383673199944E-3</v>
      </c>
      <c r="F15" s="12">
        <f>Table32[[#This Row],[Residential Incentive Disbursements]]+Table32[[#This Row],[C&amp;I Incentive Disbursements]]</f>
        <v>0</v>
      </c>
      <c r="G15" s="17">
        <f>Table3[[#This Row],[Incentive Disbursements]]/'1.) CLM Reference'!$B$5</f>
        <v>5.7024622701399392E-3</v>
      </c>
      <c r="H15" s="17" t="str">
        <f t="shared" si="0"/>
        <v>YES</v>
      </c>
      <c r="I15" s="52">
        <v>0</v>
      </c>
      <c r="J15" s="53">
        <f>Table3[[#This Row],[CLM $ Collected ]]/'1.) CLM Reference'!$B$4</f>
        <v>4.2257383673199944E-3</v>
      </c>
      <c r="K15" s="54">
        <v>0</v>
      </c>
      <c r="L15" s="53">
        <f>Table3[[#This Row],[Incentive Disbursements]]/'1.) CLM Reference'!$B$5</f>
        <v>5.7024622701399392E-3</v>
      </c>
      <c r="M15" s="52">
        <v>3413.4719</v>
      </c>
      <c r="N15" s="55">
        <f>Table3[[#This Row],[CLM $ Collected ]]/'1.) CLM Reference'!$B$4</f>
        <v>4.2257383673199944E-3</v>
      </c>
      <c r="O15" s="54">
        <v>0</v>
      </c>
      <c r="P15" s="56">
        <f>Table3[[#This Row],[Incentive Disbursements]]/'1.) CLM Reference'!$B$5</f>
        <v>5.7024622701399392E-3</v>
      </c>
      <c r="R15" s="49" t="s">
        <v>64</v>
      </c>
      <c r="S15" s="49" t="s">
        <v>241</v>
      </c>
      <c r="T15" s="49" t="s">
        <v>239</v>
      </c>
      <c r="U15" s="49">
        <v>3413.4719</v>
      </c>
      <c r="V15" s="49">
        <v>4.2257383673199944E-3</v>
      </c>
      <c r="W15" s="49">
        <v>0</v>
      </c>
      <c r="X15" s="49">
        <v>5.7024622701399392E-3</v>
      </c>
      <c r="Y15" s="49" t="s">
        <v>1966</v>
      </c>
      <c r="Z15" s="49">
        <v>0</v>
      </c>
      <c r="AA15" s="49">
        <v>4.2257383673199944E-3</v>
      </c>
      <c r="AB15" s="49">
        <v>0</v>
      </c>
      <c r="AC15" s="49">
        <v>5.7024622701399392E-3</v>
      </c>
      <c r="AD15" s="49">
        <v>3413.4719</v>
      </c>
      <c r="AE15" s="49">
        <v>4.2257383673199944E-3</v>
      </c>
      <c r="AF15" s="49">
        <v>0</v>
      </c>
      <c r="AG15" s="49">
        <v>5.7024622701399392E-3</v>
      </c>
    </row>
    <row r="16" spans="1:33" s="49" customFormat="1" ht="15.75" thickBot="1" x14ac:dyDescent="0.3">
      <c r="A16" s="50" t="s">
        <v>65</v>
      </c>
      <c r="B16" s="51" t="s">
        <v>241</v>
      </c>
      <c r="C16" s="3" t="s">
        <v>239</v>
      </c>
      <c r="D16" s="15">
        <f>Table32[[#This Row],[Residential CLM $ Collected]]+Table32[[#This Row],[C&amp;I CLM $ Collected]]</f>
        <v>19307.045299999998</v>
      </c>
      <c r="E16" s="48">
        <f>Table3[[#This Row],[CLM $ Collected ]]/'1.) CLM Reference'!$B$4</f>
        <v>4.0455314530851143E-3</v>
      </c>
      <c r="F16" s="12">
        <f>Table32[[#This Row],[Residential Incentive Disbursements]]+Table32[[#This Row],[C&amp;I Incentive Disbursements]]</f>
        <v>0</v>
      </c>
      <c r="G16" s="17">
        <f>Table3[[#This Row],[Incentive Disbursements]]/'1.) CLM Reference'!$B$5</f>
        <v>4.9616367887917736E-4</v>
      </c>
      <c r="H16" s="17" t="str">
        <f t="shared" si="0"/>
        <v>NO</v>
      </c>
      <c r="I16" s="52">
        <v>1395.1153999999999</v>
      </c>
      <c r="J16" s="53">
        <f>Table3[[#This Row],[CLM $ Collected ]]/'1.) CLM Reference'!$B$4</f>
        <v>4.0455314530851143E-3</v>
      </c>
      <c r="K16" s="54">
        <v>0</v>
      </c>
      <c r="L16" s="53">
        <f>Table3[[#This Row],[Incentive Disbursements]]/'1.) CLM Reference'!$B$5</f>
        <v>4.9616367887917736E-4</v>
      </c>
      <c r="M16" s="52">
        <v>17911.929899999999</v>
      </c>
      <c r="N16" s="55">
        <f>Table3[[#This Row],[CLM $ Collected ]]/'1.) CLM Reference'!$B$4</f>
        <v>4.0455314530851143E-3</v>
      </c>
      <c r="O16" s="54">
        <v>0</v>
      </c>
      <c r="P16" s="56">
        <f>Table3[[#This Row],[Incentive Disbursements]]/'1.) CLM Reference'!$B$5</f>
        <v>4.9616367887917736E-4</v>
      </c>
      <c r="R16" s="49" t="s">
        <v>65</v>
      </c>
      <c r="S16" s="49" t="s">
        <v>241</v>
      </c>
      <c r="T16" s="49" t="s">
        <v>239</v>
      </c>
      <c r="U16" s="49">
        <v>19307.045299999998</v>
      </c>
      <c r="V16" s="49">
        <v>4.0455314530851143E-3</v>
      </c>
      <c r="W16" s="49">
        <v>0</v>
      </c>
      <c r="X16" s="49">
        <v>4.9616367887917736E-4</v>
      </c>
      <c r="Y16" s="49" t="s">
        <v>1965</v>
      </c>
      <c r="Z16" s="49">
        <v>1395.1153999999999</v>
      </c>
      <c r="AA16" s="49">
        <v>4.0455314530851143E-3</v>
      </c>
      <c r="AB16" s="49">
        <v>0</v>
      </c>
      <c r="AC16" s="49">
        <v>4.9616367887917736E-4</v>
      </c>
      <c r="AD16" s="49">
        <v>17911.929899999999</v>
      </c>
      <c r="AE16" s="49">
        <v>4.0455314530851143E-3</v>
      </c>
      <c r="AF16" s="49">
        <v>0</v>
      </c>
      <c r="AG16" s="49">
        <v>4.9616367887917736E-4</v>
      </c>
    </row>
    <row r="17" spans="1:33" s="49" customFormat="1" ht="15.75" thickBot="1" x14ac:dyDescent="0.3">
      <c r="A17" s="50" t="s">
        <v>66</v>
      </c>
      <c r="B17" s="51" t="s">
        <v>241</v>
      </c>
      <c r="C17" s="3" t="s">
        <v>239</v>
      </c>
      <c r="D17" s="15">
        <f>Table32[[#This Row],[Residential CLM $ Collected]]+Table32[[#This Row],[C&amp;I CLM $ Collected]]</f>
        <v>111401.4479</v>
      </c>
      <c r="E17" s="48">
        <f>Table3[[#This Row],[CLM $ Collected ]]/'1.) CLM Reference'!$B$4</f>
        <v>1.4151994756314813E-3</v>
      </c>
      <c r="F17" s="12">
        <f>Table32[[#This Row],[Residential Incentive Disbursements]]+Table32[[#This Row],[C&amp;I Incentive Disbursements]]</f>
        <v>224266</v>
      </c>
      <c r="G17" s="17">
        <f>Table3[[#This Row],[Incentive Disbursements]]/'1.) CLM Reference'!$B$5</f>
        <v>2.6114654732414528E-4</v>
      </c>
      <c r="H17" s="17" t="str">
        <f t="shared" si="0"/>
        <v>NO</v>
      </c>
      <c r="I17" s="52">
        <v>0</v>
      </c>
      <c r="J17" s="53">
        <f>Table3[[#This Row],[CLM $ Collected ]]/'1.) CLM Reference'!$B$4</f>
        <v>1.4151994756314813E-3</v>
      </c>
      <c r="K17" s="54">
        <v>0</v>
      </c>
      <c r="L17" s="53">
        <f>Table3[[#This Row],[Incentive Disbursements]]/'1.) CLM Reference'!$B$5</f>
        <v>2.6114654732414528E-4</v>
      </c>
      <c r="M17" s="52">
        <v>111401.4479</v>
      </c>
      <c r="N17" s="55">
        <f>Table3[[#This Row],[CLM $ Collected ]]/'1.) CLM Reference'!$B$4</f>
        <v>1.4151994756314813E-3</v>
      </c>
      <c r="O17" s="54">
        <v>224266</v>
      </c>
      <c r="P17" s="56">
        <f>Table3[[#This Row],[Incentive Disbursements]]/'1.) CLM Reference'!$B$5</f>
        <v>2.6114654732414528E-4</v>
      </c>
      <c r="R17" s="49" t="s">
        <v>66</v>
      </c>
      <c r="S17" s="49" t="s">
        <v>241</v>
      </c>
      <c r="T17" s="49" t="s">
        <v>239</v>
      </c>
      <c r="U17" s="49">
        <v>111401.4479</v>
      </c>
      <c r="V17" s="49">
        <v>1.4151994756314813E-3</v>
      </c>
      <c r="W17" s="49">
        <v>224266</v>
      </c>
      <c r="X17" s="49">
        <v>2.6114654732414528E-4</v>
      </c>
      <c r="Y17" s="49" t="s">
        <v>1965</v>
      </c>
      <c r="Z17" s="49">
        <v>0</v>
      </c>
      <c r="AA17" s="49">
        <v>1.4151994756314813E-3</v>
      </c>
      <c r="AB17" s="49">
        <v>0</v>
      </c>
      <c r="AC17" s="49">
        <v>2.6114654732414528E-4</v>
      </c>
      <c r="AD17" s="49">
        <v>111401.4479</v>
      </c>
      <c r="AE17" s="49">
        <v>1.4151994756314813E-3</v>
      </c>
      <c r="AF17" s="49">
        <v>224266</v>
      </c>
      <c r="AG17" s="49">
        <v>2.6114654732414528E-4</v>
      </c>
    </row>
    <row r="18" spans="1:33" s="49" customFormat="1" ht="15.75" thickBot="1" x14ac:dyDescent="0.3">
      <c r="A18" s="50" t="s">
        <v>67</v>
      </c>
      <c r="B18" s="51" t="s">
        <v>240</v>
      </c>
      <c r="C18" s="3" t="s">
        <v>239</v>
      </c>
      <c r="D18" s="15">
        <f>Table32[[#This Row],[Residential CLM $ Collected]]+Table32[[#This Row],[C&amp;I CLM $ Collected]]</f>
        <v>2535.1001999999999</v>
      </c>
      <c r="E18" s="48">
        <f>Table3[[#This Row],[CLM $ Collected ]]/'1.) CLM Reference'!$B$4</f>
        <v>1.693069653472477E-3</v>
      </c>
      <c r="F18" s="12">
        <f>Table32[[#This Row],[Residential Incentive Disbursements]]+Table32[[#This Row],[C&amp;I Incentive Disbursements]]</f>
        <v>0</v>
      </c>
      <c r="G18" s="17">
        <f>Table3[[#This Row],[Incentive Disbursements]]/'1.) CLM Reference'!$B$5</f>
        <v>1.7877698652979872E-3</v>
      </c>
      <c r="H18" s="17" t="str">
        <f t="shared" si="0"/>
        <v>YES</v>
      </c>
      <c r="I18" s="52">
        <v>0</v>
      </c>
      <c r="J18" s="53">
        <f>Table3[[#This Row],[CLM $ Collected ]]/'1.) CLM Reference'!$B$4</f>
        <v>1.693069653472477E-3</v>
      </c>
      <c r="K18" s="54">
        <v>0</v>
      </c>
      <c r="L18" s="53">
        <f>Table3[[#This Row],[Incentive Disbursements]]/'1.) CLM Reference'!$B$5</f>
        <v>1.7877698652979872E-3</v>
      </c>
      <c r="M18" s="52">
        <v>2535.1001999999999</v>
      </c>
      <c r="N18" s="55">
        <f>Table3[[#This Row],[CLM $ Collected ]]/'1.) CLM Reference'!$B$4</f>
        <v>1.693069653472477E-3</v>
      </c>
      <c r="O18" s="54">
        <v>0</v>
      </c>
      <c r="P18" s="56">
        <f>Table3[[#This Row],[Incentive Disbursements]]/'1.) CLM Reference'!$B$5</f>
        <v>1.7877698652979872E-3</v>
      </c>
      <c r="R18" s="49" t="s">
        <v>67</v>
      </c>
      <c r="S18" s="49" t="s">
        <v>240</v>
      </c>
      <c r="T18" s="49" t="s">
        <v>239</v>
      </c>
      <c r="U18" s="49">
        <v>2535.1001999999999</v>
      </c>
      <c r="V18" s="49">
        <v>1.693069653472477E-3</v>
      </c>
      <c r="W18" s="49">
        <v>0</v>
      </c>
      <c r="X18" s="49">
        <v>1.7877698652979872E-3</v>
      </c>
      <c r="Y18" s="49" t="s">
        <v>1966</v>
      </c>
      <c r="Z18" s="49">
        <v>0</v>
      </c>
      <c r="AA18" s="49">
        <v>1.693069653472477E-3</v>
      </c>
      <c r="AB18" s="49">
        <v>0</v>
      </c>
      <c r="AC18" s="49">
        <v>1.7877698652979872E-3</v>
      </c>
      <c r="AD18" s="49">
        <v>2535.1001999999999</v>
      </c>
      <c r="AE18" s="49">
        <v>1.693069653472477E-3</v>
      </c>
      <c r="AF18" s="49">
        <v>0</v>
      </c>
      <c r="AG18" s="49">
        <v>1.7877698652979872E-3</v>
      </c>
    </row>
    <row r="19" spans="1:33" s="49" customFormat="1" ht="15.75" thickBot="1" x14ac:dyDescent="0.3">
      <c r="A19" s="50" t="s">
        <v>67</v>
      </c>
      <c r="B19" s="51" t="s">
        <v>241</v>
      </c>
      <c r="C19" s="3" t="s">
        <v>239</v>
      </c>
      <c r="D19" s="15">
        <f>Table32[[#This Row],[Residential CLM $ Collected]]+Table32[[#This Row],[C&amp;I CLM $ Collected]]</f>
        <v>63380.398999999998</v>
      </c>
      <c r="E19" s="48">
        <f>Table3[[#This Row],[CLM $ Collected ]]/'1.) CLM Reference'!$B$4</f>
        <v>4.8602242955113123E-3</v>
      </c>
      <c r="F19" s="12">
        <f>Table32[[#This Row],[Residential Incentive Disbursements]]+Table32[[#This Row],[C&amp;I Incentive Disbursements]]</f>
        <v>1555</v>
      </c>
      <c r="G19" s="17">
        <f>Table3[[#This Row],[Incentive Disbursements]]/'1.) CLM Reference'!$B$5</f>
        <v>5.0261324007126237E-3</v>
      </c>
      <c r="H19" s="17" t="str">
        <f t="shared" si="0"/>
        <v>YES</v>
      </c>
      <c r="I19" s="52">
        <v>0</v>
      </c>
      <c r="J19" s="53">
        <f>Table3[[#This Row],[CLM $ Collected ]]/'1.) CLM Reference'!$B$4</f>
        <v>4.8602242955113123E-3</v>
      </c>
      <c r="K19" s="54">
        <v>0</v>
      </c>
      <c r="L19" s="53">
        <f>Table3[[#This Row],[Incentive Disbursements]]/'1.) CLM Reference'!$B$5</f>
        <v>5.0261324007126237E-3</v>
      </c>
      <c r="M19" s="52">
        <v>63380.398999999998</v>
      </c>
      <c r="N19" s="55">
        <f>Table3[[#This Row],[CLM $ Collected ]]/'1.) CLM Reference'!$B$4</f>
        <v>4.8602242955113123E-3</v>
      </c>
      <c r="O19" s="54">
        <v>1555</v>
      </c>
      <c r="P19" s="56">
        <f>Table3[[#This Row],[Incentive Disbursements]]/'1.) CLM Reference'!$B$5</f>
        <v>5.0261324007126237E-3</v>
      </c>
      <c r="R19" s="49" t="s">
        <v>67</v>
      </c>
      <c r="S19" s="49" t="s">
        <v>241</v>
      </c>
      <c r="T19" s="49" t="s">
        <v>239</v>
      </c>
      <c r="U19" s="49">
        <v>63380.398999999998</v>
      </c>
      <c r="V19" s="49">
        <v>4.8602242955113123E-3</v>
      </c>
      <c r="W19" s="49">
        <v>1555</v>
      </c>
      <c r="X19" s="49">
        <v>5.0261324007126237E-3</v>
      </c>
      <c r="Y19" s="49" t="s">
        <v>1966</v>
      </c>
      <c r="Z19" s="49">
        <v>0</v>
      </c>
      <c r="AA19" s="49">
        <v>4.8602242955113123E-3</v>
      </c>
      <c r="AB19" s="49">
        <v>0</v>
      </c>
      <c r="AC19" s="49">
        <v>5.0261324007126237E-3</v>
      </c>
      <c r="AD19" s="49">
        <v>63380.398999999998</v>
      </c>
      <c r="AE19" s="49">
        <v>4.8602242955113123E-3</v>
      </c>
      <c r="AF19" s="49">
        <v>1555</v>
      </c>
      <c r="AG19" s="49">
        <v>5.0261324007126237E-3</v>
      </c>
    </row>
    <row r="20" spans="1:33" s="49" customFormat="1" ht="15.75" thickBot="1" x14ac:dyDescent="0.3">
      <c r="A20" s="50" t="s">
        <v>68</v>
      </c>
      <c r="B20" s="51" t="s">
        <v>241</v>
      </c>
      <c r="C20" s="3" t="s">
        <v>239</v>
      </c>
      <c r="D20" s="15">
        <f>Table32[[#This Row],[Residential CLM $ Collected]]+Table32[[#This Row],[C&amp;I CLM $ Collected]]</f>
        <v>32031.164499999999</v>
      </c>
      <c r="E20" s="48">
        <f>Table3[[#This Row],[CLM $ Collected ]]/'1.) CLM Reference'!$B$4</f>
        <v>2.5042807066534404E-3</v>
      </c>
      <c r="F20" s="12">
        <f>Table32[[#This Row],[Residential Incentive Disbursements]]+Table32[[#This Row],[C&amp;I Incentive Disbursements]]</f>
        <v>49035</v>
      </c>
      <c r="G20" s="17">
        <f>Table3[[#This Row],[Incentive Disbursements]]/'1.) CLM Reference'!$B$5</f>
        <v>2.6623850978211254E-4</v>
      </c>
      <c r="H20" s="17" t="str">
        <f t="shared" si="0"/>
        <v>NO</v>
      </c>
      <c r="I20" s="52">
        <v>2121.6125999999999</v>
      </c>
      <c r="J20" s="53">
        <f>Table3[[#This Row],[CLM $ Collected ]]/'1.) CLM Reference'!$B$4</f>
        <v>2.5042807066534404E-3</v>
      </c>
      <c r="K20" s="54">
        <v>0</v>
      </c>
      <c r="L20" s="53">
        <f>Table3[[#This Row],[Incentive Disbursements]]/'1.) CLM Reference'!$B$5</f>
        <v>2.6623850978211254E-4</v>
      </c>
      <c r="M20" s="52">
        <v>29909.551899999999</v>
      </c>
      <c r="N20" s="55">
        <f>Table3[[#This Row],[CLM $ Collected ]]/'1.) CLM Reference'!$B$4</f>
        <v>2.5042807066534404E-3</v>
      </c>
      <c r="O20" s="54">
        <v>49035</v>
      </c>
      <c r="P20" s="56">
        <f>Table3[[#This Row],[Incentive Disbursements]]/'1.) CLM Reference'!$B$5</f>
        <v>2.6623850978211254E-4</v>
      </c>
      <c r="R20" s="49" t="s">
        <v>68</v>
      </c>
      <c r="S20" s="49" t="s">
        <v>241</v>
      </c>
      <c r="T20" s="49" t="s">
        <v>239</v>
      </c>
      <c r="U20" s="49">
        <v>32031.164499999999</v>
      </c>
      <c r="V20" s="49">
        <v>2.5042807066534404E-3</v>
      </c>
      <c r="W20" s="49">
        <v>49035</v>
      </c>
      <c r="X20" s="49">
        <v>2.6623850978211254E-4</v>
      </c>
      <c r="Y20" s="49" t="s">
        <v>1965</v>
      </c>
      <c r="Z20" s="49">
        <v>2121.6125999999999</v>
      </c>
      <c r="AA20" s="49">
        <v>2.5042807066534404E-3</v>
      </c>
      <c r="AB20" s="49">
        <v>0</v>
      </c>
      <c r="AC20" s="49">
        <v>2.6623850978211254E-4</v>
      </c>
      <c r="AD20" s="49">
        <v>29909.551899999999</v>
      </c>
      <c r="AE20" s="49">
        <v>2.5042807066534404E-3</v>
      </c>
      <c r="AF20" s="49">
        <v>49035</v>
      </c>
      <c r="AG20" s="49">
        <v>2.6623850978211254E-4</v>
      </c>
    </row>
    <row r="21" spans="1:33" s="49" customFormat="1" ht="15.75" thickBot="1" x14ac:dyDescent="0.3">
      <c r="A21" s="50" t="s">
        <v>69</v>
      </c>
      <c r="B21" s="51" t="s">
        <v>240</v>
      </c>
      <c r="C21" s="3" t="s">
        <v>244</v>
      </c>
      <c r="D21" s="15">
        <f>Table32[[#This Row],[Residential CLM $ Collected]]+Table32[[#This Row],[C&amp;I CLM $ Collected]]</f>
        <v>7281.1782000000003</v>
      </c>
      <c r="E21" s="48">
        <f>Table3[[#This Row],[CLM $ Collected ]]/'1.) CLM Reference'!$B$4</f>
        <v>1.2874612265994087E-3</v>
      </c>
      <c r="F21" s="12">
        <f>Table32[[#This Row],[Residential Incentive Disbursements]]+Table32[[#This Row],[C&amp;I Incentive Disbursements]]</f>
        <v>0</v>
      </c>
      <c r="G21" s="17">
        <f>Table3[[#This Row],[Incentive Disbursements]]/'1.) CLM Reference'!$B$5</f>
        <v>1.1727304391373837E-3</v>
      </c>
      <c r="H21" s="17" t="str">
        <f t="shared" si="0"/>
        <v>NO</v>
      </c>
      <c r="I21" s="52">
        <v>0</v>
      </c>
      <c r="J21" s="53">
        <f>Table3[[#This Row],[CLM $ Collected ]]/'1.) CLM Reference'!$B$4</f>
        <v>1.2874612265994087E-3</v>
      </c>
      <c r="K21" s="54">
        <v>0</v>
      </c>
      <c r="L21" s="53">
        <f>Table3[[#This Row],[Incentive Disbursements]]/'1.) CLM Reference'!$B$5</f>
        <v>1.1727304391373837E-3</v>
      </c>
      <c r="M21" s="52">
        <v>7281.1782000000003</v>
      </c>
      <c r="N21" s="55">
        <f>Table3[[#This Row],[CLM $ Collected ]]/'1.) CLM Reference'!$B$4</f>
        <v>1.2874612265994087E-3</v>
      </c>
      <c r="O21" s="54">
        <v>0</v>
      </c>
      <c r="P21" s="56">
        <f>Table3[[#This Row],[Incentive Disbursements]]/'1.) CLM Reference'!$B$5</f>
        <v>1.1727304391373837E-3</v>
      </c>
      <c r="R21" s="49" t="s">
        <v>69</v>
      </c>
      <c r="S21" s="49" t="s">
        <v>240</v>
      </c>
      <c r="T21" s="49" t="s">
        <v>244</v>
      </c>
      <c r="U21" s="49">
        <v>7281.1782000000003</v>
      </c>
      <c r="V21" s="49">
        <v>1.2874612265994087E-3</v>
      </c>
      <c r="W21" s="49">
        <v>0</v>
      </c>
      <c r="X21" s="49">
        <v>1.1727304391373837E-3</v>
      </c>
      <c r="Y21" s="49" t="s">
        <v>1965</v>
      </c>
      <c r="Z21" s="49">
        <v>0</v>
      </c>
      <c r="AA21" s="49">
        <v>1.2874612265994087E-3</v>
      </c>
      <c r="AB21" s="49">
        <v>0</v>
      </c>
      <c r="AC21" s="49">
        <v>1.1727304391373837E-3</v>
      </c>
      <c r="AD21" s="49">
        <v>7281.1782000000003</v>
      </c>
      <c r="AE21" s="49">
        <v>1.2874612265994087E-3</v>
      </c>
      <c r="AF21" s="49">
        <v>0</v>
      </c>
      <c r="AG21" s="49">
        <v>1.1727304391373837E-3</v>
      </c>
    </row>
    <row r="22" spans="1:33" s="49" customFormat="1" ht="15.75" thickBot="1" x14ac:dyDescent="0.3">
      <c r="A22" s="50" t="s">
        <v>70</v>
      </c>
      <c r="B22" s="51" t="s">
        <v>260</v>
      </c>
      <c r="C22" s="3" t="s">
        <v>239</v>
      </c>
      <c r="D22" s="15">
        <f>Table32[[#This Row],[Residential CLM $ Collected]]+Table32[[#This Row],[C&amp;I CLM $ Collected]]</f>
        <v>0</v>
      </c>
      <c r="E22" s="48">
        <f>Table3[[#This Row],[CLM $ Collected ]]/'1.) CLM Reference'!$B$4</f>
        <v>2.5897031523486776E-3</v>
      </c>
      <c r="F22" s="12">
        <f>Table32[[#This Row],[Residential Incentive Disbursements]]+Table32[[#This Row],[C&amp;I Incentive Disbursements]]</f>
        <v>85</v>
      </c>
      <c r="G22" s="17">
        <f>Table3[[#This Row],[Incentive Disbursements]]/'1.) CLM Reference'!$B$5</f>
        <v>2.0906645527465372E-3</v>
      </c>
      <c r="H22" s="17" t="str">
        <f t="shared" si="0"/>
        <v>NO</v>
      </c>
      <c r="I22" s="52">
        <v>0</v>
      </c>
      <c r="J22" s="53">
        <f>Table3[[#This Row],[CLM $ Collected ]]/'1.) CLM Reference'!$B$4</f>
        <v>2.5897031523486776E-3</v>
      </c>
      <c r="K22" s="54">
        <v>0</v>
      </c>
      <c r="L22" s="53">
        <f>Table3[[#This Row],[Incentive Disbursements]]/'1.) CLM Reference'!$B$5</f>
        <v>2.0906645527465372E-3</v>
      </c>
      <c r="M22" s="52">
        <v>0</v>
      </c>
      <c r="N22" s="55">
        <f>Table3[[#This Row],[CLM $ Collected ]]/'1.) CLM Reference'!$B$4</f>
        <v>2.5897031523486776E-3</v>
      </c>
      <c r="O22" s="54">
        <v>85</v>
      </c>
      <c r="P22" s="56">
        <f>Table3[[#This Row],[Incentive Disbursements]]/'1.) CLM Reference'!$B$5</f>
        <v>2.0906645527465372E-3</v>
      </c>
      <c r="R22" s="49" t="s">
        <v>70</v>
      </c>
      <c r="S22" s="49" t="s">
        <v>260</v>
      </c>
      <c r="T22" s="49" t="s">
        <v>239</v>
      </c>
      <c r="U22" s="49">
        <v>0</v>
      </c>
      <c r="V22" s="49">
        <v>2.5897031523486776E-3</v>
      </c>
      <c r="W22" s="49">
        <v>85</v>
      </c>
      <c r="X22" s="49">
        <v>2.0906645527465372E-3</v>
      </c>
      <c r="Y22" s="49" t="s">
        <v>1965</v>
      </c>
      <c r="Z22" s="49">
        <v>0</v>
      </c>
      <c r="AA22" s="49">
        <v>2.5897031523486776E-3</v>
      </c>
      <c r="AB22" s="49">
        <v>0</v>
      </c>
      <c r="AC22" s="49">
        <v>2.0906645527465372E-3</v>
      </c>
      <c r="AD22" s="49">
        <v>0</v>
      </c>
      <c r="AE22" s="49">
        <v>2.5897031523486776E-3</v>
      </c>
      <c r="AF22" s="49">
        <v>85</v>
      </c>
      <c r="AG22" s="49">
        <v>2.0906645527465372E-3</v>
      </c>
    </row>
    <row r="23" spans="1:33" s="49" customFormat="1" ht="15.75" thickBot="1" x14ac:dyDescent="0.3">
      <c r="A23" s="50" t="s">
        <v>70</v>
      </c>
      <c r="B23" s="51" t="s">
        <v>240</v>
      </c>
      <c r="C23" s="3" t="s">
        <v>244</v>
      </c>
      <c r="D23" s="15">
        <f>Table32[[#This Row],[Residential CLM $ Collected]]+Table32[[#This Row],[C&amp;I CLM $ Collected]]</f>
        <v>23732.358</v>
      </c>
      <c r="E23" s="48">
        <f>Table3[[#This Row],[CLM $ Collected ]]/'1.) CLM Reference'!$B$4</f>
        <v>4.0787861310231923E-3</v>
      </c>
      <c r="F23" s="12">
        <f>Table32[[#This Row],[Residential Incentive Disbursements]]+Table32[[#This Row],[C&amp;I Incentive Disbursements]]</f>
        <v>0</v>
      </c>
      <c r="G23" s="17">
        <f>Table3[[#This Row],[Incentive Disbursements]]/'1.) CLM Reference'!$B$5</f>
        <v>5.2688508650839772E-4</v>
      </c>
      <c r="H23" s="17" t="str">
        <f t="shared" si="0"/>
        <v>NO</v>
      </c>
      <c r="I23" s="52">
        <v>0</v>
      </c>
      <c r="J23" s="53">
        <f>Table3[[#This Row],[CLM $ Collected ]]/'1.) CLM Reference'!$B$4</f>
        <v>4.0787861310231923E-3</v>
      </c>
      <c r="K23" s="54">
        <v>0</v>
      </c>
      <c r="L23" s="53">
        <f>Table3[[#This Row],[Incentive Disbursements]]/'1.) CLM Reference'!$B$5</f>
        <v>5.2688508650839772E-4</v>
      </c>
      <c r="M23" s="52">
        <v>23732.358</v>
      </c>
      <c r="N23" s="55">
        <f>Table3[[#This Row],[CLM $ Collected ]]/'1.) CLM Reference'!$B$4</f>
        <v>4.0787861310231923E-3</v>
      </c>
      <c r="O23" s="54">
        <v>0</v>
      </c>
      <c r="P23" s="56">
        <f>Table3[[#This Row],[Incentive Disbursements]]/'1.) CLM Reference'!$B$5</f>
        <v>5.2688508650839772E-4</v>
      </c>
      <c r="R23" s="49" t="s">
        <v>70</v>
      </c>
      <c r="S23" s="49" t="s">
        <v>240</v>
      </c>
      <c r="T23" s="49" t="s">
        <v>244</v>
      </c>
      <c r="U23" s="49">
        <v>23732.358</v>
      </c>
      <c r="V23" s="49">
        <v>4.0787861310231923E-3</v>
      </c>
      <c r="W23" s="49">
        <v>0</v>
      </c>
      <c r="X23" s="49">
        <v>5.2688508650839772E-4</v>
      </c>
      <c r="Y23" s="49" t="s">
        <v>1965</v>
      </c>
      <c r="Z23" s="49">
        <v>0</v>
      </c>
      <c r="AA23" s="49">
        <v>4.0787861310231923E-3</v>
      </c>
      <c r="AB23" s="49">
        <v>0</v>
      </c>
      <c r="AC23" s="49">
        <v>5.2688508650839772E-4</v>
      </c>
      <c r="AD23" s="49">
        <v>23732.358</v>
      </c>
      <c r="AE23" s="49">
        <v>4.0787861310231923E-3</v>
      </c>
      <c r="AF23" s="49">
        <v>0</v>
      </c>
      <c r="AG23" s="49">
        <v>5.2688508650839772E-4</v>
      </c>
    </row>
    <row r="24" spans="1:33" s="49" customFormat="1" ht="15.75" thickBot="1" x14ac:dyDescent="0.3">
      <c r="A24" s="50" t="s">
        <v>71</v>
      </c>
      <c r="B24" s="51" t="s">
        <v>260</v>
      </c>
      <c r="C24" s="3" t="s">
        <v>239</v>
      </c>
      <c r="D24" s="15">
        <f>Table32[[#This Row],[Residential CLM $ Collected]]+Table32[[#This Row],[C&amp;I CLM $ Collected]]</f>
        <v>0</v>
      </c>
      <c r="E24" s="48">
        <f>Table3[[#This Row],[CLM $ Collected ]]/'1.) CLM Reference'!$B$4</f>
        <v>1.8534214633550644E-5</v>
      </c>
      <c r="F24" s="12">
        <f>Table32[[#This Row],[Residential Incentive Disbursements]]+Table32[[#This Row],[C&amp;I Incentive Disbursements]]</f>
        <v>92446</v>
      </c>
      <c r="G24" s="17">
        <f>Table3[[#This Row],[Incentive Disbursements]]/'1.) CLM Reference'!$B$5</f>
        <v>0</v>
      </c>
      <c r="H24" s="17" t="str">
        <f t="shared" si="0"/>
        <v>NO</v>
      </c>
      <c r="I24" s="52">
        <v>0</v>
      </c>
      <c r="J24" s="53">
        <f>Table3[[#This Row],[CLM $ Collected ]]/'1.) CLM Reference'!$B$4</f>
        <v>1.8534214633550644E-5</v>
      </c>
      <c r="K24" s="54">
        <v>0</v>
      </c>
      <c r="L24" s="53">
        <f>Table3[[#This Row],[Incentive Disbursements]]/'1.) CLM Reference'!$B$5</f>
        <v>0</v>
      </c>
      <c r="M24" s="52">
        <v>0</v>
      </c>
      <c r="N24" s="55">
        <f>Table3[[#This Row],[CLM $ Collected ]]/'1.) CLM Reference'!$B$4</f>
        <v>1.8534214633550644E-5</v>
      </c>
      <c r="O24" s="54">
        <v>92446</v>
      </c>
      <c r="P24" s="56">
        <f>Table3[[#This Row],[Incentive Disbursements]]/'1.) CLM Reference'!$B$5</f>
        <v>0</v>
      </c>
      <c r="R24" s="49" t="s">
        <v>71</v>
      </c>
      <c r="S24" s="49" t="s">
        <v>260</v>
      </c>
      <c r="T24" s="49" t="s">
        <v>239</v>
      </c>
      <c r="U24" s="49">
        <v>0</v>
      </c>
      <c r="V24" s="49">
        <v>1.8534214633550644E-5</v>
      </c>
      <c r="W24" s="49">
        <v>92446</v>
      </c>
      <c r="X24" s="49">
        <v>0</v>
      </c>
      <c r="Y24" s="49" t="s">
        <v>1965</v>
      </c>
      <c r="Z24" s="49">
        <v>0</v>
      </c>
      <c r="AA24" s="49">
        <v>1.8534214633550644E-5</v>
      </c>
      <c r="AB24" s="49">
        <v>0</v>
      </c>
      <c r="AC24" s="49">
        <v>0</v>
      </c>
      <c r="AD24" s="49">
        <v>0</v>
      </c>
      <c r="AE24" s="49">
        <v>1.8534214633550644E-5</v>
      </c>
      <c r="AF24" s="49">
        <v>92446</v>
      </c>
      <c r="AG24" s="49">
        <v>0</v>
      </c>
    </row>
    <row r="25" spans="1:33" s="49" customFormat="1" ht="15.75" thickBot="1" x14ac:dyDescent="0.3">
      <c r="A25" s="50" t="s">
        <v>71</v>
      </c>
      <c r="B25" s="51" t="s">
        <v>240</v>
      </c>
      <c r="C25" s="3" t="s">
        <v>244</v>
      </c>
      <c r="D25" s="15">
        <f>Table32[[#This Row],[Residential CLM $ Collected]]+Table32[[#This Row],[C&amp;I CLM $ Collected]]</f>
        <v>90882.647700000001</v>
      </c>
      <c r="E25" s="48">
        <f>Table3[[#This Row],[CLM $ Collected ]]/'1.) CLM Reference'!$B$4</f>
        <v>6.4748125530436768E-3</v>
      </c>
      <c r="F25" s="12">
        <f>Table32[[#This Row],[Residential Incentive Disbursements]]+Table32[[#This Row],[C&amp;I Incentive Disbursements]]</f>
        <v>0</v>
      </c>
      <c r="G25" s="17">
        <f>Table3[[#This Row],[Incentive Disbursements]]/'1.) CLM Reference'!$B$5</f>
        <v>2.065394610243269E-3</v>
      </c>
      <c r="H25" s="17" t="str">
        <f t="shared" si="0"/>
        <v>NO</v>
      </c>
      <c r="I25" s="52">
        <v>0</v>
      </c>
      <c r="J25" s="53">
        <f>Table3[[#This Row],[CLM $ Collected ]]/'1.) CLM Reference'!$B$4</f>
        <v>6.4748125530436768E-3</v>
      </c>
      <c r="K25" s="54">
        <v>0</v>
      </c>
      <c r="L25" s="53">
        <f>Table3[[#This Row],[Incentive Disbursements]]/'1.) CLM Reference'!$B$5</f>
        <v>2.065394610243269E-3</v>
      </c>
      <c r="M25" s="52">
        <v>90882.647700000001</v>
      </c>
      <c r="N25" s="55">
        <f>Table3[[#This Row],[CLM $ Collected ]]/'1.) CLM Reference'!$B$4</f>
        <v>6.4748125530436768E-3</v>
      </c>
      <c r="O25" s="54">
        <v>0</v>
      </c>
      <c r="P25" s="56">
        <f>Table3[[#This Row],[Incentive Disbursements]]/'1.) CLM Reference'!$B$5</f>
        <v>2.065394610243269E-3</v>
      </c>
      <c r="R25" s="49" t="s">
        <v>71</v>
      </c>
      <c r="S25" s="49" t="s">
        <v>240</v>
      </c>
      <c r="T25" s="49" t="s">
        <v>244</v>
      </c>
      <c r="U25" s="49">
        <v>90882.647700000001</v>
      </c>
      <c r="V25" s="49">
        <v>6.4748125530436768E-3</v>
      </c>
      <c r="W25" s="49">
        <v>0</v>
      </c>
      <c r="X25" s="49">
        <v>2.065394610243269E-3</v>
      </c>
      <c r="Y25" s="49" t="s">
        <v>1965</v>
      </c>
      <c r="Z25" s="49">
        <v>0</v>
      </c>
      <c r="AA25" s="49">
        <v>6.4748125530436768E-3</v>
      </c>
      <c r="AB25" s="49">
        <v>0</v>
      </c>
      <c r="AC25" s="49">
        <v>2.065394610243269E-3</v>
      </c>
      <c r="AD25" s="49">
        <v>90882.647700000001</v>
      </c>
      <c r="AE25" s="49">
        <v>6.4748125530436768E-3</v>
      </c>
      <c r="AF25" s="49">
        <v>0</v>
      </c>
      <c r="AG25" s="49">
        <v>2.065394610243269E-3</v>
      </c>
    </row>
    <row r="26" spans="1:33" s="49" customFormat="1" ht="15.75" thickBot="1" x14ac:dyDescent="0.3">
      <c r="A26" s="50" t="s">
        <v>72</v>
      </c>
      <c r="B26" s="51" t="s">
        <v>260</v>
      </c>
      <c r="C26" s="3" t="s">
        <v>239</v>
      </c>
      <c r="D26" s="15">
        <f>Table32[[#This Row],[Residential CLM $ Collected]]+Table32[[#This Row],[C&amp;I CLM $ Collected]]</f>
        <v>0</v>
      </c>
      <c r="E26" s="48">
        <f>Table3[[#This Row],[CLM $ Collected ]]/'1.) CLM Reference'!$B$4</f>
        <v>6.2608954859231705E-3</v>
      </c>
      <c r="F26" s="12">
        <f>Table32[[#This Row],[Residential Incentive Disbursements]]+Table32[[#This Row],[C&amp;I Incentive Disbursements]]</f>
        <v>484416</v>
      </c>
      <c r="G26" s="17">
        <f>Table3[[#This Row],[Incentive Disbursements]]/'1.) CLM Reference'!$B$5</f>
        <v>1.473453825703799E-3</v>
      </c>
      <c r="H26" s="17" t="str">
        <f t="shared" si="0"/>
        <v>NO</v>
      </c>
      <c r="I26" s="52">
        <v>0</v>
      </c>
      <c r="J26" s="53">
        <f>Table3[[#This Row],[CLM $ Collected ]]/'1.) CLM Reference'!$B$4</f>
        <v>6.2608954859231705E-3</v>
      </c>
      <c r="K26" s="54">
        <v>0</v>
      </c>
      <c r="L26" s="53">
        <f>Table3[[#This Row],[Incentive Disbursements]]/'1.) CLM Reference'!$B$5</f>
        <v>1.473453825703799E-3</v>
      </c>
      <c r="M26" s="52">
        <v>0</v>
      </c>
      <c r="N26" s="55">
        <f>Table3[[#This Row],[CLM $ Collected ]]/'1.) CLM Reference'!$B$4</f>
        <v>6.2608954859231705E-3</v>
      </c>
      <c r="O26" s="54">
        <v>484416</v>
      </c>
      <c r="P26" s="56">
        <f>Table3[[#This Row],[Incentive Disbursements]]/'1.) CLM Reference'!$B$5</f>
        <v>1.473453825703799E-3</v>
      </c>
      <c r="R26" s="49" t="s">
        <v>72</v>
      </c>
      <c r="S26" s="49" t="s">
        <v>260</v>
      </c>
      <c r="T26" s="49" t="s">
        <v>239</v>
      </c>
      <c r="U26" s="49">
        <v>0</v>
      </c>
      <c r="V26" s="49">
        <v>6.2608954859231705E-3</v>
      </c>
      <c r="W26" s="49">
        <v>484416</v>
      </c>
      <c r="X26" s="49">
        <v>1.473453825703799E-3</v>
      </c>
      <c r="Y26" s="49" t="s">
        <v>1965</v>
      </c>
      <c r="Z26" s="49">
        <v>0</v>
      </c>
      <c r="AA26" s="49">
        <v>6.2608954859231705E-3</v>
      </c>
      <c r="AB26" s="49">
        <v>0</v>
      </c>
      <c r="AC26" s="49">
        <v>1.473453825703799E-3</v>
      </c>
      <c r="AD26" s="49">
        <v>0</v>
      </c>
      <c r="AE26" s="49">
        <v>6.2608954859231705E-3</v>
      </c>
      <c r="AF26" s="49">
        <v>484416</v>
      </c>
      <c r="AG26" s="49">
        <v>1.473453825703799E-3</v>
      </c>
    </row>
    <row r="27" spans="1:33" s="49" customFormat="1" ht="15.75" thickBot="1" x14ac:dyDescent="0.3">
      <c r="A27" s="50" t="s">
        <v>72</v>
      </c>
      <c r="B27" s="51" t="s">
        <v>240</v>
      </c>
      <c r="C27" s="3" t="s">
        <v>244</v>
      </c>
      <c r="D27" s="15">
        <f>Table32[[#This Row],[Residential CLM $ Collected]]+Table32[[#This Row],[C&amp;I CLM $ Collected]]</f>
        <v>28740.396199999999</v>
      </c>
      <c r="E27" s="48">
        <f>Table3[[#This Row],[CLM $ Collected ]]/'1.) CLM Reference'!$B$4</f>
        <v>0</v>
      </c>
      <c r="F27" s="12">
        <f>Table32[[#This Row],[Residential Incentive Disbursements]]+Table32[[#This Row],[C&amp;I Incentive Disbursements]]</f>
        <v>0</v>
      </c>
      <c r="G27" s="17">
        <f>Table3[[#This Row],[Incentive Disbursements]]/'1.) CLM Reference'!$B$5</f>
        <v>6.8961123123761155E-4</v>
      </c>
      <c r="H27" s="17" t="str">
        <f t="shared" si="0"/>
        <v>N/A</v>
      </c>
      <c r="I27" s="52">
        <v>0</v>
      </c>
      <c r="J27" s="53">
        <f>Table3[[#This Row],[CLM $ Collected ]]/'1.) CLM Reference'!$B$4</f>
        <v>0</v>
      </c>
      <c r="K27" s="54">
        <v>0</v>
      </c>
      <c r="L27" s="53">
        <f>Table3[[#This Row],[Incentive Disbursements]]/'1.) CLM Reference'!$B$5</f>
        <v>6.8961123123761155E-4</v>
      </c>
      <c r="M27" s="52">
        <v>28740.396199999999</v>
      </c>
      <c r="N27" s="55">
        <f>Table3[[#This Row],[CLM $ Collected ]]/'1.) CLM Reference'!$B$4</f>
        <v>0</v>
      </c>
      <c r="O27" s="54">
        <v>0</v>
      </c>
      <c r="P27" s="56">
        <f>Table3[[#This Row],[Incentive Disbursements]]/'1.) CLM Reference'!$B$5</f>
        <v>6.8961123123761155E-4</v>
      </c>
      <c r="R27" s="49" t="s">
        <v>72</v>
      </c>
      <c r="S27" s="49" t="s">
        <v>240</v>
      </c>
      <c r="T27" s="49" t="s">
        <v>244</v>
      </c>
      <c r="U27" s="49">
        <v>28740.396199999999</v>
      </c>
      <c r="V27" s="49">
        <v>0</v>
      </c>
      <c r="W27" s="49">
        <v>0</v>
      </c>
      <c r="X27" s="49">
        <v>6.8961123123761155E-4</v>
      </c>
      <c r="Y27" s="49" t="s">
        <v>290</v>
      </c>
      <c r="Z27" s="49">
        <v>0</v>
      </c>
      <c r="AA27" s="49">
        <v>0</v>
      </c>
      <c r="AB27" s="49">
        <v>0</v>
      </c>
      <c r="AC27" s="49">
        <v>6.8961123123761155E-4</v>
      </c>
      <c r="AD27" s="49">
        <v>28740.396199999999</v>
      </c>
      <c r="AE27" s="49">
        <v>0</v>
      </c>
      <c r="AF27" s="49">
        <v>0</v>
      </c>
      <c r="AG27" s="49">
        <v>6.8961123123761155E-4</v>
      </c>
    </row>
    <row r="28" spans="1:33" s="49" customFormat="1" ht="15.75" thickBot="1" x14ac:dyDescent="0.3">
      <c r="A28" s="50" t="s">
        <v>73</v>
      </c>
      <c r="B28" s="51" t="s">
        <v>240</v>
      </c>
      <c r="C28" s="3" t="s">
        <v>244</v>
      </c>
      <c r="D28" s="15">
        <f>Table32[[#This Row],[Residential CLM $ Collected]]+Table32[[#This Row],[C&amp;I CLM $ Collected]]</f>
        <v>16724.715800000002</v>
      </c>
      <c r="E28" s="48">
        <f>Table3[[#This Row],[CLM $ Collected ]]/'1.) CLM Reference'!$B$4</f>
        <v>4.0691271591036283E-3</v>
      </c>
      <c r="F28" s="12">
        <f>Table32[[#This Row],[Residential Incentive Disbursements]]+Table32[[#This Row],[C&amp;I Incentive Disbursements]]</f>
        <v>0</v>
      </c>
      <c r="G28" s="17">
        <f>Table3[[#This Row],[Incentive Disbursements]]/'1.) CLM Reference'!$B$5</f>
        <v>0</v>
      </c>
      <c r="H28" s="17" t="str">
        <f t="shared" si="0"/>
        <v>NO</v>
      </c>
      <c r="I28" s="52">
        <v>0</v>
      </c>
      <c r="J28" s="53">
        <f>Table3[[#This Row],[CLM $ Collected ]]/'1.) CLM Reference'!$B$4</f>
        <v>4.0691271591036283E-3</v>
      </c>
      <c r="K28" s="54">
        <v>0</v>
      </c>
      <c r="L28" s="53">
        <f>Table3[[#This Row],[Incentive Disbursements]]/'1.) CLM Reference'!$B$5</f>
        <v>0</v>
      </c>
      <c r="M28" s="52">
        <v>16724.715800000002</v>
      </c>
      <c r="N28" s="55">
        <f>Table3[[#This Row],[CLM $ Collected ]]/'1.) CLM Reference'!$B$4</f>
        <v>4.0691271591036283E-3</v>
      </c>
      <c r="O28" s="54">
        <v>0</v>
      </c>
      <c r="P28" s="56">
        <f>Table3[[#This Row],[Incentive Disbursements]]/'1.) CLM Reference'!$B$5</f>
        <v>0</v>
      </c>
      <c r="R28" s="49" t="s">
        <v>73</v>
      </c>
      <c r="S28" s="49" t="s">
        <v>240</v>
      </c>
      <c r="T28" s="49" t="s">
        <v>244</v>
      </c>
      <c r="U28" s="49">
        <v>16724.715800000002</v>
      </c>
      <c r="V28" s="49">
        <v>4.0691271591036283E-3</v>
      </c>
      <c r="W28" s="49">
        <v>0</v>
      </c>
      <c r="X28" s="49">
        <v>0</v>
      </c>
      <c r="Y28" s="49" t="s">
        <v>1965</v>
      </c>
      <c r="Z28" s="49">
        <v>0</v>
      </c>
      <c r="AA28" s="49">
        <v>4.0691271591036283E-3</v>
      </c>
      <c r="AB28" s="49">
        <v>0</v>
      </c>
      <c r="AC28" s="49">
        <v>0</v>
      </c>
      <c r="AD28" s="49">
        <v>16724.715800000002</v>
      </c>
      <c r="AE28" s="49">
        <v>4.0691271591036283E-3</v>
      </c>
      <c r="AF28" s="49">
        <v>0</v>
      </c>
      <c r="AG28" s="49">
        <v>0</v>
      </c>
    </row>
    <row r="29" spans="1:33" s="49" customFormat="1" ht="15.75" thickBot="1" x14ac:dyDescent="0.3">
      <c r="A29" s="50" t="s">
        <v>74</v>
      </c>
      <c r="B29" s="51" t="s">
        <v>260</v>
      </c>
      <c r="C29" s="3" t="s">
        <v>239</v>
      </c>
      <c r="D29" s="15">
        <f>Table32[[#This Row],[Residential CLM $ Collected]]+Table32[[#This Row],[C&amp;I CLM $ Collected]]</f>
        <v>0</v>
      </c>
      <c r="E29" s="48">
        <f>Table3[[#This Row],[CLM $ Collected ]]/'1.) CLM Reference'!$B$4</f>
        <v>0</v>
      </c>
      <c r="F29" s="12">
        <f>Table32[[#This Row],[Residential Incentive Disbursements]]+Table32[[#This Row],[C&amp;I Incentive Disbursements]]</f>
        <v>49135</v>
      </c>
      <c r="G29" s="17">
        <f>Table3[[#This Row],[Incentive Disbursements]]/'1.) CLM Reference'!$B$5</f>
        <v>5.1608453118843578E-4</v>
      </c>
      <c r="H29" s="17" t="str">
        <f t="shared" si="0"/>
        <v>N/A</v>
      </c>
      <c r="I29" s="52">
        <v>0</v>
      </c>
      <c r="J29" s="53">
        <f>Table3[[#This Row],[CLM $ Collected ]]/'1.) CLM Reference'!$B$4</f>
        <v>0</v>
      </c>
      <c r="K29" s="54">
        <v>0</v>
      </c>
      <c r="L29" s="53">
        <f>Table3[[#This Row],[Incentive Disbursements]]/'1.) CLM Reference'!$B$5</f>
        <v>5.1608453118843578E-4</v>
      </c>
      <c r="M29" s="52">
        <v>0</v>
      </c>
      <c r="N29" s="55">
        <f>Table3[[#This Row],[CLM $ Collected ]]/'1.) CLM Reference'!$B$4</f>
        <v>0</v>
      </c>
      <c r="O29" s="54">
        <v>49135</v>
      </c>
      <c r="P29" s="56">
        <f>Table3[[#This Row],[Incentive Disbursements]]/'1.) CLM Reference'!$B$5</f>
        <v>5.1608453118843578E-4</v>
      </c>
      <c r="R29" s="49" t="s">
        <v>74</v>
      </c>
      <c r="S29" s="49" t="s">
        <v>260</v>
      </c>
      <c r="T29" s="49" t="s">
        <v>239</v>
      </c>
      <c r="U29" s="49">
        <v>0</v>
      </c>
      <c r="V29" s="49">
        <v>0</v>
      </c>
      <c r="W29" s="49">
        <v>49135</v>
      </c>
      <c r="X29" s="49">
        <v>5.1608453118843578E-4</v>
      </c>
      <c r="Y29" s="49" t="s">
        <v>290</v>
      </c>
      <c r="Z29" s="49">
        <v>0</v>
      </c>
      <c r="AA29" s="49">
        <v>0</v>
      </c>
      <c r="AB29" s="49">
        <v>0</v>
      </c>
      <c r="AC29" s="49">
        <v>5.1608453118843578E-4</v>
      </c>
      <c r="AD29" s="49">
        <v>0</v>
      </c>
      <c r="AE29" s="49">
        <v>0</v>
      </c>
      <c r="AF29" s="49">
        <v>49135</v>
      </c>
      <c r="AG29" s="49">
        <v>5.1608453118843578E-4</v>
      </c>
    </row>
    <row r="30" spans="1:33" s="49" customFormat="1" ht="15.75" thickBot="1" x14ac:dyDescent="0.3">
      <c r="A30" s="50" t="s">
        <v>74</v>
      </c>
      <c r="B30" s="51" t="s">
        <v>240</v>
      </c>
      <c r="C30" s="3" t="s">
        <v>244</v>
      </c>
      <c r="D30" s="15">
        <f>Table32[[#This Row],[Residential CLM $ Collected]]+Table32[[#This Row],[C&amp;I CLM $ Collected]]</f>
        <v>329048.53960000002</v>
      </c>
      <c r="E30" s="48">
        <f>Table3[[#This Row],[CLM $ Collected ]]/'1.) CLM Reference'!$B$4</f>
        <v>2.3196537377020692E-3</v>
      </c>
      <c r="F30" s="12">
        <f>Table32[[#This Row],[Residential Incentive Disbursements]]+Table32[[#This Row],[C&amp;I Incentive Disbursements]]</f>
        <v>0</v>
      </c>
      <c r="G30" s="17">
        <f>Table3[[#This Row],[Incentive Disbursements]]/'1.) CLM Reference'!$B$5</f>
        <v>0</v>
      </c>
      <c r="H30" s="17" t="str">
        <f t="shared" si="0"/>
        <v>NO</v>
      </c>
      <c r="I30" s="52">
        <v>0</v>
      </c>
      <c r="J30" s="53">
        <f>Table3[[#This Row],[CLM $ Collected ]]/'1.) CLM Reference'!$B$4</f>
        <v>2.3196537377020692E-3</v>
      </c>
      <c r="K30" s="54">
        <v>0</v>
      </c>
      <c r="L30" s="53">
        <f>Table3[[#This Row],[Incentive Disbursements]]/'1.) CLM Reference'!$B$5</f>
        <v>0</v>
      </c>
      <c r="M30" s="52">
        <v>329048.53960000002</v>
      </c>
      <c r="N30" s="55">
        <f>Table3[[#This Row],[CLM $ Collected ]]/'1.) CLM Reference'!$B$4</f>
        <v>2.3196537377020692E-3</v>
      </c>
      <c r="O30" s="54">
        <v>0</v>
      </c>
      <c r="P30" s="56">
        <f>Table3[[#This Row],[Incentive Disbursements]]/'1.) CLM Reference'!$B$5</f>
        <v>0</v>
      </c>
      <c r="R30" s="49" t="s">
        <v>74</v>
      </c>
      <c r="S30" s="49" t="s">
        <v>240</v>
      </c>
      <c r="T30" s="49" t="s">
        <v>244</v>
      </c>
      <c r="U30" s="49">
        <v>329048.53960000002</v>
      </c>
      <c r="V30" s="49">
        <v>2.3196537377020692E-3</v>
      </c>
      <c r="W30" s="49">
        <v>0</v>
      </c>
      <c r="X30" s="49">
        <v>0</v>
      </c>
      <c r="Y30" s="49" t="s">
        <v>1965</v>
      </c>
      <c r="Z30" s="49">
        <v>0</v>
      </c>
      <c r="AA30" s="49">
        <v>2.3196537377020692E-3</v>
      </c>
      <c r="AB30" s="49">
        <v>0</v>
      </c>
      <c r="AC30" s="49">
        <v>0</v>
      </c>
      <c r="AD30" s="49">
        <v>329048.53960000002</v>
      </c>
      <c r="AE30" s="49">
        <v>2.3196537377020692E-3</v>
      </c>
      <c r="AF30" s="49">
        <v>0</v>
      </c>
      <c r="AG30" s="49">
        <v>0</v>
      </c>
    </row>
    <row r="31" spans="1:33" s="49" customFormat="1" ht="15.75" thickBot="1" x14ac:dyDescent="0.3">
      <c r="A31" s="50" t="s">
        <v>75</v>
      </c>
      <c r="B31" s="51" t="s">
        <v>240</v>
      </c>
      <c r="C31" s="3" t="s">
        <v>244</v>
      </c>
      <c r="D31" s="15">
        <f>Table32[[#This Row],[Residential CLM $ Collected]]+Table32[[#This Row],[C&amp;I CLM $ Collected]]</f>
        <v>14584.582</v>
      </c>
      <c r="E31" s="48">
        <f>Table3[[#This Row],[CLM $ Collected ]]/'1.) CLM Reference'!$B$4</f>
        <v>0</v>
      </c>
      <c r="F31" s="12">
        <f>Table32[[#This Row],[Residential Incentive Disbursements]]+Table32[[#This Row],[C&amp;I Incentive Disbursements]]</f>
        <v>0</v>
      </c>
      <c r="G31" s="17">
        <f>Table3[[#This Row],[Incentive Disbursements]]/'1.) CLM Reference'!$B$5</f>
        <v>4.4619995046636532E-5</v>
      </c>
      <c r="H31" s="17" t="str">
        <f t="shared" si="0"/>
        <v>N/A</v>
      </c>
      <c r="I31" s="52">
        <v>0</v>
      </c>
      <c r="J31" s="53">
        <f>Table3[[#This Row],[CLM $ Collected ]]/'1.) CLM Reference'!$B$4</f>
        <v>0</v>
      </c>
      <c r="K31" s="54">
        <v>0</v>
      </c>
      <c r="L31" s="53">
        <f>Table3[[#This Row],[Incentive Disbursements]]/'1.) CLM Reference'!$B$5</f>
        <v>4.4619995046636532E-5</v>
      </c>
      <c r="M31" s="52">
        <v>14584.582</v>
      </c>
      <c r="N31" s="55">
        <f>Table3[[#This Row],[CLM $ Collected ]]/'1.) CLM Reference'!$B$4</f>
        <v>0</v>
      </c>
      <c r="O31" s="54">
        <v>0</v>
      </c>
      <c r="P31" s="56">
        <f>Table3[[#This Row],[Incentive Disbursements]]/'1.) CLM Reference'!$B$5</f>
        <v>4.4619995046636532E-5</v>
      </c>
      <c r="R31" s="49" t="s">
        <v>75</v>
      </c>
      <c r="S31" s="49" t="s">
        <v>240</v>
      </c>
      <c r="T31" s="49" t="s">
        <v>244</v>
      </c>
      <c r="U31" s="49">
        <v>14584.582</v>
      </c>
      <c r="V31" s="49">
        <v>0</v>
      </c>
      <c r="W31" s="49">
        <v>0</v>
      </c>
      <c r="X31" s="49">
        <v>4.4619995046636532E-5</v>
      </c>
      <c r="Y31" s="49" t="s">
        <v>290</v>
      </c>
      <c r="Z31" s="49">
        <v>0</v>
      </c>
      <c r="AA31" s="49">
        <v>0</v>
      </c>
      <c r="AB31" s="49">
        <v>0</v>
      </c>
      <c r="AC31" s="49">
        <v>4.4619995046636532E-5</v>
      </c>
      <c r="AD31" s="49">
        <v>14584.582</v>
      </c>
      <c r="AE31" s="49">
        <v>0</v>
      </c>
      <c r="AF31" s="49">
        <v>0</v>
      </c>
      <c r="AG31" s="49">
        <v>4.4619995046636532E-5</v>
      </c>
    </row>
    <row r="32" spans="1:33" s="49" customFormat="1" ht="15.75" thickBot="1" x14ac:dyDescent="0.3">
      <c r="A32" s="50" t="s">
        <v>76</v>
      </c>
      <c r="B32" s="51" t="s">
        <v>240</v>
      </c>
      <c r="C32" s="3" t="s">
        <v>244</v>
      </c>
      <c r="D32" s="15">
        <f>Table32[[#This Row],[Residential CLM $ Collected]]+Table32[[#This Row],[C&amp;I CLM $ Collected]]</f>
        <v>21101.988799999999</v>
      </c>
      <c r="E32" s="48">
        <f>Table3[[#This Row],[CLM $ Collected ]]/'1.) CLM Reference'!$B$4</f>
        <v>0</v>
      </c>
      <c r="F32" s="12">
        <f>Table32[[#This Row],[Residential Incentive Disbursements]]+Table32[[#This Row],[C&amp;I Incentive Disbursements]]</f>
        <v>0</v>
      </c>
      <c r="G32" s="17">
        <f>Table3[[#This Row],[Incentive Disbursements]]/'1.) CLM Reference'!$B$5</f>
        <v>1.2708734770911213E-2</v>
      </c>
      <c r="H32" s="17" t="str">
        <f t="shared" si="0"/>
        <v>N/A</v>
      </c>
      <c r="I32" s="52">
        <v>0</v>
      </c>
      <c r="J32" s="53">
        <f>Table3[[#This Row],[CLM $ Collected ]]/'1.) CLM Reference'!$B$4</f>
        <v>0</v>
      </c>
      <c r="K32" s="54">
        <v>0</v>
      </c>
      <c r="L32" s="53">
        <f>Table3[[#This Row],[Incentive Disbursements]]/'1.) CLM Reference'!$B$5</f>
        <v>1.2708734770911213E-2</v>
      </c>
      <c r="M32" s="52">
        <v>21101.988799999999</v>
      </c>
      <c r="N32" s="55">
        <f>Table3[[#This Row],[CLM $ Collected ]]/'1.) CLM Reference'!$B$4</f>
        <v>0</v>
      </c>
      <c r="O32" s="54">
        <v>0</v>
      </c>
      <c r="P32" s="56">
        <f>Table3[[#This Row],[Incentive Disbursements]]/'1.) CLM Reference'!$B$5</f>
        <v>1.2708734770911213E-2</v>
      </c>
      <c r="R32" s="49" t="s">
        <v>76</v>
      </c>
      <c r="S32" s="49" t="s">
        <v>240</v>
      </c>
      <c r="T32" s="49" t="s">
        <v>244</v>
      </c>
      <c r="U32" s="49">
        <v>21101.988799999999</v>
      </c>
      <c r="V32" s="49">
        <v>0</v>
      </c>
      <c r="W32" s="49">
        <v>0</v>
      </c>
      <c r="X32" s="49">
        <v>1.2708734770911213E-2</v>
      </c>
      <c r="Y32" s="49" t="s">
        <v>290</v>
      </c>
      <c r="Z32" s="49">
        <v>0</v>
      </c>
      <c r="AA32" s="49">
        <v>0</v>
      </c>
      <c r="AB32" s="49">
        <v>0</v>
      </c>
      <c r="AC32" s="49">
        <v>1.2708734770911213E-2</v>
      </c>
      <c r="AD32" s="49">
        <v>21101.988799999999</v>
      </c>
      <c r="AE32" s="49">
        <v>0</v>
      </c>
      <c r="AF32" s="49">
        <v>0</v>
      </c>
      <c r="AG32" s="49">
        <v>1.2708734770911213E-2</v>
      </c>
    </row>
    <row r="33" spans="1:33" s="49" customFormat="1" ht="15.75" thickBot="1" x14ac:dyDescent="0.3">
      <c r="A33" s="50" t="s">
        <v>77</v>
      </c>
      <c r="B33" s="51" t="s">
        <v>240</v>
      </c>
      <c r="C33" s="3" t="s">
        <v>239</v>
      </c>
      <c r="D33" s="15">
        <f>Table32[[#This Row],[Residential CLM $ Collected]]+Table32[[#This Row],[C&amp;I CLM $ Collected]]</f>
        <v>5250.7829000000002</v>
      </c>
      <c r="E33" s="48">
        <f>Table3[[#This Row],[CLM $ Collected ]]/'1.) CLM Reference'!$B$4</f>
        <v>1.808941612791681E-3</v>
      </c>
      <c r="F33" s="12">
        <f>Table32[[#This Row],[Residential Incentive Disbursements]]+Table32[[#This Row],[C&amp;I Incentive Disbursements]]</f>
        <v>0</v>
      </c>
      <c r="G33" s="17">
        <f>Table3[[#This Row],[Incentive Disbursements]]/'1.) CLM Reference'!$B$5</f>
        <v>0</v>
      </c>
      <c r="H33" s="17" t="str">
        <f t="shared" si="0"/>
        <v>NO</v>
      </c>
      <c r="I33" s="52">
        <v>0</v>
      </c>
      <c r="J33" s="53">
        <f>Table3[[#This Row],[CLM $ Collected ]]/'1.) CLM Reference'!$B$4</f>
        <v>1.808941612791681E-3</v>
      </c>
      <c r="K33" s="54">
        <v>0</v>
      </c>
      <c r="L33" s="53">
        <f>Table3[[#This Row],[Incentive Disbursements]]/'1.) CLM Reference'!$B$5</f>
        <v>0</v>
      </c>
      <c r="M33" s="52">
        <v>5250.7829000000002</v>
      </c>
      <c r="N33" s="55">
        <f>Table3[[#This Row],[CLM $ Collected ]]/'1.) CLM Reference'!$B$4</f>
        <v>1.808941612791681E-3</v>
      </c>
      <c r="O33" s="54">
        <v>0</v>
      </c>
      <c r="P33" s="56">
        <f>Table3[[#This Row],[Incentive Disbursements]]/'1.) CLM Reference'!$B$5</f>
        <v>0</v>
      </c>
      <c r="R33" s="49" t="s">
        <v>77</v>
      </c>
      <c r="S33" s="49" t="s">
        <v>240</v>
      </c>
      <c r="T33" s="49" t="s">
        <v>239</v>
      </c>
      <c r="U33" s="49">
        <v>5250.7829000000002</v>
      </c>
      <c r="V33" s="49">
        <v>1.808941612791681E-3</v>
      </c>
      <c r="W33" s="49">
        <v>0</v>
      </c>
      <c r="X33" s="49">
        <v>0</v>
      </c>
      <c r="Y33" s="49" t="s">
        <v>1965</v>
      </c>
      <c r="Z33" s="49">
        <v>0</v>
      </c>
      <c r="AA33" s="49">
        <v>1.808941612791681E-3</v>
      </c>
      <c r="AB33" s="49">
        <v>0</v>
      </c>
      <c r="AC33" s="49">
        <v>0</v>
      </c>
      <c r="AD33" s="49">
        <v>5250.7829000000002</v>
      </c>
      <c r="AE33" s="49">
        <v>1.808941612791681E-3</v>
      </c>
      <c r="AF33" s="49">
        <v>0</v>
      </c>
      <c r="AG33" s="49">
        <v>0</v>
      </c>
    </row>
    <row r="34" spans="1:33" s="49" customFormat="1" ht="15.75" thickBot="1" x14ac:dyDescent="0.3">
      <c r="A34" s="50" t="s">
        <v>78</v>
      </c>
      <c r="B34" s="51" t="s">
        <v>260</v>
      </c>
      <c r="C34" s="3" t="s">
        <v>239</v>
      </c>
      <c r="D34" s="15">
        <f>Table32[[#This Row],[Residential CLM $ Collected]]+Table32[[#This Row],[C&amp;I CLM $ Collected]]</f>
        <v>0</v>
      </c>
      <c r="E34" s="48">
        <f>Table3[[#This Row],[CLM $ Collected ]]/'1.) CLM Reference'!$B$4</f>
        <v>0</v>
      </c>
      <c r="F34" s="12">
        <f>Table32[[#This Row],[Residential Incentive Disbursements]]+Table32[[#This Row],[C&amp;I Incentive Disbursements]]</f>
        <v>4617</v>
      </c>
      <c r="G34" s="17">
        <f>Table3[[#This Row],[Incentive Disbursements]]/'1.) CLM Reference'!$B$5</f>
        <v>1.4901087986434646E-4</v>
      </c>
      <c r="H34" s="17" t="str">
        <f t="shared" si="0"/>
        <v>N/A</v>
      </c>
      <c r="I34" s="52">
        <v>0</v>
      </c>
      <c r="J34" s="53">
        <f>Table3[[#This Row],[CLM $ Collected ]]/'1.) CLM Reference'!$B$4</f>
        <v>0</v>
      </c>
      <c r="K34" s="54">
        <v>0</v>
      </c>
      <c r="L34" s="53">
        <f>Table3[[#This Row],[Incentive Disbursements]]/'1.) CLM Reference'!$B$5</f>
        <v>1.4901087986434646E-4</v>
      </c>
      <c r="M34" s="52">
        <v>0</v>
      </c>
      <c r="N34" s="55">
        <f>Table3[[#This Row],[CLM $ Collected ]]/'1.) CLM Reference'!$B$4</f>
        <v>0</v>
      </c>
      <c r="O34" s="54">
        <v>4617</v>
      </c>
      <c r="P34" s="56">
        <f>Table3[[#This Row],[Incentive Disbursements]]/'1.) CLM Reference'!$B$5</f>
        <v>1.4901087986434646E-4</v>
      </c>
      <c r="R34" s="49" t="s">
        <v>78</v>
      </c>
      <c r="S34" s="49" t="s">
        <v>260</v>
      </c>
      <c r="T34" s="49" t="s">
        <v>239</v>
      </c>
      <c r="U34" s="49">
        <v>0</v>
      </c>
      <c r="V34" s="49">
        <v>0</v>
      </c>
      <c r="W34" s="49">
        <v>4617</v>
      </c>
      <c r="X34" s="49">
        <v>1.4901087986434646E-4</v>
      </c>
      <c r="Y34" s="49" t="s">
        <v>290</v>
      </c>
      <c r="Z34" s="49">
        <v>0</v>
      </c>
      <c r="AA34" s="49">
        <v>0</v>
      </c>
      <c r="AB34" s="49">
        <v>0</v>
      </c>
      <c r="AC34" s="49">
        <v>1.4901087986434646E-4</v>
      </c>
      <c r="AD34" s="49">
        <v>0</v>
      </c>
      <c r="AE34" s="49">
        <v>0</v>
      </c>
      <c r="AF34" s="49">
        <v>4617</v>
      </c>
      <c r="AG34" s="49">
        <v>1.4901087986434646E-4</v>
      </c>
    </row>
    <row r="35" spans="1:33" s="49" customFormat="1" ht="15.75" thickBot="1" x14ac:dyDescent="0.3">
      <c r="A35" s="50" t="s">
        <v>78</v>
      </c>
      <c r="B35" s="51" t="s">
        <v>240</v>
      </c>
      <c r="C35" s="3" t="s">
        <v>244</v>
      </c>
      <c r="D35" s="15">
        <f>Table32[[#This Row],[Residential CLM $ Collected]]+Table32[[#This Row],[C&amp;I CLM $ Collected]]</f>
        <v>26819.623799999998</v>
      </c>
      <c r="E35" s="48">
        <f>Table3[[#This Row],[CLM $ Collected ]]/'1.) CLM Reference'!$B$4</f>
        <v>8.2195840081376946E-4</v>
      </c>
      <c r="F35" s="12">
        <f>Table32[[#This Row],[Residential Incentive Disbursements]]+Table32[[#This Row],[C&amp;I Incentive Disbursements]]</f>
        <v>0</v>
      </c>
      <c r="G35" s="17">
        <f>Table3[[#This Row],[Incentive Disbursements]]/'1.) CLM Reference'!$B$5</f>
        <v>0</v>
      </c>
      <c r="H35" s="17" t="str">
        <f t="shared" si="0"/>
        <v>NO</v>
      </c>
      <c r="I35" s="52">
        <v>1014.0401000000001</v>
      </c>
      <c r="J35" s="53">
        <f>Table3[[#This Row],[CLM $ Collected ]]/'1.) CLM Reference'!$B$4</f>
        <v>8.2195840081376946E-4</v>
      </c>
      <c r="K35" s="54">
        <v>0</v>
      </c>
      <c r="L35" s="53">
        <f>Table3[[#This Row],[Incentive Disbursements]]/'1.) CLM Reference'!$B$5</f>
        <v>0</v>
      </c>
      <c r="M35" s="52">
        <v>25805.583699999999</v>
      </c>
      <c r="N35" s="55">
        <f>Table3[[#This Row],[CLM $ Collected ]]/'1.) CLM Reference'!$B$4</f>
        <v>8.2195840081376946E-4</v>
      </c>
      <c r="O35" s="54">
        <v>0</v>
      </c>
      <c r="P35" s="56">
        <f>Table3[[#This Row],[Incentive Disbursements]]/'1.) CLM Reference'!$B$5</f>
        <v>0</v>
      </c>
      <c r="R35" s="49" t="s">
        <v>78</v>
      </c>
      <c r="S35" s="49" t="s">
        <v>240</v>
      </c>
      <c r="T35" s="49" t="s">
        <v>244</v>
      </c>
      <c r="U35" s="49">
        <v>26819.623799999998</v>
      </c>
      <c r="V35" s="49">
        <v>8.2195840081376946E-4</v>
      </c>
      <c r="W35" s="49">
        <v>0</v>
      </c>
      <c r="X35" s="49">
        <v>0</v>
      </c>
      <c r="Y35" s="49" t="s">
        <v>1965</v>
      </c>
      <c r="Z35" s="49">
        <v>1014.0401000000001</v>
      </c>
      <c r="AA35" s="49">
        <v>8.2195840081376946E-4</v>
      </c>
      <c r="AB35" s="49">
        <v>0</v>
      </c>
      <c r="AC35" s="49">
        <v>0</v>
      </c>
      <c r="AD35" s="49">
        <v>25805.583699999999</v>
      </c>
      <c r="AE35" s="49">
        <v>8.2195840081376946E-4</v>
      </c>
      <c r="AF35" s="49">
        <v>0</v>
      </c>
      <c r="AG35" s="49">
        <v>0</v>
      </c>
    </row>
    <row r="36" spans="1:33" s="49" customFormat="1" ht="15.75" thickBot="1" x14ac:dyDescent="0.3">
      <c r="A36" s="50" t="s">
        <v>79</v>
      </c>
      <c r="B36" s="51" t="s">
        <v>240</v>
      </c>
      <c r="C36" s="3" t="s">
        <v>244</v>
      </c>
      <c r="D36" s="15">
        <f>Table32[[#This Row],[Residential CLM $ Collected]]+Table32[[#This Row],[C&amp;I CLM $ Collected]]</f>
        <v>33404.633399999999</v>
      </c>
      <c r="E36" s="48">
        <f>Table3[[#This Row],[CLM $ Collected ]]/'1.) CLM Reference'!$B$4</f>
        <v>1.7478704207832351E-6</v>
      </c>
      <c r="F36" s="12">
        <f>Table32[[#This Row],[Residential Incentive Disbursements]]+Table32[[#This Row],[C&amp;I Incentive Disbursements]]</f>
        <v>0</v>
      </c>
      <c r="G36" s="17">
        <f>Table3[[#This Row],[Incentive Disbursements]]/'1.) CLM Reference'!$B$5</f>
        <v>0</v>
      </c>
      <c r="H36" s="17" t="str">
        <f t="shared" si="0"/>
        <v>N/A</v>
      </c>
      <c r="I36" s="52">
        <v>0</v>
      </c>
      <c r="J36" s="53">
        <f>Table3[[#This Row],[CLM $ Collected ]]/'1.) CLM Reference'!$B$4</f>
        <v>1.7478704207832351E-6</v>
      </c>
      <c r="K36" s="54">
        <v>0</v>
      </c>
      <c r="L36" s="53">
        <f>Table3[[#This Row],[Incentive Disbursements]]/'1.) CLM Reference'!$B$5</f>
        <v>0</v>
      </c>
      <c r="M36" s="52">
        <v>33404.633399999999</v>
      </c>
      <c r="N36" s="55">
        <f>Table3[[#This Row],[CLM $ Collected ]]/'1.) CLM Reference'!$B$4</f>
        <v>1.7478704207832351E-6</v>
      </c>
      <c r="O36" s="54">
        <v>0</v>
      </c>
      <c r="P36" s="56">
        <f>Table3[[#This Row],[Incentive Disbursements]]/'1.) CLM Reference'!$B$5</f>
        <v>0</v>
      </c>
      <c r="R36" s="49" t="s">
        <v>79</v>
      </c>
      <c r="S36" s="49" t="s">
        <v>240</v>
      </c>
      <c r="T36" s="49" t="s">
        <v>244</v>
      </c>
      <c r="U36" s="49">
        <v>33404.633399999999</v>
      </c>
      <c r="V36" s="49">
        <v>1.7478704207832351E-6</v>
      </c>
      <c r="W36" s="49">
        <v>0</v>
      </c>
      <c r="X36" s="49">
        <v>0</v>
      </c>
      <c r="Y36" s="49" t="s">
        <v>290</v>
      </c>
      <c r="Z36" s="49">
        <v>0</v>
      </c>
      <c r="AA36" s="49">
        <v>1.7478704207832351E-6</v>
      </c>
      <c r="AB36" s="49">
        <v>0</v>
      </c>
      <c r="AC36" s="49">
        <v>0</v>
      </c>
      <c r="AD36" s="49">
        <v>33404.633399999999</v>
      </c>
      <c r="AE36" s="49">
        <v>1.7478704207832351E-6</v>
      </c>
      <c r="AF36" s="49">
        <v>0</v>
      </c>
      <c r="AG36" s="49">
        <v>0</v>
      </c>
    </row>
    <row r="37" spans="1:33" s="49" customFormat="1" ht="15.75" thickBot="1" x14ac:dyDescent="0.3">
      <c r="A37" s="50" t="s">
        <v>80</v>
      </c>
      <c r="B37" s="51" t="s">
        <v>240</v>
      </c>
      <c r="C37" s="3" t="s">
        <v>239</v>
      </c>
      <c r="D37" s="15">
        <f>Table32[[#This Row],[Residential CLM $ Collected]]+Table32[[#This Row],[C&amp;I CLM $ Collected]]</f>
        <v>17213.561799999999</v>
      </c>
      <c r="E37" s="48">
        <f>Table3[[#This Row],[CLM $ Collected ]]/'1.) CLM Reference'!$B$4</f>
        <v>0</v>
      </c>
      <c r="F37" s="12">
        <f>Table32[[#This Row],[Residential Incentive Disbursements]]+Table32[[#This Row],[C&amp;I Incentive Disbursements]]</f>
        <v>0</v>
      </c>
      <c r="G37" s="17">
        <f>Table3[[#This Row],[Incentive Disbursements]]/'1.) CLM Reference'!$B$5</f>
        <v>9.8785797773534145E-4</v>
      </c>
      <c r="H37" s="17" t="str">
        <f t="shared" si="0"/>
        <v>N/A</v>
      </c>
      <c r="I37" s="52">
        <v>0</v>
      </c>
      <c r="J37" s="53">
        <f>Table3[[#This Row],[CLM $ Collected ]]/'1.) CLM Reference'!$B$4</f>
        <v>0</v>
      </c>
      <c r="K37" s="54">
        <v>0</v>
      </c>
      <c r="L37" s="53">
        <f>Table3[[#This Row],[Incentive Disbursements]]/'1.) CLM Reference'!$B$5</f>
        <v>9.8785797773534145E-4</v>
      </c>
      <c r="M37" s="52">
        <v>17213.561799999999</v>
      </c>
      <c r="N37" s="55">
        <f>Table3[[#This Row],[CLM $ Collected ]]/'1.) CLM Reference'!$B$4</f>
        <v>0</v>
      </c>
      <c r="O37" s="54">
        <v>0</v>
      </c>
      <c r="P37" s="56">
        <f>Table3[[#This Row],[Incentive Disbursements]]/'1.) CLM Reference'!$B$5</f>
        <v>9.8785797773534145E-4</v>
      </c>
      <c r="R37" s="49" t="s">
        <v>80</v>
      </c>
      <c r="S37" s="49" t="s">
        <v>240</v>
      </c>
      <c r="T37" s="49" t="s">
        <v>239</v>
      </c>
      <c r="U37" s="49">
        <v>17213.561799999999</v>
      </c>
      <c r="V37" s="49">
        <v>0</v>
      </c>
      <c r="W37" s="49">
        <v>0</v>
      </c>
      <c r="X37" s="49">
        <v>9.8785797773534145E-4</v>
      </c>
      <c r="Y37" s="49" t="s">
        <v>290</v>
      </c>
      <c r="Z37" s="49">
        <v>0</v>
      </c>
      <c r="AA37" s="49">
        <v>0</v>
      </c>
      <c r="AB37" s="49">
        <v>0</v>
      </c>
      <c r="AC37" s="49">
        <v>9.8785797773534145E-4</v>
      </c>
      <c r="AD37" s="49">
        <v>17213.561799999999</v>
      </c>
      <c r="AE37" s="49">
        <v>0</v>
      </c>
      <c r="AF37" s="49">
        <v>0</v>
      </c>
      <c r="AG37" s="49">
        <v>9.8785797773534145E-4</v>
      </c>
    </row>
    <row r="38" spans="1:33" s="49" customFormat="1" ht="15.75" thickBot="1" x14ac:dyDescent="0.3">
      <c r="A38" s="50" t="s">
        <v>81</v>
      </c>
      <c r="B38" s="51" t="s">
        <v>260</v>
      </c>
      <c r="C38" s="3" t="s">
        <v>239</v>
      </c>
      <c r="D38" s="15">
        <f>Table32[[#This Row],[Residential CLM $ Collected]]+Table32[[#This Row],[C&amp;I CLM $ Collected]]</f>
        <v>0</v>
      </c>
      <c r="E38" s="48">
        <f>Table3[[#This Row],[CLM $ Collected ]]/'1.) CLM Reference'!$B$4</f>
        <v>9.995301815193616E-4</v>
      </c>
      <c r="F38" s="12">
        <f>Table32[[#This Row],[Residential Incentive Disbursements]]+Table32[[#This Row],[C&amp;I Incentive Disbursements]]</f>
        <v>244</v>
      </c>
      <c r="G38" s="17">
        <f>Table3[[#This Row],[Incentive Disbursements]]/'1.) CLM Reference'!$B$5</f>
        <v>0</v>
      </c>
      <c r="H38" s="17" t="str">
        <f t="shared" si="0"/>
        <v>NO</v>
      </c>
      <c r="I38" s="52">
        <v>0</v>
      </c>
      <c r="J38" s="53">
        <f>Table3[[#This Row],[CLM $ Collected ]]/'1.) CLM Reference'!$B$4</f>
        <v>9.995301815193616E-4</v>
      </c>
      <c r="K38" s="54">
        <v>0</v>
      </c>
      <c r="L38" s="53">
        <f>Table3[[#This Row],[Incentive Disbursements]]/'1.) CLM Reference'!$B$5</f>
        <v>0</v>
      </c>
      <c r="M38" s="52">
        <v>0</v>
      </c>
      <c r="N38" s="55">
        <f>Table3[[#This Row],[CLM $ Collected ]]/'1.) CLM Reference'!$B$4</f>
        <v>9.995301815193616E-4</v>
      </c>
      <c r="O38" s="54">
        <v>244</v>
      </c>
      <c r="P38" s="56">
        <f>Table3[[#This Row],[Incentive Disbursements]]/'1.) CLM Reference'!$B$5</f>
        <v>0</v>
      </c>
      <c r="R38" s="49" t="s">
        <v>81</v>
      </c>
      <c r="S38" s="49" t="s">
        <v>260</v>
      </c>
      <c r="T38" s="49" t="s">
        <v>239</v>
      </c>
      <c r="U38" s="49">
        <v>0</v>
      </c>
      <c r="V38" s="49">
        <v>9.995301815193616E-4</v>
      </c>
      <c r="W38" s="49">
        <v>244</v>
      </c>
      <c r="X38" s="49">
        <v>0</v>
      </c>
      <c r="Y38" s="49" t="s">
        <v>1965</v>
      </c>
      <c r="Z38" s="49">
        <v>0</v>
      </c>
      <c r="AA38" s="49">
        <v>9.995301815193616E-4</v>
      </c>
      <c r="AB38" s="49">
        <v>0</v>
      </c>
      <c r="AC38" s="49">
        <v>0</v>
      </c>
      <c r="AD38" s="49">
        <v>0</v>
      </c>
      <c r="AE38" s="49">
        <v>9.995301815193616E-4</v>
      </c>
      <c r="AF38" s="49">
        <v>244</v>
      </c>
      <c r="AG38" s="49">
        <v>0</v>
      </c>
    </row>
    <row r="39" spans="1:33" s="49" customFormat="1" ht="15.75" thickBot="1" x14ac:dyDescent="0.3">
      <c r="A39" s="50" t="s">
        <v>81</v>
      </c>
      <c r="B39" s="51" t="s">
        <v>240</v>
      </c>
      <c r="C39" s="3" t="s">
        <v>244</v>
      </c>
      <c r="D39" s="15">
        <f>Table32[[#This Row],[Residential CLM $ Collected]]+Table32[[#This Row],[C&amp;I CLM $ Collected]]</f>
        <v>30759.562900000001</v>
      </c>
      <c r="E39" s="48">
        <f>Table3[[#This Row],[CLM $ Collected ]]/'1.) CLM Reference'!$B$4</f>
        <v>0</v>
      </c>
      <c r="F39" s="12">
        <f>Table32[[#This Row],[Residential Incentive Disbursements]]+Table32[[#This Row],[C&amp;I Incentive Disbursements]]</f>
        <v>0</v>
      </c>
      <c r="G39" s="17">
        <f>Table3[[#This Row],[Incentive Disbursements]]/'1.) CLM Reference'!$B$5</f>
        <v>6.584811571649498E-3</v>
      </c>
      <c r="H39" s="17" t="str">
        <f t="shared" si="0"/>
        <v>N/A</v>
      </c>
      <c r="I39" s="52">
        <v>0</v>
      </c>
      <c r="J39" s="53">
        <f>Table3[[#This Row],[CLM $ Collected ]]/'1.) CLM Reference'!$B$4</f>
        <v>0</v>
      </c>
      <c r="K39" s="54">
        <v>0</v>
      </c>
      <c r="L39" s="53">
        <f>Table3[[#This Row],[Incentive Disbursements]]/'1.) CLM Reference'!$B$5</f>
        <v>6.584811571649498E-3</v>
      </c>
      <c r="M39" s="52">
        <v>30759.562900000001</v>
      </c>
      <c r="N39" s="55">
        <f>Table3[[#This Row],[CLM $ Collected ]]/'1.) CLM Reference'!$B$4</f>
        <v>0</v>
      </c>
      <c r="O39" s="54">
        <v>0</v>
      </c>
      <c r="P39" s="56">
        <f>Table3[[#This Row],[Incentive Disbursements]]/'1.) CLM Reference'!$B$5</f>
        <v>6.584811571649498E-3</v>
      </c>
      <c r="R39" s="49" t="s">
        <v>81</v>
      </c>
      <c r="S39" s="49" t="s">
        <v>240</v>
      </c>
      <c r="T39" s="49" t="s">
        <v>244</v>
      </c>
      <c r="U39" s="49">
        <v>30759.562900000001</v>
      </c>
      <c r="V39" s="49">
        <v>0</v>
      </c>
      <c r="W39" s="49">
        <v>0</v>
      </c>
      <c r="X39" s="49">
        <v>6.584811571649498E-3</v>
      </c>
      <c r="Y39" s="49" t="s">
        <v>290</v>
      </c>
      <c r="Z39" s="49">
        <v>0</v>
      </c>
      <c r="AA39" s="49">
        <v>0</v>
      </c>
      <c r="AB39" s="49">
        <v>0</v>
      </c>
      <c r="AC39" s="49">
        <v>6.584811571649498E-3</v>
      </c>
      <c r="AD39" s="49">
        <v>30759.562900000001</v>
      </c>
      <c r="AE39" s="49">
        <v>0</v>
      </c>
      <c r="AF39" s="49">
        <v>0</v>
      </c>
      <c r="AG39" s="49">
        <v>6.584811571649498E-3</v>
      </c>
    </row>
    <row r="40" spans="1:33" s="49" customFormat="1" ht="15.75" thickBot="1" x14ac:dyDescent="0.3">
      <c r="A40" s="50" t="s">
        <v>82</v>
      </c>
      <c r="B40" s="51" t="s">
        <v>240</v>
      </c>
      <c r="C40" s="3" t="s">
        <v>244</v>
      </c>
      <c r="D40" s="15">
        <f>Table32[[#This Row],[Residential CLM $ Collected]]+Table32[[#This Row],[C&amp;I CLM $ Collected]]</f>
        <v>17861.459299999999</v>
      </c>
      <c r="E40" s="48">
        <f>Table3[[#This Row],[CLM $ Collected ]]/'1.) CLM Reference'!$B$4</f>
        <v>4.9591130900188997E-3</v>
      </c>
      <c r="F40" s="12">
        <f>Table32[[#This Row],[Residential Incentive Disbursements]]+Table32[[#This Row],[C&amp;I Incentive Disbursements]]</f>
        <v>0</v>
      </c>
      <c r="G40" s="17">
        <f>Table3[[#This Row],[Incentive Disbursements]]/'1.) CLM Reference'!$B$5</f>
        <v>0</v>
      </c>
      <c r="H40" s="17" t="str">
        <f t="shared" si="0"/>
        <v>NO</v>
      </c>
      <c r="I40" s="52">
        <v>0</v>
      </c>
      <c r="J40" s="53">
        <f>Table3[[#This Row],[CLM $ Collected ]]/'1.) CLM Reference'!$B$4</f>
        <v>4.9591130900188997E-3</v>
      </c>
      <c r="K40" s="54">
        <v>0</v>
      </c>
      <c r="L40" s="53">
        <f>Table3[[#This Row],[Incentive Disbursements]]/'1.) CLM Reference'!$B$5</f>
        <v>0</v>
      </c>
      <c r="M40" s="52">
        <v>17861.459299999999</v>
      </c>
      <c r="N40" s="55">
        <f>Table3[[#This Row],[CLM $ Collected ]]/'1.) CLM Reference'!$B$4</f>
        <v>4.9591130900188997E-3</v>
      </c>
      <c r="O40" s="54">
        <v>0</v>
      </c>
      <c r="P40" s="56">
        <f>Table3[[#This Row],[Incentive Disbursements]]/'1.) CLM Reference'!$B$5</f>
        <v>0</v>
      </c>
      <c r="R40" s="49" t="s">
        <v>82</v>
      </c>
      <c r="S40" s="49" t="s">
        <v>240</v>
      </c>
      <c r="T40" s="49" t="s">
        <v>244</v>
      </c>
      <c r="U40" s="49">
        <v>17861.459299999999</v>
      </c>
      <c r="V40" s="49">
        <v>4.9591130900188997E-3</v>
      </c>
      <c r="W40" s="49">
        <v>0</v>
      </c>
      <c r="X40" s="49">
        <v>0</v>
      </c>
      <c r="Y40" s="49" t="s">
        <v>1965</v>
      </c>
      <c r="Z40" s="49">
        <v>0</v>
      </c>
      <c r="AA40" s="49">
        <v>4.9591130900188997E-3</v>
      </c>
      <c r="AB40" s="49">
        <v>0</v>
      </c>
      <c r="AC40" s="49">
        <v>0</v>
      </c>
      <c r="AD40" s="49">
        <v>17861.459299999999</v>
      </c>
      <c r="AE40" s="49">
        <v>4.9591130900188997E-3</v>
      </c>
      <c r="AF40" s="49">
        <v>0</v>
      </c>
      <c r="AG40" s="49">
        <v>0</v>
      </c>
    </row>
    <row r="41" spans="1:33" s="49" customFormat="1" ht="15.75" thickBot="1" x14ac:dyDescent="0.3">
      <c r="A41" s="50" t="s">
        <v>83</v>
      </c>
      <c r="B41" s="51" t="s">
        <v>240</v>
      </c>
      <c r="C41" s="3" t="s">
        <v>239</v>
      </c>
      <c r="D41" s="15">
        <f>Table32[[#This Row],[Residential CLM $ Collected]]+Table32[[#This Row],[C&amp;I CLM $ Collected]]</f>
        <v>87822.353399999993</v>
      </c>
      <c r="E41" s="48">
        <f>Table3[[#This Row],[CLM $ Collected ]]/'1.) CLM Reference'!$B$4</f>
        <v>0</v>
      </c>
      <c r="F41" s="12">
        <f>Table32[[#This Row],[Residential Incentive Disbursements]]+Table32[[#This Row],[C&amp;I Incentive Disbursements]]</f>
        <v>10584</v>
      </c>
      <c r="G41" s="17">
        <f>Table3[[#This Row],[Incentive Disbursements]]/'1.) CLM Reference'!$B$5</f>
        <v>1.805073014405593E-3</v>
      </c>
      <c r="H41" s="17" t="str">
        <f t="shared" si="0"/>
        <v>N/A</v>
      </c>
      <c r="I41" s="52">
        <v>3855.4358999999999</v>
      </c>
      <c r="J41" s="53">
        <f>Table3[[#This Row],[CLM $ Collected ]]/'1.) CLM Reference'!$B$4</f>
        <v>0</v>
      </c>
      <c r="K41" s="54">
        <v>0</v>
      </c>
      <c r="L41" s="53">
        <f>Table3[[#This Row],[Incentive Disbursements]]/'1.) CLM Reference'!$B$5</f>
        <v>1.805073014405593E-3</v>
      </c>
      <c r="M41" s="52">
        <v>83966.917499999996</v>
      </c>
      <c r="N41" s="55">
        <f>Table3[[#This Row],[CLM $ Collected ]]/'1.) CLM Reference'!$B$4</f>
        <v>0</v>
      </c>
      <c r="O41" s="54">
        <v>10584</v>
      </c>
      <c r="P41" s="56">
        <f>Table3[[#This Row],[Incentive Disbursements]]/'1.) CLM Reference'!$B$5</f>
        <v>1.805073014405593E-3</v>
      </c>
      <c r="R41" s="49" t="s">
        <v>83</v>
      </c>
      <c r="S41" s="49" t="s">
        <v>240</v>
      </c>
      <c r="T41" s="49" t="s">
        <v>239</v>
      </c>
      <c r="U41" s="49">
        <v>87822.353399999993</v>
      </c>
      <c r="V41" s="49">
        <v>0</v>
      </c>
      <c r="W41" s="49">
        <v>10584</v>
      </c>
      <c r="X41" s="49">
        <v>1.805073014405593E-3</v>
      </c>
      <c r="Y41" s="49" t="s">
        <v>290</v>
      </c>
      <c r="Z41" s="49">
        <v>3855.4358999999999</v>
      </c>
      <c r="AA41" s="49">
        <v>0</v>
      </c>
      <c r="AB41" s="49">
        <v>0</v>
      </c>
      <c r="AC41" s="49">
        <v>1.805073014405593E-3</v>
      </c>
      <c r="AD41" s="49">
        <v>83966.917499999996</v>
      </c>
      <c r="AE41" s="49">
        <v>0</v>
      </c>
      <c r="AF41" s="49">
        <v>10584</v>
      </c>
      <c r="AG41" s="49">
        <v>1.805073014405593E-3</v>
      </c>
    </row>
    <row r="42" spans="1:33" s="49" customFormat="1" ht="15.75" thickBot="1" x14ac:dyDescent="0.3">
      <c r="A42" s="50" t="s">
        <v>84</v>
      </c>
      <c r="B42" s="51" t="s">
        <v>240</v>
      </c>
      <c r="C42" s="3" t="s">
        <v>244</v>
      </c>
      <c r="D42" s="15">
        <f>Table32[[#This Row],[Residential CLM $ Collected]]+Table32[[#This Row],[C&amp;I CLM $ Collected]]</f>
        <v>9298.1455999999998</v>
      </c>
      <c r="E42" s="48">
        <f>Table3[[#This Row],[CLM $ Collected ]]/'1.) CLM Reference'!$B$4</f>
        <v>1.3769037113771734E-3</v>
      </c>
      <c r="F42" s="12">
        <f>Table32[[#This Row],[Residential Incentive Disbursements]]+Table32[[#This Row],[C&amp;I Incentive Disbursements]]</f>
        <v>0</v>
      </c>
      <c r="G42" s="17">
        <f>Table3[[#This Row],[Incentive Disbursements]]/'1.) CLM Reference'!$B$5</f>
        <v>0</v>
      </c>
      <c r="H42" s="17" t="str">
        <f t="shared" si="0"/>
        <v>NO</v>
      </c>
      <c r="I42" s="52">
        <v>0</v>
      </c>
      <c r="J42" s="53">
        <f>Table3[[#This Row],[CLM $ Collected ]]/'1.) CLM Reference'!$B$4</f>
        <v>1.3769037113771734E-3</v>
      </c>
      <c r="K42" s="54">
        <v>0</v>
      </c>
      <c r="L42" s="53">
        <f>Table3[[#This Row],[Incentive Disbursements]]/'1.) CLM Reference'!$B$5</f>
        <v>0</v>
      </c>
      <c r="M42" s="52">
        <v>9298.1455999999998</v>
      </c>
      <c r="N42" s="55">
        <f>Table3[[#This Row],[CLM $ Collected ]]/'1.) CLM Reference'!$B$4</f>
        <v>1.3769037113771734E-3</v>
      </c>
      <c r="O42" s="54">
        <v>0</v>
      </c>
      <c r="P42" s="56">
        <f>Table3[[#This Row],[Incentive Disbursements]]/'1.) CLM Reference'!$B$5</f>
        <v>0</v>
      </c>
      <c r="R42" s="49" t="s">
        <v>84</v>
      </c>
      <c r="S42" s="49" t="s">
        <v>240</v>
      </c>
      <c r="T42" s="49" t="s">
        <v>244</v>
      </c>
      <c r="U42" s="49">
        <v>9298.1455999999998</v>
      </c>
      <c r="V42" s="49">
        <v>1.3769037113771734E-3</v>
      </c>
      <c r="W42" s="49">
        <v>0</v>
      </c>
      <c r="X42" s="49">
        <v>0</v>
      </c>
      <c r="Y42" s="49" t="s">
        <v>1965</v>
      </c>
      <c r="Z42" s="49">
        <v>0</v>
      </c>
      <c r="AA42" s="49">
        <v>1.3769037113771734E-3</v>
      </c>
      <c r="AB42" s="49">
        <v>0</v>
      </c>
      <c r="AC42" s="49">
        <v>0</v>
      </c>
      <c r="AD42" s="49">
        <v>9298.1455999999998</v>
      </c>
      <c r="AE42" s="49">
        <v>1.3769037113771734E-3</v>
      </c>
      <c r="AF42" s="49">
        <v>0</v>
      </c>
      <c r="AG42" s="49">
        <v>0</v>
      </c>
    </row>
    <row r="43" spans="1:33" s="49" customFormat="1" ht="15.75" thickBot="1" x14ac:dyDescent="0.3">
      <c r="A43" s="50" t="s">
        <v>85</v>
      </c>
      <c r="B43" s="51" t="s">
        <v>240</v>
      </c>
      <c r="C43" s="3" t="s">
        <v>239</v>
      </c>
      <c r="D43" s="15">
        <f>Table32[[#This Row],[Residential CLM $ Collected]]+Table32[[#This Row],[C&amp;I CLM $ Collected]]</f>
        <v>8122.7389000000003</v>
      </c>
      <c r="E43" s="48">
        <f>Table3[[#This Row],[CLM $ Collected ]]/'1.) CLM Reference'!$B$4</f>
        <v>0</v>
      </c>
      <c r="F43" s="12">
        <f>Table32[[#This Row],[Residential Incentive Disbursements]]+Table32[[#This Row],[C&amp;I Incentive Disbursements]]</f>
        <v>0</v>
      </c>
      <c r="G43" s="17">
        <f>Table3[[#This Row],[Incentive Disbursements]]/'1.) CLM Reference'!$B$5</f>
        <v>1.0219339499949658E-3</v>
      </c>
      <c r="H43" s="17" t="str">
        <f t="shared" si="0"/>
        <v>N/A</v>
      </c>
      <c r="I43" s="52">
        <v>0</v>
      </c>
      <c r="J43" s="53">
        <f>Table3[[#This Row],[CLM $ Collected ]]/'1.) CLM Reference'!$B$4</f>
        <v>0</v>
      </c>
      <c r="K43" s="54">
        <v>0</v>
      </c>
      <c r="L43" s="53">
        <f>Table3[[#This Row],[Incentive Disbursements]]/'1.) CLM Reference'!$B$5</f>
        <v>1.0219339499949658E-3</v>
      </c>
      <c r="M43" s="52">
        <v>8122.7389000000003</v>
      </c>
      <c r="N43" s="55">
        <f>Table3[[#This Row],[CLM $ Collected ]]/'1.) CLM Reference'!$B$4</f>
        <v>0</v>
      </c>
      <c r="O43" s="54">
        <v>0</v>
      </c>
      <c r="P43" s="56">
        <f>Table3[[#This Row],[Incentive Disbursements]]/'1.) CLM Reference'!$B$5</f>
        <v>1.0219339499949658E-3</v>
      </c>
      <c r="R43" s="49" t="s">
        <v>85</v>
      </c>
      <c r="S43" s="49" t="s">
        <v>240</v>
      </c>
      <c r="T43" s="49" t="s">
        <v>239</v>
      </c>
      <c r="U43" s="49">
        <v>8122.7389000000003</v>
      </c>
      <c r="V43" s="49">
        <v>0</v>
      </c>
      <c r="W43" s="49">
        <v>0</v>
      </c>
      <c r="X43" s="49">
        <v>1.0219339499949658E-3</v>
      </c>
      <c r="Y43" s="49" t="s">
        <v>290</v>
      </c>
      <c r="Z43" s="49">
        <v>0</v>
      </c>
      <c r="AA43" s="49">
        <v>0</v>
      </c>
      <c r="AB43" s="49">
        <v>0</v>
      </c>
      <c r="AC43" s="49">
        <v>1.0219339499949658E-3</v>
      </c>
      <c r="AD43" s="49">
        <v>8122.7389000000003</v>
      </c>
      <c r="AE43" s="49">
        <v>0</v>
      </c>
      <c r="AF43" s="49">
        <v>0</v>
      </c>
      <c r="AG43" s="49">
        <v>1.0219339499949658E-3</v>
      </c>
    </row>
    <row r="44" spans="1:33" s="49" customFormat="1" ht="15.75" thickBot="1" x14ac:dyDescent="0.3">
      <c r="A44" s="50" t="s">
        <v>86</v>
      </c>
      <c r="B44" s="51" t="s">
        <v>240</v>
      </c>
      <c r="C44" s="3" t="s">
        <v>239</v>
      </c>
      <c r="D44" s="15">
        <f>Table32[[#This Row],[Residential CLM $ Collected]]+Table32[[#This Row],[C&amp;I CLM $ Collected]]</f>
        <v>5110.9471999999996</v>
      </c>
      <c r="E44" s="48">
        <f>Table3[[#This Row],[CLM $ Collected ]]/'1.) CLM Reference'!$B$4</f>
        <v>2.1836445253311122E-3</v>
      </c>
      <c r="F44" s="12">
        <f>Table32[[#This Row],[Residential Incentive Disbursements]]+Table32[[#This Row],[C&amp;I Incentive Disbursements]]</f>
        <v>0</v>
      </c>
      <c r="G44" s="17">
        <f>Table3[[#This Row],[Incentive Disbursements]]/'1.) CLM Reference'!$B$5</f>
        <v>0</v>
      </c>
      <c r="H44" s="17" t="str">
        <f t="shared" si="0"/>
        <v>NO</v>
      </c>
      <c r="I44" s="52">
        <v>0</v>
      </c>
      <c r="J44" s="53">
        <f>Table3[[#This Row],[CLM $ Collected ]]/'1.) CLM Reference'!$B$4</f>
        <v>2.1836445253311122E-3</v>
      </c>
      <c r="K44" s="54">
        <v>0</v>
      </c>
      <c r="L44" s="53">
        <f>Table3[[#This Row],[Incentive Disbursements]]/'1.) CLM Reference'!$B$5</f>
        <v>0</v>
      </c>
      <c r="M44" s="52">
        <v>5110.9471999999996</v>
      </c>
      <c r="N44" s="55">
        <f>Table3[[#This Row],[CLM $ Collected ]]/'1.) CLM Reference'!$B$4</f>
        <v>2.1836445253311122E-3</v>
      </c>
      <c r="O44" s="54">
        <v>0</v>
      </c>
      <c r="P44" s="56">
        <f>Table3[[#This Row],[Incentive Disbursements]]/'1.) CLM Reference'!$B$5</f>
        <v>0</v>
      </c>
      <c r="R44" s="49" t="s">
        <v>86</v>
      </c>
      <c r="S44" s="49" t="s">
        <v>240</v>
      </c>
      <c r="T44" s="49" t="s">
        <v>239</v>
      </c>
      <c r="U44" s="49">
        <v>5110.9471999999996</v>
      </c>
      <c r="V44" s="49">
        <v>2.1836445253311122E-3</v>
      </c>
      <c r="W44" s="49">
        <v>0</v>
      </c>
      <c r="X44" s="49">
        <v>0</v>
      </c>
      <c r="Y44" s="49" t="s">
        <v>1965</v>
      </c>
      <c r="Z44" s="49">
        <v>0</v>
      </c>
      <c r="AA44" s="49">
        <v>2.1836445253311122E-3</v>
      </c>
      <c r="AB44" s="49">
        <v>0</v>
      </c>
      <c r="AC44" s="49">
        <v>0</v>
      </c>
      <c r="AD44" s="49">
        <v>5110.9471999999996</v>
      </c>
      <c r="AE44" s="49">
        <v>2.1836445253311122E-3</v>
      </c>
      <c r="AF44" s="49">
        <v>0</v>
      </c>
      <c r="AG44" s="49">
        <v>0</v>
      </c>
    </row>
    <row r="45" spans="1:33" s="49" customFormat="1" ht="15.75" thickBot="1" x14ac:dyDescent="0.3">
      <c r="A45" s="50" t="s">
        <v>87</v>
      </c>
      <c r="B45" s="51" t="s">
        <v>240</v>
      </c>
      <c r="C45" s="3" t="s">
        <v>239</v>
      </c>
      <c r="D45" s="15">
        <f>Table32[[#This Row],[Residential CLM $ Collected]]+Table32[[#This Row],[C&amp;I CLM $ Collected]]</f>
        <v>3329.8946000000001</v>
      </c>
      <c r="E45" s="48">
        <f>Table3[[#This Row],[CLM $ Collected ]]/'1.) CLM Reference'!$B$4</f>
        <v>2.2988901198295114E-3</v>
      </c>
      <c r="F45" s="12">
        <f>Table32[[#This Row],[Residential Incentive Disbursements]]+Table32[[#This Row],[C&amp;I Incentive Disbursements]]</f>
        <v>0</v>
      </c>
      <c r="G45" s="17">
        <f>Table3[[#This Row],[Incentive Disbursements]]/'1.) CLM Reference'!$B$5</f>
        <v>1.7758973492080898E-3</v>
      </c>
      <c r="H45" s="17" t="str">
        <f t="shared" si="0"/>
        <v>NO</v>
      </c>
      <c r="I45" s="52">
        <v>0</v>
      </c>
      <c r="J45" s="53">
        <f>Table3[[#This Row],[CLM $ Collected ]]/'1.) CLM Reference'!$B$4</f>
        <v>2.2988901198295114E-3</v>
      </c>
      <c r="K45" s="54">
        <v>0</v>
      </c>
      <c r="L45" s="53">
        <f>Table3[[#This Row],[Incentive Disbursements]]/'1.) CLM Reference'!$B$5</f>
        <v>1.7758973492080898E-3</v>
      </c>
      <c r="M45" s="52">
        <v>3329.8946000000001</v>
      </c>
      <c r="N45" s="55">
        <f>Table3[[#This Row],[CLM $ Collected ]]/'1.) CLM Reference'!$B$4</f>
        <v>2.2988901198295114E-3</v>
      </c>
      <c r="O45" s="54">
        <v>0</v>
      </c>
      <c r="P45" s="56">
        <f>Table3[[#This Row],[Incentive Disbursements]]/'1.) CLM Reference'!$B$5</f>
        <v>1.7758973492080898E-3</v>
      </c>
      <c r="R45" s="49" t="s">
        <v>87</v>
      </c>
      <c r="S45" s="49" t="s">
        <v>240</v>
      </c>
      <c r="T45" s="49" t="s">
        <v>239</v>
      </c>
      <c r="U45" s="49">
        <v>3329.8946000000001</v>
      </c>
      <c r="V45" s="49">
        <v>2.2988901198295114E-3</v>
      </c>
      <c r="W45" s="49">
        <v>0</v>
      </c>
      <c r="X45" s="49">
        <v>1.7758973492080898E-3</v>
      </c>
      <c r="Y45" s="49" t="s">
        <v>1965</v>
      </c>
      <c r="Z45" s="49">
        <v>0</v>
      </c>
      <c r="AA45" s="49">
        <v>2.2988901198295114E-3</v>
      </c>
      <c r="AB45" s="49">
        <v>0</v>
      </c>
      <c r="AC45" s="49">
        <v>1.7758973492080898E-3</v>
      </c>
      <c r="AD45" s="49">
        <v>3329.8946000000001</v>
      </c>
      <c r="AE45" s="49">
        <v>2.2988901198295114E-3</v>
      </c>
      <c r="AF45" s="49">
        <v>0</v>
      </c>
      <c r="AG45" s="49">
        <v>1.7758973492080898E-3</v>
      </c>
    </row>
    <row r="46" spans="1:33" s="49" customFormat="1" ht="15.75" thickBot="1" x14ac:dyDescent="0.3">
      <c r="A46" s="50" t="s">
        <v>88</v>
      </c>
      <c r="B46" s="51" t="s">
        <v>240</v>
      </c>
      <c r="C46" s="3" t="s">
        <v>239</v>
      </c>
      <c r="D46" s="15">
        <f>Table32[[#This Row],[Residential CLM $ Collected]]+Table32[[#This Row],[C&amp;I CLM $ Collected]]</f>
        <v>29978.312300000001</v>
      </c>
      <c r="E46" s="48">
        <f>Table3[[#This Row],[CLM $ Collected ]]/'1.) CLM Reference'!$B$4</f>
        <v>0</v>
      </c>
      <c r="F46" s="12">
        <f>Table32[[#This Row],[Residential Incentive Disbursements]]+Table32[[#This Row],[C&amp;I Incentive Disbursements]]</f>
        <v>350</v>
      </c>
      <c r="G46" s="17">
        <f>Table3[[#This Row],[Incentive Disbursements]]/'1.) CLM Reference'!$B$5</f>
        <v>1.1966474850109664E-3</v>
      </c>
      <c r="H46" s="17" t="str">
        <f t="shared" si="0"/>
        <v>N/A</v>
      </c>
      <c r="I46" s="52">
        <v>0</v>
      </c>
      <c r="J46" s="53">
        <f>Table3[[#This Row],[CLM $ Collected ]]/'1.) CLM Reference'!$B$4</f>
        <v>0</v>
      </c>
      <c r="K46" s="54">
        <v>0</v>
      </c>
      <c r="L46" s="53">
        <f>Table3[[#This Row],[Incentive Disbursements]]/'1.) CLM Reference'!$B$5</f>
        <v>1.1966474850109664E-3</v>
      </c>
      <c r="M46" s="52">
        <v>29978.312300000001</v>
      </c>
      <c r="N46" s="55">
        <f>Table3[[#This Row],[CLM $ Collected ]]/'1.) CLM Reference'!$B$4</f>
        <v>0</v>
      </c>
      <c r="O46" s="54">
        <v>350</v>
      </c>
      <c r="P46" s="56">
        <f>Table3[[#This Row],[Incentive Disbursements]]/'1.) CLM Reference'!$B$5</f>
        <v>1.1966474850109664E-3</v>
      </c>
      <c r="R46" s="49" t="s">
        <v>88</v>
      </c>
      <c r="S46" s="49" t="s">
        <v>240</v>
      </c>
      <c r="T46" s="49" t="s">
        <v>239</v>
      </c>
      <c r="U46" s="49">
        <v>29978.312300000001</v>
      </c>
      <c r="V46" s="49">
        <v>0</v>
      </c>
      <c r="W46" s="49">
        <v>350</v>
      </c>
      <c r="X46" s="49">
        <v>1.1966474850109664E-3</v>
      </c>
      <c r="Y46" s="49" t="s">
        <v>290</v>
      </c>
      <c r="Z46" s="49">
        <v>0</v>
      </c>
      <c r="AA46" s="49">
        <v>0</v>
      </c>
      <c r="AB46" s="49">
        <v>0</v>
      </c>
      <c r="AC46" s="49">
        <v>1.1966474850109664E-3</v>
      </c>
      <c r="AD46" s="49">
        <v>29978.312300000001</v>
      </c>
      <c r="AE46" s="49">
        <v>0</v>
      </c>
      <c r="AF46" s="49">
        <v>350</v>
      </c>
      <c r="AG46" s="49">
        <v>1.1966474850109664E-3</v>
      </c>
    </row>
    <row r="47" spans="1:33" s="49" customFormat="1" ht="15.75" thickBot="1" x14ac:dyDescent="0.3">
      <c r="A47" s="50" t="s">
        <v>89</v>
      </c>
      <c r="B47" s="51" t="s">
        <v>240</v>
      </c>
      <c r="C47" s="3" t="s">
        <v>239</v>
      </c>
      <c r="D47" s="15">
        <f>Table32[[#This Row],[Residential CLM $ Collected]]+Table32[[#This Row],[C&amp;I CLM $ Collected]]</f>
        <v>4154.7861000000003</v>
      </c>
      <c r="E47" s="48">
        <f>Table3[[#This Row],[CLM $ Collected ]]/'1.) CLM Reference'!$B$4</f>
        <v>2.256580546602072E-3</v>
      </c>
      <c r="F47" s="12">
        <f>Table32[[#This Row],[Residential Incentive Disbursements]]+Table32[[#This Row],[C&amp;I Incentive Disbursements]]</f>
        <v>0</v>
      </c>
      <c r="G47" s="17">
        <f>Table3[[#This Row],[Incentive Disbursements]]/'1.) CLM Reference'!$B$5</f>
        <v>0</v>
      </c>
      <c r="H47" s="17" t="str">
        <f t="shared" si="0"/>
        <v>NO</v>
      </c>
      <c r="I47" s="52">
        <v>0</v>
      </c>
      <c r="J47" s="53">
        <f>Table3[[#This Row],[CLM $ Collected ]]/'1.) CLM Reference'!$B$4</f>
        <v>2.256580546602072E-3</v>
      </c>
      <c r="K47" s="54">
        <v>0</v>
      </c>
      <c r="L47" s="53">
        <f>Table3[[#This Row],[Incentive Disbursements]]/'1.) CLM Reference'!$B$5</f>
        <v>0</v>
      </c>
      <c r="M47" s="52">
        <v>4154.7861000000003</v>
      </c>
      <c r="N47" s="55">
        <f>Table3[[#This Row],[CLM $ Collected ]]/'1.) CLM Reference'!$B$4</f>
        <v>2.256580546602072E-3</v>
      </c>
      <c r="O47" s="54">
        <v>0</v>
      </c>
      <c r="P47" s="56">
        <f>Table3[[#This Row],[Incentive Disbursements]]/'1.) CLM Reference'!$B$5</f>
        <v>0</v>
      </c>
      <c r="R47" s="49" t="s">
        <v>89</v>
      </c>
      <c r="S47" s="49" t="s">
        <v>240</v>
      </c>
      <c r="T47" s="49" t="s">
        <v>239</v>
      </c>
      <c r="U47" s="49">
        <v>4154.7861000000003</v>
      </c>
      <c r="V47" s="49">
        <v>2.256580546602072E-3</v>
      </c>
      <c r="W47" s="49">
        <v>0</v>
      </c>
      <c r="X47" s="49">
        <v>0</v>
      </c>
      <c r="Y47" s="49" t="s">
        <v>1965</v>
      </c>
      <c r="Z47" s="49">
        <v>0</v>
      </c>
      <c r="AA47" s="49">
        <v>2.256580546602072E-3</v>
      </c>
      <c r="AB47" s="49">
        <v>0</v>
      </c>
      <c r="AC47" s="49">
        <v>0</v>
      </c>
      <c r="AD47" s="49">
        <v>4154.7861000000003</v>
      </c>
      <c r="AE47" s="49">
        <v>2.256580546602072E-3</v>
      </c>
      <c r="AF47" s="49">
        <v>0</v>
      </c>
      <c r="AG47" s="49">
        <v>0</v>
      </c>
    </row>
    <row r="48" spans="1:33" s="49" customFormat="1" ht="15.75" thickBot="1" x14ac:dyDescent="0.3">
      <c r="A48" s="50" t="s">
        <v>90</v>
      </c>
      <c r="B48" s="51" t="s">
        <v>240</v>
      </c>
      <c r="C48" s="3" t="s">
        <v>239</v>
      </c>
      <c r="D48" s="15">
        <f>Table32[[#This Row],[Residential CLM $ Collected]]+Table32[[#This Row],[C&amp;I CLM $ Collected]]</f>
        <v>1798.4163000000001</v>
      </c>
      <c r="E48" s="48">
        <f>Table3[[#This Row],[CLM $ Collected ]]/'1.) CLM Reference'!$B$4</f>
        <v>0</v>
      </c>
      <c r="F48" s="12">
        <f>Table32[[#This Row],[Residential Incentive Disbursements]]+Table32[[#This Row],[C&amp;I Incentive Disbursements]]</f>
        <v>0</v>
      </c>
      <c r="G48" s="17">
        <f>Table3[[#This Row],[Incentive Disbursements]]/'1.) CLM Reference'!$B$5</f>
        <v>1.6500934379277458E-4</v>
      </c>
      <c r="H48" s="17" t="str">
        <f t="shared" si="0"/>
        <v>N/A</v>
      </c>
      <c r="I48" s="52">
        <v>0</v>
      </c>
      <c r="J48" s="53">
        <f>Table3[[#This Row],[CLM $ Collected ]]/'1.) CLM Reference'!$B$4</f>
        <v>0</v>
      </c>
      <c r="K48" s="54">
        <v>0</v>
      </c>
      <c r="L48" s="53">
        <f>Table3[[#This Row],[Incentive Disbursements]]/'1.) CLM Reference'!$B$5</f>
        <v>1.6500934379277458E-4</v>
      </c>
      <c r="M48" s="52">
        <v>1798.4163000000001</v>
      </c>
      <c r="N48" s="55">
        <f>Table3[[#This Row],[CLM $ Collected ]]/'1.) CLM Reference'!$B$4</f>
        <v>0</v>
      </c>
      <c r="O48" s="54">
        <v>0</v>
      </c>
      <c r="P48" s="56">
        <f>Table3[[#This Row],[Incentive Disbursements]]/'1.) CLM Reference'!$B$5</f>
        <v>1.6500934379277458E-4</v>
      </c>
      <c r="R48" s="49" t="s">
        <v>90</v>
      </c>
      <c r="S48" s="49" t="s">
        <v>240</v>
      </c>
      <c r="T48" s="49" t="s">
        <v>239</v>
      </c>
      <c r="U48" s="49">
        <v>1798.4163000000001</v>
      </c>
      <c r="V48" s="49">
        <v>0</v>
      </c>
      <c r="W48" s="49">
        <v>0</v>
      </c>
      <c r="X48" s="49">
        <v>1.6500934379277458E-4</v>
      </c>
      <c r="Y48" s="49" t="s">
        <v>290</v>
      </c>
      <c r="Z48" s="49">
        <v>0</v>
      </c>
      <c r="AA48" s="49">
        <v>0</v>
      </c>
      <c r="AB48" s="49">
        <v>0</v>
      </c>
      <c r="AC48" s="49">
        <v>1.6500934379277458E-4</v>
      </c>
      <c r="AD48" s="49">
        <v>1798.4163000000001</v>
      </c>
      <c r="AE48" s="49">
        <v>0</v>
      </c>
      <c r="AF48" s="49">
        <v>0</v>
      </c>
      <c r="AG48" s="49">
        <v>1.6500934379277458E-4</v>
      </c>
    </row>
    <row r="49" spans="1:33" s="49" customFormat="1" ht="15.75" thickBot="1" x14ac:dyDescent="0.3">
      <c r="A49" s="50" t="s">
        <v>91</v>
      </c>
      <c r="B49" s="51" t="s">
        <v>240</v>
      </c>
      <c r="C49" s="3" t="s">
        <v>239</v>
      </c>
      <c r="D49" s="15">
        <f>Table32[[#This Row],[Residential CLM $ Collected]]+Table32[[#This Row],[C&amp;I CLM $ Collected]]</f>
        <v>37765.5844</v>
      </c>
      <c r="E49" s="48">
        <f>Table3[[#This Row],[CLM $ Collected ]]/'1.) CLM Reference'!$B$4</f>
        <v>1.8643202854622997E-3</v>
      </c>
      <c r="F49" s="12">
        <f>Table32[[#This Row],[Residential Incentive Disbursements]]+Table32[[#This Row],[C&amp;I Incentive Disbursements]]</f>
        <v>0</v>
      </c>
      <c r="G49" s="17">
        <f>Table3[[#This Row],[Incentive Disbursements]]/'1.) CLM Reference'!$B$5</f>
        <v>0</v>
      </c>
      <c r="H49" s="17" t="str">
        <f t="shared" si="0"/>
        <v>NO</v>
      </c>
      <c r="I49" s="52">
        <v>0</v>
      </c>
      <c r="J49" s="53">
        <f>Table3[[#This Row],[CLM $ Collected ]]/'1.) CLM Reference'!$B$4</f>
        <v>1.8643202854622997E-3</v>
      </c>
      <c r="K49" s="54">
        <v>0</v>
      </c>
      <c r="L49" s="53">
        <f>Table3[[#This Row],[Incentive Disbursements]]/'1.) CLM Reference'!$B$5</f>
        <v>0</v>
      </c>
      <c r="M49" s="52">
        <v>37765.5844</v>
      </c>
      <c r="N49" s="55">
        <f>Table3[[#This Row],[CLM $ Collected ]]/'1.) CLM Reference'!$B$4</f>
        <v>1.8643202854622997E-3</v>
      </c>
      <c r="O49" s="54">
        <v>0</v>
      </c>
      <c r="P49" s="56">
        <f>Table3[[#This Row],[Incentive Disbursements]]/'1.) CLM Reference'!$B$5</f>
        <v>0</v>
      </c>
      <c r="R49" s="49" t="s">
        <v>91</v>
      </c>
      <c r="S49" s="49" t="s">
        <v>240</v>
      </c>
      <c r="T49" s="49" t="s">
        <v>239</v>
      </c>
      <c r="U49" s="49">
        <v>37765.5844</v>
      </c>
      <c r="V49" s="49">
        <v>1.8643202854622997E-3</v>
      </c>
      <c r="W49" s="49">
        <v>0</v>
      </c>
      <c r="X49" s="49">
        <v>0</v>
      </c>
      <c r="Y49" s="49" t="s">
        <v>1965</v>
      </c>
      <c r="Z49" s="49">
        <v>0</v>
      </c>
      <c r="AA49" s="49">
        <v>1.8643202854622997E-3</v>
      </c>
      <c r="AB49" s="49">
        <v>0</v>
      </c>
      <c r="AC49" s="49">
        <v>0</v>
      </c>
      <c r="AD49" s="49">
        <v>37765.5844</v>
      </c>
      <c r="AE49" s="49">
        <v>1.8643202854622997E-3</v>
      </c>
      <c r="AF49" s="49">
        <v>0</v>
      </c>
      <c r="AG49" s="49">
        <v>0</v>
      </c>
    </row>
    <row r="50" spans="1:33" s="49" customFormat="1" ht="15.75" thickBot="1" x14ac:dyDescent="0.3">
      <c r="A50" s="50" t="s">
        <v>92</v>
      </c>
      <c r="B50" s="51" t="s">
        <v>240</v>
      </c>
      <c r="C50" s="3" t="s">
        <v>239</v>
      </c>
      <c r="D50" s="15">
        <f>Table32[[#This Row],[Residential CLM $ Collected]]+Table32[[#This Row],[C&amp;I CLM $ Collected]]</f>
        <v>14444.051799999999</v>
      </c>
      <c r="E50" s="48">
        <f>Table3[[#This Row],[CLM $ Collected ]]/'1.) CLM Reference'!$B$4</f>
        <v>2.3487631558260363E-3</v>
      </c>
      <c r="F50" s="12">
        <f>Table32[[#This Row],[Residential Incentive Disbursements]]+Table32[[#This Row],[C&amp;I Incentive Disbursements]]</f>
        <v>1360</v>
      </c>
      <c r="G50" s="17">
        <f>Table3[[#This Row],[Incentive Disbursements]]/'1.) CLM Reference'!$B$5</f>
        <v>6.094504691202395E-4</v>
      </c>
      <c r="H50" s="17" t="str">
        <f t="shared" si="0"/>
        <v>NO</v>
      </c>
      <c r="I50" s="52">
        <v>0</v>
      </c>
      <c r="J50" s="53">
        <f>Table3[[#This Row],[CLM $ Collected ]]/'1.) CLM Reference'!$B$4</f>
        <v>2.3487631558260363E-3</v>
      </c>
      <c r="K50" s="54">
        <v>0</v>
      </c>
      <c r="L50" s="53">
        <f>Table3[[#This Row],[Incentive Disbursements]]/'1.) CLM Reference'!$B$5</f>
        <v>6.094504691202395E-4</v>
      </c>
      <c r="M50" s="52">
        <v>14444.051799999999</v>
      </c>
      <c r="N50" s="55">
        <f>Table3[[#This Row],[CLM $ Collected ]]/'1.) CLM Reference'!$B$4</f>
        <v>2.3487631558260363E-3</v>
      </c>
      <c r="O50" s="54">
        <v>1360</v>
      </c>
      <c r="P50" s="56">
        <f>Table3[[#This Row],[Incentive Disbursements]]/'1.) CLM Reference'!$B$5</f>
        <v>6.094504691202395E-4</v>
      </c>
      <c r="R50" s="49" t="s">
        <v>92</v>
      </c>
      <c r="S50" s="49" t="s">
        <v>240</v>
      </c>
      <c r="T50" s="49" t="s">
        <v>239</v>
      </c>
      <c r="U50" s="49">
        <v>14444.051799999999</v>
      </c>
      <c r="V50" s="49">
        <v>2.3487631558260363E-3</v>
      </c>
      <c r="W50" s="49">
        <v>1360</v>
      </c>
      <c r="X50" s="49">
        <v>6.094504691202395E-4</v>
      </c>
      <c r="Y50" s="49" t="s">
        <v>1965</v>
      </c>
      <c r="Z50" s="49">
        <v>0</v>
      </c>
      <c r="AA50" s="49">
        <v>2.3487631558260363E-3</v>
      </c>
      <c r="AB50" s="49">
        <v>0</v>
      </c>
      <c r="AC50" s="49">
        <v>6.094504691202395E-4</v>
      </c>
      <c r="AD50" s="49">
        <v>14444.051799999999</v>
      </c>
      <c r="AE50" s="49">
        <v>2.3487631558260363E-3</v>
      </c>
      <c r="AF50" s="49">
        <v>1360</v>
      </c>
      <c r="AG50" s="49">
        <v>6.094504691202395E-4</v>
      </c>
    </row>
    <row r="51" spans="1:33" s="49" customFormat="1" ht="15.75" thickBot="1" x14ac:dyDescent="0.3">
      <c r="A51" s="50" t="s">
        <v>93</v>
      </c>
      <c r="B51" s="51" t="s">
        <v>240</v>
      </c>
      <c r="C51" s="3" t="s">
        <v>244</v>
      </c>
      <c r="D51" s="15">
        <f>Table32[[#This Row],[Residential CLM $ Collected]]+Table32[[#This Row],[C&amp;I CLM $ Collected]]</f>
        <v>43169.746700000003</v>
      </c>
      <c r="E51" s="48">
        <f>Table3[[#This Row],[CLM $ Collected ]]/'1.) CLM Reference'!$B$4</f>
        <v>0</v>
      </c>
      <c r="F51" s="12">
        <f>Table32[[#This Row],[Residential Incentive Disbursements]]+Table32[[#This Row],[C&amp;I Incentive Disbursements]]</f>
        <v>0</v>
      </c>
      <c r="G51" s="17">
        <f>Table3[[#This Row],[Incentive Disbursements]]/'1.) CLM Reference'!$B$5</f>
        <v>7.9212603590716105E-5</v>
      </c>
      <c r="H51" s="17" t="str">
        <f t="shared" si="0"/>
        <v>N/A</v>
      </c>
      <c r="I51" s="52">
        <v>0</v>
      </c>
      <c r="J51" s="53">
        <f>Table3[[#This Row],[CLM $ Collected ]]/'1.) CLM Reference'!$B$4</f>
        <v>0</v>
      </c>
      <c r="K51" s="54">
        <v>0</v>
      </c>
      <c r="L51" s="53">
        <f>Table3[[#This Row],[Incentive Disbursements]]/'1.) CLM Reference'!$B$5</f>
        <v>7.9212603590716105E-5</v>
      </c>
      <c r="M51" s="52">
        <v>43169.746700000003</v>
      </c>
      <c r="N51" s="55">
        <f>Table3[[#This Row],[CLM $ Collected ]]/'1.) CLM Reference'!$B$4</f>
        <v>0</v>
      </c>
      <c r="O51" s="54">
        <v>0</v>
      </c>
      <c r="P51" s="56">
        <f>Table3[[#This Row],[Incentive Disbursements]]/'1.) CLM Reference'!$B$5</f>
        <v>7.9212603590716105E-5</v>
      </c>
      <c r="R51" s="49" t="s">
        <v>93</v>
      </c>
      <c r="S51" s="49" t="s">
        <v>240</v>
      </c>
      <c r="T51" s="49" t="s">
        <v>244</v>
      </c>
      <c r="U51" s="49">
        <v>43169.746700000003</v>
      </c>
      <c r="V51" s="49">
        <v>0</v>
      </c>
      <c r="W51" s="49">
        <v>0</v>
      </c>
      <c r="X51" s="49">
        <v>7.9212603590716105E-5</v>
      </c>
      <c r="Y51" s="49" t="s">
        <v>290</v>
      </c>
      <c r="Z51" s="49">
        <v>0</v>
      </c>
      <c r="AA51" s="49">
        <v>0</v>
      </c>
      <c r="AB51" s="49">
        <v>0</v>
      </c>
      <c r="AC51" s="49">
        <v>7.9212603590716105E-5</v>
      </c>
      <c r="AD51" s="49">
        <v>43169.746700000003</v>
      </c>
      <c r="AE51" s="49">
        <v>0</v>
      </c>
      <c r="AF51" s="49">
        <v>0</v>
      </c>
      <c r="AG51" s="49">
        <v>7.9212603590716105E-5</v>
      </c>
    </row>
    <row r="52" spans="1:33" s="49" customFormat="1" ht="15.75" thickBot="1" x14ac:dyDescent="0.3">
      <c r="A52" s="50" t="s">
        <v>94</v>
      </c>
      <c r="B52" s="51" t="s">
        <v>240</v>
      </c>
      <c r="C52" s="3" t="s">
        <v>244</v>
      </c>
      <c r="D52" s="15">
        <f>Table32[[#This Row],[Residential CLM $ Collected]]+Table32[[#This Row],[C&amp;I CLM $ Collected]]</f>
        <v>11648.727500000001</v>
      </c>
      <c r="E52" s="48">
        <f>Table3[[#This Row],[CLM $ Collected ]]/'1.) CLM Reference'!$B$4</f>
        <v>1.0932259100922819E-3</v>
      </c>
      <c r="F52" s="12">
        <f>Table32[[#This Row],[Residential Incentive Disbursements]]+Table32[[#This Row],[C&amp;I Incentive Disbursements]]</f>
        <v>0</v>
      </c>
      <c r="G52" s="17">
        <f>Table3[[#This Row],[Incentive Disbursements]]/'1.) CLM Reference'!$B$5</f>
        <v>0</v>
      </c>
      <c r="H52" s="17" t="str">
        <f t="shared" si="0"/>
        <v>NO</v>
      </c>
      <c r="I52" s="52">
        <v>0</v>
      </c>
      <c r="J52" s="53">
        <f>Table3[[#This Row],[CLM $ Collected ]]/'1.) CLM Reference'!$B$4</f>
        <v>1.0932259100922819E-3</v>
      </c>
      <c r="K52" s="54">
        <v>0</v>
      </c>
      <c r="L52" s="53">
        <f>Table3[[#This Row],[Incentive Disbursements]]/'1.) CLM Reference'!$B$5</f>
        <v>0</v>
      </c>
      <c r="M52" s="52">
        <v>11648.727500000001</v>
      </c>
      <c r="N52" s="55">
        <f>Table3[[#This Row],[CLM $ Collected ]]/'1.) CLM Reference'!$B$4</f>
        <v>1.0932259100922819E-3</v>
      </c>
      <c r="O52" s="54">
        <v>0</v>
      </c>
      <c r="P52" s="56">
        <f>Table3[[#This Row],[Incentive Disbursements]]/'1.) CLM Reference'!$B$5</f>
        <v>0</v>
      </c>
      <c r="R52" s="49" t="s">
        <v>94</v>
      </c>
      <c r="S52" s="49" t="s">
        <v>240</v>
      </c>
      <c r="T52" s="49" t="s">
        <v>244</v>
      </c>
      <c r="U52" s="49">
        <v>11648.727500000001</v>
      </c>
      <c r="V52" s="49">
        <v>1.0932259100922819E-3</v>
      </c>
      <c r="W52" s="49">
        <v>0</v>
      </c>
      <c r="X52" s="49">
        <v>0</v>
      </c>
      <c r="Y52" s="49" t="s">
        <v>1965</v>
      </c>
      <c r="Z52" s="49">
        <v>0</v>
      </c>
      <c r="AA52" s="49">
        <v>1.0932259100922819E-3</v>
      </c>
      <c r="AB52" s="49">
        <v>0</v>
      </c>
      <c r="AC52" s="49">
        <v>0</v>
      </c>
      <c r="AD52" s="49">
        <v>11648.727500000001</v>
      </c>
      <c r="AE52" s="49">
        <v>1.0932259100922819E-3</v>
      </c>
      <c r="AF52" s="49">
        <v>0</v>
      </c>
      <c r="AG52" s="49">
        <v>0</v>
      </c>
    </row>
    <row r="53" spans="1:33" s="49" customFormat="1" ht="15.75" thickBot="1" x14ac:dyDescent="0.3">
      <c r="A53" s="50" t="s">
        <v>95</v>
      </c>
      <c r="B53" s="51" t="s">
        <v>240</v>
      </c>
      <c r="C53" s="3" t="s">
        <v>244</v>
      </c>
      <c r="D53" s="15">
        <f>Table32[[#This Row],[Residential CLM $ Collected]]+Table32[[#This Row],[C&amp;I CLM $ Collected]]</f>
        <v>11700.818600000001</v>
      </c>
      <c r="E53" s="48">
        <f>Table3[[#This Row],[CLM $ Collected ]]/'1.) CLM Reference'!$B$4</f>
        <v>0</v>
      </c>
      <c r="F53" s="12">
        <f>Table32[[#This Row],[Residential Incentive Disbursements]]+Table32[[#This Row],[C&amp;I Incentive Disbursements]]</f>
        <v>0</v>
      </c>
      <c r="G53" s="17">
        <f>Table3[[#This Row],[Incentive Disbursements]]/'1.) CLM Reference'!$B$5</f>
        <v>1.3689671131881657E-5</v>
      </c>
      <c r="H53" s="17" t="str">
        <f t="shared" si="0"/>
        <v>N/A</v>
      </c>
      <c r="I53" s="52">
        <v>0</v>
      </c>
      <c r="J53" s="53">
        <f>Table3[[#This Row],[CLM $ Collected ]]/'1.) CLM Reference'!$B$4</f>
        <v>0</v>
      </c>
      <c r="K53" s="54">
        <v>0</v>
      </c>
      <c r="L53" s="53">
        <f>Table3[[#This Row],[Incentive Disbursements]]/'1.) CLM Reference'!$B$5</f>
        <v>1.3689671131881657E-5</v>
      </c>
      <c r="M53" s="52">
        <v>11700.818600000001</v>
      </c>
      <c r="N53" s="55">
        <f>Table3[[#This Row],[CLM $ Collected ]]/'1.) CLM Reference'!$B$4</f>
        <v>0</v>
      </c>
      <c r="O53" s="54">
        <v>0</v>
      </c>
      <c r="P53" s="56">
        <f>Table3[[#This Row],[Incentive Disbursements]]/'1.) CLM Reference'!$B$5</f>
        <v>1.3689671131881657E-5</v>
      </c>
      <c r="R53" s="49" t="s">
        <v>95</v>
      </c>
      <c r="S53" s="49" t="s">
        <v>240</v>
      </c>
      <c r="T53" s="49" t="s">
        <v>244</v>
      </c>
      <c r="U53" s="49">
        <v>11700.818600000001</v>
      </c>
      <c r="V53" s="49">
        <v>0</v>
      </c>
      <c r="W53" s="49">
        <v>0</v>
      </c>
      <c r="X53" s="49">
        <v>1.3689671131881657E-5</v>
      </c>
      <c r="Y53" s="49" t="s">
        <v>290</v>
      </c>
      <c r="Z53" s="49">
        <v>0</v>
      </c>
      <c r="AA53" s="49">
        <v>0</v>
      </c>
      <c r="AB53" s="49">
        <v>0</v>
      </c>
      <c r="AC53" s="49">
        <v>1.3689671131881657E-5</v>
      </c>
      <c r="AD53" s="49">
        <v>11700.818600000001</v>
      </c>
      <c r="AE53" s="49">
        <v>0</v>
      </c>
      <c r="AF53" s="49">
        <v>0</v>
      </c>
      <c r="AG53" s="49">
        <v>1.3689671131881657E-5</v>
      </c>
    </row>
    <row r="54" spans="1:33" s="49" customFormat="1" ht="15.75" thickBot="1" x14ac:dyDescent="0.3">
      <c r="A54" s="50" t="s">
        <v>96</v>
      </c>
      <c r="B54" s="51" t="s">
        <v>240</v>
      </c>
      <c r="C54" s="3" t="s">
        <v>244</v>
      </c>
      <c r="D54" s="15">
        <f>Table32[[#This Row],[Residential CLM $ Collected]]+Table32[[#This Row],[C&amp;I CLM $ Collected]]</f>
        <v>2031.7844</v>
      </c>
      <c r="E54" s="48">
        <f>Table3[[#This Row],[CLM $ Collected ]]/'1.) CLM Reference'!$B$4</f>
        <v>0</v>
      </c>
      <c r="F54" s="12">
        <f>Table32[[#This Row],[Residential Incentive Disbursements]]+Table32[[#This Row],[C&amp;I Incentive Disbursements]]</f>
        <v>0</v>
      </c>
      <c r="G54" s="17">
        <f>Table3[[#This Row],[Incentive Disbursements]]/'1.) CLM Reference'!$B$5</f>
        <v>4.9759514231709798E-4</v>
      </c>
      <c r="H54" s="17" t="str">
        <f t="shared" si="0"/>
        <v>N/A</v>
      </c>
      <c r="I54" s="52">
        <v>0</v>
      </c>
      <c r="J54" s="53">
        <f>Table3[[#This Row],[CLM $ Collected ]]/'1.) CLM Reference'!$B$4</f>
        <v>0</v>
      </c>
      <c r="K54" s="54">
        <v>0</v>
      </c>
      <c r="L54" s="53">
        <f>Table3[[#This Row],[Incentive Disbursements]]/'1.) CLM Reference'!$B$5</f>
        <v>4.9759514231709798E-4</v>
      </c>
      <c r="M54" s="52">
        <v>2031.7844</v>
      </c>
      <c r="N54" s="55">
        <f>Table3[[#This Row],[CLM $ Collected ]]/'1.) CLM Reference'!$B$4</f>
        <v>0</v>
      </c>
      <c r="O54" s="54">
        <v>0</v>
      </c>
      <c r="P54" s="56">
        <f>Table3[[#This Row],[Incentive Disbursements]]/'1.) CLM Reference'!$B$5</f>
        <v>4.9759514231709798E-4</v>
      </c>
      <c r="R54" s="49" t="s">
        <v>96</v>
      </c>
      <c r="S54" s="49" t="s">
        <v>240</v>
      </c>
      <c r="T54" s="49" t="s">
        <v>244</v>
      </c>
      <c r="U54" s="49">
        <v>2031.7844</v>
      </c>
      <c r="V54" s="49">
        <v>0</v>
      </c>
      <c r="W54" s="49">
        <v>0</v>
      </c>
      <c r="X54" s="49">
        <v>4.9759514231709798E-4</v>
      </c>
      <c r="Y54" s="49" t="s">
        <v>290</v>
      </c>
      <c r="Z54" s="49">
        <v>0</v>
      </c>
      <c r="AA54" s="49">
        <v>0</v>
      </c>
      <c r="AB54" s="49">
        <v>0</v>
      </c>
      <c r="AC54" s="49">
        <v>4.9759514231709798E-4</v>
      </c>
      <c r="AD54" s="49">
        <v>2031.7844</v>
      </c>
      <c r="AE54" s="49">
        <v>0</v>
      </c>
      <c r="AF54" s="49">
        <v>0</v>
      </c>
      <c r="AG54" s="49">
        <v>4.9759514231709798E-4</v>
      </c>
    </row>
    <row r="55" spans="1:33" s="49" customFormat="1" ht="15.75" thickBot="1" x14ac:dyDescent="0.3">
      <c r="A55" s="50" t="s">
        <v>97</v>
      </c>
      <c r="B55" s="51" t="s">
        <v>240</v>
      </c>
      <c r="C55" s="3" t="s">
        <v>244</v>
      </c>
      <c r="D55" s="15">
        <f>Table32[[#This Row],[Residential CLM $ Collected]]+Table32[[#This Row],[C&amp;I CLM $ Collected]]</f>
        <v>7256.6374999999998</v>
      </c>
      <c r="E55" s="48">
        <f>Table3[[#This Row],[CLM $ Collected ]]/'1.) CLM Reference'!$B$4</f>
        <v>2.2222457127090002E-3</v>
      </c>
      <c r="F55" s="12">
        <f>Table32[[#This Row],[Residential Incentive Disbursements]]+Table32[[#This Row],[C&amp;I Incentive Disbursements]]</f>
        <v>0</v>
      </c>
      <c r="G55" s="17">
        <f>Table3[[#This Row],[Incentive Disbursements]]/'1.) CLM Reference'!$B$5</f>
        <v>0</v>
      </c>
      <c r="H55" s="17" t="str">
        <f t="shared" si="0"/>
        <v>NO</v>
      </c>
      <c r="I55" s="52">
        <v>0</v>
      </c>
      <c r="J55" s="53">
        <f>Table3[[#This Row],[CLM $ Collected ]]/'1.) CLM Reference'!$B$4</f>
        <v>2.2222457127090002E-3</v>
      </c>
      <c r="K55" s="54">
        <v>0</v>
      </c>
      <c r="L55" s="53">
        <f>Table3[[#This Row],[Incentive Disbursements]]/'1.) CLM Reference'!$B$5</f>
        <v>0</v>
      </c>
      <c r="M55" s="52">
        <v>7256.6374999999998</v>
      </c>
      <c r="N55" s="55">
        <f>Table3[[#This Row],[CLM $ Collected ]]/'1.) CLM Reference'!$B$4</f>
        <v>2.2222457127090002E-3</v>
      </c>
      <c r="O55" s="54">
        <v>0</v>
      </c>
      <c r="P55" s="56">
        <f>Table3[[#This Row],[Incentive Disbursements]]/'1.) CLM Reference'!$B$5</f>
        <v>0</v>
      </c>
      <c r="R55" s="49" t="s">
        <v>97</v>
      </c>
      <c r="S55" s="49" t="s">
        <v>240</v>
      </c>
      <c r="T55" s="49" t="s">
        <v>244</v>
      </c>
      <c r="U55" s="49">
        <v>7256.6374999999998</v>
      </c>
      <c r="V55" s="49">
        <v>2.2222457127090002E-3</v>
      </c>
      <c r="W55" s="49">
        <v>0</v>
      </c>
      <c r="X55" s="49">
        <v>0</v>
      </c>
      <c r="Y55" s="49" t="s">
        <v>1965</v>
      </c>
      <c r="Z55" s="49">
        <v>0</v>
      </c>
      <c r="AA55" s="49">
        <v>2.2222457127090002E-3</v>
      </c>
      <c r="AB55" s="49">
        <v>0</v>
      </c>
      <c r="AC55" s="49">
        <v>0</v>
      </c>
      <c r="AD55" s="49">
        <v>7256.6374999999998</v>
      </c>
      <c r="AE55" s="49">
        <v>2.2222457127090002E-3</v>
      </c>
      <c r="AF55" s="49">
        <v>0</v>
      </c>
      <c r="AG55" s="49">
        <v>0</v>
      </c>
    </row>
    <row r="56" spans="1:33" s="49" customFormat="1" ht="15.75" thickBot="1" x14ac:dyDescent="0.3">
      <c r="A56" s="50" t="s">
        <v>98</v>
      </c>
      <c r="B56" s="51" t="s">
        <v>260</v>
      </c>
      <c r="C56" s="3" t="s">
        <v>239</v>
      </c>
      <c r="D56" s="15">
        <f>Table32[[#This Row],[Residential CLM $ Collected]]+Table32[[#This Row],[C&amp;I CLM $ Collected]]</f>
        <v>0</v>
      </c>
      <c r="E56" s="48">
        <f>Table3[[#This Row],[CLM $ Collected ]]/'1.) CLM Reference'!$B$4</f>
        <v>0</v>
      </c>
      <c r="F56" s="12">
        <f>Table32[[#This Row],[Residential Incentive Disbursements]]+Table32[[#This Row],[C&amp;I Incentive Disbursements]]</f>
        <v>2975.52</v>
      </c>
      <c r="G56" s="17">
        <f>Table3[[#This Row],[Incentive Disbursements]]/'1.) CLM Reference'!$B$5</f>
        <v>1.1370920587594469E-3</v>
      </c>
      <c r="H56" s="17" t="str">
        <f t="shared" si="0"/>
        <v>N/A</v>
      </c>
      <c r="I56" s="52">
        <v>0</v>
      </c>
      <c r="J56" s="53">
        <f>Table3[[#This Row],[CLM $ Collected ]]/'1.) CLM Reference'!$B$4</f>
        <v>0</v>
      </c>
      <c r="K56" s="54">
        <v>0</v>
      </c>
      <c r="L56" s="53">
        <f>Table3[[#This Row],[Incentive Disbursements]]/'1.) CLM Reference'!$B$5</f>
        <v>1.1370920587594469E-3</v>
      </c>
      <c r="M56" s="52">
        <v>0</v>
      </c>
      <c r="N56" s="55">
        <f>Table3[[#This Row],[CLM $ Collected ]]/'1.) CLM Reference'!$B$4</f>
        <v>0</v>
      </c>
      <c r="O56" s="54">
        <v>2975.52</v>
      </c>
      <c r="P56" s="56">
        <f>Table3[[#This Row],[Incentive Disbursements]]/'1.) CLM Reference'!$B$5</f>
        <v>1.1370920587594469E-3</v>
      </c>
      <c r="R56" s="49" t="s">
        <v>98</v>
      </c>
      <c r="S56" s="49" t="s">
        <v>260</v>
      </c>
      <c r="T56" s="49" t="s">
        <v>239</v>
      </c>
      <c r="U56" s="49">
        <v>0</v>
      </c>
      <c r="V56" s="49">
        <v>0</v>
      </c>
      <c r="W56" s="49">
        <v>2975.52</v>
      </c>
      <c r="X56" s="49">
        <v>1.1370920587594469E-3</v>
      </c>
      <c r="Y56" s="49" t="s">
        <v>290</v>
      </c>
      <c r="Z56" s="49">
        <v>0</v>
      </c>
      <c r="AA56" s="49">
        <v>0</v>
      </c>
      <c r="AB56" s="49">
        <v>0</v>
      </c>
      <c r="AC56" s="49">
        <v>1.1370920587594469E-3</v>
      </c>
      <c r="AD56" s="49">
        <v>0</v>
      </c>
      <c r="AE56" s="49">
        <v>0</v>
      </c>
      <c r="AF56" s="49">
        <v>2975.52</v>
      </c>
      <c r="AG56" s="49">
        <v>1.1370920587594469E-3</v>
      </c>
    </row>
    <row r="57" spans="1:33" s="49" customFormat="1" ht="15.75" thickBot="1" x14ac:dyDescent="0.3">
      <c r="A57" s="50" t="s">
        <v>98</v>
      </c>
      <c r="B57" s="51" t="s">
        <v>240</v>
      </c>
      <c r="C57" s="3" t="s">
        <v>244</v>
      </c>
      <c r="D57" s="15">
        <f>Table32[[#This Row],[Residential CLM $ Collected]]+Table32[[#This Row],[C&amp;I CLM $ Collected]]</f>
        <v>175607.78</v>
      </c>
      <c r="E57" s="48">
        <f>Table3[[#This Row],[CLM $ Collected ]]/'1.) CLM Reference'!$B$4</f>
        <v>1.8020036969912025E-3</v>
      </c>
      <c r="F57" s="12">
        <f>Table32[[#This Row],[Residential Incentive Disbursements]]+Table32[[#This Row],[C&amp;I Incentive Disbursements]]</f>
        <v>0</v>
      </c>
      <c r="G57" s="17">
        <f>Table3[[#This Row],[Incentive Disbursements]]/'1.) CLM Reference'!$B$5</f>
        <v>0</v>
      </c>
      <c r="H57" s="17" t="str">
        <f t="shared" si="0"/>
        <v>NO</v>
      </c>
      <c r="I57" s="52">
        <v>0</v>
      </c>
      <c r="J57" s="53">
        <f>Table3[[#This Row],[CLM $ Collected ]]/'1.) CLM Reference'!$B$4</f>
        <v>1.8020036969912025E-3</v>
      </c>
      <c r="K57" s="54">
        <v>0</v>
      </c>
      <c r="L57" s="53">
        <f>Table3[[#This Row],[Incentive Disbursements]]/'1.) CLM Reference'!$B$5</f>
        <v>0</v>
      </c>
      <c r="M57" s="52">
        <v>175607.78</v>
      </c>
      <c r="N57" s="55">
        <f>Table3[[#This Row],[CLM $ Collected ]]/'1.) CLM Reference'!$B$4</f>
        <v>1.8020036969912025E-3</v>
      </c>
      <c r="O57" s="54">
        <v>0</v>
      </c>
      <c r="P57" s="56">
        <f>Table3[[#This Row],[Incentive Disbursements]]/'1.) CLM Reference'!$B$5</f>
        <v>0</v>
      </c>
      <c r="R57" s="49" t="s">
        <v>98</v>
      </c>
      <c r="S57" s="49" t="s">
        <v>240</v>
      </c>
      <c r="T57" s="49" t="s">
        <v>244</v>
      </c>
      <c r="U57" s="49">
        <v>175607.78</v>
      </c>
      <c r="V57" s="49">
        <v>1.8020036969912025E-3</v>
      </c>
      <c r="W57" s="49">
        <v>0</v>
      </c>
      <c r="X57" s="49">
        <v>0</v>
      </c>
      <c r="Y57" s="49" t="s">
        <v>1965</v>
      </c>
      <c r="Z57" s="49">
        <v>0</v>
      </c>
      <c r="AA57" s="49">
        <v>1.8020036969912025E-3</v>
      </c>
      <c r="AB57" s="49">
        <v>0</v>
      </c>
      <c r="AC57" s="49">
        <v>0</v>
      </c>
      <c r="AD57" s="49">
        <v>175607.78</v>
      </c>
      <c r="AE57" s="49">
        <v>1.8020036969912025E-3</v>
      </c>
      <c r="AF57" s="49">
        <v>0</v>
      </c>
      <c r="AG57" s="49">
        <v>0</v>
      </c>
    </row>
    <row r="58" spans="1:33" s="49" customFormat="1" ht="15.75" thickBot="1" x14ac:dyDescent="0.3">
      <c r="A58" s="50" t="s">
        <v>99</v>
      </c>
      <c r="B58" s="51" t="s">
        <v>260</v>
      </c>
      <c r="C58" s="3" t="s">
        <v>239</v>
      </c>
      <c r="D58" s="15">
        <f>Table32[[#This Row],[Residential CLM $ Collected]]+Table32[[#This Row],[C&amp;I CLM $ Collected]]</f>
        <v>0</v>
      </c>
      <c r="E58" s="48">
        <f>Table3[[#This Row],[CLM $ Collected ]]/'1.) CLM Reference'!$B$4</f>
        <v>5.0764009301842716E-3</v>
      </c>
      <c r="F58" s="12">
        <f>Table32[[#This Row],[Residential Incentive Disbursements]]+Table32[[#This Row],[C&amp;I Incentive Disbursements]]</f>
        <v>23408</v>
      </c>
      <c r="G58" s="17">
        <f>Table3[[#This Row],[Incentive Disbursements]]/'1.) CLM Reference'!$B$5</f>
        <v>2.7802811408119831E-3</v>
      </c>
      <c r="H58" s="17" t="str">
        <f t="shared" si="0"/>
        <v>NO</v>
      </c>
      <c r="I58" s="52">
        <v>0</v>
      </c>
      <c r="J58" s="53">
        <f>Table3[[#This Row],[CLM $ Collected ]]/'1.) CLM Reference'!$B$4</f>
        <v>5.0764009301842716E-3</v>
      </c>
      <c r="K58" s="54">
        <v>0</v>
      </c>
      <c r="L58" s="53">
        <f>Table3[[#This Row],[Incentive Disbursements]]/'1.) CLM Reference'!$B$5</f>
        <v>2.7802811408119831E-3</v>
      </c>
      <c r="M58" s="52">
        <v>0</v>
      </c>
      <c r="N58" s="55">
        <f>Table3[[#This Row],[CLM $ Collected ]]/'1.) CLM Reference'!$B$4</f>
        <v>5.0764009301842716E-3</v>
      </c>
      <c r="O58" s="54">
        <v>23408</v>
      </c>
      <c r="P58" s="56">
        <f>Table3[[#This Row],[Incentive Disbursements]]/'1.) CLM Reference'!$B$5</f>
        <v>2.7802811408119831E-3</v>
      </c>
      <c r="R58" s="49" t="s">
        <v>99</v>
      </c>
      <c r="S58" s="49" t="s">
        <v>260</v>
      </c>
      <c r="T58" s="49" t="s">
        <v>239</v>
      </c>
      <c r="U58" s="49">
        <v>0</v>
      </c>
      <c r="V58" s="49">
        <v>5.0764009301842716E-3</v>
      </c>
      <c r="W58" s="49">
        <v>23408</v>
      </c>
      <c r="X58" s="49">
        <v>2.7802811408119831E-3</v>
      </c>
      <c r="Y58" s="49" t="s">
        <v>1965</v>
      </c>
      <c r="Z58" s="49">
        <v>0</v>
      </c>
      <c r="AA58" s="49">
        <v>5.0764009301842716E-3</v>
      </c>
      <c r="AB58" s="49">
        <v>0</v>
      </c>
      <c r="AC58" s="49">
        <v>2.7802811408119831E-3</v>
      </c>
      <c r="AD58" s="49">
        <v>0</v>
      </c>
      <c r="AE58" s="49">
        <v>5.0764009301842716E-3</v>
      </c>
      <c r="AF58" s="49">
        <v>23408</v>
      </c>
      <c r="AG58" s="49">
        <v>2.7802811408119831E-3</v>
      </c>
    </row>
    <row r="59" spans="1:33" s="49" customFormat="1" ht="15.75" thickBot="1" x14ac:dyDescent="0.3">
      <c r="A59" s="50" t="s">
        <v>99</v>
      </c>
      <c r="B59" s="51" t="s">
        <v>240</v>
      </c>
      <c r="C59" s="3" t="s">
        <v>244</v>
      </c>
      <c r="D59" s="15">
        <f>Table32[[#This Row],[Residential CLM $ Collected]]+Table32[[#This Row],[C&amp;I CLM $ Collected]]</f>
        <v>46458.431499999999</v>
      </c>
      <c r="E59" s="48">
        <f>Table3[[#This Row],[CLM $ Collected ]]/'1.) CLM Reference'!$B$4</f>
        <v>1.3168485667076864E-5</v>
      </c>
      <c r="F59" s="12">
        <f>Table32[[#This Row],[Residential Incentive Disbursements]]+Table32[[#This Row],[C&amp;I Incentive Disbursements]]</f>
        <v>0</v>
      </c>
      <c r="G59" s="17">
        <f>Table3[[#This Row],[Incentive Disbursements]]/'1.) CLM Reference'!$B$5</f>
        <v>0</v>
      </c>
      <c r="H59" s="17" t="str">
        <f t="shared" si="0"/>
        <v>NO</v>
      </c>
      <c r="I59" s="52">
        <v>0</v>
      </c>
      <c r="J59" s="53">
        <f>Table3[[#This Row],[CLM $ Collected ]]/'1.) CLM Reference'!$B$4</f>
        <v>1.3168485667076864E-5</v>
      </c>
      <c r="K59" s="54">
        <v>0</v>
      </c>
      <c r="L59" s="53">
        <f>Table3[[#This Row],[Incentive Disbursements]]/'1.) CLM Reference'!$B$5</f>
        <v>0</v>
      </c>
      <c r="M59" s="52">
        <v>46458.431499999999</v>
      </c>
      <c r="N59" s="55">
        <f>Table3[[#This Row],[CLM $ Collected ]]/'1.) CLM Reference'!$B$4</f>
        <v>1.3168485667076864E-5</v>
      </c>
      <c r="O59" s="54">
        <v>0</v>
      </c>
      <c r="P59" s="56">
        <f>Table3[[#This Row],[Incentive Disbursements]]/'1.) CLM Reference'!$B$5</f>
        <v>0</v>
      </c>
      <c r="R59" s="49" t="s">
        <v>99</v>
      </c>
      <c r="S59" s="49" t="s">
        <v>240</v>
      </c>
      <c r="T59" s="49" t="s">
        <v>244</v>
      </c>
      <c r="U59" s="49">
        <v>46458.431499999999</v>
      </c>
      <c r="V59" s="49">
        <v>1.3168485667076864E-5</v>
      </c>
      <c r="W59" s="49">
        <v>0</v>
      </c>
      <c r="X59" s="49">
        <v>0</v>
      </c>
      <c r="Y59" s="49" t="s">
        <v>1965</v>
      </c>
      <c r="Z59" s="49">
        <v>0</v>
      </c>
      <c r="AA59" s="49">
        <v>1.3168485667076864E-5</v>
      </c>
      <c r="AB59" s="49">
        <v>0</v>
      </c>
      <c r="AC59" s="49">
        <v>0</v>
      </c>
      <c r="AD59" s="49">
        <v>46458.431499999999</v>
      </c>
      <c r="AE59" s="49">
        <v>1.3168485667076864E-5</v>
      </c>
      <c r="AF59" s="49">
        <v>0</v>
      </c>
      <c r="AG59" s="49">
        <v>0</v>
      </c>
    </row>
    <row r="60" spans="1:33" s="49" customFormat="1" ht="15.75" thickBot="1" x14ac:dyDescent="0.3">
      <c r="A60" s="50" t="s">
        <v>100</v>
      </c>
      <c r="B60" s="51" t="s">
        <v>240</v>
      </c>
      <c r="C60" s="3" t="s">
        <v>244</v>
      </c>
      <c r="D60" s="15">
        <f>Table32[[#This Row],[Residential CLM $ Collected]]+Table32[[#This Row],[C&amp;I CLM $ Collected]]</f>
        <v>7462.4552000000003</v>
      </c>
      <c r="E60" s="48">
        <f>Table3[[#This Row],[CLM $ Collected ]]/'1.) CLM Reference'!$B$4</f>
        <v>0</v>
      </c>
      <c r="F60" s="12">
        <f>Table32[[#This Row],[Residential Incentive Disbursements]]+Table32[[#This Row],[C&amp;I Incentive Disbursements]]</f>
        <v>0</v>
      </c>
      <c r="G60" s="17">
        <f>Table3[[#This Row],[Incentive Disbursements]]/'1.) CLM Reference'!$B$5</f>
        <v>4.4176074724015177E-3</v>
      </c>
      <c r="H60" s="17" t="str">
        <f t="shared" si="0"/>
        <v>N/A</v>
      </c>
      <c r="I60" s="52">
        <v>5912.9186</v>
      </c>
      <c r="J60" s="53">
        <f>Table3[[#This Row],[CLM $ Collected ]]/'1.) CLM Reference'!$B$4</f>
        <v>0</v>
      </c>
      <c r="K60" s="54">
        <v>0</v>
      </c>
      <c r="L60" s="53">
        <f>Table3[[#This Row],[Incentive Disbursements]]/'1.) CLM Reference'!$B$5</f>
        <v>4.4176074724015177E-3</v>
      </c>
      <c r="M60" s="52">
        <v>1549.5365999999999</v>
      </c>
      <c r="N60" s="55">
        <f>Table3[[#This Row],[CLM $ Collected ]]/'1.) CLM Reference'!$B$4</f>
        <v>0</v>
      </c>
      <c r="O60" s="54">
        <v>0</v>
      </c>
      <c r="P60" s="56">
        <f>Table3[[#This Row],[Incentive Disbursements]]/'1.) CLM Reference'!$B$5</f>
        <v>4.4176074724015177E-3</v>
      </c>
      <c r="R60" s="49" t="s">
        <v>100</v>
      </c>
      <c r="S60" s="49" t="s">
        <v>240</v>
      </c>
      <c r="T60" s="49" t="s">
        <v>244</v>
      </c>
      <c r="U60" s="49">
        <v>7462.4552000000003</v>
      </c>
      <c r="V60" s="49">
        <v>0</v>
      </c>
      <c r="W60" s="49">
        <v>0</v>
      </c>
      <c r="X60" s="49">
        <v>4.4176074724015177E-3</v>
      </c>
      <c r="Y60" s="49" t="s">
        <v>290</v>
      </c>
      <c r="Z60" s="49">
        <v>5912.9186</v>
      </c>
      <c r="AA60" s="49">
        <v>0</v>
      </c>
      <c r="AB60" s="49">
        <v>0</v>
      </c>
      <c r="AC60" s="49">
        <v>4.4176074724015177E-3</v>
      </c>
      <c r="AD60" s="49">
        <v>1549.5365999999999</v>
      </c>
      <c r="AE60" s="49">
        <v>0</v>
      </c>
      <c r="AF60" s="49">
        <v>0</v>
      </c>
      <c r="AG60" s="49">
        <v>4.4176074724015177E-3</v>
      </c>
    </row>
    <row r="61" spans="1:33" s="49" customFormat="1" ht="15.75" thickBot="1" x14ac:dyDescent="0.3">
      <c r="A61" s="50" t="s">
        <v>101</v>
      </c>
      <c r="B61" s="51" t="s">
        <v>240</v>
      </c>
      <c r="C61" s="3" t="s">
        <v>244</v>
      </c>
      <c r="D61" s="15">
        <f>Table32[[#This Row],[Residential CLM $ Collected]]+Table32[[#This Row],[C&amp;I CLM $ Collected]]</f>
        <v>24043.608</v>
      </c>
      <c r="E61" s="48">
        <f>Table3[[#This Row],[CLM $ Collected ]]/'1.) CLM Reference'!$B$4</f>
        <v>1.6621655239894111E-3</v>
      </c>
      <c r="F61" s="12">
        <f>Table32[[#This Row],[Residential Incentive Disbursements]]+Table32[[#This Row],[C&amp;I Incentive Disbursements]]</f>
        <v>0</v>
      </c>
      <c r="G61" s="17">
        <f>Table3[[#This Row],[Incentive Disbursements]]/'1.) CLM Reference'!$B$5</f>
        <v>0</v>
      </c>
      <c r="H61" s="17" t="str">
        <f t="shared" si="0"/>
        <v>NO</v>
      </c>
      <c r="I61" s="52">
        <v>0</v>
      </c>
      <c r="J61" s="53">
        <f>Table3[[#This Row],[CLM $ Collected ]]/'1.) CLM Reference'!$B$4</f>
        <v>1.6621655239894111E-3</v>
      </c>
      <c r="K61" s="54">
        <v>0</v>
      </c>
      <c r="L61" s="53">
        <f>Table3[[#This Row],[Incentive Disbursements]]/'1.) CLM Reference'!$B$5</f>
        <v>0</v>
      </c>
      <c r="M61" s="52">
        <v>24043.608</v>
      </c>
      <c r="N61" s="55">
        <f>Table3[[#This Row],[CLM $ Collected ]]/'1.) CLM Reference'!$B$4</f>
        <v>1.6621655239894111E-3</v>
      </c>
      <c r="O61" s="54">
        <v>0</v>
      </c>
      <c r="P61" s="56">
        <f>Table3[[#This Row],[Incentive Disbursements]]/'1.) CLM Reference'!$B$5</f>
        <v>0</v>
      </c>
      <c r="R61" s="49" t="s">
        <v>101</v>
      </c>
      <c r="S61" s="49" t="s">
        <v>240</v>
      </c>
      <c r="T61" s="49" t="s">
        <v>244</v>
      </c>
      <c r="U61" s="49">
        <v>24043.608</v>
      </c>
      <c r="V61" s="49">
        <v>1.6621655239894111E-3</v>
      </c>
      <c r="W61" s="49">
        <v>0</v>
      </c>
      <c r="X61" s="49">
        <v>0</v>
      </c>
      <c r="Y61" s="49" t="s">
        <v>1965</v>
      </c>
      <c r="Z61" s="49">
        <v>0</v>
      </c>
      <c r="AA61" s="49">
        <v>1.6621655239894111E-3</v>
      </c>
      <c r="AB61" s="49">
        <v>0</v>
      </c>
      <c r="AC61" s="49">
        <v>0</v>
      </c>
      <c r="AD61" s="49">
        <v>24043.608</v>
      </c>
      <c r="AE61" s="49">
        <v>1.6621655239894111E-3</v>
      </c>
      <c r="AF61" s="49">
        <v>0</v>
      </c>
      <c r="AG61" s="49">
        <v>0</v>
      </c>
    </row>
    <row r="62" spans="1:33" s="49" customFormat="1" ht="15.75" thickBot="1" x14ac:dyDescent="0.3">
      <c r="A62" s="50" t="s">
        <v>102</v>
      </c>
      <c r="B62" s="51" t="s">
        <v>260</v>
      </c>
      <c r="C62" s="3" t="s">
        <v>239</v>
      </c>
      <c r="D62" s="15">
        <f>Table32[[#This Row],[Residential CLM $ Collected]]+Table32[[#This Row],[C&amp;I CLM $ Collected]]</f>
        <v>0</v>
      </c>
      <c r="E62" s="48">
        <f>Table3[[#This Row],[CLM $ Collected ]]/'1.) CLM Reference'!$B$4</f>
        <v>5.4895751565469905E-8</v>
      </c>
      <c r="F62" s="12">
        <f>Table32[[#This Row],[Residential Incentive Disbursements]]+Table32[[#This Row],[C&amp;I Incentive Disbursements]]</f>
        <v>7205</v>
      </c>
      <c r="G62" s="17">
        <f>Table3[[#This Row],[Incentive Disbursements]]/'1.) CLM Reference'!$B$5</f>
        <v>0</v>
      </c>
      <c r="H62" s="17" t="str">
        <f t="shared" si="0"/>
        <v>N/A</v>
      </c>
      <c r="I62" s="52">
        <v>0</v>
      </c>
      <c r="J62" s="53">
        <f>Table3[[#This Row],[CLM $ Collected ]]/'1.) CLM Reference'!$B$4</f>
        <v>5.4895751565469905E-8</v>
      </c>
      <c r="K62" s="54">
        <v>0</v>
      </c>
      <c r="L62" s="53">
        <f>Table3[[#This Row],[Incentive Disbursements]]/'1.) CLM Reference'!$B$5</f>
        <v>0</v>
      </c>
      <c r="M62" s="52">
        <v>0</v>
      </c>
      <c r="N62" s="55">
        <f>Table3[[#This Row],[CLM $ Collected ]]/'1.) CLM Reference'!$B$4</f>
        <v>5.4895751565469905E-8</v>
      </c>
      <c r="O62" s="54">
        <v>7205</v>
      </c>
      <c r="P62" s="56">
        <f>Table3[[#This Row],[Incentive Disbursements]]/'1.) CLM Reference'!$B$5</f>
        <v>0</v>
      </c>
      <c r="R62" s="49" t="s">
        <v>102</v>
      </c>
      <c r="S62" s="49" t="s">
        <v>260</v>
      </c>
      <c r="T62" s="49" t="s">
        <v>239</v>
      </c>
      <c r="U62" s="49">
        <v>0</v>
      </c>
      <c r="V62" s="49">
        <v>5.4895751565469905E-8</v>
      </c>
      <c r="W62" s="49">
        <v>7205</v>
      </c>
      <c r="X62" s="49">
        <v>0</v>
      </c>
      <c r="Y62" s="49" t="s">
        <v>290</v>
      </c>
      <c r="Z62" s="49">
        <v>0</v>
      </c>
      <c r="AA62" s="49">
        <v>5.4895751565469905E-8</v>
      </c>
      <c r="AB62" s="49">
        <v>0</v>
      </c>
      <c r="AC62" s="49">
        <v>0</v>
      </c>
      <c r="AD62" s="49">
        <v>0</v>
      </c>
      <c r="AE62" s="49">
        <v>5.4895751565469905E-8</v>
      </c>
      <c r="AF62" s="49">
        <v>7205</v>
      </c>
      <c r="AG62" s="49">
        <v>0</v>
      </c>
    </row>
    <row r="63" spans="1:33" s="49" customFormat="1" ht="15.75" thickBot="1" x14ac:dyDescent="0.3">
      <c r="A63" s="50" t="s">
        <v>102</v>
      </c>
      <c r="B63" s="51" t="s">
        <v>240</v>
      </c>
      <c r="C63" s="3" t="s">
        <v>244</v>
      </c>
      <c r="D63" s="15">
        <f>Table32[[#This Row],[Residential CLM $ Collected]]+Table32[[#This Row],[C&amp;I CLM $ Collected]]</f>
        <v>69615.934999999998</v>
      </c>
      <c r="E63" s="48">
        <f>Table3[[#This Row],[CLM $ Collected ]]/'1.) CLM Reference'!$B$4</f>
        <v>2.4740625867836659E-3</v>
      </c>
      <c r="F63" s="12">
        <f>Table32[[#This Row],[Residential Incentive Disbursements]]+Table32[[#This Row],[C&amp;I Incentive Disbursements]]</f>
        <v>0</v>
      </c>
      <c r="G63" s="17">
        <f>Table3[[#This Row],[Incentive Disbursements]]/'1.) CLM Reference'!$B$5</f>
        <v>1.116034963746242E-3</v>
      </c>
      <c r="H63" s="17" t="str">
        <f t="shared" si="0"/>
        <v>NO</v>
      </c>
      <c r="I63" s="52">
        <v>0</v>
      </c>
      <c r="J63" s="53">
        <f>Table3[[#This Row],[CLM $ Collected ]]/'1.) CLM Reference'!$B$4</f>
        <v>2.4740625867836659E-3</v>
      </c>
      <c r="K63" s="54">
        <v>0</v>
      </c>
      <c r="L63" s="53">
        <f>Table3[[#This Row],[Incentive Disbursements]]/'1.) CLM Reference'!$B$5</f>
        <v>1.116034963746242E-3</v>
      </c>
      <c r="M63" s="52">
        <v>69615.934999999998</v>
      </c>
      <c r="N63" s="55">
        <f>Table3[[#This Row],[CLM $ Collected ]]/'1.) CLM Reference'!$B$4</f>
        <v>2.4740625867836659E-3</v>
      </c>
      <c r="O63" s="54">
        <v>0</v>
      </c>
      <c r="P63" s="56">
        <f>Table3[[#This Row],[Incentive Disbursements]]/'1.) CLM Reference'!$B$5</f>
        <v>1.116034963746242E-3</v>
      </c>
      <c r="R63" s="49" t="s">
        <v>102</v>
      </c>
      <c r="S63" s="49" t="s">
        <v>240</v>
      </c>
      <c r="T63" s="49" t="s">
        <v>244</v>
      </c>
      <c r="U63" s="49">
        <v>69615.934999999998</v>
      </c>
      <c r="V63" s="49">
        <v>2.4740625867836659E-3</v>
      </c>
      <c r="W63" s="49">
        <v>0</v>
      </c>
      <c r="X63" s="49">
        <v>1.116034963746242E-3</v>
      </c>
      <c r="Y63" s="49" t="s">
        <v>1965</v>
      </c>
      <c r="Z63" s="49">
        <v>0</v>
      </c>
      <c r="AA63" s="49">
        <v>2.4740625867836659E-3</v>
      </c>
      <c r="AB63" s="49">
        <v>0</v>
      </c>
      <c r="AC63" s="49">
        <v>1.116034963746242E-3</v>
      </c>
      <c r="AD63" s="49">
        <v>69615.934999999998</v>
      </c>
      <c r="AE63" s="49">
        <v>2.4740625867836659E-3</v>
      </c>
      <c r="AF63" s="49">
        <v>0</v>
      </c>
      <c r="AG63" s="49">
        <v>1.116034963746242E-3</v>
      </c>
    </row>
    <row r="64" spans="1:33" s="49" customFormat="1" ht="15.75" thickBot="1" x14ac:dyDescent="0.3">
      <c r="A64" s="50" t="s">
        <v>103</v>
      </c>
      <c r="B64" s="51" t="s">
        <v>260</v>
      </c>
      <c r="C64" s="3" t="s">
        <v>239</v>
      </c>
      <c r="D64" s="15">
        <f>Table32[[#This Row],[Residential CLM $ Collected]]+Table32[[#This Row],[C&amp;I CLM $ Collected]]</f>
        <v>0</v>
      </c>
      <c r="E64" s="48">
        <f>Table3[[#This Row],[CLM $ Collected ]]/'1.) CLM Reference'!$B$4</f>
        <v>1.6110817677761852E-3</v>
      </c>
      <c r="F64" s="12">
        <f>Table32[[#This Row],[Residential Incentive Disbursements]]+Table32[[#This Row],[C&amp;I Incentive Disbursements]]</f>
        <v>15529</v>
      </c>
      <c r="G64" s="17">
        <f>Table3[[#This Row],[Incentive Disbursements]]/'1.) CLM Reference'!$B$5</f>
        <v>1.968420551163576E-3</v>
      </c>
      <c r="H64" s="17" t="str">
        <f t="shared" si="0"/>
        <v>YES</v>
      </c>
      <c r="I64" s="52">
        <v>0</v>
      </c>
      <c r="J64" s="53">
        <f>Table3[[#This Row],[CLM $ Collected ]]/'1.) CLM Reference'!$B$4</f>
        <v>1.6110817677761852E-3</v>
      </c>
      <c r="K64" s="54">
        <v>0</v>
      </c>
      <c r="L64" s="53">
        <f>Table3[[#This Row],[Incentive Disbursements]]/'1.) CLM Reference'!$B$5</f>
        <v>1.968420551163576E-3</v>
      </c>
      <c r="M64" s="52">
        <v>0</v>
      </c>
      <c r="N64" s="55">
        <f>Table3[[#This Row],[CLM $ Collected ]]/'1.) CLM Reference'!$B$4</f>
        <v>1.6110817677761852E-3</v>
      </c>
      <c r="O64" s="54">
        <v>15529</v>
      </c>
      <c r="P64" s="56">
        <f>Table3[[#This Row],[Incentive Disbursements]]/'1.) CLM Reference'!$B$5</f>
        <v>1.968420551163576E-3</v>
      </c>
      <c r="R64" s="49" t="s">
        <v>103</v>
      </c>
      <c r="S64" s="49" t="s">
        <v>260</v>
      </c>
      <c r="T64" s="49" t="s">
        <v>239</v>
      </c>
      <c r="U64" s="49">
        <v>0</v>
      </c>
      <c r="V64" s="49">
        <v>1.6110817677761852E-3</v>
      </c>
      <c r="W64" s="49">
        <v>15529</v>
      </c>
      <c r="X64" s="49">
        <v>1.968420551163576E-3</v>
      </c>
      <c r="Y64" s="49" t="s">
        <v>1966</v>
      </c>
      <c r="Z64" s="49">
        <v>0</v>
      </c>
      <c r="AA64" s="49">
        <v>1.6110817677761852E-3</v>
      </c>
      <c r="AB64" s="49">
        <v>0</v>
      </c>
      <c r="AC64" s="49">
        <v>1.968420551163576E-3</v>
      </c>
      <c r="AD64" s="49">
        <v>0</v>
      </c>
      <c r="AE64" s="49">
        <v>1.6110817677761852E-3</v>
      </c>
      <c r="AF64" s="49">
        <v>15529</v>
      </c>
      <c r="AG64" s="49">
        <v>1.968420551163576E-3</v>
      </c>
    </row>
    <row r="65" spans="1:33" s="49" customFormat="1" ht="15.75" thickBot="1" x14ac:dyDescent="0.3">
      <c r="A65" s="50" t="s">
        <v>103</v>
      </c>
      <c r="B65" s="51" t="s">
        <v>240</v>
      </c>
      <c r="C65" s="3" t="s">
        <v>244</v>
      </c>
      <c r="D65" s="15">
        <f>Table32[[#This Row],[Residential CLM $ Collected]]+Table32[[#This Row],[C&amp;I CLM $ Collected]]</f>
        <v>71389.851200000005</v>
      </c>
      <c r="E65" s="48">
        <f>Table3[[#This Row],[CLM $ Collected ]]/'1.) CLM Reference'!$B$4</f>
        <v>3.2170927900667138E-3</v>
      </c>
      <c r="F65" s="12">
        <f>Table32[[#This Row],[Residential Incentive Disbursements]]+Table32[[#This Row],[C&amp;I Incentive Disbursements]]</f>
        <v>0</v>
      </c>
      <c r="G65" s="17">
        <f>Table3[[#This Row],[Incentive Disbursements]]/'1.) CLM Reference'!$B$5</f>
        <v>1.1797306227105168E-3</v>
      </c>
      <c r="H65" s="17" t="str">
        <f t="shared" si="0"/>
        <v>NO</v>
      </c>
      <c r="I65" s="52">
        <v>0</v>
      </c>
      <c r="J65" s="53">
        <f>Table3[[#This Row],[CLM $ Collected ]]/'1.) CLM Reference'!$B$4</f>
        <v>3.2170927900667138E-3</v>
      </c>
      <c r="K65" s="54">
        <v>0</v>
      </c>
      <c r="L65" s="53">
        <f>Table3[[#This Row],[Incentive Disbursements]]/'1.) CLM Reference'!$B$5</f>
        <v>1.1797306227105168E-3</v>
      </c>
      <c r="M65" s="52">
        <v>71389.851200000005</v>
      </c>
      <c r="N65" s="55">
        <f>Table3[[#This Row],[CLM $ Collected ]]/'1.) CLM Reference'!$B$4</f>
        <v>3.2170927900667138E-3</v>
      </c>
      <c r="O65" s="54">
        <v>0</v>
      </c>
      <c r="P65" s="56">
        <f>Table3[[#This Row],[Incentive Disbursements]]/'1.) CLM Reference'!$B$5</f>
        <v>1.1797306227105168E-3</v>
      </c>
      <c r="R65" s="49" t="s">
        <v>103</v>
      </c>
      <c r="S65" s="49" t="s">
        <v>240</v>
      </c>
      <c r="T65" s="49" t="s">
        <v>244</v>
      </c>
      <c r="U65" s="49">
        <v>71389.851200000005</v>
      </c>
      <c r="V65" s="49">
        <v>3.2170927900667138E-3</v>
      </c>
      <c r="W65" s="49">
        <v>0</v>
      </c>
      <c r="X65" s="49">
        <v>1.1797306227105168E-3</v>
      </c>
      <c r="Y65" s="49" t="s">
        <v>1965</v>
      </c>
      <c r="Z65" s="49">
        <v>0</v>
      </c>
      <c r="AA65" s="49">
        <v>3.2170927900667138E-3</v>
      </c>
      <c r="AB65" s="49">
        <v>0</v>
      </c>
      <c r="AC65" s="49">
        <v>1.1797306227105168E-3</v>
      </c>
      <c r="AD65" s="49">
        <v>71389.851200000005</v>
      </c>
      <c r="AE65" s="49">
        <v>3.2170927900667138E-3</v>
      </c>
      <c r="AF65" s="49">
        <v>0</v>
      </c>
      <c r="AG65" s="49">
        <v>1.1797306227105168E-3</v>
      </c>
    </row>
    <row r="66" spans="1:33" s="49" customFormat="1" ht="15.75" thickBot="1" x14ac:dyDescent="0.3">
      <c r="A66" s="50" t="s">
        <v>104</v>
      </c>
      <c r="B66" s="51" t="s">
        <v>243</v>
      </c>
      <c r="C66" s="3" t="s">
        <v>239</v>
      </c>
      <c r="D66" s="15">
        <f>Table32[[#This Row],[Residential CLM $ Collected]]+Table32[[#This Row],[C&amp;I CLM $ Collected]]</f>
        <v>30426.064299999998</v>
      </c>
      <c r="E66" s="48">
        <f>Table3[[#This Row],[CLM $ Collected ]]/'1.) CLM Reference'!$B$4</f>
        <v>1.9236914617126416E-6</v>
      </c>
      <c r="F66" s="12">
        <f>Table32[[#This Row],[Residential Incentive Disbursements]]+Table32[[#This Row],[C&amp;I Incentive Disbursements]]</f>
        <v>29931</v>
      </c>
      <c r="G66" s="17">
        <f>Table3[[#This Row],[Incentive Disbursements]]/'1.) CLM Reference'!$B$5</f>
        <v>0</v>
      </c>
      <c r="H66" s="17" t="str">
        <f t="shared" si="0"/>
        <v>N/A</v>
      </c>
      <c r="I66" s="52">
        <v>0</v>
      </c>
      <c r="J66" s="53">
        <f>Table3[[#This Row],[CLM $ Collected ]]/'1.) CLM Reference'!$B$4</f>
        <v>1.9236914617126416E-6</v>
      </c>
      <c r="K66" s="54">
        <v>0</v>
      </c>
      <c r="L66" s="53">
        <f>Table3[[#This Row],[Incentive Disbursements]]/'1.) CLM Reference'!$B$5</f>
        <v>0</v>
      </c>
      <c r="M66" s="52">
        <v>30426.064299999998</v>
      </c>
      <c r="N66" s="55">
        <f>Table3[[#This Row],[CLM $ Collected ]]/'1.) CLM Reference'!$B$4</f>
        <v>1.9236914617126416E-6</v>
      </c>
      <c r="O66" s="54">
        <v>29931</v>
      </c>
      <c r="P66" s="56">
        <f>Table3[[#This Row],[Incentive Disbursements]]/'1.) CLM Reference'!$B$5</f>
        <v>0</v>
      </c>
      <c r="R66" s="49" t="s">
        <v>104</v>
      </c>
      <c r="S66" s="49" t="s">
        <v>243</v>
      </c>
      <c r="T66" s="49" t="s">
        <v>239</v>
      </c>
      <c r="U66" s="49">
        <v>30426.064299999998</v>
      </c>
      <c r="V66" s="49">
        <v>1.9236914617126416E-6</v>
      </c>
      <c r="W66" s="49">
        <v>29931</v>
      </c>
      <c r="X66" s="49">
        <v>0</v>
      </c>
      <c r="Y66" s="49" t="s">
        <v>290</v>
      </c>
      <c r="Z66" s="49">
        <v>0</v>
      </c>
      <c r="AA66" s="49">
        <v>1.9236914617126416E-6</v>
      </c>
      <c r="AB66" s="49">
        <v>0</v>
      </c>
      <c r="AC66" s="49">
        <v>0</v>
      </c>
      <c r="AD66" s="49">
        <v>30426.064299999998</v>
      </c>
      <c r="AE66" s="49">
        <v>1.9236914617126416E-6</v>
      </c>
      <c r="AF66" s="49">
        <v>29931</v>
      </c>
      <c r="AG66" s="49">
        <v>0</v>
      </c>
    </row>
    <row r="67" spans="1:33" s="49" customFormat="1" ht="15.75" thickBot="1" x14ac:dyDescent="0.3">
      <c r="A67" s="50" t="s">
        <v>105</v>
      </c>
      <c r="B67" s="51" t="s">
        <v>243</v>
      </c>
      <c r="C67" s="3" t="s">
        <v>239</v>
      </c>
      <c r="D67" s="15">
        <f>Table32[[#This Row],[Residential CLM $ Collected]]+Table32[[#This Row],[C&amp;I CLM $ Collected]]</f>
        <v>27474.929800000002</v>
      </c>
      <c r="E67" s="48">
        <f>Table3[[#This Row],[CLM $ Collected ]]/'1.) CLM Reference'!$B$4</f>
        <v>5.1843330016691017E-3</v>
      </c>
      <c r="F67" s="12">
        <f>Table32[[#This Row],[Residential Incentive Disbursements]]+Table32[[#This Row],[C&amp;I Incentive Disbursements]]</f>
        <v>0</v>
      </c>
      <c r="G67" s="17">
        <f>Table3[[#This Row],[Incentive Disbursements]]/'1.) CLM Reference'!$B$5</f>
        <v>3.0709902353438802E-3</v>
      </c>
      <c r="H67" s="17" t="str">
        <f t="shared" si="0"/>
        <v>NO</v>
      </c>
      <c r="I67" s="52">
        <v>0</v>
      </c>
      <c r="J67" s="53">
        <f>Table3[[#This Row],[CLM $ Collected ]]/'1.) CLM Reference'!$B$4</f>
        <v>5.1843330016691017E-3</v>
      </c>
      <c r="K67" s="54">
        <v>0</v>
      </c>
      <c r="L67" s="53">
        <f>Table3[[#This Row],[Incentive Disbursements]]/'1.) CLM Reference'!$B$5</f>
        <v>3.0709902353438802E-3</v>
      </c>
      <c r="M67" s="52">
        <v>27474.929800000002</v>
      </c>
      <c r="N67" s="55">
        <f>Table3[[#This Row],[CLM $ Collected ]]/'1.) CLM Reference'!$B$4</f>
        <v>5.1843330016691017E-3</v>
      </c>
      <c r="O67" s="54">
        <v>0</v>
      </c>
      <c r="P67" s="56">
        <f>Table3[[#This Row],[Incentive Disbursements]]/'1.) CLM Reference'!$B$5</f>
        <v>3.0709902353438802E-3</v>
      </c>
      <c r="R67" s="49" t="s">
        <v>105</v>
      </c>
      <c r="S67" s="49" t="s">
        <v>243</v>
      </c>
      <c r="T67" s="49" t="s">
        <v>239</v>
      </c>
      <c r="U67" s="49">
        <v>27474.929800000002</v>
      </c>
      <c r="V67" s="49">
        <v>5.1843330016691017E-3</v>
      </c>
      <c r="W67" s="49">
        <v>0</v>
      </c>
      <c r="X67" s="49">
        <v>3.0709902353438802E-3</v>
      </c>
      <c r="Y67" s="49" t="s">
        <v>1965</v>
      </c>
      <c r="Z67" s="49">
        <v>0</v>
      </c>
      <c r="AA67" s="49">
        <v>5.1843330016691017E-3</v>
      </c>
      <c r="AB67" s="49">
        <v>0</v>
      </c>
      <c r="AC67" s="49">
        <v>3.0709902353438802E-3</v>
      </c>
      <c r="AD67" s="49">
        <v>27474.929800000002</v>
      </c>
      <c r="AE67" s="49">
        <v>5.1843330016691017E-3</v>
      </c>
      <c r="AF67" s="49">
        <v>0</v>
      </c>
      <c r="AG67" s="49">
        <v>3.0709902353438802E-3</v>
      </c>
    </row>
    <row r="68" spans="1:33" s="49" customFormat="1" ht="15.75" thickBot="1" x14ac:dyDescent="0.3">
      <c r="A68" s="50" t="s">
        <v>106</v>
      </c>
      <c r="B68" s="51" t="s">
        <v>243</v>
      </c>
      <c r="C68" s="3" t="s">
        <v>239</v>
      </c>
      <c r="D68" s="15">
        <f>Table32[[#This Row],[Residential CLM $ Collected]]+Table32[[#This Row],[C&amp;I CLM $ Collected]]</f>
        <v>94995.182000000001</v>
      </c>
      <c r="E68" s="48">
        <f>Table3[[#This Row],[CLM $ Collected ]]/'1.) CLM Reference'!$B$4</f>
        <v>1.4425675695886076E-6</v>
      </c>
      <c r="F68" s="12">
        <f>Table32[[#This Row],[Residential Incentive Disbursements]]+Table32[[#This Row],[C&amp;I Incentive Disbursements]]</f>
        <v>44725</v>
      </c>
      <c r="G68" s="17">
        <f>Table3[[#This Row],[Incentive Disbursements]]/'1.) CLM Reference'!$B$5</f>
        <v>0</v>
      </c>
      <c r="H68" s="17" t="str">
        <f t="shared" si="0"/>
        <v>N/A</v>
      </c>
      <c r="I68" s="52">
        <v>0</v>
      </c>
      <c r="J68" s="53">
        <f>Table3[[#This Row],[CLM $ Collected ]]/'1.) CLM Reference'!$B$4</f>
        <v>1.4425675695886076E-6</v>
      </c>
      <c r="K68" s="54">
        <v>0</v>
      </c>
      <c r="L68" s="53">
        <f>Table3[[#This Row],[Incentive Disbursements]]/'1.) CLM Reference'!$B$5</f>
        <v>0</v>
      </c>
      <c r="M68" s="52">
        <v>94995.182000000001</v>
      </c>
      <c r="N68" s="55">
        <f>Table3[[#This Row],[CLM $ Collected ]]/'1.) CLM Reference'!$B$4</f>
        <v>1.4425675695886076E-6</v>
      </c>
      <c r="O68" s="54">
        <v>44725</v>
      </c>
      <c r="P68" s="56">
        <f>Table3[[#This Row],[Incentive Disbursements]]/'1.) CLM Reference'!$B$5</f>
        <v>0</v>
      </c>
      <c r="R68" s="49" t="s">
        <v>106</v>
      </c>
      <c r="S68" s="49" t="s">
        <v>243</v>
      </c>
      <c r="T68" s="49" t="s">
        <v>239</v>
      </c>
      <c r="U68" s="49">
        <v>94995.182000000001</v>
      </c>
      <c r="V68" s="49">
        <v>1.4425675695886076E-6</v>
      </c>
      <c r="W68" s="49">
        <v>44725</v>
      </c>
      <c r="X68" s="49">
        <v>0</v>
      </c>
      <c r="Y68" s="49" t="s">
        <v>290</v>
      </c>
      <c r="Z68" s="49">
        <v>0</v>
      </c>
      <c r="AA68" s="49">
        <v>1.4425675695886076E-6</v>
      </c>
      <c r="AB68" s="49">
        <v>0</v>
      </c>
      <c r="AC68" s="49">
        <v>0</v>
      </c>
      <c r="AD68" s="49">
        <v>94995.182000000001</v>
      </c>
      <c r="AE68" s="49">
        <v>1.4425675695886076E-6</v>
      </c>
      <c r="AF68" s="49">
        <v>44725</v>
      </c>
      <c r="AG68" s="49">
        <v>0</v>
      </c>
    </row>
    <row r="69" spans="1:33" s="49" customFormat="1" ht="15.75" thickBot="1" x14ac:dyDescent="0.3">
      <c r="A69" s="50" t="s">
        <v>107</v>
      </c>
      <c r="B69" s="51" t="s">
        <v>243</v>
      </c>
      <c r="C69" s="3" t="s">
        <v>239</v>
      </c>
      <c r="D69" s="15">
        <f>Table32[[#This Row],[Residential CLM $ Collected]]+Table32[[#This Row],[C&amp;I CLM $ Collected]]</f>
        <v>93423.159499999994</v>
      </c>
      <c r="E69" s="48">
        <f>Table3[[#This Row],[CLM $ Collected ]]/'1.) CLM Reference'!$B$4</f>
        <v>2.70620018785602E-3</v>
      </c>
      <c r="F69" s="12">
        <f>Table32[[#This Row],[Residential Incentive Disbursements]]+Table32[[#This Row],[C&amp;I Incentive Disbursements]]</f>
        <v>84674.5</v>
      </c>
      <c r="G69" s="17">
        <f>Table3[[#This Row],[Incentive Disbursements]]/'1.) CLM Reference'!$B$5</f>
        <v>3.1806480723288086E-3</v>
      </c>
      <c r="H69" s="17" t="str">
        <f t="shared" si="0"/>
        <v>YES</v>
      </c>
      <c r="I69" s="52">
        <v>0</v>
      </c>
      <c r="J69" s="53">
        <f>Table3[[#This Row],[CLM $ Collected ]]/'1.) CLM Reference'!$B$4</f>
        <v>2.70620018785602E-3</v>
      </c>
      <c r="K69" s="54">
        <v>0</v>
      </c>
      <c r="L69" s="53">
        <f>Table3[[#This Row],[Incentive Disbursements]]/'1.) CLM Reference'!$B$5</f>
        <v>3.1806480723288086E-3</v>
      </c>
      <c r="M69" s="52">
        <v>93423.159499999994</v>
      </c>
      <c r="N69" s="55">
        <f>Table3[[#This Row],[CLM $ Collected ]]/'1.) CLM Reference'!$B$4</f>
        <v>2.70620018785602E-3</v>
      </c>
      <c r="O69" s="54">
        <v>84674.5</v>
      </c>
      <c r="P69" s="56">
        <f>Table3[[#This Row],[Incentive Disbursements]]/'1.) CLM Reference'!$B$5</f>
        <v>3.1806480723288086E-3</v>
      </c>
      <c r="R69" s="49" t="s">
        <v>107</v>
      </c>
      <c r="S69" s="49" t="s">
        <v>243</v>
      </c>
      <c r="T69" s="49" t="s">
        <v>239</v>
      </c>
      <c r="U69" s="49">
        <v>93423.159499999994</v>
      </c>
      <c r="V69" s="49">
        <v>2.70620018785602E-3</v>
      </c>
      <c r="W69" s="49">
        <v>84674.5</v>
      </c>
      <c r="X69" s="49">
        <v>3.1806480723288086E-3</v>
      </c>
      <c r="Y69" s="49" t="s">
        <v>1966</v>
      </c>
      <c r="Z69" s="49">
        <v>0</v>
      </c>
      <c r="AA69" s="49">
        <v>2.70620018785602E-3</v>
      </c>
      <c r="AB69" s="49">
        <v>0</v>
      </c>
      <c r="AC69" s="49">
        <v>3.1806480723288086E-3</v>
      </c>
      <c r="AD69" s="49">
        <v>93423.159499999994</v>
      </c>
      <c r="AE69" s="49">
        <v>2.70620018785602E-3</v>
      </c>
      <c r="AF69" s="49">
        <v>84674.5</v>
      </c>
      <c r="AG69" s="49">
        <v>3.1806480723288086E-3</v>
      </c>
    </row>
    <row r="70" spans="1:33" s="49" customFormat="1" ht="15.75" thickBot="1" x14ac:dyDescent="0.3">
      <c r="A70" s="50" t="s">
        <v>108</v>
      </c>
      <c r="B70" s="51" t="s">
        <v>243</v>
      </c>
      <c r="C70" s="3" t="s">
        <v>239</v>
      </c>
      <c r="D70" s="15">
        <f>Table32[[#This Row],[Residential CLM $ Collected]]+Table32[[#This Row],[C&amp;I CLM $ Collected]]</f>
        <v>47038.957799999996</v>
      </c>
      <c r="E70" s="48">
        <f>Table3[[#This Row],[CLM $ Collected ]]/'1.) CLM Reference'!$B$4</f>
        <v>9.761059117543731E-6</v>
      </c>
      <c r="F70" s="12">
        <f>Table32[[#This Row],[Residential Incentive Disbursements]]+Table32[[#This Row],[C&amp;I Incentive Disbursements]]</f>
        <v>75</v>
      </c>
      <c r="G70" s="17">
        <f>Table3[[#This Row],[Incentive Disbursements]]/'1.) CLM Reference'!$B$5</f>
        <v>0</v>
      </c>
      <c r="H70" s="17" t="str">
        <f t="shared" ref="H70:H133" si="1">IF(ROUND(E70,5)&lt;0.00001,"N/A",IF(ROUND(E70,5)&lt;=ROUND(G70,5),"YES","NO"))</f>
        <v>NO</v>
      </c>
      <c r="I70" s="52">
        <v>0</v>
      </c>
      <c r="J70" s="53">
        <f>Table3[[#This Row],[CLM $ Collected ]]/'1.) CLM Reference'!$B$4</f>
        <v>9.761059117543731E-6</v>
      </c>
      <c r="K70" s="54">
        <v>0</v>
      </c>
      <c r="L70" s="53">
        <f>Table3[[#This Row],[Incentive Disbursements]]/'1.) CLM Reference'!$B$5</f>
        <v>0</v>
      </c>
      <c r="M70" s="52">
        <v>47038.957799999996</v>
      </c>
      <c r="N70" s="55">
        <f>Table3[[#This Row],[CLM $ Collected ]]/'1.) CLM Reference'!$B$4</f>
        <v>9.761059117543731E-6</v>
      </c>
      <c r="O70" s="54">
        <v>75</v>
      </c>
      <c r="P70" s="56">
        <f>Table3[[#This Row],[Incentive Disbursements]]/'1.) CLM Reference'!$B$5</f>
        <v>0</v>
      </c>
      <c r="R70" s="49" t="s">
        <v>108</v>
      </c>
      <c r="S70" s="49" t="s">
        <v>243</v>
      </c>
      <c r="T70" s="49" t="s">
        <v>239</v>
      </c>
      <c r="U70" s="49">
        <v>47038.957799999996</v>
      </c>
      <c r="V70" s="49">
        <v>9.761059117543731E-6</v>
      </c>
      <c r="W70" s="49">
        <v>75</v>
      </c>
      <c r="X70" s="49">
        <v>0</v>
      </c>
      <c r="Y70" s="49" t="s">
        <v>1965</v>
      </c>
      <c r="Z70" s="49">
        <v>0</v>
      </c>
      <c r="AA70" s="49">
        <v>9.761059117543731E-6</v>
      </c>
      <c r="AB70" s="49">
        <v>0</v>
      </c>
      <c r="AC70" s="49">
        <v>0</v>
      </c>
      <c r="AD70" s="49">
        <v>47038.957799999996</v>
      </c>
      <c r="AE70" s="49">
        <v>9.761059117543731E-6</v>
      </c>
      <c r="AF70" s="49">
        <v>75</v>
      </c>
      <c r="AG70" s="49">
        <v>0</v>
      </c>
    </row>
    <row r="71" spans="1:33" s="49" customFormat="1" ht="15.75" thickBot="1" x14ac:dyDescent="0.3">
      <c r="A71" s="50" t="s">
        <v>109</v>
      </c>
      <c r="B71" s="51" t="s">
        <v>243</v>
      </c>
      <c r="C71" s="3" t="s">
        <v>239</v>
      </c>
      <c r="D71" s="15">
        <f>Table32[[#This Row],[Residential CLM $ Collected]]+Table32[[#This Row],[C&amp;I CLM $ Collected]]</f>
        <v>34462.429799999998</v>
      </c>
      <c r="E71" s="48">
        <f>Table3[[#This Row],[CLM $ Collected ]]/'1.) CLM Reference'!$B$4</f>
        <v>2.6500368650369879E-3</v>
      </c>
      <c r="F71" s="12">
        <f>Table32[[#This Row],[Residential Incentive Disbursements]]+Table32[[#This Row],[C&amp;I Incentive Disbursements]]</f>
        <v>6890</v>
      </c>
      <c r="G71" s="17">
        <f>Table3[[#This Row],[Incentive Disbursements]]/'1.) CLM Reference'!$B$5</f>
        <v>1.4278512693917488E-2</v>
      </c>
      <c r="H71" s="17" t="str">
        <f t="shared" si="1"/>
        <v>YES</v>
      </c>
      <c r="I71" s="52">
        <v>0</v>
      </c>
      <c r="J71" s="53">
        <f>Table3[[#This Row],[CLM $ Collected ]]/'1.) CLM Reference'!$B$4</f>
        <v>2.6500368650369879E-3</v>
      </c>
      <c r="K71" s="54">
        <v>0</v>
      </c>
      <c r="L71" s="53">
        <f>Table3[[#This Row],[Incentive Disbursements]]/'1.) CLM Reference'!$B$5</f>
        <v>1.4278512693917488E-2</v>
      </c>
      <c r="M71" s="52">
        <v>34462.429799999998</v>
      </c>
      <c r="N71" s="55">
        <f>Table3[[#This Row],[CLM $ Collected ]]/'1.) CLM Reference'!$B$4</f>
        <v>2.6500368650369879E-3</v>
      </c>
      <c r="O71" s="54">
        <v>6890</v>
      </c>
      <c r="P71" s="56">
        <f>Table3[[#This Row],[Incentive Disbursements]]/'1.) CLM Reference'!$B$5</f>
        <v>1.4278512693917488E-2</v>
      </c>
      <c r="R71" s="49" t="s">
        <v>109</v>
      </c>
      <c r="S71" s="49" t="s">
        <v>243</v>
      </c>
      <c r="T71" s="49" t="s">
        <v>239</v>
      </c>
      <c r="U71" s="49">
        <v>34462.429799999998</v>
      </c>
      <c r="V71" s="49">
        <v>2.6500368650369879E-3</v>
      </c>
      <c r="W71" s="49">
        <v>6890</v>
      </c>
      <c r="X71" s="49">
        <v>1.4278512693917488E-2</v>
      </c>
      <c r="Y71" s="49" t="s">
        <v>1966</v>
      </c>
      <c r="Z71" s="49">
        <v>0</v>
      </c>
      <c r="AA71" s="49">
        <v>2.6500368650369879E-3</v>
      </c>
      <c r="AB71" s="49">
        <v>0</v>
      </c>
      <c r="AC71" s="49">
        <v>1.4278512693917488E-2</v>
      </c>
      <c r="AD71" s="49">
        <v>34462.429799999998</v>
      </c>
      <c r="AE71" s="49">
        <v>2.6500368650369879E-3</v>
      </c>
      <c r="AF71" s="49">
        <v>6890</v>
      </c>
      <c r="AG71" s="49">
        <v>1.4278512693917488E-2</v>
      </c>
    </row>
    <row r="72" spans="1:33" s="49" customFormat="1" ht="15.75" thickBot="1" x14ac:dyDescent="0.3">
      <c r="A72" s="50" t="s">
        <v>110</v>
      </c>
      <c r="B72" s="51" t="s">
        <v>243</v>
      </c>
      <c r="C72" s="3" t="s">
        <v>239</v>
      </c>
      <c r="D72" s="15">
        <f>Table32[[#This Row],[Residential CLM $ Collected]]+Table32[[#This Row],[C&amp;I CLM $ Collected]]</f>
        <v>82882.264999999999</v>
      </c>
      <c r="E72" s="48">
        <f>Table3[[#This Row],[CLM $ Collected ]]/'1.) CLM Reference'!$B$4</f>
        <v>2.696990127448277E-3</v>
      </c>
      <c r="F72" s="12">
        <f>Table32[[#This Row],[Residential Incentive Disbursements]]+Table32[[#This Row],[C&amp;I Incentive Disbursements]]</f>
        <v>35040</v>
      </c>
      <c r="G72" s="17">
        <f>Table3[[#This Row],[Incentive Disbursements]]/'1.) CLM Reference'!$B$5</f>
        <v>4.0092410113189321E-3</v>
      </c>
      <c r="H72" s="17" t="str">
        <f t="shared" si="1"/>
        <v>YES</v>
      </c>
      <c r="I72" s="52">
        <v>0</v>
      </c>
      <c r="J72" s="53">
        <f>Table3[[#This Row],[CLM $ Collected ]]/'1.) CLM Reference'!$B$4</f>
        <v>2.696990127448277E-3</v>
      </c>
      <c r="K72" s="54">
        <v>0</v>
      </c>
      <c r="L72" s="53">
        <f>Table3[[#This Row],[Incentive Disbursements]]/'1.) CLM Reference'!$B$5</f>
        <v>4.0092410113189321E-3</v>
      </c>
      <c r="M72" s="52">
        <v>82882.264999999999</v>
      </c>
      <c r="N72" s="55">
        <f>Table3[[#This Row],[CLM $ Collected ]]/'1.) CLM Reference'!$B$4</f>
        <v>2.696990127448277E-3</v>
      </c>
      <c r="O72" s="54">
        <v>35040</v>
      </c>
      <c r="P72" s="56">
        <f>Table3[[#This Row],[Incentive Disbursements]]/'1.) CLM Reference'!$B$5</f>
        <v>4.0092410113189321E-3</v>
      </c>
      <c r="R72" s="49" t="s">
        <v>110</v>
      </c>
      <c r="S72" s="49" t="s">
        <v>243</v>
      </c>
      <c r="T72" s="49" t="s">
        <v>239</v>
      </c>
      <c r="U72" s="49">
        <v>82882.264999999999</v>
      </c>
      <c r="V72" s="49">
        <v>2.696990127448277E-3</v>
      </c>
      <c r="W72" s="49">
        <v>35040</v>
      </c>
      <c r="X72" s="49">
        <v>4.0092410113189321E-3</v>
      </c>
      <c r="Y72" s="49" t="s">
        <v>1966</v>
      </c>
      <c r="Z72" s="49">
        <v>0</v>
      </c>
      <c r="AA72" s="49">
        <v>2.696990127448277E-3</v>
      </c>
      <c r="AB72" s="49">
        <v>0</v>
      </c>
      <c r="AC72" s="49">
        <v>4.0092410113189321E-3</v>
      </c>
      <c r="AD72" s="49">
        <v>82882.264999999999</v>
      </c>
      <c r="AE72" s="49">
        <v>2.696990127448277E-3</v>
      </c>
      <c r="AF72" s="49">
        <v>35040</v>
      </c>
      <c r="AG72" s="49">
        <v>4.0092410113189321E-3</v>
      </c>
    </row>
    <row r="73" spans="1:33" s="49" customFormat="1" ht="15.75" thickBot="1" x14ac:dyDescent="0.3">
      <c r="A73" s="50" t="s">
        <v>111</v>
      </c>
      <c r="B73" s="51" t="s">
        <v>243</v>
      </c>
      <c r="C73" s="3" t="s">
        <v>239</v>
      </c>
      <c r="D73" s="15">
        <f>Table32[[#This Row],[Residential CLM $ Collected]]+Table32[[#This Row],[C&amp;I CLM $ Collected]]</f>
        <v>3132.4115000000002</v>
      </c>
      <c r="E73" s="48">
        <f>Table3[[#This Row],[CLM $ Collected ]]/'1.) CLM Reference'!$B$4</f>
        <v>6.376498066033551E-7</v>
      </c>
      <c r="F73" s="12">
        <f>Table32[[#This Row],[Residential Incentive Disbursements]]+Table32[[#This Row],[C&amp;I Incentive Disbursements]]</f>
        <v>0</v>
      </c>
      <c r="G73" s="17">
        <f>Table3[[#This Row],[Incentive Disbursements]]/'1.) CLM Reference'!$B$5</f>
        <v>0</v>
      </c>
      <c r="H73" s="17" t="str">
        <f t="shared" si="1"/>
        <v>N/A</v>
      </c>
      <c r="I73" s="52">
        <v>0</v>
      </c>
      <c r="J73" s="53">
        <f>Table3[[#This Row],[CLM $ Collected ]]/'1.) CLM Reference'!$B$4</f>
        <v>6.376498066033551E-7</v>
      </c>
      <c r="K73" s="54">
        <v>0</v>
      </c>
      <c r="L73" s="53">
        <f>Table3[[#This Row],[Incentive Disbursements]]/'1.) CLM Reference'!$B$5</f>
        <v>0</v>
      </c>
      <c r="M73" s="52">
        <v>3132.4115000000002</v>
      </c>
      <c r="N73" s="55">
        <f>Table3[[#This Row],[CLM $ Collected ]]/'1.) CLM Reference'!$B$4</f>
        <v>6.376498066033551E-7</v>
      </c>
      <c r="O73" s="54">
        <v>0</v>
      </c>
      <c r="P73" s="56">
        <f>Table3[[#This Row],[Incentive Disbursements]]/'1.) CLM Reference'!$B$5</f>
        <v>0</v>
      </c>
      <c r="R73" s="49" t="s">
        <v>111</v>
      </c>
      <c r="S73" s="49" t="s">
        <v>243</v>
      </c>
      <c r="T73" s="49" t="s">
        <v>239</v>
      </c>
      <c r="U73" s="49">
        <v>3132.4115000000002</v>
      </c>
      <c r="V73" s="49">
        <v>6.376498066033551E-7</v>
      </c>
      <c r="W73" s="49">
        <v>0</v>
      </c>
      <c r="X73" s="49">
        <v>0</v>
      </c>
      <c r="Y73" s="49" t="s">
        <v>290</v>
      </c>
      <c r="Z73" s="49">
        <v>0</v>
      </c>
      <c r="AA73" s="49">
        <v>6.376498066033551E-7</v>
      </c>
      <c r="AB73" s="49">
        <v>0</v>
      </c>
      <c r="AC73" s="49">
        <v>0</v>
      </c>
      <c r="AD73" s="49">
        <v>3132.4115000000002</v>
      </c>
      <c r="AE73" s="49">
        <v>6.376498066033551E-7</v>
      </c>
      <c r="AF73" s="49">
        <v>0</v>
      </c>
      <c r="AG73" s="49">
        <v>0</v>
      </c>
    </row>
    <row r="74" spans="1:33" s="49" customFormat="1" ht="15.75" thickBot="1" x14ac:dyDescent="0.3">
      <c r="A74" s="50" t="s">
        <v>112</v>
      </c>
      <c r="B74" s="51" t="s">
        <v>243</v>
      </c>
      <c r="C74" s="3" t="s">
        <v>239</v>
      </c>
      <c r="D74" s="15">
        <f>Table32[[#This Row],[Residential CLM $ Collected]]+Table32[[#This Row],[C&amp;I CLM $ Collected]]</f>
        <v>6311.1261999999997</v>
      </c>
      <c r="E74" s="48">
        <f>Table3[[#This Row],[CLM $ Collected ]]/'1.) CLM Reference'!$B$4</f>
        <v>5.1600769384182496E-6</v>
      </c>
      <c r="F74" s="12">
        <f>Table32[[#This Row],[Residential Incentive Disbursements]]+Table32[[#This Row],[C&amp;I Incentive Disbursements]]</f>
        <v>0</v>
      </c>
      <c r="G74" s="17">
        <f>Table3[[#This Row],[Incentive Disbursements]]/'1.) CLM Reference'!$B$5</f>
        <v>0</v>
      </c>
      <c r="H74" s="17" t="str">
        <f t="shared" si="1"/>
        <v>NO</v>
      </c>
      <c r="I74" s="52">
        <v>0</v>
      </c>
      <c r="J74" s="53">
        <f>Table3[[#This Row],[CLM $ Collected ]]/'1.) CLM Reference'!$B$4</f>
        <v>5.1600769384182496E-6</v>
      </c>
      <c r="K74" s="54">
        <v>0</v>
      </c>
      <c r="L74" s="53">
        <f>Table3[[#This Row],[Incentive Disbursements]]/'1.) CLM Reference'!$B$5</f>
        <v>0</v>
      </c>
      <c r="M74" s="52">
        <v>6311.1261999999997</v>
      </c>
      <c r="N74" s="55">
        <f>Table3[[#This Row],[CLM $ Collected ]]/'1.) CLM Reference'!$B$4</f>
        <v>5.1600769384182496E-6</v>
      </c>
      <c r="O74" s="54">
        <v>0</v>
      </c>
      <c r="P74" s="56">
        <f>Table3[[#This Row],[Incentive Disbursements]]/'1.) CLM Reference'!$B$5</f>
        <v>0</v>
      </c>
      <c r="R74" s="49" t="s">
        <v>112</v>
      </c>
      <c r="S74" s="49" t="s">
        <v>243</v>
      </c>
      <c r="T74" s="49" t="s">
        <v>239</v>
      </c>
      <c r="U74" s="49">
        <v>6311.1261999999997</v>
      </c>
      <c r="V74" s="49">
        <v>5.1600769384182496E-6</v>
      </c>
      <c r="W74" s="49">
        <v>0</v>
      </c>
      <c r="X74" s="49">
        <v>0</v>
      </c>
      <c r="Y74" s="49" t="s">
        <v>1965</v>
      </c>
      <c r="Z74" s="49">
        <v>0</v>
      </c>
      <c r="AA74" s="49">
        <v>5.1600769384182496E-6</v>
      </c>
      <c r="AB74" s="49">
        <v>0</v>
      </c>
      <c r="AC74" s="49">
        <v>0</v>
      </c>
      <c r="AD74" s="49">
        <v>6311.1261999999997</v>
      </c>
      <c r="AE74" s="49">
        <v>5.1600769384182496E-6</v>
      </c>
      <c r="AF74" s="49">
        <v>0</v>
      </c>
      <c r="AG74" s="49">
        <v>0</v>
      </c>
    </row>
    <row r="75" spans="1:33" s="49" customFormat="1" ht="15.75" thickBot="1" x14ac:dyDescent="0.3">
      <c r="A75" s="50" t="s">
        <v>113</v>
      </c>
      <c r="B75" s="51" t="s">
        <v>243</v>
      </c>
      <c r="C75" s="3" t="s">
        <v>239</v>
      </c>
      <c r="D75" s="15">
        <f>Table32[[#This Row],[Residential CLM $ Collected]]+Table32[[#This Row],[C&amp;I CLM $ Collected]]</f>
        <v>31194.002799999998</v>
      </c>
      <c r="E75" s="48">
        <f>Table3[[#This Row],[CLM $ Collected ]]/'1.) CLM Reference'!$B$4</f>
        <v>1.527099250530837E-3</v>
      </c>
      <c r="F75" s="12">
        <f>Table32[[#This Row],[Residential Incentive Disbursements]]+Table32[[#This Row],[C&amp;I Incentive Disbursements]]</f>
        <v>104783</v>
      </c>
      <c r="G75" s="17">
        <f>Table3[[#This Row],[Incentive Disbursements]]/'1.) CLM Reference'!$B$5</f>
        <v>1.077237840555397E-3</v>
      </c>
      <c r="H75" s="17" t="str">
        <f t="shared" si="1"/>
        <v>NO</v>
      </c>
      <c r="I75" s="52">
        <v>0</v>
      </c>
      <c r="J75" s="53">
        <f>Table3[[#This Row],[CLM $ Collected ]]/'1.) CLM Reference'!$B$4</f>
        <v>1.527099250530837E-3</v>
      </c>
      <c r="K75" s="54">
        <v>0</v>
      </c>
      <c r="L75" s="53">
        <f>Table3[[#This Row],[Incentive Disbursements]]/'1.) CLM Reference'!$B$5</f>
        <v>1.077237840555397E-3</v>
      </c>
      <c r="M75" s="52">
        <v>31194.002799999998</v>
      </c>
      <c r="N75" s="55">
        <f>Table3[[#This Row],[CLM $ Collected ]]/'1.) CLM Reference'!$B$4</f>
        <v>1.527099250530837E-3</v>
      </c>
      <c r="O75" s="54">
        <v>104783</v>
      </c>
      <c r="P75" s="56">
        <f>Table3[[#This Row],[Incentive Disbursements]]/'1.) CLM Reference'!$B$5</f>
        <v>1.077237840555397E-3</v>
      </c>
      <c r="R75" s="49" t="s">
        <v>113</v>
      </c>
      <c r="S75" s="49" t="s">
        <v>243</v>
      </c>
      <c r="T75" s="49" t="s">
        <v>239</v>
      </c>
      <c r="U75" s="49">
        <v>31194.002799999998</v>
      </c>
      <c r="V75" s="49">
        <v>1.527099250530837E-3</v>
      </c>
      <c r="W75" s="49">
        <v>104783</v>
      </c>
      <c r="X75" s="49">
        <v>1.077237840555397E-3</v>
      </c>
      <c r="Y75" s="49" t="s">
        <v>1965</v>
      </c>
      <c r="Z75" s="49">
        <v>0</v>
      </c>
      <c r="AA75" s="49">
        <v>1.527099250530837E-3</v>
      </c>
      <c r="AB75" s="49">
        <v>0</v>
      </c>
      <c r="AC75" s="49">
        <v>1.077237840555397E-3</v>
      </c>
      <c r="AD75" s="49">
        <v>31194.002799999998</v>
      </c>
      <c r="AE75" s="49">
        <v>1.527099250530837E-3</v>
      </c>
      <c r="AF75" s="49">
        <v>104783</v>
      </c>
      <c r="AG75" s="49">
        <v>1.077237840555397E-3</v>
      </c>
    </row>
    <row r="76" spans="1:33" s="49" customFormat="1" ht="15.75" thickBot="1" x14ac:dyDescent="0.3">
      <c r="A76" s="50" t="s">
        <v>114</v>
      </c>
      <c r="B76" s="51" t="s">
        <v>243</v>
      </c>
      <c r="C76" s="3" t="s">
        <v>239</v>
      </c>
      <c r="D76" s="15">
        <f>Table32[[#This Row],[Residential CLM $ Collected]]+Table32[[#This Row],[C&amp;I CLM $ Collected]]</f>
        <v>16496.093799999999</v>
      </c>
      <c r="E76" s="48">
        <f>Table3[[#This Row],[CLM $ Collected ]]/'1.) CLM Reference'!$B$4</f>
        <v>4.0776976625284123E-6</v>
      </c>
      <c r="F76" s="12">
        <f>Table32[[#This Row],[Residential Incentive Disbursements]]+Table32[[#This Row],[C&amp;I Incentive Disbursements]]</f>
        <v>0</v>
      </c>
      <c r="G76" s="17">
        <f>Table3[[#This Row],[Incentive Disbursements]]/'1.) CLM Reference'!$B$5</f>
        <v>0</v>
      </c>
      <c r="H76" s="17" t="str">
        <f t="shared" si="1"/>
        <v>N/A</v>
      </c>
      <c r="I76" s="52">
        <v>0</v>
      </c>
      <c r="J76" s="53">
        <f>Table3[[#This Row],[CLM $ Collected ]]/'1.) CLM Reference'!$B$4</f>
        <v>4.0776976625284123E-6</v>
      </c>
      <c r="K76" s="54">
        <v>0</v>
      </c>
      <c r="L76" s="53">
        <f>Table3[[#This Row],[Incentive Disbursements]]/'1.) CLM Reference'!$B$5</f>
        <v>0</v>
      </c>
      <c r="M76" s="52">
        <v>16496.093799999999</v>
      </c>
      <c r="N76" s="55">
        <f>Table3[[#This Row],[CLM $ Collected ]]/'1.) CLM Reference'!$B$4</f>
        <v>4.0776976625284123E-6</v>
      </c>
      <c r="O76" s="54">
        <v>0</v>
      </c>
      <c r="P76" s="56">
        <f>Table3[[#This Row],[Incentive Disbursements]]/'1.) CLM Reference'!$B$5</f>
        <v>0</v>
      </c>
      <c r="R76" s="49" t="s">
        <v>114</v>
      </c>
      <c r="S76" s="49" t="s">
        <v>243</v>
      </c>
      <c r="T76" s="49" t="s">
        <v>239</v>
      </c>
      <c r="U76" s="49">
        <v>16496.093799999999</v>
      </c>
      <c r="V76" s="49">
        <v>4.0776976625284123E-6</v>
      </c>
      <c r="W76" s="49">
        <v>0</v>
      </c>
      <c r="X76" s="49">
        <v>0</v>
      </c>
      <c r="Y76" s="49" t="s">
        <v>290</v>
      </c>
      <c r="Z76" s="49">
        <v>0</v>
      </c>
      <c r="AA76" s="49">
        <v>4.0776976625284123E-6</v>
      </c>
      <c r="AB76" s="49">
        <v>0</v>
      </c>
      <c r="AC76" s="49">
        <v>0</v>
      </c>
      <c r="AD76" s="49">
        <v>16496.093799999999</v>
      </c>
      <c r="AE76" s="49">
        <v>4.0776976625284123E-6</v>
      </c>
      <c r="AF76" s="49">
        <v>0</v>
      </c>
      <c r="AG76" s="49">
        <v>0</v>
      </c>
    </row>
    <row r="77" spans="1:33" s="49" customFormat="1" ht="15.75" thickBot="1" x14ac:dyDescent="0.3">
      <c r="A77" s="50" t="s">
        <v>115</v>
      </c>
      <c r="B77" s="51" t="s">
        <v>243</v>
      </c>
      <c r="C77" s="3" t="s">
        <v>239</v>
      </c>
      <c r="D77" s="15">
        <f>Table32[[#This Row],[Residential CLM $ Collected]]+Table32[[#This Row],[C&amp;I CLM $ Collected]]</f>
        <v>167987.89379999999</v>
      </c>
      <c r="E77" s="48">
        <f>Table3[[#This Row],[CLM $ Collected ]]/'1.) CLM Reference'!$B$4</f>
        <v>0</v>
      </c>
      <c r="F77" s="12">
        <f>Table32[[#This Row],[Residential Incentive Disbursements]]+Table32[[#This Row],[C&amp;I Incentive Disbursements]]</f>
        <v>79769</v>
      </c>
      <c r="G77" s="17">
        <f>Table3[[#This Row],[Incentive Disbursements]]/'1.) CLM Reference'!$B$5</f>
        <v>3.1435163273913114E-3</v>
      </c>
      <c r="H77" s="17" t="str">
        <f t="shared" si="1"/>
        <v>N/A</v>
      </c>
      <c r="I77" s="52">
        <v>6526.4359999999997</v>
      </c>
      <c r="J77" s="53">
        <f>Table3[[#This Row],[CLM $ Collected ]]/'1.) CLM Reference'!$B$4</f>
        <v>0</v>
      </c>
      <c r="K77" s="54">
        <v>0</v>
      </c>
      <c r="L77" s="53">
        <f>Table3[[#This Row],[Incentive Disbursements]]/'1.) CLM Reference'!$B$5</f>
        <v>3.1435163273913114E-3</v>
      </c>
      <c r="M77" s="52">
        <v>161461.4578</v>
      </c>
      <c r="N77" s="55">
        <f>Table3[[#This Row],[CLM $ Collected ]]/'1.) CLM Reference'!$B$4</f>
        <v>0</v>
      </c>
      <c r="O77" s="54">
        <v>79769</v>
      </c>
      <c r="P77" s="56">
        <f>Table3[[#This Row],[Incentive Disbursements]]/'1.) CLM Reference'!$B$5</f>
        <v>3.1435163273913114E-3</v>
      </c>
      <c r="R77" s="49" t="s">
        <v>115</v>
      </c>
      <c r="S77" s="49" t="s">
        <v>243</v>
      </c>
      <c r="T77" s="49" t="s">
        <v>239</v>
      </c>
      <c r="U77" s="49">
        <v>167987.89379999999</v>
      </c>
      <c r="V77" s="49">
        <v>0</v>
      </c>
      <c r="W77" s="49">
        <v>79769</v>
      </c>
      <c r="X77" s="49">
        <v>3.1435163273913114E-3</v>
      </c>
      <c r="Y77" s="49" t="s">
        <v>290</v>
      </c>
      <c r="Z77" s="49">
        <v>6526.4359999999997</v>
      </c>
      <c r="AA77" s="49">
        <v>0</v>
      </c>
      <c r="AB77" s="49">
        <v>0</v>
      </c>
      <c r="AC77" s="49">
        <v>3.1435163273913114E-3</v>
      </c>
      <c r="AD77" s="49">
        <v>161461.4578</v>
      </c>
      <c r="AE77" s="49">
        <v>0</v>
      </c>
      <c r="AF77" s="49">
        <v>79769</v>
      </c>
      <c r="AG77" s="49">
        <v>3.1435163273913114E-3</v>
      </c>
    </row>
    <row r="78" spans="1:33" s="49" customFormat="1" ht="15.75" thickBot="1" x14ac:dyDescent="0.3">
      <c r="A78" s="50" t="s">
        <v>116</v>
      </c>
      <c r="B78" s="51" t="s">
        <v>242</v>
      </c>
      <c r="C78" s="3" t="s">
        <v>239</v>
      </c>
      <c r="D78" s="15">
        <f>Table32[[#This Row],[Residential CLM $ Collected]]+Table32[[#This Row],[C&amp;I CLM $ Collected]]</f>
        <v>64761.160300000003</v>
      </c>
      <c r="E78" s="48">
        <f>Table3[[#This Row],[CLM $ Collected ]]/'1.) CLM Reference'!$B$4</f>
        <v>3.2416818531801825E-3</v>
      </c>
      <c r="F78" s="12">
        <f>Table32[[#This Row],[Residential Incentive Disbursements]]+Table32[[#This Row],[C&amp;I Incentive Disbursements]]</f>
        <v>200</v>
      </c>
      <c r="G78" s="17">
        <f>Table3[[#This Row],[Incentive Disbursements]]/'1.) CLM Reference'!$B$5</f>
        <v>0</v>
      </c>
      <c r="H78" s="17" t="str">
        <f t="shared" si="1"/>
        <v>NO</v>
      </c>
      <c r="I78" s="52">
        <v>0</v>
      </c>
      <c r="J78" s="53">
        <f>Table3[[#This Row],[CLM $ Collected ]]/'1.) CLM Reference'!$B$4</f>
        <v>3.2416818531801825E-3</v>
      </c>
      <c r="K78" s="54">
        <v>0</v>
      </c>
      <c r="L78" s="53">
        <f>Table3[[#This Row],[Incentive Disbursements]]/'1.) CLM Reference'!$B$5</f>
        <v>0</v>
      </c>
      <c r="M78" s="52">
        <v>64761.160300000003</v>
      </c>
      <c r="N78" s="55">
        <f>Table3[[#This Row],[CLM $ Collected ]]/'1.) CLM Reference'!$B$4</f>
        <v>3.2416818531801825E-3</v>
      </c>
      <c r="O78" s="54">
        <v>200</v>
      </c>
      <c r="P78" s="56">
        <f>Table3[[#This Row],[Incentive Disbursements]]/'1.) CLM Reference'!$B$5</f>
        <v>0</v>
      </c>
      <c r="R78" s="49" t="s">
        <v>116</v>
      </c>
      <c r="S78" s="49" t="s">
        <v>242</v>
      </c>
      <c r="T78" s="49" t="s">
        <v>239</v>
      </c>
      <c r="U78" s="49">
        <v>64761.160300000003</v>
      </c>
      <c r="V78" s="49">
        <v>3.2416818531801825E-3</v>
      </c>
      <c r="W78" s="49">
        <v>200</v>
      </c>
      <c r="X78" s="49">
        <v>0</v>
      </c>
      <c r="Y78" s="49" t="s">
        <v>1965</v>
      </c>
      <c r="Z78" s="49">
        <v>0</v>
      </c>
      <c r="AA78" s="49">
        <v>3.2416818531801825E-3</v>
      </c>
      <c r="AB78" s="49">
        <v>0</v>
      </c>
      <c r="AC78" s="49">
        <v>0</v>
      </c>
      <c r="AD78" s="49">
        <v>64761.160300000003</v>
      </c>
      <c r="AE78" s="49">
        <v>3.2416818531801825E-3</v>
      </c>
      <c r="AF78" s="49">
        <v>200</v>
      </c>
      <c r="AG78" s="49">
        <v>0</v>
      </c>
    </row>
    <row r="79" spans="1:33" s="49" customFormat="1" ht="15.75" thickBot="1" x14ac:dyDescent="0.3">
      <c r="A79" s="50" t="s">
        <v>117</v>
      </c>
      <c r="B79" s="51" t="s">
        <v>242</v>
      </c>
      <c r="C79" s="3" t="s">
        <v>239</v>
      </c>
      <c r="D79" s="15">
        <f>Table32[[#This Row],[Residential CLM $ Collected]]+Table32[[#This Row],[C&amp;I CLM $ Collected]]</f>
        <v>33524.442799999997</v>
      </c>
      <c r="E79" s="48">
        <f>Table3[[#This Row],[CLM $ Collected ]]/'1.) CLM Reference'!$B$4</f>
        <v>3.4346768349737689E-6</v>
      </c>
      <c r="F79" s="12">
        <f>Table32[[#This Row],[Residential Incentive Disbursements]]+Table32[[#This Row],[C&amp;I Incentive Disbursements]]</f>
        <v>0</v>
      </c>
      <c r="G79" s="17">
        <f>Table3[[#This Row],[Incentive Disbursements]]/'1.) CLM Reference'!$B$5</f>
        <v>0</v>
      </c>
      <c r="H79" s="17" t="str">
        <f t="shared" si="1"/>
        <v>N/A</v>
      </c>
      <c r="I79" s="52">
        <v>0</v>
      </c>
      <c r="J79" s="53">
        <f>Table3[[#This Row],[CLM $ Collected ]]/'1.) CLM Reference'!$B$4</f>
        <v>3.4346768349737689E-6</v>
      </c>
      <c r="K79" s="54">
        <v>0</v>
      </c>
      <c r="L79" s="53">
        <f>Table3[[#This Row],[Incentive Disbursements]]/'1.) CLM Reference'!$B$5</f>
        <v>0</v>
      </c>
      <c r="M79" s="52">
        <v>33524.442799999997</v>
      </c>
      <c r="N79" s="55">
        <f>Table3[[#This Row],[CLM $ Collected ]]/'1.) CLM Reference'!$B$4</f>
        <v>3.4346768349737689E-6</v>
      </c>
      <c r="O79" s="54">
        <v>0</v>
      </c>
      <c r="P79" s="56">
        <f>Table3[[#This Row],[Incentive Disbursements]]/'1.) CLM Reference'!$B$5</f>
        <v>0</v>
      </c>
      <c r="R79" s="49" t="s">
        <v>117</v>
      </c>
      <c r="S79" s="49" t="s">
        <v>242</v>
      </c>
      <c r="T79" s="49" t="s">
        <v>239</v>
      </c>
      <c r="U79" s="49">
        <v>33524.442799999997</v>
      </c>
      <c r="V79" s="49">
        <v>3.4346768349737689E-6</v>
      </c>
      <c r="W79" s="49">
        <v>0</v>
      </c>
      <c r="X79" s="49">
        <v>0</v>
      </c>
      <c r="Y79" s="49" t="s">
        <v>290</v>
      </c>
      <c r="Z79" s="49">
        <v>0</v>
      </c>
      <c r="AA79" s="49">
        <v>3.4346768349737689E-6</v>
      </c>
      <c r="AB79" s="49">
        <v>0</v>
      </c>
      <c r="AC79" s="49">
        <v>0</v>
      </c>
      <c r="AD79" s="49">
        <v>33524.442799999997</v>
      </c>
      <c r="AE79" s="49">
        <v>3.4346768349737689E-6</v>
      </c>
      <c r="AF79" s="49">
        <v>0</v>
      </c>
      <c r="AG79" s="49">
        <v>0</v>
      </c>
    </row>
    <row r="80" spans="1:33" s="49" customFormat="1" ht="15.75" thickBot="1" x14ac:dyDescent="0.3">
      <c r="A80" s="50" t="s">
        <v>118</v>
      </c>
      <c r="B80" s="51" t="s">
        <v>242</v>
      </c>
      <c r="C80" s="3" t="s">
        <v>239</v>
      </c>
      <c r="D80" s="15">
        <f>Table32[[#This Row],[Residential CLM $ Collected]]+Table32[[#This Row],[C&amp;I CLM $ Collected]]</f>
        <v>91398.118099999992</v>
      </c>
      <c r="E80" s="48">
        <f>Table3[[#This Row],[CLM $ Collected ]]/'1.) CLM Reference'!$B$4</f>
        <v>9.0858228169780637E-4</v>
      </c>
      <c r="F80" s="12">
        <f>Table32[[#This Row],[Residential Incentive Disbursements]]+Table32[[#This Row],[C&amp;I Incentive Disbursements]]</f>
        <v>0</v>
      </c>
      <c r="G80" s="17">
        <f>Table3[[#This Row],[Incentive Disbursements]]/'1.) CLM Reference'!$B$5</f>
        <v>1.8171728980768983E-4</v>
      </c>
      <c r="H80" s="17" t="str">
        <f t="shared" si="1"/>
        <v>NO</v>
      </c>
      <c r="I80" s="52">
        <v>2789.9992999999999</v>
      </c>
      <c r="J80" s="53">
        <f>Table3[[#This Row],[CLM $ Collected ]]/'1.) CLM Reference'!$B$4</f>
        <v>9.0858228169780637E-4</v>
      </c>
      <c r="K80" s="54">
        <v>0</v>
      </c>
      <c r="L80" s="53">
        <f>Table3[[#This Row],[Incentive Disbursements]]/'1.) CLM Reference'!$B$5</f>
        <v>1.8171728980768983E-4</v>
      </c>
      <c r="M80" s="52">
        <v>88608.118799999997</v>
      </c>
      <c r="N80" s="55">
        <f>Table3[[#This Row],[CLM $ Collected ]]/'1.) CLM Reference'!$B$4</f>
        <v>9.0858228169780637E-4</v>
      </c>
      <c r="O80" s="54">
        <v>0</v>
      </c>
      <c r="P80" s="56">
        <f>Table3[[#This Row],[Incentive Disbursements]]/'1.) CLM Reference'!$B$5</f>
        <v>1.8171728980768983E-4</v>
      </c>
      <c r="R80" s="49" t="s">
        <v>118</v>
      </c>
      <c r="S80" s="49" t="s">
        <v>242</v>
      </c>
      <c r="T80" s="49" t="s">
        <v>239</v>
      </c>
      <c r="U80" s="49">
        <v>91398.118099999992</v>
      </c>
      <c r="V80" s="49">
        <v>9.0858228169780637E-4</v>
      </c>
      <c r="W80" s="49">
        <v>0</v>
      </c>
      <c r="X80" s="49">
        <v>1.8171728980768983E-4</v>
      </c>
      <c r="Y80" s="49" t="s">
        <v>1965</v>
      </c>
      <c r="Z80" s="49">
        <v>2789.9992999999999</v>
      </c>
      <c r="AA80" s="49">
        <v>9.0858228169780637E-4</v>
      </c>
      <c r="AB80" s="49">
        <v>0</v>
      </c>
      <c r="AC80" s="49">
        <v>1.8171728980768983E-4</v>
      </c>
      <c r="AD80" s="49">
        <v>88608.118799999997</v>
      </c>
      <c r="AE80" s="49">
        <v>9.0858228169780637E-4</v>
      </c>
      <c r="AF80" s="49">
        <v>0</v>
      </c>
      <c r="AG80" s="49">
        <v>1.8171728980768983E-4</v>
      </c>
    </row>
    <row r="81" spans="1:33" s="49" customFormat="1" ht="15.75" thickBot="1" x14ac:dyDescent="0.3">
      <c r="A81" s="50" t="s">
        <v>119</v>
      </c>
      <c r="B81" s="51" t="s">
        <v>242</v>
      </c>
      <c r="C81" s="3" t="s">
        <v>239</v>
      </c>
      <c r="D81" s="15">
        <f>Table32[[#This Row],[Residential CLM $ Collected]]+Table32[[#This Row],[C&amp;I CLM $ Collected]]</f>
        <v>82588.587100000004</v>
      </c>
      <c r="E81" s="48">
        <f>Table3[[#This Row],[CLM $ Collected ]]/'1.) CLM Reference'!$B$4</f>
        <v>1.2808665063232084E-6</v>
      </c>
      <c r="F81" s="12">
        <f>Table32[[#This Row],[Residential Incentive Disbursements]]+Table32[[#This Row],[C&amp;I Incentive Disbursements]]</f>
        <v>56839</v>
      </c>
      <c r="G81" s="17">
        <f>Table3[[#This Row],[Incentive Disbursements]]/'1.) CLM Reference'!$B$5</f>
        <v>0</v>
      </c>
      <c r="H81" s="17" t="str">
        <f t="shared" si="1"/>
        <v>N/A</v>
      </c>
      <c r="I81" s="52">
        <v>0</v>
      </c>
      <c r="J81" s="53">
        <f>Table3[[#This Row],[CLM $ Collected ]]/'1.) CLM Reference'!$B$4</f>
        <v>1.2808665063232084E-6</v>
      </c>
      <c r="K81" s="54">
        <v>0</v>
      </c>
      <c r="L81" s="53">
        <f>Table3[[#This Row],[Incentive Disbursements]]/'1.) CLM Reference'!$B$5</f>
        <v>0</v>
      </c>
      <c r="M81" s="52">
        <v>82588.587100000004</v>
      </c>
      <c r="N81" s="55">
        <f>Table3[[#This Row],[CLM $ Collected ]]/'1.) CLM Reference'!$B$4</f>
        <v>1.2808665063232084E-6</v>
      </c>
      <c r="O81" s="54">
        <v>56839</v>
      </c>
      <c r="P81" s="56">
        <f>Table3[[#This Row],[Incentive Disbursements]]/'1.) CLM Reference'!$B$5</f>
        <v>0</v>
      </c>
      <c r="R81" s="49" t="s">
        <v>119</v>
      </c>
      <c r="S81" s="49" t="s">
        <v>242</v>
      </c>
      <c r="T81" s="49" t="s">
        <v>239</v>
      </c>
      <c r="U81" s="49">
        <v>82588.587100000004</v>
      </c>
      <c r="V81" s="49">
        <v>1.2808665063232084E-6</v>
      </c>
      <c r="W81" s="49">
        <v>56839</v>
      </c>
      <c r="X81" s="49">
        <v>0</v>
      </c>
      <c r="Y81" s="49" t="s">
        <v>290</v>
      </c>
      <c r="Z81" s="49">
        <v>0</v>
      </c>
      <c r="AA81" s="49">
        <v>1.2808665063232084E-6</v>
      </c>
      <c r="AB81" s="49">
        <v>0</v>
      </c>
      <c r="AC81" s="49">
        <v>0</v>
      </c>
      <c r="AD81" s="49">
        <v>82588.587100000004</v>
      </c>
      <c r="AE81" s="49">
        <v>1.2808665063232084E-6</v>
      </c>
      <c r="AF81" s="49">
        <v>56839</v>
      </c>
      <c r="AG81" s="49">
        <v>0</v>
      </c>
    </row>
    <row r="82" spans="1:33" s="49" customFormat="1" ht="15.75" thickBot="1" x14ac:dyDescent="0.3">
      <c r="A82" s="50" t="s">
        <v>120</v>
      </c>
      <c r="B82" s="51" t="s">
        <v>242</v>
      </c>
      <c r="C82" s="3" t="s">
        <v>239</v>
      </c>
      <c r="D82" s="15">
        <f>Table32[[#This Row],[Residential CLM $ Collected]]+Table32[[#This Row],[C&amp;I CLM $ Collected]]</f>
        <v>262382.63909999997</v>
      </c>
      <c r="E82" s="48">
        <f>Table3[[#This Row],[CLM $ Collected ]]/'1.) CLM Reference'!$B$4</f>
        <v>0</v>
      </c>
      <c r="F82" s="12">
        <f>Table32[[#This Row],[Residential Incentive Disbursements]]+Table32[[#This Row],[C&amp;I Incentive Disbursements]]</f>
        <v>146069</v>
      </c>
      <c r="G82" s="17">
        <f>Table3[[#This Row],[Incentive Disbursements]]/'1.) CLM Reference'!$B$5</f>
        <v>1.4157887644746646E-3</v>
      </c>
      <c r="H82" s="17" t="str">
        <f t="shared" si="1"/>
        <v>N/A</v>
      </c>
      <c r="I82" s="52">
        <v>0</v>
      </c>
      <c r="J82" s="53">
        <f>Table3[[#This Row],[CLM $ Collected ]]/'1.) CLM Reference'!$B$4</f>
        <v>0</v>
      </c>
      <c r="K82" s="54">
        <v>0</v>
      </c>
      <c r="L82" s="53">
        <f>Table3[[#This Row],[Incentive Disbursements]]/'1.) CLM Reference'!$B$5</f>
        <v>1.4157887644746646E-3</v>
      </c>
      <c r="M82" s="52">
        <v>262382.63909999997</v>
      </c>
      <c r="N82" s="55">
        <f>Table3[[#This Row],[CLM $ Collected ]]/'1.) CLM Reference'!$B$4</f>
        <v>0</v>
      </c>
      <c r="O82" s="54">
        <v>146069</v>
      </c>
      <c r="P82" s="56">
        <f>Table3[[#This Row],[Incentive Disbursements]]/'1.) CLM Reference'!$B$5</f>
        <v>1.4157887644746646E-3</v>
      </c>
      <c r="R82" s="49" t="s">
        <v>120</v>
      </c>
      <c r="S82" s="49" t="s">
        <v>242</v>
      </c>
      <c r="T82" s="49" t="s">
        <v>239</v>
      </c>
      <c r="U82" s="49">
        <v>262382.63909999997</v>
      </c>
      <c r="V82" s="49">
        <v>0</v>
      </c>
      <c r="W82" s="49">
        <v>146069</v>
      </c>
      <c r="X82" s="49">
        <v>1.4157887644746646E-3</v>
      </c>
      <c r="Y82" s="49" t="s">
        <v>290</v>
      </c>
      <c r="Z82" s="49">
        <v>0</v>
      </c>
      <c r="AA82" s="49">
        <v>0</v>
      </c>
      <c r="AB82" s="49">
        <v>0</v>
      </c>
      <c r="AC82" s="49">
        <v>1.4157887644746646E-3</v>
      </c>
      <c r="AD82" s="49">
        <v>262382.63909999997</v>
      </c>
      <c r="AE82" s="49">
        <v>0</v>
      </c>
      <c r="AF82" s="49">
        <v>146069</v>
      </c>
      <c r="AG82" s="49">
        <v>1.4157887644746646E-3</v>
      </c>
    </row>
    <row r="83" spans="1:33" s="49" customFormat="1" ht="15.75" thickBot="1" x14ac:dyDescent="0.3">
      <c r="A83" s="50" t="s">
        <v>121</v>
      </c>
      <c r="B83" s="51" t="s">
        <v>242</v>
      </c>
      <c r="C83" s="3" t="s">
        <v>239</v>
      </c>
      <c r="D83" s="15">
        <f>Table32[[#This Row],[Residential CLM $ Collected]]+Table32[[#This Row],[C&amp;I CLM $ Collected]]</f>
        <v>21139.378799999999</v>
      </c>
      <c r="E83" s="48">
        <f>Table3[[#This Row],[CLM $ Collected ]]/'1.) CLM Reference'!$B$4</f>
        <v>2.5043168811496328E-3</v>
      </c>
      <c r="F83" s="12">
        <f>Table32[[#This Row],[Residential Incentive Disbursements]]+Table32[[#This Row],[C&amp;I Incentive Disbursements]]</f>
        <v>0</v>
      </c>
      <c r="G83" s="17">
        <f>Table3[[#This Row],[Incentive Disbursements]]/'1.) CLM Reference'!$B$5</f>
        <v>0</v>
      </c>
      <c r="H83" s="17" t="str">
        <f t="shared" si="1"/>
        <v>NO</v>
      </c>
      <c r="I83" s="52">
        <v>0</v>
      </c>
      <c r="J83" s="53">
        <f>Table3[[#This Row],[CLM $ Collected ]]/'1.) CLM Reference'!$B$4</f>
        <v>2.5043168811496328E-3</v>
      </c>
      <c r="K83" s="54">
        <v>0</v>
      </c>
      <c r="L83" s="53">
        <f>Table3[[#This Row],[Incentive Disbursements]]/'1.) CLM Reference'!$B$5</f>
        <v>0</v>
      </c>
      <c r="M83" s="52">
        <v>21139.378799999999</v>
      </c>
      <c r="N83" s="55">
        <f>Table3[[#This Row],[CLM $ Collected ]]/'1.) CLM Reference'!$B$4</f>
        <v>2.5043168811496328E-3</v>
      </c>
      <c r="O83" s="54">
        <v>0</v>
      </c>
      <c r="P83" s="56">
        <f>Table3[[#This Row],[Incentive Disbursements]]/'1.) CLM Reference'!$B$5</f>
        <v>0</v>
      </c>
      <c r="R83" s="49" t="s">
        <v>121</v>
      </c>
      <c r="S83" s="49" t="s">
        <v>242</v>
      </c>
      <c r="T83" s="49" t="s">
        <v>239</v>
      </c>
      <c r="U83" s="49">
        <v>21139.378799999999</v>
      </c>
      <c r="V83" s="49">
        <v>2.5043168811496328E-3</v>
      </c>
      <c r="W83" s="49">
        <v>0</v>
      </c>
      <c r="X83" s="49">
        <v>0</v>
      </c>
      <c r="Y83" s="49" t="s">
        <v>1965</v>
      </c>
      <c r="Z83" s="49">
        <v>0</v>
      </c>
      <c r="AA83" s="49">
        <v>2.5043168811496328E-3</v>
      </c>
      <c r="AB83" s="49">
        <v>0</v>
      </c>
      <c r="AC83" s="49">
        <v>0</v>
      </c>
      <c r="AD83" s="49">
        <v>21139.378799999999</v>
      </c>
      <c r="AE83" s="49">
        <v>2.5043168811496328E-3</v>
      </c>
      <c r="AF83" s="49">
        <v>0</v>
      </c>
      <c r="AG83" s="49">
        <v>0</v>
      </c>
    </row>
    <row r="84" spans="1:33" s="49" customFormat="1" ht="15.75" thickBot="1" x14ac:dyDescent="0.3">
      <c r="A84" s="50" t="s">
        <v>122</v>
      </c>
      <c r="B84" s="51" t="s">
        <v>242</v>
      </c>
      <c r="C84" s="3" t="s">
        <v>239</v>
      </c>
      <c r="D84" s="15">
        <f>Table32[[#This Row],[Residential CLM $ Collected]]+Table32[[#This Row],[C&amp;I CLM $ Collected]]</f>
        <v>46069.947800000002</v>
      </c>
      <c r="E84" s="48">
        <f>Table3[[#This Row],[CLM $ Collected ]]/'1.) CLM Reference'!$B$4</f>
        <v>0</v>
      </c>
      <c r="F84" s="12">
        <f>Table32[[#This Row],[Residential Incentive Disbursements]]+Table32[[#This Row],[C&amp;I Incentive Disbursements]]</f>
        <v>0</v>
      </c>
      <c r="G84" s="17">
        <f>Table3[[#This Row],[Incentive Disbursements]]/'1.) CLM Reference'!$B$5</f>
        <v>3.339959536915257E-3</v>
      </c>
      <c r="H84" s="17" t="str">
        <f t="shared" si="1"/>
        <v>N/A</v>
      </c>
      <c r="I84" s="52">
        <v>1844.7194999999999</v>
      </c>
      <c r="J84" s="53">
        <f>Table3[[#This Row],[CLM $ Collected ]]/'1.) CLM Reference'!$B$4</f>
        <v>0</v>
      </c>
      <c r="K84" s="54">
        <v>0</v>
      </c>
      <c r="L84" s="53">
        <f>Table3[[#This Row],[Incentive Disbursements]]/'1.) CLM Reference'!$B$5</f>
        <v>3.339959536915257E-3</v>
      </c>
      <c r="M84" s="52">
        <v>44225.228300000002</v>
      </c>
      <c r="N84" s="55">
        <f>Table3[[#This Row],[CLM $ Collected ]]/'1.) CLM Reference'!$B$4</f>
        <v>0</v>
      </c>
      <c r="O84" s="54">
        <v>0</v>
      </c>
      <c r="P84" s="56">
        <f>Table3[[#This Row],[Incentive Disbursements]]/'1.) CLM Reference'!$B$5</f>
        <v>3.339959536915257E-3</v>
      </c>
      <c r="R84" s="49" t="s">
        <v>122</v>
      </c>
      <c r="S84" s="49" t="s">
        <v>242</v>
      </c>
      <c r="T84" s="49" t="s">
        <v>239</v>
      </c>
      <c r="U84" s="49">
        <v>46069.947800000002</v>
      </c>
      <c r="V84" s="49">
        <v>0</v>
      </c>
      <c r="W84" s="49">
        <v>0</v>
      </c>
      <c r="X84" s="49">
        <v>3.339959536915257E-3</v>
      </c>
      <c r="Y84" s="49" t="s">
        <v>290</v>
      </c>
      <c r="Z84" s="49">
        <v>1844.7194999999999</v>
      </c>
      <c r="AA84" s="49">
        <v>0</v>
      </c>
      <c r="AB84" s="49">
        <v>0</v>
      </c>
      <c r="AC84" s="49">
        <v>3.339959536915257E-3</v>
      </c>
      <c r="AD84" s="49">
        <v>44225.228300000002</v>
      </c>
      <c r="AE84" s="49">
        <v>0</v>
      </c>
      <c r="AF84" s="49">
        <v>0</v>
      </c>
      <c r="AG84" s="49">
        <v>3.339959536915257E-3</v>
      </c>
    </row>
    <row r="85" spans="1:33" s="49" customFormat="1" ht="15.75" thickBot="1" x14ac:dyDescent="0.3">
      <c r="A85" s="50" t="s">
        <v>123</v>
      </c>
      <c r="B85" s="51" t="s">
        <v>238</v>
      </c>
      <c r="C85" s="3" t="s">
        <v>239</v>
      </c>
      <c r="D85" s="15">
        <f>Table32[[#This Row],[Residential CLM $ Collected]]+Table32[[#This Row],[C&amp;I CLM $ Collected]]</f>
        <v>31652.1731</v>
      </c>
      <c r="E85" s="48">
        <f>Table3[[#This Row],[CLM $ Collected ]]/'1.) CLM Reference'!$B$4</f>
        <v>2.7463588510373963E-3</v>
      </c>
      <c r="F85" s="12">
        <f>Table32[[#This Row],[Residential Incentive Disbursements]]+Table32[[#This Row],[C&amp;I Incentive Disbursements]]</f>
        <v>60</v>
      </c>
      <c r="G85" s="17">
        <f>Table3[[#This Row],[Incentive Disbursements]]/'1.) CLM Reference'!$B$5</f>
        <v>0</v>
      </c>
      <c r="H85" s="17" t="str">
        <f t="shared" si="1"/>
        <v>NO</v>
      </c>
      <c r="I85" s="52">
        <v>0</v>
      </c>
      <c r="J85" s="53">
        <f>Table3[[#This Row],[CLM $ Collected ]]/'1.) CLM Reference'!$B$4</f>
        <v>2.7463588510373963E-3</v>
      </c>
      <c r="K85" s="54">
        <v>0</v>
      </c>
      <c r="L85" s="53">
        <f>Table3[[#This Row],[Incentive Disbursements]]/'1.) CLM Reference'!$B$5</f>
        <v>0</v>
      </c>
      <c r="M85" s="52">
        <v>31652.1731</v>
      </c>
      <c r="N85" s="55">
        <f>Table3[[#This Row],[CLM $ Collected ]]/'1.) CLM Reference'!$B$4</f>
        <v>2.7463588510373963E-3</v>
      </c>
      <c r="O85" s="54">
        <v>60</v>
      </c>
      <c r="P85" s="56">
        <f>Table3[[#This Row],[Incentive Disbursements]]/'1.) CLM Reference'!$B$5</f>
        <v>0</v>
      </c>
      <c r="R85" s="49" t="s">
        <v>123</v>
      </c>
      <c r="S85" s="49" t="s">
        <v>238</v>
      </c>
      <c r="T85" s="49" t="s">
        <v>239</v>
      </c>
      <c r="U85" s="49">
        <v>31652.1731</v>
      </c>
      <c r="V85" s="49">
        <v>2.7463588510373963E-3</v>
      </c>
      <c r="W85" s="49">
        <v>60</v>
      </c>
      <c r="X85" s="49">
        <v>0</v>
      </c>
      <c r="Y85" s="49" t="s">
        <v>1965</v>
      </c>
      <c r="Z85" s="49">
        <v>0</v>
      </c>
      <c r="AA85" s="49">
        <v>2.7463588510373963E-3</v>
      </c>
      <c r="AB85" s="49">
        <v>0</v>
      </c>
      <c r="AC85" s="49">
        <v>0</v>
      </c>
      <c r="AD85" s="49">
        <v>31652.1731</v>
      </c>
      <c r="AE85" s="49">
        <v>2.7463588510373963E-3</v>
      </c>
      <c r="AF85" s="49">
        <v>60</v>
      </c>
      <c r="AG85" s="49">
        <v>0</v>
      </c>
    </row>
    <row r="86" spans="1:33" s="49" customFormat="1" ht="15.75" thickBot="1" x14ac:dyDescent="0.3">
      <c r="A86" s="50" t="s">
        <v>228</v>
      </c>
      <c r="B86" s="51" t="s">
        <v>238</v>
      </c>
      <c r="C86" s="3" t="s">
        <v>239</v>
      </c>
      <c r="D86" s="15">
        <f>Table32[[#This Row],[Residential CLM $ Collected]]+Table32[[#This Row],[C&amp;I CLM $ Collected]]</f>
        <v>1963.6956</v>
      </c>
      <c r="E86" s="48">
        <f>Table3[[#This Row],[CLM $ Collected ]]/'1.) CLM Reference'!$B$4</f>
        <v>0</v>
      </c>
      <c r="F86" s="12">
        <f>Table32[[#This Row],[Residential Incentive Disbursements]]+Table32[[#This Row],[C&amp;I Incentive Disbursements]]</f>
        <v>0</v>
      </c>
      <c r="G86" s="17">
        <f>Table3[[#This Row],[Incentive Disbursements]]/'1.) CLM Reference'!$B$5</f>
        <v>4.9421022232896711E-4</v>
      </c>
      <c r="H86" s="17" t="str">
        <f t="shared" si="1"/>
        <v>N/A</v>
      </c>
      <c r="I86" s="52">
        <v>0</v>
      </c>
      <c r="J86" s="53">
        <f>Table3[[#This Row],[CLM $ Collected ]]/'1.) CLM Reference'!$B$4</f>
        <v>0</v>
      </c>
      <c r="K86" s="54">
        <v>0</v>
      </c>
      <c r="L86" s="53">
        <f>Table3[[#This Row],[Incentive Disbursements]]/'1.) CLM Reference'!$B$5</f>
        <v>4.9421022232896711E-4</v>
      </c>
      <c r="M86" s="52">
        <v>1963.6956</v>
      </c>
      <c r="N86" s="55">
        <f>Table3[[#This Row],[CLM $ Collected ]]/'1.) CLM Reference'!$B$4</f>
        <v>0</v>
      </c>
      <c r="O86" s="54">
        <v>0</v>
      </c>
      <c r="P86" s="56">
        <f>Table3[[#This Row],[Incentive Disbursements]]/'1.) CLM Reference'!$B$5</f>
        <v>4.9421022232896711E-4</v>
      </c>
      <c r="R86" s="49" t="s">
        <v>228</v>
      </c>
      <c r="S86" s="49" t="s">
        <v>238</v>
      </c>
      <c r="T86" s="49" t="s">
        <v>239</v>
      </c>
      <c r="U86" s="49">
        <v>1963.6956</v>
      </c>
      <c r="V86" s="49">
        <v>0</v>
      </c>
      <c r="W86" s="49">
        <v>0</v>
      </c>
      <c r="X86" s="49">
        <v>4.9421022232896711E-4</v>
      </c>
      <c r="Y86" s="49" t="s">
        <v>290</v>
      </c>
      <c r="Z86" s="49">
        <v>0</v>
      </c>
      <c r="AA86" s="49">
        <v>0</v>
      </c>
      <c r="AB86" s="49">
        <v>0</v>
      </c>
      <c r="AC86" s="49">
        <v>4.9421022232896711E-4</v>
      </c>
      <c r="AD86" s="49">
        <v>1963.6956</v>
      </c>
      <c r="AE86" s="49">
        <v>0</v>
      </c>
      <c r="AF86" s="49">
        <v>0</v>
      </c>
      <c r="AG86" s="49">
        <v>4.9421022232896711E-4</v>
      </c>
    </row>
    <row r="87" spans="1:33" s="49" customFormat="1" ht="15.75" thickBot="1" x14ac:dyDescent="0.3">
      <c r="A87" s="50" t="s">
        <v>124</v>
      </c>
      <c r="B87" s="51" t="s">
        <v>246</v>
      </c>
      <c r="C87" s="3" t="s">
        <v>239</v>
      </c>
      <c r="D87" s="15">
        <f>Table32[[#This Row],[Residential CLM $ Collected]]+Table32[[#This Row],[C&amp;I CLM $ Collected]]</f>
        <v>48465.287400000001</v>
      </c>
      <c r="E87" s="48">
        <f>Table3[[#This Row],[CLM $ Collected ]]/'1.) CLM Reference'!$B$4</f>
        <v>1.6791280809874381E-3</v>
      </c>
      <c r="F87" s="12">
        <f>Table32[[#This Row],[Residential Incentive Disbursements]]+Table32[[#This Row],[C&amp;I Incentive Disbursements]]</f>
        <v>9127</v>
      </c>
      <c r="G87" s="17">
        <f>Table3[[#This Row],[Incentive Disbursements]]/'1.) CLM Reference'!$B$5</f>
        <v>0</v>
      </c>
      <c r="H87" s="17" t="str">
        <f t="shared" si="1"/>
        <v>NO</v>
      </c>
      <c r="I87" s="52">
        <v>0</v>
      </c>
      <c r="J87" s="53">
        <f>Table3[[#This Row],[CLM $ Collected ]]/'1.) CLM Reference'!$B$4</f>
        <v>1.6791280809874381E-3</v>
      </c>
      <c r="K87" s="54">
        <v>0</v>
      </c>
      <c r="L87" s="53">
        <f>Table3[[#This Row],[Incentive Disbursements]]/'1.) CLM Reference'!$B$5</f>
        <v>0</v>
      </c>
      <c r="M87" s="52">
        <v>48465.287400000001</v>
      </c>
      <c r="N87" s="55">
        <f>Table3[[#This Row],[CLM $ Collected ]]/'1.) CLM Reference'!$B$4</f>
        <v>1.6791280809874381E-3</v>
      </c>
      <c r="O87" s="54">
        <v>9127</v>
      </c>
      <c r="P87" s="56">
        <f>Table3[[#This Row],[Incentive Disbursements]]/'1.) CLM Reference'!$B$5</f>
        <v>0</v>
      </c>
      <c r="R87" s="49" t="s">
        <v>124</v>
      </c>
      <c r="S87" s="49" t="s">
        <v>246</v>
      </c>
      <c r="T87" s="49" t="s">
        <v>239</v>
      </c>
      <c r="U87" s="49">
        <v>48465.287400000001</v>
      </c>
      <c r="V87" s="49">
        <v>1.6791280809874381E-3</v>
      </c>
      <c r="W87" s="49">
        <v>9127</v>
      </c>
      <c r="X87" s="49">
        <v>0</v>
      </c>
      <c r="Y87" s="49" t="s">
        <v>1965</v>
      </c>
      <c r="Z87" s="49">
        <v>0</v>
      </c>
      <c r="AA87" s="49">
        <v>1.6791280809874381E-3</v>
      </c>
      <c r="AB87" s="49">
        <v>0</v>
      </c>
      <c r="AC87" s="49">
        <v>0</v>
      </c>
      <c r="AD87" s="49">
        <v>48465.287400000001</v>
      </c>
      <c r="AE87" s="49">
        <v>1.6791280809874381E-3</v>
      </c>
      <c r="AF87" s="49">
        <v>9127</v>
      </c>
      <c r="AG87" s="49">
        <v>0</v>
      </c>
    </row>
    <row r="88" spans="1:33" s="49" customFormat="1" ht="15.75" thickBot="1" x14ac:dyDescent="0.3">
      <c r="A88" s="50" t="s">
        <v>125</v>
      </c>
      <c r="B88" s="51" t="s">
        <v>246</v>
      </c>
      <c r="C88" s="3" t="s">
        <v>239</v>
      </c>
      <c r="D88" s="15">
        <f>Table32[[#This Row],[Residential CLM $ Collected]]+Table32[[#This Row],[C&amp;I CLM $ Collected]]</f>
        <v>11511.554400000001</v>
      </c>
      <c r="E88" s="48">
        <f>Table3[[#This Row],[CLM $ Collected ]]/'1.) CLM Reference'!$B$4</f>
        <v>0</v>
      </c>
      <c r="F88" s="12">
        <f>Table32[[#This Row],[Residential Incentive Disbursements]]+Table32[[#This Row],[C&amp;I Incentive Disbursements]]</f>
        <v>502700</v>
      </c>
      <c r="G88" s="17">
        <f>Table3[[#This Row],[Incentive Disbursements]]/'1.) CLM Reference'!$B$5</f>
        <v>1.2876445146338617E-4</v>
      </c>
      <c r="H88" s="17" t="str">
        <f t="shared" si="1"/>
        <v>N/A</v>
      </c>
      <c r="I88" s="52">
        <v>0</v>
      </c>
      <c r="J88" s="53">
        <f>Table3[[#This Row],[CLM $ Collected ]]/'1.) CLM Reference'!$B$4</f>
        <v>0</v>
      </c>
      <c r="K88" s="54">
        <v>0</v>
      </c>
      <c r="L88" s="53">
        <f>Table3[[#This Row],[Incentive Disbursements]]/'1.) CLM Reference'!$B$5</f>
        <v>1.2876445146338617E-4</v>
      </c>
      <c r="M88" s="52">
        <v>11511.554400000001</v>
      </c>
      <c r="N88" s="55">
        <f>Table3[[#This Row],[CLM $ Collected ]]/'1.) CLM Reference'!$B$4</f>
        <v>0</v>
      </c>
      <c r="O88" s="54">
        <v>502700</v>
      </c>
      <c r="P88" s="56">
        <f>Table3[[#This Row],[Incentive Disbursements]]/'1.) CLM Reference'!$B$5</f>
        <v>1.2876445146338617E-4</v>
      </c>
      <c r="R88" s="49" t="s">
        <v>125</v>
      </c>
      <c r="S88" s="49" t="s">
        <v>246</v>
      </c>
      <c r="T88" s="49" t="s">
        <v>239</v>
      </c>
      <c r="U88" s="49">
        <v>11511.554400000001</v>
      </c>
      <c r="V88" s="49">
        <v>0</v>
      </c>
      <c r="W88" s="49">
        <v>502700</v>
      </c>
      <c r="X88" s="49">
        <v>1.2876445146338617E-4</v>
      </c>
      <c r="Y88" s="49" t="s">
        <v>290</v>
      </c>
      <c r="Z88" s="49">
        <v>0</v>
      </c>
      <c r="AA88" s="49">
        <v>0</v>
      </c>
      <c r="AB88" s="49">
        <v>0</v>
      </c>
      <c r="AC88" s="49">
        <v>1.2876445146338617E-4</v>
      </c>
      <c r="AD88" s="49">
        <v>11511.554400000001</v>
      </c>
      <c r="AE88" s="49">
        <v>0</v>
      </c>
      <c r="AF88" s="49">
        <v>502700</v>
      </c>
      <c r="AG88" s="49">
        <v>1.2876445146338617E-4</v>
      </c>
    </row>
    <row r="89" spans="1:33" s="49" customFormat="1" ht="15.75" thickBot="1" x14ac:dyDescent="0.3">
      <c r="A89" s="50" t="s">
        <v>126</v>
      </c>
      <c r="B89" s="51" t="s">
        <v>246</v>
      </c>
      <c r="C89" s="3" t="s">
        <v>239</v>
      </c>
      <c r="D89" s="15">
        <f>Table32[[#This Row],[Residential CLM $ Collected]]+Table32[[#This Row],[C&amp;I CLM $ Collected]]</f>
        <v>476788.71539999999</v>
      </c>
      <c r="E89" s="48">
        <f>Table3[[#This Row],[CLM $ Collected ]]/'1.) CLM Reference'!$B$4</f>
        <v>1.0758732444682317E-3</v>
      </c>
      <c r="F89" s="12">
        <f>Table32[[#This Row],[Residential Incentive Disbursements]]+Table32[[#This Row],[C&amp;I Incentive Disbursements]]</f>
        <v>192127</v>
      </c>
      <c r="G89" s="17">
        <f>Table3[[#This Row],[Incentive Disbursements]]/'1.) CLM Reference'!$B$5</f>
        <v>0</v>
      </c>
      <c r="H89" s="17" t="str">
        <f t="shared" si="1"/>
        <v>NO</v>
      </c>
      <c r="I89" s="52">
        <v>6043.2620999999999</v>
      </c>
      <c r="J89" s="53">
        <f>Table3[[#This Row],[CLM $ Collected ]]/'1.) CLM Reference'!$B$4</f>
        <v>1.0758732444682317E-3</v>
      </c>
      <c r="K89" s="54">
        <v>0</v>
      </c>
      <c r="L89" s="53">
        <f>Table3[[#This Row],[Incentive Disbursements]]/'1.) CLM Reference'!$B$5</f>
        <v>0</v>
      </c>
      <c r="M89" s="52">
        <v>470745.45329999999</v>
      </c>
      <c r="N89" s="55">
        <f>Table3[[#This Row],[CLM $ Collected ]]/'1.) CLM Reference'!$B$4</f>
        <v>1.0758732444682317E-3</v>
      </c>
      <c r="O89" s="54">
        <v>192127</v>
      </c>
      <c r="P89" s="56">
        <f>Table3[[#This Row],[Incentive Disbursements]]/'1.) CLM Reference'!$B$5</f>
        <v>0</v>
      </c>
      <c r="R89" s="49" t="s">
        <v>126</v>
      </c>
      <c r="S89" s="49" t="s">
        <v>246</v>
      </c>
      <c r="T89" s="49" t="s">
        <v>239</v>
      </c>
      <c r="U89" s="49">
        <v>476788.71539999999</v>
      </c>
      <c r="V89" s="49">
        <v>1.0758732444682317E-3</v>
      </c>
      <c r="W89" s="49">
        <v>192127</v>
      </c>
      <c r="X89" s="49">
        <v>0</v>
      </c>
      <c r="Y89" s="49" t="s">
        <v>1965</v>
      </c>
      <c r="Z89" s="49">
        <v>6043.2620999999999</v>
      </c>
      <c r="AA89" s="49">
        <v>1.0758732444682317E-3</v>
      </c>
      <c r="AB89" s="49">
        <v>0</v>
      </c>
      <c r="AC89" s="49">
        <v>0</v>
      </c>
      <c r="AD89" s="49">
        <v>470745.45329999999</v>
      </c>
      <c r="AE89" s="49">
        <v>1.0758732444682317E-3</v>
      </c>
      <c r="AF89" s="49">
        <v>192127</v>
      </c>
      <c r="AG89" s="49">
        <v>0</v>
      </c>
    </row>
    <row r="90" spans="1:33" s="49" customFormat="1" ht="15.75" thickBot="1" x14ac:dyDescent="0.3">
      <c r="A90" s="50" t="s">
        <v>127</v>
      </c>
      <c r="B90" s="51" t="s">
        <v>246</v>
      </c>
      <c r="C90" s="3" t="s">
        <v>239</v>
      </c>
      <c r="D90" s="15">
        <f>Table32[[#This Row],[Residential CLM $ Collected]]+Table32[[#This Row],[C&amp;I CLM $ Collected]]</f>
        <v>61755.966899999999</v>
      </c>
      <c r="E90" s="48">
        <f>Table3[[#This Row],[CLM $ Collected ]]/'1.) CLM Reference'!$B$4</f>
        <v>0</v>
      </c>
      <c r="F90" s="12">
        <f>Table32[[#This Row],[Residential Incentive Disbursements]]+Table32[[#This Row],[C&amp;I Incentive Disbursements]]</f>
        <v>0</v>
      </c>
      <c r="G90" s="17">
        <f>Table3[[#This Row],[Incentive Disbursements]]/'1.) CLM Reference'!$B$5</f>
        <v>1.8085739989967984E-3</v>
      </c>
      <c r="H90" s="17" t="str">
        <f t="shared" si="1"/>
        <v>N/A</v>
      </c>
      <c r="I90" s="52">
        <v>0</v>
      </c>
      <c r="J90" s="53">
        <f>Table3[[#This Row],[CLM $ Collected ]]/'1.) CLM Reference'!$B$4</f>
        <v>0</v>
      </c>
      <c r="K90" s="54">
        <v>0</v>
      </c>
      <c r="L90" s="53">
        <f>Table3[[#This Row],[Incentive Disbursements]]/'1.) CLM Reference'!$B$5</f>
        <v>1.8085739989967984E-3</v>
      </c>
      <c r="M90" s="52">
        <v>61755.966899999999</v>
      </c>
      <c r="N90" s="55">
        <f>Table3[[#This Row],[CLM $ Collected ]]/'1.) CLM Reference'!$B$4</f>
        <v>0</v>
      </c>
      <c r="O90" s="54">
        <v>0</v>
      </c>
      <c r="P90" s="56">
        <f>Table3[[#This Row],[Incentive Disbursements]]/'1.) CLM Reference'!$B$5</f>
        <v>1.8085739989967984E-3</v>
      </c>
      <c r="R90" s="49" t="s">
        <v>127</v>
      </c>
      <c r="S90" s="49" t="s">
        <v>246</v>
      </c>
      <c r="T90" s="49" t="s">
        <v>239</v>
      </c>
      <c r="U90" s="49">
        <v>61755.966899999999</v>
      </c>
      <c r="V90" s="49">
        <v>0</v>
      </c>
      <c r="W90" s="49">
        <v>0</v>
      </c>
      <c r="X90" s="49">
        <v>1.8085739989967984E-3</v>
      </c>
      <c r="Y90" s="49" t="s">
        <v>290</v>
      </c>
      <c r="Z90" s="49">
        <v>0</v>
      </c>
      <c r="AA90" s="49">
        <v>0</v>
      </c>
      <c r="AB90" s="49">
        <v>0</v>
      </c>
      <c r="AC90" s="49">
        <v>1.8085739989967984E-3</v>
      </c>
      <c r="AD90" s="49">
        <v>61755.966899999999</v>
      </c>
      <c r="AE90" s="49">
        <v>0</v>
      </c>
      <c r="AF90" s="49">
        <v>0</v>
      </c>
      <c r="AG90" s="49">
        <v>1.8085739989967984E-3</v>
      </c>
    </row>
    <row r="91" spans="1:33" s="49" customFormat="1" ht="15.75" thickBot="1" x14ac:dyDescent="0.3">
      <c r="A91" s="50" t="s">
        <v>128</v>
      </c>
      <c r="B91" s="51" t="s">
        <v>246</v>
      </c>
      <c r="C91" s="3" t="s">
        <v>239</v>
      </c>
      <c r="D91" s="15">
        <f>Table32[[#This Row],[Residential CLM $ Collected]]+Table32[[#This Row],[C&amp;I CLM $ Collected]]</f>
        <v>392782.05839999998</v>
      </c>
      <c r="E91" s="48">
        <f>Table3[[#This Row],[CLM $ Collected ]]/'1.) CLM Reference'!$B$4</f>
        <v>3.0074024965082219E-3</v>
      </c>
      <c r="F91" s="12">
        <f>Table32[[#This Row],[Residential Incentive Disbursements]]+Table32[[#This Row],[C&amp;I Incentive Disbursements]]</f>
        <v>90344</v>
      </c>
      <c r="G91" s="17">
        <f>Table3[[#This Row],[Incentive Disbursements]]/'1.) CLM Reference'!$B$5</f>
        <v>0</v>
      </c>
      <c r="H91" s="17" t="str">
        <f t="shared" si="1"/>
        <v>NO</v>
      </c>
      <c r="I91" s="52">
        <v>0</v>
      </c>
      <c r="J91" s="53">
        <f>Table3[[#This Row],[CLM $ Collected ]]/'1.) CLM Reference'!$B$4</f>
        <v>3.0074024965082219E-3</v>
      </c>
      <c r="K91" s="54">
        <v>0</v>
      </c>
      <c r="L91" s="53">
        <f>Table3[[#This Row],[Incentive Disbursements]]/'1.) CLM Reference'!$B$5</f>
        <v>0</v>
      </c>
      <c r="M91" s="52">
        <v>392782.05839999998</v>
      </c>
      <c r="N91" s="55">
        <f>Table3[[#This Row],[CLM $ Collected ]]/'1.) CLM Reference'!$B$4</f>
        <v>3.0074024965082219E-3</v>
      </c>
      <c r="O91" s="54">
        <v>90344</v>
      </c>
      <c r="P91" s="56">
        <f>Table3[[#This Row],[Incentive Disbursements]]/'1.) CLM Reference'!$B$5</f>
        <v>0</v>
      </c>
      <c r="R91" s="49" t="s">
        <v>128</v>
      </c>
      <c r="S91" s="49" t="s">
        <v>246</v>
      </c>
      <c r="T91" s="49" t="s">
        <v>239</v>
      </c>
      <c r="U91" s="49">
        <v>392782.05839999998</v>
      </c>
      <c r="V91" s="49">
        <v>3.0074024965082219E-3</v>
      </c>
      <c r="W91" s="49">
        <v>90344</v>
      </c>
      <c r="X91" s="49">
        <v>0</v>
      </c>
      <c r="Y91" s="49" t="s">
        <v>1965</v>
      </c>
      <c r="Z91" s="49">
        <v>0</v>
      </c>
      <c r="AA91" s="49">
        <v>3.0074024965082219E-3</v>
      </c>
      <c r="AB91" s="49">
        <v>0</v>
      </c>
      <c r="AC91" s="49">
        <v>0</v>
      </c>
      <c r="AD91" s="49">
        <v>392782.05839999998</v>
      </c>
      <c r="AE91" s="49">
        <v>3.0074024965082219E-3</v>
      </c>
      <c r="AF91" s="49">
        <v>90344</v>
      </c>
      <c r="AG91" s="49">
        <v>0</v>
      </c>
    </row>
    <row r="92" spans="1:33" s="49" customFormat="1" ht="15.75" thickBot="1" x14ac:dyDescent="0.3">
      <c r="A92" s="50" t="s">
        <v>129</v>
      </c>
      <c r="B92" s="51" t="s">
        <v>246</v>
      </c>
      <c r="C92" s="3" t="s">
        <v>239</v>
      </c>
      <c r="D92" s="15">
        <f>Table32[[#This Row],[Residential CLM $ Collected]]+Table32[[#This Row],[C&amp;I CLM $ Collected]]</f>
        <v>11423.925499999999</v>
      </c>
      <c r="E92" s="48">
        <f>Table3[[#This Row],[CLM $ Collected ]]/'1.) CLM Reference'!$B$4</f>
        <v>3.400959331727422E-8</v>
      </c>
      <c r="F92" s="12">
        <f>Table32[[#This Row],[Residential Incentive Disbursements]]+Table32[[#This Row],[C&amp;I Incentive Disbursements]]</f>
        <v>0</v>
      </c>
      <c r="G92" s="17">
        <f>Table3[[#This Row],[Incentive Disbursements]]/'1.) CLM Reference'!$B$5</f>
        <v>0</v>
      </c>
      <c r="H92" s="17" t="str">
        <f t="shared" si="1"/>
        <v>N/A</v>
      </c>
      <c r="I92" s="52">
        <v>0</v>
      </c>
      <c r="J92" s="53">
        <f>Table3[[#This Row],[CLM $ Collected ]]/'1.) CLM Reference'!$B$4</f>
        <v>3.400959331727422E-8</v>
      </c>
      <c r="K92" s="54">
        <v>0</v>
      </c>
      <c r="L92" s="53">
        <f>Table3[[#This Row],[Incentive Disbursements]]/'1.) CLM Reference'!$B$5</f>
        <v>0</v>
      </c>
      <c r="M92" s="52">
        <v>11423.925499999999</v>
      </c>
      <c r="N92" s="55">
        <f>Table3[[#This Row],[CLM $ Collected ]]/'1.) CLM Reference'!$B$4</f>
        <v>3.400959331727422E-8</v>
      </c>
      <c r="O92" s="54">
        <v>0</v>
      </c>
      <c r="P92" s="56">
        <f>Table3[[#This Row],[Incentive Disbursements]]/'1.) CLM Reference'!$B$5</f>
        <v>0</v>
      </c>
      <c r="R92" s="49" t="s">
        <v>129</v>
      </c>
      <c r="S92" s="49" t="s">
        <v>246</v>
      </c>
      <c r="T92" s="49" t="s">
        <v>239</v>
      </c>
      <c r="U92" s="49">
        <v>11423.925499999999</v>
      </c>
      <c r="V92" s="49">
        <v>3.400959331727422E-8</v>
      </c>
      <c r="W92" s="49">
        <v>0</v>
      </c>
      <c r="X92" s="49">
        <v>0</v>
      </c>
      <c r="Y92" s="49" t="s">
        <v>290</v>
      </c>
      <c r="Z92" s="49">
        <v>0</v>
      </c>
      <c r="AA92" s="49">
        <v>3.400959331727422E-8</v>
      </c>
      <c r="AB92" s="49">
        <v>0</v>
      </c>
      <c r="AC92" s="49">
        <v>0</v>
      </c>
      <c r="AD92" s="49">
        <v>11423.925499999999</v>
      </c>
      <c r="AE92" s="49">
        <v>3.400959331727422E-8</v>
      </c>
      <c r="AF92" s="49">
        <v>0</v>
      </c>
      <c r="AG92" s="49">
        <v>0</v>
      </c>
    </row>
    <row r="93" spans="1:33" s="49" customFormat="1" ht="15.75" thickBot="1" x14ac:dyDescent="0.3">
      <c r="A93" s="50" t="s">
        <v>130</v>
      </c>
      <c r="B93" s="51" t="s">
        <v>246</v>
      </c>
      <c r="C93" s="3" t="s">
        <v>239</v>
      </c>
      <c r="D93" s="15">
        <f>Table32[[#This Row],[Residential CLM $ Collected]]+Table32[[#This Row],[C&amp;I CLM $ Collected]]</f>
        <v>19630.0101</v>
      </c>
      <c r="E93" s="48">
        <f>Table3[[#This Row],[CLM $ Collected ]]/'1.) CLM Reference'!$B$4</f>
        <v>0</v>
      </c>
      <c r="F93" s="12">
        <f>Table32[[#This Row],[Residential Incentive Disbursements]]+Table32[[#This Row],[C&amp;I Incentive Disbursements]]</f>
        <v>139005</v>
      </c>
      <c r="G93" s="17">
        <f>Table3[[#This Row],[Incentive Disbursements]]/'1.) CLM Reference'!$B$5</f>
        <v>3.0857054414044677E-4</v>
      </c>
      <c r="H93" s="17" t="str">
        <f t="shared" si="1"/>
        <v>N/A</v>
      </c>
      <c r="I93" s="52">
        <v>0</v>
      </c>
      <c r="J93" s="53">
        <f>Table3[[#This Row],[CLM $ Collected ]]/'1.) CLM Reference'!$B$4</f>
        <v>0</v>
      </c>
      <c r="K93" s="54">
        <v>0</v>
      </c>
      <c r="L93" s="53">
        <f>Table3[[#This Row],[Incentive Disbursements]]/'1.) CLM Reference'!$B$5</f>
        <v>3.0857054414044677E-4</v>
      </c>
      <c r="M93" s="52">
        <v>19630.0101</v>
      </c>
      <c r="N93" s="55">
        <f>Table3[[#This Row],[CLM $ Collected ]]/'1.) CLM Reference'!$B$4</f>
        <v>0</v>
      </c>
      <c r="O93" s="54">
        <v>139005</v>
      </c>
      <c r="P93" s="56">
        <f>Table3[[#This Row],[Incentive Disbursements]]/'1.) CLM Reference'!$B$5</f>
        <v>3.0857054414044677E-4</v>
      </c>
      <c r="R93" s="49" t="s">
        <v>130</v>
      </c>
      <c r="S93" s="49" t="s">
        <v>246</v>
      </c>
      <c r="T93" s="49" t="s">
        <v>239</v>
      </c>
      <c r="U93" s="49">
        <v>19630.0101</v>
      </c>
      <c r="V93" s="49">
        <v>0</v>
      </c>
      <c r="W93" s="49">
        <v>139005</v>
      </c>
      <c r="X93" s="49">
        <v>3.0857054414044677E-4</v>
      </c>
      <c r="Y93" s="49" t="s">
        <v>290</v>
      </c>
      <c r="Z93" s="49">
        <v>0</v>
      </c>
      <c r="AA93" s="49">
        <v>0</v>
      </c>
      <c r="AB93" s="49">
        <v>0</v>
      </c>
      <c r="AC93" s="49">
        <v>3.0857054414044677E-4</v>
      </c>
      <c r="AD93" s="49">
        <v>19630.0101</v>
      </c>
      <c r="AE93" s="49">
        <v>0</v>
      </c>
      <c r="AF93" s="49">
        <v>139005</v>
      </c>
      <c r="AG93" s="49">
        <v>3.0857054414044677E-4</v>
      </c>
    </row>
    <row r="94" spans="1:33" s="49" customFormat="1" ht="15.75" thickBot="1" x14ac:dyDescent="0.3">
      <c r="A94" s="50" t="s">
        <v>131</v>
      </c>
      <c r="B94" s="51" t="s">
        <v>240</v>
      </c>
      <c r="C94" s="3" t="s">
        <v>239</v>
      </c>
      <c r="D94" s="15">
        <f>Table32[[#This Row],[Residential CLM $ Collected]]+Table32[[#This Row],[C&amp;I CLM $ Collected]]</f>
        <v>153837.17310000001</v>
      </c>
      <c r="E94" s="48">
        <f>Table3[[#This Row],[CLM $ Collected ]]/'1.) CLM Reference'!$B$4</f>
        <v>1.5163127456467578E-3</v>
      </c>
      <c r="F94" s="12">
        <f>Table32[[#This Row],[Residential Incentive Disbursements]]+Table32[[#This Row],[C&amp;I Incentive Disbursements]]</f>
        <v>39199</v>
      </c>
      <c r="G94" s="17">
        <f>Table3[[#This Row],[Incentive Disbursements]]/'1.) CLM Reference'!$B$5</f>
        <v>0</v>
      </c>
      <c r="H94" s="17" t="str">
        <f t="shared" si="1"/>
        <v>NO</v>
      </c>
      <c r="I94" s="52">
        <v>0</v>
      </c>
      <c r="J94" s="53">
        <f>Table3[[#This Row],[CLM $ Collected ]]/'1.) CLM Reference'!$B$4</f>
        <v>1.5163127456467578E-3</v>
      </c>
      <c r="K94" s="54">
        <v>0</v>
      </c>
      <c r="L94" s="53">
        <f>Table3[[#This Row],[Incentive Disbursements]]/'1.) CLM Reference'!$B$5</f>
        <v>0</v>
      </c>
      <c r="M94" s="52">
        <v>153837.17310000001</v>
      </c>
      <c r="N94" s="55">
        <f>Table3[[#This Row],[CLM $ Collected ]]/'1.) CLM Reference'!$B$4</f>
        <v>1.5163127456467578E-3</v>
      </c>
      <c r="O94" s="54">
        <v>39199</v>
      </c>
      <c r="P94" s="56">
        <f>Table3[[#This Row],[Incentive Disbursements]]/'1.) CLM Reference'!$B$5</f>
        <v>0</v>
      </c>
      <c r="R94" s="49" t="s">
        <v>131</v>
      </c>
      <c r="S94" s="49" t="s">
        <v>240</v>
      </c>
      <c r="T94" s="49" t="s">
        <v>239</v>
      </c>
      <c r="U94" s="49">
        <v>153837.17310000001</v>
      </c>
      <c r="V94" s="49">
        <v>1.5163127456467578E-3</v>
      </c>
      <c r="W94" s="49">
        <v>39199</v>
      </c>
      <c r="X94" s="49">
        <v>0</v>
      </c>
      <c r="Y94" s="49" t="s">
        <v>1965</v>
      </c>
      <c r="Z94" s="49">
        <v>0</v>
      </c>
      <c r="AA94" s="49">
        <v>1.5163127456467578E-3</v>
      </c>
      <c r="AB94" s="49">
        <v>0</v>
      </c>
      <c r="AC94" s="49">
        <v>0</v>
      </c>
      <c r="AD94" s="49">
        <v>153837.17310000001</v>
      </c>
      <c r="AE94" s="49">
        <v>1.5163127456467578E-3</v>
      </c>
      <c r="AF94" s="49">
        <v>39199</v>
      </c>
      <c r="AG94" s="49">
        <v>0</v>
      </c>
    </row>
    <row r="95" spans="1:33" s="49" customFormat="1" ht="15.75" thickBot="1" x14ac:dyDescent="0.3">
      <c r="A95" s="50" t="s">
        <v>132</v>
      </c>
      <c r="B95" s="51" t="s">
        <v>248</v>
      </c>
      <c r="C95" s="3" t="s">
        <v>239</v>
      </c>
      <c r="D95" s="15">
        <f>Table32[[#This Row],[Residential CLM $ Collected]]+Table32[[#This Row],[C&amp;I CLM $ Collected]]</f>
        <v>31654.256600000001</v>
      </c>
      <c r="E95" s="48">
        <f>Table3[[#This Row],[CLM $ Collected ]]/'1.) CLM Reference'!$B$4</f>
        <v>0</v>
      </c>
      <c r="F95" s="12">
        <f>Table32[[#This Row],[Residential Incentive Disbursements]]+Table32[[#This Row],[C&amp;I Incentive Disbursements]]</f>
        <v>10957</v>
      </c>
      <c r="G95" s="17">
        <f>Table3[[#This Row],[Incentive Disbursements]]/'1.) CLM Reference'!$B$5</f>
        <v>6.6231140810703174E-3</v>
      </c>
      <c r="H95" s="17" t="str">
        <f t="shared" si="1"/>
        <v>N/A</v>
      </c>
      <c r="I95" s="52">
        <v>0</v>
      </c>
      <c r="J95" s="53">
        <f>Table3[[#This Row],[CLM $ Collected ]]/'1.) CLM Reference'!$B$4</f>
        <v>0</v>
      </c>
      <c r="K95" s="54">
        <v>0</v>
      </c>
      <c r="L95" s="53">
        <f>Table3[[#This Row],[Incentive Disbursements]]/'1.) CLM Reference'!$B$5</f>
        <v>6.6231140810703174E-3</v>
      </c>
      <c r="M95" s="52">
        <v>31654.256600000001</v>
      </c>
      <c r="N95" s="55">
        <f>Table3[[#This Row],[CLM $ Collected ]]/'1.) CLM Reference'!$B$4</f>
        <v>0</v>
      </c>
      <c r="O95" s="54">
        <v>10957</v>
      </c>
      <c r="P95" s="56">
        <f>Table3[[#This Row],[Incentive Disbursements]]/'1.) CLM Reference'!$B$5</f>
        <v>6.6231140810703174E-3</v>
      </c>
      <c r="R95" s="49" t="s">
        <v>132</v>
      </c>
      <c r="S95" s="49" t="s">
        <v>248</v>
      </c>
      <c r="T95" s="49" t="s">
        <v>239</v>
      </c>
      <c r="U95" s="49">
        <v>31654.256600000001</v>
      </c>
      <c r="V95" s="49">
        <v>0</v>
      </c>
      <c r="W95" s="49">
        <v>10957</v>
      </c>
      <c r="X95" s="49">
        <v>6.6231140810703174E-3</v>
      </c>
      <c r="Y95" s="49" t="s">
        <v>290</v>
      </c>
      <c r="Z95" s="49">
        <v>0</v>
      </c>
      <c r="AA95" s="49">
        <v>0</v>
      </c>
      <c r="AB95" s="49">
        <v>0</v>
      </c>
      <c r="AC95" s="49">
        <v>6.6231140810703174E-3</v>
      </c>
      <c r="AD95" s="49">
        <v>31654.256600000001</v>
      </c>
      <c r="AE95" s="49">
        <v>0</v>
      </c>
      <c r="AF95" s="49">
        <v>10957</v>
      </c>
      <c r="AG95" s="49">
        <v>6.6231140810703174E-3</v>
      </c>
    </row>
    <row r="96" spans="1:33" s="49" customFormat="1" ht="15.75" thickBot="1" x14ac:dyDescent="0.3">
      <c r="A96" s="50" t="s">
        <v>133</v>
      </c>
      <c r="B96" s="51" t="s">
        <v>248</v>
      </c>
      <c r="C96" s="3" t="s">
        <v>239</v>
      </c>
      <c r="D96" s="15">
        <f>Table32[[#This Row],[Residential CLM $ Collected]]+Table32[[#This Row],[C&amp;I CLM $ Collected]]</f>
        <v>118643.1523</v>
      </c>
      <c r="E96" s="48">
        <f>Table3[[#This Row],[CLM $ Collected ]]/'1.) CLM Reference'!$B$4</f>
        <v>1.7587086565370525E-3</v>
      </c>
      <c r="F96" s="12">
        <f>Table32[[#This Row],[Residential Incentive Disbursements]]+Table32[[#This Row],[C&amp;I Incentive Disbursements]]</f>
        <v>1084</v>
      </c>
      <c r="G96" s="17">
        <f>Table3[[#This Row],[Incentive Disbursements]]/'1.) CLM Reference'!$B$5</f>
        <v>0</v>
      </c>
      <c r="H96" s="17" t="str">
        <f t="shared" si="1"/>
        <v>NO</v>
      </c>
      <c r="I96" s="52">
        <v>0</v>
      </c>
      <c r="J96" s="53">
        <f>Table3[[#This Row],[CLM $ Collected ]]/'1.) CLM Reference'!$B$4</f>
        <v>1.7587086565370525E-3</v>
      </c>
      <c r="K96" s="54">
        <v>0</v>
      </c>
      <c r="L96" s="53">
        <f>Table3[[#This Row],[Incentive Disbursements]]/'1.) CLM Reference'!$B$5</f>
        <v>0</v>
      </c>
      <c r="M96" s="52">
        <v>118643.1523</v>
      </c>
      <c r="N96" s="55">
        <f>Table3[[#This Row],[CLM $ Collected ]]/'1.) CLM Reference'!$B$4</f>
        <v>1.7587086565370525E-3</v>
      </c>
      <c r="O96" s="54">
        <v>1084</v>
      </c>
      <c r="P96" s="56">
        <f>Table3[[#This Row],[Incentive Disbursements]]/'1.) CLM Reference'!$B$5</f>
        <v>0</v>
      </c>
      <c r="R96" s="49" t="s">
        <v>133</v>
      </c>
      <c r="S96" s="49" t="s">
        <v>248</v>
      </c>
      <c r="T96" s="49" t="s">
        <v>239</v>
      </c>
      <c r="U96" s="49">
        <v>118643.1523</v>
      </c>
      <c r="V96" s="49">
        <v>1.7587086565370525E-3</v>
      </c>
      <c r="W96" s="49">
        <v>1084</v>
      </c>
      <c r="X96" s="49">
        <v>0</v>
      </c>
      <c r="Y96" s="49" t="s">
        <v>1965</v>
      </c>
      <c r="Z96" s="49">
        <v>0</v>
      </c>
      <c r="AA96" s="49">
        <v>1.7587086565370525E-3</v>
      </c>
      <c r="AB96" s="49">
        <v>0</v>
      </c>
      <c r="AC96" s="49">
        <v>0</v>
      </c>
      <c r="AD96" s="49">
        <v>118643.1523</v>
      </c>
      <c r="AE96" s="49">
        <v>1.7587086565370525E-3</v>
      </c>
      <c r="AF96" s="49">
        <v>1084</v>
      </c>
      <c r="AG96" s="49">
        <v>0</v>
      </c>
    </row>
    <row r="97" spans="1:33" s="49" customFormat="1" ht="15.75" thickBot="1" x14ac:dyDescent="0.3">
      <c r="A97" s="50" t="s">
        <v>134</v>
      </c>
      <c r="B97" s="51" t="s">
        <v>247</v>
      </c>
      <c r="C97" s="3" t="s">
        <v>239</v>
      </c>
      <c r="D97" s="15">
        <f>Table32[[#This Row],[Residential CLM $ Collected]]+Table32[[#This Row],[C&amp;I CLM $ Collected]]</f>
        <v>30307.9912</v>
      </c>
      <c r="E97" s="48">
        <f>Table3[[#This Row],[CLM $ Collected ]]/'1.) CLM Reference'!$B$4</f>
        <v>0</v>
      </c>
      <c r="F97" s="12">
        <f>Table32[[#This Row],[Residential Incentive Disbursements]]+Table32[[#This Row],[C&amp;I Incentive Disbursements]]</f>
        <v>0</v>
      </c>
      <c r="G97" s="17">
        <f>Table3[[#This Row],[Incentive Disbursements]]/'1.) CLM Reference'!$B$5</f>
        <v>9.1286655447798644E-4</v>
      </c>
      <c r="H97" s="17" t="str">
        <f t="shared" si="1"/>
        <v>N/A</v>
      </c>
      <c r="I97" s="52">
        <v>0</v>
      </c>
      <c r="J97" s="53">
        <f>Table3[[#This Row],[CLM $ Collected ]]/'1.) CLM Reference'!$B$4</f>
        <v>0</v>
      </c>
      <c r="K97" s="54">
        <v>0</v>
      </c>
      <c r="L97" s="53">
        <f>Table3[[#This Row],[Incentive Disbursements]]/'1.) CLM Reference'!$B$5</f>
        <v>9.1286655447798644E-4</v>
      </c>
      <c r="M97" s="52">
        <v>30307.9912</v>
      </c>
      <c r="N97" s="55">
        <f>Table3[[#This Row],[CLM $ Collected ]]/'1.) CLM Reference'!$B$4</f>
        <v>0</v>
      </c>
      <c r="O97" s="54">
        <v>0</v>
      </c>
      <c r="P97" s="56">
        <f>Table3[[#This Row],[Incentive Disbursements]]/'1.) CLM Reference'!$B$5</f>
        <v>9.1286655447798644E-4</v>
      </c>
      <c r="R97" s="49" t="s">
        <v>134</v>
      </c>
      <c r="S97" s="49" t="s">
        <v>247</v>
      </c>
      <c r="T97" s="49" t="s">
        <v>239</v>
      </c>
      <c r="U97" s="49">
        <v>30307.9912</v>
      </c>
      <c r="V97" s="49">
        <v>0</v>
      </c>
      <c r="W97" s="49">
        <v>0</v>
      </c>
      <c r="X97" s="49">
        <v>9.1286655447798644E-4</v>
      </c>
      <c r="Y97" s="49" t="s">
        <v>290</v>
      </c>
      <c r="Z97" s="49">
        <v>0</v>
      </c>
      <c r="AA97" s="49">
        <v>0</v>
      </c>
      <c r="AB97" s="49">
        <v>0</v>
      </c>
      <c r="AC97" s="49">
        <v>9.1286655447798644E-4</v>
      </c>
      <c r="AD97" s="49">
        <v>30307.9912</v>
      </c>
      <c r="AE97" s="49">
        <v>0</v>
      </c>
      <c r="AF97" s="49">
        <v>0</v>
      </c>
      <c r="AG97" s="49">
        <v>9.1286655447798644E-4</v>
      </c>
    </row>
    <row r="98" spans="1:33" s="49" customFormat="1" ht="15.75" thickBot="1" x14ac:dyDescent="0.3">
      <c r="A98" s="50" t="s">
        <v>135</v>
      </c>
      <c r="B98" s="51" t="s">
        <v>247</v>
      </c>
      <c r="C98" s="3" t="s">
        <v>239</v>
      </c>
      <c r="D98" s="15">
        <f>Table32[[#This Row],[Residential CLM $ Collected]]+Table32[[#This Row],[C&amp;I CLM $ Collected]]</f>
        <v>21318.6878</v>
      </c>
      <c r="E98" s="48">
        <f>Table3[[#This Row],[CLM $ Collected ]]/'1.) CLM Reference'!$B$4</f>
        <v>1.5579013271794747E-3</v>
      </c>
      <c r="F98" s="12">
        <f>Table32[[#This Row],[Residential Incentive Disbursements]]+Table32[[#This Row],[C&amp;I Incentive Disbursements]]</f>
        <v>0</v>
      </c>
      <c r="G98" s="17">
        <f>Table3[[#This Row],[Incentive Disbursements]]/'1.) CLM Reference'!$B$5</f>
        <v>0</v>
      </c>
      <c r="H98" s="17" t="str">
        <f t="shared" si="1"/>
        <v>NO</v>
      </c>
      <c r="I98" s="52">
        <v>0</v>
      </c>
      <c r="J98" s="53">
        <f>Table3[[#This Row],[CLM $ Collected ]]/'1.) CLM Reference'!$B$4</f>
        <v>1.5579013271794747E-3</v>
      </c>
      <c r="K98" s="54">
        <v>0</v>
      </c>
      <c r="L98" s="53">
        <f>Table3[[#This Row],[Incentive Disbursements]]/'1.) CLM Reference'!$B$5</f>
        <v>0</v>
      </c>
      <c r="M98" s="52">
        <v>21318.6878</v>
      </c>
      <c r="N98" s="55">
        <f>Table3[[#This Row],[CLM $ Collected ]]/'1.) CLM Reference'!$B$4</f>
        <v>1.5579013271794747E-3</v>
      </c>
      <c r="O98" s="54">
        <v>0</v>
      </c>
      <c r="P98" s="56">
        <f>Table3[[#This Row],[Incentive Disbursements]]/'1.) CLM Reference'!$B$5</f>
        <v>0</v>
      </c>
      <c r="R98" s="49" t="s">
        <v>135</v>
      </c>
      <c r="S98" s="49" t="s">
        <v>247</v>
      </c>
      <c r="T98" s="49" t="s">
        <v>239</v>
      </c>
      <c r="U98" s="49">
        <v>21318.6878</v>
      </c>
      <c r="V98" s="49">
        <v>1.5579013271794747E-3</v>
      </c>
      <c r="W98" s="49">
        <v>0</v>
      </c>
      <c r="X98" s="49">
        <v>0</v>
      </c>
      <c r="Y98" s="49" t="s">
        <v>1965</v>
      </c>
      <c r="Z98" s="49">
        <v>0</v>
      </c>
      <c r="AA98" s="49">
        <v>1.5579013271794747E-3</v>
      </c>
      <c r="AB98" s="49">
        <v>0</v>
      </c>
      <c r="AC98" s="49">
        <v>0</v>
      </c>
      <c r="AD98" s="49">
        <v>21318.6878</v>
      </c>
      <c r="AE98" s="49">
        <v>1.5579013271794747E-3</v>
      </c>
      <c r="AF98" s="49">
        <v>0</v>
      </c>
      <c r="AG98" s="49">
        <v>0</v>
      </c>
    </row>
    <row r="99" spans="1:33" s="49" customFormat="1" ht="15.75" thickBot="1" x14ac:dyDescent="0.3">
      <c r="A99" s="50" t="s">
        <v>136</v>
      </c>
      <c r="B99" s="51" t="s">
        <v>262</v>
      </c>
      <c r="C99" s="3" t="s">
        <v>239</v>
      </c>
      <c r="D99" s="15">
        <f>Table32[[#This Row],[Residential CLM $ Collected]]+Table32[[#This Row],[C&amp;I CLM $ Collected]]</f>
        <v>0</v>
      </c>
      <c r="E99" s="48">
        <f>Table3[[#This Row],[CLM $ Collected ]]/'1.) CLM Reference'!$B$4</f>
        <v>0</v>
      </c>
      <c r="F99" s="12">
        <f>Table32[[#This Row],[Residential Incentive Disbursements]]+Table32[[#This Row],[C&amp;I Incentive Disbursements]]</f>
        <v>7789</v>
      </c>
      <c r="G99" s="17">
        <f>Table3[[#This Row],[Incentive Disbursements]]/'1.) CLM Reference'!$B$5</f>
        <v>1.1528351805611108E-3</v>
      </c>
      <c r="H99" s="17" t="str">
        <f t="shared" si="1"/>
        <v>N/A</v>
      </c>
      <c r="I99" s="52">
        <v>0</v>
      </c>
      <c r="J99" s="53">
        <f>Table3[[#This Row],[CLM $ Collected ]]/'1.) CLM Reference'!$B$4</f>
        <v>0</v>
      </c>
      <c r="K99" s="54">
        <v>0</v>
      </c>
      <c r="L99" s="53">
        <f>Table3[[#This Row],[Incentive Disbursements]]/'1.) CLM Reference'!$B$5</f>
        <v>1.1528351805611108E-3</v>
      </c>
      <c r="M99" s="52">
        <v>0</v>
      </c>
      <c r="N99" s="55">
        <f>Table3[[#This Row],[CLM $ Collected ]]/'1.) CLM Reference'!$B$4</f>
        <v>0</v>
      </c>
      <c r="O99" s="54">
        <v>7789</v>
      </c>
      <c r="P99" s="56">
        <f>Table3[[#This Row],[Incentive Disbursements]]/'1.) CLM Reference'!$B$5</f>
        <v>1.1528351805611108E-3</v>
      </c>
      <c r="R99" s="49" t="s">
        <v>136</v>
      </c>
      <c r="S99" s="49" t="s">
        <v>262</v>
      </c>
      <c r="T99" s="49" t="s">
        <v>239</v>
      </c>
      <c r="U99" s="49">
        <v>0</v>
      </c>
      <c r="V99" s="49">
        <v>0</v>
      </c>
      <c r="W99" s="49">
        <v>7789</v>
      </c>
      <c r="X99" s="49">
        <v>1.1528351805611108E-3</v>
      </c>
      <c r="Y99" s="49" t="s">
        <v>290</v>
      </c>
      <c r="Z99" s="49">
        <v>0</v>
      </c>
      <c r="AA99" s="49">
        <v>0</v>
      </c>
      <c r="AB99" s="49">
        <v>0</v>
      </c>
      <c r="AC99" s="49">
        <v>1.1528351805611108E-3</v>
      </c>
      <c r="AD99" s="49">
        <v>0</v>
      </c>
      <c r="AE99" s="49">
        <v>0</v>
      </c>
      <c r="AF99" s="49">
        <v>7789</v>
      </c>
      <c r="AG99" s="49">
        <v>1.1528351805611108E-3</v>
      </c>
    </row>
    <row r="100" spans="1:33" s="49" customFormat="1" ht="15.75" thickBot="1" x14ac:dyDescent="0.3">
      <c r="A100" s="50" t="s">
        <v>136</v>
      </c>
      <c r="B100" s="51" t="s">
        <v>247</v>
      </c>
      <c r="C100" s="3" t="s">
        <v>244</v>
      </c>
      <c r="D100" s="15">
        <f>Table32[[#This Row],[Residential CLM $ Collected]]+Table32[[#This Row],[C&amp;I CLM $ Collected]]</f>
        <v>48303.706700000002</v>
      </c>
      <c r="E100" s="48">
        <f>Table3[[#This Row],[CLM $ Collected ]]/'1.) CLM Reference'!$B$4</f>
        <v>3.4230465506018531E-3</v>
      </c>
      <c r="F100" s="12">
        <f>Table32[[#This Row],[Residential Incentive Disbursements]]+Table32[[#This Row],[C&amp;I Incentive Disbursements]]</f>
        <v>0</v>
      </c>
      <c r="G100" s="17">
        <f>Table3[[#This Row],[Incentive Disbursements]]/'1.) CLM Reference'!$B$5</f>
        <v>0</v>
      </c>
      <c r="H100" s="17" t="str">
        <f t="shared" si="1"/>
        <v>NO</v>
      </c>
      <c r="I100" s="52">
        <v>0</v>
      </c>
      <c r="J100" s="53">
        <f>Table3[[#This Row],[CLM $ Collected ]]/'1.) CLM Reference'!$B$4</f>
        <v>3.4230465506018531E-3</v>
      </c>
      <c r="K100" s="54">
        <v>0</v>
      </c>
      <c r="L100" s="53">
        <f>Table3[[#This Row],[Incentive Disbursements]]/'1.) CLM Reference'!$B$5</f>
        <v>0</v>
      </c>
      <c r="M100" s="52">
        <v>48303.706700000002</v>
      </c>
      <c r="N100" s="55">
        <f>Table3[[#This Row],[CLM $ Collected ]]/'1.) CLM Reference'!$B$4</f>
        <v>3.4230465506018531E-3</v>
      </c>
      <c r="O100" s="54">
        <v>0</v>
      </c>
      <c r="P100" s="56">
        <f>Table3[[#This Row],[Incentive Disbursements]]/'1.) CLM Reference'!$B$5</f>
        <v>0</v>
      </c>
      <c r="R100" s="49" t="s">
        <v>136</v>
      </c>
      <c r="S100" s="49" t="s">
        <v>247</v>
      </c>
      <c r="T100" s="49" t="s">
        <v>244</v>
      </c>
      <c r="U100" s="49">
        <v>48303.706700000002</v>
      </c>
      <c r="V100" s="49">
        <v>3.4230465506018531E-3</v>
      </c>
      <c r="W100" s="49">
        <v>0</v>
      </c>
      <c r="X100" s="49">
        <v>0</v>
      </c>
      <c r="Y100" s="49" t="s">
        <v>1965</v>
      </c>
      <c r="Z100" s="49">
        <v>0</v>
      </c>
      <c r="AA100" s="49">
        <v>3.4230465506018531E-3</v>
      </c>
      <c r="AB100" s="49">
        <v>0</v>
      </c>
      <c r="AC100" s="49">
        <v>0</v>
      </c>
      <c r="AD100" s="49">
        <v>48303.706700000002</v>
      </c>
      <c r="AE100" s="49">
        <v>3.4230465506018531E-3</v>
      </c>
      <c r="AF100" s="49">
        <v>0</v>
      </c>
      <c r="AG100" s="49">
        <v>0</v>
      </c>
    </row>
    <row r="101" spans="1:33" s="49" customFormat="1" ht="15.75" thickBot="1" x14ac:dyDescent="0.3">
      <c r="A101" s="50" t="s">
        <v>137</v>
      </c>
      <c r="B101" s="51" t="s">
        <v>247</v>
      </c>
      <c r="C101" s="3" t="s">
        <v>239</v>
      </c>
      <c r="D101" s="15">
        <f>Table32[[#This Row],[Residential CLM $ Collected]]+Table32[[#This Row],[C&amp;I CLM $ Collected]]</f>
        <v>19413.7742</v>
      </c>
      <c r="E101" s="48">
        <f>Table3[[#This Row],[CLM $ Collected ]]/'1.) CLM Reference'!$B$4</f>
        <v>2.6959879183059687E-6</v>
      </c>
      <c r="F101" s="12">
        <f>Table32[[#This Row],[Residential Incentive Disbursements]]+Table32[[#This Row],[C&amp;I Incentive Disbursements]]</f>
        <v>150</v>
      </c>
      <c r="G101" s="17">
        <f>Table3[[#This Row],[Incentive Disbursements]]/'1.) CLM Reference'!$B$5</f>
        <v>0</v>
      </c>
      <c r="H101" s="17" t="str">
        <f t="shared" si="1"/>
        <v>N/A</v>
      </c>
      <c r="I101" s="52">
        <v>0</v>
      </c>
      <c r="J101" s="53">
        <f>Table3[[#This Row],[CLM $ Collected ]]/'1.) CLM Reference'!$B$4</f>
        <v>2.6959879183059687E-6</v>
      </c>
      <c r="K101" s="54">
        <v>0</v>
      </c>
      <c r="L101" s="53">
        <f>Table3[[#This Row],[Incentive Disbursements]]/'1.) CLM Reference'!$B$5</f>
        <v>0</v>
      </c>
      <c r="M101" s="52">
        <v>19413.7742</v>
      </c>
      <c r="N101" s="55">
        <f>Table3[[#This Row],[CLM $ Collected ]]/'1.) CLM Reference'!$B$4</f>
        <v>2.6959879183059687E-6</v>
      </c>
      <c r="O101" s="54">
        <v>150</v>
      </c>
      <c r="P101" s="56">
        <f>Table3[[#This Row],[Incentive Disbursements]]/'1.) CLM Reference'!$B$5</f>
        <v>0</v>
      </c>
      <c r="R101" s="49" t="s">
        <v>137</v>
      </c>
      <c r="S101" s="49" t="s">
        <v>247</v>
      </c>
      <c r="T101" s="49" t="s">
        <v>239</v>
      </c>
      <c r="U101" s="49">
        <v>19413.7742</v>
      </c>
      <c r="V101" s="49">
        <v>2.6959879183059687E-6</v>
      </c>
      <c r="W101" s="49">
        <v>150</v>
      </c>
      <c r="X101" s="49">
        <v>0</v>
      </c>
      <c r="Y101" s="49" t="s">
        <v>290</v>
      </c>
      <c r="Z101" s="49">
        <v>0</v>
      </c>
      <c r="AA101" s="49">
        <v>2.6959879183059687E-6</v>
      </c>
      <c r="AB101" s="49">
        <v>0</v>
      </c>
      <c r="AC101" s="49">
        <v>0</v>
      </c>
      <c r="AD101" s="49">
        <v>19413.7742</v>
      </c>
      <c r="AE101" s="49">
        <v>2.6959879183059687E-6</v>
      </c>
      <c r="AF101" s="49">
        <v>150</v>
      </c>
      <c r="AG101" s="49">
        <v>0</v>
      </c>
    </row>
    <row r="102" spans="1:33" s="49" customFormat="1" ht="15.75" thickBot="1" x14ac:dyDescent="0.3">
      <c r="A102" s="50" t="s">
        <v>138</v>
      </c>
      <c r="B102" s="51" t="s">
        <v>264</v>
      </c>
      <c r="C102" s="3" t="s">
        <v>239</v>
      </c>
      <c r="D102" s="15">
        <f>Table32[[#This Row],[Residential CLM $ Collected]]+Table32[[#This Row],[C&amp;I CLM $ Collected]]</f>
        <v>0</v>
      </c>
      <c r="E102" s="48">
        <f>Table3[[#This Row],[CLM $ Collected ]]/'1.) CLM Reference'!$B$4</f>
        <v>0</v>
      </c>
      <c r="F102" s="12">
        <f>Table32[[#This Row],[Residential Incentive Disbursements]]+Table32[[#This Row],[C&amp;I Incentive Disbursements]]</f>
        <v>90664</v>
      </c>
      <c r="G102" s="17">
        <f>Table3[[#This Row],[Incentive Disbursements]]/'1.) CLM Reference'!$B$5</f>
        <v>2.8205722237654813E-3</v>
      </c>
      <c r="H102" s="17" t="str">
        <f t="shared" si="1"/>
        <v>N/A</v>
      </c>
      <c r="I102" s="52">
        <v>0</v>
      </c>
      <c r="J102" s="53">
        <f>Table3[[#This Row],[CLM $ Collected ]]/'1.) CLM Reference'!$B$4</f>
        <v>0</v>
      </c>
      <c r="K102" s="54">
        <v>0</v>
      </c>
      <c r="L102" s="53">
        <f>Table3[[#This Row],[Incentive Disbursements]]/'1.) CLM Reference'!$B$5</f>
        <v>2.8205722237654813E-3</v>
      </c>
      <c r="M102" s="52">
        <v>0</v>
      </c>
      <c r="N102" s="55">
        <f>Table3[[#This Row],[CLM $ Collected ]]/'1.) CLM Reference'!$B$4</f>
        <v>0</v>
      </c>
      <c r="O102" s="54">
        <v>90664</v>
      </c>
      <c r="P102" s="56">
        <f>Table3[[#This Row],[Incentive Disbursements]]/'1.) CLM Reference'!$B$5</f>
        <v>2.8205722237654813E-3</v>
      </c>
      <c r="R102" s="49" t="s">
        <v>138</v>
      </c>
      <c r="S102" s="49" t="s">
        <v>264</v>
      </c>
      <c r="T102" s="49" t="s">
        <v>239</v>
      </c>
      <c r="U102" s="49">
        <v>0</v>
      </c>
      <c r="V102" s="49">
        <v>0</v>
      </c>
      <c r="W102" s="49">
        <v>90664</v>
      </c>
      <c r="X102" s="49">
        <v>2.8205722237654813E-3</v>
      </c>
      <c r="Y102" s="49" t="s">
        <v>290</v>
      </c>
      <c r="Z102" s="49">
        <v>0</v>
      </c>
      <c r="AA102" s="49">
        <v>0</v>
      </c>
      <c r="AB102" s="49">
        <v>0</v>
      </c>
      <c r="AC102" s="49">
        <v>2.8205722237654813E-3</v>
      </c>
      <c r="AD102" s="49">
        <v>0</v>
      </c>
      <c r="AE102" s="49">
        <v>0</v>
      </c>
      <c r="AF102" s="49">
        <v>90664</v>
      </c>
      <c r="AG102" s="49">
        <v>2.8205722237654813E-3</v>
      </c>
    </row>
    <row r="103" spans="1:33" s="49" customFormat="1" ht="15.75" thickBot="1" x14ac:dyDescent="0.3">
      <c r="A103" s="50" t="s">
        <v>138</v>
      </c>
      <c r="B103" s="51" t="s">
        <v>251</v>
      </c>
      <c r="C103" s="3" t="s">
        <v>244</v>
      </c>
      <c r="D103" s="15">
        <f>Table32[[#This Row],[Residential CLM $ Collected]]+Table32[[#This Row],[C&amp;I CLM $ Collected]]</f>
        <v>620841.98750000005</v>
      </c>
      <c r="E103" s="48">
        <f>Table3[[#This Row],[CLM $ Collected ]]/'1.) CLM Reference'!$B$4</f>
        <v>3.0850946341495007E-3</v>
      </c>
      <c r="F103" s="12">
        <f>Table32[[#This Row],[Residential Incentive Disbursements]]+Table32[[#This Row],[C&amp;I Incentive Disbursements]]</f>
        <v>0</v>
      </c>
      <c r="G103" s="17">
        <f>Table3[[#This Row],[Incentive Disbursements]]/'1.) CLM Reference'!$B$5</f>
        <v>0</v>
      </c>
      <c r="H103" s="17" t="str">
        <f t="shared" si="1"/>
        <v>NO</v>
      </c>
      <c r="I103" s="52">
        <v>0</v>
      </c>
      <c r="J103" s="53">
        <f>Table3[[#This Row],[CLM $ Collected ]]/'1.) CLM Reference'!$B$4</f>
        <v>3.0850946341495007E-3</v>
      </c>
      <c r="K103" s="54">
        <v>0</v>
      </c>
      <c r="L103" s="53">
        <f>Table3[[#This Row],[Incentive Disbursements]]/'1.) CLM Reference'!$B$5</f>
        <v>0</v>
      </c>
      <c r="M103" s="52">
        <v>620841.98750000005</v>
      </c>
      <c r="N103" s="55">
        <f>Table3[[#This Row],[CLM $ Collected ]]/'1.) CLM Reference'!$B$4</f>
        <v>3.0850946341495007E-3</v>
      </c>
      <c r="O103" s="54">
        <v>0</v>
      </c>
      <c r="P103" s="56">
        <f>Table3[[#This Row],[Incentive Disbursements]]/'1.) CLM Reference'!$B$5</f>
        <v>0</v>
      </c>
      <c r="R103" s="49" t="s">
        <v>138</v>
      </c>
      <c r="S103" s="49" t="s">
        <v>251</v>
      </c>
      <c r="T103" s="49" t="s">
        <v>244</v>
      </c>
      <c r="U103" s="49">
        <v>620841.98750000005</v>
      </c>
      <c r="V103" s="49">
        <v>3.0850946341495007E-3</v>
      </c>
      <c r="W103" s="49">
        <v>0</v>
      </c>
      <c r="X103" s="49">
        <v>0</v>
      </c>
      <c r="Y103" s="49" t="s">
        <v>1965</v>
      </c>
      <c r="Z103" s="49">
        <v>0</v>
      </c>
      <c r="AA103" s="49">
        <v>3.0850946341495007E-3</v>
      </c>
      <c r="AB103" s="49">
        <v>0</v>
      </c>
      <c r="AC103" s="49">
        <v>0</v>
      </c>
      <c r="AD103" s="49">
        <v>620841.98750000005</v>
      </c>
      <c r="AE103" s="49">
        <v>3.0850946341495007E-3</v>
      </c>
      <c r="AF103" s="49">
        <v>0</v>
      </c>
      <c r="AG103" s="49">
        <v>0</v>
      </c>
    </row>
    <row r="104" spans="1:33" s="49" customFormat="1" ht="15.75" thickBot="1" x14ac:dyDescent="0.3">
      <c r="A104" s="50" t="s">
        <v>139</v>
      </c>
      <c r="B104" s="51" t="s">
        <v>264</v>
      </c>
      <c r="C104" s="3" t="s">
        <v>239</v>
      </c>
      <c r="D104" s="15">
        <f>Table32[[#This Row],[Residential CLM $ Collected]]+Table32[[#This Row],[C&amp;I CLM $ Collected]]</f>
        <v>0</v>
      </c>
      <c r="E104" s="48">
        <f>Table3[[#This Row],[CLM $ Collected ]]/'1.) CLM Reference'!$B$4</f>
        <v>8.9090014534645754E-6</v>
      </c>
      <c r="F104" s="12">
        <f>Table32[[#This Row],[Residential Incentive Disbursements]]+Table32[[#This Row],[C&amp;I Incentive Disbursements]]</f>
        <v>74388.570000000007</v>
      </c>
      <c r="G104" s="17">
        <f>Table3[[#This Row],[Incentive Disbursements]]/'1.) CLM Reference'!$B$5</f>
        <v>0</v>
      </c>
      <c r="H104" s="17" t="str">
        <f t="shared" si="1"/>
        <v>NO</v>
      </c>
      <c r="I104" s="52">
        <v>0</v>
      </c>
      <c r="J104" s="53">
        <f>Table3[[#This Row],[CLM $ Collected ]]/'1.) CLM Reference'!$B$4</f>
        <v>8.9090014534645754E-6</v>
      </c>
      <c r="K104" s="54">
        <v>0</v>
      </c>
      <c r="L104" s="53">
        <f>Table3[[#This Row],[Incentive Disbursements]]/'1.) CLM Reference'!$B$5</f>
        <v>0</v>
      </c>
      <c r="M104" s="52">
        <v>0</v>
      </c>
      <c r="N104" s="55">
        <f>Table3[[#This Row],[CLM $ Collected ]]/'1.) CLM Reference'!$B$4</f>
        <v>8.9090014534645754E-6</v>
      </c>
      <c r="O104" s="54">
        <v>74388.570000000007</v>
      </c>
      <c r="P104" s="56">
        <f>Table3[[#This Row],[Incentive Disbursements]]/'1.) CLM Reference'!$B$5</f>
        <v>0</v>
      </c>
      <c r="R104" s="49" t="s">
        <v>139</v>
      </c>
      <c r="S104" s="49" t="s">
        <v>264</v>
      </c>
      <c r="T104" s="49" t="s">
        <v>239</v>
      </c>
      <c r="U104" s="49">
        <v>0</v>
      </c>
      <c r="V104" s="49">
        <v>8.9090014534645754E-6</v>
      </c>
      <c r="W104" s="49">
        <v>74388.570000000007</v>
      </c>
      <c r="X104" s="49">
        <v>0</v>
      </c>
      <c r="Y104" s="49" t="s">
        <v>1965</v>
      </c>
      <c r="Z104" s="49">
        <v>0</v>
      </c>
      <c r="AA104" s="49">
        <v>8.9090014534645754E-6</v>
      </c>
      <c r="AB104" s="49">
        <v>0</v>
      </c>
      <c r="AC104" s="49">
        <v>0</v>
      </c>
      <c r="AD104" s="49">
        <v>0</v>
      </c>
      <c r="AE104" s="49">
        <v>8.9090014534645754E-6</v>
      </c>
      <c r="AF104" s="49">
        <v>74388.570000000007</v>
      </c>
      <c r="AG104" s="49">
        <v>0</v>
      </c>
    </row>
    <row r="105" spans="1:33" s="49" customFormat="1" ht="15.75" thickBot="1" x14ac:dyDescent="0.3">
      <c r="A105" s="50" t="s">
        <v>139</v>
      </c>
      <c r="B105" s="51" t="s">
        <v>251</v>
      </c>
      <c r="C105" s="3" t="s">
        <v>244</v>
      </c>
      <c r="D105" s="15">
        <f>Table32[[#This Row],[Residential CLM $ Collected]]+Table32[[#This Row],[C&amp;I CLM $ Collected]]</f>
        <v>440777.92950000003</v>
      </c>
      <c r="E105" s="48">
        <f>Table3[[#This Row],[CLM $ Collected ]]/'1.) CLM Reference'!$B$4</f>
        <v>2.6596334258992931E-3</v>
      </c>
      <c r="F105" s="12">
        <f>Table32[[#This Row],[Residential Incentive Disbursements]]+Table32[[#This Row],[C&amp;I Incentive Disbursements]]</f>
        <v>0</v>
      </c>
      <c r="G105" s="17">
        <f>Table3[[#This Row],[Incentive Disbursements]]/'1.) CLM Reference'!$B$5</f>
        <v>1.5095731301806297E-3</v>
      </c>
      <c r="H105" s="17" t="str">
        <f t="shared" si="1"/>
        <v>NO</v>
      </c>
      <c r="I105" s="52">
        <v>18545.705000000002</v>
      </c>
      <c r="J105" s="53">
        <f>Table3[[#This Row],[CLM $ Collected ]]/'1.) CLM Reference'!$B$4</f>
        <v>2.6596334258992931E-3</v>
      </c>
      <c r="K105" s="54">
        <v>0</v>
      </c>
      <c r="L105" s="53">
        <f>Table3[[#This Row],[Incentive Disbursements]]/'1.) CLM Reference'!$B$5</f>
        <v>1.5095731301806297E-3</v>
      </c>
      <c r="M105" s="52">
        <v>422232.22450000001</v>
      </c>
      <c r="N105" s="55">
        <f>Table3[[#This Row],[CLM $ Collected ]]/'1.) CLM Reference'!$B$4</f>
        <v>2.6596334258992931E-3</v>
      </c>
      <c r="O105" s="54">
        <v>0</v>
      </c>
      <c r="P105" s="56">
        <f>Table3[[#This Row],[Incentive Disbursements]]/'1.) CLM Reference'!$B$5</f>
        <v>1.5095731301806297E-3</v>
      </c>
      <c r="R105" s="49" t="s">
        <v>139</v>
      </c>
      <c r="S105" s="49" t="s">
        <v>251</v>
      </c>
      <c r="T105" s="49" t="s">
        <v>244</v>
      </c>
      <c r="U105" s="49">
        <v>440777.92950000003</v>
      </c>
      <c r="V105" s="49">
        <v>2.6596334258992931E-3</v>
      </c>
      <c r="W105" s="49">
        <v>0</v>
      </c>
      <c r="X105" s="49">
        <v>1.5095731301806297E-3</v>
      </c>
      <c r="Y105" s="49" t="s">
        <v>1965</v>
      </c>
      <c r="Z105" s="49">
        <v>18545.705000000002</v>
      </c>
      <c r="AA105" s="49">
        <v>2.6596334258992931E-3</v>
      </c>
      <c r="AB105" s="49">
        <v>0</v>
      </c>
      <c r="AC105" s="49">
        <v>1.5095731301806297E-3</v>
      </c>
      <c r="AD105" s="49">
        <v>422232.22450000001</v>
      </c>
      <c r="AE105" s="49">
        <v>2.6596334258992931E-3</v>
      </c>
      <c r="AF105" s="49">
        <v>0</v>
      </c>
      <c r="AG105" s="49">
        <v>1.5095731301806297E-3</v>
      </c>
    </row>
    <row r="106" spans="1:33" s="49" customFormat="1" ht="15.75" thickBot="1" x14ac:dyDescent="0.3">
      <c r="A106" s="50" t="s">
        <v>140</v>
      </c>
      <c r="B106" s="51" t="s">
        <v>264</v>
      </c>
      <c r="C106" s="3" t="s">
        <v>239</v>
      </c>
      <c r="D106" s="15">
        <f>Table32[[#This Row],[Residential CLM $ Collected]]+Table32[[#This Row],[C&amp;I CLM $ Collected]]</f>
        <v>0</v>
      </c>
      <c r="E106" s="48">
        <f>Table3[[#This Row],[CLM $ Collected ]]/'1.) CLM Reference'!$B$4</f>
        <v>2.9344118543939922E-3</v>
      </c>
      <c r="F106" s="12">
        <f>Table32[[#This Row],[Residential Incentive Disbursements]]+Table32[[#This Row],[C&amp;I Incentive Disbursements]]</f>
        <v>344</v>
      </c>
      <c r="G106" s="17">
        <f>Table3[[#This Row],[Incentive Disbursements]]/'1.) CLM Reference'!$B$5</f>
        <v>2.0035488424910764E-3</v>
      </c>
      <c r="H106" s="17" t="str">
        <f t="shared" si="1"/>
        <v>NO</v>
      </c>
      <c r="I106" s="52">
        <v>0</v>
      </c>
      <c r="J106" s="53">
        <f>Table3[[#This Row],[CLM $ Collected ]]/'1.) CLM Reference'!$B$4</f>
        <v>2.9344118543939922E-3</v>
      </c>
      <c r="K106" s="54">
        <v>0</v>
      </c>
      <c r="L106" s="53">
        <f>Table3[[#This Row],[Incentive Disbursements]]/'1.) CLM Reference'!$B$5</f>
        <v>2.0035488424910764E-3</v>
      </c>
      <c r="M106" s="52">
        <v>0</v>
      </c>
      <c r="N106" s="55">
        <f>Table3[[#This Row],[CLM $ Collected ]]/'1.) CLM Reference'!$B$4</f>
        <v>2.9344118543939922E-3</v>
      </c>
      <c r="O106" s="54">
        <v>344</v>
      </c>
      <c r="P106" s="56">
        <f>Table3[[#This Row],[Incentive Disbursements]]/'1.) CLM Reference'!$B$5</f>
        <v>2.0035488424910764E-3</v>
      </c>
      <c r="R106" s="49" t="s">
        <v>140</v>
      </c>
      <c r="S106" s="49" t="s">
        <v>264</v>
      </c>
      <c r="T106" s="49" t="s">
        <v>239</v>
      </c>
      <c r="U106" s="49">
        <v>0</v>
      </c>
      <c r="V106" s="49">
        <v>2.9344118543939922E-3</v>
      </c>
      <c r="W106" s="49">
        <v>344</v>
      </c>
      <c r="X106" s="49">
        <v>2.0035488424910764E-3</v>
      </c>
      <c r="Y106" s="49" t="s">
        <v>1965</v>
      </c>
      <c r="Z106" s="49">
        <v>0</v>
      </c>
      <c r="AA106" s="49">
        <v>2.9344118543939922E-3</v>
      </c>
      <c r="AB106" s="49">
        <v>0</v>
      </c>
      <c r="AC106" s="49">
        <v>2.0035488424910764E-3</v>
      </c>
      <c r="AD106" s="49">
        <v>0</v>
      </c>
      <c r="AE106" s="49">
        <v>2.9344118543939922E-3</v>
      </c>
      <c r="AF106" s="49">
        <v>344</v>
      </c>
      <c r="AG106" s="49">
        <v>2.0035488424910764E-3</v>
      </c>
    </row>
    <row r="107" spans="1:33" s="49" customFormat="1" ht="15.75" thickBot="1" x14ac:dyDescent="0.3">
      <c r="A107" s="50" t="s">
        <v>140</v>
      </c>
      <c r="B107" s="51" t="s">
        <v>251</v>
      </c>
      <c r="C107" s="3" t="s">
        <v>244</v>
      </c>
      <c r="D107" s="15">
        <f>Table32[[#This Row],[Residential CLM $ Collected]]+Table32[[#This Row],[C&amp;I CLM $ Collected]]</f>
        <v>396586.79239999998</v>
      </c>
      <c r="E107" s="48">
        <f>Table3[[#This Row],[CLM $ Collected ]]/'1.) CLM Reference'!$B$4</f>
        <v>1.0286725027307304E-6</v>
      </c>
      <c r="F107" s="12">
        <f>Table32[[#This Row],[Residential Incentive Disbursements]]+Table32[[#This Row],[C&amp;I Incentive Disbursements]]</f>
        <v>0</v>
      </c>
      <c r="G107" s="17">
        <f>Table3[[#This Row],[Incentive Disbursements]]/'1.) CLM Reference'!$B$5</f>
        <v>0</v>
      </c>
      <c r="H107" s="17" t="str">
        <f t="shared" si="1"/>
        <v>N/A</v>
      </c>
      <c r="I107" s="52">
        <v>0</v>
      </c>
      <c r="J107" s="53">
        <f>Table3[[#This Row],[CLM $ Collected ]]/'1.) CLM Reference'!$B$4</f>
        <v>1.0286725027307304E-6</v>
      </c>
      <c r="K107" s="54">
        <v>0</v>
      </c>
      <c r="L107" s="53">
        <f>Table3[[#This Row],[Incentive Disbursements]]/'1.) CLM Reference'!$B$5</f>
        <v>0</v>
      </c>
      <c r="M107" s="52">
        <v>396586.79239999998</v>
      </c>
      <c r="N107" s="55">
        <f>Table3[[#This Row],[CLM $ Collected ]]/'1.) CLM Reference'!$B$4</f>
        <v>1.0286725027307304E-6</v>
      </c>
      <c r="O107" s="54">
        <v>0</v>
      </c>
      <c r="P107" s="56">
        <f>Table3[[#This Row],[Incentive Disbursements]]/'1.) CLM Reference'!$B$5</f>
        <v>0</v>
      </c>
      <c r="R107" s="49" t="s">
        <v>140</v>
      </c>
      <c r="S107" s="49" t="s">
        <v>251</v>
      </c>
      <c r="T107" s="49" t="s">
        <v>244</v>
      </c>
      <c r="U107" s="49">
        <v>396586.79239999998</v>
      </c>
      <c r="V107" s="49">
        <v>1.0286725027307304E-6</v>
      </c>
      <c r="W107" s="49">
        <v>0</v>
      </c>
      <c r="X107" s="49">
        <v>0</v>
      </c>
      <c r="Y107" s="49" t="s">
        <v>290</v>
      </c>
      <c r="Z107" s="49">
        <v>0</v>
      </c>
      <c r="AA107" s="49">
        <v>1.0286725027307304E-6</v>
      </c>
      <c r="AB107" s="49">
        <v>0</v>
      </c>
      <c r="AC107" s="49">
        <v>0</v>
      </c>
      <c r="AD107" s="49">
        <v>396586.79239999998</v>
      </c>
      <c r="AE107" s="49">
        <v>1.0286725027307304E-6</v>
      </c>
      <c r="AF107" s="49">
        <v>0</v>
      </c>
      <c r="AG107" s="49">
        <v>0</v>
      </c>
    </row>
    <row r="108" spans="1:33" s="49" customFormat="1" ht="15.75" thickBot="1" x14ac:dyDescent="0.3">
      <c r="A108" s="50" t="s">
        <v>141</v>
      </c>
      <c r="B108" s="51" t="s">
        <v>264</v>
      </c>
      <c r="C108" s="3" t="s">
        <v>239</v>
      </c>
      <c r="D108" s="15">
        <f>Table32[[#This Row],[Residential CLM $ Collected]]+Table32[[#This Row],[C&amp;I CLM $ Collected]]</f>
        <v>0</v>
      </c>
      <c r="E108" s="48">
        <f>Table3[[#This Row],[CLM $ Collected ]]/'1.) CLM Reference'!$B$4</f>
        <v>5.6746649611156925E-3</v>
      </c>
      <c r="F108" s="12">
        <f>Table32[[#This Row],[Residential Incentive Disbursements]]+Table32[[#This Row],[C&amp;I Incentive Disbursements]]</f>
        <v>40</v>
      </c>
      <c r="G108" s="17">
        <f>Table3[[#This Row],[Incentive Disbursements]]/'1.) CLM Reference'!$B$5</f>
        <v>2.1765553350372407E-3</v>
      </c>
      <c r="H108" s="17" t="str">
        <f t="shared" si="1"/>
        <v>NO</v>
      </c>
      <c r="I108" s="52">
        <v>0</v>
      </c>
      <c r="J108" s="53">
        <f>Table3[[#This Row],[CLM $ Collected ]]/'1.) CLM Reference'!$B$4</f>
        <v>5.6746649611156925E-3</v>
      </c>
      <c r="K108" s="54">
        <v>0</v>
      </c>
      <c r="L108" s="53">
        <f>Table3[[#This Row],[Incentive Disbursements]]/'1.) CLM Reference'!$B$5</f>
        <v>2.1765553350372407E-3</v>
      </c>
      <c r="M108" s="52">
        <v>0</v>
      </c>
      <c r="N108" s="55">
        <f>Table3[[#This Row],[CLM $ Collected ]]/'1.) CLM Reference'!$B$4</f>
        <v>5.6746649611156925E-3</v>
      </c>
      <c r="O108" s="54">
        <v>40</v>
      </c>
      <c r="P108" s="56">
        <f>Table3[[#This Row],[Incentive Disbursements]]/'1.) CLM Reference'!$B$5</f>
        <v>2.1765553350372407E-3</v>
      </c>
      <c r="R108" s="49" t="s">
        <v>141</v>
      </c>
      <c r="S108" s="49" t="s">
        <v>264</v>
      </c>
      <c r="T108" s="49" t="s">
        <v>239</v>
      </c>
      <c r="U108" s="49">
        <v>0</v>
      </c>
      <c r="V108" s="49">
        <v>5.6746649611156925E-3</v>
      </c>
      <c r="W108" s="49">
        <v>40</v>
      </c>
      <c r="X108" s="49">
        <v>2.1765553350372407E-3</v>
      </c>
      <c r="Y108" s="49" t="s">
        <v>1965</v>
      </c>
      <c r="Z108" s="49">
        <v>0</v>
      </c>
      <c r="AA108" s="49">
        <v>5.6746649611156925E-3</v>
      </c>
      <c r="AB108" s="49">
        <v>0</v>
      </c>
      <c r="AC108" s="49">
        <v>2.1765553350372407E-3</v>
      </c>
      <c r="AD108" s="49">
        <v>0</v>
      </c>
      <c r="AE108" s="49">
        <v>5.6746649611156925E-3</v>
      </c>
      <c r="AF108" s="49">
        <v>40</v>
      </c>
      <c r="AG108" s="49">
        <v>2.1765553350372407E-3</v>
      </c>
    </row>
    <row r="109" spans="1:33" s="49" customFormat="1" ht="15.75" thickBot="1" x14ac:dyDescent="0.3">
      <c r="A109" s="50" t="s">
        <v>141</v>
      </c>
      <c r="B109" s="51" t="s">
        <v>251</v>
      </c>
      <c r="C109" s="3" t="s">
        <v>244</v>
      </c>
      <c r="D109" s="15">
        <f>Table32[[#This Row],[Residential CLM $ Collected]]+Table32[[#This Row],[C&amp;I CLM $ Collected]]</f>
        <v>16626.321499999998</v>
      </c>
      <c r="E109" s="48">
        <f>Table3[[#This Row],[CLM $ Collected ]]/'1.) CLM Reference'!$B$4</f>
        <v>3.6796476229299019E-8</v>
      </c>
      <c r="F109" s="12">
        <f>Table32[[#This Row],[Residential Incentive Disbursements]]+Table32[[#This Row],[C&amp;I Incentive Disbursements]]</f>
        <v>0</v>
      </c>
      <c r="G109" s="17">
        <f>Table3[[#This Row],[Incentive Disbursements]]/'1.) CLM Reference'!$B$5</f>
        <v>0</v>
      </c>
      <c r="H109" s="17" t="str">
        <f t="shared" si="1"/>
        <v>N/A</v>
      </c>
      <c r="I109" s="52">
        <v>0</v>
      </c>
      <c r="J109" s="53">
        <f>Table3[[#This Row],[CLM $ Collected ]]/'1.) CLM Reference'!$B$4</f>
        <v>3.6796476229299019E-8</v>
      </c>
      <c r="K109" s="54">
        <v>0</v>
      </c>
      <c r="L109" s="53">
        <f>Table3[[#This Row],[Incentive Disbursements]]/'1.) CLM Reference'!$B$5</f>
        <v>0</v>
      </c>
      <c r="M109" s="52">
        <v>16626.321499999998</v>
      </c>
      <c r="N109" s="55">
        <f>Table3[[#This Row],[CLM $ Collected ]]/'1.) CLM Reference'!$B$4</f>
        <v>3.6796476229299019E-8</v>
      </c>
      <c r="O109" s="54">
        <v>0</v>
      </c>
      <c r="P109" s="56">
        <f>Table3[[#This Row],[Incentive Disbursements]]/'1.) CLM Reference'!$B$5</f>
        <v>0</v>
      </c>
      <c r="R109" s="49" t="s">
        <v>141</v>
      </c>
      <c r="S109" s="49" t="s">
        <v>251</v>
      </c>
      <c r="T109" s="49" t="s">
        <v>244</v>
      </c>
      <c r="U109" s="49">
        <v>16626.321499999998</v>
      </c>
      <c r="V109" s="49">
        <v>3.6796476229299019E-8</v>
      </c>
      <c r="W109" s="49">
        <v>0</v>
      </c>
      <c r="X109" s="49">
        <v>0</v>
      </c>
      <c r="Y109" s="49" t="s">
        <v>290</v>
      </c>
      <c r="Z109" s="49">
        <v>0</v>
      </c>
      <c r="AA109" s="49">
        <v>3.6796476229299019E-8</v>
      </c>
      <c r="AB109" s="49">
        <v>0</v>
      </c>
      <c r="AC109" s="49">
        <v>0</v>
      </c>
      <c r="AD109" s="49">
        <v>16626.321499999998</v>
      </c>
      <c r="AE109" s="49">
        <v>3.6796476229299019E-8</v>
      </c>
      <c r="AF109" s="49">
        <v>0</v>
      </c>
      <c r="AG109" s="49">
        <v>0</v>
      </c>
    </row>
    <row r="110" spans="1:33" s="49" customFormat="1" ht="15.75" thickBot="1" x14ac:dyDescent="0.3">
      <c r="A110" s="50" t="s">
        <v>142</v>
      </c>
      <c r="B110" s="51" t="s">
        <v>264</v>
      </c>
      <c r="C110" s="3" t="s">
        <v>239</v>
      </c>
      <c r="D110" s="15">
        <f>Table32[[#This Row],[Residential CLM $ Collected]]+Table32[[#This Row],[C&amp;I CLM $ Collected]]</f>
        <v>0</v>
      </c>
      <c r="E110" s="48">
        <f>Table3[[#This Row],[CLM $ Collected ]]/'1.) CLM Reference'!$B$4</f>
        <v>3.7410066267488215E-3</v>
      </c>
      <c r="F110" s="12">
        <f>Table32[[#This Row],[Residential Incentive Disbursements]]+Table32[[#This Row],[C&amp;I Incentive Disbursements]]</f>
        <v>100</v>
      </c>
      <c r="G110" s="17">
        <f>Table3[[#This Row],[Incentive Disbursements]]/'1.) CLM Reference'!$B$5</f>
        <v>1.127866410822744E-3</v>
      </c>
      <c r="H110" s="17" t="str">
        <f t="shared" si="1"/>
        <v>NO</v>
      </c>
      <c r="I110" s="52">
        <v>0</v>
      </c>
      <c r="J110" s="53">
        <f>Table3[[#This Row],[CLM $ Collected ]]/'1.) CLM Reference'!$B$4</f>
        <v>3.7410066267488215E-3</v>
      </c>
      <c r="K110" s="54">
        <v>0</v>
      </c>
      <c r="L110" s="53">
        <f>Table3[[#This Row],[Incentive Disbursements]]/'1.) CLM Reference'!$B$5</f>
        <v>1.127866410822744E-3</v>
      </c>
      <c r="M110" s="52">
        <v>0</v>
      </c>
      <c r="N110" s="55">
        <f>Table3[[#This Row],[CLM $ Collected ]]/'1.) CLM Reference'!$B$4</f>
        <v>3.7410066267488215E-3</v>
      </c>
      <c r="O110" s="54">
        <v>100</v>
      </c>
      <c r="P110" s="56">
        <f>Table3[[#This Row],[Incentive Disbursements]]/'1.) CLM Reference'!$B$5</f>
        <v>1.127866410822744E-3</v>
      </c>
      <c r="R110" s="49" t="s">
        <v>142</v>
      </c>
      <c r="S110" s="49" t="s">
        <v>264</v>
      </c>
      <c r="T110" s="49" t="s">
        <v>239</v>
      </c>
      <c r="U110" s="49">
        <v>0</v>
      </c>
      <c r="V110" s="49">
        <v>3.7410066267488215E-3</v>
      </c>
      <c r="W110" s="49">
        <v>100</v>
      </c>
      <c r="X110" s="49">
        <v>1.127866410822744E-3</v>
      </c>
      <c r="Y110" s="49" t="s">
        <v>1965</v>
      </c>
      <c r="Z110" s="49">
        <v>0</v>
      </c>
      <c r="AA110" s="49">
        <v>3.7410066267488215E-3</v>
      </c>
      <c r="AB110" s="49">
        <v>0</v>
      </c>
      <c r="AC110" s="49">
        <v>1.127866410822744E-3</v>
      </c>
      <c r="AD110" s="49">
        <v>0</v>
      </c>
      <c r="AE110" s="49">
        <v>3.7410066267488215E-3</v>
      </c>
      <c r="AF110" s="49">
        <v>100</v>
      </c>
      <c r="AG110" s="49">
        <v>1.127866410822744E-3</v>
      </c>
    </row>
    <row r="111" spans="1:33" s="49" customFormat="1" ht="15.75" thickBot="1" x14ac:dyDescent="0.3">
      <c r="A111" s="50" t="s">
        <v>142</v>
      </c>
      <c r="B111" s="51" t="s">
        <v>251</v>
      </c>
      <c r="C111" s="3" t="s">
        <v>244</v>
      </c>
      <c r="D111" s="15">
        <f>Table32[[#This Row],[Residential CLM $ Collected]]+Table32[[#This Row],[C&amp;I CLM $ Collected]]</f>
        <v>20302.3325</v>
      </c>
      <c r="E111" s="48">
        <f>Table3[[#This Row],[CLM $ Collected ]]/'1.) CLM Reference'!$B$4</f>
        <v>2.1857014751558925E-3</v>
      </c>
      <c r="F111" s="12">
        <f>Table32[[#This Row],[Residential Incentive Disbursements]]+Table32[[#This Row],[C&amp;I Incentive Disbursements]]</f>
        <v>0</v>
      </c>
      <c r="G111" s="17">
        <f>Table3[[#This Row],[Incentive Disbursements]]/'1.) CLM Reference'!$B$5</f>
        <v>6.6635247998454467E-4</v>
      </c>
      <c r="H111" s="17" t="str">
        <f t="shared" si="1"/>
        <v>NO</v>
      </c>
      <c r="I111" s="52">
        <v>0</v>
      </c>
      <c r="J111" s="53">
        <f>Table3[[#This Row],[CLM $ Collected ]]/'1.) CLM Reference'!$B$4</f>
        <v>2.1857014751558925E-3</v>
      </c>
      <c r="K111" s="54">
        <v>0</v>
      </c>
      <c r="L111" s="53">
        <f>Table3[[#This Row],[Incentive Disbursements]]/'1.) CLM Reference'!$B$5</f>
        <v>6.6635247998454467E-4</v>
      </c>
      <c r="M111" s="52">
        <v>20302.3325</v>
      </c>
      <c r="N111" s="55">
        <f>Table3[[#This Row],[CLM $ Collected ]]/'1.) CLM Reference'!$B$4</f>
        <v>2.1857014751558925E-3</v>
      </c>
      <c r="O111" s="54">
        <v>0</v>
      </c>
      <c r="P111" s="56">
        <f>Table3[[#This Row],[Incentive Disbursements]]/'1.) CLM Reference'!$B$5</f>
        <v>6.6635247998454467E-4</v>
      </c>
      <c r="R111" s="49" t="s">
        <v>142</v>
      </c>
      <c r="S111" s="49" t="s">
        <v>251</v>
      </c>
      <c r="T111" s="49" t="s">
        <v>244</v>
      </c>
      <c r="U111" s="49">
        <v>20302.3325</v>
      </c>
      <c r="V111" s="49">
        <v>2.1857014751558925E-3</v>
      </c>
      <c r="W111" s="49">
        <v>0</v>
      </c>
      <c r="X111" s="49">
        <v>6.6635247998454467E-4</v>
      </c>
      <c r="Y111" s="49" t="s">
        <v>1965</v>
      </c>
      <c r="Z111" s="49">
        <v>0</v>
      </c>
      <c r="AA111" s="49">
        <v>2.1857014751558925E-3</v>
      </c>
      <c r="AB111" s="49">
        <v>0</v>
      </c>
      <c r="AC111" s="49">
        <v>6.6635247998454467E-4</v>
      </c>
      <c r="AD111" s="49">
        <v>20302.3325</v>
      </c>
      <c r="AE111" s="49">
        <v>2.1857014751558925E-3</v>
      </c>
      <c r="AF111" s="49">
        <v>0</v>
      </c>
      <c r="AG111" s="49">
        <v>6.6635247998454467E-4</v>
      </c>
    </row>
    <row r="112" spans="1:33" s="49" customFormat="1" ht="15.75" thickBot="1" x14ac:dyDescent="0.3">
      <c r="A112" s="50" t="s">
        <v>143</v>
      </c>
      <c r="B112" s="51" t="s">
        <v>251</v>
      </c>
      <c r="C112" s="3" t="s">
        <v>244</v>
      </c>
      <c r="D112" s="15">
        <f>Table32[[#This Row],[Residential CLM $ Collected]]+Table32[[#This Row],[C&amp;I CLM $ Collected]]</f>
        <v>62155.3321</v>
      </c>
      <c r="E112" s="48">
        <f>Table3[[#This Row],[CLM $ Collected ]]/'1.) CLM Reference'!$B$4</f>
        <v>2.9980255255248867E-3</v>
      </c>
      <c r="F112" s="12">
        <f>Table32[[#This Row],[Residential Incentive Disbursements]]+Table32[[#This Row],[C&amp;I Incentive Disbursements]]</f>
        <v>0</v>
      </c>
      <c r="G112" s="17">
        <f>Table3[[#This Row],[Incentive Disbursements]]/'1.) CLM Reference'!$B$5</f>
        <v>5.8987864390453457E-3</v>
      </c>
      <c r="H112" s="17" t="str">
        <f t="shared" si="1"/>
        <v>YES</v>
      </c>
      <c r="I112" s="52">
        <v>0</v>
      </c>
      <c r="J112" s="53">
        <f>Table3[[#This Row],[CLM $ Collected ]]/'1.) CLM Reference'!$B$4</f>
        <v>2.9980255255248867E-3</v>
      </c>
      <c r="K112" s="54">
        <v>0</v>
      </c>
      <c r="L112" s="53">
        <f>Table3[[#This Row],[Incentive Disbursements]]/'1.) CLM Reference'!$B$5</f>
        <v>5.8987864390453457E-3</v>
      </c>
      <c r="M112" s="52">
        <v>62155.3321</v>
      </c>
      <c r="N112" s="55">
        <f>Table3[[#This Row],[CLM $ Collected ]]/'1.) CLM Reference'!$B$4</f>
        <v>2.9980255255248867E-3</v>
      </c>
      <c r="O112" s="54">
        <v>0</v>
      </c>
      <c r="P112" s="56">
        <f>Table3[[#This Row],[Incentive Disbursements]]/'1.) CLM Reference'!$B$5</f>
        <v>5.8987864390453457E-3</v>
      </c>
      <c r="R112" s="49" t="s">
        <v>143</v>
      </c>
      <c r="S112" s="49" t="s">
        <v>251</v>
      </c>
      <c r="T112" s="49" t="s">
        <v>244</v>
      </c>
      <c r="U112" s="49">
        <v>62155.3321</v>
      </c>
      <c r="V112" s="49">
        <v>2.9980255255248867E-3</v>
      </c>
      <c r="W112" s="49">
        <v>0</v>
      </c>
      <c r="X112" s="49">
        <v>5.8987864390453457E-3</v>
      </c>
      <c r="Y112" s="49" t="s">
        <v>1966</v>
      </c>
      <c r="Z112" s="49">
        <v>0</v>
      </c>
      <c r="AA112" s="49">
        <v>2.9980255255248867E-3</v>
      </c>
      <c r="AB112" s="49">
        <v>0</v>
      </c>
      <c r="AC112" s="49">
        <v>5.8987864390453457E-3</v>
      </c>
      <c r="AD112" s="49">
        <v>62155.3321</v>
      </c>
      <c r="AE112" s="49">
        <v>2.9980255255248867E-3</v>
      </c>
      <c r="AF112" s="49">
        <v>0</v>
      </c>
      <c r="AG112" s="49">
        <v>5.8987864390453457E-3</v>
      </c>
    </row>
    <row r="113" spans="1:33" s="49" customFormat="1" ht="15.75" thickBot="1" x14ac:dyDescent="0.3">
      <c r="A113" s="50" t="s">
        <v>144</v>
      </c>
      <c r="B113" s="51" t="s">
        <v>251</v>
      </c>
      <c r="C113" s="3" t="s">
        <v>244</v>
      </c>
      <c r="D113" s="15">
        <f>Table32[[#This Row],[Residential CLM $ Collected]]+Table32[[#This Row],[C&amp;I CLM $ Collected]]</f>
        <v>54912.122300000003</v>
      </c>
      <c r="E113" s="48">
        <f>Table3[[#This Row],[CLM $ Collected ]]/'1.) CLM Reference'!$B$4</f>
        <v>1.6170106326539918E-7</v>
      </c>
      <c r="F113" s="12">
        <f>Table32[[#This Row],[Residential Incentive Disbursements]]+Table32[[#This Row],[C&amp;I Incentive Disbursements]]</f>
        <v>0</v>
      </c>
      <c r="G113" s="17">
        <f>Table3[[#This Row],[Incentive Disbursements]]/'1.) CLM Reference'!$B$5</f>
        <v>0</v>
      </c>
      <c r="H113" s="17" t="str">
        <f t="shared" si="1"/>
        <v>N/A</v>
      </c>
      <c r="I113" s="52">
        <v>0</v>
      </c>
      <c r="J113" s="53">
        <f>Table3[[#This Row],[CLM $ Collected ]]/'1.) CLM Reference'!$B$4</f>
        <v>1.6170106326539918E-7</v>
      </c>
      <c r="K113" s="54">
        <v>0</v>
      </c>
      <c r="L113" s="53">
        <f>Table3[[#This Row],[Incentive Disbursements]]/'1.) CLM Reference'!$B$5</f>
        <v>0</v>
      </c>
      <c r="M113" s="52">
        <v>54912.122300000003</v>
      </c>
      <c r="N113" s="55">
        <f>Table3[[#This Row],[CLM $ Collected ]]/'1.) CLM Reference'!$B$4</f>
        <v>1.6170106326539918E-7</v>
      </c>
      <c r="O113" s="54">
        <v>0</v>
      </c>
      <c r="P113" s="56">
        <f>Table3[[#This Row],[Incentive Disbursements]]/'1.) CLM Reference'!$B$5</f>
        <v>0</v>
      </c>
      <c r="R113" s="49" t="s">
        <v>144</v>
      </c>
      <c r="S113" s="49" t="s">
        <v>251</v>
      </c>
      <c r="T113" s="49" t="s">
        <v>244</v>
      </c>
      <c r="U113" s="49">
        <v>54912.122300000003</v>
      </c>
      <c r="V113" s="49">
        <v>1.6170106326539918E-7</v>
      </c>
      <c r="W113" s="49">
        <v>0</v>
      </c>
      <c r="X113" s="49">
        <v>0</v>
      </c>
      <c r="Y113" s="49" t="s">
        <v>290</v>
      </c>
      <c r="Z113" s="49">
        <v>0</v>
      </c>
      <c r="AA113" s="49">
        <v>1.6170106326539918E-7</v>
      </c>
      <c r="AB113" s="49">
        <v>0</v>
      </c>
      <c r="AC113" s="49">
        <v>0</v>
      </c>
      <c r="AD113" s="49">
        <v>54912.122300000003</v>
      </c>
      <c r="AE113" s="49">
        <v>1.6170106326539918E-7</v>
      </c>
      <c r="AF113" s="49">
        <v>0</v>
      </c>
      <c r="AG113" s="49">
        <v>0</v>
      </c>
    </row>
    <row r="114" spans="1:33" s="49" customFormat="1" ht="15.75" thickBot="1" x14ac:dyDescent="0.3">
      <c r="A114" s="50" t="s">
        <v>145</v>
      </c>
      <c r="B114" s="51" t="s">
        <v>251</v>
      </c>
      <c r="C114" s="3" t="s">
        <v>244</v>
      </c>
      <c r="D114" s="15">
        <f>Table32[[#This Row],[Residential CLM $ Collected]]+Table32[[#This Row],[C&amp;I CLM $ Collected]]</f>
        <v>167440.6943</v>
      </c>
      <c r="E114" s="48">
        <f>Table3[[#This Row],[CLM $ Collected ]]/'1.) CLM Reference'!$B$4</f>
        <v>4.1601789639542797E-3</v>
      </c>
      <c r="F114" s="12">
        <f>Table32[[#This Row],[Residential Incentive Disbursements]]+Table32[[#This Row],[C&amp;I Incentive Disbursements]]</f>
        <v>0</v>
      </c>
      <c r="G114" s="17">
        <f>Table3[[#This Row],[Incentive Disbursements]]/'1.) CLM Reference'!$B$5</f>
        <v>1.0930761948518912E-3</v>
      </c>
      <c r="H114" s="17" t="str">
        <f t="shared" si="1"/>
        <v>NO</v>
      </c>
      <c r="I114" s="52">
        <v>618.14779999999996</v>
      </c>
      <c r="J114" s="53">
        <f>Table3[[#This Row],[CLM $ Collected ]]/'1.) CLM Reference'!$B$4</f>
        <v>4.1601789639542797E-3</v>
      </c>
      <c r="K114" s="54">
        <v>0</v>
      </c>
      <c r="L114" s="53">
        <f>Table3[[#This Row],[Incentive Disbursements]]/'1.) CLM Reference'!$B$5</f>
        <v>1.0930761948518912E-3</v>
      </c>
      <c r="M114" s="52">
        <v>166822.5465</v>
      </c>
      <c r="N114" s="55">
        <f>Table3[[#This Row],[CLM $ Collected ]]/'1.) CLM Reference'!$B$4</f>
        <v>4.1601789639542797E-3</v>
      </c>
      <c r="O114" s="54">
        <v>0</v>
      </c>
      <c r="P114" s="56">
        <f>Table3[[#This Row],[Incentive Disbursements]]/'1.) CLM Reference'!$B$5</f>
        <v>1.0930761948518912E-3</v>
      </c>
      <c r="R114" s="49" t="s">
        <v>145</v>
      </c>
      <c r="S114" s="49" t="s">
        <v>251</v>
      </c>
      <c r="T114" s="49" t="s">
        <v>244</v>
      </c>
      <c r="U114" s="49">
        <v>167440.6943</v>
      </c>
      <c r="V114" s="49">
        <v>4.1601789639542797E-3</v>
      </c>
      <c r="W114" s="49">
        <v>0</v>
      </c>
      <c r="X114" s="49">
        <v>1.0930761948518912E-3</v>
      </c>
      <c r="Y114" s="49" t="s">
        <v>1965</v>
      </c>
      <c r="Z114" s="49">
        <v>618.14779999999996</v>
      </c>
      <c r="AA114" s="49">
        <v>4.1601789639542797E-3</v>
      </c>
      <c r="AB114" s="49">
        <v>0</v>
      </c>
      <c r="AC114" s="49">
        <v>1.0930761948518912E-3</v>
      </c>
      <c r="AD114" s="49">
        <v>166822.5465</v>
      </c>
      <c r="AE114" s="49">
        <v>4.1601789639542797E-3</v>
      </c>
      <c r="AF114" s="49">
        <v>0</v>
      </c>
      <c r="AG114" s="49">
        <v>1.0930761948518912E-3</v>
      </c>
    </row>
    <row r="115" spans="1:33" s="49" customFormat="1" ht="15.75" thickBot="1" x14ac:dyDescent="0.3">
      <c r="A115" s="50" t="s">
        <v>146</v>
      </c>
      <c r="B115" s="51" t="s">
        <v>251</v>
      </c>
      <c r="C115" s="3" t="s">
        <v>244</v>
      </c>
      <c r="D115" s="15">
        <f>Table32[[#This Row],[Residential CLM $ Collected]]+Table32[[#This Row],[C&amp;I CLM $ Collected]]</f>
        <v>3203.2554</v>
      </c>
      <c r="E115" s="48">
        <f>Table3[[#This Row],[CLM $ Collected ]]/'1.) CLM Reference'!$B$4</f>
        <v>3.4846001826259223E-7</v>
      </c>
      <c r="F115" s="12">
        <f>Table32[[#This Row],[Residential Incentive Disbursements]]+Table32[[#This Row],[C&amp;I Incentive Disbursements]]</f>
        <v>0</v>
      </c>
      <c r="G115" s="17">
        <f>Table3[[#This Row],[Incentive Disbursements]]/'1.) CLM Reference'!$B$5</f>
        <v>0</v>
      </c>
      <c r="H115" s="17" t="str">
        <f t="shared" si="1"/>
        <v>N/A</v>
      </c>
      <c r="I115" s="52">
        <v>0</v>
      </c>
      <c r="J115" s="53">
        <f>Table3[[#This Row],[CLM $ Collected ]]/'1.) CLM Reference'!$B$4</f>
        <v>3.4846001826259223E-7</v>
      </c>
      <c r="K115" s="54">
        <v>0</v>
      </c>
      <c r="L115" s="53">
        <f>Table3[[#This Row],[Incentive Disbursements]]/'1.) CLM Reference'!$B$5</f>
        <v>0</v>
      </c>
      <c r="M115" s="52">
        <v>3203.2554</v>
      </c>
      <c r="N115" s="55">
        <f>Table3[[#This Row],[CLM $ Collected ]]/'1.) CLM Reference'!$B$4</f>
        <v>3.4846001826259223E-7</v>
      </c>
      <c r="O115" s="54">
        <v>0</v>
      </c>
      <c r="P115" s="56">
        <f>Table3[[#This Row],[Incentive Disbursements]]/'1.) CLM Reference'!$B$5</f>
        <v>0</v>
      </c>
      <c r="R115" s="49" t="s">
        <v>146</v>
      </c>
      <c r="S115" s="49" t="s">
        <v>251</v>
      </c>
      <c r="T115" s="49" t="s">
        <v>244</v>
      </c>
      <c r="U115" s="49">
        <v>3203.2554</v>
      </c>
      <c r="V115" s="49">
        <v>3.4846001826259223E-7</v>
      </c>
      <c r="W115" s="49">
        <v>0</v>
      </c>
      <c r="X115" s="49">
        <v>0</v>
      </c>
      <c r="Y115" s="49" t="s">
        <v>290</v>
      </c>
      <c r="Z115" s="49">
        <v>0</v>
      </c>
      <c r="AA115" s="49">
        <v>3.4846001826259223E-7</v>
      </c>
      <c r="AB115" s="49">
        <v>0</v>
      </c>
      <c r="AC115" s="49">
        <v>0</v>
      </c>
      <c r="AD115" s="49">
        <v>3203.2554</v>
      </c>
      <c r="AE115" s="49">
        <v>3.4846001826259223E-7</v>
      </c>
      <c r="AF115" s="49">
        <v>0</v>
      </c>
      <c r="AG115" s="49">
        <v>0</v>
      </c>
    </row>
    <row r="116" spans="1:33" s="49" customFormat="1" ht="15.75" thickBot="1" x14ac:dyDescent="0.3">
      <c r="A116" s="50" t="s">
        <v>147</v>
      </c>
      <c r="B116" s="51" t="s">
        <v>251</v>
      </c>
      <c r="C116" s="3" t="s">
        <v>239</v>
      </c>
      <c r="D116" s="15">
        <f>Table32[[#This Row],[Residential CLM $ Collected]]+Table32[[#This Row],[C&amp;I CLM $ Collected]]</f>
        <v>10510.4792</v>
      </c>
      <c r="E116" s="48">
        <f>Table3[[#This Row],[CLM $ Collected ]]/'1.) CLM Reference'!$B$4</f>
        <v>3.4139955005923722E-3</v>
      </c>
      <c r="F116" s="12">
        <f>Table32[[#This Row],[Residential Incentive Disbursements]]+Table32[[#This Row],[C&amp;I Incentive Disbursements]]</f>
        <v>70</v>
      </c>
      <c r="G116" s="17">
        <f>Table3[[#This Row],[Incentive Disbursements]]/'1.) CLM Reference'!$B$5</f>
        <v>3.4458122405286152E-3</v>
      </c>
      <c r="H116" s="17" t="str">
        <f t="shared" si="1"/>
        <v>YES</v>
      </c>
      <c r="I116" s="52">
        <v>0</v>
      </c>
      <c r="J116" s="53">
        <f>Table3[[#This Row],[CLM $ Collected ]]/'1.) CLM Reference'!$B$4</f>
        <v>3.4139955005923722E-3</v>
      </c>
      <c r="K116" s="54">
        <v>0</v>
      </c>
      <c r="L116" s="53">
        <f>Table3[[#This Row],[Incentive Disbursements]]/'1.) CLM Reference'!$B$5</f>
        <v>3.4458122405286152E-3</v>
      </c>
      <c r="M116" s="52">
        <v>10510.4792</v>
      </c>
      <c r="N116" s="55">
        <f>Table3[[#This Row],[CLM $ Collected ]]/'1.) CLM Reference'!$B$4</f>
        <v>3.4139955005923722E-3</v>
      </c>
      <c r="O116" s="54">
        <v>70</v>
      </c>
      <c r="P116" s="56">
        <f>Table3[[#This Row],[Incentive Disbursements]]/'1.) CLM Reference'!$B$5</f>
        <v>3.4458122405286152E-3</v>
      </c>
      <c r="R116" s="49" t="s">
        <v>147</v>
      </c>
      <c r="S116" s="49" t="s">
        <v>251</v>
      </c>
      <c r="T116" s="49" t="s">
        <v>239</v>
      </c>
      <c r="U116" s="49">
        <v>10510.4792</v>
      </c>
      <c r="V116" s="49">
        <v>3.4139955005923722E-3</v>
      </c>
      <c r="W116" s="49">
        <v>70</v>
      </c>
      <c r="X116" s="49">
        <v>3.4458122405286152E-3</v>
      </c>
      <c r="Y116" s="49" t="s">
        <v>1966</v>
      </c>
      <c r="Z116" s="49">
        <v>0</v>
      </c>
      <c r="AA116" s="49">
        <v>3.4139955005923722E-3</v>
      </c>
      <c r="AB116" s="49">
        <v>0</v>
      </c>
      <c r="AC116" s="49">
        <v>3.4458122405286152E-3</v>
      </c>
      <c r="AD116" s="49">
        <v>10510.4792</v>
      </c>
      <c r="AE116" s="49">
        <v>3.4139955005923722E-3</v>
      </c>
      <c r="AF116" s="49">
        <v>70</v>
      </c>
      <c r="AG116" s="49">
        <v>3.4458122405286152E-3</v>
      </c>
    </row>
    <row r="117" spans="1:33" s="49" customFormat="1" ht="15.75" thickBot="1" x14ac:dyDescent="0.3">
      <c r="A117" s="50" t="s">
        <v>148</v>
      </c>
      <c r="B117" s="51" t="s">
        <v>251</v>
      </c>
      <c r="C117" s="3" t="s">
        <v>239</v>
      </c>
      <c r="D117" s="15">
        <f>Table32[[#This Row],[Residential CLM $ Collected]]+Table32[[#This Row],[C&amp;I CLM $ Collected]]</f>
        <v>16102.516600000001</v>
      </c>
      <c r="E117" s="48">
        <f>Table3[[#This Row],[CLM $ Collected ]]/'1.) CLM Reference'!$B$4</f>
        <v>6.9135142523179825E-6</v>
      </c>
      <c r="F117" s="12">
        <f>Table32[[#This Row],[Residential Incentive Disbursements]]+Table32[[#This Row],[C&amp;I Incentive Disbursements]]</f>
        <v>0</v>
      </c>
      <c r="G117" s="17">
        <f>Table3[[#This Row],[Incentive Disbursements]]/'1.) CLM Reference'!$B$5</f>
        <v>6.1842791736729043E-5</v>
      </c>
      <c r="H117" s="17" t="str">
        <f t="shared" si="1"/>
        <v>YES</v>
      </c>
      <c r="I117" s="52">
        <v>0</v>
      </c>
      <c r="J117" s="53">
        <f>Table3[[#This Row],[CLM $ Collected ]]/'1.) CLM Reference'!$B$4</f>
        <v>6.9135142523179825E-6</v>
      </c>
      <c r="K117" s="54">
        <v>0</v>
      </c>
      <c r="L117" s="53">
        <f>Table3[[#This Row],[Incentive Disbursements]]/'1.) CLM Reference'!$B$5</f>
        <v>6.1842791736729043E-5</v>
      </c>
      <c r="M117" s="52">
        <v>16102.516600000001</v>
      </c>
      <c r="N117" s="55">
        <f>Table3[[#This Row],[CLM $ Collected ]]/'1.) CLM Reference'!$B$4</f>
        <v>6.9135142523179825E-6</v>
      </c>
      <c r="O117" s="54">
        <v>0</v>
      </c>
      <c r="P117" s="56">
        <f>Table3[[#This Row],[Incentive Disbursements]]/'1.) CLM Reference'!$B$5</f>
        <v>6.1842791736729043E-5</v>
      </c>
      <c r="R117" s="49" t="s">
        <v>148</v>
      </c>
      <c r="S117" s="49" t="s">
        <v>251</v>
      </c>
      <c r="T117" s="49" t="s">
        <v>239</v>
      </c>
      <c r="U117" s="49">
        <v>16102.516600000001</v>
      </c>
      <c r="V117" s="49">
        <v>6.9135142523179825E-6</v>
      </c>
      <c r="W117" s="49">
        <v>0</v>
      </c>
      <c r="X117" s="49">
        <v>6.1842791736729043E-5</v>
      </c>
      <c r="Y117" s="49" t="s">
        <v>1966</v>
      </c>
      <c r="Z117" s="49">
        <v>0</v>
      </c>
      <c r="AA117" s="49">
        <v>6.9135142523179825E-6</v>
      </c>
      <c r="AB117" s="49">
        <v>0</v>
      </c>
      <c r="AC117" s="49">
        <v>6.1842791736729043E-5</v>
      </c>
      <c r="AD117" s="49">
        <v>16102.516600000001</v>
      </c>
      <c r="AE117" s="49">
        <v>6.9135142523179825E-6</v>
      </c>
      <c r="AF117" s="49">
        <v>0</v>
      </c>
      <c r="AG117" s="49">
        <v>6.1842791736729043E-5</v>
      </c>
    </row>
    <row r="118" spans="1:33" s="49" customFormat="1" ht="15.75" thickBot="1" x14ac:dyDescent="0.3">
      <c r="A118" s="50" t="s">
        <v>149</v>
      </c>
      <c r="B118" s="51" t="s">
        <v>251</v>
      </c>
      <c r="C118" s="3" t="s">
        <v>239</v>
      </c>
      <c r="D118" s="15">
        <f>Table32[[#This Row],[Residential CLM $ Collected]]+Table32[[#This Row],[C&amp;I CLM $ Collected]]</f>
        <v>36435.988100000002</v>
      </c>
      <c r="E118" s="48">
        <f>Table3[[#This Row],[CLM $ Collected ]]/'1.) CLM Reference'!$B$4</f>
        <v>2.5423225587272642E-3</v>
      </c>
      <c r="F118" s="12">
        <f>Table32[[#This Row],[Residential Incentive Disbursements]]+Table32[[#This Row],[C&amp;I Incentive Disbursements]]</f>
        <v>15941.24</v>
      </c>
      <c r="G118" s="17">
        <f>Table3[[#This Row],[Incentive Disbursements]]/'1.) CLM Reference'!$B$5</f>
        <v>1.9077491191132614E-3</v>
      </c>
      <c r="H118" s="17" t="str">
        <f t="shared" si="1"/>
        <v>NO</v>
      </c>
      <c r="I118" s="52">
        <v>0</v>
      </c>
      <c r="J118" s="53">
        <f>Table3[[#This Row],[CLM $ Collected ]]/'1.) CLM Reference'!$B$4</f>
        <v>2.5423225587272642E-3</v>
      </c>
      <c r="K118" s="54">
        <v>0</v>
      </c>
      <c r="L118" s="53">
        <f>Table3[[#This Row],[Incentive Disbursements]]/'1.) CLM Reference'!$B$5</f>
        <v>1.9077491191132614E-3</v>
      </c>
      <c r="M118" s="52">
        <v>36435.988100000002</v>
      </c>
      <c r="N118" s="55">
        <f>Table3[[#This Row],[CLM $ Collected ]]/'1.) CLM Reference'!$B$4</f>
        <v>2.5423225587272642E-3</v>
      </c>
      <c r="O118" s="54">
        <v>15941.24</v>
      </c>
      <c r="P118" s="56">
        <f>Table3[[#This Row],[Incentive Disbursements]]/'1.) CLM Reference'!$B$5</f>
        <v>1.9077491191132614E-3</v>
      </c>
      <c r="R118" s="49" t="s">
        <v>149</v>
      </c>
      <c r="S118" s="49" t="s">
        <v>251</v>
      </c>
      <c r="T118" s="49" t="s">
        <v>239</v>
      </c>
      <c r="U118" s="49">
        <v>36435.988100000002</v>
      </c>
      <c r="V118" s="49">
        <v>2.5423225587272642E-3</v>
      </c>
      <c r="W118" s="49">
        <v>15941.24</v>
      </c>
      <c r="X118" s="49">
        <v>1.9077491191132614E-3</v>
      </c>
      <c r="Y118" s="49" t="s">
        <v>1965</v>
      </c>
      <c r="Z118" s="49">
        <v>0</v>
      </c>
      <c r="AA118" s="49">
        <v>2.5423225587272642E-3</v>
      </c>
      <c r="AB118" s="49">
        <v>0</v>
      </c>
      <c r="AC118" s="49">
        <v>1.9077491191132614E-3</v>
      </c>
      <c r="AD118" s="49">
        <v>36435.988100000002</v>
      </c>
      <c r="AE118" s="49">
        <v>2.5423225587272642E-3</v>
      </c>
      <c r="AF118" s="49">
        <v>15941.24</v>
      </c>
      <c r="AG118" s="49">
        <v>1.9077491191132614E-3</v>
      </c>
    </row>
    <row r="119" spans="1:33" s="49" customFormat="1" ht="15.75" thickBot="1" x14ac:dyDescent="0.3">
      <c r="A119" s="50" t="s">
        <v>150</v>
      </c>
      <c r="B119" s="51" t="s">
        <v>251</v>
      </c>
      <c r="C119" s="3" t="s">
        <v>244</v>
      </c>
      <c r="D119" s="15">
        <f>Table32[[#This Row],[Residential CLM $ Collected]]+Table32[[#This Row],[C&amp;I CLM $ Collected]]</f>
        <v>68425.132500000007</v>
      </c>
      <c r="E119" s="48">
        <f>Table3[[#This Row],[CLM $ Collected ]]/'1.) CLM Reference'!$B$4</f>
        <v>3.4475177055445861E-3</v>
      </c>
      <c r="F119" s="12">
        <f>Table32[[#This Row],[Residential Incentive Disbursements]]+Table32[[#This Row],[C&amp;I Incentive Disbursements]]</f>
        <v>0</v>
      </c>
      <c r="G119" s="17">
        <f>Table3[[#This Row],[Incentive Disbursements]]/'1.) CLM Reference'!$B$5</f>
        <v>2.6074865405668166E-3</v>
      </c>
      <c r="H119" s="17" t="str">
        <f t="shared" si="1"/>
        <v>NO</v>
      </c>
      <c r="I119" s="52">
        <v>0</v>
      </c>
      <c r="J119" s="53">
        <f>Table3[[#This Row],[CLM $ Collected ]]/'1.) CLM Reference'!$B$4</f>
        <v>3.4475177055445861E-3</v>
      </c>
      <c r="K119" s="54">
        <v>0</v>
      </c>
      <c r="L119" s="53">
        <f>Table3[[#This Row],[Incentive Disbursements]]/'1.) CLM Reference'!$B$5</f>
        <v>2.6074865405668166E-3</v>
      </c>
      <c r="M119" s="52">
        <v>68425.132500000007</v>
      </c>
      <c r="N119" s="55">
        <f>Table3[[#This Row],[CLM $ Collected ]]/'1.) CLM Reference'!$B$4</f>
        <v>3.4475177055445861E-3</v>
      </c>
      <c r="O119" s="54">
        <v>0</v>
      </c>
      <c r="P119" s="56">
        <f>Table3[[#This Row],[Incentive Disbursements]]/'1.) CLM Reference'!$B$5</f>
        <v>2.6074865405668166E-3</v>
      </c>
      <c r="R119" s="49" t="s">
        <v>150</v>
      </c>
      <c r="S119" s="49" t="s">
        <v>251</v>
      </c>
      <c r="T119" s="49" t="s">
        <v>244</v>
      </c>
      <c r="U119" s="49">
        <v>68425.132500000007</v>
      </c>
      <c r="V119" s="49">
        <v>3.4475177055445861E-3</v>
      </c>
      <c r="W119" s="49">
        <v>0</v>
      </c>
      <c r="X119" s="49">
        <v>2.6074865405668166E-3</v>
      </c>
      <c r="Y119" s="49" t="s">
        <v>1965</v>
      </c>
      <c r="Z119" s="49">
        <v>0</v>
      </c>
      <c r="AA119" s="49">
        <v>3.4475177055445861E-3</v>
      </c>
      <c r="AB119" s="49">
        <v>0</v>
      </c>
      <c r="AC119" s="49">
        <v>2.6074865405668166E-3</v>
      </c>
      <c r="AD119" s="49">
        <v>68425.132500000007</v>
      </c>
      <c r="AE119" s="49">
        <v>3.4475177055445861E-3</v>
      </c>
      <c r="AF119" s="49">
        <v>0</v>
      </c>
      <c r="AG119" s="49">
        <v>2.6074865405668166E-3</v>
      </c>
    </row>
    <row r="120" spans="1:33" s="49" customFormat="1" ht="15.75" thickBot="1" x14ac:dyDescent="0.3">
      <c r="A120" s="50" t="s">
        <v>151</v>
      </c>
      <c r="B120" s="51" t="s">
        <v>251</v>
      </c>
      <c r="C120" s="3" t="s">
        <v>239</v>
      </c>
      <c r="D120" s="15">
        <f>Table32[[#This Row],[Residential CLM $ Collected]]+Table32[[#This Row],[C&amp;I CLM $ Collected]]</f>
        <v>107295.5113</v>
      </c>
      <c r="E120" s="48">
        <f>Table3[[#This Row],[CLM $ Collected ]]/'1.) CLM Reference'!$B$4</f>
        <v>1.2165871035026631E-5</v>
      </c>
      <c r="F120" s="12">
        <f>Table32[[#This Row],[Residential Incentive Disbursements]]+Table32[[#This Row],[C&amp;I Incentive Disbursements]]</f>
        <v>6672</v>
      </c>
      <c r="G120" s="17">
        <f>Table3[[#This Row],[Incentive Disbursements]]/'1.) CLM Reference'!$B$5</f>
        <v>1.799001347657057E-5</v>
      </c>
      <c r="H120" s="17" t="str">
        <f t="shared" si="1"/>
        <v>YES</v>
      </c>
      <c r="I120" s="52">
        <v>0</v>
      </c>
      <c r="J120" s="53">
        <f>Table3[[#This Row],[CLM $ Collected ]]/'1.) CLM Reference'!$B$4</f>
        <v>1.2165871035026631E-5</v>
      </c>
      <c r="K120" s="54">
        <v>0</v>
      </c>
      <c r="L120" s="53">
        <f>Table3[[#This Row],[Incentive Disbursements]]/'1.) CLM Reference'!$B$5</f>
        <v>1.799001347657057E-5</v>
      </c>
      <c r="M120" s="52">
        <v>107295.5113</v>
      </c>
      <c r="N120" s="55">
        <f>Table3[[#This Row],[CLM $ Collected ]]/'1.) CLM Reference'!$B$4</f>
        <v>1.2165871035026631E-5</v>
      </c>
      <c r="O120" s="54">
        <v>6672</v>
      </c>
      <c r="P120" s="56">
        <f>Table3[[#This Row],[Incentive Disbursements]]/'1.) CLM Reference'!$B$5</f>
        <v>1.799001347657057E-5</v>
      </c>
      <c r="R120" s="49" t="s">
        <v>151</v>
      </c>
      <c r="S120" s="49" t="s">
        <v>251</v>
      </c>
      <c r="T120" s="49" t="s">
        <v>239</v>
      </c>
      <c r="U120" s="49">
        <v>107295.5113</v>
      </c>
      <c r="V120" s="49">
        <v>1.2165871035026631E-5</v>
      </c>
      <c r="W120" s="49">
        <v>6672</v>
      </c>
      <c r="X120" s="49">
        <v>1.799001347657057E-5</v>
      </c>
      <c r="Y120" s="49" t="s">
        <v>1966</v>
      </c>
      <c r="Z120" s="49">
        <v>0</v>
      </c>
      <c r="AA120" s="49">
        <v>1.2165871035026631E-5</v>
      </c>
      <c r="AB120" s="49">
        <v>0</v>
      </c>
      <c r="AC120" s="49">
        <v>1.799001347657057E-5</v>
      </c>
      <c r="AD120" s="49">
        <v>107295.5113</v>
      </c>
      <c r="AE120" s="49">
        <v>1.2165871035026631E-5</v>
      </c>
      <c r="AF120" s="49">
        <v>6672</v>
      </c>
      <c r="AG120" s="49">
        <v>1.799001347657057E-5</v>
      </c>
    </row>
    <row r="121" spans="1:33" s="49" customFormat="1" ht="15.75" thickBot="1" x14ac:dyDescent="0.3">
      <c r="A121" s="50" t="s">
        <v>152</v>
      </c>
      <c r="B121" s="51" t="s">
        <v>264</v>
      </c>
      <c r="C121" s="3" t="s">
        <v>239</v>
      </c>
      <c r="D121" s="15">
        <f>Table32[[#This Row],[Residential CLM $ Collected]]+Table32[[#This Row],[C&amp;I CLM $ Collected]]</f>
        <v>0</v>
      </c>
      <c r="E121" s="48">
        <f>Table3[[#This Row],[CLM $ Collected ]]/'1.) CLM Reference'!$B$4</f>
        <v>3.013423503776165E-5</v>
      </c>
      <c r="F121" s="12">
        <f>Table32[[#This Row],[Residential Incentive Disbursements]]+Table32[[#This Row],[C&amp;I Incentive Disbursements]]</f>
        <v>9499</v>
      </c>
      <c r="G121" s="17">
        <f>Table3[[#This Row],[Incentive Disbursements]]/'1.) CLM Reference'!$B$5</f>
        <v>0</v>
      </c>
      <c r="H121" s="17" t="str">
        <f t="shared" si="1"/>
        <v>NO</v>
      </c>
      <c r="I121" s="52">
        <v>0</v>
      </c>
      <c r="J121" s="53">
        <f>Table3[[#This Row],[CLM $ Collected ]]/'1.) CLM Reference'!$B$4</f>
        <v>3.013423503776165E-5</v>
      </c>
      <c r="K121" s="54">
        <v>0</v>
      </c>
      <c r="L121" s="53">
        <f>Table3[[#This Row],[Incentive Disbursements]]/'1.) CLM Reference'!$B$5</f>
        <v>0</v>
      </c>
      <c r="M121" s="52">
        <v>0</v>
      </c>
      <c r="N121" s="55">
        <f>Table3[[#This Row],[CLM $ Collected ]]/'1.) CLM Reference'!$B$4</f>
        <v>3.013423503776165E-5</v>
      </c>
      <c r="O121" s="54">
        <v>9499</v>
      </c>
      <c r="P121" s="56">
        <f>Table3[[#This Row],[Incentive Disbursements]]/'1.) CLM Reference'!$B$5</f>
        <v>0</v>
      </c>
      <c r="R121" s="49" t="s">
        <v>152</v>
      </c>
      <c r="S121" s="49" t="s">
        <v>264</v>
      </c>
      <c r="T121" s="49" t="s">
        <v>239</v>
      </c>
      <c r="U121" s="49">
        <v>0</v>
      </c>
      <c r="V121" s="49">
        <v>3.013423503776165E-5</v>
      </c>
      <c r="W121" s="49">
        <v>9499</v>
      </c>
      <c r="X121" s="49">
        <v>0</v>
      </c>
      <c r="Y121" s="49" t="s">
        <v>1965</v>
      </c>
      <c r="Z121" s="49">
        <v>0</v>
      </c>
      <c r="AA121" s="49">
        <v>3.013423503776165E-5</v>
      </c>
      <c r="AB121" s="49">
        <v>0</v>
      </c>
      <c r="AC121" s="49">
        <v>0</v>
      </c>
      <c r="AD121" s="49">
        <v>0</v>
      </c>
      <c r="AE121" s="49">
        <v>3.013423503776165E-5</v>
      </c>
      <c r="AF121" s="49">
        <v>9499</v>
      </c>
      <c r="AG121" s="49">
        <v>0</v>
      </c>
    </row>
    <row r="122" spans="1:33" s="49" customFormat="1" ht="15.75" thickBot="1" x14ac:dyDescent="0.3">
      <c r="A122" s="50" t="s">
        <v>152</v>
      </c>
      <c r="B122" s="51" t="s">
        <v>251</v>
      </c>
      <c r="C122" s="3" t="s">
        <v>244</v>
      </c>
      <c r="D122" s="15">
        <f>Table32[[#This Row],[Residential CLM $ Collected]]+Table32[[#This Row],[C&amp;I CLM $ Collected]]</f>
        <v>95856.074399999998</v>
      </c>
      <c r="E122" s="48">
        <f>Table3[[#This Row],[CLM $ Collected ]]/'1.) CLM Reference'!$B$4</f>
        <v>4.1244389706388213E-3</v>
      </c>
      <c r="F122" s="12">
        <f>Table32[[#This Row],[Residential Incentive Disbursements]]+Table32[[#This Row],[C&amp;I Incentive Disbursements]]</f>
        <v>0</v>
      </c>
      <c r="G122" s="17">
        <f>Table3[[#This Row],[Incentive Disbursements]]/'1.) CLM Reference'!$B$5</f>
        <v>2.8652725712296316E-3</v>
      </c>
      <c r="H122" s="17" t="str">
        <f t="shared" si="1"/>
        <v>NO</v>
      </c>
      <c r="I122" s="52">
        <v>0</v>
      </c>
      <c r="J122" s="53">
        <f>Table3[[#This Row],[CLM $ Collected ]]/'1.) CLM Reference'!$B$4</f>
        <v>4.1244389706388213E-3</v>
      </c>
      <c r="K122" s="54">
        <v>0</v>
      </c>
      <c r="L122" s="53">
        <f>Table3[[#This Row],[Incentive Disbursements]]/'1.) CLM Reference'!$B$5</f>
        <v>2.8652725712296316E-3</v>
      </c>
      <c r="M122" s="52">
        <v>95856.074399999998</v>
      </c>
      <c r="N122" s="55">
        <f>Table3[[#This Row],[CLM $ Collected ]]/'1.) CLM Reference'!$B$4</f>
        <v>4.1244389706388213E-3</v>
      </c>
      <c r="O122" s="54">
        <v>0</v>
      </c>
      <c r="P122" s="56">
        <f>Table3[[#This Row],[Incentive Disbursements]]/'1.) CLM Reference'!$B$5</f>
        <v>2.8652725712296316E-3</v>
      </c>
      <c r="R122" s="49" t="s">
        <v>152</v>
      </c>
      <c r="S122" s="49" t="s">
        <v>251</v>
      </c>
      <c r="T122" s="49" t="s">
        <v>244</v>
      </c>
      <c r="U122" s="49">
        <v>95856.074399999998</v>
      </c>
      <c r="V122" s="49">
        <v>4.1244389706388213E-3</v>
      </c>
      <c r="W122" s="49">
        <v>0</v>
      </c>
      <c r="X122" s="49">
        <v>2.8652725712296316E-3</v>
      </c>
      <c r="Y122" s="49" t="s">
        <v>1965</v>
      </c>
      <c r="Z122" s="49">
        <v>0</v>
      </c>
      <c r="AA122" s="49">
        <v>4.1244389706388213E-3</v>
      </c>
      <c r="AB122" s="49">
        <v>0</v>
      </c>
      <c r="AC122" s="49">
        <v>2.8652725712296316E-3</v>
      </c>
      <c r="AD122" s="49">
        <v>95856.074399999998</v>
      </c>
      <c r="AE122" s="49">
        <v>4.1244389706388213E-3</v>
      </c>
      <c r="AF122" s="49">
        <v>0</v>
      </c>
      <c r="AG122" s="49">
        <v>2.8652725712296316E-3</v>
      </c>
    </row>
    <row r="123" spans="1:33" s="49" customFormat="1" ht="15.75" thickBot="1" x14ac:dyDescent="0.3">
      <c r="A123" s="50" t="s">
        <v>153</v>
      </c>
      <c r="B123" s="51" t="s">
        <v>264</v>
      </c>
      <c r="C123" s="3" t="s">
        <v>239</v>
      </c>
      <c r="D123" s="15">
        <f>Table32[[#This Row],[Residential CLM $ Collected]]+Table32[[#This Row],[C&amp;I CLM $ Collected]]</f>
        <v>0</v>
      </c>
      <c r="E123" s="48">
        <f>Table3[[#This Row],[CLM $ Collected ]]/'1.) CLM Reference'!$B$4</f>
        <v>3.8897149085520477E-3</v>
      </c>
      <c r="F123" s="12">
        <f>Table32[[#This Row],[Residential Incentive Disbursements]]+Table32[[#This Row],[C&amp;I Incentive Disbursements]]</f>
        <v>60</v>
      </c>
      <c r="G123" s="17">
        <f>Table3[[#This Row],[Incentive Disbursements]]/'1.) CLM Reference'!$B$5</f>
        <v>1.3081171202100445E-3</v>
      </c>
      <c r="H123" s="17" t="str">
        <f t="shared" si="1"/>
        <v>NO</v>
      </c>
      <c r="I123" s="52">
        <v>0</v>
      </c>
      <c r="J123" s="53">
        <f>Table3[[#This Row],[CLM $ Collected ]]/'1.) CLM Reference'!$B$4</f>
        <v>3.8897149085520477E-3</v>
      </c>
      <c r="K123" s="54">
        <v>0</v>
      </c>
      <c r="L123" s="53">
        <f>Table3[[#This Row],[Incentive Disbursements]]/'1.) CLM Reference'!$B$5</f>
        <v>1.3081171202100445E-3</v>
      </c>
      <c r="M123" s="52">
        <v>0</v>
      </c>
      <c r="N123" s="55">
        <f>Table3[[#This Row],[CLM $ Collected ]]/'1.) CLM Reference'!$B$4</f>
        <v>3.8897149085520477E-3</v>
      </c>
      <c r="O123" s="54">
        <v>60</v>
      </c>
      <c r="P123" s="56">
        <f>Table3[[#This Row],[Incentive Disbursements]]/'1.) CLM Reference'!$B$5</f>
        <v>1.3081171202100445E-3</v>
      </c>
      <c r="R123" s="49" t="s">
        <v>153</v>
      </c>
      <c r="S123" s="49" t="s">
        <v>264</v>
      </c>
      <c r="T123" s="49" t="s">
        <v>239</v>
      </c>
      <c r="U123" s="49">
        <v>0</v>
      </c>
      <c r="V123" s="49">
        <v>3.8897149085520477E-3</v>
      </c>
      <c r="W123" s="49">
        <v>60</v>
      </c>
      <c r="X123" s="49">
        <v>1.3081171202100445E-3</v>
      </c>
      <c r="Y123" s="49" t="s">
        <v>1965</v>
      </c>
      <c r="Z123" s="49">
        <v>0</v>
      </c>
      <c r="AA123" s="49">
        <v>3.8897149085520477E-3</v>
      </c>
      <c r="AB123" s="49">
        <v>0</v>
      </c>
      <c r="AC123" s="49">
        <v>1.3081171202100445E-3</v>
      </c>
      <c r="AD123" s="49">
        <v>0</v>
      </c>
      <c r="AE123" s="49">
        <v>3.8897149085520477E-3</v>
      </c>
      <c r="AF123" s="49">
        <v>60</v>
      </c>
      <c r="AG123" s="49">
        <v>1.3081171202100445E-3</v>
      </c>
    </row>
    <row r="124" spans="1:33" s="49" customFormat="1" ht="15.75" thickBot="1" x14ac:dyDescent="0.3">
      <c r="A124" s="50" t="s">
        <v>153</v>
      </c>
      <c r="B124" s="51" t="s">
        <v>251</v>
      </c>
      <c r="C124" s="3" t="s">
        <v>244</v>
      </c>
      <c r="D124" s="15">
        <f>Table32[[#This Row],[Residential CLM $ Collected]]+Table32[[#This Row],[C&amp;I CLM $ Collected]]</f>
        <v>72142.353499999997</v>
      </c>
      <c r="E124" s="48">
        <f>Table3[[#This Row],[CLM $ Collected ]]/'1.) CLM Reference'!$B$4</f>
        <v>1.5902270040560837E-5</v>
      </c>
      <c r="F124" s="12">
        <f>Table32[[#This Row],[Residential Incentive Disbursements]]+Table32[[#This Row],[C&amp;I Incentive Disbursements]]</f>
        <v>0</v>
      </c>
      <c r="G124" s="17">
        <f>Table3[[#This Row],[Incentive Disbursements]]/'1.) CLM Reference'!$B$5</f>
        <v>0</v>
      </c>
      <c r="H124" s="17" t="str">
        <f t="shared" si="1"/>
        <v>NO</v>
      </c>
      <c r="I124" s="52">
        <v>6964.5801000000001</v>
      </c>
      <c r="J124" s="53">
        <f>Table3[[#This Row],[CLM $ Collected ]]/'1.) CLM Reference'!$B$4</f>
        <v>1.5902270040560837E-5</v>
      </c>
      <c r="K124" s="54">
        <v>0</v>
      </c>
      <c r="L124" s="53">
        <f>Table3[[#This Row],[Incentive Disbursements]]/'1.) CLM Reference'!$B$5</f>
        <v>0</v>
      </c>
      <c r="M124" s="52">
        <v>65177.773399999998</v>
      </c>
      <c r="N124" s="55">
        <f>Table3[[#This Row],[CLM $ Collected ]]/'1.) CLM Reference'!$B$4</f>
        <v>1.5902270040560837E-5</v>
      </c>
      <c r="O124" s="54">
        <v>0</v>
      </c>
      <c r="P124" s="56">
        <f>Table3[[#This Row],[Incentive Disbursements]]/'1.) CLM Reference'!$B$5</f>
        <v>0</v>
      </c>
      <c r="R124" s="49" t="s">
        <v>153</v>
      </c>
      <c r="S124" s="49" t="s">
        <v>251</v>
      </c>
      <c r="T124" s="49" t="s">
        <v>244</v>
      </c>
      <c r="U124" s="49">
        <v>72142.353499999997</v>
      </c>
      <c r="V124" s="49">
        <v>1.5902270040560837E-5</v>
      </c>
      <c r="W124" s="49">
        <v>0</v>
      </c>
      <c r="X124" s="49">
        <v>0</v>
      </c>
      <c r="Y124" s="49" t="s">
        <v>1965</v>
      </c>
      <c r="Z124" s="49">
        <v>6964.5801000000001</v>
      </c>
      <c r="AA124" s="49">
        <v>1.5902270040560837E-5</v>
      </c>
      <c r="AB124" s="49">
        <v>0</v>
      </c>
      <c r="AC124" s="49">
        <v>0</v>
      </c>
      <c r="AD124" s="49">
        <v>65177.773399999998</v>
      </c>
      <c r="AE124" s="49">
        <v>1.5902270040560837E-5</v>
      </c>
      <c r="AF124" s="49">
        <v>0</v>
      </c>
      <c r="AG124" s="49">
        <v>0</v>
      </c>
    </row>
    <row r="125" spans="1:33" s="49" customFormat="1" ht="15.75" thickBot="1" x14ac:dyDescent="0.3">
      <c r="A125" s="50" t="s">
        <v>154</v>
      </c>
      <c r="B125" s="51" t="s">
        <v>251</v>
      </c>
      <c r="C125" s="3" t="s">
        <v>239</v>
      </c>
      <c r="D125" s="15">
        <f>Table32[[#This Row],[Residential CLM $ Collected]]+Table32[[#This Row],[C&amp;I CLM $ Collected]]</f>
        <v>77177.016300000003</v>
      </c>
      <c r="E125" s="48">
        <f>Table3[[#This Row],[CLM $ Collected ]]/'1.) CLM Reference'!$B$4</f>
        <v>2.9767513754445901E-3</v>
      </c>
      <c r="F125" s="12">
        <f>Table32[[#This Row],[Residential Incentive Disbursements]]+Table32[[#This Row],[C&amp;I Incentive Disbursements]]</f>
        <v>1830</v>
      </c>
      <c r="G125" s="17">
        <f>Table3[[#This Row],[Incentive Disbursements]]/'1.) CLM Reference'!$B$5</f>
        <v>9.1663716607018092E-4</v>
      </c>
      <c r="H125" s="17" t="str">
        <f t="shared" si="1"/>
        <v>NO</v>
      </c>
      <c r="I125" s="52">
        <v>0</v>
      </c>
      <c r="J125" s="53">
        <f>Table3[[#This Row],[CLM $ Collected ]]/'1.) CLM Reference'!$B$4</f>
        <v>2.9767513754445901E-3</v>
      </c>
      <c r="K125" s="54">
        <v>0</v>
      </c>
      <c r="L125" s="53">
        <f>Table3[[#This Row],[Incentive Disbursements]]/'1.) CLM Reference'!$B$5</f>
        <v>9.1663716607018092E-4</v>
      </c>
      <c r="M125" s="52">
        <v>77177.016300000003</v>
      </c>
      <c r="N125" s="55">
        <f>Table3[[#This Row],[CLM $ Collected ]]/'1.) CLM Reference'!$B$4</f>
        <v>2.9767513754445901E-3</v>
      </c>
      <c r="O125" s="54">
        <v>1830</v>
      </c>
      <c r="P125" s="56">
        <f>Table3[[#This Row],[Incentive Disbursements]]/'1.) CLM Reference'!$B$5</f>
        <v>9.1663716607018092E-4</v>
      </c>
      <c r="R125" s="49" t="s">
        <v>154</v>
      </c>
      <c r="S125" s="49" t="s">
        <v>251</v>
      </c>
      <c r="T125" s="49" t="s">
        <v>239</v>
      </c>
      <c r="U125" s="49">
        <v>77177.016300000003</v>
      </c>
      <c r="V125" s="49">
        <v>2.9767513754445901E-3</v>
      </c>
      <c r="W125" s="49">
        <v>1830</v>
      </c>
      <c r="X125" s="49">
        <v>9.1663716607018092E-4</v>
      </c>
      <c r="Y125" s="49" t="s">
        <v>1965</v>
      </c>
      <c r="Z125" s="49">
        <v>0</v>
      </c>
      <c r="AA125" s="49">
        <v>2.9767513754445901E-3</v>
      </c>
      <c r="AB125" s="49">
        <v>0</v>
      </c>
      <c r="AC125" s="49">
        <v>9.1663716607018092E-4</v>
      </c>
      <c r="AD125" s="49">
        <v>77177.016300000003</v>
      </c>
      <c r="AE125" s="49">
        <v>2.9767513754445901E-3</v>
      </c>
      <c r="AF125" s="49">
        <v>1830</v>
      </c>
      <c r="AG125" s="49">
        <v>9.1663716607018092E-4</v>
      </c>
    </row>
    <row r="126" spans="1:33" s="49" customFormat="1" ht="15.75" thickBot="1" x14ac:dyDescent="0.3">
      <c r="A126" s="50" t="s">
        <v>155</v>
      </c>
      <c r="B126" s="51" t="s">
        <v>251</v>
      </c>
      <c r="C126" s="3" t="s">
        <v>239</v>
      </c>
      <c r="D126" s="15">
        <f>Table32[[#This Row],[Residential CLM $ Collected]]+Table32[[#This Row],[C&amp;I CLM $ Collected]]</f>
        <v>30629.914100000002</v>
      </c>
      <c r="E126" s="48">
        <f>Table3[[#This Row],[CLM $ Collected ]]/'1.) CLM Reference'!$B$4</f>
        <v>2.1468482759011624E-6</v>
      </c>
      <c r="F126" s="12">
        <f>Table32[[#This Row],[Residential Incentive Disbursements]]+Table32[[#This Row],[C&amp;I Incentive Disbursements]]</f>
        <v>0</v>
      </c>
      <c r="G126" s="17">
        <f>Table3[[#This Row],[Incentive Disbursements]]/'1.) CLM Reference'!$B$5</f>
        <v>0</v>
      </c>
      <c r="H126" s="17" t="str">
        <f t="shared" si="1"/>
        <v>N/A</v>
      </c>
      <c r="I126" s="52">
        <v>0</v>
      </c>
      <c r="J126" s="53">
        <f>Table3[[#This Row],[CLM $ Collected ]]/'1.) CLM Reference'!$B$4</f>
        <v>2.1468482759011624E-6</v>
      </c>
      <c r="K126" s="54">
        <v>0</v>
      </c>
      <c r="L126" s="53">
        <f>Table3[[#This Row],[Incentive Disbursements]]/'1.) CLM Reference'!$B$5</f>
        <v>0</v>
      </c>
      <c r="M126" s="52">
        <v>30629.914100000002</v>
      </c>
      <c r="N126" s="55">
        <f>Table3[[#This Row],[CLM $ Collected ]]/'1.) CLM Reference'!$B$4</f>
        <v>2.1468482759011624E-6</v>
      </c>
      <c r="O126" s="54">
        <v>0</v>
      </c>
      <c r="P126" s="56">
        <f>Table3[[#This Row],[Incentive Disbursements]]/'1.) CLM Reference'!$B$5</f>
        <v>0</v>
      </c>
      <c r="R126" s="49" t="s">
        <v>155</v>
      </c>
      <c r="S126" s="49" t="s">
        <v>251</v>
      </c>
      <c r="T126" s="49" t="s">
        <v>239</v>
      </c>
      <c r="U126" s="49">
        <v>30629.914100000002</v>
      </c>
      <c r="V126" s="49">
        <v>2.1468482759011624E-6</v>
      </c>
      <c r="W126" s="49">
        <v>0</v>
      </c>
      <c r="X126" s="49">
        <v>0</v>
      </c>
      <c r="Y126" s="49" t="s">
        <v>290</v>
      </c>
      <c r="Z126" s="49">
        <v>0</v>
      </c>
      <c r="AA126" s="49">
        <v>2.1468482759011624E-6</v>
      </c>
      <c r="AB126" s="49">
        <v>0</v>
      </c>
      <c r="AC126" s="49">
        <v>0</v>
      </c>
      <c r="AD126" s="49">
        <v>30629.914100000002</v>
      </c>
      <c r="AE126" s="49">
        <v>2.1468482759011624E-6</v>
      </c>
      <c r="AF126" s="49">
        <v>0</v>
      </c>
      <c r="AG126" s="49">
        <v>0</v>
      </c>
    </row>
    <row r="127" spans="1:33" s="49" customFormat="1" ht="15.75" thickBot="1" x14ac:dyDescent="0.3">
      <c r="A127" s="50" t="s">
        <v>156</v>
      </c>
      <c r="B127" s="51" t="s">
        <v>251</v>
      </c>
      <c r="C127" s="3" t="s">
        <v>239</v>
      </c>
      <c r="D127" s="15">
        <f>Table32[[#This Row],[Residential CLM $ Collected]]+Table32[[#This Row],[C&amp;I CLM $ Collected]]</f>
        <v>35141.119099999996</v>
      </c>
      <c r="E127" s="48">
        <f>Table3[[#This Row],[CLM $ Collected ]]/'1.) CLM Reference'!$B$4</f>
        <v>5.6440724092658165E-3</v>
      </c>
      <c r="F127" s="12">
        <f>Table32[[#This Row],[Residential Incentive Disbursements]]+Table32[[#This Row],[C&amp;I Incentive Disbursements]]</f>
        <v>210</v>
      </c>
      <c r="G127" s="17">
        <f>Table3[[#This Row],[Incentive Disbursements]]/'1.) CLM Reference'!$B$5</f>
        <v>2.2632109533020518E-3</v>
      </c>
      <c r="H127" s="17" t="str">
        <f t="shared" si="1"/>
        <v>NO</v>
      </c>
      <c r="I127" s="52">
        <v>8758.2502999999997</v>
      </c>
      <c r="J127" s="53">
        <f>Table3[[#This Row],[CLM $ Collected ]]/'1.) CLM Reference'!$B$4</f>
        <v>5.6440724092658165E-3</v>
      </c>
      <c r="K127" s="54">
        <v>0</v>
      </c>
      <c r="L127" s="53">
        <f>Table3[[#This Row],[Incentive Disbursements]]/'1.) CLM Reference'!$B$5</f>
        <v>2.2632109533020518E-3</v>
      </c>
      <c r="M127" s="52">
        <v>26382.8688</v>
      </c>
      <c r="N127" s="55">
        <f>Table3[[#This Row],[CLM $ Collected ]]/'1.) CLM Reference'!$B$4</f>
        <v>5.6440724092658165E-3</v>
      </c>
      <c r="O127" s="54">
        <v>210</v>
      </c>
      <c r="P127" s="56">
        <f>Table3[[#This Row],[Incentive Disbursements]]/'1.) CLM Reference'!$B$5</f>
        <v>2.2632109533020518E-3</v>
      </c>
      <c r="R127" s="49" t="s">
        <v>156</v>
      </c>
      <c r="S127" s="49" t="s">
        <v>251</v>
      </c>
      <c r="T127" s="49" t="s">
        <v>239</v>
      </c>
      <c r="U127" s="49">
        <v>35141.119099999996</v>
      </c>
      <c r="V127" s="49">
        <v>5.6440724092658165E-3</v>
      </c>
      <c r="W127" s="49">
        <v>210</v>
      </c>
      <c r="X127" s="49">
        <v>2.2632109533020518E-3</v>
      </c>
      <c r="Y127" s="49" t="s">
        <v>1965</v>
      </c>
      <c r="Z127" s="49">
        <v>8758.2502999999997</v>
      </c>
      <c r="AA127" s="49">
        <v>5.6440724092658165E-3</v>
      </c>
      <c r="AB127" s="49">
        <v>0</v>
      </c>
      <c r="AC127" s="49">
        <v>2.2632109533020518E-3</v>
      </c>
      <c r="AD127" s="49">
        <v>26382.8688</v>
      </c>
      <c r="AE127" s="49">
        <v>5.6440724092658165E-3</v>
      </c>
      <c r="AF127" s="49">
        <v>210</v>
      </c>
      <c r="AG127" s="49">
        <v>2.2632109533020518E-3</v>
      </c>
    </row>
    <row r="128" spans="1:33" s="49" customFormat="1" ht="15.75" thickBot="1" x14ac:dyDescent="0.3">
      <c r="A128" s="50" t="s">
        <v>157</v>
      </c>
      <c r="B128" s="51" t="s">
        <v>264</v>
      </c>
      <c r="C128" s="3" t="s">
        <v>239</v>
      </c>
      <c r="D128" s="15">
        <f>Table32[[#This Row],[Residential CLM $ Collected]]+Table32[[#This Row],[C&amp;I CLM $ Collected]]</f>
        <v>0</v>
      </c>
      <c r="E128" s="48">
        <f>Table3[[#This Row],[CLM $ Collected ]]/'1.) CLM Reference'!$B$4</f>
        <v>6.531439821422313E-6</v>
      </c>
      <c r="F128" s="12">
        <f>Table32[[#This Row],[Residential Incentive Disbursements]]+Table32[[#This Row],[C&amp;I Incentive Disbursements]]</f>
        <v>1180</v>
      </c>
      <c r="G128" s="17">
        <f>Table3[[#This Row],[Incentive Disbursements]]/'1.) CLM Reference'!$B$5</f>
        <v>0</v>
      </c>
      <c r="H128" s="17" t="str">
        <f t="shared" si="1"/>
        <v>NO</v>
      </c>
      <c r="I128" s="52">
        <v>0</v>
      </c>
      <c r="J128" s="53">
        <f>Table3[[#This Row],[CLM $ Collected ]]/'1.) CLM Reference'!$B$4</f>
        <v>6.531439821422313E-6</v>
      </c>
      <c r="K128" s="54">
        <v>0</v>
      </c>
      <c r="L128" s="53">
        <f>Table3[[#This Row],[Incentive Disbursements]]/'1.) CLM Reference'!$B$5</f>
        <v>0</v>
      </c>
      <c r="M128" s="52">
        <v>0</v>
      </c>
      <c r="N128" s="55">
        <f>Table3[[#This Row],[CLM $ Collected ]]/'1.) CLM Reference'!$B$4</f>
        <v>6.531439821422313E-6</v>
      </c>
      <c r="O128" s="54">
        <v>1180</v>
      </c>
      <c r="P128" s="56">
        <f>Table3[[#This Row],[Incentive Disbursements]]/'1.) CLM Reference'!$B$5</f>
        <v>0</v>
      </c>
      <c r="R128" s="49" t="s">
        <v>157</v>
      </c>
      <c r="S128" s="49" t="s">
        <v>264</v>
      </c>
      <c r="T128" s="49" t="s">
        <v>239</v>
      </c>
      <c r="U128" s="49">
        <v>0</v>
      </c>
      <c r="V128" s="49">
        <v>6.531439821422313E-6</v>
      </c>
      <c r="W128" s="49">
        <v>1180</v>
      </c>
      <c r="X128" s="49">
        <v>0</v>
      </c>
      <c r="Y128" s="49" t="s">
        <v>1965</v>
      </c>
      <c r="Z128" s="49">
        <v>0</v>
      </c>
      <c r="AA128" s="49">
        <v>6.531439821422313E-6</v>
      </c>
      <c r="AB128" s="49">
        <v>0</v>
      </c>
      <c r="AC128" s="49">
        <v>0</v>
      </c>
      <c r="AD128" s="49">
        <v>0</v>
      </c>
      <c r="AE128" s="49">
        <v>6.531439821422313E-6</v>
      </c>
      <c r="AF128" s="49">
        <v>1180</v>
      </c>
      <c r="AG128" s="49">
        <v>0</v>
      </c>
    </row>
    <row r="129" spans="1:33" s="49" customFormat="1" ht="15.75" thickBot="1" x14ac:dyDescent="0.3">
      <c r="A129" s="50" t="s">
        <v>157</v>
      </c>
      <c r="B129" s="51" t="s">
        <v>251</v>
      </c>
      <c r="C129" s="3" t="s">
        <v>244</v>
      </c>
      <c r="D129" s="15">
        <f>Table32[[#This Row],[Residential CLM $ Collected]]+Table32[[#This Row],[C&amp;I CLM $ Collected]]</f>
        <v>638.05809999999997</v>
      </c>
      <c r="E129" s="48">
        <f>Table3[[#This Row],[CLM $ Collected ]]/'1.) CLM Reference'!$B$4</f>
        <v>5.0621749994243003E-3</v>
      </c>
      <c r="F129" s="12">
        <f>Table32[[#This Row],[Residential Incentive Disbursements]]+Table32[[#This Row],[C&amp;I Incentive Disbursements]]</f>
        <v>0</v>
      </c>
      <c r="G129" s="17">
        <f>Table3[[#This Row],[Incentive Disbursements]]/'1.) CLM Reference'!$B$5</f>
        <v>2.4294583195276229E-3</v>
      </c>
      <c r="H129" s="17" t="str">
        <f t="shared" si="1"/>
        <v>NO</v>
      </c>
      <c r="I129" s="52">
        <v>0</v>
      </c>
      <c r="J129" s="53">
        <f>Table3[[#This Row],[CLM $ Collected ]]/'1.) CLM Reference'!$B$4</f>
        <v>5.0621749994243003E-3</v>
      </c>
      <c r="K129" s="54">
        <v>0</v>
      </c>
      <c r="L129" s="53">
        <f>Table3[[#This Row],[Incentive Disbursements]]/'1.) CLM Reference'!$B$5</f>
        <v>2.4294583195276229E-3</v>
      </c>
      <c r="M129" s="52">
        <v>638.05809999999997</v>
      </c>
      <c r="N129" s="55">
        <f>Table3[[#This Row],[CLM $ Collected ]]/'1.) CLM Reference'!$B$4</f>
        <v>5.0621749994243003E-3</v>
      </c>
      <c r="O129" s="54">
        <v>0</v>
      </c>
      <c r="P129" s="56">
        <f>Table3[[#This Row],[Incentive Disbursements]]/'1.) CLM Reference'!$B$5</f>
        <v>2.4294583195276229E-3</v>
      </c>
      <c r="R129" s="49" t="s">
        <v>157</v>
      </c>
      <c r="S129" s="49" t="s">
        <v>251</v>
      </c>
      <c r="T129" s="49" t="s">
        <v>244</v>
      </c>
      <c r="U129" s="49">
        <v>638.05809999999997</v>
      </c>
      <c r="V129" s="49">
        <v>5.0621749994243003E-3</v>
      </c>
      <c r="W129" s="49">
        <v>0</v>
      </c>
      <c r="X129" s="49">
        <v>2.4294583195276229E-3</v>
      </c>
      <c r="Y129" s="49" t="s">
        <v>1965</v>
      </c>
      <c r="Z129" s="49">
        <v>0</v>
      </c>
      <c r="AA129" s="49">
        <v>5.0621749994243003E-3</v>
      </c>
      <c r="AB129" s="49">
        <v>0</v>
      </c>
      <c r="AC129" s="49">
        <v>2.4294583195276229E-3</v>
      </c>
      <c r="AD129" s="49">
        <v>638.05809999999997</v>
      </c>
      <c r="AE129" s="49">
        <v>5.0621749994243003E-3</v>
      </c>
      <c r="AF129" s="49">
        <v>0</v>
      </c>
      <c r="AG129" s="49">
        <v>2.4294583195276229E-3</v>
      </c>
    </row>
    <row r="130" spans="1:33" s="49" customFormat="1" ht="15.75" thickBot="1" x14ac:dyDescent="0.3">
      <c r="A130" s="50" t="s">
        <v>158</v>
      </c>
      <c r="B130" s="51" t="s">
        <v>251</v>
      </c>
      <c r="C130" s="3" t="s">
        <v>239</v>
      </c>
      <c r="D130" s="15">
        <f>Table32[[#This Row],[Residential CLM $ Collected]]+Table32[[#This Row],[C&amp;I CLM $ Collected]]</f>
        <v>34699.039299999997</v>
      </c>
      <c r="E130" s="48">
        <f>Table3[[#This Row],[CLM $ Collected ]]/'1.) CLM Reference'!$B$4</f>
        <v>1.9896488360818202E-9</v>
      </c>
      <c r="F130" s="12">
        <f>Table32[[#This Row],[Residential Incentive Disbursements]]+Table32[[#This Row],[C&amp;I Incentive Disbursements]]</f>
        <v>44425</v>
      </c>
      <c r="G130" s="17">
        <f>Table3[[#This Row],[Incentive Disbursements]]/'1.) CLM Reference'!$B$5</f>
        <v>0</v>
      </c>
      <c r="H130" s="17" t="str">
        <f t="shared" si="1"/>
        <v>N/A</v>
      </c>
      <c r="I130" s="52">
        <v>0</v>
      </c>
      <c r="J130" s="53">
        <f>Table3[[#This Row],[CLM $ Collected ]]/'1.) CLM Reference'!$B$4</f>
        <v>1.9896488360818202E-9</v>
      </c>
      <c r="K130" s="54">
        <v>0</v>
      </c>
      <c r="L130" s="53">
        <f>Table3[[#This Row],[Incentive Disbursements]]/'1.) CLM Reference'!$B$5</f>
        <v>0</v>
      </c>
      <c r="M130" s="52">
        <v>34699.039299999997</v>
      </c>
      <c r="N130" s="55">
        <f>Table3[[#This Row],[CLM $ Collected ]]/'1.) CLM Reference'!$B$4</f>
        <v>1.9896488360818202E-9</v>
      </c>
      <c r="O130" s="54">
        <v>44425</v>
      </c>
      <c r="P130" s="56">
        <f>Table3[[#This Row],[Incentive Disbursements]]/'1.) CLM Reference'!$B$5</f>
        <v>0</v>
      </c>
      <c r="R130" s="49" t="s">
        <v>158</v>
      </c>
      <c r="S130" s="49" t="s">
        <v>251</v>
      </c>
      <c r="T130" s="49" t="s">
        <v>239</v>
      </c>
      <c r="U130" s="49">
        <v>34699.039299999997</v>
      </c>
      <c r="V130" s="49">
        <v>1.9896488360818202E-9</v>
      </c>
      <c r="W130" s="49">
        <v>44425</v>
      </c>
      <c r="X130" s="49">
        <v>0</v>
      </c>
      <c r="Y130" s="49" t="s">
        <v>290</v>
      </c>
      <c r="Z130" s="49">
        <v>0</v>
      </c>
      <c r="AA130" s="49">
        <v>1.9896488360818202E-9</v>
      </c>
      <c r="AB130" s="49">
        <v>0</v>
      </c>
      <c r="AC130" s="49">
        <v>0</v>
      </c>
      <c r="AD130" s="49">
        <v>34699.039299999997</v>
      </c>
      <c r="AE130" s="49">
        <v>1.9896488360818202E-9</v>
      </c>
      <c r="AF130" s="49">
        <v>44425</v>
      </c>
      <c r="AG130" s="49">
        <v>0</v>
      </c>
    </row>
    <row r="131" spans="1:33" s="49" customFormat="1" ht="15.75" thickBot="1" x14ac:dyDescent="0.3">
      <c r="A131" s="50" t="s">
        <v>159</v>
      </c>
      <c r="B131" s="51" t="s">
        <v>264</v>
      </c>
      <c r="C131" s="3" t="s">
        <v>239</v>
      </c>
      <c r="D131" s="15">
        <f>Table32[[#This Row],[Residential CLM $ Collected]]+Table32[[#This Row],[C&amp;I CLM $ Collected]]</f>
        <v>0</v>
      </c>
      <c r="E131" s="48">
        <f>Table3[[#This Row],[CLM $ Collected ]]/'1.) CLM Reference'!$B$4</f>
        <v>5.2863039374778211E-3</v>
      </c>
      <c r="F131" s="12">
        <f>Table32[[#This Row],[Residential Incentive Disbursements]]+Table32[[#This Row],[C&amp;I Incentive Disbursements]]</f>
        <v>2254</v>
      </c>
      <c r="G131" s="17">
        <f>Table3[[#This Row],[Incentive Disbursements]]/'1.) CLM Reference'!$B$5</f>
        <v>3.7671076315876923E-3</v>
      </c>
      <c r="H131" s="17" t="str">
        <f t="shared" si="1"/>
        <v>NO</v>
      </c>
      <c r="I131" s="52">
        <v>0</v>
      </c>
      <c r="J131" s="53">
        <f>Table3[[#This Row],[CLM $ Collected ]]/'1.) CLM Reference'!$B$4</f>
        <v>5.2863039374778211E-3</v>
      </c>
      <c r="K131" s="54">
        <v>0</v>
      </c>
      <c r="L131" s="53">
        <f>Table3[[#This Row],[Incentive Disbursements]]/'1.) CLM Reference'!$B$5</f>
        <v>3.7671076315876923E-3</v>
      </c>
      <c r="M131" s="52">
        <v>0</v>
      </c>
      <c r="N131" s="55">
        <f>Table3[[#This Row],[CLM $ Collected ]]/'1.) CLM Reference'!$B$4</f>
        <v>5.2863039374778211E-3</v>
      </c>
      <c r="O131" s="54">
        <v>2254</v>
      </c>
      <c r="P131" s="56">
        <f>Table3[[#This Row],[Incentive Disbursements]]/'1.) CLM Reference'!$B$5</f>
        <v>3.7671076315876923E-3</v>
      </c>
      <c r="R131" s="49" t="s">
        <v>159</v>
      </c>
      <c r="S131" s="49" t="s">
        <v>264</v>
      </c>
      <c r="T131" s="49" t="s">
        <v>239</v>
      </c>
      <c r="U131" s="49">
        <v>0</v>
      </c>
      <c r="V131" s="49">
        <v>5.2863039374778211E-3</v>
      </c>
      <c r="W131" s="49">
        <v>2254</v>
      </c>
      <c r="X131" s="49">
        <v>3.7671076315876923E-3</v>
      </c>
      <c r="Y131" s="49" t="s">
        <v>1965</v>
      </c>
      <c r="Z131" s="49">
        <v>0</v>
      </c>
      <c r="AA131" s="49">
        <v>5.2863039374778211E-3</v>
      </c>
      <c r="AB131" s="49">
        <v>0</v>
      </c>
      <c r="AC131" s="49">
        <v>3.7671076315876923E-3</v>
      </c>
      <c r="AD131" s="49">
        <v>0</v>
      </c>
      <c r="AE131" s="49">
        <v>5.2863039374778211E-3</v>
      </c>
      <c r="AF131" s="49">
        <v>2254</v>
      </c>
      <c r="AG131" s="49">
        <v>3.7671076315876923E-3</v>
      </c>
    </row>
    <row r="132" spans="1:33" s="49" customFormat="1" ht="15.75" thickBot="1" x14ac:dyDescent="0.3">
      <c r="A132" s="50" t="s">
        <v>159</v>
      </c>
      <c r="B132" s="51" t="s">
        <v>251</v>
      </c>
      <c r="C132" s="3" t="s">
        <v>244</v>
      </c>
      <c r="D132" s="15">
        <f>Table32[[#This Row],[Residential CLM $ Collected]]+Table32[[#This Row],[C&amp;I CLM $ Collected]]</f>
        <v>24439.176200000002</v>
      </c>
      <c r="E132" s="48">
        <f>Table3[[#This Row],[CLM $ Collected ]]/'1.) CLM Reference'!$B$4</f>
        <v>1.1646562379747949E-5</v>
      </c>
      <c r="F132" s="12">
        <f>Table32[[#This Row],[Residential Incentive Disbursements]]+Table32[[#This Row],[C&amp;I Incentive Disbursements]]</f>
        <v>0</v>
      </c>
      <c r="G132" s="17">
        <f>Table3[[#This Row],[Incentive Disbursements]]/'1.) CLM Reference'!$B$5</f>
        <v>3.3155014514304185E-4</v>
      </c>
      <c r="H132" s="17" t="str">
        <f t="shared" si="1"/>
        <v>YES</v>
      </c>
      <c r="I132" s="52">
        <v>0</v>
      </c>
      <c r="J132" s="53">
        <f>Table3[[#This Row],[CLM $ Collected ]]/'1.) CLM Reference'!$B$4</f>
        <v>1.1646562379747949E-5</v>
      </c>
      <c r="K132" s="54">
        <v>0</v>
      </c>
      <c r="L132" s="53">
        <f>Table3[[#This Row],[Incentive Disbursements]]/'1.) CLM Reference'!$B$5</f>
        <v>3.3155014514304185E-4</v>
      </c>
      <c r="M132" s="52">
        <v>24439.176200000002</v>
      </c>
      <c r="N132" s="55">
        <f>Table3[[#This Row],[CLM $ Collected ]]/'1.) CLM Reference'!$B$4</f>
        <v>1.1646562379747949E-5</v>
      </c>
      <c r="O132" s="54">
        <v>0</v>
      </c>
      <c r="P132" s="56">
        <f>Table3[[#This Row],[Incentive Disbursements]]/'1.) CLM Reference'!$B$5</f>
        <v>3.3155014514304185E-4</v>
      </c>
      <c r="R132" s="49" t="s">
        <v>159</v>
      </c>
      <c r="S132" s="49" t="s">
        <v>251</v>
      </c>
      <c r="T132" s="49" t="s">
        <v>244</v>
      </c>
      <c r="U132" s="49">
        <v>24439.176200000002</v>
      </c>
      <c r="V132" s="49">
        <v>1.1646562379747949E-5</v>
      </c>
      <c r="W132" s="49">
        <v>0</v>
      </c>
      <c r="X132" s="49">
        <v>3.3155014514304185E-4</v>
      </c>
      <c r="Y132" s="49" t="s">
        <v>1966</v>
      </c>
      <c r="Z132" s="49">
        <v>0</v>
      </c>
      <c r="AA132" s="49">
        <v>1.1646562379747949E-5</v>
      </c>
      <c r="AB132" s="49">
        <v>0</v>
      </c>
      <c r="AC132" s="49">
        <v>3.3155014514304185E-4</v>
      </c>
      <c r="AD132" s="49">
        <v>24439.176200000002</v>
      </c>
      <c r="AE132" s="49">
        <v>1.1646562379747949E-5</v>
      </c>
      <c r="AF132" s="49">
        <v>0</v>
      </c>
      <c r="AG132" s="49">
        <v>3.3155014514304185E-4</v>
      </c>
    </row>
    <row r="133" spans="1:33" s="49" customFormat="1" ht="15.75" thickBot="1" x14ac:dyDescent="0.3">
      <c r="A133" s="50" t="s">
        <v>160</v>
      </c>
      <c r="B133" s="51" t="s">
        <v>251</v>
      </c>
      <c r="C133" s="3" t="s">
        <v>244</v>
      </c>
      <c r="D133" s="15">
        <f>Table32[[#This Row],[Residential CLM $ Collected]]+Table32[[#This Row],[C&amp;I CLM $ Collected]]</f>
        <v>32270.552200000002</v>
      </c>
      <c r="E133" s="48">
        <f>Table3[[#This Row],[CLM $ Collected ]]/'1.) CLM Reference'!$B$4</f>
        <v>1.4994529699901592E-6</v>
      </c>
      <c r="F133" s="12">
        <f>Table32[[#This Row],[Residential Incentive Disbursements]]+Table32[[#This Row],[C&amp;I Incentive Disbursements]]</f>
        <v>0</v>
      </c>
      <c r="G133" s="17">
        <f>Table3[[#This Row],[Incentive Disbursements]]/'1.) CLM Reference'!$B$5</f>
        <v>0</v>
      </c>
      <c r="H133" s="17" t="str">
        <f t="shared" si="1"/>
        <v>N/A</v>
      </c>
      <c r="I133" s="52">
        <v>7242.7465000000002</v>
      </c>
      <c r="J133" s="53">
        <f>Table3[[#This Row],[CLM $ Collected ]]/'1.) CLM Reference'!$B$4</f>
        <v>1.4994529699901592E-6</v>
      </c>
      <c r="K133" s="54">
        <v>0</v>
      </c>
      <c r="L133" s="53">
        <f>Table3[[#This Row],[Incentive Disbursements]]/'1.) CLM Reference'!$B$5</f>
        <v>0</v>
      </c>
      <c r="M133" s="52">
        <v>25027.805700000001</v>
      </c>
      <c r="N133" s="55">
        <f>Table3[[#This Row],[CLM $ Collected ]]/'1.) CLM Reference'!$B$4</f>
        <v>1.4994529699901592E-6</v>
      </c>
      <c r="O133" s="54">
        <v>0</v>
      </c>
      <c r="P133" s="56">
        <f>Table3[[#This Row],[Incentive Disbursements]]/'1.) CLM Reference'!$B$5</f>
        <v>0</v>
      </c>
      <c r="R133" s="49" t="s">
        <v>160</v>
      </c>
      <c r="S133" s="49" t="s">
        <v>251</v>
      </c>
      <c r="T133" s="49" t="s">
        <v>244</v>
      </c>
      <c r="U133" s="49">
        <v>32270.552200000002</v>
      </c>
      <c r="V133" s="49">
        <v>1.4994529699901592E-6</v>
      </c>
      <c r="W133" s="49">
        <v>0</v>
      </c>
      <c r="X133" s="49">
        <v>0</v>
      </c>
      <c r="Y133" s="49" t="s">
        <v>290</v>
      </c>
      <c r="Z133" s="49">
        <v>7242.7465000000002</v>
      </c>
      <c r="AA133" s="49">
        <v>1.4994529699901592E-6</v>
      </c>
      <c r="AB133" s="49">
        <v>0</v>
      </c>
      <c r="AC133" s="49">
        <v>0</v>
      </c>
      <c r="AD133" s="49">
        <v>25027.805700000001</v>
      </c>
      <c r="AE133" s="49">
        <v>1.4994529699901592E-6</v>
      </c>
      <c r="AF133" s="49">
        <v>0</v>
      </c>
      <c r="AG133" s="49">
        <v>0</v>
      </c>
    </row>
    <row r="134" spans="1:33" s="49" customFormat="1" ht="15.75" thickBot="1" x14ac:dyDescent="0.3">
      <c r="A134" s="50" t="s">
        <v>161</v>
      </c>
      <c r="B134" s="51" t="s">
        <v>251</v>
      </c>
      <c r="C134" s="3" t="s">
        <v>244</v>
      </c>
      <c r="D134" s="15">
        <f>Table32[[#This Row],[Residential CLM $ Collected]]+Table32[[#This Row],[C&amp;I CLM $ Collected]]</f>
        <v>125901.9893</v>
      </c>
      <c r="E134" s="48">
        <f>Table3[[#This Row],[CLM $ Collected ]]/'1.) CLM Reference'!$B$4</f>
        <v>6.3124581770711647E-6</v>
      </c>
      <c r="F134" s="12">
        <f>Table32[[#This Row],[Residential Incentive Disbursements]]+Table32[[#This Row],[C&amp;I Incentive Disbursements]]</f>
        <v>0</v>
      </c>
      <c r="G134" s="17">
        <f>Table3[[#This Row],[Incentive Disbursements]]/'1.) CLM Reference'!$B$5</f>
        <v>0</v>
      </c>
      <c r="H134" s="17" t="str">
        <f t="shared" ref="H134:H197" si="2">IF(ROUND(E134,5)&lt;0.00001,"N/A",IF(ROUND(E134,5)&lt;=ROUND(G134,5),"YES","NO"))</f>
        <v>NO</v>
      </c>
      <c r="I134" s="52">
        <v>0</v>
      </c>
      <c r="J134" s="53">
        <f>Table3[[#This Row],[CLM $ Collected ]]/'1.) CLM Reference'!$B$4</f>
        <v>6.3124581770711647E-6</v>
      </c>
      <c r="K134" s="54">
        <v>0</v>
      </c>
      <c r="L134" s="53">
        <f>Table3[[#This Row],[Incentive Disbursements]]/'1.) CLM Reference'!$B$5</f>
        <v>0</v>
      </c>
      <c r="M134" s="52">
        <v>125901.9893</v>
      </c>
      <c r="N134" s="55">
        <f>Table3[[#This Row],[CLM $ Collected ]]/'1.) CLM Reference'!$B$4</f>
        <v>6.3124581770711647E-6</v>
      </c>
      <c r="O134" s="54">
        <v>0</v>
      </c>
      <c r="P134" s="56">
        <f>Table3[[#This Row],[Incentive Disbursements]]/'1.) CLM Reference'!$B$5</f>
        <v>0</v>
      </c>
      <c r="R134" s="49" t="s">
        <v>161</v>
      </c>
      <c r="S134" s="49" t="s">
        <v>251</v>
      </c>
      <c r="T134" s="49" t="s">
        <v>244</v>
      </c>
      <c r="U134" s="49">
        <v>125901.9893</v>
      </c>
      <c r="V134" s="49">
        <v>6.3124581770711647E-6</v>
      </c>
      <c r="W134" s="49">
        <v>0</v>
      </c>
      <c r="X134" s="49">
        <v>0</v>
      </c>
      <c r="Y134" s="49" t="s">
        <v>1965</v>
      </c>
      <c r="Z134" s="49">
        <v>0</v>
      </c>
      <c r="AA134" s="49">
        <v>6.3124581770711647E-6</v>
      </c>
      <c r="AB134" s="49">
        <v>0</v>
      </c>
      <c r="AC134" s="49">
        <v>0</v>
      </c>
      <c r="AD134" s="49">
        <v>125901.9893</v>
      </c>
      <c r="AE134" s="49">
        <v>6.3124581770711647E-6</v>
      </c>
      <c r="AF134" s="49">
        <v>0</v>
      </c>
      <c r="AG134" s="49">
        <v>0</v>
      </c>
    </row>
    <row r="135" spans="1:33" s="49" customFormat="1" ht="15.75" thickBot="1" x14ac:dyDescent="0.3">
      <c r="A135" s="50" t="s">
        <v>162</v>
      </c>
      <c r="B135" s="51" t="s">
        <v>251</v>
      </c>
      <c r="C135" s="3" t="s">
        <v>239</v>
      </c>
      <c r="D135" s="15">
        <f>Table32[[#This Row],[Residential CLM $ Collected]]+Table32[[#This Row],[C&amp;I CLM $ Collected]]</f>
        <v>42790.523500000003</v>
      </c>
      <c r="E135" s="48">
        <f>Table3[[#This Row],[CLM $ Collected ]]/'1.) CLM Reference'!$B$4</f>
        <v>3.8795230406343658E-3</v>
      </c>
      <c r="F135" s="12">
        <f>Table32[[#This Row],[Residential Incentive Disbursements]]+Table32[[#This Row],[C&amp;I Incentive Disbursements]]</f>
        <v>64029</v>
      </c>
      <c r="G135" s="17">
        <f>Table3[[#This Row],[Incentive Disbursements]]/'1.) CLM Reference'!$B$5</f>
        <v>2.8562344122671258E-3</v>
      </c>
      <c r="H135" s="17" t="str">
        <f t="shared" si="2"/>
        <v>NO</v>
      </c>
      <c r="I135" s="52">
        <v>0</v>
      </c>
      <c r="J135" s="53">
        <f>Table3[[#This Row],[CLM $ Collected ]]/'1.) CLM Reference'!$B$4</f>
        <v>3.8795230406343658E-3</v>
      </c>
      <c r="K135" s="54">
        <v>800</v>
      </c>
      <c r="L135" s="53">
        <f>Table3[[#This Row],[Incentive Disbursements]]/'1.) CLM Reference'!$B$5</f>
        <v>2.8562344122671258E-3</v>
      </c>
      <c r="M135" s="52">
        <v>42790.523500000003</v>
      </c>
      <c r="N135" s="55">
        <f>Table3[[#This Row],[CLM $ Collected ]]/'1.) CLM Reference'!$B$4</f>
        <v>3.8795230406343658E-3</v>
      </c>
      <c r="O135" s="54">
        <v>63229</v>
      </c>
      <c r="P135" s="56">
        <f>Table3[[#This Row],[Incentive Disbursements]]/'1.) CLM Reference'!$B$5</f>
        <v>2.8562344122671258E-3</v>
      </c>
      <c r="R135" s="49" t="s">
        <v>162</v>
      </c>
      <c r="S135" s="49" t="s">
        <v>251</v>
      </c>
      <c r="T135" s="49" t="s">
        <v>239</v>
      </c>
      <c r="U135" s="49">
        <v>42790.523500000003</v>
      </c>
      <c r="V135" s="49">
        <v>3.8795230406343658E-3</v>
      </c>
      <c r="W135" s="49">
        <v>64029</v>
      </c>
      <c r="X135" s="49">
        <v>2.8562344122671258E-3</v>
      </c>
      <c r="Y135" s="49" t="s">
        <v>1965</v>
      </c>
      <c r="Z135" s="49">
        <v>0</v>
      </c>
      <c r="AA135" s="49">
        <v>3.8795230406343658E-3</v>
      </c>
      <c r="AB135" s="49">
        <v>800</v>
      </c>
      <c r="AC135" s="49">
        <v>2.8562344122671258E-3</v>
      </c>
      <c r="AD135" s="49">
        <v>42790.523500000003</v>
      </c>
      <c r="AE135" s="49">
        <v>3.8795230406343658E-3</v>
      </c>
      <c r="AF135" s="49">
        <v>63229</v>
      </c>
      <c r="AG135" s="49">
        <v>2.8562344122671258E-3</v>
      </c>
    </row>
    <row r="136" spans="1:33" s="49" customFormat="1" ht="15.75" thickBot="1" x14ac:dyDescent="0.3">
      <c r="A136" s="50" t="s">
        <v>163</v>
      </c>
      <c r="B136" s="51" t="s">
        <v>251</v>
      </c>
      <c r="C136" s="3" t="s">
        <v>244</v>
      </c>
      <c r="D136" s="15">
        <f>Table32[[#This Row],[Residential CLM $ Collected]]+Table32[[#This Row],[C&amp;I CLM $ Collected]]</f>
        <v>51234.490700000002</v>
      </c>
      <c r="E136" s="48">
        <f>Table3[[#This Row],[CLM $ Collected ]]/'1.) CLM Reference'!$B$4</f>
        <v>1.6064575902090743E-6</v>
      </c>
      <c r="F136" s="12">
        <f>Table32[[#This Row],[Residential Incentive Disbursements]]+Table32[[#This Row],[C&amp;I Incentive Disbursements]]</f>
        <v>0</v>
      </c>
      <c r="G136" s="17">
        <f>Table3[[#This Row],[Incentive Disbursements]]/'1.) CLM Reference'!$B$5</f>
        <v>4.1096987941001428E-5</v>
      </c>
      <c r="H136" s="17" t="str">
        <f t="shared" si="2"/>
        <v>N/A</v>
      </c>
      <c r="I136" s="52">
        <v>51234.490700000002</v>
      </c>
      <c r="J136" s="53">
        <f>Table3[[#This Row],[CLM $ Collected ]]/'1.) CLM Reference'!$B$4</f>
        <v>1.6064575902090743E-6</v>
      </c>
      <c r="K136" s="54">
        <v>0</v>
      </c>
      <c r="L136" s="53">
        <f>Table3[[#This Row],[Incentive Disbursements]]/'1.) CLM Reference'!$B$5</f>
        <v>4.1096987941001428E-5</v>
      </c>
      <c r="M136" s="52">
        <v>0</v>
      </c>
      <c r="N136" s="55">
        <f>Table3[[#This Row],[CLM $ Collected ]]/'1.) CLM Reference'!$B$4</f>
        <v>1.6064575902090743E-6</v>
      </c>
      <c r="O136" s="54">
        <v>0</v>
      </c>
      <c r="P136" s="56">
        <f>Table3[[#This Row],[Incentive Disbursements]]/'1.) CLM Reference'!$B$5</f>
        <v>4.1096987941001428E-5</v>
      </c>
      <c r="R136" s="49" t="s">
        <v>163</v>
      </c>
      <c r="S136" s="49" t="s">
        <v>251</v>
      </c>
      <c r="T136" s="49" t="s">
        <v>244</v>
      </c>
      <c r="U136" s="49">
        <v>51234.490700000002</v>
      </c>
      <c r="V136" s="49">
        <v>1.6064575902090743E-6</v>
      </c>
      <c r="W136" s="49">
        <v>0</v>
      </c>
      <c r="X136" s="49">
        <v>4.1096987941001428E-5</v>
      </c>
      <c r="Y136" s="49" t="s">
        <v>290</v>
      </c>
      <c r="Z136" s="49">
        <v>51234.490700000002</v>
      </c>
      <c r="AA136" s="49">
        <v>1.6064575902090743E-6</v>
      </c>
      <c r="AB136" s="49">
        <v>0</v>
      </c>
      <c r="AC136" s="49">
        <v>4.1096987941001428E-5</v>
      </c>
      <c r="AD136" s="49">
        <v>0</v>
      </c>
      <c r="AE136" s="49">
        <v>1.6064575902090743E-6</v>
      </c>
      <c r="AF136" s="49">
        <v>0</v>
      </c>
      <c r="AG136" s="49">
        <v>4.1096987941001428E-5</v>
      </c>
    </row>
    <row r="137" spans="1:33" s="49" customFormat="1" ht="15.75" thickBot="1" x14ac:dyDescent="0.3">
      <c r="A137" s="50" t="s">
        <v>164</v>
      </c>
      <c r="B137" s="51" t="s">
        <v>251</v>
      </c>
      <c r="C137" s="3" t="s">
        <v>239</v>
      </c>
      <c r="D137" s="15">
        <f>Table32[[#This Row],[Residential CLM $ Collected]]+Table32[[#This Row],[C&amp;I CLM $ Collected]]</f>
        <v>38758.672400000003</v>
      </c>
      <c r="E137" s="48">
        <f>Table3[[#This Row],[CLM $ Collected ]]/'1.) CLM Reference'!$B$4</f>
        <v>2.7292072980180711E-3</v>
      </c>
      <c r="F137" s="12">
        <f>Table32[[#This Row],[Residential Incentive Disbursements]]+Table32[[#This Row],[C&amp;I Incentive Disbursements]]</f>
        <v>0</v>
      </c>
      <c r="G137" s="17">
        <f>Table3[[#This Row],[Incentive Disbursements]]/'1.) CLM Reference'!$B$5</f>
        <v>1.7802220948795789E-3</v>
      </c>
      <c r="H137" s="17" t="str">
        <f t="shared" si="2"/>
        <v>NO</v>
      </c>
      <c r="I137" s="52">
        <v>0</v>
      </c>
      <c r="J137" s="53">
        <f>Table3[[#This Row],[CLM $ Collected ]]/'1.) CLM Reference'!$B$4</f>
        <v>2.7292072980180711E-3</v>
      </c>
      <c r="K137" s="54">
        <v>0</v>
      </c>
      <c r="L137" s="53">
        <f>Table3[[#This Row],[Incentive Disbursements]]/'1.) CLM Reference'!$B$5</f>
        <v>1.7802220948795789E-3</v>
      </c>
      <c r="M137" s="52">
        <v>38758.672400000003</v>
      </c>
      <c r="N137" s="55">
        <f>Table3[[#This Row],[CLM $ Collected ]]/'1.) CLM Reference'!$B$4</f>
        <v>2.7292072980180711E-3</v>
      </c>
      <c r="O137" s="54">
        <v>0</v>
      </c>
      <c r="P137" s="56">
        <f>Table3[[#This Row],[Incentive Disbursements]]/'1.) CLM Reference'!$B$5</f>
        <v>1.7802220948795789E-3</v>
      </c>
      <c r="R137" s="49" t="s">
        <v>164</v>
      </c>
      <c r="S137" s="49" t="s">
        <v>251</v>
      </c>
      <c r="T137" s="49" t="s">
        <v>239</v>
      </c>
      <c r="U137" s="49">
        <v>38758.672400000003</v>
      </c>
      <c r="V137" s="49">
        <v>2.7292072980180711E-3</v>
      </c>
      <c r="W137" s="49">
        <v>0</v>
      </c>
      <c r="X137" s="49">
        <v>1.7802220948795789E-3</v>
      </c>
      <c r="Y137" s="49" t="s">
        <v>1965</v>
      </c>
      <c r="Z137" s="49">
        <v>0</v>
      </c>
      <c r="AA137" s="49">
        <v>2.7292072980180711E-3</v>
      </c>
      <c r="AB137" s="49">
        <v>0</v>
      </c>
      <c r="AC137" s="49">
        <v>1.7802220948795789E-3</v>
      </c>
      <c r="AD137" s="49">
        <v>38758.672400000003</v>
      </c>
      <c r="AE137" s="49">
        <v>2.7292072980180711E-3</v>
      </c>
      <c r="AF137" s="49">
        <v>0</v>
      </c>
      <c r="AG137" s="49">
        <v>1.7802220948795789E-3</v>
      </c>
    </row>
    <row r="138" spans="1:33" s="49" customFormat="1" ht="15.75" thickBot="1" x14ac:dyDescent="0.3">
      <c r="A138" s="50" t="s">
        <v>165</v>
      </c>
      <c r="B138" s="51" t="s">
        <v>251</v>
      </c>
      <c r="C138" s="3" t="s">
        <v>239</v>
      </c>
      <c r="D138" s="15">
        <f>Table32[[#This Row],[Residential CLM $ Collected]]+Table32[[#This Row],[C&amp;I CLM $ Collected]]</f>
        <v>203276.48869999999</v>
      </c>
      <c r="E138" s="48">
        <f>Table3[[#This Row],[CLM $ Collected ]]/'1.) CLM Reference'!$B$4</f>
        <v>1.1814218644106491E-6</v>
      </c>
      <c r="F138" s="12">
        <f>Table32[[#This Row],[Residential Incentive Disbursements]]+Table32[[#This Row],[C&amp;I Incentive Disbursements]]</f>
        <v>83813</v>
      </c>
      <c r="G138" s="17">
        <f>Table3[[#This Row],[Incentive Disbursements]]/'1.) CLM Reference'!$B$5</f>
        <v>0</v>
      </c>
      <c r="H138" s="17" t="str">
        <f t="shared" si="2"/>
        <v>N/A</v>
      </c>
      <c r="I138" s="52">
        <v>0</v>
      </c>
      <c r="J138" s="53">
        <f>Table3[[#This Row],[CLM $ Collected ]]/'1.) CLM Reference'!$B$4</f>
        <v>1.1814218644106491E-6</v>
      </c>
      <c r="K138" s="54">
        <v>0</v>
      </c>
      <c r="L138" s="53">
        <f>Table3[[#This Row],[Incentive Disbursements]]/'1.) CLM Reference'!$B$5</f>
        <v>0</v>
      </c>
      <c r="M138" s="52">
        <v>203276.48869999999</v>
      </c>
      <c r="N138" s="55">
        <f>Table3[[#This Row],[CLM $ Collected ]]/'1.) CLM Reference'!$B$4</f>
        <v>1.1814218644106491E-6</v>
      </c>
      <c r="O138" s="54">
        <v>83813</v>
      </c>
      <c r="P138" s="56">
        <f>Table3[[#This Row],[Incentive Disbursements]]/'1.) CLM Reference'!$B$5</f>
        <v>0</v>
      </c>
      <c r="R138" s="49" t="s">
        <v>165</v>
      </c>
      <c r="S138" s="49" t="s">
        <v>251</v>
      </c>
      <c r="T138" s="49" t="s">
        <v>239</v>
      </c>
      <c r="U138" s="49">
        <v>203276.48869999999</v>
      </c>
      <c r="V138" s="49">
        <v>1.1814218644106491E-6</v>
      </c>
      <c r="W138" s="49">
        <v>83813</v>
      </c>
      <c r="X138" s="49">
        <v>0</v>
      </c>
      <c r="Y138" s="49" t="s">
        <v>290</v>
      </c>
      <c r="Z138" s="49">
        <v>0</v>
      </c>
      <c r="AA138" s="49">
        <v>1.1814218644106491E-6</v>
      </c>
      <c r="AB138" s="49">
        <v>0</v>
      </c>
      <c r="AC138" s="49">
        <v>0</v>
      </c>
      <c r="AD138" s="49">
        <v>203276.48869999999</v>
      </c>
      <c r="AE138" s="49">
        <v>1.1814218644106491E-6</v>
      </c>
      <c r="AF138" s="49">
        <v>83813</v>
      </c>
      <c r="AG138" s="49">
        <v>0</v>
      </c>
    </row>
    <row r="139" spans="1:33" s="49" customFormat="1" ht="15.75" thickBot="1" x14ac:dyDescent="0.3">
      <c r="A139" s="50" t="s">
        <v>166</v>
      </c>
      <c r="B139" s="51" t="s">
        <v>251</v>
      </c>
      <c r="C139" s="3" t="s">
        <v>239</v>
      </c>
      <c r="D139" s="15">
        <f>Table32[[#This Row],[Residential CLM $ Collected]]+Table32[[#This Row],[C&amp;I CLM $ Collected]]</f>
        <v>21034.6178</v>
      </c>
      <c r="E139" s="48">
        <f>Table3[[#This Row],[CLM $ Collected ]]/'1.) CLM Reference'!$B$4</f>
        <v>1.4265978026871861E-5</v>
      </c>
      <c r="F139" s="12">
        <f>Table32[[#This Row],[Residential Incentive Disbursements]]+Table32[[#This Row],[C&amp;I Incentive Disbursements]]</f>
        <v>90</v>
      </c>
      <c r="G139" s="17">
        <f>Table3[[#This Row],[Incentive Disbursements]]/'1.) CLM Reference'!$B$5</f>
        <v>-7.1424371122860822E-5</v>
      </c>
      <c r="H139" s="17" t="str">
        <f t="shared" si="2"/>
        <v>NO</v>
      </c>
      <c r="I139" s="52">
        <v>0</v>
      </c>
      <c r="J139" s="53">
        <f>Table3[[#This Row],[CLM $ Collected ]]/'1.) CLM Reference'!$B$4</f>
        <v>1.4265978026871861E-5</v>
      </c>
      <c r="K139" s="54">
        <v>0</v>
      </c>
      <c r="L139" s="53">
        <f>Table3[[#This Row],[Incentive Disbursements]]/'1.) CLM Reference'!$B$5</f>
        <v>-7.1424371122860822E-5</v>
      </c>
      <c r="M139" s="52">
        <v>21034.6178</v>
      </c>
      <c r="N139" s="55">
        <f>Table3[[#This Row],[CLM $ Collected ]]/'1.) CLM Reference'!$B$4</f>
        <v>1.4265978026871861E-5</v>
      </c>
      <c r="O139" s="54">
        <v>90</v>
      </c>
      <c r="P139" s="56">
        <f>Table3[[#This Row],[Incentive Disbursements]]/'1.) CLM Reference'!$B$5</f>
        <v>-7.1424371122860822E-5</v>
      </c>
      <c r="R139" s="49" t="s">
        <v>166</v>
      </c>
      <c r="S139" s="49" t="s">
        <v>251</v>
      </c>
      <c r="T139" s="49" t="s">
        <v>239</v>
      </c>
      <c r="U139" s="49">
        <v>21034.6178</v>
      </c>
      <c r="V139" s="49">
        <v>1.4265978026871861E-5</v>
      </c>
      <c r="W139" s="49">
        <v>90</v>
      </c>
      <c r="X139" s="49">
        <v>-7.1424371122860822E-5</v>
      </c>
      <c r="Y139" s="49" t="s">
        <v>1965</v>
      </c>
      <c r="Z139" s="49">
        <v>0</v>
      </c>
      <c r="AA139" s="49">
        <v>1.4265978026871861E-5</v>
      </c>
      <c r="AB139" s="49">
        <v>0</v>
      </c>
      <c r="AC139" s="49">
        <v>-7.1424371122860822E-5</v>
      </c>
      <c r="AD139" s="49">
        <v>21034.6178</v>
      </c>
      <c r="AE139" s="49">
        <v>1.4265978026871861E-5</v>
      </c>
      <c r="AF139" s="49">
        <v>90</v>
      </c>
      <c r="AG139" s="49">
        <v>-7.1424371122860822E-5</v>
      </c>
    </row>
    <row r="140" spans="1:33" s="49" customFormat="1" ht="15.75" thickBot="1" x14ac:dyDescent="0.3">
      <c r="A140" s="50" t="s">
        <v>167</v>
      </c>
      <c r="B140" s="51" t="s">
        <v>245</v>
      </c>
      <c r="C140" s="3" t="s">
        <v>239</v>
      </c>
      <c r="D140" s="15">
        <f>Table32[[#This Row],[Residential CLM $ Collected]]+Table32[[#This Row],[C&amp;I CLM $ Collected]]</f>
        <v>58753.898999999998</v>
      </c>
      <c r="E140" s="48">
        <f>Table3[[#This Row],[CLM $ Collected ]]/'1.) CLM Reference'!$B$4</f>
        <v>4.6319642176213486E-3</v>
      </c>
      <c r="F140" s="12">
        <f>Table32[[#This Row],[Residential Incentive Disbursements]]+Table32[[#This Row],[C&amp;I Incentive Disbursements]]</f>
        <v>1791</v>
      </c>
      <c r="G140" s="17">
        <f>Table3[[#This Row],[Incentive Disbursements]]/'1.) CLM Reference'!$B$5</f>
        <v>2.6457991684402118E-3</v>
      </c>
      <c r="H140" s="17" t="str">
        <f t="shared" si="2"/>
        <v>NO</v>
      </c>
      <c r="I140" s="52">
        <v>0</v>
      </c>
      <c r="J140" s="53">
        <f>Table3[[#This Row],[CLM $ Collected ]]/'1.) CLM Reference'!$B$4</f>
        <v>4.6319642176213486E-3</v>
      </c>
      <c r="K140" s="54">
        <v>0</v>
      </c>
      <c r="L140" s="53">
        <f>Table3[[#This Row],[Incentive Disbursements]]/'1.) CLM Reference'!$B$5</f>
        <v>2.6457991684402118E-3</v>
      </c>
      <c r="M140" s="52">
        <v>58753.898999999998</v>
      </c>
      <c r="N140" s="55">
        <f>Table3[[#This Row],[CLM $ Collected ]]/'1.) CLM Reference'!$B$4</f>
        <v>4.6319642176213486E-3</v>
      </c>
      <c r="O140" s="54">
        <v>1791</v>
      </c>
      <c r="P140" s="56">
        <f>Table3[[#This Row],[Incentive Disbursements]]/'1.) CLM Reference'!$B$5</f>
        <v>2.6457991684402118E-3</v>
      </c>
      <c r="R140" s="49" t="s">
        <v>167</v>
      </c>
      <c r="S140" s="49" t="s">
        <v>245</v>
      </c>
      <c r="T140" s="49" t="s">
        <v>239</v>
      </c>
      <c r="U140" s="49">
        <v>58753.898999999998</v>
      </c>
      <c r="V140" s="49">
        <v>4.6319642176213486E-3</v>
      </c>
      <c r="W140" s="49">
        <v>1791</v>
      </c>
      <c r="X140" s="49">
        <v>2.6457991684402118E-3</v>
      </c>
      <c r="Y140" s="49" t="s">
        <v>1965</v>
      </c>
      <c r="Z140" s="49">
        <v>0</v>
      </c>
      <c r="AA140" s="49">
        <v>4.6319642176213486E-3</v>
      </c>
      <c r="AB140" s="49">
        <v>0</v>
      </c>
      <c r="AC140" s="49">
        <v>2.6457991684402118E-3</v>
      </c>
      <c r="AD140" s="49">
        <v>58753.898999999998</v>
      </c>
      <c r="AE140" s="49">
        <v>4.6319642176213486E-3</v>
      </c>
      <c r="AF140" s="49">
        <v>1791</v>
      </c>
      <c r="AG140" s="49">
        <v>2.6457991684402118E-3</v>
      </c>
    </row>
    <row r="141" spans="1:33" s="49" customFormat="1" ht="15.75" thickBot="1" x14ac:dyDescent="0.3">
      <c r="A141" s="50" t="s">
        <v>168</v>
      </c>
      <c r="B141" s="51" t="s">
        <v>245</v>
      </c>
      <c r="C141" s="3" t="s">
        <v>239</v>
      </c>
      <c r="D141" s="15">
        <f>Table32[[#This Row],[Residential CLM $ Collected]]+Table32[[#This Row],[C&amp;I CLM $ Collected]]</f>
        <v>47790.5746</v>
      </c>
      <c r="E141" s="48">
        <f>Table3[[#This Row],[CLM $ Collected ]]/'1.) CLM Reference'!$B$4</f>
        <v>9.5554036531344254E-6</v>
      </c>
      <c r="F141" s="12">
        <f>Table32[[#This Row],[Residential Incentive Disbursements]]+Table32[[#This Row],[C&amp;I Incentive Disbursements]]</f>
        <v>0</v>
      </c>
      <c r="G141" s="17">
        <f>Table3[[#This Row],[Incentive Disbursements]]/'1.) CLM Reference'!$B$5</f>
        <v>0</v>
      </c>
      <c r="H141" s="17" t="str">
        <f t="shared" si="2"/>
        <v>NO</v>
      </c>
      <c r="I141" s="52">
        <v>0</v>
      </c>
      <c r="J141" s="53">
        <f>Table3[[#This Row],[CLM $ Collected ]]/'1.) CLM Reference'!$B$4</f>
        <v>9.5554036531344254E-6</v>
      </c>
      <c r="K141" s="54">
        <v>0</v>
      </c>
      <c r="L141" s="53">
        <f>Table3[[#This Row],[Incentive Disbursements]]/'1.) CLM Reference'!$B$5</f>
        <v>0</v>
      </c>
      <c r="M141" s="52">
        <v>47790.5746</v>
      </c>
      <c r="N141" s="55">
        <f>Table3[[#This Row],[CLM $ Collected ]]/'1.) CLM Reference'!$B$4</f>
        <v>9.5554036531344254E-6</v>
      </c>
      <c r="O141" s="54">
        <v>0</v>
      </c>
      <c r="P141" s="56">
        <f>Table3[[#This Row],[Incentive Disbursements]]/'1.) CLM Reference'!$B$5</f>
        <v>0</v>
      </c>
      <c r="R141" s="49" t="s">
        <v>168</v>
      </c>
      <c r="S141" s="49" t="s">
        <v>245</v>
      </c>
      <c r="T141" s="49" t="s">
        <v>239</v>
      </c>
      <c r="U141" s="49">
        <v>47790.5746</v>
      </c>
      <c r="V141" s="49">
        <v>9.5554036531344254E-6</v>
      </c>
      <c r="W141" s="49">
        <v>0</v>
      </c>
      <c r="X141" s="49">
        <v>0</v>
      </c>
      <c r="Y141" s="49" t="s">
        <v>1965</v>
      </c>
      <c r="Z141" s="49">
        <v>0</v>
      </c>
      <c r="AA141" s="49">
        <v>9.5554036531344254E-6</v>
      </c>
      <c r="AB141" s="49">
        <v>0</v>
      </c>
      <c r="AC141" s="49">
        <v>0</v>
      </c>
      <c r="AD141" s="49">
        <v>47790.5746</v>
      </c>
      <c r="AE141" s="49">
        <v>9.5554036531344254E-6</v>
      </c>
      <c r="AF141" s="49">
        <v>0</v>
      </c>
      <c r="AG141" s="49">
        <v>0</v>
      </c>
    </row>
    <row r="142" spans="1:33" s="49" customFormat="1" ht="15.75" thickBot="1" x14ac:dyDescent="0.3">
      <c r="A142" s="50" t="s">
        <v>169</v>
      </c>
      <c r="B142" s="51" t="s">
        <v>245</v>
      </c>
      <c r="C142" s="3" t="s">
        <v>239</v>
      </c>
      <c r="D142" s="15">
        <f>Table32[[#This Row],[Residential CLM $ Collected]]+Table32[[#This Row],[C&amp;I CLM $ Collected]]</f>
        <v>22054.677199999998</v>
      </c>
      <c r="E142" s="48">
        <f>Table3[[#This Row],[CLM $ Collected ]]/'1.) CLM Reference'!$B$4</f>
        <v>2.0673901548183421E-5</v>
      </c>
      <c r="F142" s="12">
        <f>Table32[[#This Row],[Residential Incentive Disbursements]]+Table32[[#This Row],[C&amp;I Incentive Disbursements]]</f>
        <v>250</v>
      </c>
      <c r="G142" s="17">
        <f>Table3[[#This Row],[Incentive Disbursements]]/'1.) CLM Reference'!$B$5</f>
        <v>0</v>
      </c>
      <c r="H142" s="17" t="str">
        <f t="shared" si="2"/>
        <v>NO</v>
      </c>
      <c r="I142" s="52">
        <v>0</v>
      </c>
      <c r="J142" s="53">
        <f>Table3[[#This Row],[CLM $ Collected ]]/'1.) CLM Reference'!$B$4</f>
        <v>2.0673901548183421E-5</v>
      </c>
      <c r="K142" s="54">
        <v>0</v>
      </c>
      <c r="L142" s="53">
        <f>Table3[[#This Row],[Incentive Disbursements]]/'1.) CLM Reference'!$B$5</f>
        <v>0</v>
      </c>
      <c r="M142" s="52">
        <v>22054.677199999998</v>
      </c>
      <c r="N142" s="55">
        <f>Table3[[#This Row],[CLM $ Collected ]]/'1.) CLM Reference'!$B$4</f>
        <v>2.0673901548183421E-5</v>
      </c>
      <c r="O142" s="54">
        <v>250</v>
      </c>
      <c r="P142" s="56">
        <f>Table3[[#This Row],[Incentive Disbursements]]/'1.) CLM Reference'!$B$5</f>
        <v>0</v>
      </c>
      <c r="R142" s="49" t="s">
        <v>169</v>
      </c>
      <c r="S142" s="49" t="s">
        <v>245</v>
      </c>
      <c r="T142" s="49" t="s">
        <v>239</v>
      </c>
      <c r="U142" s="49">
        <v>22054.677199999998</v>
      </c>
      <c r="V142" s="49">
        <v>2.0673901548183421E-5</v>
      </c>
      <c r="W142" s="49">
        <v>250</v>
      </c>
      <c r="X142" s="49">
        <v>0</v>
      </c>
      <c r="Y142" s="49" t="s">
        <v>1965</v>
      </c>
      <c r="Z142" s="49">
        <v>0</v>
      </c>
      <c r="AA142" s="49">
        <v>2.0673901548183421E-5</v>
      </c>
      <c r="AB142" s="49">
        <v>0</v>
      </c>
      <c r="AC142" s="49">
        <v>0</v>
      </c>
      <c r="AD142" s="49">
        <v>22054.677199999998</v>
      </c>
      <c r="AE142" s="49">
        <v>2.0673901548183421E-5</v>
      </c>
      <c r="AF142" s="49">
        <v>250</v>
      </c>
      <c r="AG142" s="49">
        <v>0</v>
      </c>
    </row>
    <row r="143" spans="1:33" s="49" customFormat="1" ht="15.75" thickBot="1" x14ac:dyDescent="0.3">
      <c r="A143" s="50" t="s">
        <v>170</v>
      </c>
      <c r="B143" s="51" t="s">
        <v>245</v>
      </c>
      <c r="C143" s="3" t="s">
        <v>239</v>
      </c>
      <c r="D143" s="15">
        <f>Table32[[#This Row],[Residential CLM $ Collected]]+Table32[[#This Row],[C&amp;I CLM $ Collected]]</f>
        <v>11394.1178</v>
      </c>
      <c r="E143" s="48">
        <f>Table3[[#This Row],[CLM $ Collected ]]/'1.) CLM Reference'!$B$4</f>
        <v>1.9564880221471233E-5</v>
      </c>
      <c r="F143" s="12">
        <f>Table32[[#This Row],[Residential Incentive Disbursements]]+Table32[[#This Row],[C&amp;I Incentive Disbursements]]</f>
        <v>0</v>
      </c>
      <c r="G143" s="17">
        <f>Table3[[#This Row],[Incentive Disbursements]]/'1.) CLM Reference'!$B$5</f>
        <v>0</v>
      </c>
      <c r="H143" s="17" t="str">
        <f t="shared" si="2"/>
        <v>NO</v>
      </c>
      <c r="I143" s="52">
        <v>0</v>
      </c>
      <c r="J143" s="53">
        <f>Table3[[#This Row],[CLM $ Collected ]]/'1.) CLM Reference'!$B$4</f>
        <v>1.9564880221471233E-5</v>
      </c>
      <c r="K143" s="54">
        <v>0</v>
      </c>
      <c r="L143" s="53">
        <f>Table3[[#This Row],[Incentive Disbursements]]/'1.) CLM Reference'!$B$5</f>
        <v>0</v>
      </c>
      <c r="M143" s="52">
        <v>11394.1178</v>
      </c>
      <c r="N143" s="55">
        <f>Table3[[#This Row],[CLM $ Collected ]]/'1.) CLM Reference'!$B$4</f>
        <v>1.9564880221471233E-5</v>
      </c>
      <c r="O143" s="54">
        <v>0</v>
      </c>
      <c r="P143" s="56">
        <f>Table3[[#This Row],[Incentive Disbursements]]/'1.) CLM Reference'!$B$5</f>
        <v>0</v>
      </c>
      <c r="R143" s="49" t="s">
        <v>170</v>
      </c>
      <c r="S143" s="49" t="s">
        <v>245</v>
      </c>
      <c r="T143" s="49" t="s">
        <v>239</v>
      </c>
      <c r="U143" s="49">
        <v>11394.1178</v>
      </c>
      <c r="V143" s="49">
        <v>1.9564880221471233E-5</v>
      </c>
      <c r="W143" s="49">
        <v>0</v>
      </c>
      <c r="X143" s="49">
        <v>0</v>
      </c>
      <c r="Y143" s="49" t="s">
        <v>1965</v>
      </c>
      <c r="Z143" s="49">
        <v>0</v>
      </c>
      <c r="AA143" s="49">
        <v>1.9564880221471233E-5</v>
      </c>
      <c r="AB143" s="49">
        <v>0</v>
      </c>
      <c r="AC143" s="49">
        <v>0</v>
      </c>
      <c r="AD143" s="49">
        <v>11394.1178</v>
      </c>
      <c r="AE143" s="49">
        <v>1.9564880221471233E-5</v>
      </c>
      <c r="AF143" s="49">
        <v>0</v>
      </c>
      <c r="AG143" s="49">
        <v>0</v>
      </c>
    </row>
    <row r="144" spans="1:33" s="49" customFormat="1" ht="15.75" thickBot="1" x14ac:dyDescent="0.3">
      <c r="A144" s="50" t="s">
        <v>171</v>
      </c>
      <c r="B144" s="51" t="s">
        <v>245</v>
      </c>
      <c r="C144" s="3" t="s">
        <v>239</v>
      </c>
      <c r="D144" s="15">
        <f>Table32[[#This Row],[Residential CLM $ Collected]]+Table32[[#This Row],[C&amp;I CLM $ Collected]]</f>
        <v>225626.00099999999</v>
      </c>
      <c r="E144" s="48">
        <f>Table3[[#This Row],[CLM $ Collected ]]/'1.) CLM Reference'!$B$4</f>
        <v>3.8845856247798128E-3</v>
      </c>
      <c r="F144" s="12">
        <f>Table32[[#This Row],[Residential Incentive Disbursements]]+Table32[[#This Row],[C&amp;I Incentive Disbursements]]</f>
        <v>96057</v>
      </c>
      <c r="G144" s="17">
        <f>Table3[[#This Row],[Incentive Disbursements]]/'1.) CLM Reference'!$B$5</f>
        <v>2.5290084175924803E-3</v>
      </c>
      <c r="H144" s="17" t="str">
        <f t="shared" si="2"/>
        <v>NO</v>
      </c>
      <c r="I144" s="52">
        <v>0</v>
      </c>
      <c r="J144" s="53">
        <f>Table3[[#This Row],[CLM $ Collected ]]/'1.) CLM Reference'!$B$4</f>
        <v>3.8845856247798128E-3</v>
      </c>
      <c r="K144" s="54">
        <v>0</v>
      </c>
      <c r="L144" s="53">
        <f>Table3[[#This Row],[Incentive Disbursements]]/'1.) CLM Reference'!$B$5</f>
        <v>2.5290084175924803E-3</v>
      </c>
      <c r="M144" s="52">
        <v>225626.00099999999</v>
      </c>
      <c r="N144" s="55">
        <f>Table3[[#This Row],[CLM $ Collected ]]/'1.) CLM Reference'!$B$4</f>
        <v>3.8845856247798128E-3</v>
      </c>
      <c r="O144" s="54">
        <v>96057</v>
      </c>
      <c r="P144" s="56">
        <f>Table3[[#This Row],[Incentive Disbursements]]/'1.) CLM Reference'!$B$5</f>
        <v>2.5290084175924803E-3</v>
      </c>
      <c r="R144" s="49" t="s">
        <v>171</v>
      </c>
      <c r="S144" s="49" t="s">
        <v>245</v>
      </c>
      <c r="T144" s="49" t="s">
        <v>239</v>
      </c>
      <c r="U144" s="49">
        <v>225626.00099999999</v>
      </c>
      <c r="V144" s="49">
        <v>3.8845856247798128E-3</v>
      </c>
      <c r="W144" s="49">
        <v>96057</v>
      </c>
      <c r="X144" s="49">
        <v>2.5290084175924803E-3</v>
      </c>
      <c r="Y144" s="49" t="s">
        <v>1965</v>
      </c>
      <c r="Z144" s="49">
        <v>0</v>
      </c>
      <c r="AA144" s="49">
        <v>3.8845856247798128E-3</v>
      </c>
      <c r="AB144" s="49">
        <v>0</v>
      </c>
      <c r="AC144" s="49">
        <v>2.5290084175924803E-3</v>
      </c>
      <c r="AD144" s="49">
        <v>225626.00099999999</v>
      </c>
      <c r="AE144" s="49">
        <v>3.8845856247798128E-3</v>
      </c>
      <c r="AF144" s="49">
        <v>96057</v>
      </c>
      <c r="AG144" s="49">
        <v>2.5290084175924803E-3</v>
      </c>
    </row>
    <row r="145" spans="1:33" s="49" customFormat="1" ht="15.75" thickBot="1" x14ac:dyDescent="0.3">
      <c r="A145" s="50" t="s">
        <v>172</v>
      </c>
      <c r="B145" s="51" t="s">
        <v>245</v>
      </c>
      <c r="C145" s="3" t="s">
        <v>239</v>
      </c>
      <c r="D145" s="15">
        <f>Table32[[#This Row],[Residential CLM $ Collected]]+Table32[[#This Row],[C&amp;I CLM $ Collected]]</f>
        <v>71448.268599999996</v>
      </c>
      <c r="E145" s="48">
        <f>Table3[[#This Row],[CLM $ Collected ]]/'1.) CLM Reference'!$B$4</f>
        <v>5.3577738074832291E-6</v>
      </c>
      <c r="F145" s="12">
        <f>Table32[[#This Row],[Residential Incentive Disbursements]]+Table32[[#This Row],[C&amp;I Incentive Disbursements]]</f>
        <v>16584</v>
      </c>
      <c r="G145" s="17">
        <f>Table3[[#This Row],[Incentive Disbursements]]/'1.) CLM Reference'!$B$5</f>
        <v>0</v>
      </c>
      <c r="H145" s="17" t="str">
        <f t="shared" si="2"/>
        <v>NO</v>
      </c>
      <c r="I145" s="52">
        <v>0</v>
      </c>
      <c r="J145" s="53">
        <f>Table3[[#This Row],[CLM $ Collected ]]/'1.) CLM Reference'!$B$4</f>
        <v>5.3577738074832291E-6</v>
      </c>
      <c r="K145" s="54">
        <v>0</v>
      </c>
      <c r="L145" s="53">
        <f>Table3[[#This Row],[Incentive Disbursements]]/'1.) CLM Reference'!$B$5</f>
        <v>0</v>
      </c>
      <c r="M145" s="52">
        <v>71448.268599999996</v>
      </c>
      <c r="N145" s="55">
        <f>Table3[[#This Row],[CLM $ Collected ]]/'1.) CLM Reference'!$B$4</f>
        <v>5.3577738074832291E-6</v>
      </c>
      <c r="O145" s="54">
        <v>16584</v>
      </c>
      <c r="P145" s="56">
        <f>Table3[[#This Row],[Incentive Disbursements]]/'1.) CLM Reference'!$B$5</f>
        <v>0</v>
      </c>
      <c r="R145" s="49" t="s">
        <v>172</v>
      </c>
      <c r="S145" s="49" t="s">
        <v>245</v>
      </c>
      <c r="T145" s="49" t="s">
        <v>239</v>
      </c>
      <c r="U145" s="49">
        <v>71448.268599999996</v>
      </c>
      <c r="V145" s="49">
        <v>5.3577738074832291E-6</v>
      </c>
      <c r="W145" s="49">
        <v>16584</v>
      </c>
      <c r="X145" s="49">
        <v>0</v>
      </c>
      <c r="Y145" s="49" t="s">
        <v>1965</v>
      </c>
      <c r="Z145" s="49">
        <v>0</v>
      </c>
      <c r="AA145" s="49">
        <v>5.3577738074832291E-6</v>
      </c>
      <c r="AB145" s="49">
        <v>0</v>
      </c>
      <c r="AC145" s="49">
        <v>0</v>
      </c>
      <c r="AD145" s="49">
        <v>71448.268599999996</v>
      </c>
      <c r="AE145" s="49">
        <v>5.3577738074832291E-6</v>
      </c>
      <c r="AF145" s="49">
        <v>16584</v>
      </c>
      <c r="AG145" s="49">
        <v>0</v>
      </c>
    </row>
    <row r="146" spans="1:33" s="49" customFormat="1" ht="15.75" thickBot="1" x14ac:dyDescent="0.3">
      <c r="A146" s="50" t="s">
        <v>173</v>
      </c>
      <c r="B146" s="51" t="s">
        <v>245</v>
      </c>
      <c r="C146" s="3" t="s">
        <v>239</v>
      </c>
      <c r="D146" s="15">
        <f>Table32[[#This Row],[Residential CLM $ Collected]]+Table32[[#This Row],[C&amp;I CLM $ Collected]]</f>
        <v>202449.05009999999</v>
      </c>
      <c r="E146" s="48">
        <f>Table3[[#This Row],[CLM $ Collected ]]/'1.) CLM Reference'!$B$4</f>
        <v>1.4304557970710706E-5</v>
      </c>
      <c r="F146" s="12">
        <f>Table32[[#This Row],[Residential Incentive Disbursements]]+Table32[[#This Row],[C&amp;I Incentive Disbursements]]</f>
        <v>16410</v>
      </c>
      <c r="G146" s="17">
        <f>Table3[[#This Row],[Incentive Disbursements]]/'1.) CLM Reference'!$B$5</f>
        <v>0</v>
      </c>
      <c r="H146" s="17" t="str">
        <f t="shared" si="2"/>
        <v>NO</v>
      </c>
      <c r="I146" s="52">
        <v>0</v>
      </c>
      <c r="J146" s="53">
        <f>Table3[[#This Row],[CLM $ Collected ]]/'1.) CLM Reference'!$B$4</f>
        <v>1.4304557970710706E-5</v>
      </c>
      <c r="K146" s="54">
        <v>0</v>
      </c>
      <c r="L146" s="53">
        <f>Table3[[#This Row],[Incentive Disbursements]]/'1.) CLM Reference'!$B$5</f>
        <v>0</v>
      </c>
      <c r="M146" s="52">
        <v>202449.05009999999</v>
      </c>
      <c r="N146" s="55">
        <f>Table3[[#This Row],[CLM $ Collected ]]/'1.) CLM Reference'!$B$4</f>
        <v>1.4304557970710706E-5</v>
      </c>
      <c r="O146" s="54">
        <v>16410</v>
      </c>
      <c r="P146" s="56">
        <f>Table3[[#This Row],[Incentive Disbursements]]/'1.) CLM Reference'!$B$5</f>
        <v>0</v>
      </c>
      <c r="R146" s="49" t="s">
        <v>173</v>
      </c>
      <c r="S146" s="49" t="s">
        <v>245</v>
      </c>
      <c r="T146" s="49" t="s">
        <v>239</v>
      </c>
      <c r="U146" s="49">
        <v>202449.05009999999</v>
      </c>
      <c r="V146" s="49">
        <v>1.4304557970710706E-5</v>
      </c>
      <c r="W146" s="49">
        <v>16410</v>
      </c>
      <c r="X146" s="49">
        <v>0</v>
      </c>
      <c r="Y146" s="49" t="s">
        <v>1965</v>
      </c>
      <c r="Z146" s="49">
        <v>0</v>
      </c>
      <c r="AA146" s="49">
        <v>1.4304557970710706E-5</v>
      </c>
      <c r="AB146" s="49">
        <v>0</v>
      </c>
      <c r="AC146" s="49">
        <v>0</v>
      </c>
      <c r="AD146" s="49">
        <v>202449.05009999999</v>
      </c>
      <c r="AE146" s="49">
        <v>1.4304557970710706E-5</v>
      </c>
      <c r="AF146" s="49">
        <v>16410</v>
      </c>
      <c r="AG146" s="49">
        <v>0</v>
      </c>
    </row>
    <row r="147" spans="1:33" s="49" customFormat="1" ht="15.75" thickBot="1" x14ac:dyDescent="0.3">
      <c r="A147" s="50" t="s">
        <v>174</v>
      </c>
      <c r="B147" s="51" t="s">
        <v>245</v>
      </c>
      <c r="C147" s="3" t="s">
        <v>239</v>
      </c>
      <c r="D147" s="15">
        <f>Table32[[#This Row],[Residential CLM $ Collected]]+Table32[[#This Row],[C&amp;I CLM $ Collected]]</f>
        <v>231960.74220000001</v>
      </c>
      <c r="E147" s="48">
        <f>Table3[[#This Row],[CLM $ Collected ]]/'1.) CLM Reference'!$B$4</f>
        <v>3.5558609023951327E-3</v>
      </c>
      <c r="F147" s="12">
        <f>Table32[[#This Row],[Residential Incentive Disbursements]]+Table32[[#This Row],[C&amp;I Incentive Disbursements]]</f>
        <v>850</v>
      </c>
      <c r="G147" s="17">
        <f>Table3[[#This Row],[Incentive Disbursements]]/'1.) CLM Reference'!$B$5</f>
        <v>1.5582315782111714E-3</v>
      </c>
      <c r="H147" s="17" t="str">
        <f t="shared" si="2"/>
        <v>NO</v>
      </c>
      <c r="I147" s="52">
        <v>0</v>
      </c>
      <c r="J147" s="53">
        <f>Table3[[#This Row],[CLM $ Collected ]]/'1.) CLM Reference'!$B$4</f>
        <v>3.5558609023951327E-3</v>
      </c>
      <c r="K147" s="54">
        <v>0</v>
      </c>
      <c r="L147" s="53">
        <f>Table3[[#This Row],[Incentive Disbursements]]/'1.) CLM Reference'!$B$5</f>
        <v>1.5582315782111714E-3</v>
      </c>
      <c r="M147" s="52">
        <v>231960.74220000001</v>
      </c>
      <c r="N147" s="55">
        <f>Table3[[#This Row],[CLM $ Collected ]]/'1.) CLM Reference'!$B$4</f>
        <v>3.5558609023951327E-3</v>
      </c>
      <c r="O147" s="54">
        <v>850</v>
      </c>
      <c r="P147" s="56">
        <f>Table3[[#This Row],[Incentive Disbursements]]/'1.) CLM Reference'!$B$5</f>
        <v>1.5582315782111714E-3</v>
      </c>
      <c r="R147" s="49" t="s">
        <v>174</v>
      </c>
      <c r="S147" s="49" t="s">
        <v>245</v>
      </c>
      <c r="T147" s="49" t="s">
        <v>239</v>
      </c>
      <c r="U147" s="49">
        <v>231960.74220000001</v>
      </c>
      <c r="V147" s="49">
        <v>3.5558609023951327E-3</v>
      </c>
      <c r="W147" s="49">
        <v>850</v>
      </c>
      <c r="X147" s="49">
        <v>1.5582315782111714E-3</v>
      </c>
      <c r="Y147" s="49" t="s">
        <v>1965</v>
      </c>
      <c r="Z147" s="49">
        <v>0</v>
      </c>
      <c r="AA147" s="49">
        <v>3.5558609023951327E-3</v>
      </c>
      <c r="AB147" s="49">
        <v>0</v>
      </c>
      <c r="AC147" s="49">
        <v>1.5582315782111714E-3</v>
      </c>
      <c r="AD147" s="49">
        <v>231960.74220000001</v>
      </c>
      <c r="AE147" s="49">
        <v>3.5558609023951327E-3</v>
      </c>
      <c r="AF147" s="49">
        <v>850</v>
      </c>
      <c r="AG147" s="49">
        <v>1.5582315782111714E-3</v>
      </c>
    </row>
    <row r="148" spans="1:33" s="49" customFormat="1" ht="15.75" thickBot="1" x14ac:dyDescent="0.3">
      <c r="A148" s="50" t="s">
        <v>175</v>
      </c>
      <c r="B148" s="51" t="s">
        <v>245</v>
      </c>
      <c r="C148" s="3" t="s">
        <v>239</v>
      </c>
      <c r="D148" s="15">
        <f>Table32[[#This Row],[Residential CLM $ Collected]]+Table32[[#This Row],[C&amp;I CLM $ Collected]]</f>
        <v>3718.1469999999999</v>
      </c>
      <c r="E148" s="48">
        <f>Table3[[#This Row],[CLM $ Collected ]]/'1.) CLM Reference'!$B$4</f>
        <v>2.9440101884148486E-6</v>
      </c>
      <c r="F148" s="12">
        <f>Table32[[#This Row],[Residential Incentive Disbursements]]+Table32[[#This Row],[C&amp;I Incentive Disbursements]]</f>
        <v>0</v>
      </c>
      <c r="G148" s="17">
        <f>Table3[[#This Row],[Incentive Disbursements]]/'1.) CLM Reference'!$B$5</f>
        <v>0</v>
      </c>
      <c r="H148" s="17" t="str">
        <f t="shared" si="2"/>
        <v>N/A</v>
      </c>
      <c r="I148" s="52">
        <v>0</v>
      </c>
      <c r="J148" s="53">
        <f>Table3[[#This Row],[CLM $ Collected ]]/'1.) CLM Reference'!$B$4</f>
        <v>2.9440101884148486E-6</v>
      </c>
      <c r="K148" s="54">
        <v>0</v>
      </c>
      <c r="L148" s="53">
        <f>Table3[[#This Row],[Incentive Disbursements]]/'1.) CLM Reference'!$B$5</f>
        <v>0</v>
      </c>
      <c r="M148" s="52">
        <v>3718.1469999999999</v>
      </c>
      <c r="N148" s="55">
        <f>Table3[[#This Row],[CLM $ Collected ]]/'1.) CLM Reference'!$B$4</f>
        <v>2.9440101884148486E-6</v>
      </c>
      <c r="O148" s="54">
        <v>0</v>
      </c>
      <c r="P148" s="56">
        <f>Table3[[#This Row],[Incentive Disbursements]]/'1.) CLM Reference'!$B$5</f>
        <v>0</v>
      </c>
      <c r="R148" s="49" t="s">
        <v>175</v>
      </c>
      <c r="S148" s="49" t="s">
        <v>245</v>
      </c>
      <c r="T148" s="49" t="s">
        <v>239</v>
      </c>
      <c r="U148" s="49">
        <v>3718.1469999999999</v>
      </c>
      <c r="V148" s="49">
        <v>2.9440101884148486E-6</v>
      </c>
      <c r="W148" s="49">
        <v>0</v>
      </c>
      <c r="X148" s="49">
        <v>0</v>
      </c>
      <c r="Y148" s="49" t="s">
        <v>290</v>
      </c>
      <c r="Z148" s="49">
        <v>0</v>
      </c>
      <c r="AA148" s="49">
        <v>2.9440101884148486E-6</v>
      </c>
      <c r="AB148" s="49">
        <v>0</v>
      </c>
      <c r="AC148" s="49">
        <v>0</v>
      </c>
      <c r="AD148" s="49">
        <v>3718.1469999999999</v>
      </c>
      <c r="AE148" s="49">
        <v>2.9440101884148486E-6</v>
      </c>
      <c r="AF148" s="49">
        <v>0</v>
      </c>
      <c r="AG148" s="49">
        <v>0</v>
      </c>
    </row>
    <row r="149" spans="1:33" s="49" customFormat="1" ht="15.75" thickBot="1" x14ac:dyDescent="0.3">
      <c r="A149" s="50" t="s">
        <v>176</v>
      </c>
      <c r="B149" s="51" t="s">
        <v>245</v>
      </c>
      <c r="C149" s="3" t="s">
        <v>239</v>
      </c>
      <c r="D149" s="15">
        <f>Table32[[#This Row],[Residential CLM $ Collected]]+Table32[[#This Row],[C&amp;I CLM $ Collected]]</f>
        <v>85261.554799999998</v>
      </c>
      <c r="E149" s="48">
        <f>Table3[[#This Row],[CLM $ Collected ]]/'1.) CLM Reference'!$B$4</f>
        <v>2.639204337066789E-3</v>
      </c>
      <c r="F149" s="12">
        <f>Table32[[#This Row],[Residential Incentive Disbursements]]+Table32[[#This Row],[C&amp;I Incentive Disbursements]]</f>
        <v>153338.10999999999</v>
      </c>
      <c r="G149" s="17">
        <f>Table3[[#This Row],[Incentive Disbursements]]/'1.) CLM Reference'!$B$5</f>
        <v>8.9349507462328168E-5</v>
      </c>
      <c r="H149" s="17" t="str">
        <f t="shared" si="2"/>
        <v>NO</v>
      </c>
      <c r="I149" s="52">
        <v>0</v>
      </c>
      <c r="J149" s="53">
        <f>Table3[[#This Row],[CLM $ Collected ]]/'1.) CLM Reference'!$B$4</f>
        <v>2.639204337066789E-3</v>
      </c>
      <c r="K149" s="54">
        <v>0</v>
      </c>
      <c r="L149" s="53">
        <f>Table3[[#This Row],[Incentive Disbursements]]/'1.) CLM Reference'!$B$5</f>
        <v>8.9349507462328168E-5</v>
      </c>
      <c r="M149" s="52">
        <v>85261.554799999998</v>
      </c>
      <c r="N149" s="55">
        <f>Table3[[#This Row],[CLM $ Collected ]]/'1.) CLM Reference'!$B$4</f>
        <v>2.639204337066789E-3</v>
      </c>
      <c r="O149" s="54">
        <v>153338.10999999999</v>
      </c>
      <c r="P149" s="56">
        <f>Table3[[#This Row],[Incentive Disbursements]]/'1.) CLM Reference'!$B$5</f>
        <v>8.9349507462328168E-5</v>
      </c>
      <c r="R149" s="49" t="s">
        <v>176</v>
      </c>
      <c r="S149" s="49" t="s">
        <v>245</v>
      </c>
      <c r="T149" s="49" t="s">
        <v>239</v>
      </c>
      <c r="U149" s="49">
        <v>85261.554799999998</v>
      </c>
      <c r="V149" s="49">
        <v>2.639204337066789E-3</v>
      </c>
      <c r="W149" s="49">
        <v>153338.10999999999</v>
      </c>
      <c r="X149" s="49">
        <v>8.9349507462328168E-5</v>
      </c>
      <c r="Y149" s="49" t="s">
        <v>1965</v>
      </c>
      <c r="Z149" s="49">
        <v>0</v>
      </c>
      <c r="AA149" s="49">
        <v>2.639204337066789E-3</v>
      </c>
      <c r="AB149" s="49">
        <v>0</v>
      </c>
      <c r="AC149" s="49">
        <v>8.9349507462328168E-5</v>
      </c>
      <c r="AD149" s="49">
        <v>85261.554799999998</v>
      </c>
      <c r="AE149" s="49">
        <v>2.639204337066789E-3</v>
      </c>
      <c r="AF149" s="49">
        <v>153338.10999999999</v>
      </c>
      <c r="AG149" s="49">
        <v>8.9349507462328168E-5</v>
      </c>
    </row>
    <row r="150" spans="1:33" s="49" customFormat="1" ht="15.75" thickBot="1" x14ac:dyDescent="0.3">
      <c r="A150" s="50" t="s">
        <v>177</v>
      </c>
      <c r="B150" s="51" t="s">
        <v>245</v>
      </c>
      <c r="C150" s="3" t="s">
        <v>239</v>
      </c>
      <c r="D150" s="15">
        <f>Table32[[#This Row],[Residential CLM $ Collected]]+Table32[[#This Row],[C&amp;I CLM $ Collected]]</f>
        <v>24946.427899999999</v>
      </c>
      <c r="E150" s="48">
        <f>Table3[[#This Row],[CLM $ Collected ]]/'1.) CLM Reference'!$B$4</f>
        <v>3.4564051816779969E-3</v>
      </c>
      <c r="F150" s="12">
        <f>Table32[[#This Row],[Residential Incentive Disbursements]]+Table32[[#This Row],[C&amp;I Incentive Disbursements]]</f>
        <v>37695</v>
      </c>
      <c r="G150" s="17">
        <f>Table3[[#This Row],[Incentive Disbursements]]/'1.) CLM Reference'!$B$5</f>
        <v>3.2005332124525059E-3</v>
      </c>
      <c r="H150" s="17" t="str">
        <f t="shared" si="2"/>
        <v>NO</v>
      </c>
      <c r="I150" s="52">
        <v>0</v>
      </c>
      <c r="J150" s="53">
        <f>Table3[[#This Row],[CLM $ Collected ]]/'1.) CLM Reference'!$B$4</f>
        <v>3.4564051816779969E-3</v>
      </c>
      <c r="K150" s="54">
        <v>0</v>
      </c>
      <c r="L150" s="53">
        <f>Table3[[#This Row],[Incentive Disbursements]]/'1.) CLM Reference'!$B$5</f>
        <v>3.2005332124525059E-3</v>
      </c>
      <c r="M150" s="52">
        <v>24946.427899999999</v>
      </c>
      <c r="N150" s="55">
        <f>Table3[[#This Row],[CLM $ Collected ]]/'1.) CLM Reference'!$B$4</f>
        <v>3.4564051816779969E-3</v>
      </c>
      <c r="O150" s="54">
        <v>37695</v>
      </c>
      <c r="P150" s="56">
        <f>Table3[[#This Row],[Incentive Disbursements]]/'1.) CLM Reference'!$B$5</f>
        <v>3.2005332124525059E-3</v>
      </c>
      <c r="R150" s="49" t="s">
        <v>177</v>
      </c>
      <c r="S150" s="49" t="s">
        <v>245</v>
      </c>
      <c r="T150" s="49" t="s">
        <v>239</v>
      </c>
      <c r="U150" s="49">
        <v>24946.427899999999</v>
      </c>
      <c r="V150" s="49">
        <v>3.4564051816779969E-3</v>
      </c>
      <c r="W150" s="49">
        <v>37695</v>
      </c>
      <c r="X150" s="49">
        <v>3.2005332124525059E-3</v>
      </c>
      <c r="Y150" s="49" t="s">
        <v>1965</v>
      </c>
      <c r="Z150" s="49">
        <v>0</v>
      </c>
      <c r="AA150" s="49">
        <v>3.4564051816779969E-3</v>
      </c>
      <c r="AB150" s="49">
        <v>0</v>
      </c>
      <c r="AC150" s="49">
        <v>3.2005332124525059E-3</v>
      </c>
      <c r="AD150" s="49">
        <v>24946.427899999999</v>
      </c>
      <c r="AE150" s="49">
        <v>3.4564051816779969E-3</v>
      </c>
      <c r="AF150" s="49">
        <v>37695</v>
      </c>
      <c r="AG150" s="49">
        <v>3.2005332124525059E-3</v>
      </c>
    </row>
    <row r="151" spans="1:33" s="49" customFormat="1" ht="15.75" thickBot="1" x14ac:dyDescent="0.3">
      <c r="A151" s="50" t="s">
        <v>178</v>
      </c>
      <c r="B151" s="51" t="s">
        <v>252</v>
      </c>
      <c r="C151" s="3" t="s">
        <v>239</v>
      </c>
      <c r="D151" s="15">
        <f>Table32[[#This Row],[Residential CLM $ Collected]]+Table32[[#This Row],[C&amp;I CLM $ Collected]]</f>
        <v>57891.270400000001</v>
      </c>
      <c r="E151" s="48">
        <f>Table3[[#This Row],[CLM $ Collected ]]/'1.) CLM Reference'!$B$4</f>
        <v>5.1732458501931875E-3</v>
      </c>
      <c r="F151" s="12">
        <f>Table32[[#This Row],[Residential Incentive Disbursements]]+Table32[[#This Row],[C&amp;I Incentive Disbursements]]</f>
        <v>800</v>
      </c>
      <c r="G151" s="17">
        <f>Table3[[#This Row],[Incentive Disbursements]]/'1.) CLM Reference'!$B$5</f>
        <v>4.0356971935859316E-3</v>
      </c>
      <c r="H151" s="17" t="str">
        <f t="shared" si="2"/>
        <v>NO</v>
      </c>
      <c r="I151" s="52">
        <v>1038.3493000000001</v>
      </c>
      <c r="J151" s="53">
        <f>Table3[[#This Row],[CLM $ Collected ]]/'1.) CLM Reference'!$B$4</f>
        <v>5.1732458501931875E-3</v>
      </c>
      <c r="K151" s="54">
        <v>0</v>
      </c>
      <c r="L151" s="53">
        <f>Table3[[#This Row],[Incentive Disbursements]]/'1.) CLM Reference'!$B$5</f>
        <v>4.0356971935859316E-3</v>
      </c>
      <c r="M151" s="52">
        <v>56852.9211</v>
      </c>
      <c r="N151" s="55">
        <f>Table3[[#This Row],[CLM $ Collected ]]/'1.) CLM Reference'!$B$4</f>
        <v>5.1732458501931875E-3</v>
      </c>
      <c r="O151" s="54">
        <v>800</v>
      </c>
      <c r="P151" s="56">
        <f>Table3[[#This Row],[Incentive Disbursements]]/'1.) CLM Reference'!$B$5</f>
        <v>4.0356971935859316E-3</v>
      </c>
      <c r="R151" s="49" t="s">
        <v>178</v>
      </c>
      <c r="S151" s="49" t="s">
        <v>252</v>
      </c>
      <c r="T151" s="49" t="s">
        <v>239</v>
      </c>
      <c r="U151" s="49">
        <v>57891.270400000001</v>
      </c>
      <c r="V151" s="49">
        <v>5.1732458501931875E-3</v>
      </c>
      <c r="W151" s="49">
        <v>800</v>
      </c>
      <c r="X151" s="49">
        <v>4.0356971935859316E-3</v>
      </c>
      <c r="Y151" s="49" t="s">
        <v>1965</v>
      </c>
      <c r="Z151" s="49">
        <v>1038.3493000000001</v>
      </c>
      <c r="AA151" s="49">
        <v>5.1732458501931875E-3</v>
      </c>
      <c r="AB151" s="49">
        <v>0</v>
      </c>
      <c r="AC151" s="49">
        <v>4.0356971935859316E-3</v>
      </c>
      <c r="AD151" s="49">
        <v>56852.9211</v>
      </c>
      <c r="AE151" s="49">
        <v>5.1732458501931875E-3</v>
      </c>
      <c r="AF151" s="49">
        <v>800</v>
      </c>
      <c r="AG151" s="49">
        <v>4.0356971935859316E-3</v>
      </c>
    </row>
    <row r="152" spans="1:33" s="49" customFormat="1" ht="15.75" thickBot="1" x14ac:dyDescent="0.3">
      <c r="A152" s="50" t="s">
        <v>179</v>
      </c>
      <c r="B152" s="51" t="s">
        <v>252</v>
      </c>
      <c r="C152" s="3" t="s">
        <v>239</v>
      </c>
      <c r="D152" s="15">
        <f>Table32[[#This Row],[Residential CLM $ Collected]]+Table32[[#This Row],[C&amp;I CLM $ Collected]]</f>
        <v>23658.1571</v>
      </c>
      <c r="E152" s="48">
        <f>Table3[[#This Row],[CLM $ Collected ]]/'1.) CLM Reference'!$B$4</f>
        <v>3.8495650080727996E-6</v>
      </c>
      <c r="F152" s="12">
        <f>Table32[[#This Row],[Residential Incentive Disbursements]]+Table32[[#This Row],[C&amp;I Incentive Disbursements]]</f>
        <v>0</v>
      </c>
      <c r="G152" s="17">
        <f>Table3[[#This Row],[Incentive Disbursements]]/'1.) CLM Reference'!$B$5</f>
        <v>0</v>
      </c>
      <c r="H152" s="17" t="str">
        <f t="shared" si="2"/>
        <v>N/A</v>
      </c>
      <c r="I152" s="52">
        <v>0</v>
      </c>
      <c r="J152" s="53">
        <f>Table3[[#This Row],[CLM $ Collected ]]/'1.) CLM Reference'!$B$4</f>
        <v>3.8495650080727996E-6</v>
      </c>
      <c r="K152" s="54">
        <v>0</v>
      </c>
      <c r="L152" s="53">
        <f>Table3[[#This Row],[Incentive Disbursements]]/'1.) CLM Reference'!$B$5</f>
        <v>0</v>
      </c>
      <c r="M152" s="52">
        <v>23658.1571</v>
      </c>
      <c r="N152" s="55">
        <f>Table3[[#This Row],[CLM $ Collected ]]/'1.) CLM Reference'!$B$4</f>
        <v>3.8495650080727996E-6</v>
      </c>
      <c r="O152" s="54">
        <v>0</v>
      </c>
      <c r="P152" s="56">
        <f>Table3[[#This Row],[Incentive Disbursements]]/'1.) CLM Reference'!$B$5</f>
        <v>0</v>
      </c>
      <c r="R152" s="49" t="s">
        <v>179</v>
      </c>
      <c r="S152" s="49" t="s">
        <v>252</v>
      </c>
      <c r="T152" s="49" t="s">
        <v>239</v>
      </c>
      <c r="U152" s="49">
        <v>23658.1571</v>
      </c>
      <c r="V152" s="49">
        <v>3.8495650080727996E-6</v>
      </c>
      <c r="W152" s="49">
        <v>0</v>
      </c>
      <c r="X152" s="49">
        <v>0</v>
      </c>
      <c r="Y152" s="49" t="s">
        <v>290</v>
      </c>
      <c r="Z152" s="49">
        <v>0</v>
      </c>
      <c r="AA152" s="49">
        <v>3.8495650080727996E-6</v>
      </c>
      <c r="AB152" s="49">
        <v>0</v>
      </c>
      <c r="AC152" s="49">
        <v>0</v>
      </c>
      <c r="AD152" s="49">
        <v>23658.1571</v>
      </c>
      <c r="AE152" s="49">
        <v>3.8495650080727996E-6</v>
      </c>
      <c r="AF152" s="49">
        <v>0</v>
      </c>
      <c r="AG152" s="49">
        <v>0</v>
      </c>
    </row>
    <row r="153" spans="1:33" s="49" customFormat="1" ht="15.75" thickBot="1" x14ac:dyDescent="0.3">
      <c r="A153" s="50" t="s">
        <v>180</v>
      </c>
      <c r="B153" s="51" t="s">
        <v>268</v>
      </c>
      <c r="C153" s="3" t="s">
        <v>239</v>
      </c>
      <c r="D153" s="15">
        <f>Table32[[#This Row],[Residential CLM $ Collected]]+Table32[[#This Row],[C&amp;I CLM $ Collected]]</f>
        <v>0</v>
      </c>
      <c r="E153" s="48">
        <f>Table3[[#This Row],[CLM $ Collected ]]/'1.) CLM Reference'!$B$4</f>
        <v>5.3486356802690677E-3</v>
      </c>
      <c r="F153" s="12">
        <f>Table32[[#This Row],[Residential Incentive Disbursements]]+Table32[[#This Row],[C&amp;I Incentive Disbursements]]</f>
        <v>50</v>
      </c>
      <c r="G153" s="17">
        <f>Table3[[#This Row],[Incentive Disbursements]]/'1.) CLM Reference'!$B$5</f>
        <v>1.9788419621134938E-3</v>
      </c>
      <c r="H153" s="17" t="str">
        <f t="shared" si="2"/>
        <v>NO</v>
      </c>
      <c r="I153" s="52">
        <v>0</v>
      </c>
      <c r="J153" s="53">
        <f>Table3[[#This Row],[CLM $ Collected ]]/'1.) CLM Reference'!$B$4</f>
        <v>5.3486356802690677E-3</v>
      </c>
      <c r="K153" s="54">
        <v>0</v>
      </c>
      <c r="L153" s="53">
        <f>Table3[[#This Row],[Incentive Disbursements]]/'1.) CLM Reference'!$B$5</f>
        <v>1.9788419621134938E-3</v>
      </c>
      <c r="M153" s="52">
        <v>0</v>
      </c>
      <c r="N153" s="55">
        <f>Table3[[#This Row],[CLM $ Collected ]]/'1.) CLM Reference'!$B$4</f>
        <v>5.3486356802690677E-3</v>
      </c>
      <c r="O153" s="54">
        <v>50</v>
      </c>
      <c r="P153" s="56">
        <f>Table3[[#This Row],[Incentive Disbursements]]/'1.) CLM Reference'!$B$5</f>
        <v>1.9788419621134938E-3</v>
      </c>
      <c r="R153" s="49" t="s">
        <v>180</v>
      </c>
      <c r="S153" s="49" t="s">
        <v>268</v>
      </c>
      <c r="T153" s="49" t="s">
        <v>239</v>
      </c>
      <c r="U153" s="49">
        <v>0</v>
      </c>
      <c r="V153" s="49">
        <v>5.3486356802690677E-3</v>
      </c>
      <c r="W153" s="49">
        <v>50</v>
      </c>
      <c r="X153" s="49">
        <v>1.9788419621134938E-3</v>
      </c>
      <c r="Y153" s="49" t="s">
        <v>1965</v>
      </c>
      <c r="Z153" s="49">
        <v>0</v>
      </c>
      <c r="AA153" s="49">
        <v>5.3486356802690677E-3</v>
      </c>
      <c r="AB153" s="49">
        <v>0</v>
      </c>
      <c r="AC153" s="49">
        <v>1.9788419621134938E-3</v>
      </c>
      <c r="AD153" s="49">
        <v>0</v>
      </c>
      <c r="AE153" s="49">
        <v>5.3486356802690677E-3</v>
      </c>
      <c r="AF153" s="49">
        <v>50</v>
      </c>
      <c r="AG153" s="49">
        <v>1.9788419621134938E-3</v>
      </c>
    </row>
    <row r="154" spans="1:33" s="49" customFormat="1" ht="15.75" thickBot="1" x14ac:dyDescent="0.3">
      <c r="A154" s="50" t="s">
        <v>180</v>
      </c>
      <c r="B154" s="51" t="s">
        <v>255</v>
      </c>
      <c r="C154" s="3" t="s">
        <v>244</v>
      </c>
      <c r="D154" s="15">
        <f>Table32[[#This Row],[Residential CLM $ Collected]]+Table32[[#This Row],[C&amp;I CLM $ Collected]]</f>
        <v>4149.2298000000001</v>
      </c>
      <c r="E154" s="48">
        <f>Table3[[#This Row],[CLM $ Collected ]]/'1.) CLM Reference'!$B$4</f>
        <v>5.5485356369758404E-3</v>
      </c>
      <c r="F154" s="12">
        <f>Table32[[#This Row],[Residential Incentive Disbursements]]+Table32[[#This Row],[C&amp;I Incentive Disbursements]]</f>
        <v>0</v>
      </c>
      <c r="G154" s="17">
        <f>Table3[[#This Row],[Incentive Disbursements]]/'1.) CLM Reference'!$B$5</f>
        <v>2.5567651186170098E-3</v>
      </c>
      <c r="H154" s="17" t="str">
        <f t="shared" si="2"/>
        <v>NO</v>
      </c>
      <c r="I154" s="52">
        <v>0</v>
      </c>
      <c r="J154" s="53">
        <f>Table3[[#This Row],[CLM $ Collected ]]/'1.) CLM Reference'!$B$4</f>
        <v>5.5485356369758404E-3</v>
      </c>
      <c r="K154" s="54">
        <v>0</v>
      </c>
      <c r="L154" s="53">
        <f>Table3[[#This Row],[Incentive Disbursements]]/'1.) CLM Reference'!$B$5</f>
        <v>2.5567651186170098E-3</v>
      </c>
      <c r="M154" s="52">
        <v>4149.2298000000001</v>
      </c>
      <c r="N154" s="55">
        <f>Table3[[#This Row],[CLM $ Collected ]]/'1.) CLM Reference'!$B$4</f>
        <v>5.5485356369758404E-3</v>
      </c>
      <c r="O154" s="54">
        <v>0</v>
      </c>
      <c r="P154" s="56">
        <f>Table3[[#This Row],[Incentive Disbursements]]/'1.) CLM Reference'!$B$5</f>
        <v>2.5567651186170098E-3</v>
      </c>
      <c r="R154" s="49" t="s">
        <v>180</v>
      </c>
      <c r="S154" s="49" t="s">
        <v>255</v>
      </c>
      <c r="T154" s="49" t="s">
        <v>244</v>
      </c>
      <c r="U154" s="49">
        <v>4149.2298000000001</v>
      </c>
      <c r="V154" s="49">
        <v>5.5485356369758404E-3</v>
      </c>
      <c r="W154" s="49">
        <v>0</v>
      </c>
      <c r="X154" s="49">
        <v>2.5567651186170098E-3</v>
      </c>
      <c r="Y154" s="49" t="s">
        <v>1965</v>
      </c>
      <c r="Z154" s="49">
        <v>0</v>
      </c>
      <c r="AA154" s="49">
        <v>5.5485356369758404E-3</v>
      </c>
      <c r="AB154" s="49">
        <v>0</v>
      </c>
      <c r="AC154" s="49">
        <v>2.5567651186170098E-3</v>
      </c>
      <c r="AD154" s="49">
        <v>4149.2298000000001</v>
      </c>
      <c r="AE154" s="49">
        <v>5.5485356369758404E-3</v>
      </c>
      <c r="AF154" s="49">
        <v>0</v>
      </c>
      <c r="AG154" s="49">
        <v>2.5567651186170098E-3</v>
      </c>
    </row>
    <row r="155" spans="1:33" s="49" customFormat="1" ht="15.75" thickBot="1" x14ac:dyDescent="0.3">
      <c r="A155" s="50" t="s">
        <v>180</v>
      </c>
      <c r="B155" s="51" t="s">
        <v>272</v>
      </c>
      <c r="C155" s="3" t="s">
        <v>239</v>
      </c>
      <c r="D155" s="15">
        <f>Table32[[#This Row],[Residential CLM $ Collected]]+Table32[[#This Row],[C&amp;I CLM $ Collected]]</f>
        <v>0</v>
      </c>
      <c r="E155" s="48">
        <f>Table3[[#This Row],[CLM $ Collected ]]/'1.) CLM Reference'!$B$4</f>
        <v>3.1902386818528571E-6</v>
      </c>
      <c r="F155" s="12">
        <f>Table32[[#This Row],[Residential Incentive Disbursements]]+Table32[[#This Row],[C&amp;I Incentive Disbursements]]</f>
        <v>2970</v>
      </c>
      <c r="G155" s="17">
        <f>Table3[[#This Row],[Incentive Disbursements]]/'1.) CLM Reference'!$B$5</f>
        <v>0</v>
      </c>
      <c r="H155" s="17" t="str">
        <f t="shared" si="2"/>
        <v>N/A</v>
      </c>
      <c r="I155" s="52">
        <v>0</v>
      </c>
      <c r="J155" s="53">
        <f>Table3[[#This Row],[CLM $ Collected ]]/'1.) CLM Reference'!$B$4</f>
        <v>3.1902386818528571E-6</v>
      </c>
      <c r="K155" s="54">
        <v>0</v>
      </c>
      <c r="L155" s="53">
        <f>Table3[[#This Row],[Incentive Disbursements]]/'1.) CLM Reference'!$B$5</f>
        <v>0</v>
      </c>
      <c r="M155" s="52">
        <v>0</v>
      </c>
      <c r="N155" s="55">
        <f>Table3[[#This Row],[CLM $ Collected ]]/'1.) CLM Reference'!$B$4</f>
        <v>3.1902386818528571E-6</v>
      </c>
      <c r="O155" s="54">
        <v>2970</v>
      </c>
      <c r="P155" s="56">
        <f>Table3[[#This Row],[Incentive Disbursements]]/'1.) CLM Reference'!$B$5</f>
        <v>0</v>
      </c>
      <c r="R155" s="49" t="s">
        <v>180</v>
      </c>
      <c r="S155" s="49" t="s">
        <v>272</v>
      </c>
      <c r="T155" s="49" t="s">
        <v>239</v>
      </c>
      <c r="U155" s="49">
        <v>0</v>
      </c>
      <c r="V155" s="49">
        <v>3.1902386818528571E-6</v>
      </c>
      <c r="W155" s="49">
        <v>2970</v>
      </c>
      <c r="X155" s="49">
        <v>0</v>
      </c>
      <c r="Y155" s="49" t="s">
        <v>290</v>
      </c>
      <c r="Z155" s="49">
        <v>0</v>
      </c>
      <c r="AA155" s="49">
        <v>3.1902386818528571E-6</v>
      </c>
      <c r="AB155" s="49">
        <v>0</v>
      </c>
      <c r="AC155" s="49">
        <v>0</v>
      </c>
      <c r="AD155" s="49">
        <v>0</v>
      </c>
      <c r="AE155" s="49">
        <v>3.1902386818528571E-6</v>
      </c>
      <c r="AF155" s="49">
        <v>2970</v>
      </c>
      <c r="AG155" s="49">
        <v>0</v>
      </c>
    </row>
    <row r="156" spans="1:33" s="49" customFormat="1" ht="15.75" thickBot="1" x14ac:dyDescent="0.3">
      <c r="A156" s="50" t="s">
        <v>180</v>
      </c>
      <c r="B156" s="51" t="s">
        <v>252</v>
      </c>
      <c r="C156" s="3" t="s">
        <v>244</v>
      </c>
      <c r="D156" s="15">
        <f>Table32[[#This Row],[Residential CLM $ Collected]]+Table32[[#This Row],[C&amp;I CLM $ Collected]]</f>
        <v>4240.4471000000003</v>
      </c>
      <c r="E156" s="48">
        <f>Table3[[#This Row],[CLM $ Collected ]]/'1.) CLM Reference'!$B$4</f>
        <v>5.0435226910568964E-6</v>
      </c>
      <c r="F156" s="12">
        <f>Table32[[#This Row],[Residential Incentive Disbursements]]+Table32[[#This Row],[C&amp;I Incentive Disbursements]]</f>
        <v>0</v>
      </c>
      <c r="G156" s="17">
        <f>Table3[[#This Row],[Incentive Disbursements]]/'1.) CLM Reference'!$B$5</f>
        <v>0</v>
      </c>
      <c r="H156" s="17" t="str">
        <f t="shared" si="2"/>
        <v>NO</v>
      </c>
      <c r="I156" s="52">
        <v>0</v>
      </c>
      <c r="J156" s="53">
        <f>Table3[[#This Row],[CLM $ Collected ]]/'1.) CLM Reference'!$B$4</f>
        <v>5.0435226910568964E-6</v>
      </c>
      <c r="K156" s="54">
        <v>0</v>
      </c>
      <c r="L156" s="53">
        <f>Table3[[#This Row],[Incentive Disbursements]]/'1.) CLM Reference'!$B$5</f>
        <v>0</v>
      </c>
      <c r="M156" s="52">
        <v>4240.4471000000003</v>
      </c>
      <c r="N156" s="55">
        <f>Table3[[#This Row],[CLM $ Collected ]]/'1.) CLM Reference'!$B$4</f>
        <v>5.0435226910568964E-6</v>
      </c>
      <c r="O156" s="54">
        <v>0</v>
      </c>
      <c r="P156" s="56">
        <f>Table3[[#This Row],[Incentive Disbursements]]/'1.) CLM Reference'!$B$5</f>
        <v>0</v>
      </c>
      <c r="R156" s="49" t="s">
        <v>180</v>
      </c>
      <c r="S156" s="49" t="s">
        <v>252</v>
      </c>
      <c r="T156" s="49" t="s">
        <v>244</v>
      </c>
      <c r="U156" s="49">
        <v>4240.4471000000003</v>
      </c>
      <c r="V156" s="49">
        <v>5.0435226910568964E-6</v>
      </c>
      <c r="W156" s="49">
        <v>0</v>
      </c>
      <c r="X156" s="49">
        <v>0</v>
      </c>
      <c r="Y156" s="49" t="s">
        <v>1965</v>
      </c>
      <c r="Z156" s="49">
        <v>0</v>
      </c>
      <c r="AA156" s="49">
        <v>5.0435226910568964E-6</v>
      </c>
      <c r="AB156" s="49">
        <v>0</v>
      </c>
      <c r="AC156" s="49">
        <v>0</v>
      </c>
      <c r="AD156" s="49">
        <v>4240.4471000000003</v>
      </c>
      <c r="AE156" s="49">
        <v>5.0435226910568964E-6</v>
      </c>
      <c r="AF156" s="49">
        <v>0</v>
      </c>
      <c r="AG156" s="49">
        <v>0</v>
      </c>
    </row>
    <row r="157" spans="1:33" s="49" customFormat="1" ht="15.75" thickBot="1" x14ac:dyDescent="0.3">
      <c r="A157" s="50" t="s">
        <v>181</v>
      </c>
      <c r="B157" s="51" t="s">
        <v>252</v>
      </c>
      <c r="C157" s="3" t="s">
        <v>239</v>
      </c>
      <c r="D157" s="15">
        <f>Table32[[#This Row],[Residential CLM $ Collected]]+Table32[[#This Row],[C&amp;I CLM $ Collected]]</f>
        <v>52236.260499999997</v>
      </c>
      <c r="E157" s="48">
        <f>Table3[[#This Row],[CLM $ Collected ]]/'1.) CLM Reference'!$B$4</f>
        <v>3.6526859499701712E-3</v>
      </c>
      <c r="F157" s="12">
        <f>Table32[[#This Row],[Residential Incentive Disbursements]]+Table32[[#This Row],[C&amp;I Incentive Disbursements]]</f>
        <v>360</v>
      </c>
      <c r="G157" s="17">
        <f>Table3[[#This Row],[Incentive Disbursements]]/'1.) CLM Reference'!$B$5</f>
        <v>1.8104488887387736E-3</v>
      </c>
      <c r="H157" s="17" t="str">
        <f t="shared" si="2"/>
        <v>NO</v>
      </c>
      <c r="I157" s="52">
        <v>0</v>
      </c>
      <c r="J157" s="53">
        <f>Table3[[#This Row],[CLM $ Collected ]]/'1.) CLM Reference'!$B$4</f>
        <v>3.6526859499701712E-3</v>
      </c>
      <c r="K157" s="54">
        <v>0</v>
      </c>
      <c r="L157" s="53">
        <f>Table3[[#This Row],[Incentive Disbursements]]/'1.) CLM Reference'!$B$5</f>
        <v>1.8104488887387736E-3</v>
      </c>
      <c r="M157" s="52">
        <v>52236.260499999997</v>
      </c>
      <c r="N157" s="55">
        <f>Table3[[#This Row],[CLM $ Collected ]]/'1.) CLM Reference'!$B$4</f>
        <v>3.6526859499701712E-3</v>
      </c>
      <c r="O157" s="54">
        <v>360</v>
      </c>
      <c r="P157" s="56">
        <f>Table3[[#This Row],[Incentive Disbursements]]/'1.) CLM Reference'!$B$5</f>
        <v>1.8104488887387736E-3</v>
      </c>
      <c r="R157" s="49" t="s">
        <v>181</v>
      </c>
      <c r="S157" s="49" t="s">
        <v>252</v>
      </c>
      <c r="T157" s="49" t="s">
        <v>239</v>
      </c>
      <c r="U157" s="49">
        <v>52236.260499999997</v>
      </c>
      <c r="V157" s="49">
        <v>3.6526859499701712E-3</v>
      </c>
      <c r="W157" s="49">
        <v>360</v>
      </c>
      <c r="X157" s="49">
        <v>1.8104488887387736E-3</v>
      </c>
      <c r="Y157" s="49" t="s">
        <v>1965</v>
      </c>
      <c r="Z157" s="49">
        <v>0</v>
      </c>
      <c r="AA157" s="49">
        <v>3.6526859499701712E-3</v>
      </c>
      <c r="AB157" s="49">
        <v>0</v>
      </c>
      <c r="AC157" s="49">
        <v>1.8104488887387736E-3</v>
      </c>
      <c r="AD157" s="49">
        <v>52236.260499999997</v>
      </c>
      <c r="AE157" s="49">
        <v>3.6526859499701712E-3</v>
      </c>
      <c r="AF157" s="49">
        <v>360</v>
      </c>
      <c r="AG157" s="49">
        <v>1.8104488887387736E-3</v>
      </c>
    </row>
    <row r="158" spans="1:33" s="49" customFormat="1" ht="15.75" thickBot="1" x14ac:dyDescent="0.3">
      <c r="A158" s="50" t="s">
        <v>182</v>
      </c>
      <c r="B158" s="51" t="s">
        <v>252</v>
      </c>
      <c r="C158" s="3" t="s">
        <v>239</v>
      </c>
      <c r="D158" s="15">
        <f>Table32[[#This Row],[Residential CLM $ Collected]]+Table32[[#This Row],[C&amp;I CLM $ Collected]]</f>
        <v>321864.88760000002</v>
      </c>
      <c r="E158" s="48">
        <f>Table3[[#This Row],[CLM $ Collected ]]/'1.) CLM Reference'!$B$4</f>
        <v>4.3470766204989223E-3</v>
      </c>
      <c r="F158" s="12">
        <f>Table32[[#This Row],[Residential Incentive Disbursements]]+Table32[[#This Row],[C&amp;I Incentive Disbursements]]</f>
        <v>13474</v>
      </c>
      <c r="G158" s="17">
        <f>Table3[[#This Row],[Incentive Disbursements]]/'1.) CLM Reference'!$B$5</f>
        <v>2.4832753927625131E-3</v>
      </c>
      <c r="H158" s="17" t="str">
        <f t="shared" si="2"/>
        <v>NO</v>
      </c>
      <c r="I158" s="52">
        <v>0</v>
      </c>
      <c r="J158" s="53">
        <f>Table3[[#This Row],[CLM $ Collected ]]/'1.) CLM Reference'!$B$4</f>
        <v>4.3470766204989223E-3</v>
      </c>
      <c r="K158" s="54">
        <v>0</v>
      </c>
      <c r="L158" s="53">
        <f>Table3[[#This Row],[Incentive Disbursements]]/'1.) CLM Reference'!$B$5</f>
        <v>2.4832753927625131E-3</v>
      </c>
      <c r="M158" s="52">
        <v>321864.88760000002</v>
      </c>
      <c r="N158" s="55">
        <f>Table3[[#This Row],[CLM $ Collected ]]/'1.) CLM Reference'!$B$4</f>
        <v>4.3470766204989223E-3</v>
      </c>
      <c r="O158" s="54">
        <v>13474</v>
      </c>
      <c r="P158" s="56">
        <f>Table3[[#This Row],[Incentive Disbursements]]/'1.) CLM Reference'!$B$5</f>
        <v>2.4832753927625131E-3</v>
      </c>
      <c r="R158" s="49" t="s">
        <v>182</v>
      </c>
      <c r="S158" s="49" t="s">
        <v>252</v>
      </c>
      <c r="T158" s="49" t="s">
        <v>239</v>
      </c>
      <c r="U158" s="49">
        <v>321864.88760000002</v>
      </c>
      <c r="V158" s="49">
        <v>4.3470766204989223E-3</v>
      </c>
      <c r="W158" s="49">
        <v>13474</v>
      </c>
      <c r="X158" s="49">
        <v>2.4832753927625131E-3</v>
      </c>
      <c r="Y158" s="49" t="s">
        <v>1965</v>
      </c>
      <c r="Z158" s="49">
        <v>0</v>
      </c>
      <c r="AA158" s="49">
        <v>4.3470766204989223E-3</v>
      </c>
      <c r="AB158" s="49">
        <v>0</v>
      </c>
      <c r="AC158" s="49">
        <v>2.4832753927625131E-3</v>
      </c>
      <c r="AD158" s="49">
        <v>321864.88760000002</v>
      </c>
      <c r="AE158" s="49">
        <v>4.3470766204989223E-3</v>
      </c>
      <c r="AF158" s="49">
        <v>13474</v>
      </c>
      <c r="AG158" s="49">
        <v>2.4832753927625131E-3</v>
      </c>
    </row>
    <row r="159" spans="1:33" s="49" customFormat="1" ht="15.75" thickBot="1" x14ac:dyDescent="0.3">
      <c r="A159" s="50" t="s">
        <v>235</v>
      </c>
      <c r="B159" s="51" t="s">
        <v>252</v>
      </c>
      <c r="C159" s="3" t="s">
        <v>239</v>
      </c>
      <c r="D159" s="15">
        <f>Table32[[#This Row],[Residential CLM $ Collected]]+Table32[[#This Row],[C&amp;I CLM $ Collected]]</f>
        <v>675.56370000000004</v>
      </c>
      <c r="E159" s="48">
        <f>Table3[[#This Row],[CLM $ Collected ]]/'1.) CLM Reference'!$B$4</f>
        <v>2.1649475512373332E-6</v>
      </c>
      <c r="F159" s="12">
        <f>Table32[[#This Row],[Residential Incentive Disbursements]]+Table32[[#This Row],[C&amp;I Incentive Disbursements]]</f>
        <v>0</v>
      </c>
      <c r="G159" s="17">
        <f>Table3[[#This Row],[Incentive Disbursements]]/'1.) CLM Reference'!$B$5</f>
        <v>0</v>
      </c>
      <c r="H159" s="17" t="str">
        <f t="shared" si="2"/>
        <v>N/A</v>
      </c>
      <c r="I159" s="52">
        <v>0</v>
      </c>
      <c r="J159" s="53">
        <f>Table3[[#This Row],[CLM $ Collected ]]/'1.) CLM Reference'!$B$4</f>
        <v>2.1649475512373332E-6</v>
      </c>
      <c r="K159" s="54">
        <v>0</v>
      </c>
      <c r="L159" s="53">
        <f>Table3[[#This Row],[Incentive Disbursements]]/'1.) CLM Reference'!$B$5</f>
        <v>0</v>
      </c>
      <c r="M159" s="52">
        <v>675.56370000000004</v>
      </c>
      <c r="N159" s="55">
        <f>Table3[[#This Row],[CLM $ Collected ]]/'1.) CLM Reference'!$B$4</f>
        <v>2.1649475512373332E-6</v>
      </c>
      <c r="O159" s="54">
        <v>0</v>
      </c>
      <c r="P159" s="56">
        <f>Table3[[#This Row],[Incentive Disbursements]]/'1.) CLM Reference'!$B$5</f>
        <v>0</v>
      </c>
      <c r="R159" s="49" t="s">
        <v>235</v>
      </c>
      <c r="S159" s="49" t="s">
        <v>252</v>
      </c>
      <c r="T159" s="49" t="s">
        <v>239</v>
      </c>
      <c r="U159" s="49">
        <v>675.56370000000004</v>
      </c>
      <c r="V159" s="49">
        <v>2.1649475512373332E-6</v>
      </c>
      <c r="W159" s="49">
        <v>0</v>
      </c>
      <c r="X159" s="49">
        <v>0</v>
      </c>
      <c r="Y159" s="49" t="s">
        <v>290</v>
      </c>
      <c r="Z159" s="49">
        <v>0</v>
      </c>
      <c r="AA159" s="49">
        <v>2.1649475512373332E-6</v>
      </c>
      <c r="AB159" s="49">
        <v>0</v>
      </c>
      <c r="AC159" s="49">
        <v>0</v>
      </c>
      <c r="AD159" s="49">
        <v>675.56370000000004</v>
      </c>
      <c r="AE159" s="49">
        <v>2.1649475512373332E-6</v>
      </c>
      <c r="AF159" s="49">
        <v>0</v>
      </c>
      <c r="AG159" s="49">
        <v>0</v>
      </c>
    </row>
    <row r="160" spans="1:33" s="49" customFormat="1" ht="15.75" thickBot="1" x14ac:dyDescent="0.3">
      <c r="A160" s="50" t="s">
        <v>183</v>
      </c>
      <c r="B160" s="51" t="s">
        <v>252</v>
      </c>
      <c r="C160" s="3" t="s">
        <v>239</v>
      </c>
      <c r="D160" s="15">
        <f>Table32[[#This Row],[Residential CLM $ Collected]]+Table32[[#This Row],[C&amp;I CLM $ Collected]]</f>
        <v>19853.538799999998</v>
      </c>
      <c r="E160" s="48">
        <f>Table3[[#This Row],[CLM $ Collected ]]/'1.) CLM Reference'!$B$4</f>
        <v>2.5070231678202077E-5</v>
      </c>
      <c r="F160" s="12">
        <f>Table32[[#This Row],[Residential Incentive Disbursements]]+Table32[[#This Row],[C&amp;I Incentive Disbursements]]</f>
        <v>0</v>
      </c>
      <c r="G160" s="17">
        <f>Table3[[#This Row],[Incentive Disbursements]]/'1.) CLM Reference'!$B$5</f>
        <v>0</v>
      </c>
      <c r="H160" s="17" t="str">
        <f t="shared" si="2"/>
        <v>NO</v>
      </c>
      <c r="I160" s="52">
        <v>0</v>
      </c>
      <c r="J160" s="53">
        <f>Table3[[#This Row],[CLM $ Collected ]]/'1.) CLM Reference'!$B$4</f>
        <v>2.5070231678202077E-5</v>
      </c>
      <c r="K160" s="54">
        <v>0</v>
      </c>
      <c r="L160" s="53">
        <f>Table3[[#This Row],[Incentive Disbursements]]/'1.) CLM Reference'!$B$5</f>
        <v>0</v>
      </c>
      <c r="M160" s="52">
        <v>19853.538799999998</v>
      </c>
      <c r="N160" s="55">
        <f>Table3[[#This Row],[CLM $ Collected ]]/'1.) CLM Reference'!$B$4</f>
        <v>2.5070231678202077E-5</v>
      </c>
      <c r="O160" s="54">
        <v>0</v>
      </c>
      <c r="P160" s="56">
        <f>Table3[[#This Row],[Incentive Disbursements]]/'1.) CLM Reference'!$B$5</f>
        <v>0</v>
      </c>
      <c r="R160" s="49" t="s">
        <v>183</v>
      </c>
      <c r="S160" s="49" t="s">
        <v>252</v>
      </c>
      <c r="T160" s="49" t="s">
        <v>239</v>
      </c>
      <c r="U160" s="49">
        <v>19853.538799999998</v>
      </c>
      <c r="V160" s="49">
        <v>2.5070231678202077E-5</v>
      </c>
      <c r="W160" s="49">
        <v>0</v>
      </c>
      <c r="X160" s="49">
        <v>0</v>
      </c>
      <c r="Y160" s="49" t="s">
        <v>1965</v>
      </c>
      <c r="Z160" s="49">
        <v>0</v>
      </c>
      <c r="AA160" s="49">
        <v>2.5070231678202077E-5</v>
      </c>
      <c r="AB160" s="49">
        <v>0</v>
      </c>
      <c r="AC160" s="49">
        <v>0</v>
      </c>
      <c r="AD160" s="49">
        <v>19853.538799999998</v>
      </c>
      <c r="AE160" s="49">
        <v>2.5070231678202077E-5</v>
      </c>
      <c r="AF160" s="49">
        <v>0</v>
      </c>
      <c r="AG160" s="49">
        <v>0</v>
      </c>
    </row>
    <row r="161" spans="1:33" s="49" customFormat="1" ht="15.75" thickBot="1" x14ac:dyDescent="0.3">
      <c r="A161" s="50" t="s">
        <v>184</v>
      </c>
      <c r="B161" s="51" t="s">
        <v>252</v>
      </c>
      <c r="C161" s="3" t="s">
        <v>239</v>
      </c>
      <c r="D161" s="15">
        <f>Table32[[#This Row],[Residential CLM $ Collected]]+Table32[[#This Row],[C&amp;I CLM $ Collected]]</f>
        <v>27257.304800000002</v>
      </c>
      <c r="E161" s="48">
        <f>Table3[[#This Row],[CLM $ Collected ]]/'1.) CLM Reference'!$B$4</f>
        <v>5.6863030391379682E-3</v>
      </c>
      <c r="F161" s="12">
        <f>Table32[[#This Row],[Residential Incentive Disbursements]]+Table32[[#This Row],[C&amp;I Incentive Disbursements]]</f>
        <v>0</v>
      </c>
      <c r="G161" s="17">
        <f>Table3[[#This Row],[Incentive Disbursements]]/'1.) CLM Reference'!$B$5</f>
        <v>3.6278545112249138E-3</v>
      </c>
      <c r="H161" s="17" t="str">
        <f t="shared" si="2"/>
        <v>NO</v>
      </c>
      <c r="I161" s="52">
        <v>0</v>
      </c>
      <c r="J161" s="53">
        <f>Table3[[#This Row],[CLM $ Collected ]]/'1.) CLM Reference'!$B$4</f>
        <v>5.6863030391379682E-3</v>
      </c>
      <c r="K161" s="54">
        <v>0</v>
      </c>
      <c r="L161" s="53">
        <f>Table3[[#This Row],[Incentive Disbursements]]/'1.) CLM Reference'!$B$5</f>
        <v>3.6278545112249138E-3</v>
      </c>
      <c r="M161" s="52">
        <v>27257.304800000002</v>
      </c>
      <c r="N161" s="55">
        <f>Table3[[#This Row],[CLM $ Collected ]]/'1.) CLM Reference'!$B$4</f>
        <v>5.6863030391379682E-3</v>
      </c>
      <c r="O161" s="54">
        <v>0</v>
      </c>
      <c r="P161" s="56">
        <f>Table3[[#This Row],[Incentive Disbursements]]/'1.) CLM Reference'!$B$5</f>
        <v>3.6278545112249138E-3</v>
      </c>
      <c r="R161" s="49" t="s">
        <v>184</v>
      </c>
      <c r="S161" s="49" t="s">
        <v>252</v>
      </c>
      <c r="T161" s="49" t="s">
        <v>239</v>
      </c>
      <c r="U161" s="49">
        <v>27257.304800000002</v>
      </c>
      <c r="V161" s="49">
        <v>5.6863030391379682E-3</v>
      </c>
      <c r="W161" s="49">
        <v>0</v>
      </c>
      <c r="X161" s="49">
        <v>3.6278545112249138E-3</v>
      </c>
      <c r="Y161" s="49" t="s">
        <v>1965</v>
      </c>
      <c r="Z161" s="49">
        <v>0</v>
      </c>
      <c r="AA161" s="49">
        <v>5.6863030391379682E-3</v>
      </c>
      <c r="AB161" s="49">
        <v>0</v>
      </c>
      <c r="AC161" s="49">
        <v>3.6278545112249138E-3</v>
      </c>
      <c r="AD161" s="49">
        <v>27257.304800000002</v>
      </c>
      <c r="AE161" s="49">
        <v>5.6863030391379682E-3</v>
      </c>
      <c r="AF161" s="49">
        <v>0</v>
      </c>
      <c r="AG161" s="49">
        <v>3.6278545112249138E-3</v>
      </c>
    </row>
    <row r="162" spans="1:33" s="49" customFormat="1" ht="15.75" thickBot="1" x14ac:dyDescent="0.3">
      <c r="A162" s="50" t="s">
        <v>185</v>
      </c>
      <c r="B162" s="51" t="s">
        <v>252</v>
      </c>
      <c r="C162" s="3" t="s">
        <v>244</v>
      </c>
      <c r="D162" s="15">
        <f>Table32[[#This Row],[Residential CLM $ Collected]]+Table32[[#This Row],[C&amp;I CLM $ Collected]]</f>
        <v>14796.650600000001</v>
      </c>
      <c r="E162" s="48">
        <f>Table3[[#This Row],[CLM $ Collected ]]/'1.) CLM Reference'!$B$4</f>
        <v>5.5907149517770613E-5</v>
      </c>
      <c r="F162" s="12">
        <f>Table32[[#This Row],[Residential Incentive Disbursements]]+Table32[[#This Row],[C&amp;I Incentive Disbursements]]</f>
        <v>0</v>
      </c>
      <c r="G162" s="17">
        <f>Table3[[#This Row],[Incentive Disbursements]]/'1.) CLM Reference'!$B$5</f>
        <v>0</v>
      </c>
      <c r="H162" s="17" t="str">
        <f t="shared" si="2"/>
        <v>NO</v>
      </c>
      <c r="I162" s="52">
        <v>6202.3136000000004</v>
      </c>
      <c r="J162" s="53">
        <f>Table3[[#This Row],[CLM $ Collected ]]/'1.) CLM Reference'!$B$4</f>
        <v>5.5907149517770613E-5</v>
      </c>
      <c r="K162" s="54">
        <v>0</v>
      </c>
      <c r="L162" s="53">
        <f>Table3[[#This Row],[Incentive Disbursements]]/'1.) CLM Reference'!$B$5</f>
        <v>0</v>
      </c>
      <c r="M162" s="52">
        <v>8594.3369999999995</v>
      </c>
      <c r="N162" s="55">
        <f>Table3[[#This Row],[CLM $ Collected ]]/'1.) CLM Reference'!$B$4</f>
        <v>5.5907149517770613E-5</v>
      </c>
      <c r="O162" s="54">
        <v>0</v>
      </c>
      <c r="P162" s="56">
        <f>Table3[[#This Row],[Incentive Disbursements]]/'1.) CLM Reference'!$B$5</f>
        <v>0</v>
      </c>
      <c r="R162" s="49" t="s">
        <v>185</v>
      </c>
      <c r="S162" s="49" t="s">
        <v>252</v>
      </c>
      <c r="T162" s="49" t="s">
        <v>244</v>
      </c>
      <c r="U162" s="49">
        <v>14796.650600000001</v>
      </c>
      <c r="V162" s="49">
        <v>5.5907149517770613E-5</v>
      </c>
      <c r="W162" s="49">
        <v>0</v>
      </c>
      <c r="X162" s="49">
        <v>0</v>
      </c>
      <c r="Y162" s="49" t="s">
        <v>1965</v>
      </c>
      <c r="Z162" s="49">
        <v>6202.3136000000004</v>
      </c>
      <c r="AA162" s="49">
        <v>5.5907149517770613E-5</v>
      </c>
      <c r="AB162" s="49">
        <v>0</v>
      </c>
      <c r="AC162" s="49">
        <v>0</v>
      </c>
      <c r="AD162" s="49">
        <v>8594.3369999999995</v>
      </c>
      <c r="AE162" s="49">
        <v>5.5907149517770613E-5</v>
      </c>
      <c r="AF162" s="49">
        <v>0</v>
      </c>
      <c r="AG162" s="49">
        <v>0</v>
      </c>
    </row>
    <row r="163" spans="1:33" s="49" customFormat="1" ht="15.75" thickBot="1" x14ac:dyDescent="0.3">
      <c r="A163" s="50" t="s">
        <v>186</v>
      </c>
      <c r="B163" s="51" t="s">
        <v>249</v>
      </c>
      <c r="C163" s="3" t="s">
        <v>239</v>
      </c>
      <c r="D163" s="15">
        <f>Table32[[#This Row],[Residential CLM $ Collected]]+Table32[[#This Row],[C&amp;I CLM $ Collected]]</f>
        <v>217387.0416</v>
      </c>
      <c r="E163" s="48">
        <f>Table3[[#This Row],[CLM $ Collected ]]/'1.) CLM Reference'!$B$4</f>
        <v>3.9233572312504881E-3</v>
      </c>
      <c r="F163" s="12">
        <f>Table32[[#This Row],[Residential Incentive Disbursements]]+Table32[[#This Row],[C&amp;I Incentive Disbursements]]</f>
        <v>114872</v>
      </c>
      <c r="G163" s="17">
        <f>Table3[[#This Row],[Incentive Disbursements]]/'1.) CLM Reference'!$B$5</f>
        <v>3.9223729055500303E-3</v>
      </c>
      <c r="H163" s="17" t="str">
        <f t="shared" si="2"/>
        <v>YES</v>
      </c>
      <c r="I163" s="52">
        <v>602.17309999999998</v>
      </c>
      <c r="J163" s="53">
        <f>Table3[[#This Row],[CLM $ Collected ]]/'1.) CLM Reference'!$B$4</f>
        <v>3.9233572312504881E-3</v>
      </c>
      <c r="K163" s="54">
        <v>0</v>
      </c>
      <c r="L163" s="53">
        <f>Table3[[#This Row],[Incentive Disbursements]]/'1.) CLM Reference'!$B$5</f>
        <v>3.9223729055500303E-3</v>
      </c>
      <c r="M163" s="52">
        <v>216784.86850000001</v>
      </c>
      <c r="N163" s="55">
        <f>Table3[[#This Row],[CLM $ Collected ]]/'1.) CLM Reference'!$B$4</f>
        <v>3.9233572312504881E-3</v>
      </c>
      <c r="O163" s="54">
        <v>114872</v>
      </c>
      <c r="P163" s="56">
        <f>Table3[[#This Row],[Incentive Disbursements]]/'1.) CLM Reference'!$B$5</f>
        <v>3.9223729055500303E-3</v>
      </c>
      <c r="R163" s="49" t="s">
        <v>186</v>
      </c>
      <c r="S163" s="49" t="s">
        <v>249</v>
      </c>
      <c r="T163" s="49" t="s">
        <v>239</v>
      </c>
      <c r="U163" s="49">
        <v>217387.0416</v>
      </c>
      <c r="V163" s="49">
        <v>3.9233572312504881E-3</v>
      </c>
      <c r="W163" s="49">
        <v>114872</v>
      </c>
      <c r="X163" s="49">
        <v>3.9223729055500303E-3</v>
      </c>
      <c r="Y163" s="49" t="s">
        <v>1966</v>
      </c>
      <c r="Z163" s="49">
        <v>602.17309999999998</v>
      </c>
      <c r="AA163" s="49">
        <v>3.9233572312504881E-3</v>
      </c>
      <c r="AB163" s="49">
        <v>0</v>
      </c>
      <c r="AC163" s="49">
        <v>3.9223729055500303E-3</v>
      </c>
      <c r="AD163" s="49">
        <v>216784.86850000001</v>
      </c>
      <c r="AE163" s="49">
        <v>3.9233572312504881E-3</v>
      </c>
      <c r="AF163" s="49">
        <v>114872</v>
      </c>
      <c r="AG163" s="49">
        <v>3.9223729055500303E-3</v>
      </c>
    </row>
    <row r="164" spans="1:33" s="49" customFormat="1" ht="15.75" thickBot="1" x14ac:dyDescent="0.3">
      <c r="A164" s="50" t="s">
        <v>187</v>
      </c>
      <c r="B164" s="51" t="s">
        <v>249</v>
      </c>
      <c r="C164" s="3" t="s">
        <v>239</v>
      </c>
      <c r="D164" s="15">
        <f>Table32[[#This Row],[Residential CLM $ Collected]]+Table32[[#This Row],[C&amp;I CLM $ Collected]]</f>
        <v>3565.3463999999999</v>
      </c>
      <c r="E164" s="48">
        <f>Table3[[#This Row],[CLM $ Collected ]]/'1.) CLM Reference'!$B$4</f>
        <v>2.5279863003929773E-5</v>
      </c>
      <c r="F164" s="12">
        <f>Table32[[#This Row],[Residential Incentive Disbursements]]+Table32[[#This Row],[C&amp;I Incentive Disbursements]]</f>
        <v>0</v>
      </c>
      <c r="G164" s="17">
        <f>Table3[[#This Row],[Incentive Disbursements]]/'1.) CLM Reference'!$B$5</f>
        <v>0</v>
      </c>
      <c r="H164" s="17" t="str">
        <f t="shared" si="2"/>
        <v>NO</v>
      </c>
      <c r="I164" s="52">
        <v>0</v>
      </c>
      <c r="J164" s="53">
        <f>Table3[[#This Row],[CLM $ Collected ]]/'1.) CLM Reference'!$B$4</f>
        <v>2.5279863003929773E-5</v>
      </c>
      <c r="K164" s="54">
        <v>0</v>
      </c>
      <c r="L164" s="53">
        <f>Table3[[#This Row],[Incentive Disbursements]]/'1.) CLM Reference'!$B$5</f>
        <v>0</v>
      </c>
      <c r="M164" s="52">
        <v>3565.3463999999999</v>
      </c>
      <c r="N164" s="55">
        <f>Table3[[#This Row],[CLM $ Collected ]]/'1.) CLM Reference'!$B$4</f>
        <v>2.5279863003929773E-5</v>
      </c>
      <c r="O164" s="54">
        <v>0</v>
      </c>
      <c r="P164" s="56">
        <f>Table3[[#This Row],[Incentive Disbursements]]/'1.) CLM Reference'!$B$5</f>
        <v>0</v>
      </c>
      <c r="R164" s="49" t="s">
        <v>187</v>
      </c>
      <c r="S164" s="49" t="s">
        <v>249</v>
      </c>
      <c r="T164" s="49" t="s">
        <v>239</v>
      </c>
      <c r="U164" s="49">
        <v>3565.3463999999999</v>
      </c>
      <c r="V164" s="49">
        <v>2.5279863003929773E-5</v>
      </c>
      <c r="W164" s="49">
        <v>0</v>
      </c>
      <c r="X164" s="49">
        <v>0</v>
      </c>
      <c r="Y164" s="49" t="s">
        <v>1965</v>
      </c>
      <c r="Z164" s="49">
        <v>0</v>
      </c>
      <c r="AA164" s="49">
        <v>2.5279863003929773E-5</v>
      </c>
      <c r="AB164" s="49">
        <v>0</v>
      </c>
      <c r="AC164" s="49">
        <v>0</v>
      </c>
      <c r="AD164" s="49">
        <v>3565.3463999999999</v>
      </c>
      <c r="AE164" s="49">
        <v>2.5279863003929773E-5</v>
      </c>
      <c r="AF164" s="49">
        <v>0</v>
      </c>
      <c r="AG164" s="49">
        <v>0</v>
      </c>
    </row>
    <row r="165" spans="1:33" s="49" customFormat="1" ht="15.75" thickBot="1" x14ac:dyDescent="0.3">
      <c r="A165" s="50" t="s">
        <v>188</v>
      </c>
      <c r="B165" s="51" t="s">
        <v>248</v>
      </c>
      <c r="C165" s="3" t="s">
        <v>239</v>
      </c>
      <c r="D165" s="15">
        <f>Table32[[#This Row],[Residential CLM $ Collected]]+Table32[[#This Row],[C&amp;I CLM $ Collected]]</f>
        <v>3201.6347000000001</v>
      </c>
      <c r="E165" s="48">
        <f>Table3[[#This Row],[CLM $ Collected ]]/'1.) CLM Reference'!$B$4</f>
        <v>5.0872419562573538E-3</v>
      </c>
      <c r="F165" s="12">
        <f>Table32[[#This Row],[Residential Incentive Disbursements]]+Table32[[#This Row],[C&amp;I Incentive Disbursements]]</f>
        <v>0</v>
      </c>
      <c r="G165" s="17">
        <f>Table3[[#This Row],[Incentive Disbursements]]/'1.) CLM Reference'!$B$5</f>
        <v>2.6612113573223403E-3</v>
      </c>
      <c r="H165" s="17" t="str">
        <f t="shared" si="2"/>
        <v>NO</v>
      </c>
      <c r="I165" s="52">
        <v>0</v>
      </c>
      <c r="J165" s="53">
        <f>Table3[[#This Row],[CLM $ Collected ]]/'1.) CLM Reference'!$B$4</f>
        <v>5.0872419562573538E-3</v>
      </c>
      <c r="K165" s="54">
        <v>0</v>
      </c>
      <c r="L165" s="53">
        <f>Table3[[#This Row],[Incentive Disbursements]]/'1.) CLM Reference'!$B$5</f>
        <v>2.6612113573223403E-3</v>
      </c>
      <c r="M165" s="52">
        <v>3201.6347000000001</v>
      </c>
      <c r="N165" s="55">
        <f>Table3[[#This Row],[CLM $ Collected ]]/'1.) CLM Reference'!$B$4</f>
        <v>5.0872419562573538E-3</v>
      </c>
      <c r="O165" s="54">
        <v>0</v>
      </c>
      <c r="P165" s="56">
        <f>Table3[[#This Row],[Incentive Disbursements]]/'1.) CLM Reference'!$B$5</f>
        <v>2.6612113573223403E-3</v>
      </c>
      <c r="R165" s="49" t="s">
        <v>188</v>
      </c>
      <c r="S165" s="49" t="s">
        <v>248</v>
      </c>
      <c r="T165" s="49" t="s">
        <v>239</v>
      </c>
      <c r="U165" s="49">
        <v>3201.6347000000001</v>
      </c>
      <c r="V165" s="49">
        <v>5.0872419562573538E-3</v>
      </c>
      <c r="W165" s="49">
        <v>0</v>
      </c>
      <c r="X165" s="49">
        <v>2.6612113573223403E-3</v>
      </c>
      <c r="Y165" s="49" t="s">
        <v>1965</v>
      </c>
      <c r="Z165" s="49">
        <v>0</v>
      </c>
      <c r="AA165" s="49">
        <v>5.0872419562573538E-3</v>
      </c>
      <c r="AB165" s="49">
        <v>0</v>
      </c>
      <c r="AC165" s="49">
        <v>2.6612113573223403E-3</v>
      </c>
      <c r="AD165" s="49">
        <v>3201.6347000000001</v>
      </c>
      <c r="AE165" s="49">
        <v>5.0872419562573538E-3</v>
      </c>
      <c r="AF165" s="49">
        <v>0</v>
      </c>
      <c r="AG165" s="49">
        <v>2.6612113573223403E-3</v>
      </c>
    </row>
    <row r="166" spans="1:33" s="49" customFormat="1" ht="15.75" thickBot="1" x14ac:dyDescent="0.3">
      <c r="A166" s="50" t="s">
        <v>188</v>
      </c>
      <c r="B166" s="51" t="s">
        <v>249</v>
      </c>
      <c r="C166" s="3" t="s">
        <v>239</v>
      </c>
      <c r="D166" s="15">
        <f>Table32[[#This Row],[Residential CLM $ Collected]]+Table32[[#This Row],[C&amp;I CLM $ Collected]]</f>
        <v>5578.9567999999999</v>
      </c>
      <c r="E166" s="48">
        <f>Table3[[#This Row],[CLM $ Collected ]]/'1.) CLM Reference'!$B$4</f>
        <v>3.6705653399009477E-6</v>
      </c>
      <c r="F166" s="12">
        <f>Table32[[#This Row],[Residential Incentive Disbursements]]+Table32[[#This Row],[C&amp;I Incentive Disbursements]]</f>
        <v>1070</v>
      </c>
      <c r="G166" s="17">
        <f>Table3[[#This Row],[Incentive Disbursements]]/'1.) CLM Reference'!$B$5</f>
        <v>0</v>
      </c>
      <c r="H166" s="17" t="str">
        <f t="shared" si="2"/>
        <v>N/A</v>
      </c>
      <c r="I166" s="52">
        <v>0</v>
      </c>
      <c r="J166" s="53">
        <f>Table3[[#This Row],[CLM $ Collected ]]/'1.) CLM Reference'!$B$4</f>
        <v>3.6705653399009477E-6</v>
      </c>
      <c r="K166" s="54">
        <v>0</v>
      </c>
      <c r="L166" s="53">
        <f>Table3[[#This Row],[Incentive Disbursements]]/'1.) CLM Reference'!$B$5</f>
        <v>0</v>
      </c>
      <c r="M166" s="52">
        <v>5578.9567999999999</v>
      </c>
      <c r="N166" s="55">
        <f>Table3[[#This Row],[CLM $ Collected ]]/'1.) CLM Reference'!$B$4</f>
        <v>3.6705653399009477E-6</v>
      </c>
      <c r="O166" s="54">
        <v>1070</v>
      </c>
      <c r="P166" s="56">
        <f>Table3[[#This Row],[Incentive Disbursements]]/'1.) CLM Reference'!$B$5</f>
        <v>0</v>
      </c>
      <c r="R166" s="49" t="s">
        <v>188</v>
      </c>
      <c r="S166" s="49" t="s">
        <v>249</v>
      </c>
      <c r="T166" s="49" t="s">
        <v>239</v>
      </c>
      <c r="U166" s="49">
        <v>5578.9567999999999</v>
      </c>
      <c r="V166" s="49">
        <v>3.6705653399009477E-6</v>
      </c>
      <c r="W166" s="49">
        <v>1070</v>
      </c>
      <c r="X166" s="49">
        <v>0</v>
      </c>
      <c r="Y166" s="49" t="s">
        <v>290</v>
      </c>
      <c r="Z166" s="49">
        <v>0</v>
      </c>
      <c r="AA166" s="49">
        <v>3.6705653399009477E-6</v>
      </c>
      <c r="AB166" s="49">
        <v>0</v>
      </c>
      <c r="AC166" s="49">
        <v>0</v>
      </c>
      <c r="AD166" s="49">
        <v>5578.9567999999999</v>
      </c>
      <c r="AE166" s="49">
        <v>3.6705653399009477E-6</v>
      </c>
      <c r="AF166" s="49">
        <v>1070</v>
      </c>
      <c r="AG166" s="49">
        <v>0</v>
      </c>
    </row>
    <row r="167" spans="1:33" s="49" customFormat="1" ht="15.75" thickBot="1" x14ac:dyDescent="0.3">
      <c r="A167" s="50" t="s">
        <v>189</v>
      </c>
      <c r="B167" s="51" t="s">
        <v>249</v>
      </c>
      <c r="C167" s="3" t="s">
        <v>239</v>
      </c>
      <c r="D167" s="15">
        <f>Table32[[#This Row],[Residential CLM $ Collected]]+Table32[[#This Row],[C&amp;I CLM $ Collected]]</f>
        <v>5794.7875999999997</v>
      </c>
      <c r="E167" s="48">
        <f>Table3[[#This Row],[CLM $ Collected ]]/'1.) CLM Reference'!$B$4</f>
        <v>1.8395592122242285E-6</v>
      </c>
      <c r="F167" s="12">
        <f>Table32[[#This Row],[Residential Incentive Disbursements]]+Table32[[#This Row],[C&amp;I Incentive Disbursements]]</f>
        <v>0</v>
      </c>
      <c r="G167" s="17">
        <f>Table3[[#This Row],[Incentive Disbursements]]/'1.) CLM Reference'!$B$5</f>
        <v>5.6984744094189124E-6</v>
      </c>
      <c r="H167" s="17" t="str">
        <f t="shared" si="2"/>
        <v>N/A</v>
      </c>
      <c r="I167" s="52">
        <v>0</v>
      </c>
      <c r="J167" s="53">
        <f>Table3[[#This Row],[CLM $ Collected ]]/'1.) CLM Reference'!$B$4</f>
        <v>1.8395592122242285E-6</v>
      </c>
      <c r="K167" s="54">
        <v>0</v>
      </c>
      <c r="L167" s="53">
        <f>Table3[[#This Row],[Incentive Disbursements]]/'1.) CLM Reference'!$B$5</f>
        <v>5.6984744094189124E-6</v>
      </c>
      <c r="M167" s="52">
        <v>5794.7875999999997</v>
      </c>
      <c r="N167" s="55">
        <f>Table3[[#This Row],[CLM $ Collected ]]/'1.) CLM Reference'!$B$4</f>
        <v>1.8395592122242285E-6</v>
      </c>
      <c r="O167" s="54">
        <v>0</v>
      </c>
      <c r="P167" s="56">
        <f>Table3[[#This Row],[Incentive Disbursements]]/'1.) CLM Reference'!$B$5</f>
        <v>5.6984744094189124E-6</v>
      </c>
      <c r="R167" s="49" t="s">
        <v>189</v>
      </c>
      <c r="S167" s="49" t="s">
        <v>249</v>
      </c>
      <c r="T167" s="49" t="s">
        <v>239</v>
      </c>
      <c r="U167" s="49">
        <v>5794.7875999999997</v>
      </c>
      <c r="V167" s="49">
        <v>1.8395592122242285E-6</v>
      </c>
      <c r="W167" s="49">
        <v>0</v>
      </c>
      <c r="X167" s="49">
        <v>5.6984744094189124E-6</v>
      </c>
      <c r="Y167" s="49" t="s">
        <v>290</v>
      </c>
      <c r="Z167" s="49">
        <v>0</v>
      </c>
      <c r="AA167" s="49">
        <v>1.8395592122242285E-6</v>
      </c>
      <c r="AB167" s="49">
        <v>0</v>
      </c>
      <c r="AC167" s="49">
        <v>5.6984744094189124E-6</v>
      </c>
      <c r="AD167" s="49">
        <v>5794.7875999999997</v>
      </c>
      <c r="AE167" s="49">
        <v>1.8395592122242285E-6</v>
      </c>
      <c r="AF167" s="49">
        <v>0</v>
      </c>
      <c r="AG167" s="49">
        <v>5.6984744094189124E-6</v>
      </c>
    </row>
    <row r="168" spans="1:33" s="49" customFormat="1" ht="15.75" thickBot="1" x14ac:dyDescent="0.3">
      <c r="A168" s="50" t="s">
        <v>190</v>
      </c>
      <c r="B168" s="51" t="s">
        <v>250</v>
      </c>
      <c r="C168" s="3" t="s">
        <v>239</v>
      </c>
      <c r="D168" s="15">
        <f>Table32[[#This Row],[Residential CLM $ Collected]]+Table32[[#This Row],[C&amp;I CLM $ Collected]]</f>
        <v>8585.7708999999995</v>
      </c>
      <c r="E168" s="48">
        <f>Table3[[#This Row],[CLM $ Collected ]]/'1.) CLM Reference'!$B$4</f>
        <v>5.5851385193424856E-3</v>
      </c>
      <c r="F168" s="12">
        <f>Table32[[#This Row],[Residential Incentive Disbursements]]+Table32[[#This Row],[C&amp;I Incentive Disbursements]]</f>
        <v>0</v>
      </c>
      <c r="G168" s="17">
        <f>Table3[[#This Row],[Incentive Disbursements]]/'1.) CLM Reference'!$B$5</f>
        <v>2.4187559727179547E-3</v>
      </c>
      <c r="H168" s="17" t="str">
        <f t="shared" si="2"/>
        <v>NO</v>
      </c>
      <c r="I168" s="52">
        <v>0</v>
      </c>
      <c r="J168" s="53">
        <f>Table3[[#This Row],[CLM $ Collected ]]/'1.) CLM Reference'!$B$4</f>
        <v>5.5851385193424856E-3</v>
      </c>
      <c r="K168" s="54">
        <v>0</v>
      </c>
      <c r="L168" s="53">
        <f>Table3[[#This Row],[Incentive Disbursements]]/'1.) CLM Reference'!$B$5</f>
        <v>2.4187559727179547E-3</v>
      </c>
      <c r="M168" s="52">
        <v>8585.7708999999995</v>
      </c>
      <c r="N168" s="55">
        <f>Table3[[#This Row],[CLM $ Collected ]]/'1.) CLM Reference'!$B$4</f>
        <v>5.5851385193424856E-3</v>
      </c>
      <c r="O168" s="54">
        <v>0</v>
      </c>
      <c r="P168" s="56">
        <f>Table3[[#This Row],[Incentive Disbursements]]/'1.) CLM Reference'!$B$5</f>
        <v>2.4187559727179547E-3</v>
      </c>
      <c r="R168" s="49" t="s">
        <v>190</v>
      </c>
      <c r="S168" s="49" t="s">
        <v>250</v>
      </c>
      <c r="T168" s="49" t="s">
        <v>239</v>
      </c>
      <c r="U168" s="49">
        <v>8585.7708999999995</v>
      </c>
      <c r="V168" s="49">
        <v>5.5851385193424856E-3</v>
      </c>
      <c r="W168" s="49">
        <v>0</v>
      </c>
      <c r="X168" s="49">
        <v>2.4187559727179547E-3</v>
      </c>
      <c r="Y168" s="49" t="s">
        <v>1965</v>
      </c>
      <c r="Z168" s="49">
        <v>0</v>
      </c>
      <c r="AA168" s="49">
        <v>5.5851385193424856E-3</v>
      </c>
      <c r="AB168" s="49">
        <v>0</v>
      </c>
      <c r="AC168" s="49">
        <v>2.4187559727179547E-3</v>
      </c>
      <c r="AD168" s="49">
        <v>8585.7708999999995</v>
      </c>
      <c r="AE168" s="49">
        <v>5.5851385193424856E-3</v>
      </c>
      <c r="AF168" s="49">
        <v>0</v>
      </c>
      <c r="AG168" s="49">
        <v>2.4187559727179547E-3</v>
      </c>
    </row>
    <row r="169" spans="1:33" s="49" customFormat="1" ht="15.75" thickBot="1" x14ac:dyDescent="0.3">
      <c r="A169" s="50" t="s">
        <v>191</v>
      </c>
      <c r="B169" s="51" t="s">
        <v>250</v>
      </c>
      <c r="C169" s="3" t="s">
        <v>239</v>
      </c>
      <c r="D169" s="15">
        <f>Table32[[#This Row],[Residential CLM $ Collected]]+Table32[[#This Row],[C&amp;I CLM $ Collected]]</f>
        <v>50736.268400000001</v>
      </c>
      <c r="E169" s="48">
        <f>Table3[[#This Row],[CLM $ Collected ]]/'1.) CLM Reference'!$B$4</f>
        <v>1.5036453215964113E-7</v>
      </c>
      <c r="F169" s="12">
        <f>Table32[[#This Row],[Residential Incentive Disbursements]]+Table32[[#This Row],[C&amp;I Incentive Disbursements]]</f>
        <v>728</v>
      </c>
      <c r="G169" s="17">
        <f>Table3[[#This Row],[Incentive Disbursements]]/'1.) CLM Reference'!$B$5</f>
        <v>0</v>
      </c>
      <c r="H169" s="17" t="str">
        <f t="shared" si="2"/>
        <v>N/A</v>
      </c>
      <c r="I169" s="52">
        <v>0</v>
      </c>
      <c r="J169" s="53">
        <f>Table3[[#This Row],[CLM $ Collected ]]/'1.) CLM Reference'!$B$4</f>
        <v>1.5036453215964113E-7</v>
      </c>
      <c r="K169" s="54">
        <v>0</v>
      </c>
      <c r="L169" s="53">
        <f>Table3[[#This Row],[Incentive Disbursements]]/'1.) CLM Reference'!$B$5</f>
        <v>0</v>
      </c>
      <c r="M169" s="52">
        <v>50736.268400000001</v>
      </c>
      <c r="N169" s="55">
        <f>Table3[[#This Row],[CLM $ Collected ]]/'1.) CLM Reference'!$B$4</f>
        <v>1.5036453215964113E-7</v>
      </c>
      <c r="O169" s="54">
        <v>728</v>
      </c>
      <c r="P169" s="56">
        <f>Table3[[#This Row],[Incentive Disbursements]]/'1.) CLM Reference'!$B$5</f>
        <v>0</v>
      </c>
      <c r="R169" s="49" t="s">
        <v>191</v>
      </c>
      <c r="S169" s="49" t="s">
        <v>250</v>
      </c>
      <c r="T169" s="49" t="s">
        <v>239</v>
      </c>
      <c r="U169" s="49">
        <v>50736.268400000001</v>
      </c>
      <c r="V169" s="49">
        <v>1.5036453215964113E-7</v>
      </c>
      <c r="W169" s="49">
        <v>728</v>
      </c>
      <c r="X169" s="49">
        <v>0</v>
      </c>
      <c r="Y169" s="49" t="s">
        <v>290</v>
      </c>
      <c r="Z169" s="49">
        <v>0</v>
      </c>
      <c r="AA169" s="49">
        <v>1.5036453215964113E-7</v>
      </c>
      <c r="AB169" s="49">
        <v>0</v>
      </c>
      <c r="AC169" s="49">
        <v>0</v>
      </c>
      <c r="AD169" s="49">
        <v>50736.268400000001</v>
      </c>
      <c r="AE169" s="49">
        <v>1.5036453215964113E-7</v>
      </c>
      <c r="AF169" s="49">
        <v>728</v>
      </c>
      <c r="AG169" s="49">
        <v>0</v>
      </c>
    </row>
    <row r="170" spans="1:33" s="49" customFormat="1" ht="15.75" thickBot="1" x14ac:dyDescent="0.3">
      <c r="A170" s="50" t="s">
        <v>192</v>
      </c>
      <c r="B170" s="51" t="s">
        <v>253</v>
      </c>
      <c r="C170" s="3" t="s">
        <v>239</v>
      </c>
      <c r="D170" s="15">
        <f>Table32[[#This Row],[Residential CLM $ Collected]]+Table32[[#This Row],[C&amp;I CLM $ Collected]]</f>
        <v>45742.0052</v>
      </c>
      <c r="E170" s="48">
        <f>Table3[[#This Row],[CLM $ Collected ]]/'1.) CLM Reference'!$B$4</f>
        <v>2.6728920539986082E-3</v>
      </c>
      <c r="F170" s="12">
        <f>Table32[[#This Row],[Residential Incentive Disbursements]]+Table32[[#This Row],[C&amp;I Incentive Disbursements]]</f>
        <v>8424</v>
      </c>
      <c r="G170" s="17">
        <f>Table3[[#This Row],[Incentive Disbursements]]/'1.) CLM Reference'!$B$5</f>
        <v>2.2148048713828109E-3</v>
      </c>
      <c r="H170" s="17" t="str">
        <f t="shared" si="2"/>
        <v>NO</v>
      </c>
      <c r="I170" s="52">
        <v>0</v>
      </c>
      <c r="J170" s="53">
        <f>Table3[[#This Row],[CLM $ Collected ]]/'1.) CLM Reference'!$B$4</f>
        <v>2.6728920539986082E-3</v>
      </c>
      <c r="K170" s="54">
        <v>0</v>
      </c>
      <c r="L170" s="53">
        <f>Table3[[#This Row],[Incentive Disbursements]]/'1.) CLM Reference'!$B$5</f>
        <v>2.2148048713828109E-3</v>
      </c>
      <c r="M170" s="52">
        <v>45742.0052</v>
      </c>
      <c r="N170" s="55">
        <f>Table3[[#This Row],[CLM $ Collected ]]/'1.) CLM Reference'!$B$4</f>
        <v>2.6728920539986082E-3</v>
      </c>
      <c r="O170" s="54">
        <v>8424</v>
      </c>
      <c r="P170" s="56">
        <f>Table3[[#This Row],[Incentive Disbursements]]/'1.) CLM Reference'!$B$5</f>
        <v>2.2148048713828109E-3</v>
      </c>
      <c r="R170" s="49" t="s">
        <v>192</v>
      </c>
      <c r="S170" s="49" t="s">
        <v>253</v>
      </c>
      <c r="T170" s="49" t="s">
        <v>239</v>
      </c>
      <c r="U170" s="49">
        <v>45742.0052</v>
      </c>
      <c r="V170" s="49">
        <v>2.6728920539986082E-3</v>
      </c>
      <c r="W170" s="49">
        <v>8424</v>
      </c>
      <c r="X170" s="49">
        <v>2.2148048713828109E-3</v>
      </c>
      <c r="Y170" s="49" t="s">
        <v>1965</v>
      </c>
      <c r="Z170" s="49">
        <v>0</v>
      </c>
      <c r="AA170" s="49">
        <v>2.6728920539986082E-3</v>
      </c>
      <c r="AB170" s="49">
        <v>0</v>
      </c>
      <c r="AC170" s="49">
        <v>2.2148048713828109E-3</v>
      </c>
      <c r="AD170" s="49">
        <v>45742.0052</v>
      </c>
      <c r="AE170" s="49">
        <v>2.6728920539986082E-3</v>
      </c>
      <c r="AF170" s="49">
        <v>8424</v>
      </c>
      <c r="AG170" s="49">
        <v>2.2148048713828109E-3</v>
      </c>
    </row>
    <row r="171" spans="1:33" s="49" customFormat="1" ht="15.75" thickBot="1" x14ac:dyDescent="0.3">
      <c r="A171" s="50" t="s">
        <v>193</v>
      </c>
      <c r="B171" s="51" t="s">
        <v>253</v>
      </c>
      <c r="C171" s="3" t="s">
        <v>239</v>
      </c>
      <c r="D171" s="15">
        <f>Table32[[#This Row],[Residential CLM $ Collected]]+Table32[[#This Row],[C&amp;I CLM $ Collected]]</f>
        <v>5316.3019000000004</v>
      </c>
      <c r="E171" s="48">
        <f>Table3[[#This Row],[CLM $ Collected ]]/'1.) CLM Reference'!$B$4</f>
        <v>2.5002607672251726E-5</v>
      </c>
      <c r="F171" s="12">
        <f>Table32[[#This Row],[Residential Incentive Disbursements]]+Table32[[#This Row],[C&amp;I Incentive Disbursements]]</f>
        <v>595</v>
      </c>
      <c r="G171" s="17">
        <f>Table3[[#This Row],[Incentive Disbursements]]/'1.) CLM Reference'!$B$5</f>
        <v>0</v>
      </c>
      <c r="H171" s="17" t="str">
        <f t="shared" si="2"/>
        <v>NO</v>
      </c>
      <c r="I171" s="52">
        <v>1504.854</v>
      </c>
      <c r="J171" s="53">
        <f>Table3[[#This Row],[CLM $ Collected ]]/'1.) CLM Reference'!$B$4</f>
        <v>2.5002607672251726E-5</v>
      </c>
      <c r="K171" s="54">
        <v>0</v>
      </c>
      <c r="L171" s="53">
        <f>Table3[[#This Row],[Incentive Disbursements]]/'1.) CLM Reference'!$B$5</f>
        <v>0</v>
      </c>
      <c r="M171" s="52">
        <v>3811.4479000000001</v>
      </c>
      <c r="N171" s="55">
        <f>Table3[[#This Row],[CLM $ Collected ]]/'1.) CLM Reference'!$B$4</f>
        <v>2.5002607672251726E-5</v>
      </c>
      <c r="O171" s="54">
        <v>595</v>
      </c>
      <c r="P171" s="56">
        <f>Table3[[#This Row],[Incentive Disbursements]]/'1.) CLM Reference'!$B$5</f>
        <v>0</v>
      </c>
      <c r="R171" s="49" t="s">
        <v>193</v>
      </c>
      <c r="S171" s="49" t="s">
        <v>253</v>
      </c>
      <c r="T171" s="49" t="s">
        <v>239</v>
      </c>
      <c r="U171" s="49">
        <v>5316.3019000000004</v>
      </c>
      <c r="V171" s="49">
        <v>2.5002607672251726E-5</v>
      </c>
      <c r="W171" s="49">
        <v>595</v>
      </c>
      <c r="X171" s="49">
        <v>0</v>
      </c>
      <c r="Y171" s="49" t="s">
        <v>1965</v>
      </c>
      <c r="Z171" s="49">
        <v>1504.854</v>
      </c>
      <c r="AA171" s="49">
        <v>2.5002607672251726E-5</v>
      </c>
      <c r="AB171" s="49">
        <v>0</v>
      </c>
      <c r="AC171" s="49">
        <v>0</v>
      </c>
      <c r="AD171" s="49">
        <v>3811.4479000000001</v>
      </c>
      <c r="AE171" s="49">
        <v>2.5002607672251726E-5</v>
      </c>
      <c r="AF171" s="49">
        <v>595</v>
      </c>
      <c r="AG171" s="49">
        <v>0</v>
      </c>
    </row>
    <row r="172" spans="1:33" s="49" customFormat="1" ht="15.75" thickBot="1" x14ac:dyDescent="0.3">
      <c r="A172" s="50" t="s">
        <v>194</v>
      </c>
      <c r="B172" s="51" t="s">
        <v>253</v>
      </c>
      <c r="C172" s="3" t="s">
        <v>239</v>
      </c>
      <c r="D172" s="15">
        <f>Table32[[#This Row],[Residential CLM $ Collected]]+Table32[[#This Row],[C&amp;I CLM $ Collected]]</f>
        <v>31918.416300000001</v>
      </c>
      <c r="E172" s="48">
        <f>Table3[[#This Row],[CLM $ Collected ]]/'1.) CLM Reference'!$B$4</f>
        <v>4.4774590887796707E-3</v>
      </c>
      <c r="F172" s="12">
        <f>Table32[[#This Row],[Residential Incentive Disbursements]]+Table32[[#This Row],[C&amp;I Incentive Disbursements]]</f>
        <v>46563</v>
      </c>
      <c r="G172" s="17">
        <f>Table3[[#This Row],[Incentive Disbursements]]/'1.) CLM Reference'!$B$5</f>
        <v>1.7004642852559582E-3</v>
      </c>
      <c r="H172" s="17" t="str">
        <f t="shared" si="2"/>
        <v>NO</v>
      </c>
      <c r="I172" s="52">
        <v>0</v>
      </c>
      <c r="J172" s="53">
        <f>Table3[[#This Row],[CLM $ Collected ]]/'1.) CLM Reference'!$B$4</f>
        <v>4.4774590887796707E-3</v>
      </c>
      <c r="K172" s="54">
        <v>0</v>
      </c>
      <c r="L172" s="53">
        <f>Table3[[#This Row],[Incentive Disbursements]]/'1.) CLM Reference'!$B$5</f>
        <v>1.7004642852559582E-3</v>
      </c>
      <c r="M172" s="52">
        <v>31918.416300000001</v>
      </c>
      <c r="N172" s="55">
        <f>Table3[[#This Row],[CLM $ Collected ]]/'1.) CLM Reference'!$B$4</f>
        <v>4.4774590887796707E-3</v>
      </c>
      <c r="O172" s="54">
        <v>46563</v>
      </c>
      <c r="P172" s="56">
        <f>Table3[[#This Row],[Incentive Disbursements]]/'1.) CLM Reference'!$B$5</f>
        <v>1.7004642852559582E-3</v>
      </c>
      <c r="R172" s="49" t="s">
        <v>194</v>
      </c>
      <c r="S172" s="49" t="s">
        <v>253</v>
      </c>
      <c r="T172" s="49" t="s">
        <v>239</v>
      </c>
      <c r="U172" s="49">
        <v>31918.416300000001</v>
      </c>
      <c r="V172" s="49">
        <v>4.4774590887796707E-3</v>
      </c>
      <c r="W172" s="49">
        <v>46563</v>
      </c>
      <c r="X172" s="49">
        <v>1.7004642852559582E-3</v>
      </c>
      <c r="Y172" s="49" t="s">
        <v>1965</v>
      </c>
      <c r="Z172" s="49">
        <v>0</v>
      </c>
      <c r="AA172" s="49">
        <v>4.4774590887796707E-3</v>
      </c>
      <c r="AB172" s="49">
        <v>0</v>
      </c>
      <c r="AC172" s="49">
        <v>1.7004642852559582E-3</v>
      </c>
      <c r="AD172" s="49">
        <v>31918.416300000001</v>
      </c>
      <c r="AE172" s="49">
        <v>4.4774590887796707E-3</v>
      </c>
      <c r="AF172" s="49">
        <v>46563</v>
      </c>
      <c r="AG172" s="49">
        <v>1.7004642852559582E-3</v>
      </c>
    </row>
    <row r="173" spans="1:33" s="49" customFormat="1" ht="15.75" thickBot="1" x14ac:dyDescent="0.3">
      <c r="A173" s="50" t="s">
        <v>195</v>
      </c>
      <c r="B173" s="51" t="s">
        <v>253</v>
      </c>
      <c r="C173" s="3" t="s">
        <v>239</v>
      </c>
      <c r="D173" s="15">
        <f>Table32[[#This Row],[Residential CLM $ Collected]]+Table32[[#This Row],[C&amp;I CLM $ Collected]]</f>
        <v>107930.2703</v>
      </c>
      <c r="E173" s="48">
        <f>Table3[[#This Row],[CLM $ Collected ]]/'1.) CLM Reference'!$B$4</f>
        <v>0</v>
      </c>
      <c r="F173" s="12">
        <f>Table32[[#This Row],[Residential Incentive Disbursements]]+Table32[[#This Row],[C&amp;I Incentive Disbursements]]</f>
        <v>8117.9</v>
      </c>
      <c r="G173" s="17">
        <f>Table3[[#This Row],[Incentive Disbursements]]/'1.) CLM Reference'!$B$5</f>
        <v>1.4579624748103431E-3</v>
      </c>
      <c r="H173" s="17" t="str">
        <f t="shared" si="2"/>
        <v>N/A</v>
      </c>
      <c r="I173" s="52">
        <v>7557.6082999999999</v>
      </c>
      <c r="J173" s="53">
        <f>Table3[[#This Row],[CLM $ Collected ]]/'1.) CLM Reference'!$B$4</f>
        <v>0</v>
      </c>
      <c r="K173" s="54">
        <v>0</v>
      </c>
      <c r="L173" s="53">
        <f>Table3[[#This Row],[Incentive Disbursements]]/'1.) CLM Reference'!$B$5</f>
        <v>1.4579624748103431E-3</v>
      </c>
      <c r="M173" s="52">
        <v>100372.662</v>
      </c>
      <c r="N173" s="55">
        <f>Table3[[#This Row],[CLM $ Collected ]]/'1.) CLM Reference'!$B$4</f>
        <v>0</v>
      </c>
      <c r="O173" s="54">
        <v>8117.9</v>
      </c>
      <c r="P173" s="56">
        <f>Table3[[#This Row],[Incentive Disbursements]]/'1.) CLM Reference'!$B$5</f>
        <v>1.4579624748103431E-3</v>
      </c>
      <c r="R173" s="49" t="s">
        <v>195</v>
      </c>
      <c r="S173" s="49" t="s">
        <v>253</v>
      </c>
      <c r="T173" s="49" t="s">
        <v>239</v>
      </c>
      <c r="U173" s="49">
        <v>107930.2703</v>
      </c>
      <c r="V173" s="49">
        <v>0</v>
      </c>
      <c r="W173" s="49">
        <v>8117.9</v>
      </c>
      <c r="X173" s="49">
        <v>1.4579624748103431E-3</v>
      </c>
      <c r="Y173" s="49" t="s">
        <v>290</v>
      </c>
      <c r="Z173" s="49">
        <v>7557.6082999999999</v>
      </c>
      <c r="AA173" s="49">
        <v>0</v>
      </c>
      <c r="AB173" s="49">
        <v>0</v>
      </c>
      <c r="AC173" s="49">
        <v>1.4579624748103431E-3</v>
      </c>
      <c r="AD173" s="49">
        <v>100372.662</v>
      </c>
      <c r="AE173" s="49">
        <v>0</v>
      </c>
      <c r="AF173" s="49">
        <v>8117.9</v>
      </c>
      <c r="AG173" s="49">
        <v>1.4579624748103431E-3</v>
      </c>
    </row>
    <row r="174" spans="1:33" s="49" customFormat="1" ht="15.75" thickBot="1" x14ac:dyDescent="0.3">
      <c r="A174" s="50" t="s">
        <v>195</v>
      </c>
      <c r="B174" s="51" t="s">
        <v>251</v>
      </c>
      <c r="C174" s="3" t="s">
        <v>239</v>
      </c>
      <c r="D174" s="15">
        <f>Table32[[#This Row],[Residential CLM $ Collected]]+Table32[[#This Row],[C&amp;I CLM $ Collected]]</f>
        <v>2886.0785000000001</v>
      </c>
      <c r="E174" s="48">
        <f>Table3[[#This Row],[CLM $ Collected ]]/'1.) CLM Reference'!$B$4</f>
        <v>3.7517931075784269E-3</v>
      </c>
      <c r="F174" s="12">
        <f>Table32[[#This Row],[Residential Incentive Disbursements]]+Table32[[#This Row],[C&amp;I Incentive Disbursements]]</f>
        <v>0</v>
      </c>
      <c r="G174" s="17">
        <f>Table3[[#This Row],[Incentive Disbursements]]/'1.) CLM Reference'!$B$5</f>
        <v>0</v>
      </c>
      <c r="H174" s="17" t="str">
        <f t="shared" si="2"/>
        <v>NO</v>
      </c>
      <c r="I174" s="52">
        <v>0</v>
      </c>
      <c r="J174" s="53">
        <f>Table3[[#This Row],[CLM $ Collected ]]/'1.) CLM Reference'!$B$4</f>
        <v>3.7517931075784269E-3</v>
      </c>
      <c r="K174" s="54">
        <v>0</v>
      </c>
      <c r="L174" s="53">
        <f>Table3[[#This Row],[Incentive Disbursements]]/'1.) CLM Reference'!$B$5</f>
        <v>0</v>
      </c>
      <c r="M174" s="52">
        <v>2886.0785000000001</v>
      </c>
      <c r="N174" s="55">
        <f>Table3[[#This Row],[CLM $ Collected ]]/'1.) CLM Reference'!$B$4</f>
        <v>3.7517931075784269E-3</v>
      </c>
      <c r="O174" s="54">
        <v>0</v>
      </c>
      <c r="P174" s="56">
        <f>Table3[[#This Row],[Incentive Disbursements]]/'1.) CLM Reference'!$B$5</f>
        <v>0</v>
      </c>
      <c r="R174" s="49" t="s">
        <v>195</v>
      </c>
      <c r="S174" s="49" t="s">
        <v>251</v>
      </c>
      <c r="T174" s="49" t="s">
        <v>239</v>
      </c>
      <c r="U174" s="49">
        <v>2886.0785000000001</v>
      </c>
      <c r="V174" s="49">
        <v>3.7517931075784269E-3</v>
      </c>
      <c r="W174" s="49">
        <v>0</v>
      </c>
      <c r="X174" s="49">
        <v>0</v>
      </c>
      <c r="Y174" s="49" t="s">
        <v>1965</v>
      </c>
      <c r="Z174" s="49">
        <v>0</v>
      </c>
      <c r="AA174" s="49">
        <v>3.7517931075784269E-3</v>
      </c>
      <c r="AB174" s="49">
        <v>0</v>
      </c>
      <c r="AC174" s="49">
        <v>0</v>
      </c>
      <c r="AD174" s="49">
        <v>2886.0785000000001</v>
      </c>
      <c r="AE174" s="49">
        <v>3.7517931075784269E-3</v>
      </c>
      <c r="AF174" s="49">
        <v>0</v>
      </c>
      <c r="AG174" s="49">
        <v>0</v>
      </c>
    </row>
    <row r="175" spans="1:33" s="49" customFormat="1" ht="15.75" thickBot="1" x14ac:dyDescent="0.3">
      <c r="A175" s="50" t="s">
        <v>196</v>
      </c>
      <c r="B175" s="51" t="s">
        <v>266</v>
      </c>
      <c r="C175" s="3" t="s">
        <v>239</v>
      </c>
      <c r="D175" s="15">
        <f>Table32[[#This Row],[Residential CLM $ Collected]]+Table32[[#This Row],[C&amp;I CLM $ Collected]]</f>
        <v>0</v>
      </c>
      <c r="E175" s="48">
        <f>Table3[[#This Row],[CLM $ Collected ]]/'1.) CLM Reference'!$B$4</f>
        <v>0</v>
      </c>
      <c r="F175" s="12">
        <f>Table32[[#This Row],[Residential Incentive Disbursements]]+Table32[[#This Row],[C&amp;I Incentive Disbursements]]</f>
        <v>830</v>
      </c>
      <c r="G175" s="17">
        <f>Table3[[#This Row],[Incentive Disbursements]]/'1.) CLM Reference'!$B$5</f>
        <v>1.4880077317262672E-5</v>
      </c>
      <c r="H175" s="17" t="str">
        <f t="shared" si="2"/>
        <v>N/A</v>
      </c>
      <c r="I175" s="52">
        <v>0</v>
      </c>
      <c r="J175" s="53">
        <f>Table3[[#This Row],[CLM $ Collected ]]/'1.) CLM Reference'!$B$4</f>
        <v>0</v>
      </c>
      <c r="K175" s="54">
        <v>0</v>
      </c>
      <c r="L175" s="53">
        <f>Table3[[#This Row],[Incentive Disbursements]]/'1.) CLM Reference'!$B$5</f>
        <v>1.4880077317262672E-5</v>
      </c>
      <c r="M175" s="52">
        <v>0</v>
      </c>
      <c r="N175" s="55">
        <f>Table3[[#This Row],[CLM $ Collected ]]/'1.) CLM Reference'!$B$4</f>
        <v>0</v>
      </c>
      <c r="O175" s="54">
        <v>830</v>
      </c>
      <c r="P175" s="56">
        <f>Table3[[#This Row],[Incentive Disbursements]]/'1.) CLM Reference'!$B$5</f>
        <v>1.4880077317262672E-5</v>
      </c>
      <c r="R175" s="49" t="s">
        <v>196</v>
      </c>
      <c r="S175" s="49" t="s">
        <v>266</v>
      </c>
      <c r="T175" s="49" t="s">
        <v>239</v>
      </c>
      <c r="U175" s="49">
        <v>0</v>
      </c>
      <c r="V175" s="49">
        <v>0</v>
      </c>
      <c r="W175" s="49">
        <v>830</v>
      </c>
      <c r="X175" s="49">
        <v>1.4880077317262672E-5</v>
      </c>
      <c r="Y175" s="49" t="s">
        <v>290</v>
      </c>
      <c r="Z175" s="49">
        <v>0</v>
      </c>
      <c r="AA175" s="49">
        <v>0</v>
      </c>
      <c r="AB175" s="49">
        <v>0</v>
      </c>
      <c r="AC175" s="49">
        <v>1.4880077317262672E-5</v>
      </c>
      <c r="AD175" s="49">
        <v>0</v>
      </c>
      <c r="AE175" s="49">
        <v>0</v>
      </c>
      <c r="AF175" s="49">
        <v>830</v>
      </c>
      <c r="AG175" s="49">
        <v>1.4880077317262672E-5</v>
      </c>
    </row>
    <row r="176" spans="1:33" s="49" customFormat="1" ht="15.75" thickBot="1" x14ac:dyDescent="0.3">
      <c r="A176" s="50" t="s">
        <v>196</v>
      </c>
      <c r="B176" s="51" t="s">
        <v>253</v>
      </c>
      <c r="C176" s="3" t="s">
        <v>244</v>
      </c>
      <c r="D176" s="15">
        <f>Table32[[#This Row],[Residential CLM $ Collected]]+Table32[[#This Row],[C&amp;I CLM $ Collected]]</f>
        <v>16559.529200000001</v>
      </c>
      <c r="E176" s="48">
        <f>Table3[[#This Row],[CLM $ Collected ]]/'1.) CLM Reference'!$B$4</f>
        <v>1.9440665241910859E-3</v>
      </c>
      <c r="F176" s="12">
        <f>Table32[[#This Row],[Residential Incentive Disbursements]]+Table32[[#This Row],[C&amp;I Incentive Disbursements]]</f>
        <v>0</v>
      </c>
      <c r="G176" s="17">
        <f>Table3[[#This Row],[Incentive Disbursements]]/'1.) CLM Reference'!$B$5</f>
        <v>1.166560563878554E-3</v>
      </c>
      <c r="H176" s="17" t="str">
        <f t="shared" si="2"/>
        <v>NO</v>
      </c>
      <c r="I176" s="52">
        <v>0</v>
      </c>
      <c r="J176" s="53">
        <f>Table3[[#This Row],[CLM $ Collected ]]/'1.) CLM Reference'!$B$4</f>
        <v>1.9440665241910859E-3</v>
      </c>
      <c r="K176" s="54">
        <v>0</v>
      </c>
      <c r="L176" s="53">
        <f>Table3[[#This Row],[Incentive Disbursements]]/'1.) CLM Reference'!$B$5</f>
        <v>1.166560563878554E-3</v>
      </c>
      <c r="M176" s="52">
        <v>16559.529200000001</v>
      </c>
      <c r="N176" s="55">
        <f>Table3[[#This Row],[CLM $ Collected ]]/'1.) CLM Reference'!$B$4</f>
        <v>1.9440665241910859E-3</v>
      </c>
      <c r="O176" s="54">
        <v>0</v>
      </c>
      <c r="P176" s="56">
        <f>Table3[[#This Row],[Incentive Disbursements]]/'1.) CLM Reference'!$B$5</f>
        <v>1.166560563878554E-3</v>
      </c>
      <c r="R176" s="49" t="s">
        <v>196</v>
      </c>
      <c r="S176" s="49" t="s">
        <v>253</v>
      </c>
      <c r="T176" s="49" t="s">
        <v>244</v>
      </c>
      <c r="U176" s="49">
        <v>16559.529200000001</v>
      </c>
      <c r="V176" s="49">
        <v>1.9440665241910859E-3</v>
      </c>
      <c r="W176" s="49">
        <v>0</v>
      </c>
      <c r="X176" s="49">
        <v>1.166560563878554E-3</v>
      </c>
      <c r="Y176" s="49" t="s">
        <v>1965</v>
      </c>
      <c r="Z176" s="49">
        <v>0</v>
      </c>
      <c r="AA176" s="49">
        <v>1.9440665241910859E-3</v>
      </c>
      <c r="AB176" s="49">
        <v>0</v>
      </c>
      <c r="AC176" s="49">
        <v>1.166560563878554E-3</v>
      </c>
      <c r="AD176" s="49">
        <v>16559.529200000001</v>
      </c>
      <c r="AE176" s="49">
        <v>1.9440665241910859E-3</v>
      </c>
      <c r="AF176" s="49">
        <v>0</v>
      </c>
      <c r="AG176" s="49">
        <v>1.166560563878554E-3</v>
      </c>
    </row>
    <row r="177" spans="1:33" s="49" customFormat="1" ht="15.75" thickBot="1" x14ac:dyDescent="0.3">
      <c r="A177" s="50" t="s">
        <v>197</v>
      </c>
      <c r="B177" s="51" t="s">
        <v>253</v>
      </c>
      <c r="C177" s="3" t="s">
        <v>239</v>
      </c>
      <c r="D177" s="15">
        <f>Table32[[#This Row],[Residential CLM $ Collected]]+Table32[[#This Row],[C&amp;I CLM $ Collected]]</f>
        <v>19896.485000000001</v>
      </c>
      <c r="E177" s="48">
        <f>Table3[[#This Row],[CLM $ Collected ]]/'1.) CLM Reference'!$B$4</f>
        <v>7.7932105098144223E-6</v>
      </c>
      <c r="F177" s="12">
        <f>Table32[[#This Row],[Residential Incentive Disbursements]]+Table32[[#This Row],[C&amp;I Incentive Disbursements]]</f>
        <v>28247</v>
      </c>
      <c r="G177" s="17">
        <f>Table3[[#This Row],[Incentive Disbursements]]/'1.) CLM Reference'!$B$5</f>
        <v>0</v>
      </c>
      <c r="H177" s="17" t="str">
        <f t="shared" si="2"/>
        <v>NO</v>
      </c>
      <c r="I177" s="52">
        <v>2069.29</v>
      </c>
      <c r="J177" s="53">
        <f>Table3[[#This Row],[CLM $ Collected ]]/'1.) CLM Reference'!$B$4</f>
        <v>7.7932105098144223E-6</v>
      </c>
      <c r="K177" s="54">
        <v>0</v>
      </c>
      <c r="L177" s="53">
        <f>Table3[[#This Row],[Incentive Disbursements]]/'1.) CLM Reference'!$B$5</f>
        <v>0</v>
      </c>
      <c r="M177" s="52">
        <v>17827.195</v>
      </c>
      <c r="N177" s="55">
        <f>Table3[[#This Row],[CLM $ Collected ]]/'1.) CLM Reference'!$B$4</f>
        <v>7.7932105098144223E-6</v>
      </c>
      <c r="O177" s="54">
        <v>28247</v>
      </c>
      <c r="P177" s="56">
        <f>Table3[[#This Row],[Incentive Disbursements]]/'1.) CLM Reference'!$B$5</f>
        <v>0</v>
      </c>
      <c r="R177" s="49" t="s">
        <v>197</v>
      </c>
      <c r="S177" s="49" t="s">
        <v>253</v>
      </c>
      <c r="T177" s="49" t="s">
        <v>239</v>
      </c>
      <c r="U177" s="49">
        <v>19896.485000000001</v>
      </c>
      <c r="V177" s="49">
        <v>7.7932105098144223E-6</v>
      </c>
      <c r="W177" s="49">
        <v>28247</v>
      </c>
      <c r="X177" s="49">
        <v>0</v>
      </c>
      <c r="Y177" s="49" t="s">
        <v>1965</v>
      </c>
      <c r="Z177" s="49">
        <v>2069.29</v>
      </c>
      <c r="AA177" s="49">
        <v>7.7932105098144223E-6</v>
      </c>
      <c r="AB177" s="49">
        <v>0</v>
      </c>
      <c r="AC177" s="49">
        <v>0</v>
      </c>
      <c r="AD177" s="49">
        <v>17827.195</v>
      </c>
      <c r="AE177" s="49">
        <v>7.7932105098144223E-6</v>
      </c>
      <c r="AF177" s="49">
        <v>28247</v>
      </c>
      <c r="AG177" s="49">
        <v>0</v>
      </c>
    </row>
    <row r="178" spans="1:33" s="49" customFormat="1" ht="15.75" thickBot="1" x14ac:dyDescent="0.3">
      <c r="A178" s="50" t="s">
        <v>198</v>
      </c>
      <c r="B178" s="51" t="s">
        <v>253</v>
      </c>
      <c r="C178" s="3" t="s">
        <v>239</v>
      </c>
      <c r="D178" s="15">
        <f>Table32[[#This Row],[Residential CLM $ Collected]]+Table32[[#This Row],[C&amp;I CLM $ Collected]]</f>
        <v>25404.7137</v>
      </c>
      <c r="E178" s="48">
        <f>Table3[[#This Row],[CLM $ Collected ]]/'1.) CLM Reference'!$B$4</f>
        <v>5.1950796379766766E-6</v>
      </c>
      <c r="F178" s="12">
        <f>Table32[[#This Row],[Residential Incentive Disbursements]]+Table32[[#This Row],[C&amp;I Incentive Disbursements]]</f>
        <v>0</v>
      </c>
      <c r="G178" s="17">
        <f>Table3[[#This Row],[Incentive Disbursements]]/'1.) CLM Reference'!$B$5</f>
        <v>0</v>
      </c>
      <c r="H178" s="17" t="str">
        <f t="shared" si="2"/>
        <v>NO</v>
      </c>
      <c r="I178" s="52">
        <v>0</v>
      </c>
      <c r="J178" s="53">
        <f>Table3[[#This Row],[CLM $ Collected ]]/'1.) CLM Reference'!$B$4</f>
        <v>5.1950796379766766E-6</v>
      </c>
      <c r="K178" s="54">
        <v>0</v>
      </c>
      <c r="L178" s="53">
        <f>Table3[[#This Row],[Incentive Disbursements]]/'1.) CLM Reference'!$B$5</f>
        <v>0</v>
      </c>
      <c r="M178" s="52">
        <v>25404.7137</v>
      </c>
      <c r="N178" s="55">
        <f>Table3[[#This Row],[CLM $ Collected ]]/'1.) CLM Reference'!$B$4</f>
        <v>5.1950796379766766E-6</v>
      </c>
      <c r="O178" s="54">
        <v>0</v>
      </c>
      <c r="P178" s="56">
        <f>Table3[[#This Row],[Incentive Disbursements]]/'1.) CLM Reference'!$B$5</f>
        <v>0</v>
      </c>
      <c r="R178" s="49" t="s">
        <v>198</v>
      </c>
      <c r="S178" s="49" t="s">
        <v>253</v>
      </c>
      <c r="T178" s="49" t="s">
        <v>239</v>
      </c>
      <c r="U178" s="49">
        <v>25404.7137</v>
      </c>
      <c r="V178" s="49">
        <v>5.1950796379766766E-6</v>
      </c>
      <c r="W178" s="49">
        <v>0</v>
      </c>
      <c r="X178" s="49">
        <v>0</v>
      </c>
      <c r="Y178" s="49" t="s">
        <v>1965</v>
      </c>
      <c r="Z178" s="49">
        <v>0</v>
      </c>
      <c r="AA178" s="49">
        <v>5.1950796379766766E-6</v>
      </c>
      <c r="AB178" s="49">
        <v>0</v>
      </c>
      <c r="AC178" s="49">
        <v>0</v>
      </c>
      <c r="AD178" s="49">
        <v>25404.7137</v>
      </c>
      <c r="AE178" s="49">
        <v>5.1950796379766766E-6</v>
      </c>
      <c r="AF178" s="49">
        <v>0</v>
      </c>
      <c r="AG178" s="49">
        <v>0</v>
      </c>
    </row>
    <row r="179" spans="1:33" s="49" customFormat="1" ht="15.75" thickBot="1" x14ac:dyDescent="0.3">
      <c r="A179" s="50" t="s">
        <v>199</v>
      </c>
      <c r="B179" s="51" t="s">
        <v>253</v>
      </c>
      <c r="C179" s="3" t="s">
        <v>239</v>
      </c>
      <c r="D179" s="15">
        <f>Table32[[#This Row],[Residential CLM $ Collected]]+Table32[[#This Row],[C&amp;I CLM $ Collected]]</f>
        <v>115079.54239999999</v>
      </c>
      <c r="E179" s="48">
        <f>Table3[[#This Row],[CLM $ Collected ]]/'1.) CLM Reference'!$B$4</f>
        <v>2.1378185690849752E-5</v>
      </c>
      <c r="F179" s="12">
        <f>Table32[[#This Row],[Residential Incentive Disbursements]]+Table32[[#This Row],[C&amp;I Incentive Disbursements]]</f>
        <v>147584.07</v>
      </c>
      <c r="G179" s="17">
        <f>Table3[[#This Row],[Incentive Disbursements]]/'1.) CLM Reference'!$B$5</f>
        <v>0</v>
      </c>
      <c r="H179" s="17" t="str">
        <f t="shared" si="2"/>
        <v>NO</v>
      </c>
      <c r="I179" s="52">
        <v>5634.5207</v>
      </c>
      <c r="J179" s="53">
        <f>Table3[[#This Row],[CLM $ Collected ]]/'1.) CLM Reference'!$B$4</f>
        <v>2.1378185690849752E-5</v>
      </c>
      <c r="K179" s="54">
        <v>0</v>
      </c>
      <c r="L179" s="53">
        <f>Table3[[#This Row],[Incentive Disbursements]]/'1.) CLM Reference'!$B$5</f>
        <v>0</v>
      </c>
      <c r="M179" s="52">
        <v>109445.0217</v>
      </c>
      <c r="N179" s="55">
        <f>Table3[[#This Row],[CLM $ Collected ]]/'1.) CLM Reference'!$B$4</f>
        <v>2.1378185690849752E-5</v>
      </c>
      <c r="O179" s="54">
        <v>147584.07</v>
      </c>
      <c r="P179" s="56">
        <f>Table3[[#This Row],[Incentive Disbursements]]/'1.) CLM Reference'!$B$5</f>
        <v>0</v>
      </c>
      <c r="R179" s="49" t="s">
        <v>199</v>
      </c>
      <c r="S179" s="49" t="s">
        <v>253</v>
      </c>
      <c r="T179" s="49" t="s">
        <v>239</v>
      </c>
      <c r="U179" s="49">
        <v>115079.54239999999</v>
      </c>
      <c r="V179" s="49">
        <v>2.1378185690849752E-5</v>
      </c>
      <c r="W179" s="49">
        <v>147584.07</v>
      </c>
      <c r="X179" s="49">
        <v>0</v>
      </c>
      <c r="Y179" s="49" t="s">
        <v>1965</v>
      </c>
      <c r="Z179" s="49">
        <v>5634.5207</v>
      </c>
      <c r="AA179" s="49">
        <v>2.1378185690849752E-5</v>
      </c>
      <c r="AB179" s="49">
        <v>0</v>
      </c>
      <c r="AC179" s="49">
        <v>0</v>
      </c>
      <c r="AD179" s="49">
        <v>109445.0217</v>
      </c>
      <c r="AE179" s="49">
        <v>2.1378185690849752E-5</v>
      </c>
      <c r="AF179" s="49">
        <v>147584.07</v>
      </c>
      <c r="AG179" s="49">
        <v>0</v>
      </c>
    </row>
    <row r="180" spans="1:33" s="49" customFormat="1" ht="15.75" thickBot="1" x14ac:dyDescent="0.3">
      <c r="A180" s="50" t="s">
        <v>200</v>
      </c>
      <c r="B180" s="51" t="s">
        <v>253</v>
      </c>
      <c r="C180" s="3" t="s">
        <v>239</v>
      </c>
      <c r="D180" s="15">
        <f>Table32[[#This Row],[Residential CLM $ Collected]]+Table32[[#This Row],[C&amp;I CLM $ Collected]]</f>
        <v>4752.5604000000003</v>
      </c>
      <c r="E180" s="48">
        <f>Table3[[#This Row],[CLM $ Collected ]]/'1.) CLM Reference'!$B$4</f>
        <v>4.4052749588965844E-6</v>
      </c>
      <c r="F180" s="12">
        <f>Table32[[#This Row],[Residential Incentive Disbursements]]+Table32[[#This Row],[C&amp;I Incentive Disbursements]]</f>
        <v>0</v>
      </c>
      <c r="G180" s="17">
        <f>Table3[[#This Row],[Incentive Disbursements]]/'1.) CLM Reference'!$B$5</f>
        <v>0</v>
      </c>
      <c r="H180" s="17" t="str">
        <f t="shared" si="2"/>
        <v>N/A</v>
      </c>
      <c r="I180" s="52">
        <v>0</v>
      </c>
      <c r="J180" s="53">
        <f>Table3[[#This Row],[CLM $ Collected ]]/'1.) CLM Reference'!$B$4</f>
        <v>4.4052749588965844E-6</v>
      </c>
      <c r="K180" s="54">
        <v>0</v>
      </c>
      <c r="L180" s="53">
        <f>Table3[[#This Row],[Incentive Disbursements]]/'1.) CLM Reference'!$B$5</f>
        <v>0</v>
      </c>
      <c r="M180" s="52">
        <v>4752.5604000000003</v>
      </c>
      <c r="N180" s="55">
        <f>Table3[[#This Row],[CLM $ Collected ]]/'1.) CLM Reference'!$B$4</f>
        <v>4.4052749588965844E-6</v>
      </c>
      <c r="O180" s="54">
        <v>0</v>
      </c>
      <c r="P180" s="56">
        <f>Table3[[#This Row],[Incentive Disbursements]]/'1.) CLM Reference'!$B$5</f>
        <v>0</v>
      </c>
      <c r="R180" s="49" t="s">
        <v>200</v>
      </c>
      <c r="S180" s="49" t="s">
        <v>253</v>
      </c>
      <c r="T180" s="49" t="s">
        <v>239</v>
      </c>
      <c r="U180" s="49">
        <v>4752.5604000000003</v>
      </c>
      <c r="V180" s="49">
        <v>4.4052749588965844E-6</v>
      </c>
      <c r="W180" s="49">
        <v>0</v>
      </c>
      <c r="X180" s="49">
        <v>0</v>
      </c>
      <c r="Y180" s="49" t="s">
        <v>290</v>
      </c>
      <c r="Z180" s="49">
        <v>0</v>
      </c>
      <c r="AA180" s="49">
        <v>4.4052749588965844E-6</v>
      </c>
      <c r="AB180" s="49">
        <v>0</v>
      </c>
      <c r="AC180" s="49">
        <v>0</v>
      </c>
      <c r="AD180" s="49">
        <v>4752.5604000000003</v>
      </c>
      <c r="AE180" s="49">
        <v>4.4052749588965844E-6</v>
      </c>
      <c r="AF180" s="49">
        <v>0</v>
      </c>
      <c r="AG180" s="49">
        <v>0</v>
      </c>
    </row>
    <row r="181" spans="1:33" s="49" customFormat="1" ht="15.75" thickBot="1" x14ac:dyDescent="0.3">
      <c r="A181" s="50" t="s">
        <v>201</v>
      </c>
      <c r="B181" s="51" t="s">
        <v>253</v>
      </c>
      <c r="C181" s="3" t="s">
        <v>239</v>
      </c>
      <c r="D181" s="15">
        <f>Table32[[#This Row],[Residential CLM $ Collected]]+Table32[[#This Row],[C&amp;I CLM $ Collected]]</f>
        <v>98957.925600000002</v>
      </c>
      <c r="E181" s="48">
        <f>Table3[[#This Row],[CLM $ Collected ]]/'1.) CLM Reference'!$B$4</f>
        <v>0</v>
      </c>
      <c r="F181" s="12">
        <f>Table32[[#This Row],[Residential Incentive Disbursements]]+Table32[[#This Row],[C&amp;I Incentive Disbursements]]</f>
        <v>1708</v>
      </c>
      <c r="G181" s="17">
        <f>Table3[[#This Row],[Incentive Disbursements]]/'1.) CLM Reference'!$B$5</f>
        <v>2.7673873157353378E-2</v>
      </c>
      <c r="H181" s="17" t="str">
        <f t="shared" si="2"/>
        <v>N/A</v>
      </c>
      <c r="I181" s="52">
        <v>0</v>
      </c>
      <c r="J181" s="53">
        <f>Table3[[#This Row],[CLM $ Collected ]]/'1.) CLM Reference'!$B$4</f>
        <v>0</v>
      </c>
      <c r="K181" s="54">
        <v>0</v>
      </c>
      <c r="L181" s="53">
        <f>Table3[[#This Row],[Incentive Disbursements]]/'1.) CLM Reference'!$B$5</f>
        <v>2.7673873157353378E-2</v>
      </c>
      <c r="M181" s="52">
        <v>98957.925600000002</v>
      </c>
      <c r="N181" s="55">
        <f>Table3[[#This Row],[CLM $ Collected ]]/'1.) CLM Reference'!$B$4</f>
        <v>0</v>
      </c>
      <c r="O181" s="54">
        <v>1708</v>
      </c>
      <c r="P181" s="56">
        <f>Table3[[#This Row],[Incentive Disbursements]]/'1.) CLM Reference'!$B$5</f>
        <v>2.7673873157353378E-2</v>
      </c>
      <c r="R181" s="49" t="s">
        <v>201</v>
      </c>
      <c r="S181" s="49" t="s">
        <v>253</v>
      </c>
      <c r="T181" s="49" t="s">
        <v>239</v>
      </c>
      <c r="U181" s="49">
        <v>98957.925600000002</v>
      </c>
      <c r="V181" s="49">
        <v>0</v>
      </c>
      <c r="W181" s="49">
        <v>1708</v>
      </c>
      <c r="X181" s="49">
        <v>2.7673873157353378E-2</v>
      </c>
      <c r="Y181" s="49" t="s">
        <v>290</v>
      </c>
      <c r="Z181" s="49">
        <v>0</v>
      </c>
      <c r="AA181" s="49">
        <v>0</v>
      </c>
      <c r="AB181" s="49">
        <v>0</v>
      </c>
      <c r="AC181" s="49">
        <v>2.7673873157353378E-2</v>
      </c>
      <c r="AD181" s="49">
        <v>98957.925600000002</v>
      </c>
      <c r="AE181" s="49">
        <v>0</v>
      </c>
      <c r="AF181" s="49">
        <v>1708</v>
      </c>
      <c r="AG181" s="49">
        <v>2.7673873157353378E-2</v>
      </c>
    </row>
    <row r="182" spans="1:33" s="49" customFormat="1" ht="15.75" thickBot="1" x14ac:dyDescent="0.3">
      <c r="A182" s="50" t="s">
        <v>202</v>
      </c>
      <c r="B182" s="51" t="s">
        <v>253</v>
      </c>
      <c r="C182" s="3" t="s">
        <v>239</v>
      </c>
      <c r="D182" s="15">
        <f>Table32[[#This Row],[Residential CLM $ Collected]]+Table32[[#This Row],[C&amp;I CLM $ Collected]]</f>
        <v>45290.201699999998</v>
      </c>
      <c r="E182" s="48">
        <f>Table3[[#This Row],[CLM $ Collected ]]/'1.) CLM Reference'!$B$4</f>
        <v>7.6856935292475585E-3</v>
      </c>
      <c r="F182" s="12">
        <f>Table32[[#This Row],[Residential Incentive Disbursements]]+Table32[[#This Row],[C&amp;I Incentive Disbursements]]</f>
        <v>50057</v>
      </c>
      <c r="G182" s="17">
        <f>Table3[[#This Row],[Incentive Disbursements]]/'1.) CLM Reference'!$B$5</f>
        <v>0</v>
      </c>
      <c r="H182" s="17" t="str">
        <f t="shared" si="2"/>
        <v>NO</v>
      </c>
      <c r="I182" s="52">
        <v>0</v>
      </c>
      <c r="J182" s="53">
        <f>Table3[[#This Row],[CLM $ Collected ]]/'1.) CLM Reference'!$B$4</f>
        <v>7.6856935292475585E-3</v>
      </c>
      <c r="K182" s="54">
        <v>0</v>
      </c>
      <c r="L182" s="53">
        <f>Table3[[#This Row],[Incentive Disbursements]]/'1.) CLM Reference'!$B$5</f>
        <v>0</v>
      </c>
      <c r="M182" s="52">
        <v>45290.201699999998</v>
      </c>
      <c r="N182" s="55">
        <f>Table3[[#This Row],[CLM $ Collected ]]/'1.) CLM Reference'!$B$4</f>
        <v>7.6856935292475585E-3</v>
      </c>
      <c r="O182" s="54">
        <v>50057</v>
      </c>
      <c r="P182" s="56">
        <f>Table3[[#This Row],[Incentive Disbursements]]/'1.) CLM Reference'!$B$5</f>
        <v>0</v>
      </c>
      <c r="R182" s="49" t="s">
        <v>202</v>
      </c>
      <c r="S182" s="49" t="s">
        <v>253</v>
      </c>
      <c r="T182" s="49" t="s">
        <v>239</v>
      </c>
      <c r="U182" s="49">
        <v>45290.201699999998</v>
      </c>
      <c r="V182" s="49">
        <v>7.6856935292475585E-3</v>
      </c>
      <c r="W182" s="49">
        <v>50057</v>
      </c>
      <c r="X182" s="49">
        <v>0</v>
      </c>
      <c r="Y182" s="49" t="s">
        <v>1965</v>
      </c>
      <c r="Z182" s="49">
        <v>0</v>
      </c>
      <c r="AA182" s="49">
        <v>7.6856935292475585E-3</v>
      </c>
      <c r="AB182" s="49">
        <v>0</v>
      </c>
      <c r="AC182" s="49">
        <v>0</v>
      </c>
      <c r="AD182" s="49">
        <v>45290.201699999998</v>
      </c>
      <c r="AE182" s="49">
        <v>7.6856935292475585E-3</v>
      </c>
      <c r="AF182" s="49">
        <v>50057</v>
      </c>
      <c r="AG182" s="49">
        <v>0</v>
      </c>
    </row>
    <row r="183" spans="1:33" s="49" customFormat="1" ht="15.75" thickBot="1" x14ac:dyDescent="0.3">
      <c r="A183" s="50" t="s">
        <v>203</v>
      </c>
      <c r="B183" s="51" t="s">
        <v>253</v>
      </c>
      <c r="C183" s="3" t="s">
        <v>239</v>
      </c>
      <c r="D183" s="15">
        <f>Table32[[#This Row],[Residential CLM $ Collected]]+Table32[[#This Row],[C&amp;I CLM $ Collected]]</f>
        <v>105298.10710000001</v>
      </c>
      <c r="E183" s="48">
        <f>Table3[[#This Row],[CLM $ Collected ]]/'1.) CLM Reference'!$B$4</f>
        <v>0</v>
      </c>
      <c r="F183" s="12">
        <f>Table32[[#This Row],[Residential Incentive Disbursements]]+Table32[[#This Row],[C&amp;I Incentive Disbursements]]</f>
        <v>0</v>
      </c>
      <c r="G183" s="17">
        <f>Table3[[#This Row],[Incentive Disbursements]]/'1.) CLM Reference'!$B$5</f>
        <v>3.0057756180870595E-4</v>
      </c>
      <c r="H183" s="17" t="str">
        <f t="shared" si="2"/>
        <v>N/A</v>
      </c>
      <c r="I183" s="52">
        <v>2121.1496000000002</v>
      </c>
      <c r="J183" s="53">
        <f>Table3[[#This Row],[CLM $ Collected ]]/'1.) CLM Reference'!$B$4</f>
        <v>0</v>
      </c>
      <c r="K183" s="54">
        <v>0</v>
      </c>
      <c r="L183" s="53">
        <f>Table3[[#This Row],[Incentive Disbursements]]/'1.) CLM Reference'!$B$5</f>
        <v>3.0057756180870595E-4</v>
      </c>
      <c r="M183" s="52">
        <v>103176.9575</v>
      </c>
      <c r="N183" s="55">
        <f>Table3[[#This Row],[CLM $ Collected ]]/'1.) CLM Reference'!$B$4</f>
        <v>0</v>
      </c>
      <c r="O183" s="54">
        <v>0</v>
      </c>
      <c r="P183" s="56">
        <f>Table3[[#This Row],[Incentive Disbursements]]/'1.) CLM Reference'!$B$5</f>
        <v>3.0057756180870595E-4</v>
      </c>
      <c r="R183" s="49" t="s">
        <v>203</v>
      </c>
      <c r="S183" s="49" t="s">
        <v>253</v>
      </c>
      <c r="T183" s="49" t="s">
        <v>239</v>
      </c>
      <c r="U183" s="49">
        <v>105298.10710000001</v>
      </c>
      <c r="V183" s="49">
        <v>0</v>
      </c>
      <c r="W183" s="49">
        <v>0</v>
      </c>
      <c r="X183" s="49">
        <v>3.0057756180870595E-4</v>
      </c>
      <c r="Y183" s="49" t="s">
        <v>290</v>
      </c>
      <c r="Z183" s="49">
        <v>2121.1496000000002</v>
      </c>
      <c r="AA183" s="49">
        <v>0</v>
      </c>
      <c r="AB183" s="49">
        <v>0</v>
      </c>
      <c r="AC183" s="49">
        <v>3.0057756180870595E-4</v>
      </c>
      <c r="AD183" s="49">
        <v>103176.9575</v>
      </c>
      <c r="AE183" s="49">
        <v>0</v>
      </c>
      <c r="AF183" s="49">
        <v>0</v>
      </c>
      <c r="AG183" s="49">
        <v>3.0057756180870595E-4</v>
      </c>
    </row>
    <row r="184" spans="1:33" s="49" customFormat="1" ht="15.75" thickBot="1" x14ac:dyDescent="0.3">
      <c r="A184" s="50" t="s">
        <v>204</v>
      </c>
      <c r="B184" s="51" t="s">
        <v>255</v>
      </c>
      <c r="C184" s="3" t="s">
        <v>239</v>
      </c>
      <c r="D184" s="15">
        <f>Table32[[#This Row],[Residential CLM $ Collected]]+Table32[[#This Row],[C&amp;I CLM $ Collected]]</f>
        <v>93146.874100000001</v>
      </c>
      <c r="E184" s="48">
        <f>Table3[[#This Row],[CLM $ Collected ]]/'1.) CLM Reference'!$B$4</f>
        <v>2.2116130396380366E-3</v>
      </c>
      <c r="F184" s="12">
        <f>Table32[[#This Row],[Residential Incentive Disbursements]]+Table32[[#This Row],[C&amp;I Incentive Disbursements]]</f>
        <v>1581.66</v>
      </c>
      <c r="G184" s="17">
        <f>Table3[[#This Row],[Incentive Disbursements]]/'1.) CLM Reference'!$B$5</f>
        <v>0</v>
      </c>
      <c r="H184" s="17" t="str">
        <f t="shared" si="2"/>
        <v>NO</v>
      </c>
      <c r="I184" s="52">
        <v>0</v>
      </c>
      <c r="J184" s="53">
        <f>Table3[[#This Row],[CLM $ Collected ]]/'1.) CLM Reference'!$B$4</f>
        <v>2.2116130396380366E-3</v>
      </c>
      <c r="K184" s="54">
        <v>0</v>
      </c>
      <c r="L184" s="53">
        <f>Table3[[#This Row],[Incentive Disbursements]]/'1.) CLM Reference'!$B$5</f>
        <v>0</v>
      </c>
      <c r="M184" s="52">
        <v>93146.874100000001</v>
      </c>
      <c r="N184" s="55">
        <f>Table3[[#This Row],[CLM $ Collected ]]/'1.) CLM Reference'!$B$4</f>
        <v>2.2116130396380366E-3</v>
      </c>
      <c r="O184" s="54">
        <v>1581.66</v>
      </c>
      <c r="P184" s="56">
        <f>Table3[[#This Row],[Incentive Disbursements]]/'1.) CLM Reference'!$B$5</f>
        <v>0</v>
      </c>
      <c r="R184" s="49" t="s">
        <v>204</v>
      </c>
      <c r="S184" s="49" t="s">
        <v>255</v>
      </c>
      <c r="T184" s="49" t="s">
        <v>239</v>
      </c>
      <c r="U184" s="49">
        <v>93146.874100000001</v>
      </c>
      <c r="V184" s="49">
        <v>2.2116130396380366E-3</v>
      </c>
      <c r="W184" s="49">
        <v>1581.66</v>
      </c>
      <c r="X184" s="49">
        <v>0</v>
      </c>
      <c r="Y184" s="49" t="s">
        <v>1965</v>
      </c>
      <c r="Z184" s="49">
        <v>0</v>
      </c>
      <c r="AA184" s="49">
        <v>2.2116130396380366E-3</v>
      </c>
      <c r="AB184" s="49">
        <v>0</v>
      </c>
      <c r="AC184" s="49">
        <v>0</v>
      </c>
      <c r="AD184" s="49">
        <v>93146.874100000001</v>
      </c>
      <c r="AE184" s="49">
        <v>2.2116130396380366E-3</v>
      </c>
      <c r="AF184" s="49">
        <v>1581.66</v>
      </c>
      <c r="AG184" s="49">
        <v>0</v>
      </c>
    </row>
    <row r="185" spans="1:33" s="49" customFormat="1" ht="15.75" thickBot="1" x14ac:dyDescent="0.3">
      <c r="A185" s="50" t="s">
        <v>205</v>
      </c>
      <c r="B185" s="51" t="s">
        <v>255</v>
      </c>
      <c r="C185" s="3" t="s">
        <v>239</v>
      </c>
      <c r="D185" s="15">
        <f>Table32[[#This Row],[Residential CLM $ Collected]]+Table32[[#This Row],[C&amp;I CLM $ Collected]]</f>
        <v>260614.27919999999</v>
      </c>
      <c r="E185" s="48">
        <f>Table3[[#This Row],[CLM $ Collected ]]/'1.) CLM Reference'!$B$4</f>
        <v>0</v>
      </c>
      <c r="F185" s="12">
        <f>Table32[[#This Row],[Residential Incentive Disbursements]]+Table32[[#This Row],[C&amp;I Incentive Disbursements]]</f>
        <v>113338.29</v>
      </c>
      <c r="G185" s="17">
        <f>Table3[[#This Row],[Incentive Disbursements]]/'1.) CLM Reference'!$B$5</f>
        <v>3.1542490295587063E-4</v>
      </c>
      <c r="H185" s="17" t="str">
        <f t="shared" si="2"/>
        <v>N/A</v>
      </c>
      <c r="I185" s="52">
        <v>0</v>
      </c>
      <c r="J185" s="53">
        <f>Table3[[#This Row],[CLM $ Collected ]]/'1.) CLM Reference'!$B$4</f>
        <v>0</v>
      </c>
      <c r="K185" s="54">
        <v>0</v>
      </c>
      <c r="L185" s="53">
        <f>Table3[[#This Row],[Incentive Disbursements]]/'1.) CLM Reference'!$B$5</f>
        <v>3.1542490295587063E-4</v>
      </c>
      <c r="M185" s="52">
        <v>260614.27919999999</v>
      </c>
      <c r="N185" s="55">
        <f>Table3[[#This Row],[CLM $ Collected ]]/'1.) CLM Reference'!$B$4</f>
        <v>0</v>
      </c>
      <c r="O185" s="54">
        <v>113338.29</v>
      </c>
      <c r="P185" s="56">
        <f>Table3[[#This Row],[Incentive Disbursements]]/'1.) CLM Reference'!$B$5</f>
        <v>3.1542490295587063E-4</v>
      </c>
      <c r="R185" s="49" t="s">
        <v>205</v>
      </c>
      <c r="S185" s="49" t="s">
        <v>255</v>
      </c>
      <c r="T185" s="49" t="s">
        <v>239</v>
      </c>
      <c r="U185" s="49">
        <v>260614.27919999999</v>
      </c>
      <c r="V185" s="49">
        <v>0</v>
      </c>
      <c r="W185" s="49">
        <v>113338.29</v>
      </c>
      <c r="X185" s="49">
        <v>3.1542490295587063E-4</v>
      </c>
      <c r="Y185" s="49" t="s">
        <v>290</v>
      </c>
      <c r="Z185" s="49">
        <v>0</v>
      </c>
      <c r="AA185" s="49">
        <v>0</v>
      </c>
      <c r="AB185" s="49">
        <v>0</v>
      </c>
      <c r="AC185" s="49">
        <v>3.1542490295587063E-4</v>
      </c>
      <c r="AD185" s="49">
        <v>260614.27919999999</v>
      </c>
      <c r="AE185" s="49">
        <v>0</v>
      </c>
      <c r="AF185" s="49">
        <v>113338.29</v>
      </c>
      <c r="AG185" s="49">
        <v>3.1542490295587063E-4</v>
      </c>
    </row>
    <row r="186" spans="1:33" s="49" customFormat="1" ht="15.75" thickBot="1" x14ac:dyDescent="0.3">
      <c r="A186" s="50" t="s">
        <v>206</v>
      </c>
      <c r="B186" s="51" t="s">
        <v>255</v>
      </c>
      <c r="C186" s="3" t="s">
        <v>239</v>
      </c>
      <c r="D186" s="15">
        <f>Table32[[#This Row],[Residential CLM $ Collected]]+Table32[[#This Row],[C&amp;I CLM $ Collected]]</f>
        <v>216707.51319999999</v>
      </c>
      <c r="E186" s="48">
        <f>Table3[[#This Row],[CLM $ Collected ]]/'1.) CLM Reference'!$B$4</f>
        <v>1.8319484961543755E-3</v>
      </c>
      <c r="F186" s="12">
        <f>Table32[[#This Row],[Residential Incentive Disbursements]]+Table32[[#This Row],[C&amp;I Incentive Disbursements]]</f>
        <v>507461</v>
      </c>
      <c r="G186" s="17">
        <f>Table3[[#This Row],[Incentive Disbursements]]/'1.) CLM Reference'!$B$5</f>
        <v>0</v>
      </c>
      <c r="H186" s="17" t="str">
        <f t="shared" si="2"/>
        <v>NO</v>
      </c>
      <c r="I186" s="52">
        <v>0</v>
      </c>
      <c r="J186" s="53">
        <f>Table3[[#This Row],[CLM $ Collected ]]/'1.) CLM Reference'!$B$4</f>
        <v>1.8319484961543755E-3</v>
      </c>
      <c r="K186" s="54">
        <v>0</v>
      </c>
      <c r="L186" s="53">
        <f>Table3[[#This Row],[Incentive Disbursements]]/'1.) CLM Reference'!$B$5</f>
        <v>0</v>
      </c>
      <c r="M186" s="52">
        <v>216707.51319999999</v>
      </c>
      <c r="N186" s="55">
        <f>Table3[[#This Row],[CLM $ Collected ]]/'1.) CLM Reference'!$B$4</f>
        <v>1.8319484961543755E-3</v>
      </c>
      <c r="O186" s="54">
        <v>507461</v>
      </c>
      <c r="P186" s="56">
        <f>Table3[[#This Row],[Incentive Disbursements]]/'1.) CLM Reference'!$B$5</f>
        <v>0</v>
      </c>
      <c r="R186" s="49" t="s">
        <v>206</v>
      </c>
      <c r="S186" s="49" t="s">
        <v>255</v>
      </c>
      <c r="T186" s="49" t="s">
        <v>239</v>
      </c>
      <c r="U186" s="49">
        <v>216707.51319999999</v>
      </c>
      <c r="V186" s="49">
        <v>1.8319484961543755E-3</v>
      </c>
      <c r="W186" s="49">
        <v>507461</v>
      </c>
      <c r="X186" s="49">
        <v>0</v>
      </c>
      <c r="Y186" s="49" t="s">
        <v>1965</v>
      </c>
      <c r="Z186" s="49">
        <v>0</v>
      </c>
      <c r="AA186" s="49">
        <v>1.8319484961543755E-3</v>
      </c>
      <c r="AB186" s="49">
        <v>0</v>
      </c>
      <c r="AC186" s="49">
        <v>0</v>
      </c>
      <c r="AD186" s="49">
        <v>216707.51319999999</v>
      </c>
      <c r="AE186" s="49">
        <v>1.8319484961543755E-3</v>
      </c>
      <c r="AF186" s="49">
        <v>507461</v>
      </c>
      <c r="AG186" s="49">
        <v>0</v>
      </c>
    </row>
    <row r="187" spans="1:33" s="49" customFormat="1" ht="15.75" thickBot="1" x14ac:dyDescent="0.3">
      <c r="A187" s="50" t="s">
        <v>207</v>
      </c>
      <c r="B187" s="51" t="s">
        <v>255</v>
      </c>
      <c r="C187" s="3" t="s">
        <v>239</v>
      </c>
      <c r="D187" s="15">
        <f>Table32[[#This Row],[Residential CLM $ Collected]]+Table32[[#This Row],[C&amp;I CLM $ Collected]]</f>
        <v>190974.886</v>
      </c>
      <c r="E187" s="48">
        <f>Table3[[#This Row],[CLM $ Collected ]]/'1.) CLM Reference'!$B$4</f>
        <v>0</v>
      </c>
      <c r="F187" s="12">
        <f>Table32[[#This Row],[Residential Incentive Disbursements]]+Table32[[#This Row],[C&amp;I Incentive Disbursements]]</f>
        <v>0</v>
      </c>
      <c r="G187" s="17">
        <f>Table3[[#This Row],[Incentive Disbursements]]/'1.) CLM Reference'!$B$5</f>
        <v>4.5107347338931524E-4</v>
      </c>
      <c r="H187" s="17" t="str">
        <f t="shared" si="2"/>
        <v>N/A</v>
      </c>
      <c r="I187" s="52">
        <v>0</v>
      </c>
      <c r="J187" s="53">
        <f>Table3[[#This Row],[CLM $ Collected ]]/'1.) CLM Reference'!$B$4</f>
        <v>0</v>
      </c>
      <c r="K187" s="54">
        <v>0</v>
      </c>
      <c r="L187" s="53">
        <f>Table3[[#This Row],[Incentive Disbursements]]/'1.) CLM Reference'!$B$5</f>
        <v>4.5107347338931524E-4</v>
      </c>
      <c r="M187" s="52">
        <v>190974.886</v>
      </c>
      <c r="N187" s="55">
        <f>Table3[[#This Row],[CLM $ Collected ]]/'1.) CLM Reference'!$B$4</f>
        <v>0</v>
      </c>
      <c r="O187" s="54">
        <v>0</v>
      </c>
      <c r="P187" s="56">
        <f>Table3[[#This Row],[Incentive Disbursements]]/'1.) CLM Reference'!$B$5</f>
        <v>4.5107347338931524E-4</v>
      </c>
      <c r="R187" s="49" t="s">
        <v>207</v>
      </c>
      <c r="S187" s="49" t="s">
        <v>255</v>
      </c>
      <c r="T187" s="49" t="s">
        <v>239</v>
      </c>
      <c r="U187" s="49">
        <v>190974.886</v>
      </c>
      <c r="V187" s="49">
        <v>0</v>
      </c>
      <c r="W187" s="49">
        <v>0</v>
      </c>
      <c r="X187" s="49">
        <v>4.5107347338931524E-4</v>
      </c>
      <c r="Y187" s="49" t="s">
        <v>290</v>
      </c>
      <c r="Z187" s="49">
        <v>0</v>
      </c>
      <c r="AA187" s="49">
        <v>0</v>
      </c>
      <c r="AB187" s="49">
        <v>0</v>
      </c>
      <c r="AC187" s="49">
        <v>4.5107347338931524E-4</v>
      </c>
      <c r="AD187" s="49">
        <v>190974.886</v>
      </c>
      <c r="AE187" s="49">
        <v>0</v>
      </c>
      <c r="AF187" s="49">
        <v>0</v>
      </c>
      <c r="AG187" s="49">
        <v>4.5107347338931524E-4</v>
      </c>
    </row>
    <row r="188" spans="1:33" s="49" customFormat="1" ht="15.75" thickBot="1" x14ac:dyDescent="0.3">
      <c r="A188" s="50" t="s">
        <v>208</v>
      </c>
      <c r="B188" s="51" t="s">
        <v>254</v>
      </c>
      <c r="C188" s="3" t="s">
        <v>239</v>
      </c>
      <c r="D188" s="15">
        <f>Table32[[#This Row],[Residential CLM $ Collected]]+Table32[[#This Row],[C&amp;I CLM $ Collected]]</f>
        <v>24280.935099999999</v>
      </c>
      <c r="E188" s="48">
        <f>Table3[[#This Row],[CLM $ Collected ]]/'1.) CLM Reference'!$B$4</f>
        <v>2.0521099747744923E-3</v>
      </c>
      <c r="F188" s="12">
        <f>Table32[[#This Row],[Residential Incentive Disbursements]]+Table32[[#This Row],[C&amp;I Incentive Disbursements]]</f>
        <v>0</v>
      </c>
      <c r="G188" s="17">
        <f>Table3[[#This Row],[Incentive Disbursements]]/'1.) CLM Reference'!$B$5</f>
        <v>0</v>
      </c>
      <c r="H188" s="17" t="str">
        <f t="shared" si="2"/>
        <v>NO</v>
      </c>
      <c r="I188" s="52">
        <v>0</v>
      </c>
      <c r="J188" s="53">
        <f>Table3[[#This Row],[CLM $ Collected ]]/'1.) CLM Reference'!$B$4</f>
        <v>2.0521099747744923E-3</v>
      </c>
      <c r="K188" s="54">
        <v>0</v>
      </c>
      <c r="L188" s="53">
        <f>Table3[[#This Row],[Incentive Disbursements]]/'1.) CLM Reference'!$B$5</f>
        <v>0</v>
      </c>
      <c r="M188" s="52">
        <v>24280.935099999999</v>
      </c>
      <c r="N188" s="55">
        <f>Table3[[#This Row],[CLM $ Collected ]]/'1.) CLM Reference'!$B$4</f>
        <v>2.0521099747744923E-3</v>
      </c>
      <c r="O188" s="54">
        <v>0</v>
      </c>
      <c r="P188" s="56">
        <f>Table3[[#This Row],[Incentive Disbursements]]/'1.) CLM Reference'!$B$5</f>
        <v>0</v>
      </c>
      <c r="R188" s="49" t="s">
        <v>208</v>
      </c>
      <c r="S188" s="49" t="s">
        <v>254</v>
      </c>
      <c r="T188" s="49" t="s">
        <v>239</v>
      </c>
      <c r="U188" s="49">
        <v>24280.935099999999</v>
      </c>
      <c r="V188" s="49">
        <v>2.0521099747744923E-3</v>
      </c>
      <c r="W188" s="49">
        <v>0</v>
      </c>
      <c r="X188" s="49">
        <v>0</v>
      </c>
      <c r="Y188" s="49" t="s">
        <v>1965</v>
      </c>
      <c r="Z188" s="49">
        <v>0</v>
      </c>
      <c r="AA188" s="49">
        <v>2.0521099747744923E-3</v>
      </c>
      <c r="AB188" s="49">
        <v>0</v>
      </c>
      <c r="AC188" s="49">
        <v>0</v>
      </c>
      <c r="AD188" s="49">
        <v>24280.935099999999</v>
      </c>
      <c r="AE188" s="49">
        <v>2.0521099747744923E-3</v>
      </c>
      <c r="AF188" s="49">
        <v>0</v>
      </c>
      <c r="AG188" s="49">
        <v>0</v>
      </c>
    </row>
    <row r="189" spans="1:33" s="49" customFormat="1" ht="15.75" thickBot="1" x14ac:dyDescent="0.3">
      <c r="A189" s="50" t="s">
        <v>208</v>
      </c>
      <c r="B189" s="51" t="s">
        <v>265</v>
      </c>
      <c r="C189" s="3" t="s">
        <v>239</v>
      </c>
      <c r="D189" s="15">
        <f>Table32[[#This Row],[Residential CLM $ Collected]]+Table32[[#This Row],[C&amp;I CLM $ Collected]]</f>
        <v>0</v>
      </c>
      <c r="E189" s="48">
        <f>Table3[[#This Row],[CLM $ Collected ]]/'1.) CLM Reference'!$B$4</f>
        <v>0</v>
      </c>
      <c r="F189" s="12">
        <f>Table32[[#This Row],[Residential Incentive Disbursements]]+Table32[[#This Row],[C&amp;I Incentive Disbursements]]</f>
        <v>12866</v>
      </c>
      <c r="G189" s="17">
        <f>Table3[[#This Row],[Incentive Disbursements]]/'1.) CLM Reference'!$B$5</f>
        <v>5.4889331606372202E-4</v>
      </c>
      <c r="H189" s="17" t="str">
        <f t="shared" si="2"/>
        <v>N/A</v>
      </c>
      <c r="I189" s="52">
        <v>0</v>
      </c>
      <c r="J189" s="53">
        <f>Table3[[#This Row],[CLM $ Collected ]]/'1.) CLM Reference'!$B$4</f>
        <v>0</v>
      </c>
      <c r="K189" s="54">
        <v>0</v>
      </c>
      <c r="L189" s="53">
        <f>Table3[[#This Row],[Incentive Disbursements]]/'1.) CLM Reference'!$B$5</f>
        <v>5.4889331606372202E-4</v>
      </c>
      <c r="M189" s="52">
        <v>0</v>
      </c>
      <c r="N189" s="55">
        <f>Table3[[#This Row],[CLM $ Collected ]]/'1.) CLM Reference'!$B$4</f>
        <v>0</v>
      </c>
      <c r="O189" s="54">
        <v>12866</v>
      </c>
      <c r="P189" s="56">
        <f>Table3[[#This Row],[Incentive Disbursements]]/'1.) CLM Reference'!$B$5</f>
        <v>5.4889331606372202E-4</v>
      </c>
      <c r="R189" s="49" t="s">
        <v>208</v>
      </c>
      <c r="S189" s="49" t="s">
        <v>265</v>
      </c>
      <c r="T189" s="49" t="s">
        <v>239</v>
      </c>
      <c r="U189" s="49">
        <v>0</v>
      </c>
      <c r="V189" s="49">
        <v>0</v>
      </c>
      <c r="W189" s="49">
        <v>12866</v>
      </c>
      <c r="X189" s="49">
        <v>5.4889331606372202E-4</v>
      </c>
      <c r="Y189" s="49" t="s">
        <v>290</v>
      </c>
      <c r="Z189" s="49">
        <v>0</v>
      </c>
      <c r="AA189" s="49">
        <v>0</v>
      </c>
      <c r="AB189" s="49">
        <v>0</v>
      </c>
      <c r="AC189" s="49">
        <v>5.4889331606372202E-4</v>
      </c>
      <c r="AD189" s="49">
        <v>0</v>
      </c>
      <c r="AE189" s="49">
        <v>0</v>
      </c>
      <c r="AF189" s="49">
        <v>12866</v>
      </c>
      <c r="AG189" s="49">
        <v>5.4889331606372202E-4</v>
      </c>
    </row>
    <row r="190" spans="1:33" s="49" customFormat="1" ht="15.75" thickBot="1" x14ac:dyDescent="0.3">
      <c r="A190" s="50" t="s">
        <v>209</v>
      </c>
      <c r="B190" s="51" t="s">
        <v>254</v>
      </c>
      <c r="C190" s="3" t="s">
        <v>239</v>
      </c>
      <c r="D190" s="15">
        <f>Table32[[#This Row],[Residential CLM $ Collected]]+Table32[[#This Row],[C&amp;I CLM $ Collected]]</f>
        <v>22798.3066</v>
      </c>
      <c r="E190" s="48">
        <f>Table3[[#This Row],[CLM $ Collected ]]/'1.) CLM Reference'!$B$4</f>
        <v>2.2604245137898406E-3</v>
      </c>
      <c r="F190" s="12">
        <f>Table32[[#This Row],[Residential Incentive Disbursements]]+Table32[[#This Row],[C&amp;I Incentive Disbursements]]</f>
        <v>0</v>
      </c>
      <c r="G190" s="17">
        <f>Table3[[#This Row],[Incentive Disbursements]]/'1.) CLM Reference'!$B$5</f>
        <v>0</v>
      </c>
      <c r="H190" s="17" t="str">
        <f t="shared" si="2"/>
        <v>NO</v>
      </c>
      <c r="I190" s="52">
        <v>0</v>
      </c>
      <c r="J190" s="53">
        <f>Table3[[#This Row],[CLM $ Collected ]]/'1.) CLM Reference'!$B$4</f>
        <v>2.2604245137898406E-3</v>
      </c>
      <c r="K190" s="54">
        <v>0</v>
      </c>
      <c r="L190" s="53">
        <f>Table3[[#This Row],[Incentive Disbursements]]/'1.) CLM Reference'!$B$5</f>
        <v>0</v>
      </c>
      <c r="M190" s="52">
        <v>22798.3066</v>
      </c>
      <c r="N190" s="55">
        <f>Table3[[#This Row],[CLM $ Collected ]]/'1.) CLM Reference'!$B$4</f>
        <v>2.2604245137898406E-3</v>
      </c>
      <c r="O190" s="54">
        <v>0</v>
      </c>
      <c r="P190" s="56">
        <f>Table3[[#This Row],[Incentive Disbursements]]/'1.) CLM Reference'!$B$5</f>
        <v>0</v>
      </c>
      <c r="R190" s="49" t="s">
        <v>209</v>
      </c>
      <c r="S190" s="49" t="s">
        <v>254</v>
      </c>
      <c r="T190" s="49" t="s">
        <v>239</v>
      </c>
      <c r="U190" s="49">
        <v>22798.3066</v>
      </c>
      <c r="V190" s="49">
        <v>2.2604245137898406E-3</v>
      </c>
      <c r="W190" s="49">
        <v>0</v>
      </c>
      <c r="X190" s="49">
        <v>0</v>
      </c>
      <c r="Y190" s="49" t="s">
        <v>1965</v>
      </c>
      <c r="Z190" s="49">
        <v>0</v>
      </c>
      <c r="AA190" s="49">
        <v>2.2604245137898406E-3</v>
      </c>
      <c r="AB190" s="49">
        <v>0</v>
      </c>
      <c r="AC190" s="49">
        <v>0</v>
      </c>
      <c r="AD190" s="49">
        <v>22798.3066</v>
      </c>
      <c r="AE190" s="49">
        <v>2.2604245137898406E-3</v>
      </c>
      <c r="AF190" s="49">
        <v>0</v>
      </c>
      <c r="AG190" s="49">
        <v>0</v>
      </c>
    </row>
    <row r="191" spans="1:33" s="49" customFormat="1" ht="15.75" thickBot="1" x14ac:dyDescent="0.3">
      <c r="A191" s="50" t="s">
        <v>209</v>
      </c>
      <c r="B191" s="51" t="s">
        <v>265</v>
      </c>
      <c r="C191" s="3" t="s">
        <v>239</v>
      </c>
      <c r="D191" s="15">
        <f>Table32[[#This Row],[Residential CLM $ Collected]]+Table32[[#This Row],[C&amp;I CLM $ Collected]]</f>
        <v>0</v>
      </c>
      <c r="E191" s="48">
        <f>Table3[[#This Row],[CLM $ Collected ]]/'1.) CLM Reference'!$B$4</f>
        <v>0</v>
      </c>
      <c r="F191" s="12">
        <f>Table32[[#This Row],[Residential Incentive Disbursements]]+Table32[[#This Row],[C&amp;I Incentive Disbursements]]</f>
        <v>30</v>
      </c>
      <c r="G191" s="17">
        <f>Table3[[#This Row],[Incentive Disbursements]]/'1.) CLM Reference'!$B$5</f>
        <v>1.6695238428886276E-3</v>
      </c>
      <c r="H191" s="17" t="str">
        <f t="shared" si="2"/>
        <v>N/A</v>
      </c>
      <c r="I191" s="52">
        <v>0</v>
      </c>
      <c r="J191" s="53">
        <f>Table3[[#This Row],[CLM $ Collected ]]/'1.) CLM Reference'!$B$4</f>
        <v>0</v>
      </c>
      <c r="K191" s="54">
        <v>0</v>
      </c>
      <c r="L191" s="53">
        <f>Table3[[#This Row],[Incentive Disbursements]]/'1.) CLM Reference'!$B$5</f>
        <v>1.6695238428886276E-3</v>
      </c>
      <c r="M191" s="52">
        <v>0</v>
      </c>
      <c r="N191" s="55">
        <f>Table3[[#This Row],[CLM $ Collected ]]/'1.) CLM Reference'!$B$4</f>
        <v>0</v>
      </c>
      <c r="O191" s="54">
        <v>30</v>
      </c>
      <c r="P191" s="56">
        <f>Table3[[#This Row],[Incentive Disbursements]]/'1.) CLM Reference'!$B$5</f>
        <v>1.6695238428886276E-3</v>
      </c>
      <c r="R191" s="49" t="s">
        <v>209</v>
      </c>
      <c r="S191" s="49" t="s">
        <v>265</v>
      </c>
      <c r="T191" s="49" t="s">
        <v>239</v>
      </c>
      <c r="U191" s="49">
        <v>0</v>
      </c>
      <c r="V191" s="49">
        <v>0</v>
      </c>
      <c r="W191" s="49">
        <v>30</v>
      </c>
      <c r="X191" s="49">
        <v>1.6695238428886276E-3</v>
      </c>
      <c r="Y191" s="49" t="s">
        <v>290</v>
      </c>
      <c r="Z191" s="49">
        <v>0</v>
      </c>
      <c r="AA191" s="49">
        <v>0</v>
      </c>
      <c r="AB191" s="49">
        <v>0</v>
      </c>
      <c r="AC191" s="49">
        <v>1.6695238428886276E-3</v>
      </c>
      <c r="AD191" s="49">
        <v>0</v>
      </c>
      <c r="AE191" s="49">
        <v>0</v>
      </c>
      <c r="AF191" s="49">
        <v>30</v>
      </c>
      <c r="AG191" s="49">
        <v>1.6695238428886276E-3</v>
      </c>
    </row>
    <row r="192" spans="1:33" s="49" customFormat="1" ht="15.75" thickBot="1" x14ac:dyDescent="0.3">
      <c r="A192" s="50" t="s">
        <v>209</v>
      </c>
      <c r="B192" s="51" t="s">
        <v>251</v>
      </c>
      <c r="C192" s="3" t="s">
        <v>239</v>
      </c>
      <c r="D192" s="15">
        <f>Table32[[#This Row],[Residential CLM $ Collected]]+Table32[[#This Row],[C&amp;I CLM $ Collected]]</f>
        <v>2993.6754999999998</v>
      </c>
      <c r="E192" s="48">
        <f>Table3[[#This Row],[CLM $ Collected ]]/'1.) CLM Reference'!$B$4</f>
        <v>2.7031405787265898E-3</v>
      </c>
      <c r="F192" s="12">
        <f>Table32[[#This Row],[Residential Incentive Disbursements]]+Table32[[#This Row],[C&amp;I Incentive Disbursements]]</f>
        <v>0</v>
      </c>
      <c r="G192" s="17">
        <f>Table3[[#This Row],[Incentive Disbursements]]/'1.) CLM Reference'!$B$5</f>
        <v>0</v>
      </c>
      <c r="H192" s="17" t="str">
        <f t="shared" si="2"/>
        <v>NO</v>
      </c>
      <c r="I192" s="52">
        <v>0</v>
      </c>
      <c r="J192" s="53">
        <f>Table3[[#This Row],[CLM $ Collected ]]/'1.) CLM Reference'!$B$4</f>
        <v>2.7031405787265898E-3</v>
      </c>
      <c r="K192" s="54">
        <v>0</v>
      </c>
      <c r="L192" s="53">
        <f>Table3[[#This Row],[Incentive Disbursements]]/'1.) CLM Reference'!$B$5</f>
        <v>0</v>
      </c>
      <c r="M192" s="52">
        <v>2993.6754999999998</v>
      </c>
      <c r="N192" s="55">
        <f>Table3[[#This Row],[CLM $ Collected ]]/'1.) CLM Reference'!$B$4</f>
        <v>2.7031405787265898E-3</v>
      </c>
      <c r="O192" s="54">
        <v>0</v>
      </c>
      <c r="P192" s="56">
        <f>Table3[[#This Row],[Incentive Disbursements]]/'1.) CLM Reference'!$B$5</f>
        <v>0</v>
      </c>
      <c r="R192" s="49" t="s">
        <v>209</v>
      </c>
      <c r="S192" s="49" t="s">
        <v>251</v>
      </c>
      <c r="T192" s="49" t="s">
        <v>239</v>
      </c>
      <c r="U192" s="49">
        <v>2993.6754999999998</v>
      </c>
      <c r="V192" s="49">
        <v>2.7031405787265898E-3</v>
      </c>
      <c r="W192" s="49">
        <v>0</v>
      </c>
      <c r="X192" s="49">
        <v>0</v>
      </c>
      <c r="Y192" s="49" t="s">
        <v>1965</v>
      </c>
      <c r="Z192" s="49">
        <v>0</v>
      </c>
      <c r="AA192" s="49">
        <v>2.7031405787265898E-3</v>
      </c>
      <c r="AB192" s="49">
        <v>0</v>
      </c>
      <c r="AC192" s="49">
        <v>0</v>
      </c>
      <c r="AD192" s="49">
        <v>2993.6754999999998</v>
      </c>
      <c r="AE192" s="49">
        <v>2.7031405787265898E-3</v>
      </c>
      <c r="AF192" s="49">
        <v>0</v>
      </c>
      <c r="AG192" s="49">
        <v>0</v>
      </c>
    </row>
    <row r="193" spans="1:33" s="49" customFormat="1" ht="15.75" thickBot="1" x14ac:dyDescent="0.3">
      <c r="A193" s="50" t="s">
        <v>210</v>
      </c>
      <c r="B193" s="51" t="s">
        <v>254</v>
      </c>
      <c r="C193" s="3" t="s">
        <v>239</v>
      </c>
      <c r="D193" s="15">
        <f>Table32[[#This Row],[Residential CLM $ Collected]]+Table32[[#This Row],[C&amp;I CLM $ Collected]]</f>
        <v>32315.9293</v>
      </c>
      <c r="E193" s="48">
        <f>Table3[[#This Row],[CLM $ Collected ]]/'1.) CLM Reference'!$B$4</f>
        <v>0</v>
      </c>
      <c r="F193" s="12">
        <f>Table32[[#This Row],[Residential Incentive Disbursements]]+Table32[[#This Row],[C&amp;I Incentive Disbursements]]</f>
        <v>0</v>
      </c>
      <c r="G193" s="17">
        <f>Table3[[#This Row],[Incentive Disbursements]]/'1.) CLM Reference'!$B$5</f>
        <v>7.0317471931384296E-4</v>
      </c>
      <c r="H193" s="17" t="str">
        <f t="shared" si="2"/>
        <v>N/A</v>
      </c>
      <c r="I193" s="52">
        <v>0</v>
      </c>
      <c r="J193" s="53">
        <f>Table3[[#This Row],[CLM $ Collected ]]/'1.) CLM Reference'!$B$4</f>
        <v>0</v>
      </c>
      <c r="K193" s="54">
        <v>0</v>
      </c>
      <c r="L193" s="53">
        <f>Table3[[#This Row],[Incentive Disbursements]]/'1.) CLM Reference'!$B$5</f>
        <v>7.0317471931384296E-4</v>
      </c>
      <c r="M193" s="52">
        <v>32315.9293</v>
      </c>
      <c r="N193" s="55">
        <f>Table3[[#This Row],[CLM $ Collected ]]/'1.) CLM Reference'!$B$4</f>
        <v>0</v>
      </c>
      <c r="O193" s="54">
        <v>0</v>
      </c>
      <c r="P193" s="56">
        <f>Table3[[#This Row],[Incentive Disbursements]]/'1.) CLM Reference'!$B$5</f>
        <v>7.0317471931384296E-4</v>
      </c>
      <c r="R193" s="49" t="s">
        <v>210</v>
      </c>
      <c r="S193" s="49" t="s">
        <v>254</v>
      </c>
      <c r="T193" s="49" t="s">
        <v>239</v>
      </c>
      <c r="U193" s="49">
        <v>32315.9293</v>
      </c>
      <c r="V193" s="49">
        <v>0</v>
      </c>
      <c r="W193" s="49">
        <v>0</v>
      </c>
      <c r="X193" s="49">
        <v>7.0317471931384296E-4</v>
      </c>
      <c r="Y193" s="49" t="s">
        <v>290</v>
      </c>
      <c r="Z193" s="49">
        <v>0</v>
      </c>
      <c r="AA193" s="49">
        <v>0</v>
      </c>
      <c r="AB193" s="49">
        <v>0</v>
      </c>
      <c r="AC193" s="49">
        <v>7.0317471931384296E-4</v>
      </c>
      <c r="AD193" s="49">
        <v>32315.9293</v>
      </c>
      <c r="AE193" s="49">
        <v>0</v>
      </c>
      <c r="AF193" s="49">
        <v>0</v>
      </c>
      <c r="AG193" s="49">
        <v>7.0317471931384296E-4</v>
      </c>
    </row>
    <row r="194" spans="1:33" s="49" customFormat="1" ht="15.75" thickBot="1" x14ac:dyDescent="0.3">
      <c r="A194" s="50" t="s">
        <v>210</v>
      </c>
      <c r="B194" s="51" t="s">
        <v>255</v>
      </c>
      <c r="C194" s="3" t="s">
        <v>239</v>
      </c>
      <c r="D194" s="15">
        <f>Table32[[#This Row],[Residential CLM $ Collected]]+Table32[[#This Row],[C&amp;I CLM $ Collected]]</f>
        <v>10134.6129</v>
      </c>
      <c r="E194" s="48">
        <f>Table3[[#This Row],[CLM $ Collected ]]/'1.) CLM Reference'!$B$4</f>
        <v>2.6671952392185549E-3</v>
      </c>
      <c r="F194" s="12">
        <f>Table32[[#This Row],[Residential Incentive Disbursements]]+Table32[[#This Row],[C&amp;I Incentive Disbursements]]</f>
        <v>500</v>
      </c>
      <c r="G194" s="17">
        <f>Table3[[#This Row],[Incentive Disbursements]]/'1.) CLM Reference'!$B$5</f>
        <v>0</v>
      </c>
      <c r="H194" s="17" t="str">
        <f t="shared" si="2"/>
        <v>NO</v>
      </c>
      <c r="I194" s="52">
        <v>0</v>
      </c>
      <c r="J194" s="53">
        <f>Table3[[#This Row],[CLM $ Collected ]]/'1.) CLM Reference'!$B$4</f>
        <v>2.6671952392185549E-3</v>
      </c>
      <c r="K194" s="54">
        <v>0</v>
      </c>
      <c r="L194" s="53">
        <f>Table3[[#This Row],[Incentive Disbursements]]/'1.) CLM Reference'!$B$5</f>
        <v>0</v>
      </c>
      <c r="M194" s="52">
        <v>10134.6129</v>
      </c>
      <c r="N194" s="55">
        <f>Table3[[#This Row],[CLM $ Collected ]]/'1.) CLM Reference'!$B$4</f>
        <v>2.6671952392185549E-3</v>
      </c>
      <c r="O194" s="54">
        <v>500</v>
      </c>
      <c r="P194" s="56">
        <f>Table3[[#This Row],[Incentive Disbursements]]/'1.) CLM Reference'!$B$5</f>
        <v>0</v>
      </c>
      <c r="R194" s="49" t="s">
        <v>210</v>
      </c>
      <c r="S194" s="49" t="s">
        <v>255</v>
      </c>
      <c r="T194" s="49" t="s">
        <v>239</v>
      </c>
      <c r="U194" s="49">
        <v>10134.6129</v>
      </c>
      <c r="V194" s="49">
        <v>2.6671952392185549E-3</v>
      </c>
      <c r="W194" s="49">
        <v>500</v>
      </c>
      <c r="X194" s="49">
        <v>0</v>
      </c>
      <c r="Y194" s="49" t="s">
        <v>1965</v>
      </c>
      <c r="Z194" s="49">
        <v>0</v>
      </c>
      <c r="AA194" s="49">
        <v>2.6671952392185549E-3</v>
      </c>
      <c r="AB194" s="49">
        <v>0</v>
      </c>
      <c r="AC194" s="49">
        <v>0</v>
      </c>
      <c r="AD194" s="49">
        <v>10134.6129</v>
      </c>
      <c r="AE194" s="49">
        <v>2.6671952392185549E-3</v>
      </c>
      <c r="AF194" s="49">
        <v>500</v>
      </c>
      <c r="AG194" s="49">
        <v>0</v>
      </c>
    </row>
    <row r="195" spans="1:33" s="49" customFormat="1" ht="15.75" thickBot="1" x14ac:dyDescent="0.3">
      <c r="A195" s="50" t="s">
        <v>211</v>
      </c>
      <c r="B195" s="51" t="s">
        <v>254</v>
      </c>
      <c r="C195" s="3" t="s">
        <v>239</v>
      </c>
      <c r="D195" s="15">
        <f>Table32[[#This Row],[Residential CLM $ Collected]]+Table32[[#This Row],[C&amp;I CLM $ Collected]]</f>
        <v>17417.411800000002</v>
      </c>
      <c r="E195" s="48">
        <f>Table3[[#This Row],[CLM $ Collected ]]/'1.) CLM Reference'!$B$4</f>
        <v>0</v>
      </c>
      <c r="F195" s="12">
        <f>Table32[[#This Row],[Residential Incentive Disbursements]]+Table32[[#This Row],[C&amp;I Incentive Disbursements]]</f>
        <v>0</v>
      </c>
      <c r="G195" s="17">
        <f>Table3[[#This Row],[Incentive Disbursements]]/'1.) CLM Reference'!$B$5</f>
        <v>1.6368085048988939E-5</v>
      </c>
      <c r="H195" s="17" t="str">
        <f t="shared" si="2"/>
        <v>N/A</v>
      </c>
      <c r="I195" s="52">
        <v>0</v>
      </c>
      <c r="J195" s="53">
        <f>Table3[[#This Row],[CLM $ Collected ]]/'1.) CLM Reference'!$B$4</f>
        <v>0</v>
      </c>
      <c r="K195" s="54">
        <v>0</v>
      </c>
      <c r="L195" s="53">
        <f>Table3[[#This Row],[Incentive Disbursements]]/'1.) CLM Reference'!$B$5</f>
        <v>1.6368085048988939E-5</v>
      </c>
      <c r="M195" s="52">
        <v>17417.411800000002</v>
      </c>
      <c r="N195" s="55">
        <f>Table3[[#This Row],[CLM $ Collected ]]/'1.) CLM Reference'!$B$4</f>
        <v>0</v>
      </c>
      <c r="O195" s="54">
        <v>0</v>
      </c>
      <c r="P195" s="56">
        <f>Table3[[#This Row],[Incentive Disbursements]]/'1.) CLM Reference'!$B$5</f>
        <v>1.6368085048988939E-5</v>
      </c>
      <c r="R195" s="49" t="s">
        <v>211</v>
      </c>
      <c r="S195" s="49" t="s">
        <v>254</v>
      </c>
      <c r="T195" s="49" t="s">
        <v>239</v>
      </c>
      <c r="U195" s="49">
        <v>17417.411800000002</v>
      </c>
      <c r="V195" s="49">
        <v>0</v>
      </c>
      <c r="W195" s="49">
        <v>0</v>
      </c>
      <c r="X195" s="49">
        <v>1.6368085048988939E-5</v>
      </c>
      <c r="Y195" s="49" t="s">
        <v>290</v>
      </c>
      <c r="Z195" s="49">
        <v>0</v>
      </c>
      <c r="AA195" s="49">
        <v>0</v>
      </c>
      <c r="AB195" s="49">
        <v>0</v>
      </c>
      <c r="AC195" s="49">
        <v>1.6368085048988939E-5</v>
      </c>
      <c r="AD195" s="49">
        <v>17417.411800000002</v>
      </c>
      <c r="AE195" s="49">
        <v>0</v>
      </c>
      <c r="AF195" s="49">
        <v>0</v>
      </c>
      <c r="AG195" s="49">
        <v>1.6368085048988939E-5</v>
      </c>
    </row>
    <row r="196" spans="1:33" s="49" customFormat="1" ht="15.75" thickBot="1" x14ac:dyDescent="0.3">
      <c r="A196" s="50" t="s">
        <v>211</v>
      </c>
      <c r="B196" s="51" t="s">
        <v>265</v>
      </c>
      <c r="C196" s="3" t="s">
        <v>239</v>
      </c>
      <c r="D196" s="15">
        <f>Table32[[#This Row],[Residential CLM $ Collected]]+Table32[[#This Row],[C&amp;I CLM $ Collected]]</f>
        <v>0</v>
      </c>
      <c r="E196" s="48">
        <f>Table3[[#This Row],[CLM $ Collected ]]/'1.) CLM Reference'!$B$4</f>
        <v>0</v>
      </c>
      <c r="F196" s="12">
        <f>Table32[[#This Row],[Residential Incentive Disbursements]]+Table32[[#This Row],[C&amp;I Incentive Disbursements]]</f>
        <v>29346</v>
      </c>
      <c r="G196" s="17">
        <f>Table3[[#This Row],[Incentive Disbursements]]/'1.) CLM Reference'!$B$5</f>
        <v>6.5472340195955756E-6</v>
      </c>
      <c r="H196" s="17" t="str">
        <f t="shared" si="2"/>
        <v>N/A</v>
      </c>
      <c r="I196" s="52">
        <v>0</v>
      </c>
      <c r="J196" s="53">
        <f>Table3[[#This Row],[CLM $ Collected ]]/'1.) CLM Reference'!$B$4</f>
        <v>0</v>
      </c>
      <c r="K196" s="54">
        <v>0</v>
      </c>
      <c r="L196" s="53">
        <f>Table3[[#This Row],[Incentive Disbursements]]/'1.) CLM Reference'!$B$5</f>
        <v>6.5472340195955756E-6</v>
      </c>
      <c r="M196" s="52">
        <v>0</v>
      </c>
      <c r="N196" s="55">
        <f>Table3[[#This Row],[CLM $ Collected ]]/'1.) CLM Reference'!$B$4</f>
        <v>0</v>
      </c>
      <c r="O196" s="54">
        <v>29346</v>
      </c>
      <c r="P196" s="56">
        <f>Table3[[#This Row],[Incentive Disbursements]]/'1.) CLM Reference'!$B$5</f>
        <v>6.5472340195955756E-6</v>
      </c>
      <c r="R196" s="49" t="s">
        <v>211</v>
      </c>
      <c r="S196" s="49" t="s">
        <v>265</v>
      </c>
      <c r="T196" s="49" t="s">
        <v>239</v>
      </c>
      <c r="U196" s="49">
        <v>0</v>
      </c>
      <c r="V196" s="49">
        <v>0</v>
      </c>
      <c r="W196" s="49">
        <v>29346</v>
      </c>
      <c r="X196" s="49">
        <v>6.5472340195955756E-6</v>
      </c>
      <c r="Y196" s="49" t="s">
        <v>290</v>
      </c>
      <c r="Z196" s="49">
        <v>0</v>
      </c>
      <c r="AA196" s="49">
        <v>0</v>
      </c>
      <c r="AB196" s="49">
        <v>0</v>
      </c>
      <c r="AC196" s="49">
        <v>6.5472340195955756E-6</v>
      </c>
      <c r="AD196" s="49">
        <v>0</v>
      </c>
      <c r="AE196" s="49">
        <v>0</v>
      </c>
      <c r="AF196" s="49">
        <v>29346</v>
      </c>
      <c r="AG196" s="49">
        <v>6.5472340195955756E-6</v>
      </c>
    </row>
    <row r="197" spans="1:33" s="49" customFormat="1" ht="15.75" thickBot="1" x14ac:dyDescent="0.3">
      <c r="A197" s="50" t="s">
        <v>212</v>
      </c>
      <c r="B197" s="51" t="s">
        <v>254</v>
      </c>
      <c r="C197" s="3" t="s">
        <v>239</v>
      </c>
      <c r="D197" s="15">
        <f>Table32[[#This Row],[Residential CLM $ Collected]]+Table32[[#This Row],[C&amp;I CLM $ Collected]]</f>
        <v>20826.716400000001</v>
      </c>
      <c r="E197" s="48">
        <f>Table3[[#This Row],[CLM $ Collected ]]/'1.) CLM Reference'!$B$4</f>
        <v>2.5411533771550063E-5</v>
      </c>
      <c r="F197" s="12">
        <f>Table32[[#This Row],[Residential Incentive Disbursements]]+Table32[[#This Row],[C&amp;I Incentive Disbursements]]</f>
        <v>0</v>
      </c>
      <c r="G197" s="17">
        <f>Table3[[#This Row],[Incentive Disbursements]]/'1.) CLM Reference'!$B$5</f>
        <v>5.1187465971383593E-5</v>
      </c>
      <c r="H197" s="17" t="str">
        <f t="shared" si="2"/>
        <v>YES</v>
      </c>
      <c r="I197" s="52">
        <v>0</v>
      </c>
      <c r="J197" s="53">
        <f>Table3[[#This Row],[CLM $ Collected ]]/'1.) CLM Reference'!$B$4</f>
        <v>2.5411533771550063E-5</v>
      </c>
      <c r="K197" s="54">
        <v>0</v>
      </c>
      <c r="L197" s="53">
        <f>Table3[[#This Row],[Incentive Disbursements]]/'1.) CLM Reference'!$B$5</f>
        <v>5.1187465971383593E-5</v>
      </c>
      <c r="M197" s="52">
        <v>20826.716400000001</v>
      </c>
      <c r="N197" s="55">
        <f>Table3[[#This Row],[CLM $ Collected ]]/'1.) CLM Reference'!$B$4</f>
        <v>2.5411533771550063E-5</v>
      </c>
      <c r="O197" s="54">
        <v>0</v>
      </c>
      <c r="P197" s="56">
        <f>Table3[[#This Row],[Incentive Disbursements]]/'1.) CLM Reference'!$B$5</f>
        <v>5.1187465971383593E-5</v>
      </c>
      <c r="R197" s="49" t="s">
        <v>212</v>
      </c>
      <c r="S197" s="49" t="s">
        <v>254</v>
      </c>
      <c r="T197" s="49" t="s">
        <v>239</v>
      </c>
      <c r="U197" s="49">
        <v>20826.716400000001</v>
      </c>
      <c r="V197" s="49">
        <v>2.5411533771550063E-5</v>
      </c>
      <c r="W197" s="49">
        <v>0</v>
      </c>
      <c r="X197" s="49">
        <v>5.1187465971383593E-5</v>
      </c>
      <c r="Y197" s="49" t="s">
        <v>1966</v>
      </c>
      <c r="Z197" s="49">
        <v>0</v>
      </c>
      <c r="AA197" s="49">
        <v>2.5411533771550063E-5</v>
      </c>
      <c r="AB197" s="49">
        <v>0</v>
      </c>
      <c r="AC197" s="49">
        <v>5.1187465971383593E-5</v>
      </c>
      <c r="AD197" s="49">
        <v>20826.716400000001</v>
      </c>
      <c r="AE197" s="49">
        <v>2.5411533771550063E-5</v>
      </c>
      <c r="AF197" s="49">
        <v>0</v>
      </c>
      <c r="AG197" s="49">
        <v>5.1187465971383593E-5</v>
      </c>
    </row>
    <row r="198" spans="1:33" s="49" customFormat="1" ht="15.75" thickBot="1" x14ac:dyDescent="0.3">
      <c r="A198" s="50" t="s">
        <v>212</v>
      </c>
      <c r="B198" s="51" t="s">
        <v>265</v>
      </c>
      <c r="C198" s="3" t="s">
        <v>239</v>
      </c>
      <c r="D198" s="15">
        <f>Table32[[#This Row],[Residential CLM $ Collected]]+Table32[[#This Row],[C&amp;I CLM $ Collected]]</f>
        <v>0</v>
      </c>
      <c r="E198" s="48">
        <f>Table3[[#This Row],[CLM $ Collected ]]/'1.) CLM Reference'!$B$4</f>
        <v>0</v>
      </c>
      <c r="F198" s="12">
        <f>Table32[[#This Row],[Residential Incentive Disbursements]]+Table32[[#This Row],[C&amp;I Incentive Disbursements]]</f>
        <v>10040</v>
      </c>
      <c r="G198" s="17">
        <f>Table3[[#This Row],[Incentive Disbursements]]/'1.) CLM Reference'!$B$5</f>
        <v>9.2256479367028557E-6</v>
      </c>
      <c r="H198" s="17" t="str">
        <f t="shared" ref="H198:H261" si="3">IF(ROUND(E198,5)&lt;0.00001,"N/A",IF(ROUND(E198,5)&lt;=ROUND(G198,5),"YES","NO"))</f>
        <v>N/A</v>
      </c>
      <c r="I198" s="52">
        <v>0</v>
      </c>
      <c r="J198" s="53">
        <f>Table3[[#This Row],[CLM $ Collected ]]/'1.) CLM Reference'!$B$4</f>
        <v>0</v>
      </c>
      <c r="K198" s="54">
        <v>0</v>
      </c>
      <c r="L198" s="53">
        <f>Table3[[#This Row],[Incentive Disbursements]]/'1.) CLM Reference'!$B$5</f>
        <v>9.2256479367028557E-6</v>
      </c>
      <c r="M198" s="52">
        <v>0</v>
      </c>
      <c r="N198" s="55">
        <f>Table3[[#This Row],[CLM $ Collected ]]/'1.) CLM Reference'!$B$4</f>
        <v>0</v>
      </c>
      <c r="O198" s="54">
        <v>10040</v>
      </c>
      <c r="P198" s="56">
        <f>Table3[[#This Row],[Incentive Disbursements]]/'1.) CLM Reference'!$B$5</f>
        <v>9.2256479367028557E-6</v>
      </c>
      <c r="R198" s="49" t="s">
        <v>212</v>
      </c>
      <c r="S198" s="49" t="s">
        <v>265</v>
      </c>
      <c r="T198" s="49" t="s">
        <v>239</v>
      </c>
      <c r="U198" s="49">
        <v>0</v>
      </c>
      <c r="V198" s="49">
        <v>0</v>
      </c>
      <c r="W198" s="49">
        <v>10040</v>
      </c>
      <c r="X198" s="49">
        <v>9.2256479367028557E-6</v>
      </c>
      <c r="Y198" s="49" t="s">
        <v>290</v>
      </c>
      <c r="Z198" s="49">
        <v>0</v>
      </c>
      <c r="AA198" s="49">
        <v>0</v>
      </c>
      <c r="AB198" s="49">
        <v>0</v>
      </c>
      <c r="AC198" s="49">
        <v>9.2256479367028557E-6</v>
      </c>
      <c r="AD198" s="49">
        <v>0</v>
      </c>
      <c r="AE198" s="49">
        <v>0</v>
      </c>
      <c r="AF198" s="49">
        <v>10040</v>
      </c>
      <c r="AG198" s="49">
        <v>9.2256479367028557E-6</v>
      </c>
    </row>
    <row r="199" spans="1:33" s="49" customFormat="1" ht="15.75" thickBot="1" x14ac:dyDescent="0.3">
      <c r="A199" s="50" t="s">
        <v>212</v>
      </c>
      <c r="B199" s="51" t="s">
        <v>251</v>
      </c>
      <c r="C199" s="3" t="s">
        <v>239</v>
      </c>
      <c r="D199" s="15">
        <f>Table32[[#This Row],[Residential CLM $ Collected]]+Table32[[#This Row],[C&amp;I CLM $ Collected]]</f>
        <v>54047.178699999997</v>
      </c>
      <c r="E199" s="48">
        <f>Table3[[#This Row],[CLM $ Collected ]]/'1.) CLM Reference'!$B$4</f>
        <v>0</v>
      </c>
      <c r="F199" s="12">
        <f>Table32[[#This Row],[Residential Incentive Disbursements]]+Table32[[#This Row],[C&amp;I Incentive Disbursements]]</f>
        <v>0</v>
      </c>
      <c r="G199" s="17">
        <f>Table3[[#This Row],[Incentive Disbursements]]/'1.) CLM Reference'!$B$5</f>
        <v>5.654429380559815E-6</v>
      </c>
      <c r="H199" s="17" t="str">
        <f t="shared" si="3"/>
        <v>N/A</v>
      </c>
      <c r="I199" s="52">
        <v>0</v>
      </c>
      <c r="J199" s="53">
        <f>Table3[[#This Row],[CLM $ Collected ]]/'1.) CLM Reference'!$B$4</f>
        <v>0</v>
      </c>
      <c r="K199" s="54">
        <v>0</v>
      </c>
      <c r="L199" s="53">
        <f>Table3[[#This Row],[Incentive Disbursements]]/'1.) CLM Reference'!$B$5</f>
        <v>5.654429380559815E-6</v>
      </c>
      <c r="M199" s="52">
        <v>54047.178699999997</v>
      </c>
      <c r="N199" s="55">
        <f>Table3[[#This Row],[CLM $ Collected ]]/'1.) CLM Reference'!$B$4</f>
        <v>0</v>
      </c>
      <c r="O199" s="54">
        <v>0</v>
      </c>
      <c r="P199" s="56">
        <f>Table3[[#This Row],[Incentive Disbursements]]/'1.) CLM Reference'!$B$5</f>
        <v>5.654429380559815E-6</v>
      </c>
      <c r="R199" s="49" t="s">
        <v>212</v>
      </c>
      <c r="S199" s="49" t="s">
        <v>251</v>
      </c>
      <c r="T199" s="49" t="s">
        <v>239</v>
      </c>
      <c r="U199" s="49">
        <v>54047.178699999997</v>
      </c>
      <c r="V199" s="49">
        <v>0</v>
      </c>
      <c r="W199" s="49">
        <v>0</v>
      </c>
      <c r="X199" s="49">
        <v>5.654429380559815E-6</v>
      </c>
      <c r="Y199" s="49" t="s">
        <v>290</v>
      </c>
      <c r="Z199" s="49">
        <v>0</v>
      </c>
      <c r="AA199" s="49">
        <v>0</v>
      </c>
      <c r="AB199" s="49">
        <v>0</v>
      </c>
      <c r="AC199" s="49">
        <v>5.654429380559815E-6</v>
      </c>
      <c r="AD199" s="49">
        <v>54047.178699999997</v>
      </c>
      <c r="AE199" s="49">
        <v>0</v>
      </c>
      <c r="AF199" s="49">
        <v>0</v>
      </c>
      <c r="AG199" s="49">
        <v>5.654429380559815E-6</v>
      </c>
    </row>
    <row r="200" spans="1:33" s="49" customFormat="1" ht="15.75" thickBot="1" x14ac:dyDescent="0.3">
      <c r="A200" s="50" t="s">
        <v>213</v>
      </c>
      <c r="B200" s="51" t="s">
        <v>254</v>
      </c>
      <c r="C200" s="3" t="s">
        <v>239</v>
      </c>
      <c r="D200" s="15">
        <f>Table32[[#This Row],[Residential CLM $ Collected]]+Table32[[#This Row],[C&amp;I CLM $ Collected]]</f>
        <v>5063.9494999999997</v>
      </c>
      <c r="E200" s="48">
        <f>Table3[[#This Row],[CLM $ Collected ]]/'1.) CLM Reference'!$B$4</f>
        <v>0</v>
      </c>
      <c r="F200" s="12">
        <f>Table32[[#This Row],[Residential Incentive Disbursements]]+Table32[[#This Row],[C&amp;I Incentive Disbursements]]</f>
        <v>0</v>
      </c>
      <c r="G200" s="17">
        <f>Table3[[#This Row],[Incentive Disbursements]]/'1.) CLM Reference'!$B$5</f>
        <v>3.3710577081021506E-4</v>
      </c>
      <c r="H200" s="17" t="str">
        <f t="shared" si="3"/>
        <v>N/A</v>
      </c>
      <c r="I200" s="52">
        <v>0</v>
      </c>
      <c r="J200" s="53">
        <f>Table3[[#This Row],[CLM $ Collected ]]/'1.) CLM Reference'!$B$4</f>
        <v>0</v>
      </c>
      <c r="K200" s="54">
        <v>0</v>
      </c>
      <c r="L200" s="53">
        <f>Table3[[#This Row],[Incentive Disbursements]]/'1.) CLM Reference'!$B$5</f>
        <v>3.3710577081021506E-4</v>
      </c>
      <c r="M200" s="52">
        <v>5063.9494999999997</v>
      </c>
      <c r="N200" s="55">
        <f>Table3[[#This Row],[CLM $ Collected ]]/'1.) CLM Reference'!$B$4</f>
        <v>0</v>
      </c>
      <c r="O200" s="54">
        <v>0</v>
      </c>
      <c r="P200" s="56">
        <f>Table3[[#This Row],[Incentive Disbursements]]/'1.) CLM Reference'!$B$5</f>
        <v>3.3710577081021506E-4</v>
      </c>
      <c r="R200" s="49" t="s">
        <v>213</v>
      </c>
      <c r="S200" s="49" t="s">
        <v>254</v>
      </c>
      <c r="T200" s="49" t="s">
        <v>239</v>
      </c>
      <c r="U200" s="49">
        <v>5063.9494999999997</v>
      </c>
      <c r="V200" s="49">
        <v>0</v>
      </c>
      <c r="W200" s="49">
        <v>0</v>
      </c>
      <c r="X200" s="49">
        <v>3.3710577081021506E-4</v>
      </c>
      <c r="Y200" s="49" t="s">
        <v>290</v>
      </c>
      <c r="Z200" s="49">
        <v>0</v>
      </c>
      <c r="AA200" s="49">
        <v>0</v>
      </c>
      <c r="AB200" s="49">
        <v>0</v>
      </c>
      <c r="AC200" s="49">
        <v>3.3710577081021506E-4</v>
      </c>
      <c r="AD200" s="49">
        <v>5063.9494999999997</v>
      </c>
      <c r="AE200" s="49">
        <v>0</v>
      </c>
      <c r="AF200" s="49">
        <v>0</v>
      </c>
      <c r="AG200" s="49">
        <v>3.3710577081021506E-4</v>
      </c>
    </row>
    <row r="201" spans="1:33" s="49" customFormat="1" ht="15.75" thickBot="1" x14ac:dyDescent="0.3">
      <c r="A201" s="50" t="s">
        <v>213</v>
      </c>
      <c r="B201" s="51" t="s">
        <v>265</v>
      </c>
      <c r="C201" s="3" t="s">
        <v>239</v>
      </c>
      <c r="D201" s="15">
        <f>Table32[[#This Row],[Residential CLM $ Collected]]+Table32[[#This Row],[C&amp;I CLM $ Collected]]</f>
        <v>0</v>
      </c>
      <c r="E201" s="48">
        <f>Table3[[#This Row],[CLM $ Collected ]]/'1.) CLM Reference'!$B$4</f>
        <v>2.7388560192943292E-3</v>
      </c>
      <c r="F201" s="12">
        <f>Table32[[#This Row],[Residential Incentive Disbursements]]+Table32[[#This Row],[C&amp;I Incentive Disbursements]]</f>
        <v>1313</v>
      </c>
      <c r="G201" s="17">
        <f>Table3[[#This Row],[Incentive Disbursements]]/'1.) CLM Reference'!$B$5</f>
        <v>0</v>
      </c>
      <c r="H201" s="17" t="str">
        <f t="shared" si="3"/>
        <v>NO</v>
      </c>
      <c r="I201" s="52">
        <v>0</v>
      </c>
      <c r="J201" s="53">
        <f>Table3[[#This Row],[CLM $ Collected ]]/'1.) CLM Reference'!$B$4</f>
        <v>2.7388560192943292E-3</v>
      </c>
      <c r="K201" s="54">
        <v>0</v>
      </c>
      <c r="L201" s="53">
        <f>Table3[[#This Row],[Incentive Disbursements]]/'1.) CLM Reference'!$B$5</f>
        <v>0</v>
      </c>
      <c r="M201" s="52">
        <v>0</v>
      </c>
      <c r="N201" s="55">
        <f>Table3[[#This Row],[CLM $ Collected ]]/'1.) CLM Reference'!$B$4</f>
        <v>2.7388560192943292E-3</v>
      </c>
      <c r="O201" s="54">
        <v>1313</v>
      </c>
      <c r="P201" s="56">
        <f>Table3[[#This Row],[Incentive Disbursements]]/'1.) CLM Reference'!$B$5</f>
        <v>0</v>
      </c>
      <c r="R201" s="49" t="s">
        <v>213</v>
      </c>
      <c r="S201" s="49" t="s">
        <v>265</v>
      </c>
      <c r="T201" s="49" t="s">
        <v>239</v>
      </c>
      <c r="U201" s="49">
        <v>0</v>
      </c>
      <c r="V201" s="49">
        <v>2.7388560192943292E-3</v>
      </c>
      <c r="W201" s="49">
        <v>1313</v>
      </c>
      <c r="X201" s="49">
        <v>0</v>
      </c>
      <c r="Y201" s="49" t="s">
        <v>1965</v>
      </c>
      <c r="Z201" s="49">
        <v>0</v>
      </c>
      <c r="AA201" s="49">
        <v>2.7388560192943292E-3</v>
      </c>
      <c r="AB201" s="49">
        <v>0</v>
      </c>
      <c r="AC201" s="49">
        <v>0</v>
      </c>
      <c r="AD201" s="49">
        <v>0</v>
      </c>
      <c r="AE201" s="49">
        <v>2.7388560192943292E-3</v>
      </c>
      <c r="AF201" s="49">
        <v>1313</v>
      </c>
      <c r="AG201" s="49">
        <v>0</v>
      </c>
    </row>
    <row r="202" spans="1:33" s="49" customFormat="1" ht="15.75" thickBot="1" x14ac:dyDescent="0.3">
      <c r="A202" s="50" t="s">
        <v>214</v>
      </c>
      <c r="B202" s="51" t="s">
        <v>254</v>
      </c>
      <c r="C202" s="3" t="s">
        <v>239</v>
      </c>
      <c r="D202" s="15">
        <f>Table32[[#This Row],[Residential CLM $ Collected]]+Table32[[#This Row],[C&amp;I CLM $ Collected]]</f>
        <v>11356.438599999999</v>
      </c>
      <c r="E202" s="48">
        <f>Table3[[#This Row],[CLM $ Collected ]]/'1.) CLM Reference'!$B$4</f>
        <v>0</v>
      </c>
      <c r="F202" s="12">
        <f>Table32[[#This Row],[Residential Incentive Disbursements]]+Table32[[#This Row],[C&amp;I Incentive Disbursements]]</f>
        <v>0</v>
      </c>
      <c r="G202" s="17">
        <f>Table3[[#This Row],[Incentive Disbursements]]/'1.) CLM Reference'!$B$5</f>
        <v>1.4880077317262672E-6</v>
      </c>
      <c r="H202" s="17" t="str">
        <f t="shared" si="3"/>
        <v>N/A</v>
      </c>
      <c r="I202" s="52">
        <v>0</v>
      </c>
      <c r="J202" s="53">
        <f>Table3[[#This Row],[CLM $ Collected ]]/'1.) CLM Reference'!$B$4</f>
        <v>0</v>
      </c>
      <c r="K202" s="54">
        <v>0</v>
      </c>
      <c r="L202" s="53">
        <f>Table3[[#This Row],[Incentive Disbursements]]/'1.) CLM Reference'!$B$5</f>
        <v>1.4880077317262672E-6</v>
      </c>
      <c r="M202" s="52">
        <v>11356.438599999999</v>
      </c>
      <c r="N202" s="55">
        <f>Table3[[#This Row],[CLM $ Collected ]]/'1.) CLM Reference'!$B$4</f>
        <v>0</v>
      </c>
      <c r="O202" s="54">
        <v>0</v>
      </c>
      <c r="P202" s="56">
        <f>Table3[[#This Row],[Incentive Disbursements]]/'1.) CLM Reference'!$B$5</f>
        <v>1.4880077317262672E-6</v>
      </c>
      <c r="R202" s="49" t="s">
        <v>214</v>
      </c>
      <c r="S202" s="49" t="s">
        <v>254</v>
      </c>
      <c r="T202" s="49" t="s">
        <v>239</v>
      </c>
      <c r="U202" s="49">
        <v>11356.438599999999</v>
      </c>
      <c r="V202" s="49">
        <v>0</v>
      </c>
      <c r="W202" s="49">
        <v>0</v>
      </c>
      <c r="X202" s="49">
        <v>1.4880077317262672E-6</v>
      </c>
      <c r="Y202" s="49" t="s">
        <v>290</v>
      </c>
      <c r="Z202" s="49">
        <v>0</v>
      </c>
      <c r="AA202" s="49">
        <v>0</v>
      </c>
      <c r="AB202" s="49">
        <v>0</v>
      </c>
      <c r="AC202" s="49">
        <v>1.4880077317262672E-6</v>
      </c>
      <c r="AD202" s="49">
        <v>11356.438599999999</v>
      </c>
      <c r="AE202" s="49">
        <v>0</v>
      </c>
      <c r="AF202" s="49">
        <v>0</v>
      </c>
      <c r="AG202" s="49">
        <v>1.4880077317262672E-6</v>
      </c>
    </row>
    <row r="203" spans="1:33" s="49" customFormat="1" ht="15.75" thickBot="1" x14ac:dyDescent="0.3">
      <c r="A203" s="50" t="s">
        <v>215</v>
      </c>
      <c r="B203" s="51" t="s">
        <v>256</v>
      </c>
      <c r="C203" s="3" t="s">
        <v>239</v>
      </c>
      <c r="D203" s="15">
        <f>Table32[[#This Row],[Residential CLM $ Collected]]+Table32[[#This Row],[C&amp;I CLM $ Collected]]</f>
        <v>118879.9354</v>
      </c>
      <c r="E203" s="48">
        <f>Table3[[#This Row],[CLM $ Collected ]]/'1.) CLM Reference'!$B$4</f>
        <v>0</v>
      </c>
      <c r="F203" s="12">
        <f>Table32[[#This Row],[Residential Incentive Disbursements]]+Table32[[#This Row],[C&amp;I Incentive Disbursements]]</f>
        <v>34728</v>
      </c>
      <c r="G203" s="17">
        <f>Table3[[#This Row],[Incentive Disbursements]]/'1.) CLM Reference'!$B$5</f>
        <v>1.6368085048988939E-5</v>
      </c>
      <c r="H203" s="17" t="str">
        <f t="shared" si="3"/>
        <v>N/A</v>
      </c>
      <c r="I203" s="52">
        <v>0</v>
      </c>
      <c r="J203" s="53">
        <f>Table3[[#This Row],[CLM $ Collected ]]/'1.) CLM Reference'!$B$4</f>
        <v>0</v>
      </c>
      <c r="K203" s="54">
        <v>0</v>
      </c>
      <c r="L203" s="53">
        <f>Table3[[#This Row],[Incentive Disbursements]]/'1.) CLM Reference'!$B$5</f>
        <v>1.6368085048988939E-5</v>
      </c>
      <c r="M203" s="52">
        <v>118879.9354</v>
      </c>
      <c r="N203" s="55">
        <f>Table3[[#This Row],[CLM $ Collected ]]/'1.) CLM Reference'!$B$4</f>
        <v>0</v>
      </c>
      <c r="O203" s="54">
        <v>34728</v>
      </c>
      <c r="P203" s="56">
        <f>Table3[[#This Row],[Incentive Disbursements]]/'1.) CLM Reference'!$B$5</f>
        <v>1.6368085048988939E-5</v>
      </c>
      <c r="R203" s="49" t="s">
        <v>215</v>
      </c>
      <c r="S203" s="49" t="s">
        <v>256</v>
      </c>
      <c r="T203" s="49" t="s">
        <v>239</v>
      </c>
      <c r="U203" s="49">
        <v>118879.9354</v>
      </c>
      <c r="V203" s="49">
        <v>0</v>
      </c>
      <c r="W203" s="49">
        <v>34728</v>
      </c>
      <c r="X203" s="49">
        <v>1.6368085048988939E-5</v>
      </c>
      <c r="Y203" s="49" t="s">
        <v>290</v>
      </c>
      <c r="Z203" s="49">
        <v>0</v>
      </c>
      <c r="AA203" s="49">
        <v>0</v>
      </c>
      <c r="AB203" s="49">
        <v>0</v>
      </c>
      <c r="AC203" s="49">
        <v>1.6368085048988939E-5</v>
      </c>
      <c r="AD203" s="49">
        <v>118879.9354</v>
      </c>
      <c r="AE203" s="49">
        <v>0</v>
      </c>
      <c r="AF203" s="49">
        <v>34728</v>
      </c>
      <c r="AG203" s="49">
        <v>1.6368085048988939E-5</v>
      </c>
    </row>
    <row r="204" spans="1:33" s="49" customFormat="1" ht="15.75" thickBot="1" x14ac:dyDescent="0.3">
      <c r="A204" s="50" t="s">
        <v>216</v>
      </c>
      <c r="B204" s="51" t="s">
        <v>256</v>
      </c>
      <c r="C204" s="3" t="s">
        <v>239</v>
      </c>
      <c r="D204" s="15">
        <f>Table32[[#This Row],[Residential CLM $ Collected]]+Table32[[#This Row],[C&amp;I CLM $ Collected]]</f>
        <v>46838.580699999999</v>
      </c>
      <c r="E204" s="48">
        <f>Table3[[#This Row],[CLM $ Collected ]]/'1.) CLM Reference'!$B$4</f>
        <v>0</v>
      </c>
      <c r="F204" s="12">
        <f>Table32[[#This Row],[Residential Incentive Disbursements]]+Table32[[#This Row],[C&amp;I Incentive Disbursements]]</f>
        <v>8591</v>
      </c>
      <c r="G204" s="17">
        <f>Table3[[#This Row],[Incentive Disbursements]]/'1.) CLM Reference'!$B$5</f>
        <v>3.5414584015085156E-5</v>
      </c>
      <c r="H204" s="17" t="str">
        <f t="shared" si="3"/>
        <v>N/A</v>
      </c>
      <c r="I204" s="52">
        <v>0</v>
      </c>
      <c r="J204" s="53">
        <f>Table3[[#This Row],[CLM $ Collected ]]/'1.) CLM Reference'!$B$4</f>
        <v>0</v>
      </c>
      <c r="K204" s="54">
        <v>0</v>
      </c>
      <c r="L204" s="53">
        <f>Table3[[#This Row],[Incentive Disbursements]]/'1.) CLM Reference'!$B$5</f>
        <v>3.5414584015085156E-5</v>
      </c>
      <c r="M204" s="52">
        <v>46838.580699999999</v>
      </c>
      <c r="N204" s="55">
        <f>Table3[[#This Row],[CLM $ Collected ]]/'1.) CLM Reference'!$B$4</f>
        <v>0</v>
      </c>
      <c r="O204" s="54">
        <v>8591</v>
      </c>
      <c r="P204" s="56">
        <f>Table3[[#This Row],[Incentive Disbursements]]/'1.) CLM Reference'!$B$5</f>
        <v>3.5414584015085156E-5</v>
      </c>
      <c r="R204" s="49" t="s">
        <v>216</v>
      </c>
      <c r="S204" s="49" t="s">
        <v>256</v>
      </c>
      <c r="T204" s="49" t="s">
        <v>239</v>
      </c>
      <c r="U204" s="49">
        <v>46838.580699999999</v>
      </c>
      <c r="V204" s="49">
        <v>0</v>
      </c>
      <c r="W204" s="49">
        <v>8591</v>
      </c>
      <c r="X204" s="49">
        <v>3.5414584015085156E-5</v>
      </c>
      <c r="Y204" s="49" t="s">
        <v>290</v>
      </c>
      <c r="Z204" s="49">
        <v>0</v>
      </c>
      <c r="AA204" s="49">
        <v>0</v>
      </c>
      <c r="AB204" s="49">
        <v>0</v>
      </c>
      <c r="AC204" s="49">
        <v>3.5414584015085156E-5</v>
      </c>
      <c r="AD204" s="49">
        <v>46838.580699999999</v>
      </c>
      <c r="AE204" s="49">
        <v>0</v>
      </c>
      <c r="AF204" s="49">
        <v>8591</v>
      </c>
      <c r="AG204" s="49">
        <v>3.5414584015085156E-5</v>
      </c>
    </row>
    <row r="205" spans="1:33" s="49" customFormat="1" ht="15.75" thickBot="1" x14ac:dyDescent="0.3">
      <c r="A205" s="50" t="s">
        <v>217</v>
      </c>
      <c r="B205" s="51" t="s">
        <v>264</v>
      </c>
      <c r="C205" s="3" t="s">
        <v>239</v>
      </c>
      <c r="D205" s="15">
        <f>Table32[[#This Row],[Residential CLM $ Collected]]+Table32[[#This Row],[C&amp;I CLM $ Collected]]</f>
        <v>0</v>
      </c>
      <c r="E205" s="48">
        <f>Table3[[#This Row],[CLM $ Collected ]]/'1.) CLM Reference'!$B$4</f>
        <v>0</v>
      </c>
      <c r="F205" s="12">
        <f>Table32[[#This Row],[Residential Incentive Disbursements]]+Table32[[#This Row],[C&amp;I Incentive Disbursements]]</f>
        <v>1985</v>
      </c>
      <c r="G205" s="17">
        <f>Table3[[#This Row],[Incentive Disbursements]]/'1.) CLM Reference'!$B$5</f>
        <v>1.4880077317262672E-6</v>
      </c>
      <c r="H205" s="17" t="str">
        <f t="shared" si="3"/>
        <v>N/A</v>
      </c>
      <c r="I205" s="52">
        <v>0</v>
      </c>
      <c r="J205" s="53">
        <f>Table3[[#This Row],[CLM $ Collected ]]/'1.) CLM Reference'!$B$4</f>
        <v>0</v>
      </c>
      <c r="K205" s="54">
        <v>0</v>
      </c>
      <c r="L205" s="53">
        <f>Table3[[#This Row],[Incentive Disbursements]]/'1.) CLM Reference'!$B$5</f>
        <v>1.4880077317262672E-6</v>
      </c>
      <c r="M205" s="52">
        <v>0</v>
      </c>
      <c r="N205" s="55">
        <f>Table3[[#This Row],[CLM $ Collected ]]/'1.) CLM Reference'!$B$4</f>
        <v>0</v>
      </c>
      <c r="O205" s="54">
        <v>1985</v>
      </c>
      <c r="P205" s="56">
        <f>Table3[[#This Row],[Incentive Disbursements]]/'1.) CLM Reference'!$B$5</f>
        <v>1.4880077317262672E-6</v>
      </c>
      <c r="R205" s="49" t="s">
        <v>217</v>
      </c>
      <c r="S205" s="49" t="s">
        <v>264</v>
      </c>
      <c r="T205" s="49" t="s">
        <v>239</v>
      </c>
      <c r="U205" s="49">
        <v>0</v>
      </c>
      <c r="V205" s="49">
        <v>0</v>
      </c>
      <c r="W205" s="49">
        <v>1985</v>
      </c>
      <c r="X205" s="49">
        <v>1.4880077317262672E-6</v>
      </c>
      <c r="Y205" s="49" t="s">
        <v>290</v>
      </c>
      <c r="Z205" s="49">
        <v>0</v>
      </c>
      <c r="AA205" s="49">
        <v>0</v>
      </c>
      <c r="AB205" s="49">
        <v>0</v>
      </c>
      <c r="AC205" s="49">
        <v>1.4880077317262672E-6</v>
      </c>
      <c r="AD205" s="49">
        <v>0</v>
      </c>
      <c r="AE205" s="49">
        <v>0</v>
      </c>
      <c r="AF205" s="49">
        <v>1985</v>
      </c>
      <c r="AG205" s="49">
        <v>1.4880077317262672E-6</v>
      </c>
    </row>
    <row r="206" spans="1:33" s="49" customFormat="1" ht="15.75" thickBot="1" x14ac:dyDescent="0.3">
      <c r="A206" s="50" t="s">
        <v>217</v>
      </c>
      <c r="B206" s="51" t="s">
        <v>251</v>
      </c>
      <c r="C206" s="3" t="s">
        <v>244</v>
      </c>
      <c r="D206" s="15">
        <f>Table32[[#This Row],[Residential CLM $ Collected]]+Table32[[#This Row],[C&amp;I CLM $ Collected]]</f>
        <v>54474.441500000001</v>
      </c>
      <c r="E206" s="48">
        <f>Table3[[#This Row],[CLM $ Collected ]]/'1.) CLM Reference'!$B$4</f>
        <v>0</v>
      </c>
      <c r="F206" s="12">
        <f>Table32[[#This Row],[Residential Incentive Disbursements]]+Table32[[#This Row],[C&amp;I Incentive Disbursements]]</f>
        <v>0</v>
      </c>
      <c r="G206" s="17">
        <f>Table3[[#This Row],[Incentive Disbursements]]/'1.) CLM Reference'!$B$5</f>
        <v>1.9046498966096221E-5</v>
      </c>
      <c r="H206" s="17" t="str">
        <f t="shared" si="3"/>
        <v>N/A</v>
      </c>
      <c r="I206" s="52">
        <v>3688.5129000000002</v>
      </c>
      <c r="J206" s="53">
        <f>Table3[[#This Row],[CLM $ Collected ]]/'1.) CLM Reference'!$B$4</f>
        <v>0</v>
      </c>
      <c r="K206" s="54">
        <v>0</v>
      </c>
      <c r="L206" s="53">
        <f>Table3[[#This Row],[Incentive Disbursements]]/'1.) CLM Reference'!$B$5</f>
        <v>1.9046498966096221E-5</v>
      </c>
      <c r="M206" s="52">
        <v>50785.928599999999</v>
      </c>
      <c r="N206" s="55">
        <f>Table3[[#This Row],[CLM $ Collected ]]/'1.) CLM Reference'!$B$4</f>
        <v>0</v>
      </c>
      <c r="O206" s="54">
        <v>0</v>
      </c>
      <c r="P206" s="56">
        <f>Table3[[#This Row],[Incentive Disbursements]]/'1.) CLM Reference'!$B$5</f>
        <v>1.9046498966096221E-5</v>
      </c>
      <c r="R206" s="49" t="s">
        <v>217</v>
      </c>
      <c r="S206" s="49" t="s">
        <v>251</v>
      </c>
      <c r="T206" s="49" t="s">
        <v>244</v>
      </c>
      <c r="U206" s="49">
        <v>54474.441500000001</v>
      </c>
      <c r="V206" s="49">
        <v>0</v>
      </c>
      <c r="W206" s="49">
        <v>0</v>
      </c>
      <c r="X206" s="49">
        <v>1.9046498966096221E-5</v>
      </c>
      <c r="Y206" s="49" t="s">
        <v>290</v>
      </c>
      <c r="Z206" s="49">
        <v>3688.5129000000002</v>
      </c>
      <c r="AA206" s="49">
        <v>0</v>
      </c>
      <c r="AB206" s="49">
        <v>0</v>
      </c>
      <c r="AC206" s="49">
        <v>1.9046498966096221E-5</v>
      </c>
      <c r="AD206" s="49">
        <v>50785.928599999999</v>
      </c>
      <c r="AE206" s="49">
        <v>0</v>
      </c>
      <c r="AF206" s="49">
        <v>0</v>
      </c>
      <c r="AG206" s="49">
        <v>1.9046498966096221E-5</v>
      </c>
    </row>
    <row r="207" spans="1:33" s="49" customFormat="1" ht="15.75" thickBot="1" x14ac:dyDescent="0.3">
      <c r="A207" s="50" t="s">
        <v>218</v>
      </c>
      <c r="B207" s="51" t="s">
        <v>264</v>
      </c>
      <c r="C207" s="3" t="s">
        <v>239</v>
      </c>
      <c r="D207" s="15">
        <f>Table32[[#This Row],[Residential CLM $ Collected]]+Table32[[#This Row],[C&amp;I CLM $ Collected]]</f>
        <v>0</v>
      </c>
      <c r="E207" s="48">
        <f>Table3[[#This Row],[CLM $ Collected ]]/'1.) CLM Reference'!$B$4</f>
        <v>0</v>
      </c>
      <c r="F207" s="12">
        <f>Table32[[#This Row],[Residential Incentive Disbursements]]+Table32[[#This Row],[C&amp;I Incentive Disbursements]]</f>
        <v>648547</v>
      </c>
      <c r="G207" s="17">
        <f>Table3[[#This Row],[Incentive Disbursements]]/'1.) CLM Reference'!$B$5</f>
        <v>2.0832108244167739E-5</v>
      </c>
      <c r="H207" s="17" t="str">
        <f t="shared" si="3"/>
        <v>N/A</v>
      </c>
      <c r="I207" s="52">
        <v>0</v>
      </c>
      <c r="J207" s="53">
        <f>Table3[[#This Row],[CLM $ Collected ]]/'1.) CLM Reference'!$B$4</f>
        <v>0</v>
      </c>
      <c r="K207" s="54">
        <v>0</v>
      </c>
      <c r="L207" s="53">
        <f>Table3[[#This Row],[Incentive Disbursements]]/'1.) CLM Reference'!$B$5</f>
        <v>2.0832108244167739E-5</v>
      </c>
      <c r="M207" s="52">
        <v>0</v>
      </c>
      <c r="N207" s="55">
        <f>Table3[[#This Row],[CLM $ Collected ]]/'1.) CLM Reference'!$B$4</f>
        <v>0</v>
      </c>
      <c r="O207" s="54">
        <v>648547</v>
      </c>
      <c r="P207" s="56">
        <f>Table3[[#This Row],[Incentive Disbursements]]/'1.) CLM Reference'!$B$5</f>
        <v>2.0832108244167739E-5</v>
      </c>
      <c r="R207" s="49" t="s">
        <v>218</v>
      </c>
      <c r="S207" s="49" t="s">
        <v>264</v>
      </c>
      <c r="T207" s="49" t="s">
        <v>239</v>
      </c>
      <c r="U207" s="49">
        <v>0</v>
      </c>
      <c r="V207" s="49">
        <v>0</v>
      </c>
      <c r="W207" s="49">
        <v>648547</v>
      </c>
      <c r="X207" s="49">
        <v>2.0832108244167739E-5</v>
      </c>
      <c r="Y207" s="49" t="s">
        <v>290</v>
      </c>
      <c r="Z207" s="49">
        <v>0</v>
      </c>
      <c r="AA207" s="49">
        <v>0</v>
      </c>
      <c r="AB207" s="49">
        <v>0</v>
      </c>
      <c r="AC207" s="49">
        <v>2.0832108244167739E-5</v>
      </c>
      <c r="AD207" s="49">
        <v>0</v>
      </c>
      <c r="AE207" s="49">
        <v>0</v>
      </c>
      <c r="AF207" s="49">
        <v>648547</v>
      </c>
      <c r="AG207" s="49">
        <v>2.0832108244167739E-5</v>
      </c>
    </row>
    <row r="208" spans="1:33" s="49" customFormat="1" ht="15.75" thickBot="1" x14ac:dyDescent="0.3">
      <c r="A208" s="50" t="s">
        <v>218</v>
      </c>
      <c r="B208" s="51" t="s">
        <v>251</v>
      </c>
      <c r="C208" s="3" t="s">
        <v>244</v>
      </c>
      <c r="D208" s="15">
        <f>Table32[[#This Row],[Residential CLM $ Collected]]+Table32[[#This Row],[C&amp;I CLM $ Collected]]</f>
        <v>119732.2037</v>
      </c>
      <c r="E208" s="48">
        <f>Table3[[#This Row],[CLM $ Collected ]]/'1.) CLM Reference'!$B$4</f>
        <v>1.4861267900483195E-6</v>
      </c>
      <c r="F208" s="12">
        <f>Table32[[#This Row],[Residential Incentive Disbursements]]+Table32[[#This Row],[C&amp;I Incentive Disbursements]]</f>
        <v>0</v>
      </c>
      <c r="G208" s="17">
        <f>Table3[[#This Row],[Incentive Disbursements]]/'1.) CLM Reference'!$B$5</f>
        <v>0</v>
      </c>
      <c r="H208" s="17" t="str">
        <f t="shared" si="3"/>
        <v>N/A</v>
      </c>
      <c r="I208" s="52">
        <v>0</v>
      </c>
      <c r="J208" s="53">
        <f>Table3[[#This Row],[CLM $ Collected ]]/'1.) CLM Reference'!$B$4</f>
        <v>1.4861267900483195E-6</v>
      </c>
      <c r="K208" s="54">
        <v>0</v>
      </c>
      <c r="L208" s="53">
        <f>Table3[[#This Row],[Incentive Disbursements]]/'1.) CLM Reference'!$B$5</f>
        <v>0</v>
      </c>
      <c r="M208" s="52">
        <v>119732.2037</v>
      </c>
      <c r="N208" s="55">
        <f>Table3[[#This Row],[CLM $ Collected ]]/'1.) CLM Reference'!$B$4</f>
        <v>1.4861267900483195E-6</v>
      </c>
      <c r="O208" s="54">
        <v>0</v>
      </c>
      <c r="P208" s="56">
        <f>Table3[[#This Row],[Incentive Disbursements]]/'1.) CLM Reference'!$B$5</f>
        <v>0</v>
      </c>
      <c r="R208" s="49" t="s">
        <v>218</v>
      </c>
      <c r="S208" s="49" t="s">
        <v>251</v>
      </c>
      <c r="T208" s="49" t="s">
        <v>244</v>
      </c>
      <c r="U208" s="49">
        <v>119732.2037</v>
      </c>
      <c r="V208" s="49">
        <v>1.4861267900483195E-6</v>
      </c>
      <c r="W208" s="49">
        <v>0</v>
      </c>
      <c r="X208" s="49">
        <v>0</v>
      </c>
      <c r="Y208" s="49" t="s">
        <v>290</v>
      </c>
      <c r="Z208" s="49">
        <v>0</v>
      </c>
      <c r="AA208" s="49">
        <v>1.4861267900483195E-6</v>
      </c>
      <c r="AB208" s="49">
        <v>0</v>
      </c>
      <c r="AC208" s="49">
        <v>0</v>
      </c>
      <c r="AD208" s="49">
        <v>119732.2037</v>
      </c>
      <c r="AE208" s="49">
        <v>1.4861267900483195E-6</v>
      </c>
      <c r="AF208" s="49">
        <v>0</v>
      </c>
      <c r="AG208" s="49">
        <v>0</v>
      </c>
    </row>
    <row r="209" spans="1:33" s="49" customFormat="1" ht="15.75" thickBot="1" x14ac:dyDescent="0.3">
      <c r="A209" s="50" t="s">
        <v>219</v>
      </c>
      <c r="B209" s="51" t="s">
        <v>252</v>
      </c>
      <c r="C209" s="3" t="s">
        <v>239</v>
      </c>
      <c r="D209" s="15">
        <f>Table32[[#This Row],[Residential CLM $ Collected]]+Table32[[#This Row],[C&amp;I CLM $ Collected]]</f>
        <v>214352.32990000001</v>
      </c>
      <c r="E209" s="48">
        <f>Table3[[#This Row],[CLM $ Collected ]]/'1.) CLM Reference'!$B$4</f>
        <v>0</v>
      </c>
      <c r="F209" s="12">
        <f>Table32[[#This Row],[Residential Incentive Disbursements]]+Table32[[#This Row],[C&amp;I Incentive Disbursements]]</f>
        <v>3517</v>
      </c>
      <c r="G209" s="17">
        <f>Table3[[#This Row],[Incentive Disbursements]]/'1.) CLM Reference'!$B$5</f>
        <v>5.775850811468679E-6</v>
      </c>
      <c r="H209" s="17" t="str">
        <f t="shared" si="3"/>
        <v>N/A</v>
      </c>
      <c r="I209" s="52">
        <v>0</v>
      </c>
      <c r="J209" s="53">
        <f>Table3[[#This Row],[CLM $ Collected ]]/'1.) CLM Reference'!$B$4</f>
        <v>0</v>
      </c>
      <c r="K209" s="54">
        <v>0</v>
      </c>
      <c r="L209" s="53">
        <f>Table3[[#This Row],[Incentive Disbursements]]/'1.) CLM Reference'!$B$5</f>
        <v>5.775850811468679E-6</v>
      </c>
      <c r="M209" s="52">
        <v>214352.32990000001</v>
      </c>
      <c r="N209" s="55">
        <f>Table3[[#This Row],[CLM $ Collected ]]/'1.) CLM Reference'!$B$4</f>
        <v>0</v>
      </c>
      <c r="O209" s="54">
        <v>3517</v>
      </c>
      <c r="P209" s="56">
        <f>Table3[[#This Row],[Incentive Disbursements]]/'1.) CLM Reference'!$B$5</f>
        <v>5.775850811468679E-6</v>
      </c>
      <c r="R209" s="49" t="s">
        <v>219</v>
      </c>
      <c r="S209" s="49" t="s">
        <v>252</v>
      </c>
      <c r="T209" s="49" t="s">
        <v>239</v>
      </c>
      <c r="U209" s="49">
        <v>214352.32990000001</v>
      </c>
      <c r="V209" s="49">
        <v>0</v>
      </c>
      <c r="W209" s="49">
        <v>3517</v>
      </c>
      <c r="X209" s="49">
        <v>5.775850811468679E-6</v>
      </c>
      <c r="Y209" s="49" t="s">
        <v>290</v>
      </c>
      <c r="Z209" s="49">
        <v>0</v>
      </c>
      <c r="AA209" s="49">
        <v>0</v>
      </c>
      <c r="AB209" s="49">
        <v>0</v>
      </c>
      <c r="AC209" s="49">
        <v>5.775850811468679E-6</v>
      </c>
      <c r="AD209" s="49">
        <v>214352.32990000001</v>
      </c>
      <c r="AE209" s="49">
        <v>0</v>
      </c>
      <c r="AF209" s="49">
        <v>3517</v>
      </c>
      <c r="AG209" s="49">
        <v>5.775850811468679E-6</v>
      </c>
    </row>
    <row r="210" spans="1:33" s="49" customFormat="1" ht="15.75" thickBot="1" x14ac:dyDescent="0.3">
      <c r="A210" s="50"/>
      <c r="B210" s="51"/>
      <c r="C210" s="3"/>
      <c r="D210" s="15">
        <f>Table32[[#This Row],[Residential CLM $ Collected]]+Table32[[#This Row],[C&amp;I CLM $ Collected]]</f>
        <v>0</v>
      </c>
      <c r="E210" s="48">
        <f>Table3[[#This Row],[CLM $ Collected ]]/'1.) CLM Reference'!$B$4</f>
        <v>0</v>
      </c>
      <c r="F210" s="12">
        <f>Table32[[#This Row],[Residential Incentive Disbursements]]+Table32[[#This Row],[C&amp;I Incentive Disbursements]]</f>
        <v>0</v>
      </c>
      <c r="G210" s="17">
        <f>Table3[[#This Row],[Incentive Disbursements]]/'1.) CLM Reference'!$B$5</f>
        <v>7.0731971365133961E-4</v>
      </c>
      <c r="H210" s="17" t="str">
        <f t="shared" si="3"/>
        <v>N/A</v>
      </c>
      <c r="I210" s="52"/>
      <c r="J210" s="53">
        <f>Table3[[#This Row],[CLM $ Collected ]]/'1.) CLM Reference'!$B$4</f>
        <v>0</v>
      </c>
      <c r="K210" s="54"/>
      <c r="L210" s="53">
        <f>Table3[[#This Row],[Incentive Disbursements]]/'1.) CLM Reference'!$B$5</f>
        <v>7.0731971365133961E-4</v>
      </c>
      <c r="M210" s="52"/>
      <c r="N210" s="55">
        <f>Table3[[#This Row],[CLM $ Collected ]]/'1.) CLM Reference'!$B$4</f>
        <v>0</v>
      </c>
      <c r="O210" s="54"/>
      <c r="P210" s="56">
        <f>Table3[[#This Row],[Incentive Disbursements]]/'1.) CLM Reference'!$B$5</f>
        <v>7.0731971365133961E-4</v>
      </c>
    </row>
    <row r="211" spans="1:33" s="49" customFormat="1" ht="15.75" thickBot="1" x14ac:dyDescent="0.3">
      <c r="A211" s="50"/>
      <c r="B211" s="51"/>
      <c r="C211" s="3"/>
      <c r="D211" s="15">
        <f>Table32[[#This Row],[Residential CLM $ Collected]]+Table32[[#This Row],[C&amp;I CLM $ Collected]]</f>
        <v>0</v>
      </c>
      <c r="E211" s="48">
        <f>Table3[[#This Row],[CLM $ Collected ]]/'1.) CLM Reference'!$B$4</f>
        <v>2.3214704073617901E-3</v>
      </c>
      <c r="F211" s="12">
        <f>Table32[[#This Row],[Residential Incentive Disbursements]]+Table32[[#This Row],[C&amp;I Incentive Disbursements]]</f>
        <v>0</v>
      </c>
      <c r="G211" s="17">
        <f>Table3[[#This Row],[Incentive Disbursements]]/'1.) CLM Reference'!$B$5</f>
        <v>0</v>
      </c>
      <c r="H211" s="17" t="str">
        <f t="shared" si="3"/>
        <v>NO</v>
      </c>
      <c r="I211" s="52"/>
      <c r="J211" s="53">
        <f>Table3[[#This Row],[CLM $ Collected ]]/'1.) CLM Reference'!$B$4</f>
        <v>2.3214704073617901E-3</v>
      </c>
      <c r="K211" s="54"/>
      <c r="L211" s="53">
        <f>Table3[[#This Row],[Incentive Disbursements]]/'1.) CLM Reference'!$B$5</f>
        <v>0</v>
      </c>
      <c r="M211" s="52"/>
      <c r="N211" s="55">
        <f>Table3[[#This Row],[CLM $ Collected ]]/'1.) CLM Reference'!$B$4</f>
        <v>2.3214704073617901E-3</v>
      </c>
      <c r="O211" s="54"/>
      <c r="P211" s="56">
        <f>Table3[[#This Row],[Incentive Disbursements]]/'1.) CLM Reference'!$B$5</f>
        <v>0</v>
      </c>
    </row>
    <row r="212" spans="1:33" s="49" customFormat="1" ht="15.75" thickBot="1" x14ac:dyDescent="0.3">
      <c r="A212" s="50"/>
      <c r="B212" s="51"/>
      <c r="C212" s="3"/>
      <c r="D212" s="15">
        <f>Table32[[#This Row],[Residential CLM $ Collected]]+Table32[[#This Row],[C&amp;I CLM $ Collected]]</f>
        <v>0</v>
      </c>
      <c r="E212" s="48">
        <f>Table3[[#This Row],[CLM $ Collected ]]/'1.) CLM Reference'!$B$4</f>
        <v>2.2613887443502169E-3</v>
      </c>
      <c r="F212" s="12">
        <f>Table32[[#This Row],[Residential Incentive Disbursements]]+Table32[[#This Row],[C&amp;I Incentive Disbursements]]</f>
        <v>0</v>
      </c>
      <c r="G212" s="17">
        <f>Table3[[#This Row],[Incentive Disbursements]]/'1.) CLM Reference'!$B$5</f>
        <v>6.0085097483704702E-4</v>
      </c>
      <c r="H212" s="17" t="str">
        <f t="shared" si="3"/>
        <v>NO</v>
      </c>
      <c r="I212" s="52"/>
      <c r="J212" s="53">
        <f>Table3[[#This Row],[CLM $ Collected ]]/'1.) CLM Reference'!$B$4</f>
        <v>2.2613887443502169E-3</v>
      </c>
      <c r="K212" s="54"/>
      <c r="L212" s="53">
        <f>Table3[[#This Row],[Incentive Disbursements]]/'1.) CLM Reference'!$B$5</f>
        <v>6.0085097483704702E-4</v>
      </c>
      <c r="M212" s="52"/>
      <c r="N212" s="55">
        <f>Table3[[#This Row],[CLM $ Collected ]]/'1.) CLM Reference'!$B$4</f>
        <v>2.2613887443502169E-3</v>
      </c>
      <c r="O212" s="54"/>
      <c r="P212" s="56">
        <f>Table3[[#This Row],[Incentive Disbursements]]/'1.) CLM Reference'!$B$5</f>
        <v>6.0085097483704702E-4</v>
      </c>
    </row>
    <row r="213" spans="1:33" s="49" customFormat="1" ht="15.75" thickBot="1" x14ac:dyDescent="0.3">
      <c r="A213" s="50"/>
      <c r="B213" s="51"/>
      <c r="C213" s="3"/>
      <c r="D213" s="15">
        <f>Table32[[#This Row],[Residential CLM $ Collected]]+Table32[[#This Row],[C&amp;I CLM $ Collected]]</f>
        <v>0</v>
      </c>
      <c r="E213" s="48">
        <f>Table3[[#This Row],[CLM $ Collected ]]/'1.) CLM Reference'!$B$4</f>
        <v>1.7719107772348852E-3</v>
      </c>
      <c r="F213" s="12">
        <f>Table32[[#This Row],[Residential Incentive Disbursements]]+Table32[[#This Row],[C&amp;I Incentive Disbursements]]</f>
        <v>0</v>
      </c>
      <c r="G213" s="17">
        <f>Table3[[#This Row],[Incentive Disbursements]]/'1.) CLM Reference'!$B$5</f>
        <v>1.5541413425582021E-3</v>
      </c>
      <c r="H213" s="17" t="str">
        <f t="shared" si="3"/>
        <v>NO</v>
      </c>
      <c r="I213" s="52"/>
      <c r="J213" s="53">
        <f>Table3[[#This Row],[CLM $ Collected ]]/'1.) CLM Reference'!$B$4</f>
        <v>1.7719107772348852E-3</v>
      </c>
      <c r="K213" s="54"/>
      <c r="L213" s="53">
        <f>Table3[[#This Row],[Incentive Disbursements]]/'1.) CLM Reference'!$B$5</f>
        <v>1.5541413425582021E-3</v>
      </c>
      <c r="M213" s="52"/>
      <c r="N213" s="55">
        <f>Table3[[#This Row],[CLM $ Collected ]]/'1.) CLM Reference'!$B$4</f>
        <v>1.7719107772348852E-3</v>
      </c>
      <c r="O213" s="54"/>
      <c r="P213" s="56">
        <f>Table3[[#This Row],[Incentive Disbursements]]/'1.) CLM Reference'!$B$5</f>
        <v>1.5541413425582021E-3</v>
      </c>
    </row>
    <row r="214" spans="1:33" s="49" customFormat="1" ht="15.75" thickBot="1" x14ac:dyDescent="0.3">
      <c r="A214" s="50"/>
      <c r="B214" s="51"/>
      <c r="C214" s="3"/>
      <c r="D214" s="15">
        <f>Table32[[#This Row],[Residential CLM $ Collected]]+Table32[[#This Row],[C&amp;I CLM $ Collected]]</f>
        <v>0</v>
      </c>
      <c r="E214" s="48">
        <f>Table3[[#This Row],[CLM $ Collected ]]/'1.) CLM Reference'!$B$4</f>
        <v>9.5329264630881185E-7</v>
      </c>
      <c r="F214" s="12">
        <f>Table32[[#This Row],[Residential Incentive Disbursements]]+Table32[[#This Row],[C&amp;I Incentive Disbursements]]</f>
        <v>0</v>
      </c>
      <c r="G214" s="17">
        <f>Table3[[#This Row],[Incentive Disbursements]]/'1.) CLM Reference'!$B$5</f>
        <v>0</v>
      </c>
      <c r="H214" s="17" t="str">
        <f t="shared" si="3"/>
        <v>N/A</v>
      </c>
      <c r="I214" s="52"/>
      <c r="J214" s="53">
        <f>Table3[[#This Row],[CLM $ Collected ]]/'1.) CLM Reference'!$B$4</f>
        <v>9.5329264630881185E-7</v>
      </c>
      <c r="K214" s="54"/>
      <c r="L214" s="53">
        <f>Table3[[#This Row],[Incentive Disbursements]]/'1.) CLM Reference'!$B$5</f>
        <v>0</v>
      </c>
      <c r="M214" s="52"/>
      <c r="N214" s="55">
        <f>Table3[[#This Row],[CLM $ Collected ]]/'1.) CLM Reference'!$B$4</f>
        <v>9.5329264630881185E-7</v>
      </c>
      <c r="O214" s="54"/>
      <c r="P214" s="56">
        <f>Table3[[#This Row],[Incentive Disbursements]]/'1.) CLM Reference'!$B$5</f>
        <v>0</v>
      </c>
    </row>
    <row r="215" spans="1:33" s="49" customFormat="1" ht="15.75" thickBot="1" x14ac:dyDescent="0.3">
      <c r="A215" s="50"/>
      <c r="B215" s="51"/>
      <c r="C215" s="3"/>
      <c r="D215" s="15">
        <f>Table32[[#This Row],[Residential CLM $ Collected]]+Table32[[#This Row],[C&amp;I CLM $ Collected]]</f>
        <v>0</v>
      </c>
      <c r="E215" s="48">
        <f>Table3[[#This Row],[CLM $ Collected ]]/'1.) CLM Reference'!$B$4</f>
        <v>3.8254586220833478E-3</v>
      </c>
      <c r="F215" s="12">
        <f>Table32[[#This Row],[Residential Incentive Disbursements]]+Table32[[#This Row],[C&amp;I Incentive Disbursements]]</f>
        <v>0</v>
      </c>
      <c r="G215" s="17">
        <f>Table3[[#This Row],[Incentive Disbursements]]/'1.) CLM Reference'!$B$5</f>
        <v>1.7239884970883651E-3</v>
      </c>
      <c r="H215" s="17" t="str">
        <f t="shared" si="3"/>
        <v>NO</v>
      </c>
      <c r="I215" s="52"/>
      <c r="J215" s="53">
        <f>Table3[[#This Row],[CLM $ Collected ]]/'1.) CLM Reference'!$B$4</f>
        <v>3.8254586220833478E-3</v>
      </c>
      <c r="K215" s="54"/>
      <c r="L215" s="53">
        <f>Table3[[#This Row],[Incentive Disbursements]]/'1.) CLM Reference'!$B$5</f>
        <v>1.7239884970883651E-3</v>
      </c>
      <c r="M215" s="52"/>
      <c r="N215" s="55">
        <f>Table3[[#This Row],[CLM $ Collected ]]/'1.) CLM Reference'!$B$4</f>
        <v>3.8254586220833478E-3</v>
      </c>
      <c r="O215" s="54"/>
      <c r="P215" s="56">
        <f>Table3[[#This Row],[Incentive Disbursements]]/'1.) CLM Reference'!$B$5</f>
        <v>1.7239884970883651E-3</v>
      </c>
    </row>
    <row r="216" spans="1:33" s="49" customFormat="1" ht="15.75" thickBot="1" x14ac:dyDescent="0.3">
      <c r="A216" s="50"/>
      <c r="B216" s="51"/>
      <c r="C216" s="3"/>
      <c r="D216" s="15">
        <f>Table32[[#This Row],[Residential CLM $ Collected]]+Table32[[#This Row],[C&amp;I CLM $ Collected]]</f>
        <v>0</v>
      </c>
      <c r="E216" s="48">
        <f>Table3[[#This Row],[CLM $ Collected ]]/'1.) CLM Reference'!$B$4</f>
        <v>2.4403142628803018E-5</v>
      </c>
      <c r="F216" s="12">
        <f>Table32[[#This Row],[Residential Incentive Disbursements]]+Table32[[#This Row],[C&amp;I Incentive Disbursements]]</f>
        <v>0</v>
      </c>
      <c r="G216" s="17">
        <f>Table3[[#This Row],[Incentive Disbursements]]/'1.) CLM Reference'!$B$5</f>
        <v>0</v>
      </c>
      <c r="H216" s="17" t="str">
        <f t="shared" si="3"/>
        <v>NO</v>
      </c>
      <c r="I216" s="52"/>
      <c r="J216" s="53">
        <f>Table3[[#This Row],[CLM $ Collected ]]/'1.) CLM Reference'!$B$4</f>
        <v>2.4403142628803018E-5</v>
      </c>
      <c r="K216" s="54"/>
      <c r="L216" s="53">
        <f>Table3[[#This Row],[Incentive Disbursements]]/'1.) CLM Reference'!$B$5</f>
        <v>0</v>
      </c>
      <c r="M216" s="52"/>
      <c r="N216" s="55">
        <f>Table3[[#This Row],[CLM $ Collected ]]/'1.) CLM Reference'!$B$4</f>
        <v>2.4403142628803018E-5</v>
      </c>
      <c r="O216" s="54"/>
      <c r="P216" s="56">
        <f>Table3[[#This Row],[Incentive Disbursements]]/'1.) CLM Reference'!$B$5</f>
        <v>0</v>
      </c>
    </row>
    <row r="217" spans="1:33" s="49" customFormat="1" ht="15.75" thickBot="1" x14ac:dyDescent="0.3">
      <c r="A217" s="50"/>
      <c r="B217" s="51"/>
      <c r="C217" s="3"/>
      <c r="D217" s="15">
        <f>Table32[[#This Row],[Residential CLM $ Collected]]+Table32[[#This Row],[C&amp;I CLM $ Collected]]</f>
        <v>0</v>
      </c>
      <c r="E217" s="48">
        <f>Table3[[#This Row],[CLM $ Collected ]]/'1.) CLM Reference'!$B$4</f>
        <v>5.7845930008911986E-6</v>
      </c>
      <c r="F217" s="12">
        <f>Table32[[#This Row],[Residential Incentive Disbursements]]+Table32[[#This Row],[C&amp;I Incentive Disbursements]]</f>
        <v>0</v>
      </c>
      <c r="G217" s="17">
        <f>Table3[[#This Row],[Incentive Disbursements]]/'1.) CLM Reference'!$B$5</f>
        <v>0</v>
      </c>
      <c r="H217" s="17" t="str">
        <f t="shared" si="3"/>
        <v>NO</v>
      </c>
      <c r="I217" s="52"/>
      <c r="J217" s="53">
        <f>Table3[[#This Row],[CLM $ Collected ]]/'1.) CLM Reference'!$B$4</f>
        <v>5.7845930008911986E-6</v>
      </c>
      <c r="K217" s="54"/>
      <c r="L217" s="53">
        <f>Table3[[#This Row],[Incentive Disbursements]]/'1.) CLM Reference'!$B$5</f>
        <v>0</v>
      </c>
      <c r="M217" s="52"/>
      <c r="N217" s="55">
        <f>Table3[[#This Row],[CLM $ Collected ]]/'1.) CLM Reference'!$B$4</f>
        <v>5.7845930008911986E-6</v>
      </c>
      <c r="O217" s="54"/>
      <c r="P217" s="56">
        <f>Table3[[#This Row],[Incentive Disbursements]]/'1.) CLM Reference'!$B$5</f>
        <v>0</v>
      </c>
    </row>
    <row r="218" spans="1:33" s="49" customFormat="1" ht="15.75" thickBot="1" x14ac:dyDescent="0.3">
      <c r="A218" s="50"/>
      <c r="B218" s="51"/>
      <c r="C218" s="3"/>
      <c r="D218" s="15">
        <f>Table32[[#This Row],[Residential CLM $ Collected]]+Table32[[#This Row],[C&amp;I CLM $ Collected]]</f>
        <v>0</v>
      </c>
      <c r="E218" s="48">
        <f>Table3[[#This Row],[CLM $ Collected ]]/'1.) CLM Reference'!$B$4</f>
        <v>0</v>
      </c>
      <c r="F218" s="12">
        <f>Table32[[#This Row],[Residential Incentive Disbursements]]+Table32[[#This Row],[C&amp;I Incentive Disbursements]]</f>
        <v>0</v>
      </c>
      <c r="G218" s="17">
        <f>Table3[[#This Row],[Incentive Disbursements]]/'1.) CLM Reference'!$B$5</f>
        <v>2.6231201449994257E-3</v>
      </c>
      <c r="H218" s="17" t="str">
        <f t="shared" si="3"/>
        <v>N/A</v>
      </c>
      <c r="I218" s="52"/>
      <c r="J218" s="53">
        <f>Table3[[#This Row],[CLM $ Collected ]]/'1.) CLM Reference'!$B$4</f>
        <v>0</v>
      </c>
      <c r="K218" s="54"/>
      <c r="L218" s="53">
        <f>Table3[[#This Row],[Incentive Disbursements]]/'1.) CLM Reference'!$B$5</f>
        <v>2.6231201449994257E-3</v>
      </c>
      <c r="M218" s="52"/>
      <c r="N218" s="55">
        <f>Table3[[#This Row],[CLM $ Collected ]]/'1.) CLM Reference'!$B$4</f>
        <v>0</v>
      </c>
      <c r="O218" s="54"/>
      <c r="P218" s="56">
        <f>Table3[[#This Row],[Incentive Disbursements]]/'1.) CLM Reference'!$B$5</f>
        <v>2.6231201449994257E-3</v>
      </c>
    </row>
    <row r="219" spans="1:33" s="49" customFormat="1" ht="15.75" thickBot="1" x14ac:dyDescent="0.3">
      <c r="A219" s="50"/>
      <c r="B219" s="51"/>
      <c r="C219" s="3"/>
      <c r="D219" s="15">
        <f>Table32[[#This Row],[Residential CLM $ Collected]]+Table32[[#This Row],[C&amp;I CLM $ Collected]]</f>
        <v>0</v>
      </c>
      <c r="E219" s="48">
        <f>Table3[[#This Row],[CLM $ Collected ]]/'1.) CLM Reference'!$B$4</f>
        <v>4.1936957154130594E-3</v>
      </c>
      <c r="F219" s="12">
        <f>Table32[[#This Row],[Residential Incentive Disbursements]]+Table32[[#This Row],[C&amp;I Incentive Disbursements]]</f>
        <v>0</v>
      </c>
      <c r="G219" s="17">
        <f>Table3[[#This Row],[Incentive Disbursements]]/'1.) CLM Reference'!$B$5</f>
        <v>0</v>
      </c>
      <c r="H219" s="17" t="str">
        <f t="shared" si="3"/>
        <v>NO</v>
      </c>
      <c r="I219" s="52"/>
      <c r="J219" s="53">
        <f>Table3[[#This Row],[CLM $ Collected ]]/'1.) CLM Reference'!$B$4</f>
        <v>4.1936957154130594E-3</v>
      </c>
      <c r="K219" s="54"/>
      <c r="L219" s="53">
        <f>Table3[[#This Row],[Incentive Disbursements]]/'1.) CLM Reference'!$B$5</f>
        <v>0</v>
      </c>
      <c r="M219" s="52"/>
      <c r="N219" s="55">
        <f>Table3[[#This Row],[CLM $ Collected ]]/'1.) CLM Reference'!$B$4</f>
        <v>4.1936957154130594E-3</v>
      </c>
      <c r="O219" s="54"/>
      <c r="P219" s="56">
        <f>Table3[[#This Row],[Incentive Disbursements]]/'1.) CLM Reference'!$B$5</f>
        <v>0</v>
      </c>
    </row>
    <row r="220" spans="1:33" s="49" customFormat="1" ht="15.75" thickBot="1" x14ac:dyDescent="0.3">
      <c r="A220" s="50"/>
      <c r="B220" s="51"/>
      <c r="C220" s="3"/>
      <c r="D220" s="15">
        <f>Table32[[#This Row],[Residential CLM $ Collected]]+Table32[[#This Row],[C&amp;I CLM $ Collected]]</f>
        <v>0</v>
      </c>
      <c r="E220" s="48">
        <f>Table3[[#This Row],[CLM $ Collected ]]/'1.) CLM Reference'!$B$4</f>
        <v>5.254940920747912E-6</v>
      </c>
      <c r="F220" s="12">
        <f>Table32[[#This Row],[Residential Incentive Disbursements]]+Table32[[#This Row],[C&amp;I Incentive Disbursements]]</f>
        <v>0</v>
      </c>
      <c r="G220" s="17">
        <f>Table3[[#This Row],[Incentive Disbursements]]/'1.) CLM Reference'!$B$5</f>
        <v>0</v>
      </c>
      <c r="H220" s="17" t="str">
        <f t="shared" si="3"/>
        <v>NO</v>
      </c>
      <c r="I220" s="52"/>
      <c r="J220" s="53">
        <f>Table3[[#This Row],[CLM $ Collected ]]/'1.) CLM Reference'!$B$4</f>
        <v>5.254940920747912E-6</v>
      </c>
      <c r="K220" s="54"/>
      <c r="L220" s="53">
        <f>Table3[[#This Row],[Incentive Disbursements]]/'1.) CLM Reference'!$B$5</f>
        <v>0</v>
      </c>
      <c r="M220" s="52"/>
      <c r="N220" s="55">
        <f>Table3[[#This Row],[CLM $ Collected ]]/'1.) CLM Reference'!$B$4</f>
        <v>5.254940920747912E-6</v>
      </c>
      <c r="O220" s="54"/>
      <c r="P220" s="56">
        <f>Table3[[#This Row],[Incentive Disbursements]]/'1.) CLM Reference'!$B$5</f>
        <v>0</v>
      </c>
    </row>
    <row r="221" spans="1:33" s="49" customFormat="1" ht="15.75" thickBot="1" x14ac:dyDescent="0.3">
      <c r="A221" s="50"/>
      <c r="B221" s="51"/>
      <c r="C221" s="3"/>
      <c r="D221" s="15">
        <f>Table32[[#This Row],[Residential CLM $ Collected]]+Table32[[#This Row],[C&amp;I CLM $ Collected]]</f>
        <v>0</v>
      </c>
      <c r="E221" s="48">
        <f>Table3[[#This Row],[CLM $ Collected ]]/'1.) CLM Reference'!$B$4</f>
        <v>2.8343883483788719E-3</v>
      </c>
      <c r="F221" s="12">
        <f>Table32[[#This Row],[Residential Incentive Disbursements]]+Table32[[#This Row],[C&amp;I Incentive Disbursements]]</f>
        <v>0</v>
      </c>
      <c r="G221" s="17">
        <f>Table3[[#This Row],[Incentive Disbursements]]/'1.) CLM Reference'!$B$5</f>
        <v>1.0587686885892105E-3</v>
      </c>
      <c r="H221" s="17" t="str">
        <f t="shared" si="3"/>
        <v>NO</v>
      </c>
      <c r="I221" s="52"/>
      <c r="J221" s="53">
        <f>Table3[[#This Row],[CLM $ Collected ]]/'1.) CLM Reference'!$B$4</f>
        <v>2.8343883483788719E-3</v>
      </c>
      <c r="K221" s="54"/>
      <c r="L221" s="53">
        <f>Table3[[#This Row],[Incentive Disbursements]]/'1.) CLM Reference'!$B$5</f>
        <v>1.0587686885892105E-3</v>
      </c>
      <c r="M221" s="52"/>
      <c r="N221" s="55">
        <f>Table3[[#This Row],[CLM $ Collected ]]/'1.) CLM Reference'!$B$4</f>
        <v>2.8343883483788719E-3</v>
      </c>
      <c r="O221" s="54"/>
      <c r="P221" s="56">
        <f>Table3[[#This Row],[Incentive Disbursements]]/'1.) CLM Reference'!$B$5</f>
        <v>1.0587686885892105E-3</v>
      </c>
    </row>
    <row r="222" spans="1:33" s="49" customFormat="1" ht="15.75" thickBot="1" x14ac:dyDescent="0.3">
      <c r="A222" s="50"/>
      <c r="B222" s="51"/>
      <c r="C222" s="3"/>
      <c r="D222" s="15">
        <f>Table32[[#This Row],[Residential CLM $ Collected]]+Table32[[#This Row],[C&amp;I CLM $ Collected]]</f>
        <v>0</v>
      </c>
      <c r="E222" s="48">
        <f>Table3[[#This Row],[CLM $ Collected ]]/'1.) CLM Reference'!$B$4</f>
        <v>3.2642268149956509E-6</v>
      </c>
      <c r="F222" s="12">
        <f>Table32[[#This Row],[Residential Incentive Disbursements]]+Table32[[#This Row],[C&amp;I Incentive Disbursements]]</f>
        <v>0</v>
      </c>
      <c r="G222" s="17">
        <f>Table3[[#This Row],[Incentive Disbursements]]/'1.) CLM Reference'!$B$5</f>
        <v>0</v>
      </c>
      <c r="H222" s="17" t="str">
        <f t="shared" si="3"/>
        <v>N/A</v>
      </c>
      <c r="I222" s="52"/>
      <c r="J222" s="53">
        <f>Table3[[#This Row],[CLM $ Collected ]]/'1.) CLM Reference'!$B$4</f>
        <v>3.2642268149956509E-6</v>
      </c>
      <c r="K222" s="54"/>
      <c r="L222" s="53">
        <f>Table3[[#This Row],[Incentive Disbursements]]/'1.) CLM Reference'!$B$5</f>
        <v>0</v>
      </c>
      <c r="M222" s="52"/>
      <c r="N222" s="55">
        <f>Table3[[#This Row],[CLM $ Collected ]]/'1.) CLM Reference'!$B$4</f>
        <v>3.2642268149956509E-6</v>
      </c>
      <c r="O222" s="54"/>
      <c r="P222" s="56">
        <f>Table3[[#This Row],[Incentive Disbursements]]/'1.) CLM Reference'!$B$5</f>
        <v>0</v>
      </c>
    </row>
    <row r="223" spans="1:33" s="49" customFormat="1" ht="15.75" thickBot="1" x14ac:dyDescent="0.3">
      <c r="A223" s="50"/>
      <c r="B223" s="51"/>
      <c r="C223" s="3"/>
      <c r="D223" s="15">
        <f>Table32[[#This Row],[Residential CLM $ Collected]]+Table32[[#This Row],[C&amp;I CLM $ Collected]]</f>
        <v>0</v>
      </c>
      <c r="E223" s="48">
        <f>Table3[[#This Row],[CLM $ Collected ]]/'1.) CLM Reference'!$B$4</f>
        <v>0</v>
      </c>
      <c r="F223" s="12">
        <f>Table32[[#This Row],[Residential Incentive Disbursements]]+Table32[[#This Row],[C&amp;I Incentive Disbursements]]</f>
        <v>0</v>
      </c>
      <c r="G223" s="17">
        <f>Table3[[#This Row],[Incentive Disbursements]]/'1.) CLM Reference'!$B$5</f>
        <v>2.919981258697372E-3</v>
      </c>
      <c r="H223" s="17" t="str">
        <f t="shared" si="3"/>
        <v>N/A</v>
      </c>
      <c r="I223" s="52"/>
      <c r="J223" s="53">
        <f>Table3[[#This Row],[CLM $ Collected ]]/'1.) CLM Reference'!$B$4</f>
        <v>0</v>
      </c>
      <c r="K223" s="54"/>
      <c r="L223" s="53">
        <f>Table3[[#This Row],[Incentive Disbursements]]/'1.) CLM Reference'!$B$5</f>
        <v>2.919981258697372E-3</v>
      </c>
      <c r="M223" s="52"/>
      <c r="N223" s="55">
        <f>Table3[[#This Row],[CLM $ Collected ]]/'1.) CLM Reference'!$B$4</f>
        <v>0</v>
      </c>
      <c r="O223" s="54"/>
      <c r="P223" s="56">
        <f>Table3[[#This Row],[Incentive Disbursements]]/'1.) CLM Reference'!$B$5</f>
        <v>2.919981258697372E-3</v>
      </c>
    </row>
    <row r="224" spans="1:33" s="49" customFormat="1" ht="15.75" thickBot="1" x14ac:dyDescent="0.3">
      <c r="A224" s="50"/>
      <c r="B224" s="51"/>
      <c r="C224" s="3"/>
      <c r="D224" s="15">
        <f>Table32[[#This Row],[Residential CLM $ Collected]]+Table32[[#This Row],[C&amp;I CLM $ Collected]]</f>
        <v>0</v>
      </c>
      <c r="E224" s="48">
        <f>Table3[[#This Row],[CLM $ Collected ]]/'1.) CLM Reference'!$B$4</f>
        <v>3.5734264466992277E-3</v>
      </c>
      <c r="F224" s="12">
        <f>Table32[[#This Row],[Residential Incentive Disbursements]]+Table32[[#This Row],[C&amp;I Incentive Disbursements]]</f>
        <v>0</v>
      </c>
      <c r="G224" s="17">
        <f>Table3[[#This Row],[Incentive Disbursements]]/'1.) CLM Reference'!$B$5</f>
        <v>0</v>
      </c>
      <c r="H224" s="17" t="str">
        <f t="shared" si="3"/>
        <v>NO</v>
      </c>
      <c r="I224" s="52"/>
      <c r="J224" s="53">
        <f>Table3[[#This Row],[CLM $ Collected ]]/'1.) CLM Reference'!$B$4</f>
        <v>3.5734264466992277E-3</v>
      </c>
      <c r="K224" s="54"/>
      <c r="L224" s="53">
        <f>Table3[[#This Row],[Incentive Disbursements]]/'1.) CLM Reference'!$B$5</f>
        <v>0</v>
      </c>
      <c r="M224" s="52"/>
      <c r="N224" s="55">
        <f>Table3[[#This Row],[CLM $ Collected ]]/'1.) CLM Reference'!$B$4</f>
        <v>3.5734264466992277E-3</v>
      </c>
      <c r="O224" s="54"/>
      <c r="P224" s="56">
        <f>Table3[[#This Row],[Incentive Disbursements]]/'1.) CLM Reference'!$B$5</f>
        <v>0</v>
      </c>
    </row>
    <row r="225" spans="1:16" s="49" customFormat="1" ht="15.75" thickBot="1" x14ac:dyDescent="0.3">
      <c r="A225" s="50"/>
      <c r="B225" s="51"/>
      <c r="C225" s="3"/>
      <c r="D225" s="15">
        <f>Table32[[#This Row],[Residential CLM $ Collected]]+Table32[[#This Row],[C&amp;I CLM $ Collected]]</f>
        <v>0</v>
      </c>
      <c r="E225" s="48">
        <f>Table3[[#This Row],[CLM $ Collected ]]/'1.) CLM Reference'!$B$4</f>
        <v>0</v>
      </c>
      <c r="F225" s="12">
        <f>Table32[[#This Row],[Residential Incentive Disbursements]]+Table32[[#This Row],[C&amp;I Incentive Disbursements]]</f>
        <v>0</v>
      </c>
      <c r="G225" s="17">
        <f>Table3[[#This Row],[Incentive Disbursements]]/'1.) CLM Reference'!$B$5</f>
        <v>1.2038500376356143E-3</v>
      </c>
      <c r="H225" s="17" t="str">
        <f t="shared" si="3"/>
        <v>N/A</v>
      </c>
      <c r="I225" s="52"/>
      <c r="J225" s="53">
        <f>Table3[[#This Row],[CLM $ Collected ]]/'1.) CLM Reference'!$B$4</f>
        <v>0</v>
      </c>
      <c r="K225" s="54"/>
      <c r="L225" s="53">
        <f>Table3[[#This Row],[Incentive Disbursements]]/'1.) CLM Reference'!$B$5</f>
        <v>1.2038500376356143E-3</v>
      </c>
      <c r="M225" s="52"/>
      <c r="N225" s="55">
        <f>Table3[[#This Row],[CLM $ Collected ]]/'1.) CLM Reference'!$B$4</f>
        <v>0</v>
      </c>
      <c r="O225" s="54"/>
      <c r="P225" s="56">
        <f>Table3[[#This Row],[Incentive Disbursements]]/'1.) CLM Reference'!$B$5</f>
        <v>1.2038500376356143E-3</v>
      </c>
    </row>
    <row r="226" spans="1:16" s="49" customFormat="1" ht="15.75" thickBot="1" x14ac:dyDescent="0.3">
      <c r="A226" s="50"/>
      <c r="B226" s="51"/>
      <c r="C226" s="3"/>
      <c r="D226" s="15">
        <f>Table32[[#This Row],[Residential CLM $ Collected]]+Table32[[#This Row],[C&amp;I CLM $ Collected]]</f>
        <v>0</v>
      </c>
      <c r="E226" s="48">
        <f>Table3[[#This Row],[CLM $ Collected ]]/'1.) CLM Reference'!$B$4</f>
        <v>3.1910069165392908E-3</v>
      </c>
      <c r="F226" s="12">
        <f>Table32[[#This Row],[Residential Incentive Disbursements]]+Table32[[#This Row],[C&amp;I Incentive Disbursements]]</f>
        <v>0</v>
      </c>
      <c r="G226" s="17">
        <f>Table3[[#This Row],[Incentive Disbursements]]/'1.) CLM Reference'!$B$5</f>
        <v>0</v>
      </c>
      <c r="H226" s="17" t="str">
        <f t="shared" si="3"/>
        <v>NO</v>
      </c>
      <c r="I226" s="52"/>
      <c r="J226" s="53">
        <f>Table3[[#This Row],[CLM $ Collected ]]/'1.) CLM Reference'!$B$4</f>
        <v>3.1910069165392908E-3</v>
      </c>
      <c r="K226" s="54"/>
      <c r="L226" s="53">
        <f>Table3[[#This Row],[Incentive Disbursements]]/'1.) CLM Reference'!$B$5</f>
        <v>0</v>
      </c>
      <c r="M226" s="52"/>
      <c r="N226" s="55">
        <f>Table3[[#This Row],[CLM $ Collected ]]/'1.) CLM Reference'!$B$4</f>
        <v>3.1910069165392908E-3</v>
      </c>
      <c r="O226" s="54"/>
      <c r="P226" s="56">
        <f>Table3[[#This Row],[Incentive Disbursements]]/'1.) CLM Reference'!$B$5</f>
        <v>0</v>
      </c>
    </row>
    <row r="227" spans="1:16" s="49" customFormat="1" ht="15.75" thickBot="1" x14ac:dyDescent="0.3">
      <c r="A227" s="50"/>
      <c r="B227" s="51"/>
      <c r="C227" s="3"/>
      <c r="D227" s="15">
        <f>Table32[[#This Row],[Residential CLM $ Collected]]+Table32[[#This Row],[C&amp;I CLM $ Collected]]</f>
        <v>0</v>
      </c>
      <c r="E227" s="48">
        <f>Table3[[#This Row],[CLM $ Collected ]]/'1.) CLM Reference'!$B$4</f>
        <v>6.2671086162943579E-6</v>
      </c>
      <c r="F227" s="12">
        <f>Table32[[#This Row],[Residential Incentive Disbursements]]+Table32[[#This Row],[C&amp;I Incentive Disbursements]]</f>
        <v>0</v>
      </c>
      <c r="G227" s="17">
        <f>Table3[[#This Row],[Incentive Disbursements]]/'1.) CLM Reference'!$B$5</f>
        <v>0</v>
      </c>
      <c r="H227" s="17" t="str">
        <f t="shared" si="3"/>
        <v>NO</v>
      </c>
      <c r="I227" s="52"/>
      <c r="J227" s="53">
        <f>Table3[[#This Row],[CLM $ Collected ]]/'1.) CLM Reference'!$B$4</f>
        <v>6.2671086162943579E-6</v>
      </c>
      <c r="K227" s="54"/>
      <c r="L227" s="53">
        <f>Table3[[#This Row],[Incentive Disbursements]]/'1.) CLM Reference'!$B$5</f>
        <v>0</v>
      </c>
      <c r="M227" s="52"/>
      <c r="N227" s="55">
        <f>Table3[[#This Row],[CLM $ Collected ]]/'1.) CLM Reference'!$B$4</f>
        <v>6.2671086162943579E-6</v>
      </c>
      <c r="O227" s="54"/>
      <c r="P227" s="56">
        <f>Table3[[#This Row],[Incentive Disbursements]]/'1.) CLM Reference'!$B$5</f>
        <v>0</v>
      </c>
    </row>
    <row r="228" spans="1:16" s="49" customFormat="1" ht="15.75" thickBot="1" x14ac:dyDescent="0.3">
      <c r="A228" s="50"/>
      <c r="B228" s="51"/>
      <c r="C228" s="3"/>
      <c r="D228" s="15">
        <f>Table32[[#This Row],[Residential CLM $ Collected]]+Table32[[#This Row],[C&amp;I CLM $ Collected]]</f>
        <v>0</v>
      </c>
      <c r="E228" s="48">
        <f>Table3[[#This Row],[CLM $ Collected ]]/'1.) CLM Reference'!$B$4</f>
        <v>2.6724036519091879E-3</v>
      </c>
      <c r="F228" s="12">
        <f>Table32[[#This Row],[Residential Incentive Disbursements]]+Table32[[#This Row],[C&amp;I Incentive Disbursements]]</f>
        <v>0</v>
      </c>
      <c r="G228" s="17">
        <f>Table3[[#This Row],[Incentive Disbursements]]/'1.) CLM Reference'!$B$5</f>
        <v>1.1049885895489991E-3</v>
      </c>
      <c r="H228" s="17" t="str">
        <f t="shared" si="3"/>
        <v>NO</v>
      </c>
      <c r="I228" s="52"/>
      <c r="J228" s="53">
        <f>Table3[[#This Row],[CLM $ Collected ]]/'1.) CLM Reference'!$B$4</f>
        <v>2.6724036519091879E-3</v>
      </c>
      <c r="K228" s="54"/>
      <c r="L228" s="53">
        <f>Table3[[#This Row],[Incentive Disbursements]]/'1.) CLM Reference'!$B$5</f>
        <v>1.1049885895489991E-3</v>
      </c>
      <c r="M228" s="52"/>
      <c r="N228" s="55">
        <f>Table3[[#This Row],[CLM $ Collected ]]/'1.) CLM Reference'!$B$4</f>
        <v>2.6724036519091879E-3</v>
      </c>
      <c r="O228" s="54"/>
      <c r="P228" s="56">
        <f>Table3[[#This Row],[Incentive Disbursements]]/'1.) CLM Reference'!$B$5</f>
        <v>1.1049885895489991E-3</v>
      </c>
    </row>
    <row r="229" spans="1:16" s="49" customFormat="1" ht="15.75" thickBot="1" x14ac:dyDescent="0.3">
      <c r="A229" s="50"/>
      <c r="B229" s="51"/>
      <c r="C229" s="3"/>
      <c r="D229" s="15">
        <f>Table32[[#This Row],[Residential CLM $ Collected]]+Table32[[#This Row],[C&amp;I CLM $ Collected]]</f>
        <v>0</v>
      </c>
      <c r="E229" s="48">
        <f>Table3[[#This Row],[CLM $ Collected ]]/'1.) CLM Reference'!$B$4</f>
        <v>1.4290455174815578E-6</v>
      </c>
      <c r="F229" s="12">
        <f>Table32[[#This Row],[Residential Incentive Disbursements]]+Table32[[#This Row],[C&amp;I Incentive Disbursements]]</f>
        <v>0</v>
      </c>
      <c r="G229" s="17">
        <f>Table3[[#This Row],[Incentive Disbursements]]/'1.) CLM Reference'!$B$5</f>
        <v>0</v>
      </c>
      <c r="H229" s="17" t="str">
        <f t="shared" si="3"/>
        <v>N/A</v>
      </c>
      <c r="I229" s="52"/>
      <c r="J229" s="53">
        <f>Table3[[#This Row],[CLM $ Collected ]]/'1.) CLM Reference'!$B$4</f>
        <v>1.4290455174815578E-6</v>
      </c>
      <c r="K229" s="54"/>
      <c r="L229" s="53">
        <f>Table3[[#This Row],[Incentive Disbursements]]/'1.) CLM Reference'!$B$5</f>
        <v>0</v>
      </c>
      <c r="M229" s="52"/>
      <c r="N229" s="55">
        <f>Table3[[#This Row],[CLM $ Collected ]]/'1.) CLM Reference'!$B$4</f>
        <v>1.4290455174815578E-6</v>
      </c>
      <c r="O229" s="54"/>
      <c r="P229" s="56">
        <f>Table3[[#This Row],[Incentive Disbursements]]/'1.) CLM Reference'!$B$5</f>
        <v>0</v>
      </c>
    </row>
    <row r="230" spans="1:16" s="49" customFormat="1" ht="15.75" thickBot="1" x14ac:dyDescent="0.3">
      <c r="A230" s="50"/>
      <c r="B230" s="51"/>
      <c r="C230" s="3"/>
      <c r="D230" s="15">
        <f>Table32[[#This Row],[Residential CLM $ Collected]]+Table32[[#This Row],[C&amp;I CLM $ Collected]]</f>
        <v>0</v>
      </c>
      <c r="E230" s="48">
        <f>Table3[[#This Row],[CLM $ Collected ]]/'1.) CLM Reference'!$B$4</f>
        <v>3.1584721444081363E-3</v>
      </c>
      <c r="F230" s="12">
        <f>Table32[[#This Row],[Residential Incentive Disbursements]]+Table32[[#This Row],[C&amp;I Incentive Disbursements]]</f>
        <v>0</v>
      </c>
      <c r="G230" s="17">
        <f>Table3[[#This Row],[Incentive Disbursements]]/'1.) CLM Reference'!$B$5</f>
        <v>5.8702440699384662E-4</v>
      </c>
      <c r="H230" s="17" t="str">
        <f t="shared" si="3"/>
        <v>NO</v>
      </c>
      <c r="I230" s="52"/>
      <c r="J230" s="53">
        <f>Table3[[#This Row],[CLM $ Collected ]]/'1.) CLM Reference'!$B$4</f>
        <v>3.1584721444081363E-3</v>
      </c>
      <c r="K230" s="54"/>
      <c r="L230" s="53">
        <f>Table3[[#This Row],[Incentive Disbursements]]/'1.) CLM Reference'!$B$5</f>
        <v>5.8702440699384662E-4</v>
      </c>
      <c r="M230" s="52"/>
      <c r="N230" s="55">
        <f>Table3[[#This Row],[CLM $ Collected ]]/'1.) CLM Reference'!$B$4</f>
        <v>3.1584721444081363E-3</v>
      </c>
      <c r="O230" s="54"/>
      <c r="P230" s="56">
        <f>Table3[[#This Row],[Incentive Disbursements]]/'1.) CLM Reference'!$B$5</f>
        <v>5.8702440699384662E-4</v>
      </c>
    </row>
    <row r="231" spans="1:16" s="49" customFormat="1" ht="15.75" thickBot="1" x14ac:dyDescent="0.3">
      <c r="A231" s="50"/>
      <c r="B231" s="51"/>
      <c r="C231" s="3"/>
      <c r="D231" s="15">
        <f>Table32[[#This Row],[Residential CLM $ Collected]]+Table32[[#This Row],[C&amp;I CLM $ Collected]]</f>
        <v>0</v>
      </c>
      <c r="E231" s="48">
        <f>Table3[[#This Row],[CLM $ Collected ]]/'1.) CLM Reference'!$B$4</f>
        <v>3.8359572773570653E-3</v>
      </c>
      <c r="F231" s="12">
        <f>Table32[[#This Row],[Residential Incentive Disbursements]]+Table32[[#This Row],[C&amp;I Incentive Disbursements]]</f>
        <v>0</v>
      </c>
      <c r="G231" s="17">
        <f>Table3[[#This Row],[Incentive Disbursements]]/'1.) CLM Reference'!$B$5</f>
        <v>2.3846573827408083E-4</v>
      </c>
      <c r="H231" s="17" t="str">
        <f t="shared" si="3"/>
        <v>NO</v>
      </c>
      <c r="I231" s="52"/>
      <c r="J231" s="53">
        <f>Table3[[#This Row],[CLM $ Collected ]]/'1.) CLM Reference'!$B$4</f>
        <v>3.8359572773570653E-3</v>
      </c>
      <c r="K231" s="54"/>
      <c r="L231" s="53">
        <f>Table3[[#This Row],[Incentive Disbursements]]/'1.) CLM Reference'!$B$5</f>
        <v>2.3846573827408083E-4</v>
      </c>
      <c r="M231" s="52"/>
      <c r="N231" s="55">
        <f>Table3[[#This Row],[CLM $ Collected ]]/'1.) CLM Reference'!$B$4</f>
        <v>3.8359572773570653E-3</v>
      </c>
      <c r="O231" s="54"/>
      <c r="P231" s="56">
        <f>Table3[[#This Row],[Incentive Disbursements]]/'1.) CLM Reference'!$B$5</f>
        <v>2.3846573827408083E-4</v>
      </c>
    </row>
    <row r="232" spans="1:16" s="49" customFormat="1" ht="15.75" thickBot="1" x14ac:dyDescent="0.3">
      <c r="A232" s="50"/>
      <c r="B232" s="51"/>
      <c r="C232" s="3"/>
      <c r="D232" s="15">
        <f>Table32[[#This Row],[Residential CLM $ Collected]]+Table32[[#This Row],[C&amp;I CLM $ Collected]]</f>
        <v>0</v>
      </c>
      <c r="E232" s="48">
        <f>Table3[[#This Row],[CLM $ Collected ]]/'1.) CLM Reference'!$B$4</f>
        <v>0</v>
      </c>
      <c r="F232" s="12">
        <f>Table32[[#This Row],[Residential Incentive Disbursements]]+Table32[[#This Row],[C&amp;I Incentive Disbursements]]</f>
        <v>0</v>
      </c>
      <c r="G232" s="17">
        <f>Table3[[#This Row],[Incentive Disbursements]]/'1.) CLM Reference'!$B$5</f>
        <v>2.8462492851841496E-4</v>
      </c>
      <c r="H232" s="17" t="str">
        <f t="shared" si="3"/>
        <v>N/A</v>
      </c>
      <c r="I232" s="52"/>
      <c r="J232" s="53">
        <f>Table3[[#This Row],[CLM $ Collected ]]/'1.) CLM Reference'!$B$4</f>
        <v>0</v>
      </c>
      <c r="K232" s="54"/>
      <c r="L232" s="53">
        <f>Table3[[#This Row],[Incentive Disbursements]]/'1.) CLM Reference'!$B$5</f>
        <v>2.8462492851841496E-4</v>
      </c>
      <c r="M232" s="52"/>
      <c r="N232" s="55">
        <f>Table3[[#This Row],[CLM $ Collected ]]/'1.) CLM Reference'!$B$4</f>
        <v>0</v>
      </c>
      <c r="O232" s="54"/>
      <c r="P232" s="56">
        <f>Table3[[#This Row],[Incentive Disbursements]]/'1.) CLM Reference'!$B$5</f>
        <v>2.8462492851841496E-4</v>
      </c>
    </row>
    <row r="233" spans="1:16" s="49" customFormat="1" ht="15.75" thickBot="1" x14ac:dyDescent="0.3">
      <c r="A233" s="50"/>
      <c r="B233" s="51"/>
      <c r="C233" s="3"/>
      <c r="D233" s="15">
        <f>Table32[[#This Row],[Residential CLM $ Collected]]+Table32[[#This Row],[C&amp;I CLM $ Collected]]</f>
        <v>0</v>
      </c>
      <c r="E233" s="48">
        <f>Table3[[#This Row],[CLM $ Collected ]]/'1.) CLM Reference'!$B$4</f>
        <v>1.4793831863084369E-3</v>
      </c>
      <c r="F233" s="12">
        <f>Table32[[#This Row],[Residential Incentive Disbursements]]+Table32[[#This Row],[C&amp;I Incentive Disbursements]]</f>
        <v>0</v>
      </c>
      <c r="G233" s="17">
        <f>Table3[[#This Row],[Incentive Disbursements]]/'1.) CLM Reference'!$B$5</f>
        <v>0</v>
      </c>
      <c r="H233" s="17" t="str">
        <f t="shared" si="3"/>
        <v>NO</v>
      </c>
      <c r="I233" s="52"/>
      <c r="J233" s="53">
        <f>Table3[[#This Row],[CLM $ Collected ]]/'1.) CLM Reference'!$B$4</f>
        <v>1.4793831863084369E-3</v>
      </c>
      <c r="K233" s="54"/>
      <c r="L233" s="53">
        <f>Table3[[#This Row],[Incentive Disbursements]]/'1.) CLM Reference'!$B$5</f>
        <v>0</v>
      </c>
      <c r="M233" s="52"/>
      <c r="N233" s="55">
        <f>Table3[[#This Row],[CLM $ Collected ]]/'1.) CLM Reference'!$B$4</f>
        <v>1.4793831863084369E-3</v>
      </c>
      <c r="O233" s="54"/>
      <c r="P233" s="56">
        <f>Table3[[#This Row],[Incentive Disbursements]]/'1.) CLM Reference'!$B$5</f>
        <v>0</v>
      </c>
    </row>
    <row r="234" spans="1:16" s="49" customFormat="1" ht="15.75" thickBot="1" x14ac:dyDescent="0.3">
      <c r="A234" s="50"/>
      <c r="B234" s="51"/>
      <c r="C234" s="3"/>
      <c r="D234" s="15">
        <f>Table32[[#This Row],[Residential CLM $ Collected]]+Table32[[#This Row],[C&amp;I CLM $ Collected]]</f>
        <v>0</v>
      </c>
      <c r="E234" s="48">
        <f>Table3[[#This Row],[CLM $ Collected ]]/'1.) CLM Reference'!$B$4</f>
        <v>2.2368012482140635E-3</v>
      </c>
      <c r="F234" s="12">
        <f>Table32[[#This Row],[Residential Incentive Disbursements]]+Table32[[#This Row],[C&amp;I Incentive Disbursements]]</f>
        <v>0</v>
      </c>
      <c r="G234" s="17">
        <f>Table3[[#This Row],[Incentive Disbursements]]/'1.) CLM Reference'!$B$5</f>
        <v>2.958224843012015E-3</v>
      </c>
      <c r="H234" s="17" t="str">
        <f t="shared" si="3"/>
        <v>YES</v>
      </c>
      <c r="I234" s="52"/>
      <c r="J234" s="53">
        <f>Table3[[#This Row],[CLM $ Collected ]]/'1.) CLM Reference'!$B$4</f>
        <v>2.2368012482140635E-3</v>
      </c>
      <c r="K234" s="54"/>
      <c r="L234" s="53">
        <f>Table3[[#This Row],[Incentive Disbursements]]/'1.) CLM Reference'!$B$5</f>
        <v>2.958224843012015E-3</v>
      </c>
      <c r="M234" s="52"/>
      <c r="N234" s="55">
        <f>Table3[[#This Row],[CLM $ Collected ]]/'1.) CLM Reference'!$B$4</f>
        <v>2.2368012482140635E-3</v>
      </c>
      <c r="O234" s="54"/>
      <c r="P234" s="56">
        <f>Table3[[#This Row],[Incentive Disbursements]]/'1.) CLM Reference'!$B$5</f>
        <v>2.958224843012015E-3</v>
      </c>
    </row>
    <row r="235" spans="1:16" s="49" customFormat="1" ht="15.75" thickBot="1" x14ac:dyDescent="0.3">
      <c r="A235" s="50"/>
      <c r="B235" s="51"/>
      <c r="C235" s="3"/>
      <c r="D235" s="15">
        <f>Table32[[#This Row],[Residential CLM $ Collected]]+Table32[[#This Row],[C&amp;I CLM $ Collected]]</f>
        <v>0</v>
      </c>
      <c r="E235" s="48">
        <f>Table3[[#This Row],[CLM $ Collected ]]/'1.) CLM Reference'!$B$4</f>
        <v>9.4851955091448089E-7</v>
      </c>
      <c r="F235" s="12">
        <f>Table32[[#This Row],[Residential Incentive Disbursements]]+Table32[[#This Row],[C&amp;I Incentive Disbursements]]</f>
        <v>0</v>
      </c>
      <c r="G235" s="17">
        <f>Table3[[#This Row],[Incentive Disbursements]]/'1.) CLM Reference'!$B$5</f>
        <v>0</v>
      </c>
      <c r="H235" s="17" t="str">
        <f t="shared" si="3"/>
        <v>N/A</v>
      </c>
      <c r="I235" s="52"/>
      <c r="J235" s="53">
        <f>Table3[[#This Row],[CLM $ Collected ]]/'1.) CLM Reference'!$B$4</f>
        <v>9.4851955091448089E-7</v>
      </c>
      <c r="K235" s="54"/>
      <c r="L235" s="53">
        <f>Table3[[#This Row],[Incentive Disbursements]]/'1.) CLM Reference'!$B$5</f>
        <v>0</v>
      </c>
      <c r="M235" s="52"/>
      <c r="N235" s="55">
        <f>Table3[[#This Row],[CLM $ Collected ]]/'1.) CLM Reference'!$B$4</f>
        <v>9.4851955091448089E-7</v>
      </c>
      <c r="O235" s="54"/>
      <c r="P235" s="56">
        <f>Table3[[#This Row],[Incentive Disbursements]]/'1.) CLM Reference'!$B$5</f>
        <v>0</v>
      </c>
    </row>
    <row r="236" spans="1:16" s="49" customFormat="1" ht="15.75" thickBot="1" x14ac:dyDescent="0.3">
      <c r="A236" s="50"/>
      <c r="B236" s="51"/>
      <c r="C236" s="3"/>
      <c r="D236" s="15">
        <f>Table32[[#This Row],[Residential CLM $ Collected]]+Table32[[#This Row],[C&amp;I CLM $ Collected]]</f>
        <v>0</v>
      </c>
      <c r="E236" s="48">
        <f>Table3[[#This Row],[CLM $ Collected ]]/'1.) CLM Reference'!$B$4</f>
        <v>0</v>
      </c>
      <c r="F236" s="12">
        <f>Table32[[#This Row],[Residential Incentive Disbursements]]+Table32[[#This Row],[C&amp;I Incentive Disbursements]]</f>
        <v>0</v>
      </c>
      <c r="G236" s="17">
        <f>Table3[[#This Row],[Incentive Disbursements]]/'1.) CLM Reference'!$B$5</f>
        <v>1.9655969076918518E-3</v>
      </c>
      <c r="H236" s="17" t="str">
        <f t="shared" si="3"/>
        <v>N/A</v>
      </c>
      <c r="I236" s="52"/>
      <c r="J236" s="53">
        <f>Table3[[#This Row],[CLM $ Collected ]]/'1.) CLM Reference'!$B$4</f>
        <v>0</v>
      </c>
      <c r="K236" s="54"/>
      <c r="L236" s="53">
        <f>Table3[[#This Row],[Incentive Disbursements]]/'1.) CLM Reference'!$B$5</f>
        <v>1.9655969076918518E-3</v>
      </c>
      <c r="M236" s="52"/>
      <c r="N236" s="55">
        <f>Table3[[#This Row],[CLM $ Collected ]]/'1.) CLM Reference'!$B$4</f>
        <v>0</v>
      </c>
      <c r="O236" s="54"/>
      <c r="P236" s="56">
        <f>Table3[[#This Row],[Incentive Disbursements]]/'1.) CLM Reference'!$B$5</f>
        <v>1.9655969076918518E-3</v>
      </c>
    </row>
    <row r="237" spans="1:16" s="49" customFormat="1" ht="15.75" thickBot="1" x14ac:dyDescent="0.3">
      <c r="A237" s="50"/>
      <c r="B237" s="51"/>
      <c r="C237" s="3"/>
      <c r="D237" s="15">
        <f>Table32[[#This Row],[Residential CLM $ Collected]]+Table32[[#This Row],[C&amp;I CLM $ Collected]]</f>
        <v>0</v>
      </c>
      <c r="E237" s="48">
        <f>Table3[[#This Row],[CLM $ Collected ]]/'1.) CLM Reference'!$B$4</f>
        <v>3.0126067443380653E-3</v>
      </c>
      <c r="F237" s="12">
        <f>Table32[[#This Row],[Residential Incentive Disbursements]]+Table32[[#This Row],[C&amp;I Incentive Disbursements]]</f>
        <v>0</v>
      </c>
      <c r="G237" s="17">
        <f>Table3[[#This Row],[Incentive Disbursements]]/'1.) CLM Reference'!$B$5</f>
        <v>0</v>
      </c>
      <c r="H237" s="17" t="str">
        <f t="shared" si="3"/>
        <v>NO</v>
      </c>
      <c r="I237" s="52"/>
      <c r="J237" s="53">
        <f>Table3[[#This Row],[CLM $ Collected ]]/'1.) CLM Reference'!$B$4</f>
        <v>3.0126067443380653E-3</v>
      </c>
      <c r="K237" s="54"/>
      <c r="L237" s="53">
        <f>Table3[[#This Row],[Incentive Disbursements]]/'1.) CLM Reference'!$B$5</f>
        <v>0</v>
      </c>
      <c r="M237" s="52"/>
      <c r="N237" s="55">
        <f>Table3[[#This Row],[CLM $ Collected ]]/'1.) CLM Reference'!$B$4</f>
        <v>3.0126067443380653E-3</v>
      </c>
      <c r="O237" s="54"/>
      <c r="P237" s="56">
        <f>Table3[[#This Row],[Incentive Disbursements]]/'1.) CLM Reference'!$B$5</f>
        <v>0</v>
      </c>
    </row>
    <row r="238" spans="1:16" s="49" customFormat="1" ht="15.75" thickBot="1" x14ac:dyDescent="0.3">
      <c r="A238" s="50"/>
      <c r="B238" s="51"/>
      <c r="C238" s="3"/>
      <c r="D238" s="15">
        <f>Table32[[#This Row],[Residential CLM $ Collected]]+Table32[[#This Row],[C&amp;I CLM $ Collected]]</f>
        <v>0</v>
      </c>
      <c r="E238" s="48">
        <f>Table3[[#This Row],[CLM $ Collected ]]/'1.) CLM Reference'!$B$4</f>
        <v>0</v>
      </c>
      <c r="F238" s="12">
        <f>Table32[[#This Row],[Residential Incentive Disbursements]]+Table32[[#This Row],[C&amp;I Incentive Disbursements]]</f>
        <v>0</v>
      </c>
      <c r="G238" s="17">
        <f>Table3[[#This Row],[Incentive Disbursements]]/'1.) CLM Reference'!$B$5</f>
        <v>1.0975765254357241E-3</v>
      </c>
      <c r="H238" s="17" t="str">
        <f t="shared" si="3"/>
        <v>N/A</v>
      </c>
      <c r="I238" s="52"/>
      <c r="J238" s="53">
        <f>Table3[[#This Row],[CLM $ Collected ]]/'1.) CLM Reference'!$B$4</f>
        <v>0</v>
      </c>
      <c r="K238" s="54"/>
      <c r="L238" s="53">
        <f>Table3[[#This Row],[Incentive Disbursements]]/'1.) CLM Reference'!$B$5</f>
        <v>1.0975765254357241E-3</v>
      </c>
      <c r="M238" s="52"/>
      <c r="N238" s="55">
        <f>Table3[[#This Row],[CLM $ Collected ]]/'1.) CLM Reference'!$B$4</f>
        <v>0</v>
      </c>
      <c r="O238" s="54"/>
      <c r="P238" s="56">
        <f>Table3[[#This Row],[Incentive Disbursements]]/'1.) CLM Reference'!$B$5</f>
        <v>1.0975765254357241E-3</v>
      </c>
    </row>
    <row r="239" spans="1:16" s="49" customFormat="1" ht="15.75" thickBot="1" x14ac:dyDescent="0.3">
      <c r="A239" s="50"/>
      <c r="B239" s="51"/>
      <c r="C239" s="3"/>
      <c r="D239" s="15">
        <f>Table32[[#This Row],[Residential CLM $ Collected]]+Table32[[#This Row],[C&amp;I CLM $ Collected]]</f>
        <v>0</v>
      </c>
      <c r="E239" s="48">
        <f>Table3[[#This Row],[CLM $ Collected ]]/'1.) CLM Reference'!$B$4</f>
        <v>3.1092996916012622E-3</v>
      </c>
      <c r="F239" s="12">
        <f>Table32[[#This Row],[Residential Incentive Disbursements]]+Table32[[#This Row],[C&amp;I Incentive Disbursements]]</f>
        <v>0</v>
      </c>
      <c r="G239" s="17">
        <f>Table3[[#This Row],[Incentive Disbursements]]/'1.) CLM Reference'!$B$5</f>
        <v>0</v>
      </c>
      <c r="H239" s="17" t="str">
        <f t="shared" si="3"/>
        <v>NO</v>
      </c>
      <c r="I239" s="52"/>
      <c r="J239" s="53">
        <f>Table3[[#This Row],[CLM $ Collected ]]/'1.) CLM Reference'!$B$4</f>
        <v>3.1092996916012622E-3</v>
      </c>
      <c r="K239" s="54"/>
      <c r="L239" s="53">
        <f>Table3[[#This Row],[Incentive Disbursements]]/'1.) CLM Reference'!$B$5</f>
        <v>0</v>
      </c>
      <c r="M239" s="52"/>
      <c r="N239" s="55">
        <f>Table3[[#This Row],[CLM $ Collected ]]/'1.) CLM Reference'!$B$4</f>
        <v>3.1092996916012622E-3</v>
      </c>
      <c r="O239" s="54"/>
      <c r="P239" s="56">
        <f>Table3[[#This Row],[Incentive Disbursements]]/'1.) CLM Reference'!$B$5</f>
        <v>0</v>
      </c>
    </row>
    <row r="240" spans="1:16" s="49" customFormat="1" ht="15.75" thickBot="1" x14ac:dyDescent="0.3">
      <c r="A240" s="50"/>
      <c r="B240" s="51"/>
      <c r="C240" s="3"/>
      <c r="D240" s="15">
        <f>Table32[[#This Row],[Residential CLM $ Collected]]+Table32[[#This Row],[C&amp;I CLM $ Collected]]</f>
        <v>0</v>
      </c>
      <c r="E240" s="48">
        <f>Table3[[#This Row],[CLM $ Collected ]]/'1.) CLM Reference'!$B$4</f>
        <v>2.3462574800525313E-5</v>
      </c>
      <c r="F240" s="12">
        <f>Table32[[#This Row],[Residential Incentive Disbursements]]+Table32[[#This Row],[C&amp;I Incentive Disbursements]]</f>
        <v>0</v>
      </c>
      <c r="G240" s="17">
        <f>Table3[[#This Row],[Incentive Disbursements]]/'1.) CLM Reference'!$B$5</f>
        <v>0</v>
      </c>
      <c r="H240" s="17" t="str">
        <f t="shared" si="3"/>
        <v>NO</v>
      </c>
      <c r="I240" s="52"/>
      <c r="J240" s="53">
        <f>Table3[[#This Row],[CLM $ Collected ]]/'1.) CLM Reference'!$B$4</f>
        <v>2.3462574800525313E-5</v>
      </c>
      <c r="K240" s="54"/>
      <c r="L240" s="53">
        <f>Table3[[#This Row],[Incentive Disbursements]]/'1.) CLM Reference'!$B$5</f>
        <v>0</v>
      </c>
      <c r="M240" s="52"/>
      <c r="N240" s="55">
        <f>Table3[[#This Row],[CLM $ Collected ]]/'1.) CLM Reference'!$B$4</f>
        <v>2.3462574800525313E-5</v>
      </c>
      <c r="O240" s="54"/>
      <c r="P240" s="56">
        <f>Table3[[#This Row],[Incentive Disbursements]]/'1.) CLM Reference'!$B$5</f>
        <v>0</v>
      </c>
    </row>
    <row r="241" spans="1:16" s="49" customFormat="1" ht="15.75" thickBot="1" x14ac:dyDescent="0.3">
      <c r="A241" s="50"/>
      <c r="B241" s="51"/>
      <c r="C241" s="3"/>
      <c r="D241" s="15">
        <f>Table32[[#This Row],[Residential CLM $ Collected]]+Table32[[#This Row],[C&amp;I CLM $ Collected]]</f>
        <v>0</v>
      </c>
      <c r="E241" s="48">
        <f>Table3[[#This Row],[CLM $ Collected ]]/'1.) CLM Reference'!$B$4</f>
        <v>0</v>
      </c>
      <c r="F241" s="12">
        <f>Table32[[#This Row],[Residential Incentive Disbursements]]+Table32[[#This Row],[C&amp;I Incentive Disbursements]]</f>
        <v>0</v>
      </c>
      <c r="G241" s="17">
        <f>Table3[[#This Row],[Incentive Disbursements]]/'1.) CLM Reference'!$B$5</f>
        <v>6.1052302509326782E-4</v>
      </c>
      <c r="H241" s="17" t="str">
        <f t="shared" si="3"/>
        <v>N/A</v>
      </c>
      <c r="I241" s="52"/>
      <c r="J241" s="53">
        <f>Table3[[#This Row],[CLM $ Collected ]]/'1.) CLM Reference'!$B$4</f>
        <v>0</v>
      </c>
      <c r="K241" s="54"/>
      <c r="L241" s="53">
        <f>Table3[[#This Row],[Incentive Disbursements]]/'1.) CLM Reference'!$B$5</f>
        <v>6.1052302509326782E-4</v>
      </c>
      <c r="M241" s="52"/>
      <c r="N241" s="55">
        <f>Table3[[#This Row],[CLM $ Collected ]]/'1.) CLM Reference'!$B$4</f>
        <v>0</v>
      </c>
      <c r="O241" s="54"/>
      <c r="P241" s="56">
        <f>Table3[[#This Row],[Incentive Disbursements]]/'1.) CLM Reference'!$B$5</f>
        <v>6.1052302509326782E-4</v>
      </c>
    </row>
    <row r="242" spans="1:16" s="49" customFormat="1" ht="15.75" thickBot="1" x14ac:dyDescent="0.3">
      <c r="A242" s="50"/>
      <c r="B242" s="51"/>
      <c r="C242" s="3"/>
      <c r="D242" s="15">
        <f>Table32[[#This Row],[Residential CLM $ Collected]]+Table32[[#This Row],[C&amp;I CLM $ Collected]]</f>
        <v>0</v>
      </c>
      <c r="E242" s="48">
        <f>Table3[[#This Row],[CLM $ Collected ]]/'1.) CLM Reference'!$B$4</f>
        <v>2.9793075828003688E-3</v>
      </c>
      <c r="F242" s="12">
        <f>Table32[[#This Row],[Residential Incentive Disbursements]]+Table32[[#This Row],[C&amp;I Incentive Disbursements]]</f>
        <v>0</v>
      </c>
      <c r="G242" s="17">
        <f>Table3[[#This Row],[Incentive Disbursements]]/'1.) CLM Reference'!$B$5</f>
        <v>0</v>
      </c>
      <c r="H242" s="17" t="str">
        <f t="shared" si="3"/>
        <v>NO</v>
      </c>
      <c r="I242" s="52"/>
      <c r="J242" s="53">
        <f>Table3[[#This Row],[CLM $ Collected ]]/'1.) CLM Reference'!$B$4</f>
        <v>2.9793075828003688E-3</v>
      </c>
      <c r="K242" s="54"/>
      <c r="L242" s="53">
        <f>Table3[[#This Row],[Incentive Disbursements]]/'1.) CLM Reference'!$B$5</f>
        <v>0</v>
      </c>
      <c r="M242" s="52"/>
      <c r="N242" s="55">
        <f>Table3[[#This Row],[CLM $ Collected ]]/'1.) CLM Reference'!$B$4</f>
        <v>2.9793075828003688E-3</v>
      </c>
      <c r="O242" s="54"/>
      <c r="P242" s="56">
        <f>Table3[[#This Row],[Incentive Disbursements]]/'1.) CLM Reference'!$B$5</f>
        <v>0</v>
      </c>
    </row>
    <row r="243" spans="1:16" s="49" customFormat="1" ht="15.75" thickBot="1" x14ac:dyDescent="0.3">
      <c r="A243" s="50"/>
      <c r="B243" s="51"/>
      <c r="C243" s="3"/>
      <c r="D243" s="15">
        <f>Table32[[#This Row],[Residential CLM $ Collected]]+Table32[[#This Row],[C&amp;I CLM $ Collected]]</f>
        <v>0</v>
      </c>
      <c r="E243" s="48">
        <f>Table3[[#This Row],[CLM $ Collected ]]/'1.) CLM Reference'!$B$4</f>
        <v>2.3238617315907073E-6</v>
      </c>
      <c r="F243" s="12">
        <f>Table32[[#This Row],[Residential Incentive Disbursements]]+Table32[[#This Row],[C&amp;I Incentive Disbursements]]</f>
        <v>0</v>
      </c>
      <c r="G243" s="17">
        <f>Table3[[#This Row],[Incentive Disbursements]]/'1.) CLM Reference'!$B$5</f>
        <v>0</v>
      </c>
      <c r="H243" s="17" t="str">
        <f t="shared" si="3"/>
        <v>N/A</v>
      </c>
      <c r="I243" s="52"/>
      <c r="J243" s="53">
        <f>Table3[[#This Row],[CLM $ Collected ]]/'1.) CLM Reference'!$B$4</f>
        <v>2.3238617315907073E-6</v>
      </c>
      <c r="K243" s="54"/>
      <c r="L243" s="53">
        <f>Table3[[#This Row],[Incentive Disbursements]]/'1.) CLM Reference'!$B$5</f>
        <v>0</v>
      </c>
      <c r="M243" s="52"/>
      <c r="N243" s="55">
        <f>Table3[[#This Row],[CLM $ Collected ]]/'1.) CLM Reference'!$B$4</f>
        <v>2.3238617315907073E-6</v>
      </c>
      <c r="O243" s="54"/>
      <c r="P243" s="56">
        <f>Table3[[#This Row],[Incentive Disbursements]]/'1.) CLM Reference'!$B$5</f>
        <v>0</v>
      </c>
    </row>
    <row r="244" spans="1:16" s="49" customFormat="1" ht="15.75" thickBot="1" x14ac:dyDescent="0.3">
      <c r="A244" s="50"/>
      <c r="B244" s="51"/>
      <c r="C244" s="3"/>
      <c r="D244" s="15">
        <f>Table32[[#This Row],[Residential CLM $ Collected]]+Table32[[#This Row],[C&amp;I CLM $ Collected]]</f>
        <v>0</v>
      </c>
      <c r="E244" s="48">
        <f>Table3[[#This Row],[CLM $ Collected ]]/'1.) CLM Reference'!$B$4</f>
        <v>4.0764896810856731E-3</v>
      </c>
      <c r="F244" s="12">
        <f>Table32[[#This Row],[Residential Incentive Disbursements]]+Table32[[#This Row],[C&amp;I Incentive Disbursements]]</f>
        <v>0</v>
      </c>
      <c r="G244" s="17">
        <f>Table3[[#This Row],[Incentive Disbursements]]/'1.) CLM Reference'!$B$5</f>
        <v>2.0113793343785129E-3</v>
      </c>
      <c r="H244" s="17" t="str">
        <f t="shared" si="3"/>
        <v>NO</v>
      </c>
      <c r="I244" s="52"/>
      <c r="J244" s="53">
        <f>Table3[[#This Row],[CLM $ Collected ]]/'1.) CLM Reference'!$B$4</f>
        <v>4.0764896810856731E-3</v>
      </c>
      <c r="K244" s="54"/>
      <c r="L244" s="53">
        <f>Table3[[#This Row],[Incentive Disbursements]]/'1.) CLM Reference'!$B$5</f>
        <v>2.0113793343785129E-3</v>
      </c>
      <c r="M244" s="52"/>
      <c r="N244" s="55">
        <f>Table3[[#This Row],[CLM $ Collected ]]/'1.) CLM Reference'!$B$4</f>
        <v>4.0764896810856731E-3</v>
      </c>
      <c r="O244" s="54"/>
      <c r="P244" s="56">
        <f>Table3[[#This Row],[Incentive Disbursements]]/'1.) CLM Reference'!$B$5</f>
        <v>2.0113793343785129E-3</v>
      </c>
    </row>
    <row r="245" spans="1:16" s="49" customFormat="1" ht="15.75" thickBot="1" x14ac:dyDescent="0.3">
      <c r="A245" s="50"/>
      <c r="B245" s="51"/>
      <c r="C245" s="3"/>
      <c r="D245" s="15">
        <f>Table32[[#This Row],[Residential CLM $ Collected]]+Table32[[#This Row],[C&amp;I CLM $ Collected]]</f>
        <v>0</v>
      </c>
      <c r="E245" s="48">
        <f>Table3[[#This Row],[CLM $ Collected ]]/'1.) CLM Reference'!$B$4</f>
        <v>1.8210620071208413E-5</v>
      </c>
      <c r="F245" s="12">
        <f>Table32[[#This Row],[Residential Incentive Disbursements]]+Table32[[#This Row],[C&amp;I Incentive Disbursements]]</f>
        <v>0</v>
      </c>
      <c r="G245" s="17">
        <f>Table3[[#This Row],[Incentive Disbursements]]/'1.) CLM Reference'!$B$5</f>
        <v>0</v>
      </c>
      <c r="H245" s="17" t="str">
        <f t="shared" si="3"/>
        <v>NO</v>
      </c>
      <c r="I245" s="52"/>
      <c r="J245" s="53">
        <f>Table3[[#This Row],[CLM $ Collected ]]/'1.) CLM Reference'!$B$4</f>
        <v>1.8210620071208413E-5</v>
      </c>
      <c r="K245" s="54"/>
      <c r="L245" s="53">
        <f>Table3[[#This Row],[Incentive Disbursements]]/'1.) CLM Reference'!$B$5</f>
        <v>0</v>
      </c>
      <c r="M245" s="52"/>
      <c r="N245" s="55">
        <f>Table3[[#This Row],[CLM $ Collected ]]/'1.) CLM Reference'!$B$4</f>
        <v>1.8210620071208413E-5</v>
      </c>
      <c r="O245" s="54"/>
      <c r="P245" s="56">
        <f>Table3[[#This Row],[Incentive Disbursements]]/'1.) CLM Reference'!$B$5</f>
        <v>0</v>
      </c>
    </row>
    <row r="246" spans="1:16" s="49" customFormat="1" ht="15.75" thickBot="1" x14ac:dyDescent="0.3">
      <c r="A246" s="50"/>
      <c r="B246" s="51"/>
      <c r="C246" s="3"/>
      <c r="D246" s="15">
        <f>Table32[[#This Row],[Residential CLM $ Collected]]+Table32[[#This Row],[C&amp;I CLM $ Collected]]</f>
        <v>0</v>
      </c>
      <c r="E246" s="48">
        <f>Table3[[#This Row],[CLM $ Collected ]]/'1.) CLM Reference'!$B$4</f>
        <v>8.8879159866973938E-6</v>
      </c>
      <c r="F246" s="12">
        <f>Table32[[#This Row],[Residential Incentive Disbursements]]+Table32[[#This Row],[C&amp;I Incentive Disbursements]]</f>
        <v>0</v>
      </c>
      <c r="G246" s="17">
        <f>Table3[[#This Row],[Incentive Disbursements]]/'1.) CLM Reference'!$B$5</f>
        <v>0</v>
      </c>
      <c r="H246" s="17" t="str">
        <f t="shared" si="3"/>
        <v>NO</v>
      </c>
      <c r="I246" s="52"/>
      <c r="J246" s="53">
        <f>Table3[[#This Row],[CLM $ Collected ]]/'1.) CLM Reference'!$B$4</f>
        <v>8.8879159866973938E-6</v>
      </c>
      <c r="K246" s="54"/>
      <c r="L246" s="53">
        <f>Table3[[#This Row],[Incentive Disbursements]]/'1.) CLM Reference'!$B$5</f>
        <v>0</v>
      </c>
      <c r="M246" s="52"/>
      <c r="N246" s="55">
        <f>Table3[[#This Row],[CLM $ Collected ]]/'1.) CLM Reference'!$B$4</f>
        <v>8.8879159866973938E-6</v>
      </c>
      <c r="O246" s="54"/>
      <c r="P246" s="56">
        <f>Table3[[#This Row],[Incentive Disbursements]]/'1.) CLM Reference'!$B$5</f>
        <v>0</v>
      </c>
    </row>
    <row r="247" spans="1:16" s="49" customFormat="1" ht="15.75" thickBot="1" x14ac:dyDescent="0.3">
      <c r="A247" s="50"/>
      <c r="B247" s="51"/>
      <c r="C247" s="3"/>
      <c r="D247" s="15">
        <f>Table32[[#This Row],[Residential CLM $ Collected]]+Table32[[#This Row],[C&amp;I CLM $ Collected]]</f>
        <v>0</v>
      </c>
      <c r="E247" s="48">
        <f>Table3[[#This Row],[CLM $ Collected ]]/'1.) CLM Reference'!$B$4</f>
        <v>0</v>
      </c>
      <c r="F247" s="12">
        <f>Table32[[#This Row],[Residential Incentive Disbursements]]+Table32[[#This Row],[C&amp;I Incentive Disbursements]]</f>
        <v>0</v>
      </c>
      <c r="G247" s="17">
        <f>Table3[[#This Row],[Incentive Disbursements]]/'1.) CLM Reference'!$B$5</f>
        <v>1.4426764689838654E-3</v>
      </c>
      <c r="H247" s="17" t="str">
        <f t="shared" si="3"/>
        <v>N/A</v>
      </c>
      <c r="I247" s="52"/>
      <c r="J247" s="53">
        <f>Table3[[#This Row],[CLM $ Collected ]]/'1.) CLM Reference'!$B$4</f>
        <v>0</v>
      </c>
      <c r="K247" s="54"/>
      <c r="L247" s="53">
        <f>Table3[[#This Row],[Incentive Disbursements]]/'1.) CLM Reference'!$B$5</f>
        <v>1.4426764689838654E-3</v>
      </c>
      <c r="M247" s="52"/>
      <c r="N247" s="55">
        <f>Table3[[#This Row],[CLM $ Collected ]]/'1.) CLM Reference'!$B$4</f>
        <v>0</v>
      </c>
      <c r="O247" s="54"/>
      <c r="P247" s="56">
        <f>Table3[[#This Row],[Incentive Disbursements]]/'1.) CLM Reference'!$B$5</f>
        <v>1.4426764689838654E-3</v>
      </c>
    </row>
    <row r="248" spans="1:16" s="49" customFormat="1" ht="15.75" thickBot="1" x14ac:dyDescent="0.3">
      <c r="A248" s="50"/>
      <c r="B248" s="51"/>
      <c r="C248" s="3"/>
      <c r="D248" s="15">
        <f>Table32[[#This Row],[Residential CLM $ Collected]]+Table32[[#This Row],[C&amp;I CLM $ Collected]]</f>
        <v>0</v>
      </c>
      <c r="E248" s="48">
        <f>Table3[[#This Row],[CLM $ Collected ]]/'1.) CLM Reference'!$B$4</f>
        <v>1.8715361095016738E-3</v>
      </c>
      <c r="F248" s="12">
        <f>Table32[[#This Row],[Residential Incentive Disbursements]]+Table32[[#This Row],[C&amp;I Incentive Disbursements]]</f>
        <v>0</v>
      </c>
      <c r="G248" s="17">
        <f>Table3[[#This Row],[Incentive Disbursements]]/'1.) CLM Reference'!$B$5</f>
        <v>0</v>
      </c>
      <c r="H248" s="17" t="str">
        <f t="shared" si="3"/>
        <v>NO</v>
      </c>
      <c r="I248" s="52"/>
      <c r="J248" s="53">
        <f>Table3[[#This Row],[CLM $ Collected ]]/'1.) CLM Reference'!$B$4</f>
        <v>1.8715361095016738E-3</v>
      </c>
      <c r="K248" s="54"/>
      <c r="L248" s="53">
        <f>Table3[[#This Row],[Incentive Disbursements]]/'1.) CLM Reference'!$B$5</f>
        <v>0</v>
      </c>
      <c r="M248" s="52"/>
      <c r="N248" s="55">
        <f>Table3[[#This Row],[CLM $ Collected ]]/'1.) CLM Reference'!$B$4</f>
        <v>1.8715361095016738E-3</v>
      </c>
      <c r="O248" s="54"/>
      <c r="P248" s="56">
        <f>Table3[[#This Row],[Incentive Disbursements]]/'1.) CLM Reference'!$B$5</f>
        <v>0</v>
      </c>
    </row>
    <row r="249" spans="1:16" s="49" customFormat="1" ht="15.75" thickBot="1" x14ac:dyDescent="0.3">
      <c r="A249" s="50"/>
      <c r="B249" s="51"/>
      <c r="C249" s="3"/>
      <c r="D249" s="15">
        <f>Table32[[#This Row],[Residential CLM $ Collected]]+Table32[[#This Row],[C&amp;I CLM $ Collected]]</f>
        <v>0</v>
      </c>
      <c r="E249" s="48">
        <f>Table3[[#This Row],[CLM $ Collected ]]/'1.) CLM Reference'!$B$4</f>
        <v>2.0230374802718407E-5</v>
      </c>
      <c r="F249" s="12">
        <f>Table32[[#This Row],[Residential Incentive Disbursements]]+Table32[[#This Row],[C&amp;I Incentive Disbursements]]</f>
        <v>0</v>
      </c>
      <c r="G249" s="17">
        <f>Table3[[#This Row],[Incentive Disbursements]]/'1.) CLM Reference'!$B$5</f>
        <v>0</v>
      </c>
      <c r="H249" s="17" t="str">
        <f t="shared" si="3"/>
        <v>NO</v>
      </c>
      <c r="I249" s="52"/>
      <c r="J249" s="53">
        <f>Table3[[#This Row],[CLM $ Collected ]]/'1.) CLM Reference'!$B$4</f>
        <v>2.0230374802718407E-5</v>
      </c>
      <c r="K249" s="54"/>
      <c r="L249" s="53">
        <f>Table3[[#This Row],[Incentive Disbursements]]/'1.) CLM Reference'!$B$5</f>
        <v>0</v>
      </c>
      <c r="M249" s="52"/>
      <c r="N249" s="55">
        <f>Table3[[#This Row],[CLM $ Collected ]]/'1.) CLM Reference'!$B$4</f>
        <v>2.0230374802718407E-5</v>
      </c>
      <c r="O249" s="54"/>
      <c r="P249" s="56">
        <f>Table3[[#This Row],[Incentive Disbursements]]/'1.) CLM Reference'!$B$5</f>
        <v>0</v>
      </c>
    </row>
    <row r="250" spans="1:16" s="49" customFormat="1" ht="15.75" thickBot="1" x14ac:dyDescent="0.3">
      <c r="A250" s="50"/>
      <c r="B250" s="51"/>
      <c r="C250" s="3"/>
      <c r="D250" s="15">
        <f>Table32[[#This Row],[Residential CLM $ Collected]]+Table32[[#This Row],[C&amp;I CLM $ Collected]]</f>
        <v>0</v>
      </c>
      <c r="E250" s="48">
        <f>Table3[[#This Row],[CLM $ Collected ]]/'1.) CLM Reference'!$B$4</f>
        <v>1.6245509240895672E-3</v>
      </c>
      <c r="F250" s="12">
        <f>Table32[[#This Row],[Residential Incentive Disbursements]]+Table32[[#This Row],[C&amp;I Incentive Disbursements]]</f>
        <v>0</v>
      </c>
      <c r="G250" s="17">
        <f>Table3[[#This Row],[Incentive Disbursements]]/'1.) CLM Reference'!$B$5</f>
        <v>1.0402792997178726E-3</v>
      </c>
      <c r="H250" s="17" t="str">
        <f t="shared" si="3"/>
        <v>NO</v>
      </c>
      <c r="I250" s="52"/>
      <c r="J250" s="53">
        <f>Table3[[#This Row],[CLM $ Collected ]]/'1.) CLM Reference'!$B$4</f>
        <v>1.6245509240895672E-3</v>
      </c>
      <c r="K250" s="54"/>
      <c r="L250" s="53">
        <f>Table3[[#This Row],[Incentive Disbursements]]/'1.) CLM Reference'!$B$5</f>
        <v>1.0402792997178726E-3</v>
      </c>
      <c r="M250" s="52"/>
      <c r="N250" s="55">
        <f>Table3[[#This Row],[CLM $ Collected ]]/'1.) CLM Reference'!$B$4</f>
        <v>1.6245509240895672E-3</v>
      </c>
      <c r="O250" s="54"/>
      <c r="P250" s="56">
        <f>Table3[[#This Row],[Incentive Disbursements]]/'1.) CLM Reference'!$B$5</f>
        <v>1.0402792997178726E-3</v>
      </c>
    </row>
    <row r="251" spans="1:16" s="49" customFormat="1" ht="15.75" thickBot="1" x14ac:dyDescent="0.3">
      <c r="A251" s="50"/>
      <c r="B251" s="51"/>
      <c r="C251" s="3"/>
      <c r="D251" s="15">
        <f>Table32[[#This Row],[Residential CLM $ Collected]]+Table32[[#This Row],[C&amp;I CLM $ Collected]]</f>
        <v>0</v>
      </c>
      <c r="E251" s="48">
        <f>Table3[[#This Row],[CLM $ Collected ]]/'1.) CLM Reference'!$B$4</f>
        <v>2.8779806506163821E-7</v>
      </c>
      <c r="F251" s="12">
        <f>Table32[[#This Row],[Residential Incentive Disbursements]]+Table32[[#This Row],[C&amp;I Incentive Disbursements]]</f>
        <v>0</v>
      </c>
      <c r="G251" s="17">
        <f>Table3[[#This Row],[Incentive Disbursements]]/'1.) CLM Reference'!$B$5</f>
        <v>0</v>
      </c>
      <c r="H251" s="17" t="str">
        <f t="shared" si="3"/>
        <v>N/A</v>
      </c>
      <c r="I251" s="52"/>
      <c r="J251" s="53">
        <f>Table3[[#This Row],[CLM $ Collected ]]/'1.) CLM Reference'!$B$4</f>
        <v>2.8779806506163821E-7</v>
      </c>
      <c r="K251" s="54"/>
      <c r="L251" s="53">
        <f>Table3[[#This Row],[Incentive Disbursements]]/'1.) CLM Reference'!$B$5</f>
        <v>0</v>
      </c>
      <c r="M251" s="52"/>
      <c r="N251" s="55">
        <f>Table3[[#This Row],[CLM $ Collected ]]/'1.) CLM Reference'!$B$4</f>
        <v>2.8779806506163821E-7</v>
      </c>
      <c r="O251" s="54"/>
      <c r="P251" s="56">
        <f>Table3[[#This Row],[Incentive Disbursements]]/'1.) CLM Reference'!$B$5</f>
        <v>0</v>
      </c>
    </row>
    <row r="252" spans="1:16" s="49" customFormat="1" ht="15.75" thickBot="1" x14ac:dyDescent="0.3">
      <c r="A252" s="50"/>
      <c r="B252" s="51"/>
      <c r="C252" s="3"/>
      <c r="D252" s="15">
        <f>Table32[[#This Row],[Residential CLM $ Collected]]+Table32[[#This Row],[C&amp;I CLM $ Collected]]</f>
        <v>0</v>
      </c>
      <c r="E252" s="48">
        <f>Table3[[#This Row],[CLM $ Collected ]]/'1.) CLM Reference'!$B$4</f>
        <v>0</v>
      </c>
      <c r="F252" s="12">
        <f>Table32[[#This Row],[Residential Incentive Disbursements]]+Table32[[#This Row],[C&amp;I Incentive Disbursements]]</f>
        <v>0</v>
      </c>
      <c r="G252" s="17">
        <f>Table3[[#This Row],[Incentive Disbursements]]/'1.) CLM Reference'!$B$5</f>
        <v>1.8878532653338959E-4</v>
      </c>
      <c r="H252" s="17" t="str">
        <f t="shared" si="3"/>
        <v>N/A</v>
      </c>
      <c r="I252" s="52"/>
      <c r="J252" s="53">
        <f>Table3[[#This Row],[CLM $ Collected ]]/'1.) CLM Reference'!$B$4</f>
        <v>0</v>
      </c>
      <c r="K252" s="54"/>
      <c r="L252" s="53">
        <f>Table3[[#This Row],[Incentive Disbursements]]/'1.) CLM Reference'!$B$5</f>
        <v>1.8878532653338959E-4</v>
      </c>
      <c r="M252" s="52"/>
      <c r="N252" s="55">
        <f>Table3[[#This Row],[CLM $ Collected ]]/'1.) CLM Reference'!$B$4</f>
        <v>0</v>
      </c>
      <c r="O252" s="54"/>
      <c r="P252" s="56">
        <f>Table3[[#This Row],[Incentive Disbursements]]/'1.) CLM Reference'!$B$5</f>
        <v>1.8878532653338959E-4</v>
      </c>
    </row>
    <row r="253" spans="1:16" s="49" customFormat="1" ht="15.75" thickBot="1" x14ac:dyDescent="0.3">
      <c r="A253" s="50"/>
      <c r="B253" s="51"/>
      <c r="C253" s="3"/>
      <c r="D253" s="15">
        <f>Table32[[#This Row],[Residential CLM $ Collected]]+Table32[[#This Row],[C&amp;I CLM $ Collected]]</f>
        <v>0</v>
      </c>
      <c r="E253" s="48">
        <f>Table3[[#This Row],[CLM $ Collected ]]/'1.) CLM Reference'!$B$4</f>
        <v>2.84691051431877E-5</v>
      </c>
      <c r="F253" s="12">
        <f>Table32[[#This Row],[Residential Incentive Disbursements]]+Table32[[#This Row],[C&amp;I Incentive Disbursements]]</f>
        <v>0</v>
      </c>
      <c r="G253" s="17">
        <f>Table3[[#This Row],[Incentive Disbursements]]/'1.) CLM Reference'!$B$5</f>
        <v>0</v>
      </c>
      <c r="H253" s="17" t="str">
        <f t="shared" si="3"/>
        <v>NO</v>
      </c>
      <c r="I253" s="52"/>
      <c r="J253" s="53">
        <f>Table3[[#This Row],[CLM $ Collected ]]/'1.) CLM Reference'!$B$4</f>
        <v>2.84691051431877E-5</v>
      </c>
      <c r="K253" s="54"/>
      <c r="L253" s="53">
        <f>Table3[[#This Row],[Incentive Disbursements]]/'1.) CLM Reference'!$B$5</f>
        <v>0</v>
      </c>
      <c r="M253" s="52"/>
      <c r="N253" s="55">
        <f>Table3[[#This Row],[CLM $ Collected ]]/'1.) CLM Reference'!$B$4</f>
        <v>2.84691051431877E-5</v>
      </c>
      <c r="O253" s="54"/>
      <c r="P253" s="56">
        <f>Table3[[#This Row],[Incentive Disbursements]]/'1.) CLM Reference'!$B$5</f>
        <v>0</v>
      </c>
    </row>
    <row r="254" spans="1:16" s="49" customFormat="1" ht="15.75" thickBot="1" x14ac:dyDescent="0.3">
      <c r="A254" s="50"/>
      <c r="B254" s="51"/>
      <c r="C254" s="3"/>
      <c r="D254" s="15">
        <f>Table32[[#This Row],[Residential CLM $ Collected]]+Table32[[#This Row],[C&amp;I CLM $ Collected]]</f>
        <v>0</v>
      </c>
      <c r="E254" s="48">
        <f>Table3[[#This Row],[CLM $ Collected ]]/'1.) CLM Reference'!$B$4</f>
        <v>4.1773346749616885E-3</v>
      </c>
      <c r="F254" s="12">
        <f>Table32[[#This Row],[Residential Incentive Disbursements]]+Table32[[#This Row],[C&amp;I Incentive Disbursements]]</f>
        <v>0</v>
      </c>
      <c r="G254" s="17">
        <f>Table3[[#This Row],[Incentive Disbursements]]/'1.) CLM Reference'!$B$5</f>
        <v>2.8069158840067906E-3</v>
      </c>
      <c r="H254" s="17" t="str">
        <f t="shared" si="3"/>
        <v>NO</v>
      </c>
      <c r="I254" s="52"/>
      <c r="J254" s="53">
        <f>Table3[[#This Row],[CLM $ Collected ]]/'1.) CLM Reference'!$B$4</f>
        <v>4.1773346749616885E-3</v>
      </c>
      <c r="K254" s="54"/>
      <c r="L254" s="53">
        <f>Table3[[#This Row],[Incentive Disbursements]]/'1.) CLM Reference'!$B$5</f>
        <v>2.8069158840067906E-3</v>
      </c>
      <c r="M254" s="52"/>
      <c r="N254" s="55">
        <f>Table3[[#This Row],[CLM $ Collected ]]/'1.) CLM Reference'!$B$4</f>
        <v>4.1773346749616885E-3</v>
      </c>
      <c r="O254" s="54"/>
      <c r="P254" s="56">
        <f>Table3[[#This Row],[Incentive Disbursements]]/'1.) CLM Reference'!$B$5</f>
        <v>2.8069158840067906E-3</v>
      </c>
    </row>
    <row r="255" spans="1:16" s="49" customFormat="1" ht="15.75" thickBot="1" x14ac:dyDescent="0.3">
      <c r="A255" s="50"/>
      <c r="B255" s="51"/>
      <c r="C255" s="3"/>
      <c r="D255" s="15">
        <f>Table32[[#This Row],[Residential CLM $ Collected]]+Table32[[#This Row],[C&amp;I CLM $ Collected]]</f>
        <v>0</v>
      </c>
      <c r="E255" s="48">
        <f>Table3[[#This Row],[CLM $ Collected ]]/'1.) CLM Reference'!$B$4</f>
        <v>3.7420071348960097E-5</v>
      </c>
      <c r="F255" s="12">
        <f>Table32[[#This Row],[Residential Incentive Disbursements]]+Table32[[#This Row],[C&amp;I Incentive Disbursements]]</f>
        <v>0</v>
      </c>
      <c r="G255" s="17">
        <f>Table3[[#This Row],[Incentive Disbursements]]/'1.) CLM Reference'!$B$5</f>
        <v>0</v>
      </c>
      <c r="H255" s="17" t="str">
        <f t="shared" si="3"/>
        <v>NO</v>
      </c>
      <c r="I255" s="52"/>
      <c r="J255" s="53">
        <f>Table3[[#This Row],[CLM $ Collected ]]/'1.) CLM Reference'!$B$4</f>
        <v>3.7420071348960097E-5</v>
      </c>
      <c r="K255" s="54"/>
      <c r="L255" s="53">
        <f>Table3[[#This Row],[Incentive Disbursements]]/'1.) CLM Reference'!$B$5</f>
        <v>0</v>
      </c>
      <c r="M255" s="52"/>
      <c r="N255" s="55">
        <f>Table3[[#This Row],[CLM $ Collected ]]/'1.) CLM Reference'!$B$4</f>
        <v>3.7420071348960097E-5</v>
      </c>
      <c r="O255" s="54"/>
      <c r="P255" s="56">
        <f>Table3[[#This Row],[Incentive Disbursements]]/'1.) CLM Reference'!$B$5</f>
        <v>0</v>
      </c>
    </row>
    <row r="256" spans="1:16" s="49" customFormat="1" ht="15.75" thickBot="1" x14ac:dyDescent="0.3">
      <c r="A256" s="50"/>
      <c r="B256" s="51"/>
      <c r="C256" s="3"/>
      <c r="D256" s="15">
        <f>Table32[[#This Row],[Residential CLM $ Collected]]+Table32[[#This Row],[C&amp;I CLM $ Collected]]</f>
        <v>0</v>
      </c>
      <c r="E256" s="48">
        <f>Table3[[#This Row],[CLM $ Collected ]]/'1.) CLM Reference'!$B$4</f>
        <v>0</v>
      </c>
      <c r="F256" s="12">
        <f>Table32[[#This Row],[Residential Incentive Disbursements]]+Table32[[#This Row],[C&amp;I Incentive Disbursements]]</f>
        <v>0</v>
      </c>
      <c r="G256" s="17">
        <f>Table3[[#This Row],[Incentive Disbursements]]/'1.) CLM Reference'!$B$5</f>
        <v>2.9208996570693934E-5</v>
      </c>
      <c r="H256" s="17" t="str">
        <f t="shared" si="3"/>
        <v>N/A</v>
      </c>
      <c r="I256" s="52"/>
      <c r="J256" s="53">
        <f>Table3[[#This Row],[CLM $ Collected ]]/'1.) CLM Reference'!$B$4</f>
        <v>0</v>
      </c>
      <c r="K256" s="54"/>
      <c r="L256" s="53">
        <f>Table3[[#This Row],[Incentive Disbursements]]/'1.) CLM Reference'!$B$5</f>
        <v>2.9208996570693934E-5</v>
      </c>
      <c r="M256" s="52"/>
      <c r="N256" s="55">
        <f>Table3[[#This Row],[CLM $ Collected ]]/'1.) CLM Reference'!$B$4</f>
        <v>0</v>
      </c>
      <c r="O256" s="54"/>
      <c r="P256" s="56">
        <f>Table3[[#This Row],[Incentive Disbursements]]/'1.) CLM Reference'!$B$5</f>
        <v>2.9208996570693934E-5</v>
      </c>
    </row>
    <row r="257" spans="1:16" s="49" customFormat="1" ht="15.75" thickBot="1" x14ac:dyDescent="0.3">
      <c r="A257" s="50"/>
      <c r="B257" s="51"/>
      <c r="C257" s="3"/>
      <c r="D257" s="15">
        <f>Table32[[#This Row],[Residential CLM $ Collected]]+Table32[[#This Row],[C&amp;I CLM $ Collected]]</f>
        <v>0</v>
      </c>
      <c r="E257" s="48">
        <f>Table3[[#This Row],[CLM $ Collected ]]/'1.) CLM Reference'!$B$4</f>
        <v>3.0569445360363718E-3</v>
      </c>
      <c r="F257" s="12">
        <f>Table32[[#This Row],[Residential Incentive Disbursements]]+Table32[[#This Row],[C&amp;I Incentive Disbursements]]</f>
        <v>0</v>
      </c>
      <c r="G257" s="17">
        <f>Table3[[#This Row],[Incentive Disbursements]]/'1.) CLM Reference'!$B$5</f>
        <v>4.0696249602754763E-3</v>
      </c>
      <c r="H257" s="17" t="str">
        <f t="shared" si="3"/>
        <v>YES</v>
      </c>
      <c r="I257" s="52"/>
      <c r="J257" s="53">
        <f>Table3[[#This Row],[CLM $ Collected ]]/'1.) CLM Reference'!$B$4</f>
        <v>3.0569445360363718E-3</v>
      </c>
      <c r="K257" s="54"/>
      <c r="L257" s="53">
        <f>Table3[[#This Row],[Incentive Disbursements]]/'1.) CLM Reference'!$B$5</f>
        <v>4.0696249602754763E-3</v>
      </c>
      <c r="M257" s="52"/>
      <c r="N257" s="55">
        <f>Table3[[#This Row],[CLM $ Collected ]]/'1.) CLM Reference'!$B$4</f>
        <v>3.0569445360363718E-3</v>
      </c>
      <c r="O257" s="54"/>
      <c r="P257" s="56">
        <f>Table3[[#This Row],[Incentive Disbursements]]/'1.) CLM Reference'!$B$5</f>
        <v>4.0696249602754763E-3</v>
      </c>
    </row>
    <row r="258" spans="1:16" s="49" customFormat="1" ht="15.75" thickBot="1" x14ac:dyDescent="0.3">
      <c r="A258" s="50"/>
      <c r="B258" s="51"/>
      <c r="C258" s="3"/>
      <c r="D258" s="15">
        <f>Table32[[#This Row],[Residential CLM $ Collected]]+Table32[[#This Row],[C&amp;I CLM $ Collected]]</f>
        <v>0</v>
      </c>
      <c r="E258" s="48">
        <f>Table3[[#This Row],[CLM $ Collected ]]/'1.) CLM Reference'!$B$4</f>
        <v>6.1574767489780639E-3</v>
      </c>
      <c r="F258" s="12">
        <f>Table32[[#This Row],[Residential Incentive Disbursements]]+Table32[[#This Row],[C&amp;I Incentive Disbursements]]</f>
        <v>0</v>
      </c>
      <c r="G258" s="17">
        <f>Table3[[#This Row],[Incentive Disbursements]]/'1.) CLM Reference'!$B$5</f>
        <v>8.8387123581756843E-4</v>
      </c>
      <c r="H258" s="17" t="str">
        <f t="shared" si="3"/>
        <v>NO</v>
      </c>
      <c r="I258" s="52"/>
      <c r="J258" s="53">
        <f>Table3[[#This Row],[CLM $ Collected ]]/'1.) CLM Reference'!$B$4</f>
        <v>6.1574767489780639E-3</v>
      </c>
      <c r="K258" s="54"/>
      <c r="L258" s="53">
        <f>Table3[[#This Row],[Incentive Disbursements]]/'1.) CLM Reference'!$B$5</f>
        <v>8.8387123581756843E-4</v>
      </c>
      <c r="M258" s="52"/>
      <c r="N258" s="55">
        <f>Table3[[#This Row],[CLM $ Collected ]]/'1.) CLM Reference'!$B$4</f>
        <v>6.1574767489780639E-3</v>
      </c>
      <c r="O258" s="54"/>
      <c r="P258" s="56">
        <f>Table3[[#This Row],[Incentive Disbursements]]/'1.) CLM Reference'!$B$5</f>
        <v>8.8387123581756843E-4</v>
      </c>
    </row>
    <row r="259" spans="1:16" s="49" customFormat="1" ht="15.75" thickBot="1" x14ac:dyDescent="0.3">
      <c r="A259" s="50"/>
      <c r="B259" s="51"/>
      <c r="C259" s="3"/>
      <c r="D259" s="15">
        <f>Table32[[#This Row],[Residential CLM $ Collected]]+Table32[[#This Row],[C&amp;I CLM $ Collected]]</f>
        <v>0</v>
      </c>
      <c r="E259" s="48">
        <f>Table3[[#This Row],[CLM $ Collected ]]/'1.) CLM Reference'!$B$4</f>
        <v>2.640245201752712E-3</v>
      </c>
      <c r="F259" s="12">
        <f>Table32[[#This Row],[Residential Incentive Disbursements]]+Table32[[#This Row],[C&amp;I Incentive Disbursements]]</f>
        <v>0</v>
      </c>
      <c r="G259" s="17">
        <f>Table3[[#This Row],[Incentive Disbursements]]/'1.) CLM Reference'!$B$5</f>
        <v>1.8103891303482673E-2</v>
      </c>
      <c r="H259" s="17" t="str">
        <f t="shared" si="3"/>
        <v>YES</v>
      </c>
      <c r="I259" s="52"/>
      <c r="J259" s="53">
        <f>Table3[[#This Row],[CLM $ Collected ]]/'1.) CLM Reference'!$B$4</f>
        <v>2.640245201752712E-3</v>
      </c>
      <c r="K259" s="54"/>
      <c r="L259" s="53">
        <f>Table3[[#This Row],[Incentive Disbursements]]/'1.) CLM Reference'!$B$5</f>
        <v>1.8103891303482673E-2</v>
      </c>
      <c r="M259" s="52"/>
      <c r="N259" s="55">
        <f>Table3[[#This Row],[CLM $ Collected ]]/'1.) CLM Reference'!$B$4</f>
        <v>2.640245201752712E-3</v>
      </c>
      <c r="O259" s="54"/>
      <c r="P259" s="56">
        <f>Table3[[#This Row],[Incentive Disbursements]]/'1.) CLM Reference'!$B$5</f>
        <v>1.8103891303482673E-2</v>
      </c>
    </row>
    <row r="260" spans="1:16" s="49" customFormat="1" ht="15.75" thickBot="1" x14ac:dyDescent="0.3">
      <c r="A260" s="50"/>
      <c r="B260" s="51"/>
      <c r="C260" s="3"/>
      <c r="D260" s="15">
        <f>Table32[[#This Row],[Residential CLM $ Collected]]+Table32[[#This Row],[C&amp;I CLM $ Collected]]</f>
        <v>0</v>
      </c>
      <c r="E260" s="48">
        <f>Table3[[#This Row],[CLM $ Collected ]]/'1.) CLM Reference'!$B$4</f>
        <v>4.3042879095918432E-3</v>
      </c>
      <c r="F260" s="12">
        <f>Table32[[#This Row],[Residential Incentive Disbursements]]+Table32[[#This Row],[C&amp;I Incentive Disbursements]]</f>
        <v>0</v>
      </c>
      <c r="G260" s="17">
        <f>Table3[[#This Row],[Incentive Disbursements]]/'1.) CLM Reference'!$B$5</f>
        <v>1.7658199656457466E-3</v>
      </c>
      <c r="H260" s="17" t="str">
        <f t="shared" si="3"/>
        <v>NO</v>
      </c>
      <c r="I260" s="52"/>
      <c r="J260" s="53">
        <f>Table3[[#This Row],[CLM $ Collected ]]/'1.) CLM Reference'!$B$4</f>
        <v>4.3042879095918432E-3</v>
      </c>
      <c r="K260" s="54"/>
      <c r="L260" s="53">
        <f>Table3[[#This Row],[Incentive Disbursements]]/'1.) CLM Reference'!$B$5</f>
        <v>1.7658199656457466E-3</v>
      </c>
      <c r="M260" s="52"/>
      <c r="N260" s="55">
        <f>Table3[[#This Row],[CLM $ Collected ]]/'1.) CLM Reference'!$B$4</f>
        <v>4.3042879095918432E-3</v>
      </c>
      <c r="O260" s="54"/>
      <c r="P260" s="56">
        <f>Table3[[#This Row],[Incentive Disbursements]]/'1.) CLM Reference'!$B$5</f>
        <v>1.7658199656457466E-3</v>
      </c>
    </row>
    <row r="261" spans="1:16" s="49" customFormat="1" ht="15.75" thickBot="1" x14ac:dyDescent="0.3">
      <c r="A261" s="50"/>
      <c r="B261" s="51"/>
      <c r="C261" s="3"/>
      <c r="D261" s="15">
        <f>Table32[[#This Row],[Residential CLM $ Collected]]+Table32[[#This Row],[C&amp;I CLM $ Collected]]</f>
        <v>0</v>
      </c>
      <c r="E261" s="48">
        <f>Table3[[#This Row],[CLM $ Collected ]]/'1.) CLM Reference'!$B$4</f>
        <v>2.7842448885219764E-3</v>
      </c>
      <c r="F261" s="12">
        <f>Table32[[#This Row],[Residential Incentive Disbursements]]+Table32[[#This Row],[C&amp;I Incentive Disbursements]]</f>
        <v>0</v>
      </c>
      <c r="G261" s="17">
        <f>Table3[[#This Row],[Incentive Disbursements]]/'1.) CLM Reference'!$B$5</f>
        <v>9.3741630123909915E-4</v>
      </c>
      <c r="H261" s="17" t="str">
        <f t="shared" si="3"/>
        <v>NO</v>
      </c>
      <c r="I261" s="52"/>
      <c r="J261" s="53">
        <f>Table3[[#This Row],[CLM $ Collected ]]/'1.) CLM Reference'!$B$4</f>
        <v>2.7842448885219764E-3</v>
      </c>
      <c r="K261" s="54"/>
      <c r="L261" s="53">
        <f>Table3[[#This Row],[Incentive Disbursements]]/'1.) CLM Reference'!$B$5</f>
        <v>9.3741630123909915E-4</v>
      </c>
      <c r="M261" s="52"/>
      <c r="N261" s="55">
        <f>Table3[[#This Row],[CLM $ Collected ]]/'1.) CLM Reference'!$B$4</f>
        <v>2.7842448885219764E-3</v>
      </c>
      <c r="O261" s="54"/>
      <c r="P261" s="56">
        <f>Table3[[#This Row],[Incentive Disbursements]]/'1.) CLM Reference'!$B$5</f>
        <v>9.3741630123909915E-4</v>
      </c>
    </row>
    <row r="262" spans="1:16" s="49" customFormat="1" ht="15.75" thickBot="1" x14ac:dyDescent="0.3">
      <c r="A262" s="50"/>
      <c r="B262" s="51"/>
      <c r="C262" s="3"/>
      <c r="D262" s="15">
        <f>Table32[[#This Row],[Residential CLM $ Collected]]+Table32[[#This Row],[C&amp;I CLM $ Collected]]</f>
        <v>0</v>
      </c>
      <c r="E262" s="48">
        <f>Table3[[#This Row],[CLM $ Collected ]]/'1.) CLM Reference'!$B$4</f>
        <v>3.7407689307218045E-3</v>
      </c>
      <c r="F262" s="12">
        <f>Table32[[#This Row],[Residential Incentive Disbursements]]+Table32[[#This Row],[C&amp;I Incentive Disbursements]]</f>
        <v>0</v>
      </c>
      <c r="G262" s="17">
        <f>Table3[[#This Row],[Incentive Disbursements]]/'1.) CLM Reference'!$B$5</f>
        <v>1.3738930139832724E-3</v>
      </c>
      <c r="H262" s="17" t="str">
        <f t="shared" ref="H262:H325" si="4">IF(ROUND(E262,5)&lt;0.00001,"N/A",IF(ROUND(E262,5)&lt;=ROUND(G262,5),"YES","NO"))</f>
        <v>NO</v>
      </c>
      <c r="I262" s="52"/>
      <c r="J262" s="53">
        <f>Table3[[#This Row],[CLM $ Collected ]]/'1.) CLM Reference'!$B$4</f>
        <v>3.7407689307218045E-3</v>
      </c>
      <c r="K262" s="54"/>
      <c r="L262" s="53">
        <f>Table3[[#This Row],[Incentive Disbursements]]/'1.) CLM Reference'!$B$5</f>
        <v>1.3738930139832724E-3</v>
      </c>
      <c r="M262" s="52"/>
      <c r="N262" s="55">
        <f>Table3[[#This Row],[CLM $ Collected ]]/'1.) CLM Reference'!$B$4</f>
        <v>3.7407689307218045E-3</v>
      </c>
      <c r="O262" s="54"/>
      <c r="P262" s="56">
        <f>Table3[[#This Row],[Incentive Disbursements]]/'1.) CLM Reference'!$B$5</f>
        <v>1.3738930139832724E-3</v>
      </c>
    </row>
    <row r="263" spans="1:16" s="49" customFormat="1" ht="15.75" thickBot="1" x14ac:dyDescent="0.3">
      <c r="A263" s="50"/>
      <c r="B263" s="51"/>
      <c r="C263" s="3"/>
      <c r="D263" s="15">
        <f>Table32[[#This Row],[Residential CLM $ Collected]]+Table32[[#This Row],[C&amp;I CLM $ Collected]]</f>
        <v>0</v>
      </c>
      <c r="E263" s="48">
        <f>Table3[[#This Row],[CLM $ Collected ]]/'1.) CLM Reference'!$B$4</f>
        <v>0</v>
      </c>
      <c r="F263" s="12">
        <f>Table32[[#This Row],[Residential Incentive Disbursements]]+Table32[[#This Row],[C&amp;I Incentive Disbursements]]</f>
        <v>0</v>
      </c>
      <c r="G263" s="17">
        <f>Table3[[#This Row],[Incentive Disbursements]]/'1.) CLM Reference'!$B$5</f>
        <v>1.0794603289035033E-5</v>
      </c>
      <c r="H263" s="17" t="str">
        <f t="shared" si="4"/>
        <v>N/A</v>
      </c>
      <c r="I263" s="52"/>
      <c r="J263" s="53">
        <f>Table3[[#This Row],[CLM $ Collected ]]/'1.) CLM Reference'!$B$4</f>
        <v>0</v>
      </c>
      <c r="K263" s="54"/>
      <c r="L263" s="53">
        <f>Table3[[#This Row],[Incentive Disbursements]]/'1.) CLM Reference'!$B$5</f>
        <v>1.0794603289035033E-5</v>
      </c>
      <c r="M263" s="52"/>
      <c r="N263" s="55">
        <f>Table3[[#This Row],[CLM $ Collected ]]/'1.) CLM Reference'!$B$4</f>
        <v>0</v>
      </c>
      <c r="O263" s="54"/>
      <c r="P263" s="56">
        <f>Table3[[#This Row],[Incentive Disbursements]]/'1.) CLM Reference'!$B$5</f>
        <v>1.0794603289035033E-5</v>
      </c>
    </row>
    <row r="264" spans="1:16" s="49" customFormat="1" ht="15.75" thickBot="1" x14ac:dyDescent="0.3">
      <c r="A264" s="50"/>
      <c r="B264" s="51"/>
      <c r="C264" s="3"/>
      <c r="D264" s="15">
        <f>Table32[[#This Row],[Residential CLM $ Collected]]+Table32[[#This Row],[C&amp;I CLM $ Collected]]</f>
        <v>0</v>
      </c>
      <c r="E264" s="48">
        <f>Table3[[#This Row],[CLM $ Collected ]]/'1.) CLM Reference'!$B$4</f>
        <v>5.9268027425240476E-3</v>
      </c>
      <c r="F264" s="12">
        <f>Table32[[#This Row],[Residential Incentive Disbursements]]+Table32[[#This Row],[C&amp;I Incentive Disbursements]]</f>
        <v>0</v>
      </c>
      <c r="G264" s="17">
        <f>Table3[[#This Row],[Incentive Disbursements]]/'1.) CLM Reference'!$B$5</f>
        <v>1.2173416251782483E-2</v>
      </c>
      <c r="H264" s="17" t="str">
        <f t="shared" si="4"/>
        <v>YES</v>
      </c>
      <c r="I264" s="52"/>
      <c r="J264" s="53">
        <f>Table3[[#This Row],[CLM $ Collected ]]/'1.) CLM Reference'!$B$4</f>
        <v>5.9268027425240476E-3</v>
      </c>
      <c r="K264" s="54"/>
      <c r="L264" s="53">
        <f>Table3[[#This Row],[Incentive Disbursements]]/'1.) CLM Reference'!$B$5</f>
        <v>1.2173416251782483E-2</v>
      </c>
      <c r="M264" s="52"/>
      <c r="N264" s="55">
        <f>Table3[[#This Row],[CLM $ Collected ]]/'1.) CLM Reference'!$B$4</f>
        <v>5.9268027425240476E-3</v>
      </c>
      <c r="O264" s="54"/>
      <c r="P264" s="56">
        <f>Table3[[#This Row],[Incentive Disbursements]]/'1.) CLM Reference'!$B$5</f>
        <v>1.2173416251782483E-2</v>
      </c>
    </row>
    <row r="265" spans="1:16" s="49" customFormat="1" ht="15.75" thickBot="1" x14ac:dyDescent="0.3">
      <c r="A265" s="50"/>
      <c r="B265" s="51"/>
      <c r="C265" s="3"/>
      <c r="D265" s="15">
        <f>Table32[[#This Row],[Residential CLM $ Collected]]+Table32[[#This Row],[C&amp;I CLM $ Collected]]</f>
        <v>0</v>
      </c>
      <c r="E265" s="48">
        <f>Table3[[#This Row],[CLM $ Collected ]]/'1.) CLM Reference'!$B$4</f>
        <v>1.5605520273913717E-5</v>
      </c>
      <c r="F265" s="12">
        <f>Table32[[#This Row],[Residential Incentive Disbursements]]+Table32[[#This Row],[C&amp;I Incentive Disbursements]]</f>
        <v>0</v>
      </c>
      <c r="G265" s="17">
        <f>Table3[[#This Row],[Incentive Disbursements]]/'1.) CLM Reference'!$B$5</f>
        <v>0</v>
      </c>
      <c r="H265" s="17" t="str">
        <f t="shared" si="4"/>
        <v>NO</v>
      </c>
      <c r="I265" s="52"/>
      <c r="J265" s="53">
        <f>Table3[[#This Row],[CLM $ Collected ]]/'1.) CLM Reference'!$B$4</f>
        <v>1.5605520273913717E-5</v>
      </c>
      <c r="K265" s="54"/>
      <c r="L265" s="53">
        <f>Table3[[#This Row],[Incentive Disbursements]]/'1.) CLM Reference'!$B$5</f>
        <v>0</v>
      </c>
      <c r="M265" s="52"/>
      <c r="N265" s="55">
        <f>Table3[[#This Row],[CLM $ Collected ]]/'1.) CLM Reference'!$B$4</f>
        <v>1.5605520273913717E-5</v>
      </c>
      <c r="O265" s="54"/>
      <c r="P265" s="56">
        <f>Table3[[#This Row],[Incentive Disbursements]]/'1.) CLM Reference'!$B$5</f>
        <v>0</v>
      </c>
    </row>
    <row r="266" spans="1:16" s="49" customFormat="1" ht="15.75" thickBot="1" x14ac:dyDescent="0.3">
      <c r="A266" s="50"/>
      <c r="B266" s="51"/>
      <c r="C266" s="3"/>
      <c r="D266" s="15">
        <f>Table32[[#This Row],[Residential CLM $ Collected]]+Table32[[#This Row],[C&amp;I CLM $ Collected]]</f>
        <v>0</v>
      </c>
      <c r="E266" s="48">
        <f>Table3[[#This Row],[CLM $ Collected ]]/'1.) CLM Reference'!$B$4</f>
        <v>3.6895697473852554E-3</v>
      </c>
      <c r="F266" s="12">
        <f>Table32[[#This Row],[Residential Incentive Disbursements]]+Table32[[#This Row],[C&amp;I Incentive Disbursements]]</f>
        <v>0</v>
      </c>
      <c r="G266" s="17">
        <f>Table3[[#This Row],[Incentive Disbursements]]/'1.) CLM Reference'!$B$5</f>
        <v>1.1362974626307051E-3</v>
      </c>
      <c r="H266" s="17" t="str">
        <f t="shared" si="4"/>
        <v>NO</v>
      </c>
      <c r="I266" s="52"/>
      <c r="J266" s="53">
        <f>Table3[[#This Row],[CLM $ Collected ]]/'1.) CLM Reference'!$B$4</f>
        <v>3.6895697473852554E-3</v>
      </c>
      <c r="K266" s="54"/>
      <c r="L266" s="53">
        <f>Table3[[#This Row],[Incentive Disbursements]]/'1.) CLM Reference'!$B$5</f>
        <v>1.1362974626307051E-3</v>
      </c>
      <c r="M266" s="52"/>
      <c r="N266" s="55">
        <f>Table3[[#This Row],[CLM $ Collected ]]/'1.) CLM Reference'!$B$4</f>
        <v>3.6895697473852554E-3</v>
      </c>
      <c r="O266" s="54"/>
      <c r="P266" s="56">
        <f>Table3[[#This Row],[Incentive Disbursements]]/'1.) CLM Reference'!$B$5</f>
        <v>1.1362974626307051E-3</v>
      </c>
    </row>
    <row r="267" spans="1:16" s="49" customFormat="1" ht="15.75" thickBot="1" x14ac:dyDescent="0.3">
      <c r="A267" s="50"/>
      <c r="B267" s="51"/>
      <c r="C267" s="3"/>
      <c r="D267" s="15">
        <f>Table32[[#This Row],[Residential CLM $ Collected]]+Table32[[#This Row],[C&amp;I CLM $ Collected]]</f>
        <v>0</v>
      </c>
      <c r="E267" s="48">
        <f>Table3[[#This Row],[CLM $ Collected ]]/'1.) CLM Reference'!$B$4</f>
        <v>2.5037222063833506E-5</v>
      </c>
      <c r="F267" s="12">
        <f>Table32[[#This Row],[Residential Incentive Disbursements]]+Table32[[#This Row],[C&amp;I Incentive Disbursements]]</f>
        <v>0</v>
      </c>
      <c r="G267" s="17">
        <f>Table3[[#This Row],[Incentive Disbursements]]/'1.) CLM Reference'!$B$5</f>
        <v>6.853704092021917E-5</v>
      </c>
      <c r="H267" s="17" t="str">
        <f t="shared" si="4"/>
        <v>YES</v>
      </c>
      <c r="I267" s="52"/>
      <c r="J267" s="53">
        <f>Table3[[#This Row],[CLM $ Collected ]]/'1.) CLM Reference'!$B$4</f>
        <v>2.5037222063833506E-5</v>
      </c>
      <c r="K267" s="54"/>
      <c r="L267" s="53">
        <f>Table3[[#This Row],[Incentive Disbursements]]/'1.) CLM Reference'!$B$5</f>
        <v>6.853704092021917E-5</v>
      </c>
      <c r="M267" s="52"/>
      <c r="N267" s="55">
        <f>Table3[[#This Row],[CLM $ Collected ]]/'1.) CLM Reference'!$B$4</f>
        <v>2.5037222063833506E-5</v>
      </c>
      <c r="O267" s="54"/>
      <c r="P267" s="56">
        <f>Table3[[#This Row],[Incentive Disbursements]]/'1.) CLM Reference'!$B$5</f>
        <v>6.853704092021917E-5</v>
      </c>
    </row>
    <row r="268" spans="1:16" s="49" customFormat="1" ht="15.75" thickBot="1" x14ac:dyDescent="0.3">
      <c r="A268" s="50"/>
      <c r="B268" s="51"/>
      <c r="C268" s="3"/>
      <c r="D268" s="15">
        <f>Table32[[#This Row],[Residential CLM $ Collected]]+Table32[[#This Row],[C&amp;I CLM $ Collected]]</f>
        <v>0</v>
      </c>
      <c r="E268" s="48">
        <f>Table3[[#This Row],[CLM $ Collected ]]/'1.) CLM Reference'!$B$4</f>
        <v>6.5371162208245782E-3</v>
      </c>
      <c r="F268" s="12">
        <f>Table32[[#This Row],[Residential Incentive Disbursements]]+Table32[[#This Row],[C&amp;I Incentive Disbursements]]</f>
        <v>0</v>
      </c>
      <c r="G268" s="17">
        <f>Table3[[#This Row],[Incentive Disbursements]]/'1.) CLM Reference'!$B$5</f>
        <v>7.029100324985234E-3</v>
      </c>
      <c r="H268" s="17" t="str">
        <f t="shared" si="4"/>
        <v>YES</v>
      </c>
      <c r="I268" s="52"/>
      <c r="J268" s="53">
        <f>Table3[[#This Row],[CLM $ Collected ]]/'1.) CLM Reference'!$B$4</f>
        <v>6.5371162208245782E-3</v>
      </c>
      <c r="K268" s="54"/>
      <c r="L268" s="53">
        <f>Table3[[#This Row],[Incentive Disbursements]]/'1.) CLM Reference'!$B$5</f>
        <v>7.029100324985234E-3</v>
      </c>
      <c r="M268" s="52"/>
      <c r="N268" s="55">
        <f>Table3[[#This Row],[CLM $ Collected ]]/'1.) CLM Reference'!$B$4</f>
        <v>6.5371162208245782E-3</v>
      </c>
      <c r="O268" s="54"/>
      <c r="P268" s="56">
        <f>Table3[[#This Row],[Incentive Disbursements]]/'1.) CLM Reference'!$B$5</f>
        <v>7.029100324985234E-3</v>
      </c>
    </row>
    <row r="269" spans="1:16" s="49" customFormat="1" ht="15.75" thickBot="1" x14ac:dyDescent="0.3">
      <c r="A269" s="50"/>
      <c r="B269" s="51"/>
      <c r="C269" s="3"/>
      <c r="D269" s="15">
        <f>Table32[[#This Row],[Residential CLM $ Collected]]+Table32[[#This Row],[C&amp;I CLM $ Collected]]</f>
        <v>0</v>
      </c>
      <c r="E269" s="48">
        <f>Table3[[#This Row],[CLM $ Collected ]]/'1.) CLM Reference'!$B$4</f>
        <v>4.2655583159824217E-3</v>
      </c>
      <c r="F269" s="12">
        <f>Table32[[#This Row],[Residential Incentive Disbursements]]+Table32[[#This Row],[C&amp;I Incentive Disbursements]]</f>
        <v>0</v>
      </c>
      <c r="G269" s="17">
        <f>Table3[[#This Row],[Incentive Disbursements]]/'1.) CLM Reference'!$B$5</f>
        <v>1.3464922444081724E-3</v>
      </c>
      <c r="H269" s="17" t="str">
        <f t="shared" si="4"/>
        <v>NO</v>
      </c>
      <c r="I269" s="52"/>
      <c r="J269" s="53">
        <f>Table3[[#This Row],[CLM $ Collected ]]/'1.) CLM Reference'!$B$4</f>
        <v>4.2655583159824217E-3</v>
      </c>
      <c r="K269" s="54"/>
      <c r="L269" s="53">
        <f>Table3[[#This Row],[Incentive Disbursements]]/'1.) CLM Reference'!$B$5</f>
        <v>1.3464922444081724E-3</v>
      </c>
      <c r="M269" s="52"/>
      <c r="N269" s="55">
        <f>Table3[[#This Row],[CLM $ Collected ]]/'1.) CLM Reference'!$B$4</f>
        <v>4.2655583159824217E-3</v>
      </c>
      <c r="O269" s="54"/>
      <c r="P269" s="56">
        <f>Table3[[#This Row],[Incentive Disbursements]]/'1.) CLM Reference'!$B$5</f>
        <v>1.3464922444081724E-3</v>
      </c>
    </row>
    <row r="270" spans="1:16" s="49" customFormat="1" ht="15.75" thickBot="1" x14ac:dyDescent="0.3">
      <c r="A270" s="50"/>
      <c r="B270" s="51"/>
      <c r="C270" s="3"/>
      <c r="D270" s="15">
        <f>Table32[[#This Row],[Residential CLM $ Collected]]+Table32[[#This Row],[C&amp;I CLM $ Collected]]</f>
        <v>0</v>
      </c>
      <c r="E270" s="48">
        <f>Table3[[#This Row],[CLM $ Collected ]]/'1.) CLM Reference'!$B$4</f>
        <v>2.777118365008172E-3</v>
      </c>
      <c r="F270" s="12">
        <f>Table32[[#This Row],[Residential Incentive Disbursements]]+Table32[[#This Row],[C&amp;I Incentive Disbursements]]</f>
        <v>0</v>
      </c>
      <c r="G270" s="17">
        <f>Table3[[#This Row],[Incentive Disbursements]]/'1.) CLM Reference'!$B$5</f>
        <v>6.9593526409744819E-4</v>
      </c>
      <c r="H270" s="17" t="str">
        <f t="shared" si="4"/>
        <v>NO</v>
      </c>
      <c r="I270" s="52"/>
      <c r="J270" s="53">
        <f>Table3[[#This Row],[CLM $ Collected ]]/'1.) CLM Reference'!$B$4</f>
        <v>2.777118365008172E-3</v>
      </c>
      <c r="K270" s="54"/>
      <c r="L270" s="53">
        <f>Table3[[#This Row],[Incentive Disbursements]]/'1.) CLM Reference'!$B$5</f>
        <v>6.9593526409744819E-4</v>
      </c>
      <c r="M270" s="52"/>
      <c r="N270" s="55">
        <f>Table3[[#This Row],[CLM $ Collected ]]/'1.) CLM Reference'!$B$4</f>
        <v>2.777118365008172E-3</v>
      </c>
      <c r="O270" s="54"/>
      <c r="P270" s="56">
        <f>Table3[[#This Row],[Incentive Disbursements]]/'1.) CLM Reference'!$B$5</f>
        <v>6.9593526409744819E-4</v>
      </c>
    </row>
    <row r="271" spans="1:16" s="49" customFormat="1" ht="15.75" thickBot="1" x14ac:dyDescent="0.3">
      <c r="A271" s="50"/>
      <c r="B271" s="51"/>
      <c r="C271" s="3"/>
      <c r="D271" s="15">
        <f>Table32[[#This Row],[Residential CLM $ Collected]]+Table32[[#This Row],[C&amp;I CLM $ Collected]]</f>
        <v>0</v>
      </c>
      <c r="E271" s="48">
        <f>Table3[[#This Row],[CLM $ Collected ]]/'1.) CLM Reference'!$B$4</f>
        <v>5.7636926401928492E-3</v>
      </c>
      <c r="F271" s="12">
        <f>Table32[[#This Row],[Residential Incentive Disbursements]]+Table32[[#This Row],[C&amp;I Incentive Disbursements]]</f>
        <v>0</v>
      </c>
      <c r="G271" s="17">
        <f>Table3[[#This Row],[Incentive Disbursements]]/'1.) CLM Reference'!$B$5</f>
        <v>1.9334178476886324E-3</v>
      </c>
      <c r="H271" s="17" t="str">
        <f t="shared" si="4"/>
        <v>NO</v>
      </c>
      <c r="I271" s="52"/>
      <c r="J271" s="53">
        <f>Table3[[#This Row],[CLM $ Collected ]]/'1.) CLM Reference'!$B$4</f>
        <v>5.7636926401928492E-3</v>
      </c>
      <c r="K271" s="54"/>
      <c r="L271" s="53">
        <f>Table3[[#This Row],[Incentive Disbursements]]/'1.) CLM Reference'!$B$5</f>
        <v>1.9334178476886324E-3</v>
      </c>
      <c r="M271" s="52"/>
      <c r="N271" s="55">
        <f>Table3[[#This Row],[CLM $ Collected ]]/'1.) CLM Reference'!$B$4</f>
        <v>5.7636926401928492E-3</v>
      </c>
      <c r="O271" s="54"/>
      <c r="P271" s="56">
        <f>Table3[[#This Row],[Incentive Disbursements]]/'1.) CLM Reference'!$B$5</f>
        <v>1.9334178476886324E-3</v>
      </c>
    </row>
    <row r="272" spans="1:16" s="49" customFormat="1" ht="15.75" thickBot="1" x14ac:dyDescent="0.3">
      <c r="A272" s="50"/>
      <c r="B272" s="51"/>
      <c r="C272" s="3"/>
      <c r="D272" s="15">
        <f>Table32[[#This Row],[Residential CLM $ Collected]]+Table32[[#This Row],[C&amp;I CLM $ Collected]]</f>
        <v>0</v>
      </c>
      <c r="E272" s="48">
        <f>Table3[[#This Row],[CLM $ Collected ]]/'1.) CLM Reference'!$B$4</f>
        <v>3.4615561247880867E-3</v>
      </c>
      <c r="F272" s="12">
        <f>Table32[[#This Row],[Residential Incentive Disbursements]]+Table32[[#This Row],[C&amp;I Incentive Disbursements]]</f>
        <v>0</v>
      </c>
      <c r="G272" s="17">
        <f>Table3[[#This Row],[Incentive Disbursements]]/'1.) CLM Reference'!$B$5</f>
        <v>1.3822454989829984E-3</v>
      </c>
      <c r="H272" s="17" t="str">
        <f t="shared" si="4"/>
        <v>NO</v>
      </c>
      <c r="I272" s="52"/>
      <c r="J272" s="53">
        <f>Table3[[#This Row],[CLM $ Collected ]]/'1.) CLM Reference'!$B$4</f>
        <v>3.4615561247880867E-3</v>
      </c>
      <c r="K272" s="54"/>
      <c r="L272" s="53">
        <f>Table3[[#This Row],[Incentive Disbursements]]/'1.) CLM Reference'!$B$5</f>
        <v>1.3822454989829984E-3</v>
      </c>
      <c r="M272" s="52"/>
      <c r="N272" s="55">
        <f>Table3[[#This Row],[CLM $ Collected ]]/'1.) CLM Reference'!$B$4</f>
        <v>3.4615561247880867E-3</v>
      </c>
      <c r="O272" s="54"/>
      <c r="P272" s="56">
        <f>Table3[[#This Row],[Incentive Disbursements]]/'1.) CLM Reference'!$B$5</f>
        <v>1.3822454989829984E-3</v>
      </c>
    </row>
    <row r="273" spans="1:16" s="49" customFormat="1" ht="15.75" thickBot="1" x14ac:dyDescent="0.3">
      <c r="A273" s="50"/>
      <c r="B273" s="51"/>
      <c r="C273" s="3"/>
      <c r="D273" s="15">
        <f>Table32[[#This Row],[Residential CLM $ Collected]]+Table32[[#This Row],[C&amp;I CLM $ Collected]]</f>
        <v>0</v>
      </c>
      <c r="E273" s="48">
        <f>Table3[[#This Row],[CLM $ Collected ]]/'1.) CLM Reference'!$B$4</f>
        <v>3.5800620905125425E-7</v>
      </c>
      <c r="F273" s="12">
        <f>Table32[[#This Row],[Residential Incentive Disbursements]]+Table32[[#This Row],[C&amp;I Incentive Disbursements]]</f>
        <v>0</v>
      </c>
      <c r="G273" s="17">
        <f>Table3[[#This Row],[Incentive Disbursements]]/'1.) CLM Reference'!$B$5</f>
        <v>0</v>
      </c>
      <c r="H273" s="17" t="str">
        <f t="shared" si="4"/>
        <v>N/A</v>
      </c>
      <c r="I273" s="52"/>
      <c r="J273" s="53">
        <f>Table3[[#This Row],[CLM $ Collected ]]/'1.) CLM Reference'!$B$4</f>
        <v>3.5800620905125425E-7</v>
      </c>
      <c r="K273" s="54"/>
      <c r="L273" s="53">
        <f>Table3[[#This Row],[Incentive Disbursements]]/'1.) CLM Reference'!$B$5</f>
        <v>0</v>
      </c>
      <c r="M273" s="52"/>
      <c r="N273" s="55">
        <f>Table3[[#This Row],[CLM $ Collected ]]/'1.) CLM Reference'!$B$4</f>
        <v>3.5800620905125425E-7</v>
      </c>
      <c r="O273" s="54"/>
      <c r="P273" s="56">
        <f>Table3[[#This Row],[Incentive Disbursements]]/'1.) CLM Reference'!$B$5</f>
        <v>0</v>
      </c>
    </row>
    <row r="274" spans="1:16" s="49" customFormat="1" ht="15.75" thickBot="1" x14ac:dyDescent="0.3">
      <c r="A274" s="50"/>
      <c r="B274" s="51"/>
      <c r="C274" s="3"/>
      <c r="D274" s="15">
        <f>Table32[[#This Row],[Residential CLM $ Collected]]+Table32[[#This Row],[C&amp;I CLM $ Collected]]</f>
        <v>0</v>
      </c>
      <c r="E274" s="48">
        <f>Table3[[#This Row],[CLM $ Collected ]]/'1.) CLM Reference'!$B$4</f>
        <v>1.4946798745958283E-6</v>
      </c>
      <c r="F274" s="12">
        <f>Table32[[#This Row],[Residential Incentive Disbursements]]+Table32[[#This Row],[C&amp;I Incentive Disbursements]]</f>
        <v>0</v>
      </c>
      <c r="G274" s="17">
        <f>Table3[[#This Row],[Incentive Disbursements]]/'1.) CLM Reference'!$B$5</f>
        <v>0</v>
      </c>
      <c r="H274" s="17" t="str">
        <f t="shared" si="4"/>
        <v>N/A</v>
      </c>
      <c r="I274" s="52"/>
      <c r="J274" s="53">
        <f>Table3[[#This Row],[CLM $ Collected ]]/'1.) CLM Reference'!$B$4</f>
        <v>1.4946798745958283E-6</v>
      </c>
      <c r="K274" s="54"/>
      <c r="L274" s="53">
        <f>Table3[[#This Row],[Incentive Disbursements]]/'1.) CLM Reference'!$B$5</f>
        <v>0</v>
      </c>
      <c r="M274" s="52"/>
      <c r="N274" s="55">
        <f>Table3[[#This Row],[CLM $ Collected ]]/'1.) CLM Reference'!$B$4</f>
        <v>1.4946798745958283E-6</v>
      </c>
      <c r="O274" s="54"/>
      <c r="P274" s="56">
        <f>Table3[[#This Row],[Incentive Disbursements]]/'1.) CLM Reference'!$B$5</f>
        <v>0</v>
      </c>
    </row>
    <row r="275" spans="1:16" s="49" customFormat="1" ht="15.75" thickBot="1" x14ac:dyDescent="0.3">
      <c r="A275" s="50"/>
      <c r="B275" s="51"/>
      <c r="C275" s="3"/>
      <c r="D275" s="15">
        <f>Table32[[#This Row],[Residential CLM $ Collected]]+Table32[[#This Row],[C&amp;I CLM $ Collected]]</f>
        <v>0</v>
      </c>
      <c r="E275" s="48">
        <f>Table3[[#This Row],[CLM $ Collected ]]/'1.) CLM Reference'!$B$4</f>
        <v>3.0456437876824754E-6</v>
      </c>
      <c r="F275" s="12">
        <f>Table32[[#This Row],[Residential Incentive Disbursements]]+Table32[[#This Row],[C&amp;I Incentive Disbursements]]</f>
        <v>0</v>
      </c>
      <c r="G275" s="17">
        <f>Table3[[#This Row],[Incentive Disbursements]]/'1.) CLM Reference'!$B$5</f>
        <v>0</v>
      </c>
      <c r="H275" s="17" t="str">
        <f t="shared" si="4"/>
        <v>N/A</v>
      </c>
      <c r="I275" s="52"/>
      <c r="J275" s="53">
        <f>Table3[[#This Row],[CLM $ Collected ]]/'1.) CLM Reference'!$B$4</f>
        <v>3.0456437876824754E-6</v>
      </c>
      <c r="K275" s="54"/>
      <c r="L275" s="53">
        <f>Table3[[#This Row],[Incentive Disbursements]]/'1.) CLM Reference'!$B$5</f>
        <v>0</v>
      </c>
      <c r="M275" s="52"/>
      <c r="N275" s="55">
        <f>Table3[[#This Row],[CLM $ Collected ]]/'1.) CLM Reference'!$B$4</f>
        <v>3.0456437876824754E-6</v>
      </c>
      <c r="O275" s="54"/>
      <c r="P275" s="56">
        <f>Table3[[#This Row],[Incentive Disbursements]]/'1.) CLM Reference'!$B$5</f>
        <v>0</v>
      </c>
    </row>
    <row r="276" spans="1:16" s="49" customFormat="1" ht="15.75" thickBot="1" x14ac:dyDescent="0.3">
      <c r="A276" s="50"/>
      <c r="B276" s="51"/>
      <c r="C276" s="3"/>
      <c r="D276" s="15">
        <f>Table32[[#This Row],[Residential CLM $ Collected]]+Table32[[#This Row],[C&amp;I CLM $ Collected]]</f>
        <v>0</v>
      </c>
      <c r="E276" s="48">
        <f>Table3[[#This Row],[CLM $ Collected ]]/'1.) CLM Reference'!$B$4</f>
        <v>4.7421991375344327E-6</v>
      </c>
      <c r="F276" s="12">
        <f>Table32[[#This Row],[Residential Incentive Disbursements]]+Table32[[#This Row],[C&amp;I Incentive Disbursements]]</f>
        <v>0</v>
      </c>
      <c r="G276" s="17">
        <f>Table3[[#This Row],[Incentive Disbursements]]/'1.) CLM Reference'!$B$5</f>
        <v>0</v>
      </c>
      <c r="H276" s="17" t="str">
        <f t="shared" si="4"/>
        <v>N/A</v>
      </c>
      <c r="I276" s="52"/>
      <c r="J276" s="53">
        <f>Table3[[#This Row],[CLM $ Collected ]]/'1.) CLM Reference'!$B$4</f>
        <v>4.7421991375344327E-6</v>
      </c>
      <c r="K276" s="54"/>
      <c r="L276" s="53">
        <f>Table3[[#This Row],[Incentive Disbursements]]/'1.) CLM Reference'!$B$5</f>
        <v>0</v>
      </c>
      <c r="M276" s="52"/>
      <c r="N276" s="55">
        <f>Table3[[#This Row],[CLM $ Collected ]]/'1.) CLM Reference'!$B$4</f>
        <v>4.7421991375344327E-6</v>
      </c>
      <c r="O276" s="54"/>
      <c r="P276" s="56">
        <f>Table3[[#This Row],[Incentive Disbursements]]/'1.) CLM Reference'!$B$5</f>
        <v>0</v>
      </c>
    </row>
    <row r="277" spans="1:16" s="49" customFormat="1" ht="15.75" thickBot="1" x14ac:dyDescent="0.3">
      <c r="A277" s="50"/>
      <c r="B277" s="51"/>
      <c r="C277" s="3"/>
      <c r="D277" s="15">
        <f>Table32[[#This Row],[Residential CLM $ Collected]]+Table32[[#This Row],[C&amp;I CLM $ Collected]]</f>
        <v>0</v>
      </c>
      <c r="E277" s="48">
        <f>Table3[[#This Row],[CLM $ Collected ]]/'1.) CLM Reference'!$B$4</f>
        <v>6.8343162494705631E-3</v>
      </c>
      <c r="F277" s="12">
        <f>Table32[[#This Row],[Residential Incentive Disbursements]]+Table32[[#This Row],[C&amp;I Incentive Disbursements]]</f>
        <v>0</v>
      </c>
      <c r="G277" s="17">
        <f>Table3[[#This Row],[Incentive Disbursements]]/'1.) CLM Reference'!$B$5</f>
        <v>8.3622314503686897E-3</v>
      </c>
      <c r="H277" s="17" t="str">
        <f t="shared" si="4"/>
        <v>YES</v>
      </c>
      <c r="I277" s="52"/>
      <c r="J277" s="53">
        <f>Table3[[#This Row],[CLM $ Collected ]]/'1.) CLM Reference'!$B$4</f>
        <v>6.8343162494705631E-3</v>
      </c>
      <c r="K277" s="54"/>
      <c r="L277" s="53">
        <f>Table3[[#This Row],[Incentive Disbursements]]/'1.) CLM Reference'!$B$5</f>
        <v>8.3622314503686897E-3</v>
      </c>
      <c r="M277" s="52"/>
      <c r="N277" s="55">
        <f>Table3[[#This Row],[CLM $ Collected ]]/'1.) CLM Reference'!$B$4</f>
        <v>6.8343162494705631E-3</v>
      </c>
      <c r="O277" s="54"/>
      <c r="P277" s="56">
        <f>Table3[[#This Row],[Incentive Disbursements]]/'1.) CLM Reference'!$B$5</f>
        <v>8.3622314503686897E-3</v>
      </c>
    </row>
    <row r="278" spans="1:16" s="49" customFormat="1" ht="15.75" thickBot="1" x14ac:dyDescent="0.3">
      <c r="A278" s="50"/>
      <c r="B278" s="51"/>
      <c r="C278" s="3"/>
      <c r="D278" s="15">
        <f>Table32[[#This Row],[Residential CLM $ Collected]]+Table32[[#This Row],[C&amp;I CLM $ Collected]]</f>
        <v>0</v>
      </c>
      <c r="E278" s="48">
        <f>Table3[[#This Row],[CLM $ Collected ]]/'1.) CLM Reference'!$B$4</f>
        <v>1.8791985839320947E-5</v>
      </c>
      <c r="F278" s="12">
        <f>Table32[[#This Row],[Residential Incentive Disbursements]]+Table32[[#This Row],[C&amp;I Incentive Disbursements]]</f>
        <v>0</v>
      </c>
      <c r="G278" s="17">
        <f>Table3[[#This Row],[Incentive Disbursements]]/'1.) CLM Reference'!$B$5</f>
        <v>0</v>
      </c>
      <c r="H278" s="17" t="str">
        <f t="shared" si="4"/>
        <v>NO</v>
      </c>
      <c r="I278" s="52"/>
      <c r="J278" s="53">
        <f>Table3[[#This Row],[CLM $ Collected ]]/'1.) CLM Reference'!$B$4</f>
        <v>1.8791985839320947E-5</v>
      </c>
      <c r="K278" s="54"/>
      <c r="L278" s="53">
        <f>Table3[[#This Row],[Incentive Disbursements]]/'1.) CLM Reference'!$B$5</f>
        <v>0</v>
      </c>
      <c r="M278" s="52"/>
      <c r="N278" s="55">
        <f>Table3[[#This Row],[CLM $ Collected ]]/'1.) CLM Reference'!$B$4</f>
        <v>1.8791985839320947E-5</v>
      </c>
      <c r="O278" s="54"/>
      <c r="P278" s="56">
        <f>Table3[[#This Row],[Incentive Disbursements]]/'1.) CLM Reference'!$B$5</f>
        <v>0</v>
      </c>
    </row>
    <row r="279" spans="1:16" s="49" customFormat="1" ht="15.75" thickBot="1" x14ac:dyDescent="0.3">
      <c r="A279" s="50"/>
      <c r="B279" s="51"/>
      <c r="C279" s="3"/>
      <c r="D279" s="15">
        <f>Table32[[#This Row],[Residential CLM $ Collected]]+Table32[[#This Row],[C&amp;I CLM $ Collected]]</f>
        <v>0</v>
      </c>
      <c r="E279" s="48">
        <f>Table3[[#This Row],[CLM $ Collected ]]/'1.) CLM Reference'!$B$4</f>
        <v>1.7039936812346563E-5</v>
      </c>
      <c r="F279" s="12">
        <f>Table32[[#This Row],[Residential Incentive Disbursements]]+Table32[[#This Row],[C&amp;I Incentive Disbursements]]</f>
        <v>0</v>
      </c>
      <c r="G279" s="17">
        <f>Table3[[#This Row],[Incentive Disbursements]]/'1.) CLM Reference'!$B$5</f>
        <v>8.6951434201878067E-5</v>
      </c>
      <c r="H279" s="17" t="str">
        <f t="shared" si="4"/>
        <v>YES</v>
      </c>
      <c r="I279" s="52"/>
      <c r="J279" s="53">
        <f>Table3[[#This Row],[CLM $ Collected ]]/'1.) CLM Reference'!$B$4</f>
        <v>1.7039936812346563E-5</v>
      </c>
      <c r="K279" s="54"/>
      <c r="L279" s="53">
        <f>Table3[[#This Row],[Incentive Disbursements]]/'1.) CLM Reference'!$B$5</f>
        <v>8.6951434201878067E-5</v>
      </c>
      <c r="M279" s="52"/>
      <c r="N279" s="55">
        <f>Table3[[#This Row],[CLM $ Collected ]]/'1.) CLM Reference'!$B$4</f>
        <v>1.7039936812346563E-5</v>
      </c>
      <c r="O279" s="54"/>
      <c r="P279" s="56">
        <f>Table3[[#This Row],[Incentive Disbursements]]/'1.) CLM Reference'!$B$5</f>
        <v>8.6951434201878067E-5</v>
      </c>
    </row>
    <row r="280" spans="1:16" s="49" customFormat="1" ht="15.75" thickBot="1" x14ac:dyDescent="0.3">
      <c r="A280" s="50"/>
      <c r="B280" s="51"/>
      <c r="C280" s="3"/>
      <c r="D280" s="15">
        <f>Table32[[#This Row],[Residential CLM $ Collected]]+Table32[[#This Row],[C&amp;I CLM $ Collected]]</f>
        <v>0</v>
      </c>
      <c r="E280" s="48">
        <f>Table3[[#This Row],[CLM $ Collected ]]/'1.) CLM Reference'!$B$4</f>
        <v>5.4561705436209753E-3</v>
      </c>
      <c r="F280" s="12">
        <f>Table32[[#This Row],[Residential Incentive Disbursements]]+Table32[[#This Row],[C&amp;I Incentive Disbursements]]</f>
        <v>0</v>
      </c>
      <c r="G280" s="17">
        <f>Table3[[#This Row],[Incentive Disbursements]]/'1.) CLM Reference'!$B$5</f>
        <v>2.0026310393221479E-3</v>
      </c>
      <c r="H280" s="17" t="str">
        <f t="shared" si="4"/>
        <v>NO</v>
      </c>
      <c r="I280" s="52"/>
      <c r="J280" s="53">
        <f>Table3[[#This Row],[CLM $ Collected ]]/'1.) CLM Reference'!$B$4</f>
        <v>5.4561705436209753E-3</v>
      </c>
      <c r="K280" s="54"/>
      <c r="L280" s="53">
        <f>Table3[[#This Row],[Incentive Disbursements]]/'1.) CLM Reference'!$B$5</f>
        <v>2.0026310393221479E-3</v>
      </c>
      <c r="M280" s="52"/>
      <c r="N280" s="55">
        <f>Table3[[#This Row],[CLM $ Collected ]]/'1.) CLM Reference'!$B$4</f>
        <v>5.4561705436209753E-3</v>
      </c>
      <c r="O280" s="54"/>
      <c r="P280" s="56">
        <f>Table3[[#This Row],[Incentive Disbursements]]/'1.) CLM Reference'!$B$5</f>
        <v>2.0026310393221479E-3</v>
      </c>
    </row>
    <row r="281" spans="1:16" s="49" customFormat="1" ht="15.75" thickBot="1" x14ac:dyDescent="0.3">
      <c r="A281" s="50"/>
      <c r="B281" s="51"/>
      <c r="C281" s="3"/>
      <c r="D281" s="15">
        <f>Table32[[#This Row],[Residential CLM $ Collected]]+Table32[[#This Row],[C&amp;I CLM $ Collected]]</f>
        <v>0</v>
      </c>
      <c r="E281" s="48">
        <f>Table3[[#This Row],[CLM $ Collected ]]/'1.) CLM Reference'!$B$4</f>
        <v>6.7657541326848818E-5</v>
      </c>
      <c r="F281" s="12">
        <f>Table32[[#This Row],[Residential Incentive Disbursements]]+Table32[[#This Row],[C&amp;I Incentive Disbursements]]</f>
        <v>0</v>
      </c>
      <c r="G281" s="17">
        <f>Table3[[#This Row],[Incentive Disbursements]]/'1.) CLM Reference'!$B$5</f>
        <v>0</v>
      </c>
      <c r="H281" s="17" t="str">
        <f t="shared" si="4"/>
        <v>NO</v>
      </c>
      <c r="I281" s="52"/>
      <c r="J281" s="53">
        <f>Table3[[#This Row],[CLM $ Collected ]]/'1.) CLM Reference'!$B$4</f>
        <v>6.7657541326848818E-5</v>
      </c>
      <c r="K281" s="54"/>
      <c r="L281" s="53">
        <f>Table3[[#This Row],[Incentive Disbursements]]/'1.) CLM Reference'!$B$5</f>
        <v>0</v>
      </c>
      <c r="M281" s="52"/>
      <c r="N281" s="55">
        <f>Table3[[#This Row],[CLM $ Collected ]]/'1.) CLM Reference'!$B$4</f>
        <v>6.7657541326848818E-5</v>
      </c>
      <c r="O281" s="54"/>
      <c r="P281" s="56">
        <f>Table3[[#This Row],[Incentive Disbursements]]/'1.) CLM Reference'!$B$5</f>
        <v>0</v>
      </c>
    </row>
    <row r="282" spans="1:16" s="49" customFormat="1" ht="15.75" thickBot="1" x14ac:dyDescent="0.3">
      <c r="A282" s="50"/>
      <c r="B282" s="51"/>
      <c r="C282" s="3"/>
      <c r="D282" s="15">
        <f>Table32[[#This Row],[Residential CLM $ Collected]]+Table32[[#This Row],[C&amp;I CLM $ Collected]]</f>
        <v>0</v>
      </c>
      <c r="E282" s="48">
        <f>Table3[[#This Row],[CLM $ Collected ]]/'1.) CLM Reference'!$B$4</f>
        <v>2.4284712132280179E-7</v>
      </c>
      <c r="F282" s="12">
        <f>Table32[[#This Row],[Residential Incentive Disbursements]]+Table32[[#This Row],[C&amp;I Incentive Disbursements]]</f>
        <v>0</v>
      </c>
      <c r="G282" s="17">
        <f>Table3[[#This Row],[Incentive Disbursements]]/'1.) CLM Reference'!$B$5</f>
        <v>0</v>
      </c>
      <c r="H282" s="17" t="str">
        <f t="shared" si="4"/>
        <v>N/A</v>
      </c>
      <c r="I282" s="52"/>
      <c r="J282" s="53">
        <f>Table3[[#This Row],[CLM $ Collected ]]/'1.) CLM Reference'!$B$4</f>
        <v>2.4284712132280179E-7</v>
      </c>
      <c r="K282" s="54"/>
      <c r="L282" s="53">
        <f>Table3[[#This Row],[Incentive Disbursements]]/'1.) CLM Reference'!$B$5</f>
        <v>0</v>
      </c>
      <c r="M282" s="52"/>
      <c r="N282" s="55">
        <f>Table3[[#This Row],[CLM $ Collected ]]/'1.) CLM Reference'!$B$4</f>
        <v>2.4284712132280179E-7</v>
      </c>
      <c r="O282" s="54"/>
      <c r="P282" s="56">
        <f>Table3[[#This Row],[Incentive Disbursements]]/'1.) CLM Reference'!$B$5</f>
        <v>0</v>
      </c>
    </row>
    <row r="283" spans="1:16" s="49" customFormat="1" ht="15.75" thickBot="1" x14ac:dyDescent="0.3">
      <c r="A283" s="50"/>
      <c r="B283" s="51"/>
      <c r="C283" s="3"/>
      <c r="D283" s="15">
        <f>Table32[[#This Row],[Residential CLM $ Collected]]+Table32[[#This Row],[C&amp;I CLM $ Collected]]</f>
        <v>0</v>
      </c>
      <c r="E283" s="48">
        <f>Table3[[#This Row],[CLM $ Collected ]]/'1.) CLM Reference'!$B$4</f>
        <v>1.2655541138990625E-6</v>
      </c>
      <c r="F283" s="12">
        <f>Table32[[#This Row],[Residential Incentive Disbursements]]+Table32[[#This Row],[C&amp;I Incentive Disbursements]]</f>
        <v>0</v>
      </c>
      <c r="G283" s="17">
        <f>Table3[[#This Row],[Incentive Disbursements]]/'1.) CLM Reference'!$B$5</f>
        <v>0</v>
      </c>
      <c r="H283" s="17" t="str">
        <f t="shared" si="4"/>
        <v>N/A</v>
      </c>
      <c r="I283" s="52"/>
      <c r="J283" s="53">
        <f>Table3[[#This Row],[CLM $ Collected ]]/'1.) CLM Reference'!$B$4</f>
        <v>1.2655541138990625E-6</v>
      </c>
      <c r="K283" s="54"/>
      <c r="L283" s="53">
        <f>Table3[[#This Row],[Incentive Disbursements]]/'1.) CLM Reference'!$B$5</f>
        <v>0</v>
      </c>
      <c r="M283" s="52"/>
      <c r="N283" s="55">
        <f>Table3[[#This Row],[CLM $ Collected ]]/'1.) CLM Reference'!$B$4</f>
        <v>1.2655541138990625E-6</v>
      </c>
      <c r="O283" s="54"/>
      <c r="P283" s="56">
        <f>Table3[[#This Row],[Incentive Disbursements]]/'1.) CLM Reference'!$B$5</f>
        <v>0</v>
      </c>
    </row>
    <row r="284" spans="1:16" s="49" customFormat="1" ht="15.75" thickBot="1" x14ac:dyDescent="0.3">
      <c r="A284" s="50"/>
      <c r="B284" s="51"/>
      <c r="C284" s="3"/>
      <c r="D284" s="15">
        <f>Table32[[#This Row],[Residential CLM $ Collected]]+Table32[[#This Row],[C&amp;I CLM $ Collected]]</f>
        <v>0</v>
      </c>
      <c r="E284" s="48">
        <f>Table3[[#This Row],[CLM $ Collected ]]/'1.) CLM Reference'!$B$4</f>
        <v>0</v>
      </c>
      <c r="F284" s="12">
        <f>Table32[[#This Row],[Residential Incentive Disbursements]]+Table32[[#This Row],[C&amp;I Incentive Disbursements]]</f>
        <v>0</v>
      </c>
      <c r="G284" s="17">
        <f>Table3[[#This Row],[Incentive Disbursements]]/'1.) CLM Reference'!$B$5</f>
        <v>9.1566341381053916E-4</v>
      </c>
      <c r="H284" s="17" t="str">
        <f t="shared" si="4"/>
        <v>N/A</v>
      </c>
      <c r="I284" s="52"/>
      <c r="J284" s="53">
        <f>Table3[[#This Row],[CLM $ Collected ]]/'1.) CLM Reference'!$B$4</f>
        <v>0</v>
      </c>
      <c r="K284" s="54"/>
      <c r="L284" s="53">
        <f>Table3[[#This Row],[Incentive Disbursements]]/'1.) CLM Reference'!$B$5</f>
        <v>9.1566341381053916E-4</v>
      </c>
      <c r="M284" s="52"/>
      <c r="N284" s="55">
        <f>Table3[[#This Row],[CLM $ Collected ]]/'1.) CLM Reference'!$B$4</f>
        <v>0</v>
      </c>
      <c r="O284" s="54"/>
      <c r="P284" s="56">
        <f>Table3[[#This Row],[Incentive Disbursements]]/'1.) CLM Reference'!$B$5</f>
        <v>9.1566341381053916E-4</v>
      </c>
    </row>
    <row r="285" spans="1:16" s="49" customFormat="1" ht="15.75" thickBot="1" x14ac:dyDescent="0.3">
      <c r="A285" s="50"/>
      <c r="B285" s="51"/>
      <c r="C285" s="3"/>
      <c r="D285" s="15">
        <f>Table32[[#This Row],[Residential CLM $ Collected]]+Table32[[#This Row],[C&amp;I CLM $ Collected]]</f>
        <v>0</v>
      </c>
      <c r="E285" s="48">
        <f>Table3[[#This Row],[CLM $ Collected ]]/'1.) CLM Reference'!$B$4</f>
        <v>3.5109376041224136E-3</v>
      </c>
      <c r="F285" s="12">
        <f>Table32[[#This Row],[Residential Incentive Disbursements]]+Table32[[#This Row],[C&amp;I Incentive Disbursements]]</f>
        <v>0</v>
      </c>
      <c r="G285" s="17">
        <f>Table3[[#This Row],[Incentive Disbursements]]/'1.) CLM Reference'!$B$5</f>
        <v>0</v>
      </c>
      <c r="H285" s="17" t="str">
        <f t="shared" si="4"/>
        <v>NO</v>
      </c>
      <c r="I285" s="52"/>
      <c r="J285" s="53">
        <f>Table3[[#This Row],[CLM $ Collected ]]/'1.) CLM Reference'!$B$4</f>
        <v>3.5109376041224136E-3</v>
      </c>
      <c r="K285" s="54"/>
      <c r="L285" s="53">
        <f>Table3[[#This Row],[Incentive Disbursements]]/'1.) CLM Reference'!$B$5</f>
        <v>0</v>
      </c>
      <c r="M285" s="52"/>
      <c r="N285" s="55">
        <f>Table3[[#This Row],[CLM $ Collected ]]/'1.) CLM Reference'!$B$4</f>
        <v>3.5109376041224136E-3</v>
      </c>
      <c r="O285" s="54"/>
      <c r="P285" s="56">
        <f>Table3[[#This Row],[Incentive Disbursements]]/'1.) CLM Reference'!$B$5</f>
        <v>0</v>
      </c>
    </row>
    <row r="286" spans="1:16" s="49" customFormat="1" ht="15.75" thickBot="1" x14ac:dyDescent="0.3">
      <c r="A286" s="50"/>
      <c r="B286" s="51"/>
      <c r="C286" s="3"/>
      <c r="D286" s="15">
        <f>Table32[[#This Row],[Residential CLM $ Collected]]+Table32[[#This Row],[C&amp;I CLM $ Collected]]</f>
        <v>0</v>
      </c>
      <c r="E286" s="48">
        <f>Table3[[#This Row],[CLM $ Collected ]]/'1.) CLM Reference'!$B$4</f>
        <v>2.4627691166270667E-5</v>
      </c>
      <c r="F286" s="12">
        <f>Table32[[#This Row],[Residential Incentive Disbursements]]+Table32[[#This Row],[C&amp;I Incentive Disbursements]]</f>
        <v>0</v>
      </c>
      <c r="G286" s="17">
        <f>Table3[[#This Row],[Incentive Disbursements]]/'1.) CLM Reference'!$B$5</f>
        <v>0</v>
      </c>
      <c r="H286" s="17" t="str">
        <f t="shared" si="4"/>
        <v>NO</v>
      </c>
      <c r="I286" s="52"/>
      <c r="J286" s="53">
        <f>Table3[[#This Row],[CLM $ Collected ]]/'1.) CLM Reference'!$B$4</f>
        <v>2.4627691166270667E-5</v>
      </c>
      <c r="K286" s="54"/>
      <c r="L286" s="53">
        <f>Table3[[#This Row],[Incentive Disbursements]]/'1.) CLM Reference'!$B$5</f>
        <v>0</v>
      </c>
      <c r="M286" s="52"/>
      <c r="N286" s="55">
        <f>Table3[[#This Row],[CLM $ Collected ]]/'1.) CLM Reference'!$B$4</f>
        <v>2.4627691166270667E-5</v>
      </c>
      <c r="O286" s="54"/>
      <c r="P286" s="56">
        <f>Table3[[#This Row],[Incentive Disbursements]]/'1.) CLM Reference'!$B$5</f>
        <v>0</v>
      </c>
    </row>
    <row r="287" spans="1:16" s="49" customFormat="1" ht="15.75" thickBot="1" x14ac:dyDescent="0.3">
      <c r="A287" s="50"/>
      <c r="B287" s="51"/>
      <c r="C287" s="3"/>
      <c r="D287" s="15">
        <f>Table32[[#This Row],[Residential CLM $ Collected]]+Table32[[#This Row],[C&amp;I CLM $ Collected]]</f>
        <v>0</v>
      </c>
      <c r="E287" s="48">
        <f>Table3[[#This Row],[CLM $ Collected ]]/'1.) CLM Reference'!$B$4</f>
        <v>3.3235039176250316E-7</v>
      </c>
      <c r="F287" s="12">
        <f>Table32[[#This Row],[Residential Incentive Disbursements]]+Table32[[#This Row],[C&amp;I Incentive Disbursements]]</f>
        <v>0</v>
      </c>
      <c r="G287" s="17">
        <f>Table3[[#This Row],[Incentive Disbursements]]/'1.) CLM Reference'!$B$5</f>
        <v>0</v>
      </c>
      <c r="H287" s="17" t="str">
        <f t="shared" si="4"/>
        <v>N/A</v>
      </c>
      <c r="I287" s="52"/>
      <c r="J287" s="53">
        <f>Table3[[#This Row],[CLM $ Collected ]]/'1.) CLM Reference'!$B$4</f>
        <v>3.3235039176250316E-7</v>
      </c>
      <c r="K287" s="54"/>
      <c r="L287" s="53">
        <f>Table3[[#This Row],[Incentive Disbursements]]/'1.) CLM Reference'!$B$5</f>
        <v>0</v>
      </c>
      <c r="M287" s="52"/>
      <c r="N287" s="55">
        <f>Table3[[#This Row],[CLM $ Collected ]]/'1.) CLM Reference'!$B$4</f>
        <v>3.3235039176250316E-7</v>
      </c>
      <c r="O287" s="54"/>
      <c r="P287" s="56">
        <f>Table3[[#This Row],[Incentive Disbursements]]/'1.) CLM Reference'!$B$5</f>
        <v>0</v>
      </c>
    </row>
    <row r="288" spans="1:16" s="49" customFormat="1" ht="15.75" thickBot="1" x14ac:dyDescent="0.3">
      <c r="A288" s="50"/>
      <c r="B288" s="51"/>
      <c r="C288" s="3"/>
      <c r="D288" s="15">
        <f>Table32[[#This Row],[Residential CLM $ Collected]]+Table32[[#This Row],[C&amp;I CLM $ Collected]]</f>
        <v>0</v>
      </c>
      <c r="E288" s="48">
        <f>Table3[[#This Row],[CLM $ Collected ]]/'1.) CLM Reference'!$B$4</f>
        <v>6.0021829219632214E-6</v>
      </c>
      <c r="F288" s="12">
        <f>Table32[[#This Row],[Residential Incentive Disbursements]]+Table32[[#This Row],[C&amp;I Incentive Disbursements]]</f>
        <v>0</v>
      </c>
      <c r="G288" s="17">
        <f>Table3[[#This Row],[Incentive Disbursements]]/'1.) CLM Reference'!$B$5</f>
        <v>0</v>
      </c>
      <c r="H288" s="17" t="str">
        <f t="shared" si="4"/>
        <v>NO</v>
      </c>
      <c r="I288" s="52"/>
      <c r="J288" s="53">
        <f>Table3[[#This Row],[CLM $ Collected ]]/'1.) CLM Reference'!$B$4</f>
        <v>6.0021829219632214E-6</v>
      </c>
      <c r="K288" s="54"/>
      <c r="L288" s="53">
        <f>Table3[[#This Row],[Incentive Disbursements]]/'1.) CLM Reference'!$B$5</f>
        <v>0</v>
      </c>
      <c r="M288" s="52"/>
      <c r="N288" s="55">
        <f>Table3[[#This Row],[CLM $ Collected ]]/'1.) CLM Reference'!$B$4</f>
        <v>6.0021829219632214E-6</v>
      </c>
      <c r="O288" s="54"/>
      <c r="P288" s="56">
        <f>Table3[[#This Row],[Incentive Disbursements]]/'1.) CLM Reference'!$B$5</f>
        <v>0</v>
      </c>
    </row>
    <row r="289" spans="1:16" s="49" customFormat="1" ht="15.75" thickBot="1" x14ac:dyDescent="0.3">
      <c r="A289" s="50"/>
      <c r="B289" s="51"/>
      <c r="C289" s="3"/>
      <c r="D289" s="15">
        <f>Table32[[#This Row],[Residential CLM $ Collected]]+Table32[[#This Row],[C&amp;I CLM $ Collected]]</f>
        <v>0</v>
      </c>
      <c r="E289" s="48">
        <f>Table3[[#This Row],[CLM $ Collected ]]/'1.) CLM Reference'!$B$4</f>
        <v>4.2790905809328896E-3</v>
      </c>
      <c r="F289" s="12">
        <f>Table32[[#This Row],[Residential Incentive Disbursements]]+Table32[[#This Row],[C&amp;I Incentive Disbursements]]</f>
        <v>0</v>
      </c>
      <c r="G289" s="17">
        <f>Table3[[#This Row],[Incentive Disbursements]]/'1.) CLM Reference'!$B$5</f>
        <v>1.4202789766059216E-3</v>
      </c>
      <c r="H289" s="17" t="str">
        <f t="shared" si="4"/>
        <v>NO</v>
      </c>
      <c r="I289" s="52"/>
      <c r="J289" s="53">
        <f>Table3[[#This Row],[CLM $ Collected ]]/'1.) CLM Reference'!$B$4</f>
        <v>4.2790905809328896E-3</v>
      </c>
      <c r="K289" s="54"/>
      <c r="L289" s="53">
        <f>Table3[[#This Row],[Incentive Disbursements]]/'1.) CLM Reference'!$B$5</f>
        <v>1.4202789766059216E-3</v>
      </c>
      <c r="M289" s="52"/>
      <c r="N289" s="55">
        <f>Table3[[#This Row],[CLM $ Collected ]]/'1.) CLM Reference'!$B$4</f>
        <v>4.2790905809328896E-3</v>
      </c>
      <c r="O289" s="54"/>
      <c r="P289" s="56">
        <f>Table3[[#This Row],[Incentive Disbursements]]/'1.) CLM Reference'!$B$5</f>
        <v>1.4202789766059216E-3</v>
      </c>
    </row>
    <row r="290" spans="1:16" s="49" customFormat="1" ht="15.75" thickBot="1" x14ac:dyDescent="0.3">
      <c r="A290" s="50"/>
      <c r="B290" s="51"/>
      <c r="C290" s="3"/>
      <c r="D290" s="15">
        <f>Table32[[#This Row],[Residential CLM $ Collected]]+Table32[[#This Row],[C&amp;I CLM $ Collected]]</f>
        <v>0</v>
      </c>
      <c r="E290" s="48">
        <f>Table3[[#This Row],[CLM $ Collected ]]/'1.) CLM Reference'!$B$4</f>
        <v>1.0776010259648426E-5</v>
      </c>
      <c r="F290" s="12">
        <f>Table32[[#This Row],[Residential Incentive Disbursements]]+Table32[[#This Row],[C&amp;I Incentive Disbursements]]</f>
        <v>0</v>
      </c>
      <c r="G290" s="17">
        <f>Table3[[#This Row],[Incentive Disbursements]]/'1.) CLM Reference'!$B$5</f>
        <v>0</v>
      </c>
      <c r="H290" s="17" t="str">
        <f t="shared" si="4"/>
        <v>NO</v>
      </c>
      <c r="I290" s="52"/>
      <c r="J290" s="53">
        <f>Table3[[#This Row],[CLM $ Collected ]]/'1.) CLM Reference'!$B$4</f>
        <v>1.0776010259648426E-5</v>
      </c>
      <c r="K290" s="54"/>
      <c r="L290" s="53">
        <f>Table3[[#This Row],[Incentive Disbursements]]/'1.) CLM Reference'!$B$5</f>
        <v>0</v>
      </c>
      <c r="M290" s="52"/>
      <c r="N290" s="55">
        <f>Table3[[#This Row],[CLM $ Collected ]]/'1.) CLM Reference'!$B$4</f>
        <v>1.0776010259648426E-5</v>
      </c>
      <c r="O290" s="54"/>
      <c r="P290" s="56">
        <f>Table3[[#This Row],[Incentive Disbursements]]/'1.) CLM Reference'!$B$5</f>
        <v>0</v>
      </c>
    </row>
    <row r="291" spans="1:16" s="49" customFormat="1" ht="15.75" thickBot="1" x14ac:dyDescent="0.3">
      <c r="A291" s="50"/>
      <c r="B291" s="51"/>
      <c r="C291" s="3"/>
      <c r="D291" s="15">
        <f>Table32[[#This Row],[Residential CLM $ Collected]]+Table32[[#This Row],[C&amp;I CLM $ Collected]]</f>
        <v>0</v>
      </c>
      <c r="E291" s="48">
        <f>Table3[[#This Row],[CLM $ Collected ]]/'1.) CLM Reference'!$B$4</f>
        <v>4.629439988973809E-3</v>
      </c>
      <c r="F291" s="12">
        <f>Table32[[#This Row],[Residential Incentive Disbursements]]+Table32[[#This Row],[C&amp;I Incentive Disbursements]]</f>
        <v>0</v>
      </c>
      <c r="G291" s="17">
        <f>Table3[[#This Row],[Incentive Disbursements]]/'1.) CLM Reference'!$B$5</f>
        <v>4.1506773366256997E-3</v>
      </c>
      <c r="H291" s="17" t="str">
        <f t="shared" si="4"/>
        <v>NO</v>
      </c>
      <c r="I291" s="52"/>
      <c r="J291" s="53">
        <f>Table3[[#This Row],[CLM $ Collected ]]/'1.) CLM Reference'!$B$4</f>
        <v>4.629439988973809E-3</v>
      </c>
      <c r="K291" s="54"/>
      <c r="L291" s="53">
        <f>Table3[[#This Row],[Incentive Disbursements]]/'1.) CLM Reference'!$B$5</f>
        <v>4.1506773366256997E-3</v>
      </c>
      <c r="M291" s="52"/>
      <c r="N291" s="55">
        <f>Table3[[#This Row],[CLM $ Collected ]]/'1.) CLM Reference'!$B$4</f>
        <v>4.629439988973809E-3</v>
      </c>
      <c r="O291" s="54"/>
      <c r="P291" s="56">
        <f>Table3[[#This Row],[Incentive Disbursements]]/'1.) CLM Reference'!$B$5</f>
        <v>4.1506773366256997E-3</v>
      </c>
    </row>
    <row r="292" spans="1:16" s="49" customFormat="1" ht="15.75" thickBot="1" x14ac:dyDescent="0.3">
      <c r="A292" s="50"/>
      <c r="B292" s="51"/>
      <c r="C292" s="3"/>
      <c r="D292" s="15">
        <f>Table32[[#This Row],[Residential CLM $ Collected]]+Table32[[#This Row],[C&amp;I CLM $ Collected]]</f>
        <v>0</v>
      </c>
      <c r="E292" s="48">
        <f>Table3[[#This Row],[CLM $ Collected ]]/'1.) CLM Reference'!$B$4</f>
        <v>1.8206836645701457E-5</v>
      </c>
      <c r="F292" s="12">
        <f>Table32[[#This Row],[Residential Incentive Disbursements]]+Table32[[#This Row],[C&amp;I Incentive Disbursements]]</f>
        <v>0</v>
      </c>
      <c r="G292" s="17">
        <f>Table3[[#This Row],[Incentive Disbursements]]/'1.) CLM Reference'!$B$5</f>
        <v>0</v>
      </c>
      <c r="H292" s="17" t="str">
        <f t="shared" si="4"/>
        <v>NO</v>
      </c>
      <c r="I292" s="52"/>
      <c r="J292" s="53">
        <f>Table3[[#This Row],[CLM $ Collected ]]/'1.) CLM Reference'!$B$4</f>
        <v>1.8206836645701457E-5</v>
      </c>
      <c r="K292" s="54"/>
      <c r="L292" s="53">
        <f>Table3[[#This Row],[Incentive Disbursements]]/'1.) CLM Reference'!$B$5</f>
        <v>0</v>
      </c>
      <c r="M292" s="52"/>
      <c r="N292" s="55">
        <f>Table3[[#This Row],[CLM $ Collected ]]/'1.) CLM Reference'!$B$4</f>
        <v>1.8206836645701457E-5</v>
      </c>
      <c r="O292" s="54"/>
      <c r="P292" s="56">
        <f>Table3[[#This Row],[Incentive Disbursements]]/'1.) CLM Reference'!$B$5</f>
        <v>0</v>
      </c>
    </row>
    <row r="293" spans="1:16" s="49" customFormat="1" ht="15.75" thickBot="1" x14ac:dyDescent="0.3">
      <c r="A293" s="50"/>
      <c r="B293" s="51"/>
      <c r="C293" s="3"/>
      <c r="D293" s="15">
        <f>Table32[[#This Row],[Residential CLM $ Collected]]+Table32[[#This Row],[C&amp;I CLM $ Collected]]</f>
        <v>0</v>
      </c>
      <c r="E293" s="48">
        <f>Table3[[#This Row],[CLM $ Collected ]]/'1.) CLM Reference'!$B$4</f>
        <v>3.8008409478883365E-6</v>
      </c>
      <c r="F293" s="12">
        <f>Table32[[#This Row],[Residential Incentive Disbursements]]+Table32[[#This Row],[C&amp;I Incentive Disbursements]]</f>
        <v>0</v>
      </c>
      <c r="G293" s="17">
        <f>Table3[[#This Row],[Incentive Disbursements]]/'1.) CLM Reference'!$B$5</f>
        <v>5.8381685752733748E-5</v>
      </c>
      <c r="H293" s="17" t="str">
        <f t="shared" si="4"/>
        <v>N/A</v>
      </c>
      <c r="I293" s="52"/>
      <c r="J293" s="53">
        <f>Table3[[#This Row],[CLM $ Collected ]]/'1.) CLM Reference'!$B$4</f>
        <v>3.8008409478883365E-6</v>
      </c>
      <c r="K293" s="54"/>
      <c r="L293" s="53">
        <f>Table3[[#This Row],[Incentive Disbursements]]/'1.) CLM Reference'!$B$5</f>
        <v>5.8381685752733748E-5</v>
      </c>
      <c r="M293" s="52"/>
      <c r="N293" s="55">
        <f>Table3[[#This Row],[CLM $ Collected ]]/'1.) CLM Reference'!$B$4</f>
        <v>3.8008409478883365E-6</v>
      </c>
      <c r="O293" s="54"/>
      <c r="P293" s="56">
        <f>Table3[[#This Row],[Incentive Disbursements]]/'1.) CLM Reference'!$B$5</f>
        <v>5.8381685752733748E-5</v>
      </c>
    </row>
    <row r="294" spans="1:16" s="49" customFormat="1" ht="15.75" thickBot="1" x14ac:dyDescent="0.3">
      <c r="A294" s="50"/>
      <c r="B294" s="51"/>
      <c r="C294" s="3"/>
      <c r="D294" s="15">
        <f>Table32[[#This Row],[Residential CLM $ Collected]]+Table32[[#This Row],[C&amp;I CLM $ Collected]]</f>
        <v>0</v>
      </c>
      <c r="E294" s="48">
        <f>Table3[[#This Row],[CLM $ Collected ]]/'1.) CLM Reference'!$B$4</f>
        <v>3.2360374874678124E-3</v>
      </c>
      <c r="F294" s="12">
        <f>Table32[[#This Row],[Residential Incentive Disbursements]]+Table32[[#This Row],[C&amp;I Incentive Disbursements]]</f>
        <v>0</v>
      </c>
      <c r="G294" s="17">
        <f>Table3[[#This Row],[Incentive Disbursements]]/'1.) CLM Reference'!$B$5</f>
        <v>2.1315948838215855E-3</v>
      </c>
      <c r="H294" s="17" t="str">
        <f t="shared" si="4"/>
        <v>NO</v>
      </c>
      <c r="I294" s="52"/>
      <c r="J294" s="53">
        <f>Table3[[#This Row],[CLM $ Collected ]]/'1.) CLM Reference'!$B$4</f>
        <v>3.2360374874678124E-3</v>
      </c>
      <c r="K294" s="54"/>
      <c r="L294" s="53">
        <f>Table3[[#This Row],[Incentive Disbursements]]/'1.) CLM Reference'!$B$5</f>
        <v>2.1315948838215855E-3</v>
      </c>
      <c r="M294" s="52"/>
      <c r="N294" s="55">
        <f>Table3[[#This Row],[CLM $ Collected ]]/'1.) CLM Reference'!$B$4</f>
        <v>3.2360374874678124E-3</v>
      </c>
      <c r="O294" s="54"/>
      <c r="P294" s="56">
        <f>Table3[[#This Row],[Incentive Disbursements]]/'1.) CLM Reference'!$B$5</f>
        <v>2.1315948838215855E-3</v>
      </c>
    </row>
    <row r="295" spans="1:16" s="49" customFormat="1" ht="15.75" thickBot="1" x14ac:dyDescent="0.3">
      <c r="A295" s="50"/>
      <c r="B295" s="51"/>
      <c r="C295" s="3"/>
      <c r="D295" s="15">
        <f>Table32[[#This Row],[Residential CLM $ Collected]]+Table32[[#This Row],[C&amp;I CLM $ Collected]]</f>
        <v>0</v>
      </c>
      <c r="E295" s="48">
        <f>Table3[[#This Row],[CLM $ Collected ]]/'1.) CLM Reference'!$B$4</f>
        <v>2.1367639521112388E-5</v>
      </c>
      <c r="F295" s="12">
        <f>Table32[[#This Row],[Residential Incentive Disbursements]]+Table32[[#This Row],[C&amp;I Incentive Disbursements]]</f>
        <v>0</v>
      </c>
      <c r="G295" s="17">
        <f>Table3[[#This Row],[Incentive Disbursements]]/'1.) CLM Reference'!$B$5</f>
        <v>0</v>
      </c>
      <c r="H295" s="17" t="str">
        <f t="shared" si="4"/>
        <v>NO</v>
      </c>
      <c r="I295" s="52"/>
      <c r="J295" s="53">
        <f>Table3[[#This Row],[CLM $ Collected ]]/'1.) CLM Reference'!$B$4</f>
        <v>2.1367639521112388E-5</v>
      </c>
      <c r="K295" s="54"/>
      <c r="L295" s="53">
        <f>Table3[[#This Row],[Incentive Disbursements]]/'1.) CLM Reference'!$B$5</f>
        <v>0</v>
      </c>
      <c r="M295" s="52"/>
      <c r="N295" s="55">
        <f>Table3[[#This Row],[CLM $ Collected ]]/'1.) CLM Reference'!$B$4</f>
        <v>2.1367639521112388E-5</v>
      </c>
      <c r="O295" s="54"/>
      <c r="P295" s="56">
        <f>Table3[[#This Row],[Incentive Disbursements]]/'1.) CLM Reference'!$B$5</f>
        <v>0</v>
      </c>
    </row>
    <row r="296" spans="1:16" s="49" customFormat="1" ht="15.75" thickBot="1" x14ac:dyDescent="0.3">
      <c r="A296" s="50"/>
      <c r="B296" s="51"/>
      <c r="C296" s="3"/>
      <c r="D296" s="15">
        <f>Table32[[#This Row],[Residential CLM $ Collected]]+Table32[[#This Row],[C&amp;I CLM $ Collected]]</f>
        <v>0</v>
      </c>
      <c r="E296" s="48">
        <f>Table3[[#This Row],[CLM $ Collected ]]/'1.) CLM Reference'!$B$4</f>
        <v>2.7388417927896942E-3</v>
      </c>
      <c r="F296" s="12">
        <f>Table32[[#This Row],[Residential Incentive Disbursements]]+Table32[[#This Row],[C&amp;I Incentive Disbursements]]</f>
        <v>0</v>
      </c>
      <c r="G296" s="17">
        <f>Table3[[#This Row],[Incentive Disbursements]]/'1.) CLM Reference'!$B$5</f>
        <v>9.6782701285393524E-4</v>
      </c>
      <c r="H296" s="17" t="str">
        <f t="shared" si="4"/>
        <v>NO</v>
      </c>
      <c r="I296" s="52"/>
      <c r="J296" s="53">
        <f>Table3[[#This Row],[CLM $ Collected ]]/'1.) CLM Reference'!$B$4</f>
        <v>2.7388417927896942E-3</v>
      </c>
      <c r="K296" s="54"/>
      <c r="L296" s="53">
        <f>Table3[[#This Row],[Incentive Disbursements]]/'1.) CLM Reference'!$B$5</f>
        <v>9.6782701285393524E-4</v>
      </c>
      <c r="M296" s="52"/>
      <c r="N296" s="55">
        <f>Table3[[#This Row],[CLM $ Collected ]]/'1.) CLM Reference'!$B$4</f>
        <v>2.7388417927896942E-3</v>
      </c>
      <c r="O296" s="54"/>
      <c r="P296" s="56">
        <f>Table3[[#This Row],[Incentive Disbursements]]/'1.) CLM Reference'!$B$5</f>
        <v>9.6782701285393524E-4</v>
      </c>
    </row>
    <row r="297" spans="1:16" s="49" customFormat="1" ht="15.75" thickBot="1" x14ac:dyDescent="0.3">
      <c r="A297" s="50"/>
      <c r="B297" s="51"/>
      <c r="C297" s="3"/>
      <c r="D297" s="15">
        <f>Table32[[#This Row],[Residential CLM $ Collected]]+Table32[[#This Row],[C&amp;I CLM $ Collected]]</f>
        <v>0</v>
      </c>
      <c r="E297" s="48">
        <f>Table3[[#This Row],[CLM $ Collected ]]/'1.) CLM Reference'!$B$4</f>
        <v>1.067159321382255E-5</v>
      </c>
      <c r="F297" s="12">
        <f>Table32[[#This Row],[Residential Incentive Disbursements]]+Table32[[#This Row],[C&amp;I Incentive Disbursements]]</f>
        <v>0</v>
      </c>
      <c r="G297" s="17">
        <f>Table3[[#This Row],[Incentive Disbursements]]/'1.) CLM Reference'!$B$5</f>
        <v>0</v>
      </c>
      <c r="H297" s="17" t="str">
        <f t="shared" si="4"/>
        <v>NO</v>
      </c>
      <c r="I297" s="52"/>
      <c r="J297" s="53">
        <f>Table3[[#This Row],[CLM $ Collected ]]/'1.) CLM Reference'!$B$4</f>
        <v>1.067159321382255E-5</v>
      </c>
      <c r="K297" s="54"/>
      <c r="L297" s="53">
        <f>Table3[[#This Row],[Incentive Disbursements]]/'1.) CLM Reference'!$B$5</f>
        <v>0</v>
      </c>
      <c r="M297" s="52"/>
      <c r="N297" s="55">
        <f>Table3[[#This Row],[CLM $ Collected ]]/'1.) CLM Reference'!$B$4</f>
        <v>1.067159321382255E-5</v>
      </c>
      <c r="O297" s="54"/>
      <c r="P297" s="56">
        <f>Table3[[#This Row],[Incentive Disbursements]]/'1.) CLM Reference'!$B$5</f>
        <v>0</v>
      </c>
    </row>
    <row r="298" spans="1:16" s="49" customFormat="1" ht="15.75" thickBot="1" x14ac:dyDescent="0.3">
      <c r="A298" s="50"/>
      <c r="B298" s="51"/>
      <c r="C298" s="3"/>
      <c r="D298" s="15">
        <f>Table32[[#This Row],[Residential CLM $ Collected]]+Table32[[#This Row],[C&amp;I CLM $ Collected]]</f>
        <v>0</v>
      </c>
      <c r="E298" s="48">
        <f>Table3[[#This Row],[CLM $ Collected ]]/'1.) CLM Reference'!$B$4</f>
        <v>3.3513820249004734E-5</v>
      </c>
      <c r="F298" s="12">
        <f>Table32[[#This Row],[Residential Incentive Disbursements]]+Table32[[#This Row],[C&amp;I Incentive Disbursements]]</f>
        <v>0</v>
      </c>
      <c r="G298" s="17">
        <f>Table3[[#This Row],[Incentive Disbursements]]/'1.) CLM Reference'!$B$5</f>
        <v>0</v>
      </c>
      <c r="H298" s="17" t="str">
        <f t="shared" si="4"/>
        <v>NO</v>
      </c>
      <c r="I298" s="52"/>
      <c r="J298" s="53">
        <f>Table3[[#This Row],[CLM $ Collected ]]/'1.) CLM Reference'!$B$4</f>
        <v>3.3513820249004734E-5</v>
      </c>
      <c r="K298" s="54"/>
      <c r="L298" s="53">
        <f>Table3[[#This Row],[Incentive Disbursements]]/'1.) CLM Reference'!$B$5</f>
        <v>0</v>
      </c>
      <c r="M298" s="52"/>
      <c r="N298" s="55">
        <f>Table3[[#This Row],[CLM $ Collected ]]/'1.) CLM Reference'!$B$4</f>
        <v>3.3513820249004734E-5</v>
      </c>
      <c r="O298" s="54"/>
      <c r="P298" s="56">
        <f>Table3[[#This Row],[Incentive Disbursements]]/'1.) CLM Reference'!$B$5</f>
        <v>0</v>
      </c>
    </row>
    <row r="299" spans="1:16" s="49" customFormat="1" ht="15.75" thickBot="1" x14ac:dyDescent="0.3">
      <c r="A299" s="50"/>
      <c r="B299" s="51"/>
      <c r="C299" s="3"/>
      <c r="D299" s="15">
        <f>Table32[[#This Row],[Residential CLM $ Collected]]+Table32[[#This Row],[C&amp;I CLM $ Collected]]</f>
        <v>0</v>
      </c>
      <c r="E299" s="48">
        <f>Table3[[#This Row],[CLM $ Collected ]]/'1.) CLM Reference'!$B$4</f>
        <v>3.0816431775990403E-3</v>
      </c>
      <c r="F299" s="12">
        <f>Table32[[#This Row],[Residential Incentive Disbursements]]+Table32[[#This Row],[C&amp;I Incentive Disbursements]]</f>
        <v>0</v>
      </c>
      <c r="G299" s="17">
        <f>Table3[[#This Row],[Incentive Disbursements]]/'1.) CLM Reference'!$B$5</f>
        <v>1.0043111768265852E-3</v>
      </c>
      <c r="H299" s="17" t="str">
        <f t="shared" si="4"/>
        <v>NO</v>
      </c>
      <c r="I299" s="52"/>
      <c r="J299" s="53">
        <f>Table3[[#This Row],[CLM $ Collected ]]/'1.) CLM Reference'!$B$4</f>
        <v>3.0816431775990403E-3</v>
      </c>
      <c r="K299" s="54"/>
      <c r="L299" s="53">
        <f>Table3[[#This Row],[Incentive Disbursements]]/'1.) CLM Reference'!$B$5</f>
        <v>1.0043111768265852E-3</v>
      </c>
      <c r="M299" s="52"/>
      <c r="N299" s="55">
        <f>Table3[[#This Row],[CLM $ Collected ]]/'1.) CLM Reference'!$B$4</f>
        <v>3.0816431775990403E-3</v>
      </c>
      <c r="O299" s="54"/>
      <c r="P299" s="56">
        <f>Table3[[#This Row],[Incentive Disbursements]]/'1.) CLM Reference'!$B$5</f>
        <v>1.0043111768265852E-3</v>
      </c>
    </row>
    <row r="300" spans="1:16" s="49" customFormat="1" ht="15.75" thickBot="1" x14ac:dyDescent="0.3">
      <c r="A300" s="50"/>
      <c r="B300" s="51"/>
      <c r="C300" s="3"/>
      <c r="D300" s="15">
        <f>Table32[[#This Row],[Residential CLM $ Collected]]+Table32[[#This Row],[C&amp;I CLM $ Collected]]</f>
        <v>0</v>
      </c>
      <c r="E300" s="48">
        <f>Table3[[#This Row],[CLM $ Collected ]]/'1.) CLM Reference'!$B$4</f>
        <v>2.9266267055701386E-5</v>
      </c>
      <c r="F300" s="12">
        <f>Table32[[#This Row],[Residential Incentive Disbursements]]+Table32[[#This Row],[C&amp;I Incentive Disbursements]]</f>
        <v>0</v>
      </c>
      <c r="G300" s="17">
        <f>Table3[[#This Row],[Incentive Disbursements]]/'1.) CLM Reference'!$B$5</f>
        <v>0</v>
      </c>
      <c r="H300" s="17" t="str">
        <f t="shared" si="4"/>
        <v>NO</v>
      </c>
      <c r="I300" s="52"/>
      <c r="J300" s="53">
        <f>Table3[[#This Row],[CLM $ Collected ]]/'1.) CLM Reference'!$B$4</f>
        <v>2.9266267055701386E-5</v>
      </c>
      <c r="K300" s="54"/>
      <c r="L300" s="53">
        <f>Table3[[#This Row],[Incentive Disbursements]]/'1.) CLM Reference'!$B$5</f>
        <v>0</v>
      </c>
      <c r="M300" s="52"/>
      <c r="N300" s="55">
        <f>Table3[[#This Row],[CLM $ Collected ]]/'1.) CLM Reference'!$B$4</f>
        <v>2.9266267055701386E-5</v>
      </c>
      <c r="O300" s="54"/>
      <c r="P300" s="56">
        <f>Table3[[#This Row],[Incentive Disbursements]]/'1.) CLM Reference'!$B$5</f>
        <v>0</v>
      </c>
    </row>
    <row r="301" spans="1:16" s="49" customFormat="1" ht="15.75" thickBot="1" x14ac:dyDescent="0.3">
      <c r="A301" s="50"/>
      <c r="B301" s="51"/>
      <c r="C301" s="3"/>
      <c r="D301" s="15">
        <f>Table32[[#This Row],[Residential CLM $ Collected]]+Table32[[#This Row],[C&amp;I CLM $ Collected]]</f>
        <v>0</v>
      </c>
      <c r="E301" s="48">
        <f>Table3[[#This Row],[CLM $ Collected ]]/'1.) CLM Reference'!$B$4</f>
        <v>0</v>
      </c>
      <c r="F301" s="12">
        <f>Table32[[#This Row],[Residential Incentive Disbursements]]+Table32[[#This Row],[C&amp;I Incentive Disbursements]]</f>
        <v>0</v>
      </c>
      <c r="G301" s="17">
        <f>Table3[[#This Row],[Incentive Disbursements]]/'1.) CLM Reference'!$B$5</f>
        <v>3.5712185561430412E-6</v>
      </c>
      <c r="H301" s="17" t="str">
        <f t="shared" si="4"/>
        <v>N/A</v>
      </c>
      <c r="I301" s="52"/>
      <c r="J301" s="53">
        <f>Table3[[#This Row],[CLM $ Collected ]]/'1.) CLM Reference'!$B$4</f>
        <v>0</v>
      </c>
      <c r="K301" s="54"/>
      <c r="L301" s="53">
        <f>Table3[[#This Row],[Incentive Disbursements]]/'1.) CLM Reference'!$B$5</f>
        <v>3.5712185561430412E-6</v>
      </c>
      <c r="M301" s="52"/>
      <c r="N301" s="55">
        <f>Table3[[#This Row],[CLM $ Collected ]]/'1.) CLM Reference'!$B$4</f>
        <v>0</v>
      </c>
      <c r="O301" s="54"/>
      <c r="P301" s="56">
        <f>Table3[[#This Row],[Incentive Disbursements]]/'1.) CLM Reference'!$B$5</f>
        <v>3.5712185561430412E-6</v>
      </c>
    </row>
    <row r="302" spans="1:16" s="49" customFormat="1" ht="15.75" thickBot="1" x14ac:dyDescent="0.3">
      <c r="A302" s="50"/>
      <c r="B302" s="51"/>
      <c r="C302" s="3"/>
      <c r="D302" s="15">
        <f>Table32[[#This Row],[Residential CLM $ Collected]]+Table32[[#This Row],[C&amp;I CLM $ Collected]]</f>
        <v>0</v>
      </c>
      <c r="E302" s="48">
        <f>Table3[[#This Row],[CLM $ Collected ]]/'1.) CLM Reference'!$B$4</f>
        <v>0</v>
      </c>
      <c r="F302" s="12">
        <f>Table32[[#This Row],[Residential Incentive Disbursements]]+Table32[[#This Row],[C&amp;I Incentive Disbursements]]</f>
        <v>0</v>
      </c>
      <c r="G302" s="17">
        <f>Table3[[#This Row],[Incentive Disbursements]]/'1.) CLM Reference'!$B$5</f>
        <v>2.8510228139875279E-4</v>
      </c>
      <c r="H302" s="17" t="str">
        <f t="shared" si="4"/>
        <v>N/A</v>
      </c>
      <c r="I302" s="52"/>
      <c r="J302" s="53">
        <f>Table3[[#This Row],[CLM $ Collected ]]/'1.) CLM Reference'!$B$4</f>
        <v>0</v>
      </c>
      <c r="K302" s="54"/>
      <c r="L302" s="53">
        <f>Table3[[#This Row],[Incentive Disbursements]]/'1.) CLM Reference'!$B$5</f>
        <v>2.8510228139875279E-4</v>
      </c>
      <c r="M302" s="52"/>
      <c r="N302" s="55">
        <f>Table3[[#This Row],[CLM $ Collected ]]/'1.) CLM Reference'!$B$4</f>
        <v>0</v>
      </c>
      <c r="O302" s="54"/>
      <c r="P302" s="56">
        <f>Table3[[#This Row],[Incentive Disbursements]]/'1.) CLM Reference'!$B$5</f>
        <v>2.8510228139875279E-4</v>
      </c>
    </row>
    <row r="303" spans="1:16" s="49" customFormat="1" ht="15.75" thickBot="1" x14ac:dyDescent="0.3">
      <c r="A303" s="50"/>
      <c r="B303" s="51"/>
      <c r="C303" s="3"/>
      <c r="D303" s="15">
        <f>Table32[[#This Row],[Residential CLM $ Collected]]+Table32[[#This Row],[C&amp;I CLM $ Collected]]</f>
        <v>0</v>
      </c>
      <c r="E303" s="48">
        <f>Table3[[#This Row],[CLM $ Collected ]]/'1.) CLM Reference'!$B$4</f>
        <v>8.2939453293005182E-5</v>
      </c>
      <c r="F303" s="12">
        <f>Table32[[#This Row],[Residential Incentive Disbursements]]+Table32[[#This Row],[C&amp;I Incentive Disbursements]]</f>
        <v>0</v>
      </c>
      <c r="G303" s="17">
        <f>Table3[[#This Row],[Incentive Disbursements]]/'1.) CLM Reference'!$B$5</f>
        <v>0</v>
      </c>
      <c r="H303" s="17" t="str">
        <f t="shared" si="4"/>
        <v>NO</v>
      </c>
      <c r="I303" s="52"/>
      <c r="J303" s="53">
        <f>Table3[[#This Row],[CLM $ Collected ]]/'1.) CLM Reference'!$B$4</f>
        <v>8.2939453293005182E-5</v>
      </c>
      <c r="K303" s="54"/>
      <c r="L303" s="53">
        <f>Table3[[#This Row],[Incentive Disbursements]]/'1.) CLM Reference'!$B$5</f>
        <v>0</v>
      </c>
      <c r="M303" s="52"/>
      <c r="N303" s="55">
        <f>Table3[[#This Row],[CLM $ Collected ]]/'1.) CLM Reference'!$B$4</f>
        <v>8.2939453293005182E-5</v>
      </c>
      <c r="O303" s="54"/>
      <c r="P303" s="56">
        <f>Table3[[#This Row],[Incentive Disbursements]]/'1.) CLM Reference'!$B$5</f>
        <v>0</v>
      </c>
    </row>
    <row r="304" spans="1:16" s="49" customFormat="1" ht="15.75" thickBot="1" x14ac:dyDescent="0.3">
      <c r="A304" s="50"/>
      <c r="B304" s="51"/>
      <c r="C304" s="3"/>
      <c r="D304" s="15">
        <f>Table32[[#This Row],[Residential CLM $ Collected]]+Table32[[#This Row],[C&amp;I CLM $ Collected]]</f>
        <v>0</v>
      </c>
      <c r="E304" s="48">
        <f>Table3[[#This Row],[CLM $ Collected ]]/'1.) CLM Reference'!$B$4</f>
        <v>0</v>
      </c>
      <c r="F304" s="12">
        <f>Table32[[#This Row],[Residential Incentive Disbursements]]+Table32[[#This Row],[C&amp;I Incentive Disbursements]]</f>
        <v>0</v>
      </c>
      <c r="G304" s="17">
        <f>Table3[[#This Row],[Incentive Disbursements]]/'1.) CLM Reference'!$B$5</f>
        <v>3.2997583296287547E-4</v>
      </c>
      <c r="H304" s="17" t="str">
        <f t="shared" si="4"/>
        <v>N/A</v>
      </c>
      <c r="I304" s="52"/>
      <c r="J304" s="53">
        <f>Table3[[#This Row],[CLM $ Collected ]]/'1.) CLM Reference'!$B$4</f>
        <v>0</v>
      </c>
      <c r="K304" s="54"/>
      <c r="L304" s="53">
        <f>Table3[[#This Row],[Incentive Disbursements]]/'1.) CLM Reference'!$B$5</f>
        <v>3.2997583296287547E-4</v>
      </c>
      <c r="M304" s="52"/>
      <c r="N304" s="55">
        <f>Table3[[#This Row],[CLM $ Collected ]]/'1.) CLM Reference'!$B$4</f>
        <v>0</v>
      </c>
      <c r="O304" s="54"/>
      <c r="P304" s="56">
        <f>Table3[[#This Row],[Incentive Disbursements]]/'1.) CLM Reference'!$B$5</f>
        <v>3.2997583296287547E-4</v>
      </c>
    </row>
    <row r="305" spans="1:16" s="49" customFormat="1" ht="15.75" thickBot="1" x14ac:dyDescent="0.3">
      <c r="A305" s="50"/>
      <c r="B305" s="51"/>
      <c r="C305" s="3"/>
      <c r="D305" s="15">
        <f>Table32[[#This Row],[Residential CLM $ Collected]]+Table32[[#This Row],[C&amp;I CLM $ Collected]]</f>
        <v>0</v>
      </c>
      <c r="E305" s="48">
        <f>Table3[[#This Row],[CLM $ Collected ]]/'1.) CLM Reference'!$B$4</f>
        <v>2.3294235217218452E-3</v>
      </c>
      <c r="F305" s="12">
        <f>Table32[[#This Row],[Residential Incentive Disbursements]]+Table32[[#This Row],[C&amp;I Incentive Disbursements]]</f>
        <v>0</v>
      </c>
      <c r="G305" s="17">
        <f>Table3[[#This Row],[Incentive Disbursements]]/'1.) CLM Reference'!$B$5</f>
        <v>0</v>
      </c>
      <c r="H305" s="17" t="str">
        <f t="shared" si="4"/>
        <v>NO</v>
      </c>
      <c r="I305" s="52"/>
      <c r="J305" s="53">
        <f>Table3[[#This Row],[CLM $ Collected ]]/'1.) CLM Reference'!$B$4</f>
        <v>2.3294235217218452E-3</v>
      </c>
      <c r="K305" s="54"/>
      <c r="L305" s="53">
        <f>Table3[[#This Row],[Incentive Disbursements]]/'1.) CLM Reference'!$B$5</f>
        <v>0</v>
      </c>
      <c r="M305" s="52"/>
      <c r="N305" s="55">
        <f>Table3[[#This Row],[CLM $ Collected ]]/'1.) CLM Reference'!$B$4</f>
        <v>2.3294235217218452E-3</v>
      </c>
      <c r="O305" s="54"/>
      <c r="P305" s="56">
        <f>Table3[[#This Row],[Incentive Disbursements]]/'1.) CLM Reference'!$B$5</f>
        <v>0</v>
      </c>
    </row>
    <row r="306" spans="1:16" s="49" customFormat="1" ht="15.75" thickBot="1" x14ac:dyDescent="0.3">
      <c r="A306" s="50"/>
      <c r="B306" s="51"/>
      <c r="C306" s="3"/>
      <c r="D306" s="15">
        <f>Table32[[#This Row],[Residential CLM $ Collected]]+Table32[[#This Row],[C&amp;I CLM $ Collected]]</f>
        <v>0</v>
      </c>
      <c r="E306" s="48">
        <f>Table3[[#This Row],[CLM $ Collected ]]/'1.) CLM Reference'!$B$4</f>
        <v>3.5926013454397658E-6</v>
      </c>
      <c r="F306" s="12">
        <f>Table32[[#This Row],[Residential Incentive Disbursements]]+Table32[[#This Row],[C&amp;I Incentive Disbursements]]</f>
        <v>0</v>
      </c>
      <c r="G306" s="17">
        <f>Table3[[#This Row],[Incentive Disbursements]]/'1.) CLM Reference'!$B$5</f>
        <v>0</v>
      </c>
      <c r="H306" s="17" t="str">
        <f t="shared" si="4"/>
        <v>N/A</v>
      </c>
      <c r="I306" s="52"/>
      <c r="J306" s="53">
        <f>Table3[[#This Row],[CLM $ Collected ]]/'1.) CLM Reference'!$B$4</f>
        <v>3.5926013454397658E-6</v>
      </c>
      <c r="K306" s="54"/>
      <c r="L306" s="53">
        <f>Table3[[#This Row],[Incentive Disbursements]]/'1.) CLM Reference'!$B$5</f>
        <v>0</v>
      </c>
      <c r="M306" s="52"/>
      <c r="N306" s="55">
        <f>Table3[[#This Row],[CLM $ Collected ]]/'1.) CLM Reference'!$B$4</f>
        <v>3.5926013454397658E-6</v>
      </c>
      <c r="O306" s="54"/>
      <c r="P306" s="56">
        <f>Table3[[#This Row],[Incentive Disbursements]]/'1.) CLM Reference'!$B$5</f>
        <v>0</v>
      </c>
    </row>
    <row r="307" spans="1:16" s="49" customFormat="1" ht="15.75" thickBot="1" x14ac:dyDescent="0.3">
      <c r="A307" s="50"/>
      <c r="B307" s="51"/>
      <c r="C307" s="3"/>
      <c r="D307" s="15">
        <f>Table32[[#This Row],[Residential CLM $ Collected]]+Table32[[#This Row],[C&amp;I CLM $ Collected]]</f>
        <v>0</v>
      </c>
      <c r="E307" s="48">
        <f>Table3[[#This Row],[CLM $ Collected ]]/'1.) CLM Reference'!$B$4</f>
        <v>7.4753037658780545E-3</v>
      </c>
      <c r="F307" s="12">
        <f>Table32[[#This Row],[Residential Incentive Disbursements]]+Table32[[#This Row],[C&amp;I Incentive Disbursements]]</f>
        <v>0</v>
      </c>
      <c r="G307" s="17">
        <f>Table3[[#This Row],[Incentive Disbursements]]/'1.) CLM Reference'!$B$5</f>
        <v>4.7026496382879092E-3</v>
      </c>
      <c r="H307" s="17" t="str">
        <f t="shared" si="4"/>
        <v>NO</v>
      </c>
      <c r="I307" s="52"/>
      <c r="J307" s="53">
        <f>Table3[[#This Row],[CLM $ Collected ]]/'1.) CLM Reference'!$B$4</f>
        <v>7.4753037658780545E-3</v>
      </c>
      <c r="K307" s="54"/>
      <c r="L307" s="53">
        <f>Table3[[#This Row],[Incentive Disbursements]]/'1.) CLM Reference'!$B$5</f>
        <v>4.7026496382879092E-3</v>
      </c>
      <c r="M307" s="52"/>
      <c r="N307" s="55">
        <f>Table3[[#This Row],[CLM $ Collected ]]/'1.) CLM Reference'!$B$4</f>
        <v>7.4753037658780545E-3</v>
      </c>
      <c r="O307" s="54"/>
      <c r="P307" s="56">
        <f>Table3[[#This Row],[Incentive Disbursements]]/'1.) CLM Reference'!$B$5</f>
        <v>4.7026496382879092E-3</v>
      </c>
    </row>
    <row r="308" spans="1:16" s="49" customFormat="1" ht="15.75" thickBot="1" x14ac:dyDescent="0.3">
      <c r="A308" s="50"/>
      <c r="B308" s="51"/>
      <c r="C308" s="3"/>
      <c r="D308" s="15">
        <f>Table32[[#This Row],[Residential CLM $ Collected]]+Table32[[#This Row],[C&amp;I CLM $ Collected]]</f>
        <v>0</v>
      </c>
      <c r="E308" s="48">
        <f>Table3[[#This Row],[CLM $ Collected ]]/'1.) CLM Reference'!$B$4</f>
        <v>2.5935536486086233E-7</v>
      </c>
      <c r="F308" s="12">
        <f>Table32[[#This Row],[Residential Incentive Disbursements]]+Table32[[#This Row],[C&amp;I Incentive Disbursements]]</f>
        <v>0</v>
      </c>
      <c r="G308" s="17">
        <f>Table3[[#This Row],[Incentive Disbursements]]/'1.) CLM Reference'!$B$5</f>
        <v>0</v>
      </c>
      <c r="H308" s="17" t="str">
        <f t="shared" si="4"/>
        <v>N/A</v>
      </c>
      <c r="I308" s="52"/>
      <c r="J308" s="53">
        <f>Table3[[#This Row],[CLM $ Collected ]]/'1.) CLM Reference'!$B$4</f>
        <v>2.5935536486086233E-7</v>
      </c>
      <c r="K308" s="54"/>
      <c r="L308" s="53">
        <f>Table3[[#This Row],[Incentive Disbursements]]/'1.) CLM Reference'!$B$5</f>
        <v>0</v>
      </c>
      <c r="M308" s="52"/>
      <c r="N308" s="55">
        <f>Table3[[#This Row],[CLM $ Collected ]]/'1.) CLM Reference'!$B$4</f>
        <v>2.5935536486086233E-7</v>
      </c>
      <c r="O308" s="54"/>
      <c r="P308" s="56">
        <f>Table3[[#This Row],[Incentive Disbursements]]/'1.) CLM Reference'!$B$5</f>
        <v>0</v>
      </c>
    </row>
    <row r="309" spans="1:16" s="49" customFormat="1" ht="15.75" thickBot="1" x14ac:dyDescent="0.3">
      <c r="A309" s="50"/>
      <c r="B309" s="51"/>
      <c r="C309" s="3"/>
      <c r="D309" s="15">
        <f>Table32[[#This Row],[Residential CLM $ Collected]]+Table32[[#This Row],[C&amp;I CLM $ Collected]]</f>
        <v>0</v>
      </c>
      <c r="E309" s="48">
        <f>Table3[[#This Row],[CLM $ Collected ]]/'1.) CLM Reference'!$B$4</f>
        <v>0</v>
      </c>
      <c r="F309" s="12">
        <f>Table32[[#This Row],[Residential Incentive Disbursements]]+Table32[[#This Row],[C&amp;I Incentive Disbursements]]</f>
        <v>0</v>
      </c>
      <c r="G309" s="17">
        <f>Table3[[#This Row],[Incentive Disbursements]]/'1.) CLM Reference'!$B$5</f>
        <v>7.2442168411361585E-6</v>
      </c>
      <c r="H309" s="17" t="str">
        <f t="shared" si="4"/>
        <v>N/A</v>
      </c>
      <c r="I309" s="52"/>
      <c r="J309" s="53">
        <f>Table3[[#This Row],[CLM $ Collected ]]/'1.) CLM Reference'!$B$4</f>
        <v>0</v>
      </c>
      <c r="K309" s="54"/>
      <c r="L309" s="53">
        <f>Table3[[#This Row],[Incentive Disbursements]]/'1.) CLM Reference'!$B$5</f>
        <v>7.2442168411361585E-6</v>
      </c>
      <c r="M309" s="52"/>
      <c r="N309" s="55">
        <f>Table3[[#This Row],[CLM $ Collected ]]/'1.) CLM Reference'!$B$4</f>
        <v>0</v>
      </c>
      <c r="O309" s="54"/>
      <c r="P309" s="56">
        <f>Table3[[#This Row],[Incentive Disbursements]]/'1.) CLM Reference'!$B$5</f>
        <v>7.2442168411361585E-6</v>
      </c>
    </row>
    <row r="310" spans="1:16" s="49" customFormat="1" ht="15.75" thickBot="1" x14ac:dyDescent="0.3">
      <c r="A310" s="50"/>
      <c r="B310" s="51"/>
      <c r="C310" s="3"/>
      <c r="D310" s="15">
        <f>Table32[[#This Row],[Residential CLM $ Collected]]+Table32[[#This Row],[C&amp;I CLM $ Collected]]</f>
        <v>0</v>
      </c>
      <c r="E310" s="48">
        <f>Table3[[#This Row],[CLM $ Collected ]]/'1.) CLM Reference'!$B$4</f>
        <v>2.4457835635495725E-6</v>
      </c>
      <c r="F310" s="12">
        <f>Table32[[#This Row],[Residential Incentive Disbursements]]+Table32[[#This Row],[C&amp;I Incentive Disbursements]]</f>
        <v>0</v>
      </c>
      <c r="G310" s="17">
        <f>Table3[[#This Row],[Incentive Disbursements]]/'1.) CLM Reference'!$B$5</f>
        <v>0</v>
      </c>
      <c r="H310" s="17" t="str">
        <f t="shared" si="4"/>
        <v>N/A</v>
      </c>
      <c r="I310" s="52"/>
      <c r="J310" s="53">
        <f>Table3[[#This Row],[CLM $ Collected ]]/'1.) CLM Reference'!$B$4</f>
        <v>2.4457835635495725E-6</v>
      </c>
      <c r="K310" s="54"/>
      <c r="L310" s="53">
        <f>Table3[[#This Row],[Incentive Disbursements]]/'1.) CLM Reference'!$B$5</f>
        <v>0</v>
      </c>
      <c r="M310" s="52"/>
      <c r="N310" s="55">
        <f>Table3[[#This Row],[CLM $ Collected ]]/'1.) CLM Reference'!$B$4</f>
        <v>2.4457835635495725E-6</v>
      </c>
      <c r="O310" s="54"/>
      <c r="P310" s="56">
        <f>Table3[[#This Row],[Incentive Disbursements]]/'1.) CLM Reference'!$B$5</f>
        <v>0</v>
      </c>
    </row>
    <row r="311" spans="1:16" s="49" customFormat="1" ht="15.75" thickBot="1" x14ac:dyDescent="0.3">
      <c r="A311" s="50"/>
      <c r="B311" s="51"/>
      <c r="C311" s="3"/>
      <c r="D311" s="15">
        <f>Table32[[#This Row],[Residential CLM $ Collected]]+Table32[[#This Row],[C&amp;I CLM $ Collected]]</f>
        <v>0</v>
      </c>
      <c r="E311" s="48">
        <f>Table3[[#This Row],[CLM $ Collected ]]/'1.) CLM Reference'!$B$4</f>
        <v>3.4746512683565302E-3</v>
      </c>
      <c r="F311" s="12">
        <f>Table32[[#This Row],[Residential Incentive Disbursements]]+Table32[[#This Row],[C&amp;I Incentive Disbursements]]</f>
        <v>0</v>
      </c>
      <c r="G311" s="17">
        <f>Table3[[#This Row],[Incentive Disbursements]]/'1.) CLM Reference'!$B$5</f>
        <v>3.7267165545146214E-3</v>
      </c>
      <c r="H311" s="17" t="str">
        <f t="shared" si="4"/>
        <v>YES</v>
      </c>
      <c r="I311" s="52"/>
      <c r="J311" s="53">
        <f>Table3[[#This Row],[CLM $ Collected ]]/'1.) CLM Reference'!$B$4</f>
        <v>3.4746512683565302E-3</v>
      </c>
      <c r="K311" s="54"/>
      <c r="L311" s="53">
        <f>Table3[[#This Row],[Incentive Disbursements]]/'1.) CLM Reference'!$B$5</f>
        <v>3.7267165545146214E-3</v>
      </c>
      <c r="M311" s="52"/>
      <c r="N311" s="55">
        <f>Table3[[#This Row],[CLM $ Collected ]]/'1.) CLM Reference'!$B$4</f>
        <v>3.4746512683565302E-3</v>
      </c>
      <c r="O311" s="54"/>
      <c r="P311" s="56">
        <f>Table3[[#This Row],[Incentive Disbursements]]/'1.) CLM Reference'!$B$5</f>
        <v>3.7267165545146214E-3</v>
      </c>
    </row>
    <row r="312" spans="1:16" s="49" customFormat="1" ht="15.75" thickBot="1" x14ac:dyDescent="0.3">
      <c r="A312" s="50"/>
      <c r="B312" s="51"/>
      <c r="C312" s="3"/>
      <c r="D312" s="15">
        <f>Table32[[#This Row],[Residential CLM $ Collected]]+Table32[[#This Row],[C&amp;I CLM $ Collected]]</f>
        <v>0</v>
      </c>
      <c r="E312" s="48">
        <f>Table3[[#This Row],[CLM $ Collected ]]/'1.) CLM Reference'!$B$4</f>
        <v>4.3962489977060129E-4</v>
      </c>
      <c r="F312" s="12">
        <f>Table32[[#This Row],[Residential Incentive Disbursements]]+Table32[[#This Row],[C&amp;I Incentive Disbursements]]</f>
        <v>0</v>
      </c>
      <c r="G312" s="17">
        <f>Table3[[#This Row],[Incentive Disbursements]]/'1.) CLM Reference'!$B$5</f>
        <v>4.2410184524404492E-4</v>
      </c>
      <c r="H312" s="17" t="str">
        <f t="shared" si="4"/>
        <v>NO</v>
      </c>
      <c r="I312" s="52"/>
      <c r="J312" s="53">
        <f>Table3[[#This Row],[CLM $ Collected ]]/'1.) CLM Reference'!$B$4</f>
        <v>4.3962489977060129E-4</v>
      </c>
      <c r="K312" s="54"/>
      <c r="L312" s="53">
        <f>Table3[[#This Row],[Incentive Disbursements]]/'1.) CLM Reference'!$B$5</f>
        <v>4.2410184524404492E-4</v>
      </c>
      <c r="M312" s="52"/>
      <c r="N312" s="55">
        <f>Table3[[#This Row],[CLM $ Collected ]]/'1.) CLM Reference'!$B$4</f>
        <v>4.3962489977060129E-4</v>
      </c>
      <c r="O312" s="54"/>
      <c r="P312" s="56">
        <f>Table3[[#This Row],[Incentive Disbursements]]/'1.) CLM Reference'!$B$5</f>
        <v>4.2410184524404492E-4</v>
      </c>
    </row>
    <row r="313" spans="1:16" s="49" customFormat="1" ht="15.75" thickBot="1" x14ac:dyDescent="0.3">
      <c r="A313" s="50"/>
      <c r="B313" s="51"/>
      <c r="C313" s="3"/>
      <c r="D313" s="15">
        <f>Table32[[#This Row],[Residential CLM $ Collected]]+Table32[[#This Row],[C&amp;I CLM $ Collected]]</f>
        <v>0</v>
      </c>
      <c r="E313" s="48">
        <f>Table3[[#This Row],[CLM $ Collected ]]/'1.) CLM Reference'!$B$4</f>
        <v>2.8511288138323783E-3</v>
      </c>
      <c r="F313" s="12">
        <f>Table32[[#This Row],[Residential Incentive Disbursements]]+Table32[[#This Row],[C&amp;I Incentive Disbursements]]</f>
        <v>0</v>
      </c>
      <c r="G313" s="17">
        <f>Table3[[#This Row],[Incentive Disbursements]]/'1.) CLM Reference'!$B$5</f>
        <v>2.6600590441348913E-3</v>
      </c>
      <c r="H313" s="17" t="str">
        <f t="shared" si="4"/>
        <v>NO</v>
      </c>
      <c r="I313" s="52"/>
      <c r="J313" s="53">
        <f>Table3[[#This Row],[CLM $ Collected ]]/'1.) CLM Reference'!$B$4</f>
        <v>2.8511288138323783E-3</v>
      </c>
      <c r="K313" s="54"/>
      <c r="L313" s="53">
        <f>Table3[[#This Row],[Incentive Disbursements]]/'1.) CLM Reference'!$B$5</f>
        <v>2.6600590441348913E-3</v>
      </c>
      <c r="M313" s="52"/>
      <c r="N313" s="55">
        <f>Table3[[#This Row],[CLM $ Collected ]]/'1.) CLM Reference'!$B$4</f>
        <v>2.8511288138323783E-3</v>
      </c>
      <c r="O313" s="54"/>
      <c r="P313" s="56">
        <f>Table3[[#This Row],[Incentive Disbursements]]/'1.) CLM Reference'!$B$5</f>
        <v>2.6600590441348913E-3</v>
      </c>
    </row>
    <row r="314" spans="1:16" s="49" customFormat="1" ht="15.75" thickBot="1" x14ac:dyDescent="0.3">
      <c r="A314" s="50"/>
      <c r="B314" s="51"/>
      <c r="C314" s="3"/>
      <c r="D314" s="15">
        <f>Table32[[#This Row],[Residential CLM $ Collected]]+Table32[[#This Row],[C&amp;I CLM $ Collected]]</f>
        <v>0</v>
      </c>
      <c r="E314" s="48">
        <f>Table3[[#This Row],[CLM $ Collected ]]/'1.) CLM Reference'!$B$4</f>
        <v>3.6983940324090965E-3</v>
      </c>
      <c r="F314" s="12">
        <f>Table32[[#This Row],[Residential Incentive Disbursements]]+Table32[[#This Row],[C&amp;I Incentive Disbursements]]</f>
        <v>0</v>
      </c>
      <c r="G314" s="17">
        <f>Table3[[#This Row],[Incentive Disbursements]]/'1.) CLM Reference'!$B$5</f>
        <v>5.9076359186274689E-3</v>
      </c>
      <c r="H314" s="17" t="str">
        <f t="shared" si="4"/>
        <v>YES</v>
      </c>
      <c r="I314" s="52"/>
      <c r="J314" s="53">
        <f>Table3[[#This Row],[CLM $ Collected ]]/'1.) CLM Reference'!$B$4</f>
        <v>3.6983940324090965E-3</v>
      </c>
      <c r="K314" s="54"/>
      <c r="L314" s="53">
        <f>Table3[[#This Row],[Incentive Disbursements]]/'1.) CLM Reference'!$B$5</f>
        <v>5.9076359186274689E-3</v>
      </c>
      <c r="M314" s="52"/>
      <c r="N314" s="55">
        <f>Table3[[#This Row],[CLM $ Collected ]]/'1.) CLM Reference'!$B$4</f>
        <v>3.6983940324090965E-3</v>
      </c>
      <c r="O314" s="54"/>
      <c r="P314" s="56">
        <f>Table3[[#This Row],[Incentive Disbursements]]/'1.) CLM Reference'!$B$5</f>
        <v>5.9076359186274689E-3</v>
      </c>
    </row>
    <row r="315" spans="1:16" s="49" customFormat="1" ht="15.75" thickBot="1" x14ac:dyDescent="0.3">
      <c r="A315" s="50"/>
      <c r="B315" s="51"/>
      <c r="C315" s="3"/>
      <c r="D315" s="15">
        <f>Table32[[#This Row],[Residential CLM $ Collected]]+Table32[[#This Row],[C&amp;I CLM $ Collected]]</f>
        <v>0</v>
      </c>
      <c r="E315" s="48">
        <f>Table3[[#This Row],[CLM $ Collected ]]/'1.) CLM Reference'!$B$4</f>
        <v>1.2521891031595579E-5</v>
      </c>
      <c r="F315" s="12">
        <f>Table32[[#This Row],[Residential Incentive Disbursements]]+Table32[[#This Row],[C&amp;I Incentive Disbursements]]</f>
        <v>0</v>
      </c>
      <c r="G315" s="17">
        <f>Table3[[#This Row],[Incentive Disbursements]]/'1.) CLM Reference'!$B$5</f>
        <v>0</v>
      </c>
      <c r="H315" s="17" t="str">
        <f t="shared" si="4"/>
        <v>NO</v>
      </c>
      <c r="I315" s="52"/>
      <c r="J315" s="53">
        <f>Table3[[#This Row],[CLM $ Collected ]]/'1.) CLM Reference'!$B$4</f>
        <v>1.2521891031595579E-5</v>
      </c>
      <c r="K315" s="54"/>
      <c r="L315" s="53">
        <f>Table3[[#This Row],[Incentive Disbursements]]/'1.) CLM Reference'!$B$5</f>
        <v>0</v>
      </c>
      <c r="M315" s="52"/>
      <c r="N315" s="55">
        <f>Table3[[#This Row],[CLM $ Collected ]]/'1.) CLM Reference'!$B$4</f>
        <v>1.2521891031595579E-5</v>
      </c>
      <c r="O315" s="54"/>
      <c r="P315" s="56">
        <f>Table3[[#This Row],[Incentive Disbursements]]/'1.) CLM Reference'!$B$5</f>
        <v>0</v>
      </c>
    </row>
    <row r="316" spans="1:16" s="49" customFormat="1" ht="15.75" thickBot="1" x14ac:dyDescent="0.3">
      <c r="A316" s="50"/>
      <c r="B316" s="51"/>
      <c r="C316" s="3"/>
      <c r="D316" s="15">
        <f>Table32[[#This Row],[Residential CLM $ Collected]]+Table32[[#This Row],[C&amp;I CLM $ Collected]]</f>
        <v>0</v>
      </c>
      <c r="E316" s="48">
        <f>Table3[[#This Row],[CLM $ Collected ]]/'1.) CLM Reference'!$B$4</f>
        <v>3.2448087907891313E-3</v>
      </c>
      <c r="F316" s="12">
        <f>Table32[[#This Row],[Residential Incentive Disbursements]]+Table32[[#This Row],[C&amp;I Incentive Disbursements]]</f>
        <v>0</v>
      </c>
      <c r="G316" s="17">
        <f>Table3[[#This Row],[Incentive Disbursements]]/'1.) CLM Reference'!$B$5</f>
        <v>2.1398640403883346E-3</v>
      </c>
      <c r="H316" s="17" t="str">
        <f t="shared" si="4"/>
        <v>NO</v>
      </c>
      <c r="I316" s="52"/>
      <c r="J316" s="53">
        <f>Table3[[#This Row],[CLM $ Collected ]]/'1.) CLM Reference'!$B$4</f>
        <v>3.2448087907891313E-3</v>
      </c>
      <c r="K316" s="54"/>
      <c r="L316" s="53">
        <f>Table3[[#This Row],[Incentive Disbursements]]/'1.) CLM Reference'!$B$5</f>
        <v>2.1398640403883346E-3</v>
      </c>
      <c r="M316" s="52"/>
      <c r="N316" s="55">
        <f>Table3[[#This Row],[CLM $ Collected ]]/'1.) CLM Reference'!$B$4</f>
        <v>3.2448087907891313E-3</v>
      </c>
      <c r="O316" s="54"/>
      <c r="P316" s="56">
        <f>Table3[[#This Row],[Incentive Disbursements]]/'1.) CLM Reference'!$B$5</f>
        <v>2.1398640403883346E-3</v>
      </c>
    </row>
    <row r="317" spans="1:16" s="49" customFormat="1" ht="15.75" thickBot="1" x14ac:dyDescent="0.3">
      <c r="A317" s="50"/>
      <c r="B317" s="51"/>
      <c r="C317" s="3"/>
      <c r="D317" s="15">
        <f>Table32[[#This Row],[Residential CLM $ Collected]]+Table32[[#This Row],[C&amp;I CLM $ Collected]]</f>
        <v>0</v>
      </c>
      <c r="E317" s="48">
        <f>Table3[[#This Row],[CLM $ Collected ]]/'1.) CLM Reference'!$B$4</f>
        <v>5.5495086027475147E-6</v>
      </c>
      <c r="F317" s="12">
        <f>Table32[[#This Row],[Residential Incentive Disbursements]]+Table32[[#This Row],[C&amp;I Incentive Disbursements]]</f>
        <v>0</v>
      </c>
      <c r="G317" s="17">
        <f>Table3[[#This Row],[Incentive Disbursements]]/'1.) CLM Reference'!$B$5</f>
        <v>0</v>
      </c>
      <c r="H317" s="17" t="str">
        <f t="shared" si="4"/>
        <v>NO</v>
      </c>
      <c r="I317" s="52"/>
      <c r="J317" s="53">
        <f>Table3[[#This Row],[CLM $ Collected ]]/'1.) CLM Reference'!$B$4</f>
        <v>5.5495086027475147E-6</v>
      </c>
      <c r="K317" s="54"/>
      <c r="L317" s="53">
        <f>Table3[[#This Row],[Incentive Disbursements]]/'1.) CLM Reference'!$B$5</f>
        <v>0</v>
      </c>
      <c r="M317" s="52"/>
      <c r="N317" s="55">
        <f>Table3[[#This Row],[CLM $ Collected ]]/'1.) CLM Reference'!$B$4</f>
        <v>5.5495086027475147E-6</v>
      </c>
      <c r="O317" s="54"/>
      <c r="P317" s="56">
        <f>Table3[[#This Row],[Incentive Disbursements]]/'1.) CLM Reference'!$B$5</f>
        <v>0</v>
      </c>
    </row>
    <row r="318" spans="1:16" s="49" customFormat="1" ht="15.75" thickBot="1" x14ac:dyDescent="0.3">
      <c r="A318" s="50"/>
      <c r="B318" s="51"/>
      <c r="C318" s="3"/>
      <c r="D318" s="15">
        <f>Table32[[#This Row],[Residential CLM $ Collected]]+Table32[[#This Row],[C&amp;I CLM $ Collected]]</f>
        <v>0</v>
      </c>
      <c r="E318" s="48">
        <f>Table3[[#This Row],[CLM $ Collected ]]/'1.) CLM Reference'!$B$4</f>
        <v>6.0716630915872427E-3</v>
      </c>
      <c r="F318" s="12">
        <f>Table32[[#This Row],[Residential Incentive Disbursements]]+Table32[[#This Row],[C&amp;I Incentive Disbursements]]</f>
        <v>0</v>
      </c>
      <c r="G318" s="17">
        <f>Table3[[#This Row],[Incentive Disbursements]]/'1.) CLM Reference'!$B$5</f>
        <v>2.6092638170015906E-3</v>
      </c>
      <c r="H318" s="17" t="str">
        <f t="shared" si="4"/>
        <v>NO</v>
      </c>
      <c r="I318" s="52"/>
      <c r="J318" s="53">
        <f>Table3[[#This Row],[CLM $ Collected ]]/'1.) CLM Reference'!$B$4</f>
        <v>6.0716630915872427E-3</v>
      </c>
      <c r="K318" s="54"/>
      <c r="L318" s="53">
        <f>Table3[[#This Row],[Incentive Disbursements]]/'1.) CLM Reference'!$B$5</f>
        <v>2.6092638170015906E-3</v>
      </c>
      <c r="M318" s="52"/>
      <c r="N318" s="55">
        <f>Table3[[#This Row],[CLM $ Collected ]]/'1.) CLM Reference'!$B$4</f>
        <v>6.0716630915872427E-3</v>
      </c>
      <c r="O318" s="54"/>
      <c r="P318" s="56">
        <f>Table3[[#This Row],[Incentive Disbursements]]/'1.) CLM Reference'!$B$5</f>
        <v>2.6092638170015906E-3</v>
      </c>
    </row>
    <row r="319" spans="1:16" s="49" customFormat="1" ht="15.75" thickBot="1" x14ac:dyDescent="0.3">
      <c r="A319" s="50"/>
      <c r="B319" s="51"/>
      <c r="C319" s="3"/>
      <c r="D319" s="15">
        <f>Table32[[#This Row],[Residential CLM $ Collected]]+Table32[[#This Row],[C&amp;I CLM $ Collected]]</f>
        <v>0</v>
      </c>
      <c r="E319" s="48">
        <f>Table3[[#This Row],[CLM $ Collected ]]/'1.) CLM Reference'!$B$4</f>
        <v>3.0471490068541044E-3</v>
      </c>
      <c r="F319" s="12">
        <f>Table32[[#This Row],[Residential Incentive Disbursements]]+Table32[[#This Row],[C&amp;I Incentive Disbursements]]</f>
        <v>0</v>
      </c>
      <c r="G319" s="17">
        <f>Table3[[#This Row],[Incentive Disbursements]]/'1.) CLM Reference'!$B$5</f>
        <v>3.2654311816640151E-3</v>
      </c>
      <c r="H319" s="17" t="str">
        <f t="shared" si="4"/>
        <v>YES</v>
      </c>
      <c r="I319" s="52"/>
      <c r="J319" s="53">
        <f>Table3[[#This Row],[CLM $ Collected ]]/'1.) CLM Reference'!$B$4</f>
        <v>3.0471490068541044E-3</v>
      </c>
      <c r="K319" s="54"/>
      <c r="L319" s="53">
        <f>Table3[[#This Row],[Incentive Disbursements]]/'1.) CLM Reference'!$B$5</f>
        <v>3.2654311816640151E-3</v>
      </c>
      <c r="M319" s="52"/>
      <c r="N319" s="55">
        <f>Table3[[#This Row],[CLM $ Collected ]]/'1.) CLM Reference'!$B$4</f>
        <v>3.0471490068541044E-3</v>
      </c>
      <c r="O319" s="54"/>
      <c r="P319" s="56">
        <f>Table3[[#This Row],[Incentive Disbursements]]/'1.) CLM Reference'!$B$5</f>
        <v>3.2654311816640151E-3</v>
      </c>
    </row>
    <row r="320" spans="1:16" s="49" customFormat="1" ht="15.75" thickBot="1" x14ac:dyDescent="0.3">
      <c r="A320" s="50"/>
      <c r="B320" s="51"/>
      <c r="C320" s="3"/>
      <c r="D320" s="15">
        <f>Table32[[#This Row],[Residential CLM $ Collected]]+Table32[[#This Row],[C&amp;I CLM $ Collected]]</f>
        <v>0</v>
      </c>
      <c r="E320" s="48">
        <f>Table3[[#This Row],[CLM $ Collected ]]/'1.) CLM Reference'!$B$4</f>
        <v>5.2971084179284997E-6</v>
      </c>
      <c r="F320" s="12">
        <f>Table32[[#This Row],[Residential Incentive Disbursements]]+Table32[[#This Row],[C&amp;I Incentive Disbursements]]</f>
        <v>0</v>
      </c>
      <c r="G320" s="17">
        <f>Table3[[#This Row],[Incentive Disbursements]]/'1.) CLM Reference'!$B$5</f>
        <v>0</v>
      </c>
      <c r="H320" s="17" t="str">
        <f t="shared" si="4"/>
        <v>NO</v>
      </c>
      <c r="I320" s="52"/>
      <c r="J320" s="53">
        <f>Table3[[#This Row],[CLM $ Collected ]]/'1.) CLM Reference'!$B$4</f>
        <v>5.2971084179284997E-6</v>
      </c>
      <c r="K320" s="54"/>
      <c r="L320" s="53">
        <f>Table3[[#This Row],[Incentive Disbursements]]/'1.) CLM Reference'!$B$5</f>
        <v>0</v>
      </c>
      <c r="M320" s="52"/>
      <c r="N320" s="55">
        <f>Table3[[#This Row],[CLM $ Collected ]]/'1.) CLM Reference'!$B$4</f>
        <v>5.2971084179284997E-6</v>
      </c>
      <c r="O320" s="54"/>
      <c r="P320" s="56">
        <f>Table3[[#This Row],[Incentive Disbursements]]/'1.) CLM Reference'!$B$5</f>
        <v>0</v>
      </c>
    </row>
    <row r="321" spans="1:16" s="49" customFormat="1" ht="15.75" thickBot="1" x14ac:dyDescent="0.3">
      <c r="A321" s="50"/>
      <c r="B321" s="51"/>
      <c r="C321" s="3"/>
      <c r="D321" s="15">
        <f>Table32[[#This Row],[Residential CLM $ Collected]]+Table32[[#This Row],[C&amp;I CLM $ Collected]]</f>
        <v>0</v>
      </c>
      <c r="E321" s="48">
        <f>Table3[[#This Row],[CLM $ Collected ]]/'1.) CLM Reference'!$B$4</f>
        <v>2.0334266636233183E-3</v>
      </c>
      <c r="F321" s="12">
        <f>Table32[[#This Row],[Residential Incentive Disbursements]]+Table32[[#This Row],[C&amp;I Incentive Disbursements]]</f>
        <v>0</v>
      </c>
      <c r="G321" s="17">
        <f>Table3[[#This Row],[Incentive Disbursements]]/'1.) CLM Reference'!$B$5</f>
        <v>9.9432366893123861E-4</v>
      </c>
      <c r="H321" s="17" t="str">
        <f t="shared" si="4"/>
        <v>NO</v>
      </c>
      <c r="I321" s="52"/>
      <c r="J321" s="53">
        <f>Table3[[#This Row],[CLM $ Collected ]]/'1.) CLM Reference'!$B$4</f>
        <v>2.0334266636233183E-3</v>
      </c>
      <c r="K321" s="54"/>
      <c r="L321" s="53">
        <f>Table3[[#This Row],[Incentive Disbursements]]/'1.) CLM Reference'!$B$5</f>
        <v>9.9432366893123861E-4</v>
      </c>
      <c r="M321" s="52"/>
      <c r="N321" s="55">
        <f>Table3[[#This Row],[CLM $ Collected ]]/'1.) CLM Reference'!$B$4</f>
        <v>2.0334266636233183E-3</v>
      </c>
      <c r="O321" s="54"/>
      <c r="P321" s="56">
        <f>Table3[[#This Row],[Incentive Disbursements]]/'1.) CLM Reference'!$B$5</f>
        <v>9.9432366893123861E-4</v>
      </c>
    </row>
    <row r="322" spans="1:16" s="49" customFormat="1" ht="15.75" thickBot="1" x14ac:dyDescent="0.3">
      <c r="A322" s="50"/>
      <c r="B322" s="51"/>
      <c r="C322" s="3"/>
      <c r="D322" s="15">
        <f>Table32[[#This Row],[Residential CLM $ Collected]]+Table32[[#This Row],[C&amp;I CLM $ Collected]]</f>
        <v>0</v>
      </c>
      <c r="E322" s="48">
        <f>Table3[[#This Row],[CLM $ Collected ]]/'1.) CLM Reference'!$B$4</f>
        <v>4.5403270986320791E-6</v>
      </c>
      <c r="F322" s="12">
        <f>Table32[[#This Row],[Residential Incentive Disbursements]]+Table32[[#This Row],[C&amp;I Incentive Disbursements]]</f>
        <v>0</v>
      </c>
      <c r="G322" s="17">
        <f>Table3[[#This Row],[Incentive Disbursements]]/'1.) CLM Reference'!$B$5</f>
        <v>0</v>
      </c>
      <c r="H322" s="17" t="str">
        <f t="shared" si="4"/>
        <v>N/A</v>
      </c>
      <c r="I322" s="52"/>
      <c r="J322" s="53">
        <f>Table3[[#This Row],[CLM $ Collected ]]/'1.) CLM Reference'!$B$4</f>
        <v>4.5403270986320791E-6</v>
      </c>
      <c r="K322" s="54"/>
      <c r="L322" s="53">
        <f>Table3[[#This Row],[Incentive Disbursements]]/'1.) CLM Reference'!$B$5</f>
        <v>0</v>
      </c>
      <c r="M322" s="52"/>
      <c r="N322" s="55">
        <f>Table3[[#This Row],[CLM $ Collected ]]/'1.) CLM Reference'!$B$4</f>
        <v>4.5403270986320791E-6</v>
      </c>
      <c r="O322" s="54"/>
      <c r="P322" s="56">
        <f>Table3[[#This Row],[Incentive Disbursements]]/'1.) CLM Reference'!$B$5</f>
        <v>0</v>
      </c>
    </row>
    <row r="323" spans="1:16" s="49" customFormat="1" ht="15.75" thickBot="1" x14ac:dyDescent="0.3">
      <c r="A323" s="50"/>
      <c r="B323" s="51"/>
      <c r="C323" s="3"/>
      <c r="D323" s="15">
        <f>Table32[[#This Row],[Residential CLM $ Collected]]+Table32[[#This Row],[C&amp;I CLM $ Collected]]</f>
        <v>0</v>
      </c>
      <c r="E323" s="48">
        <f>Table3[[#This Row],[CLM $ Collected ]]/'1.) CLM Reference'!$B$4</f>
        <v>1.6764855696065886E-3</v>
      </c>
      <c r="F323" s="12">
        <f>Table32[[#This Row],[Residential Incentive Disbursements]]+Table32[[#This Row],[C&amp;I Incentive Disbursements]]</f>
        <v>0</v>
      </c>
      <c r="G323" s="17">
        <f>Table3[[#This Row],[Incentive Disbursements]]/'1.) CLM Reference'!$B$5</f>
        <v>8.4209512114780723E-4</v>
      </c>
      <c r="H323" s="17" t="str">
        <f t="shared" si="4"/>
        <v>NO</v>
      </c>
      <c r="I323" s="52"/>
      <c r="J323" s="53">
        <f>Table3[[#This Row],[CLM $ Collected ]]/'1.) CLM Reference'!$B$4</f>
        <v>1.6764855696065886E-3</v>
      </c>
      <c r="K323" s="54"/>
      <c r="L323" s="53">
        <f>Table3[[#This Row],[Incentive Disbursements]]/'1.) CLM Reference'!$B$5</f>
        <v>8.4209512114780723E-4</v>
      </c>
      <c r="M323" s="52"/>
      <c r="N323" s="55">
        <f>Table3[[#This Row],[CLM $ Collected ]]/'1.) CLM Reference'!$B$4</f>
        <v>1.6764855696065886E-3</v>
      </c>
      <c r="O323" s="54"/>
      <c r="P323" s="56">
        <f>Table3[[#This Row],[Incentive Disbursements]]/'1.) CLM Reference'!$B$5</f>
        <v>8.4209512114780723E-4</v>
      </c>
    </row>
    <row r="324" spans="1:16" s="49" customFormat="1" ht="15.75" thickBot="1" x14ac:dyDescent="0.3">
      <c r="A324" s="50"/>
      <c r="B324" s="51"/>
      <c r="C324" s="3"/>
      <c r="D324" s="15">
        <f>Table32[[#This Row],[Residential CLM $ Collected]]+Table32[[#This Row],[C&amp;I CLM $ Collected]]</f>
        <v>0</v>
      </c>
      <c r="E324" s="48">
        <f>Table3[[#This Row],[CLM $ Collected ]]/'1.) CLM Reference'!$B$4</f>
        <v>3.5448429006662585E-3</v>
      </c>
      <c r="F324" s="12">
        <f>Table32[[#This Row],[Residential Incentive Disbursements]]+Table32[[#This Row],[C&amp;I Incentive Disbursements]]</f>
        <v>0</v>
      </c>
      <c r="G324" s="17">
        <f>Table3[[#This Row],[Incentive Disbursements]]/'1.) CLM Reference'!$B$5</f>
        <v>8.009475409439271E-3</v>
      </c>
      <c r="H324" s="17" t="str">
        <f t="shared" si="4"/>
        <v>YES</v>
      </c>
      <c r="I324" s="52"/>
      <c r="J324" s="53">
        <f>Table3[[#This Row],[CLM $ Collected ]]/'1.) CLM Reference'!$B$4</f>
        <v>3.5448429006662585E-3</v>
      </c>
      <c r="K324" s="54"/>
      <c r="L324" s="53">
        <f>Table3[[#This Row],[Incentive Disbursements]]/'1.) CLM Reference'!$B$5</f>
        <v>8.009475409439271E-3</v>
      </c>
      <c r="M324" s="52"/>
      <c r="N324" s="55">
        <f>Table3[[#This Row],[CLM $ Collected ]]/'1.) CLM Reference'!$B$4</f>
        <v>3.5448429006662585E-3</v>
      </c>
      <c r="O324" s="54"/>
      <c r="P324" s="56">
        <f>Table3[[#This Row],[Incentive Disbursements]]/'1.) CLM Reference'!$B$5</f>
        <v>8.009475409439271E-3</v>
      </c>
    </row>
    <row r="325" spans="1:16" s="49" customFormat="1" ht="15.75" thickBot="1" x14ac:dyDescent="0.3">
      <c r="A325" s="50"/>
      <c r="B325" s="51"/>
      <c r="C325" s="3"/>
      <c r="D325" s="15">
        <f>Table32[[#This Row],[Residential CLM $ Collected]]+Table32[[#This Row],[C&amp;I CLM $ Collected]]</f>
        <v>0</v>
      </c>
      <c r="E325" s="48">
        <f>Table3[[#This Row],[CLM $ Collected ]]/'1.) CLM Reference'!$B$4</f>
        <v>1.4691608241873469E-5</v>
      </c>
      <c r="F325" s="12">
        <f>Table32[[#This Row],[Residential Incentive Disbursements]]+Table32[[#This Row],[C&amp;I Incentive Disbursements]]</f>
        <v>0</v>
      </c>
      <c r="G325" s="17">
        <f>Table3[[#This Row],[Incentive Disbursements]]/'1.) CLM Reference'!$B$5</f>
        <v>0</v>
      </c>
      <c r="H325" s="17" t="str">
        <f t="shared" si="4"/>
        <v>NO</v>
      </c>
      <c r="I325" s="52"/>
      <c r="J325" s="53">
        <f>Table3[[#This Row],[CLM $ Collected ]]/'1.) CLM Reference'!$B$4</f>
        <v>1.4691608241873469E-5</v>
      </c>
      <c r="K325" s="54"/>
      <c r="L325" s="53">
        <f>Table3[[#This Row],[Incentive Disbursements]]/'1.) CLM Reference'!$B$5</f>
        <v>0</v>
      </c>
      <c r="M325" s="52"/>
      <c r="N325" s="55">
        <f>Table3[[#This Row],[CLM $ Collected ]]/'1.) CLM Reference'!$B$4</f>
        <v>1.4691608241873469E-5</v>
      </c>
      <c r="O325" s="54"/>
      <c r="P325" s="56">
        <f>Table3[[#This Row],[Incentive Disbursements]]/'1.) CLM Reference'!$B$5</f>
        <v>0</v>
      </c>
    </row>
    <row r="326" spans="1:16" s="49" customFormat="1" ht="15.75" thickBot="1" x14ac:dyDescent="0.3">
      <c r="A326" s="50"/>
      <c r="B326" s="51"/>
      <c r="C326" s="3"/>
      <c r="D326" s="15">
        <f>Table32[[#This Row],[Residential CLM $ Collected]]+Table32[[#This Row],[C&amp;I CLM $ Collected]]</f>
        <v>0</v>
      </c>
      <c r="E326" s="48">
        <f>Table3[[#This Row],[CLM $ Collected ]]/'1.) CLM Reference'!$B$4</f>
        <v>0</v>
      </c>
      <c r="F326" s="12">
        <f>Table32[[#This Row],[Residential Incentive Disbursements]]+Table32[[#This Row],[C&amp;I Incentive Disbursements]]</f>
        <v>0</v>
      </c>
      <c r="G326" s="17">
        <f>Table3[[#This Row],[Incentive Disbursements]]/'1.) CLM Reference'!$B$5</f>
        <v>5.5258268243376409E-3</v>
      </c>
      <c r="H326" s="17" t="str">
        <f t="shared" ref="H326:H346" si="5">IF(ROUND(E326,5)&lt;0.00001,"N/A",IF(ROUND(E326,5)&lt;=ROUND(G326,5),"YES","NO"))</f>
        <v>N/A</v>
      </c>
      <c r="I326" s="52"/>
      <c r="J326" s="53">
        <f>Table3[[#This Row],[CLM $ Collected ]]/'1.) CLM Reference'!$B$4</f>
        <v>0</v>
      </c>
      <c r="K326" s="54"/>
      <c r="L326" s="53">
        <f>Table3[[#This Row],[Incentive Disbursements]]/'1.) CLM Reference'!$B$5</f>
        <v>5.5258268243376409E-3</v>
      </c>
      <c r="M326" s="52"/>
      <c r="N326" s="55">
        <f>Table3[[#This Row],[CLM $ Collected ]]/'1.) CLM Reference'!$B$4</f>
        <v>0</v>
      </c>
      <c r="O326" s="54"/>
      <c r="P326" s="56">
        <f>Table3[[#This Row],[Incentive Disbursements]]/'1.) CLM Reference'!$B$5</f>
        <v>5.5258268243376409E-3</v>
      </c>
    </row>
    <row r="327" spans="1:16" s="49" customFormat="1" ht="15.75" thickBot="1" x14ac:dyDescent="0.3">
      <c r="A327" s="50"/>
      <c r="B327" s="51"/>
      <c r="C327" s="3"/>
      <c r="D327" s="15">
        <f>Table32[[#This Row],[Residential CLM $ Collected]]+Table32[[#This Row],[C&amp;I CLM $ Collected]]</f>
        <v>0</v>
      </c>
      <c r="E327" s="48">
        <f>Table3[[#This Row],[CLM $ Collected ]]/'1.) CLM Reference'!$B$4</f>
        <v>3.6805149654955747E-3</v>
      </c>
      <c r="F327" s="12">
        <f>Table32[[#This Row],[Residential Incentive Disbursements]]+Table32[[#This Row],[C&amp;I Incentive Disbursements]]</f>
        <v>0</v>
      </c>
      <c r="G327" s="17">
        <f>Table3[[#This Row],[Incentive Disbursements]]/'1.) CLM Reference'!$B$5</f>
        <v>0</v>
      </c>
      <c r="H327" s="17" t="str">
        <f t="shared" si="5"/>
        <v>NO</v>
      </c>
      <c r="I327" s="52"/>
      <c r="J327" s="53">
        <f>Table3[[#This Row],[CLM $ Collected ]]/'1.) CLM Reference'!$B$4</f>
        <v>3.6805149654955747E-3</v>
      </c>
      <c r="K327" s="54"/>
      <c r="L327" s="53">
        <f>Table3[[#This Row],[Incentive Disbursements]]/'1.) CLM Reference'!$B$5</f>
        <v>0</v>
      </c>
      <c r="M327" s="52"/>
      <c r="N327" s="55">
        <f>Table3[[#This Row],[CLM $ Collected ]]/'1.) CLM Reference'!$B$4</f>
        <v>3.6805149654955747E-3</v>
      </c>
      <c r="O327" s="54"/>
      <c r="P327" s="56">
        <f>Table3[[#This Row],[Incentive Disbursements]]/'1.) CLM Reference'!$B$5</f>
        <v>0</v>
      </c>
    </row>
    <row r="328" spans="1:16" s="49" customFormat="1" ht="15.75" thickBot="1" x14ac:dyDescent="0.3">
      <c r="A328" s="50"/>
      <c r="B328" s="51"/>
      <c r="C328" s="3"/>
      <c r="D328" s="15">
        <f>Table32[[#This Row],[Residential CLM $ Collected]]+Table32[[#This Row],[C&amp;I CLM $ Collected]]</f>
        <v>0</v>
      </c>
      <c r="E328" s="48">
        <f>Table3[[#This Row],[CLM $ Collected ]]/'1.) CLM Reference'!$B$4</f>
        <v>0</v>
      </c>
      <c r="F328" s="12">
        <f>Table32[[#This Row],[Residential Incentive Disbursements]]+Table32[[#This Row],[C&amp;I Incentive Disbursements]]</f>
        <v>0</v>
      </c>
      <c r="G328" s="17">
        <f>Table3[[#This Row],[Incentive Disbursements]]/'1.) CLM Reference'!$B$5</f>
        <v>8.15428236985995E-8</v>
      </c>
      <c r="H328" s="17" t="str">
        <f t="shared" si="5"/>
        <v>N/A</v>
      </c>
      <c r="I328" s="52"/>
      <c r="J328" s="53">
        <f>Table3[[#This Row],[CLM $ Collected ]]/'1.) CLM Reference'!$B$4</f>
        <v>0</v>
      </c>
      <c r="K328" s="54"/>
      <c r="L328" s="53">
        <f>Table3[[#This Row],[Incentive Disbursements]]/'1.) CLM Reference'!$B$5</f>
        <v>8.15428236985995E-8</v>
      </c>
      <c r="M328" s="52"/>
      <c r="N328" s="55">
        <f>Table3[[#This Row],[CLM $ Collected ]]/'1.) CLM Reference'!$B$4</f>
        <v>0</v>
      </c>
      <c r="O328" s="54"/>
      <c r="P328" s="56">
        <f>Table3[[#This Row],[Incentive Disbursements]]/'1.) CLM Reference'!$B$5</f>
        <v>8.15428236985995E-8</v>
      </c>
    </row>
    <row r="329" spans="1:16" s="49" customFormat="1" ht="15.75" thickBot="1" x14ac:dyDescent="0.3">
      <c r="A329" s="50"/>
      <c r="B329" s="51"/>
      <c r="C329" s="3"/>
      <c r="D329" s="15">
        <f>Table32[[#This Row],[Residential CLM $ Collected]]+Table32[[#This Row],[C&amp;I CLM $ Collected]]</f>
        <v>0</v>
      </c>
      <c r="E329" s="48">
        <f>Table3[[#This Row],[CLM $ Collected ]]/'1.) CLM Reference'!$B$4</f>
        <v>4.4351688312968033E-5</v>
      </c>
      <c r="F329" s="12">
        <f>Table32[[#This Row],[Residential Incentive Disbursements]]+Table32[[#This Row],[C&amp;I Incentive Disbursements]]</f>
        <v>0</v>
      </c>
      <c r="G329" s="17">
        <f>Table3[[#This Row],[Incentive Disbursements]]/'1.) CLM Reference'!$B$5</f>
        <v>0</v>
      </c>
      <c r="H329" s="17" t="str">
        <f t="shared" si="5"/>
        <v>NO</v>
      </c>
      <c r="I329" s="52"/>
      <c r="J329" s="53">
        <f>Table3[[#This Row],[CLM $ Collected ]]/'1.) CLM Reference'!$B$4</f>
        <v>4.4351688312968033E-5</v>
      </c>
      <c r="K329" s="54"/>
      <c r="L329" s="53">
        <f>Table3[[#This Row],[Incentive Disbursements]]/'1.) CLM Reference'!$B$5</f>
        <v>0</v>
      </c>
      <c r="M329" s="52"/>
      <c r="N329" s="55">
        <f>Table3[[#This Row],[CLM $ Collected ]]/'1.) CLM Reference'!$B$4</f>
        <v>4.4351688312968033E-5</v>
      </c>
      <c r="O329" s="54"/>
      <c r="P329" s="56">
        <f>Table3[[#This Row],[Incentive Disbursements]]/'1.) CLM Reference'!$B$5</f>
        <v>0</v>
      </c>
    </row>
    <row r="330" spans="1:16" s="49" customFormat="1" ht="15.75" thickBot="1" x14ac:dyDescent="0.3">
      <c r="A330" s="50"/>
      <c r="B330" s="51"/>
      <c r="C330" s="3"/>
      <c r="D330" s="15">
        <f>Table32[[#This Row],[Residential CLM $ Collected]]+Table32[[#This Row],[C&amp;I CLM $ Collected]]</f>
        <v>0</v>
      </c>
      <c r="E330" s="48">
        <f>Table3[[#This Row],[CLM $ Collected ]]/'1.) CLM Reference'!$B$4</f>
        <v>4.778444999925564E-3</v>
      </c>
      <c r="F330" s="12">
        <f>Table32[[#This Row],[Residential Incentive Disbursements]]+Table32[[#This Row],[C&amp;I Incentive Disbursements]]</f>
        <v>0</v>
      </c>
      <c r="G330" s="17">
        <f>Table3[[#This Row],[Incentive Disbursements]]/'1.) CLM Reference'!$B$5</f>
        <v>3.7726507579899184E-3</v>
      </c>
      <c r="H330" s="17" t="str">
        <f t="shared" si="5"/>
        <v>NO</v>
      </c>
      <c r="I330" s="52"/>
      <c r="J330" s="53">
        <f>Table3[[#This Row],[CLM $ Collected ]]/'1.) CLM Reference'!$B$4</f>
        <v>4.778444999925564E-3</v>
      </c>
      <c r="K330" s="54"/>
      <c r="L330" s="53">
        <f>Table3[[#This Row],[Incentive Disbursements]]/'1.) CLM Reference'!$B$5</f>
        <v>3.7726507579899184E-3</v>
      </c>
      <c r="M330" s="52"/>
      <c r="N330" s="55">
        <f>Table3[[#This Row],[CLM $ Collected ]]/'1.) CLM Reference'!$B$4</f>
        <v>4.778444999925564E-3</v>
      </c>
      <c r="O330" s="54"/>
      <c r="P330" s="56">
        <f>Table3[[#This Row],[Incentive Disbursements]]/'1.) CLM Reference'!$B$5</f>
        <v>3.7726507579899184E-3</v>
      </c>
    </row>
    <row r="331" spans="1:16" s="49" customFormat="1" ht="15.75" thickBot="1" x14ac:dyDescent="0.3">
      <c r="A331" s="50"/>
      <c r="B331" s="51"/>
      <c r="C331" s="3"/>
      <c r="D331" s="15">
        <f>Table32[[#This Row],[Residential CLM $ Collected]]+Table32[[#This Row],[C&amp;I CLM $ Collected]]</f>
        <v>0</v>
      </c>
      <c r="E331" s="48">
        <f>Table3[[#This Row],[CLM $ Collected ]]/'1.) CLM Reference'!$B$4</f>
        <v>2.4318268436170913E-3</v>
      </c>
      <c r="F331" s="12">
        <f>Table32[[#This Row],[Residential Incentive Disbursements]]+Table32[[#This Row],[C&amp;I Incentive Disbursements]]</f>
        <v>0</v>
      </c>
      <c r="G331" s="17">
        <f>Table3[[#This Row],[Incentive Disbursements]]/'1.) CLM Reference'!$B$5</f>
        <v>3.1964191686758292E-3</v>
      </c>
      <c r="H331" s="17" t="str">
        <f t="shared" si="5"/>
        <v>YES</v>
      </c>
      <c r="I331" s="52"/>
      <c r="J331" s="53">
        <f>Table3[[#This Row],[CLM $ Collected ]]/'1.) CLM Reference'!$B$4</f>
        <v>2.4318268436170913E-3</v>
      </c>
      <c r="K331" s="54"/>
      <c r="L331" s="53">
        <f>Table3[[#This Row],[Incentive Disbursements]]/'1.) CLM Reference'!$B$5</f>
        <v>3.1964191686758292E-3</v>
      </c>
      <c r="M331" s="52"/>
      <c r="N331" s="55">
        <f>Table3[[#This Row],[CLM $ Collected ]]/'1.) CLM Reference'!$B$4</f>
        <v>2.4318268436170913E-3</v>
      </c>
      <c r="O331" s="54"/>
      <c r="P331" s="56">
        <f>Table3[[#This Row],[Incentive Disbursements]]/'1.) CLM Reference'!$B$5</f>
        <v>3.1964191686758292E-3</v>
      </c>
    </row>
    <row r="332" spans="1:16" s="49" customFormat="1" ht="15.75" thickBot="1" x14ac:dyDescent="0.3">
      <c r="A332" s="50"/>
      <c r="B332" s="51"/>
      <c r="C332" s="3"/>
      <c r="D332" s="15">
        <f>Table32[[#This Row],[Residential CLM $ Collected]]+Table32[[#This Row],[C&amp;I CLM $ Collected]]</f>
        <v>0</v>
      </c>
      <c r="E332" s="48">
        <f>Table3[[#This Row],[CLM $ Collected ]]/'1.) CLM Reference'!$B$4</f>
        <v>3.0689044663896221E-7</v>
      </c>
      <c r="F332" s="12">
        <f>Table32[[#This Row],[Residential Incentive Disbursements]]+Table32[[#This Row],[C&amp;I Incentive Disbursements]]</f>
        <v>0</v>
      </c>
      <c r="G332" s="17">
        <f>Table3[[#This Row],[Incentive Disbursements]]/'1.) CLM Reference'!$B$5</f>
        <v>0</v>
      </c>
      <c r="H332" s="17" t="str">
        <f t="shared" si="5"/>
        <v>N/A</v>
      </c>
      <c r="I332" s="52"/>
      <c r="J332" s="53">
        <f>Table3[[#This Row],[CLM $ Collected ]]/'1.) CLM Reference'!$B$4</f>
        <v>3.0689044663896221E-7</v>
      </c>
      <c r="K332" s="54"/>
      <c r="L332" s="53">
        <f>Table3[[#This Row],[Incentive Disbursements]]/'1.) CLM Reference'!$B$5</f>
        <v>0</v>
      </c>
      <c r="M332" s="52"/>
      <c r="N332" s="55">
        <f>Table3[[#This Row],[CLM $ Collected ]]/'1.) CLM Reference'!$B$4</f>
        <v>3.0689044663896221E-7</v>
      </c>
      <c r="O332" s="54"/>
      <c r="P332" s="56">
        <f>Table3[[#This Row],[Incentive Disbursements]]/'1.) CLM Reference'!$B$5</f>
        <v>0</v>
      </c>
    </row>
    <row r="333" spans="1:16" s="49" customFormat="1" ht="15.75" thickBot="1" x14ac:dyDescent="0.3">
      <c r="A333" s="50"/>
      <c r="B333" s="51"/>
      <c r="C333" s="3"/>
      <c r="D333" s="15">
        <f>Table32[[#This Row],[Residential CLM $ Collected]]+Table32[[#This Row],[C&amp;I CLM $ Collected]]</f>
        <v>0</v>
      </c>
      <c r="E333" s="48">
        <f>Table3[[#This Row],[CLM $ Collected ]]/'1.) CLM Reference'!$B$4</f>
        <v>0</v>
      </c>
      <c r="F333" s="12">
        <f>Table32[[#This Row],[Residential Incentive Disbursements]]+Table32[[#This Row],[C&amp;I Incentive Disbursements]]</f>
        <v>0</v>
      </c>
      <c r="G333" s="17">
        <f>Table3[[#This Row],[Incentive Disbursements]]/'1.) CLM Reference'!$B$5</f>
        <v>5.5000932186251667E-5</v>
      </c>
      <c r="H333" s="17" t="str">
        <f t="shared" si="5"/>
        <v>N/A</v>
      </c>
      <c r="I333" s="52"/>
      <c r="J333" s="53">
        <f>Table3[[#This Row],[CLM $ Collected ]]/'1.) CLM Reference'!$B$4</f>
        <v>0</v>
      </c>
      <c r="K333" s="54"/>
      <c r="L333" s="53">
        <f>Table3[[#This Row],[Incentive Disbursements]]/'1.) CLM Reference'!$B$5</f>
        <v>5.5000932186251667E-5</v>
      </c>
      <c r="M333" s="52"/>
      <c r="N333" s="55">
        <f>Table3[[#This Row],[CLM $ Collected ]]/'1.) CLM Reference'!$B$4</f>
        <v>0</v>
      </c>
      <c r="O333" s="54"/>
      <c r="P333" s="56">
        <f>Table3[[#This Row],[Incentive Disbursements]]/'1.) CLM Reference'!$B$5</f>
        <v>5.5000932186251667E-5</v>
      </c>
    </row>
    <row r="334" spans="1:16" s="49" customFormat="1" ht="15.75" thickBot="1" x14ac:dyDescent="0.3">
      <c r="A334" s="50"/>
      <c r="B334" s="51"/>
      <c r="C334" s="3"/>
      <c r="D334" s="15"/>
      <c r="E334" s="48">
        <f>Table3[[#This Row],[CLM $ Collected ]]/'1.) CLM Reference'!$B$4</f>
        <v>4.9527498803329162E-3</v>
      </c>
      <c r="F334" s="12">
        <f>Table32[[#This Row],[Residential Incentive Disbursements]]+Table32[[#This Row],[C&amp;I Incentive Disbursements]]</f>
        <v>0</v>
      </c>
      <c r="G334" s="17">
        <f>Table3[[#This Row],[Incentive Disbursements]]/'1.) CLM Reference'!$B$5</f>
        <v>4.3845862000221414E-3</v>
      </c>
      <c r="H334" s="17" t="str">
        <f t="shared" si="5"/>
        <v>NO</v>
      </c>
      <c r="I334" s="52"/>
      <c r="J334" s="53">
        <f>Table3[[#This Row],[CLM $ Collected ]]/'1.) CLM Reference'!$B$4</f>
        <v>4.9527498803329162E-3</v>
      </c>
      <c r="K334" s="54"/>
      <c r="L334" s="53">
        <f>Table3[[#This Row],[Incentive Disbursements]]/'1.) CLM Reference'!$B$5</f>
        <v>4.3845862000221414E-3</v>
      </c>
      <c r="M334" s="52"/>
      <c r="N334" s="55">
        <f>Table3[[#This Row],[CLM $ Collected ]]/'1.) CLM Reference'!$B$4</f>
        <v>4.9527498803329162E-3</v>
      </c>
      <c r="O334" s="54"/>
      <c r="P334" s="56">
        <f>Table3[[#This Row],[Incentive Disbursements]]/'1.) CLM Reference'!$B$5</f>
        <v>4.3845862000221414E-3</v>
      </c>
    </row>
    <row r="335" spans="1:16" s="49" customFormat="1" ht="15.75" thickBot="1" x14ac:dyDescent="0.3">
      <c r="A335" s="50"/>
      <c r="B335" s="51"/>
      <c r="C335" s="3"/>
      <c r="D335" s="15"/>
      <c r="E335" s="48">
        <f>Table3[[#This Row],[CLM $ Collected ]]/'1.) CLM Reference'!$B$4</f>
        <v>2.8877484037510776E-3</v>
      </c>
      <c r="F335" s="12">
        <f>Table32[[#This Row],[Residential Incentive Disbursements]]+Table32[[#This Row],[C&amp;I Incentive Disbursements]]</f>
        <v>0</v>
      </c>
      <c r="G335" s="17">
        <f>Table3[[#This Row],[Incentive Disbursements]]/'1.) CLM Reference'!$B$5</f>
        <v>3.1940490699607356E-3</v>
      </c>
      <c r="H335" s="17" t="str">
        <f t="shared" si="5"/>
        <v>YES</v>
      </c>
      <c r="I335" s="52"/>
      <c r="J335" s="53">
        <f>Table3[[#This Row],[CLM $ Collected ]]/'1.) CLM Reference'!$B$4</f>
        <v>2.8877484037510776E-3</v>
      </c>
      <c r="K335" s="54"/>
      <c r="L335" s="53">
        <f>Table3[[#This Row],[Incentive Disbursements]]/'1.) CLM Reference'!$B$5</f>
        <v>3.1940490699607356E-3</v>
      </c>
      <c r="M335" s="52"/>
      <c r="N335" s="55">
        <f>Table3[[#This Row],[CLM $ Collected ]]/'1.) CLM Reference'!$B$4</f>
        <v>2.8877484037510776E-3</v>
      </c>
      <c r="O335" s="54"/>
      <c r="P335" s="56">
        <f>Table3[[#This Row],[Incentive Disbursements]]/'1.) CLM Reference'!$B$5</f>
        <v>3.1940490699607356E-3</v>
      </c>
    </row>
    <row r="336" spans="1:16" s="49" customFormat="1" ht="15.75" thickBot="1" x14ac:dyDescent="0.3">
      <c r="A336" s="50"/>
      <c r="B336" s="51"/>
      <c r="C336" s="3"/>
      <c r="D336" s="15"/>
      <c r="E336" s="48">
        <f>Table3[[#This Row],[CLM $ Collected ]]/'1.) CLM Reference'!$B$4</f>
        <v>7.5121751889831961E-6</v>
      </c>
      <c r="F336" s="12">
        <f>Table32[[#This Row],[Residential Incentive Disbursements]]+Table32[[#This Row],[C&amp;I Incentive Disbursements]]</f>
        <v>0</v>
      </c>
      <c r="G336" s="17">
        <f>Table3[[#This Row],[Incentive Disbursements]]/'1.) CLM Reference'!$B$5</f>
        <v>0</v>
      </c>
      <c r="H336" s="17" t="str">
        <f t="shared" si="5"/>
        <v>NO</v>
      </c>
      <c r="I336" s="52"/>
      <c r="J336" s="53">
        <f>Table3[[#This Row],[CLM $ Collected ]]/'1.) CLM Reference'!$B$4</f>
        <v>7.5121751889831961E-6</v>
      </c>
      <c r="K336" s="54"/>
      <c r="L336" s="53">
        <f>Table3[[#This Row],[Incentive Disbursements]]/'1.) CLM Reference'!$B$5</f>
        <v>0</v>
      </c>
      <c r="M336" s="52"/>
      <c r="N336" s="55">
        <f>Table3[[#This Row],[CLM $ Collected ]]/'1.) CLM Reference'!$B$4</f>
        <v>7.5121751889831961E-6</v>
      </c>
      <c r="O336" s="54"/>
      <c r="P336" s="56">
        <f>Table3[[#This Row],[Incentive Disbursements]]/'1.) CLM Reference'!$B$5</f>
        <v>0</v>
      </c>
    </row>
    <row r="337" spans="1:16" s="49" customFormat="1" ht="15.75" thickBot="1" x14ac:dyDescent="0.3">
      <c r="A337" s="50"/>
      <c r="B337" s="51"/>
      <c r="C337" s="3"/>
      <c r="D337" s="15"/>
      <c r="E337" s="48">
        <f>Table32[[#This Row],[CLM $ Collected ]]/'1.) CLM Reference'!$B$4</f>
        <v>0</v>
      </c>
      <c r="F337" s="12">
        <f>Table32[[#This Row],[Residential Incentive Disbursements]]+Table32[[#This Row],[C&amp;I Incentive Disbursements]]</f>
        <v>0</v>
      </c>
      <c r="G337" s="17">
        <f>Table32[[#This Row],[Incentive Disbursements]]/'1.) CLM Reference'!$B$5</f>
        <v>0</v>
      </c>
      <c r="H337" s="17" t="str">
        <f t="shared" si="5"/>
        <v>N/A</v>
      </c>
      <c r="I337" s="52"/>
      <c r="J337" s="53">
        <f>Table32[[#This Row],[Residential CLM $ Collected]]/'1.) CLM Reference'!$B$4</f>
        <v>0</v>
      </c>
      <c r="K337" s="54"/>
      <c r="L337" s="53">
        <f>Table32[[#This Row],[Residential Incentive Disbursements]]/'1.) CLM Reference'!$B$5</f>
        <v>0</v>
      </c>
      <c r="M337" s="52"/>
      <c r="N337" s="55">
        <f>Table32[[#This Row],[C&amp;I CLM $ Collected]]/'1.) CLM Reference'!$B$4</f>
        <v>0</v>
      </c>
      <c r="O337" s="54"/>
      <c r="P337" s="56">
        <f>Table32[[#This Row],[C&amp;I Incentive Disbursements]]/'1.) CLM Reference'!$B$5</f>
        <v>0</v>
      </c>
    </row>
    <row r="338" spans="1:16" s="49" customFormat="1" ht="15.75" thickBot="1" x14ac:dyDescent="0.3">
      <c r="A338" s="50"/>
      <c r="B338" s="51"/>
      <c r="C338" s="3"/>
      <c r="D338" s="15"/>
      <c r="E338" s="48">
        <f>Table32[[#This Row],[CLM $ Collected ]]/'1.) CLM Reference'!$B$4</f>
        <v>0</v>
      </c>
      <c r="F338" s="12">
        <f>Table32[[#This Row],[Residential Incentive Disbursements]]+Table32[[#This Row],[C&amp;I Incentive Disbursements]]</f>
        <v>0</v>
      </c>
      <c r="G338" s="17">
        <f>Table32[[#This Row],[Incentive Disbursements]]/'1.) CLM Reference'!$B$5</f>
        <v>0</v>
      </c>
      <c r="H338" s="17" t="str">
        <f t="shared" si="5"/>
        <v>N/A</v>
      </c>
      <c r="I338" s="52"/>
      <c r="J338" s="53">
        <f>Table32[[#This Row],[Residential CLM $ Collected]]/'1.) CLM Reference'!$B$4</f>
        <v>0</v>
      </c>
      <c r="K338" s="54"/>
      <c r="L338" s="53">
        <f>Table32[[#This Row],[Residential Incentive Disbursements]]/'1.) CLM Reference'!$B$5</f>
        <v>0</v>
      </c>
      <c r="M338" s="52"/>
      <c r="N338" s="55">
        <f>Table32[[#This Row],[C&amp;I CLM $ Collected]]/'1.) CLM Reference'!$B$4</f>
        <v>0</v>
      </c>
      <c r="O338" s="54"/>
      <c r="P338" s="56">
        <f>Table32[[#This Row],[C&amp;I Incentive Disbursements]]/'1.) CLM Reference'!$B$5</f>
        <v>0</v>
      </c>
    </row>
    <row r="339" spans="1:16" s="49" customFormat="1" ht="15.75" thickBot="1" x14ac:dyDescent="0.3">
      <c r="A339" s="50"/>
      <c r="B339" s="51"/>
      <c r="C339" s="3"/>
      <c r="D339" s="15"/>
      <c r="E339" s="48">
        <f>Table32[[#This Row],[CLM $ Collected ]]/'1.) CLM Reference'!$B$4</f>
        <v>0</v>
      </c>
      <c r="F339" s="12">
        <f>Table32[[#This Row],[Residential Incentive Disbursements]]+Table32[[#This Row],[C&amp;I Incentive Disbursements]]</f>
        <v>0</v>
      </c>
      <c r="G339" s="17">
        <f>Table32[[#This Row],[Incentive Disbursements]]/'1.) CLM Reference'!$B$5</f>
        <v>0</v>
      </c>
      <c r="H339" s="17" t="str">
        <f t="shared" si="5"/>
        <v>N/A</v>
      </c>
      <c r="I339" s="52"/>
      <c r="J339" s="53">
        <f>Table32[[#This Row],[Residential CLM $ Collected]]/'1.) CLM Reference'!$B$4</f>
        <v>0</v>
      </c>
      <c r="K339" s="54"/>
      <c r="L339" s="53">
        <f>Table32[[#This Row],[Residential Incentive Disbursements]]/'1.) CLM Reference'!$B$5</f>
        <v>0</v>
      </c>
      <c r="M339" s="52"/>
      <c r="N339" s="55">
        <f>Table32[[#This Row],[C&amp;I CLM $ Collected]]/'1.) CLM Reference'!$B$4</f>
        <v>0</v>
      </c>
      <c r="O339" s="54"/>
      <c r="P339" s="56">
        <f>Table32[[#This Row],[C&amp;I Incentive Disbursements]]/'1.) CLM Reference'!$B$5</f>
        <v>0</v>
      </c>
    </row>
    <row r="340" spans="1:16" s="49" customFormat="1" ht="15.75" thickBot="1" x14ac:dyDescent="0.3">
      <c r="A340" s="50"/>
      <c r="B340" s="51"/>
      <c r="C340" s="3"/>
      <c r="D340" s="15"/>
      <c r="E340" s="48">
        <f>Table32[[#This Row],[CLM $ Collected ]]/'1.) CLM Reference'!$B$4</f>
        <v>0</v>
      </c>
      <c r="F340" s="12">
        <f>Table32[[#This Row],[Residential Incentive Disbursements]]+Table32[[#This Row],[C&amp;I Incentive Disbursements]]</f>
        <v>0</v>
      </c>
      <c r="G340" s="17">
        <f>Table32[[#This Row],[Incentive Disbursements]]/'1.) CLM Reference'!$B$5</f>
        <v>0</v>
      </c>
      <c r="H340" s="17" t="str">
        <f t="shared" si="5"/>
        <v>N/A</v>
      </c>
      <c r="I340" s="52"/>
      <c r="J340" s="53">
        <f>Table32[[#This Row],[Residential CLM $ Collected]]/'1.) CLM Reference'!$B$4</f>
        <v>0</v>
      </c>
      <c r="K340" s="54"/>
      <c r="L340" s="53">
        <f>Table32[[#This Row],[Residential Incentive Disbursements]]/'1.) CLM Reference'!$B$5</f>
        <v>0</v>
      </c>
      <c r="M340" s="52"/>
      <c r="N340" s="55">
        <f>Table32[[#This Row],[C&amp;I CLM $ Collected]]/'1.) CLM Reference'!$B$4</f>
        <v>0</v>
      </c>
      <c r="O340" s="54"/>
      <c r="P340" s="56">
        <f>Table32[[#This Row],[C&amp;I Incentive Disbursements]]/'1.) CLM Reference'!$B$5</f>
        <v>0</v>
      </c>
    </row>
    <row r="341" spans="1:16" s="49" customFormat="1" ht="15.75" thickBot="1" x14ac:dyDescent="0.3">
      <c r="A341" s="50"/>
      <c r="B341" s="51"/>
      <c r="C341" s="3"/>
      <c r="D341" s="15"/>
      <c r="E341" s="48">
        <f>Table32[[#This Row],[CLM $ Collected ]]/'1.) CLM Reference'!$B$4</f>
        <v>0</v>
      </c>
      <c r="F341" s="12">
        <f>Table32[[#This Row],[Residential Incentive Disbursements]]+Table32[[#This Row],[C&amp;I Incentive Disbursements]]</f>
        <v>0</v>
      </c>
      <c r="G341" s="17">
        <f>Table32[[#This Row],[Incentive Disbursements]]/'1.) CLM Reference'!$B$5</f>
        <v>0</v>
      </c>
      <c r="H341" s="17" t="str">
        <f t="shared" si="5"/>
        <v>N/A</v>
      </c>
      <c r="I341" s="52"/>
      <c r="J341" s="53">
        <f>Table32[[#This Row],[Residential CLM $ Collected]]/'1.) CLM Reference'!$B$4</f>
        <v>0</v>
      </c>
      <c r="K341" s="54"/>
      <c r="L341" s="53">
        <f>Table32[[#This Row],[Residential Incentive Disbursements]]/'1.) CLM Reference'!$B$5</f>
        <v>0</v>
      </c>
      <c r="M341" s="52"/>
      <c r="N341" s="55">
        <f>Table32[[#This Row],[C&amp;I CLM $ Collected]]/'1.) CLM Reference'!$B$4</f>
        <v>0</v>
      </c>
      <c r="O341" s="54"/>
      <c r="P341" s="56">
        <f>Table32[[#This Row],[C&amp;I Incentive Disbursements]]/'1.) CLM Reference'!$B$5</f>
        <v>0</v>
      </c>
    </row>
    <row r="342" spans="1:16" s="49" customFormat="1" ht="15.75" thickBot="1" x14ac:dyDescent="0.3">
      <c r="A342" s="50"/>
      <c r="B342" s="51"/>
      <c r="C342" s="3"/>
      <c r="D342" s="15"/>
      <c r="E342" s="48">
        <f>Table32[[#This Row],[CLM $ Collected ]]/'1.) CLM Reference'!$B$4</f>
        <v>0</v>
      </c>
      <c r="F342" s="12"/>
      <c r="G342" s="17">
        <f>Table32[[#This Row],[Incentive Disbursements]]/'1.) CLM Reference'!$B$5</f>
        <v>0</v>
      </c>
      <c r="H342" s="17" t="str">
        <f t="shared" si="5"/>
        <v>N/A</v>
      </c>
      <c r="I342" s="52"/>
      <c r="J342" s="53">
        <f>Table32[[#This Row],[Residential CLM $ Collected]]/'1.) CLM Reference'!$B$4</f>
        <v>0</v>
      </c>
      <c r="K342" s="54"/>
      <c r="L342" s="53">
        <f>Table32[[#This Row],[Residential Incentive Disbursements]]/'1.) CLM Reference'!$B$5</f>
        <v>0</v>
      </c>
      <c r="M342" s="52"/>
      <c r="N342" s="55">
        <f>Table32[[#This Row],[C&amp;I CLM $ Collected]]/'1.) CLM Reference'!$B$4</f>
        <v>0</v>
      </c>
      <c r="O342" s="54"/>
      <c r="P342" s="56">
        <f>Table32[[#This Row],[C&amp;I Incentive Disbursements]]/'1.) CLM Reference'!$B$5</f>
        <v>0</v>
      </c>
    </row>
    <row r="343" spans="1:16" s="49" customFormat="1" ht="15.75" thickBot="1" x14ac:dyDescent="0.3">
      <c r="A343" s="50"/>
      <c r="B343" s="51"/>
      <c r="C343" s="3"/>
      <c r="D343" s="15"/>
      <c r="E343" s="48">
        <f>Table32[[#This Row],[CLM $ Collected ]]/'1.) CLM Reference'!$B$4</f>
        <v>0</v>
      </c>
      <c r="F343" s="12"/>
      <c r="G343" s="17">
        <f>Table32[[#This Row],[Incentive Disbursements]]/'1.) CLM Reference'!$B$5</f>
        <v>0</v>
      </c>
      <c r="H343" s="17" t="str">
        <f t="shared" si="5"/>
        <v>N/A</v>
      </c>
      <c r="I343" s="52"/>
      <c r="J343" s="53">
        <f>Table32[[#This Row],[Residential CLM $ Collected]]/'1.) CLM Reference'!$B$4</f>
        <v>0</v>
      </c>
      <c r="K343" s="54"/>
      <c r="L343" s="53">
        <f>Table32[[#This Row],[Residential Incentive Disbursements]]/'1.) CLM Reference'!$B$5</f>
        <v>0</v>
      </c>
      <c r="M343" s="52"/>
      <c r="N343" s="55">
        <f>Table32[[#This Row],[C&amp;I CLM $ Collected]]/'1.) CLM Reference'!$B$4</f>
        <v>0</v>
      </c>
      <c r="O343" s="54"/>
      <c r="P343" s="56">
        <f>Table32[[#This Row],[C&amp;I Incentive Disbursements]]/'1.) CLM Reference'!$B$5</f>
        <v>0</v>
      </c>
    </row>
    <row r="344" spans="1:16" s="49" customFormat="1" ht="15.75" thickBot="1" x14ac:dyDescent="0.3">
      <c r="A344" s="50"/>
      <c r="B344" s="51"/>
      <c r="C344" s="3"/>
      <c r="D344" s="15"/>
      <c r="E344" s="48">
        <f>Table32[[#This Row],[CLM $ Collected ]]/'1.) CLM Reference'!$B$4</f>
        <v>0</v>
      </c>
      <c r="F344" s="12"/>
      <c r="G344" s="17">
        <f>Table32[[#This Row],[Incentive Disbursements]]/'1.) CLM Reference'!$B$5</f>
        <v>0</v>
      </c>
      <c r="H344" s="17" t="str">
        <f t="shared" si="5"/>
        <v>N/A</v>
      </c>
      <c r="I344" s="52"/>
      <c r="J344" s="53">
        <f>Table32[[#This Row],[Residential CLM $ Collected]]/'1.) CLM Reference'!$B$4</f>
        <v>0</v>
      </c>
      <c r="K344" s="54"/>
      <c r="L344" s="53">
        <f>Table32[[#This Row],[Residential Incentive Disbursements]]/'1.) CLM Reference'!$B$5</f>
        <v>0</v>
      </c>
      <c r="M344" s="52"/>
      <c r="N344" s="55">
        <f>Table32[[#This Row],[C&amp;I CLM $ Collected]]/'1.) CLM Reference'!$B$4</f>
        <v>0</v>
      </c>
      <c r="O344" s="54"/>
      <c r="P344" s="56">
        <f>Table32[[#This Row],[C&amp;I Incentive Disbursements]]/'1.) CLM Reference'!$B$5</f>
        <v>0</v>
      </c>
    </row>
    <row r="345" spans="1:16" s="49" customFormat="1" x14ac:dyDescent="0.25">
      <c r="A345" s="50"/>
      <c r="B345" s="51"/>
      <c r="C345" s="3"/>
      <c r="D345" s="15"/>
      <c r="E345" s="48">
        <f>Table32[[#This Row],[CLM $ Collected ]]/'1.) CLM Reference'!$B$4</f>
        <v>0</v>
      </c>
      <c r="F345" s="12"/>
      <c r="G345" s="17">
        <f>Table32[[#This Row],[Incentive Disbursements]]/'1.) CLM Reference'!$B$5</f>
        <v>0</v>
      </c>
      <c r="H345" s="17" t="str">
        <f t="shared" si="5"/>
        <v>N/A</v>
      </c>
      <c r="I345" s="52"/>
      <c r="J345" s="53">
        <f>Table32[[#This Row],[Residential CLM $ Collected]]/'1.) CLM Reference'!$B$4</f>
        <v>0</v>
      </c>
      <c r="K345" s="54"/>
      <c r="L345" s="53">
        <f>Table32[[#This Row],[Residential Incentive Disbursements]]/'1.) CLM Reference'!$B$5</f>
        <v>0</v>
      </c>
      <c r="M345" s="52"/>
      <c r="N345" s="55">
        <f>Table32[[#This Row],[C&amp;I CLM $ Collected]]/'1.) CLM Reference'!$B$4</f>
        <v>0</v>
      </c>
      <c r="O345" s="54"/>
      <c r="P345" s="56">
        <f>Table32[[#This Row],[C&amp;I Incentive Disbursements]]/'1.) CLM Reference'!$B$5</f>
        <v>0</v>
      </c>
    </row>
    <row r="346" spans="1:16" ht="15.75" thickBot="1" x14ac:dyDescent="0.3">
      <c r="A346" s="23"/>
      <c r="B346" s="24"/>
      <c r="C346" s="33" t="s">
        <v>23</v>
      </c>
      <c r="D346" s="46">
        <f>SUBTOTAL(109,D2:D345)</f>
        <v>11552693.690900004</v>
      </c>
      <c r="E346" s="34">
        <f>SUBTOTAL(109,E6:E345)</f>
        <v>0.51862778820318289</v>
      </c>
      <c r="F346" s="25">
        <f>SUBTOTAL(109, F6:F345)</f>
        <v>5150527.3599999994</v>
      </c>
      <c r="G346" s="34">
        <f>Table32[[#This Row],[Incentive Disbursements]]/'1.) CLM Reference'!$B$5</f>
        <v>0.30656098136590715</v>
      </c>
      <c r="H346" s="34" t="str">
        <f t="shared" si="5"/>
        <v>NO</v>
      </c>
      <c r="I346" s="38">
        <f>SUM(I6:I345)</f>
        <v>155286.23139999996</v>
      </c>
      <c r="J346" s="35">
        <f>Table32[[#This Row],[Residential CLM $ Collected]]/'1.) CLM Reference'!$B$4</f>
        <v>5.3361842757261163E-3</v>
      </c>
      <c r="K346" s="39">
        <f>SUBTOTAL(109,K6:K345)</f>
        <v>800</v>
      </c>
      <c r="L346" s="79">
        <f>Table32[[#This Row],[Residential Incentive Disbursements]]/'1.) CLM Reference'!$B$5</f>
        <v>4.761624741524055E-5</v>
      </c>
      <c r="M346" s="39">
        <f>SUBTOTAL(109,M6:M345)</f>
        <v>11397407.459500005</v>
      </c>
      <c r="N346" s="36">
        <f>Table32[[#This Row],[C&amp;I CLM $ Collected]]/'1.) CLM Reference'!$B$4</f>
        <v>0.39165524155689885</v>
      </c>
      <c r="O346" s="40">
        <f>SUBTOTAL(109,O6:O345)</f>
        <v>5149727.3599999994</v>
      </c>
      <c r="P346" s="78">
        <f>Table32[[#This Row],[C&amp;I Incentive Disbursements]]/'1.) CLM Reference'!$B$5</f>
        <v>0.30651336511849187</v>
      </c>
    </row>
  </sheetData>
  <mergeCells count="7">
    <mergeCell ref="A1:O2"/>
    <mergeCell ref="A3:C3"/>
    <mergeCell ref="D3:O3"/>
    <mergeCell ref="A4:C4"/>
    <mergeCell ref="D4:G4"/>
    <mergeCell ref="H4:K4"/>
    <mergeCell ref="L4:O4"/>
  </mergeCells>
  <pageMargins left="0.7" right="0.7" top="0.75" bottom="0.75" header="0.3" footer="0.3"/>
  <pageSetup paperSize="5" scale="35" fitToHeight="0" orientation="landscape" r:id="rId1"/>
  <headerFooter>
    <oddFooter>&amp;L&amp;22&amp;A&amp;C&amp;22&amp;F</oddFooter>
  </headerFooter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E421"/>
  <sheetViews>
    <sheetView topLeftCell="S1" zoomScale="80" zoomScaleNormal="80" workbookViewId="0">
      <selection activeCell="Q5" sqref="Q5:AE414"/>
    </sheetView>
  </sheetViews>
  <sheetFormatPr defaultColWidth="8.7109375" defaultRowHeight="15" x14ac:dyDescent="0.25"/>
  <cols>
    <col min="1" max="2" width="15.7109375" style="1" customWidth="1"/>
    <col min="3" max="3" width="20" style="1" customWidth="1"/>
    <col min="4" max="4" width="22.7109375" style="13" customWidth="1"/>
    <col min="5" max="5" width="25" style="13" customWidth="1"/>
    <col min="6" max="6" width="16.7109375" style="1" bestFit="1" customWidth="1"/>
    <col min="7" max="7" width="19" style="1" bestFit="1" customWidth="1"/>
    <col min="8" max="8" width="14.85546875" style="1" bestFit="1" customWidth="1"/>
    <col min="9" max="9" width="14.140625" style="1" bestFit="1" customWidth="1"/>
    <col min="10" max="10" width="16.140625" style="1" bestFit="1" customWidth="1"/>
    <col min="11" max="11" width="17.85546875" style="1" bestFit="1" customWidth="1"/>
    <col min="12" max="12" width="19" style="1" bestFit="1" customWidth="1"/>
    <col min="13" max="13" width="16" style="1" bestFit="1" customWidth="1"/>
    <col min="14" max="14" width="14.140625" style="1" bestFit="1" customWidth="1"/>
    <col min="15" max="15" width="16.140625" style="1" bestFit="1" customWidth="1"/>
    <col min="16" max="16" width="20.5703125" style="1" customWidth="1"/>
    <col min="17" max="17" width="15.42578125" style="1" customWidth="1"/>
    <col min="18" max="18" width="20.5703125" style="1" customWidth="1"/>
    <col min="19" max="19" width="19.7109375" style="1" customWidth="1"/>
    <col min="20" max="20" width="17.7109375" style="1" customWidth="1"/>
    <col min="21" max="21" width="25" style="1" customWidth="1"/>
    <col min="22" max="22" width="17.7109375" style="1" customWidth="1"/>
    <col min="23" max="23" width="19.85546875" style="1" customWidth="1"/>
    <col min="24" max="24" width="16.140625" style="1" customWidth="1"/>
    <col min="25" max="25" width="15.140625" style="1" customWidth="1"/>
    <col min="26" max="26" width="13" style="1" customWidth="1"/>
    <col min="27" max="27" width="19.28515625" style="1" customWidth="1"/>
    <col min="28" max="28" width="22" style="1" customWidth="1"/>
    <col min="29" max="29" width="19" style="1" customWidth="1"/>
    <col min="30" max="30" width="17.28515625" style="1" customWidth="1"/>
    <col min="31" max="31" width="19.28515625" style="1" customWidth="1"/>
    <col min="32" max="16384" width="8.7109375" style="1"/>
  </cols>
  <sheetData>
    <row r="1" spans="1:31" ht="18.75" customHeight="1" x14ac:dyDescent="0.25">
      <c r="A1" s="201" t="s">
        <v>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3"/>
      <c r="P1" s="2"/>
      <c r="Q1" s="2"/>
      <c r="R1" s="2"/>
      <c r="S1" s="2"/>
    </row>
    <row r="2" spans="1:31" ht="15.75" customHeight="1" thickBot="1" x14ac:dyDescent="0.3">
      <c r="A2" s="204"/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6"/>
    </row>
    <row r="3" spans="1:31" ht="16.5" thickBot="1" x14ac:dyDescent="0.3">
      <c r="A3" s="214" t="s">
        <v>259</v>
      </c>
      <c r="B3" s="215"/>
      <c r="C3" s="215"/>
      <c r="D3" s="198"/>
      <c r="E3" s="199"/>
      <c r="F3" s="219"/>
      <c r="G3" s="219"/>
      <c r="H3" s="219"/>
      <c r="I3" s="219"/>
      <c r="J3" s="219"/>
      <c r="K3" s="199"/>
      <c r="L3" s="199"/>
      <c r="M3" s="199"/>
      <c r="N3" s="199"/>
      <c r="O3" s="200"/>
    </row>
    <row r="4" spans="1:31" ht="15.75" thickBot="1" x14ac:dyDescent="0.3">
      <c r="A4" s="216"/>
      <c r="B4" s="217"/>
      <c r="C4" s="217"/>
      <c r="D4" s="210" t="s">
        <v>43</v>
      </c>
      <c r="E4" s="211"/>
      <c r="F4" s="223" t="s">
        <v>41</v>
      </c>
      <c r="G4" s="224"/>
      <c r="H4" s="224"/>
      <c r="I4" s="224"/>
      <c r="J4" s="225"/>
      <c r="K4" s="208" t="s">
        <v>42</v>
      </c>
      <c r="L4" s="208"/>
      <c r="M4" s="208"/>
      <c r="N4" s="208"/>
      <c r="O4" s="209"/>
    </row>
    <row r="5" spans="1:31" ht="60" x14ac:dyDescent="0.25">
      <c r="A5" s="58" t="s">
        <v>1</v>
      </c>
      <c r="B5" s="59" t="s">
        <v>2</v>
      </c>
      <c r="C5" s="60" t="s">
        <v>11</v>
      </c>
      <c r="D5" s="61" t="s">
        <v>8</v>
      </c>
      <c r="E5" s="62" t="s">
        <v>10</v>
      </c>
      <c r="F5" s="63" t="s">
        <v>44</v>
      </c>
      <c r="G5" s="64" t="s">
        <v>45</v>
      </c>
      <c r="H5" s="57" t="s">
        <v>46</v>
      </c>
      <c r="I5" s="57" t="s">
        <v>47</v>
      </c>
      <c r="J5" s="65" t="s">
        <v>48</v>
      </c>
      <c r="K5" s="66" t="s">
        <v>49</v>
      </c>
      <c r="L5" s="57" t="s">
        <v>50</v>
      </c>
      <c r="M5" s="57" t="s">
        <v>51</v>
      </c>
      <c r="N5" s="57" t="s">
        <v>52</v>
      </c>
      <c r="O5" s="64" t="s">
        <v>53</v>
      </c>
      <c r="Q5" s="145" t="s">
        <v>1</v>
      </c>
      <c r="R5" s="122" t="s">
        <v>2</v>
      </c>
      <c r="S5" s="123" t="s">
        <v>11</v>
      </c>
      <c r="T5" s="124" t="s">
        <v>8</v>
      </c>
      <c r="U5" s="125" t="s">
        <v>10</v>
      </c>
      <c r="V5" s="126" t="s">
        <v>2843</v>
      </c>
      <c r="W5" s="127" t="s">
        <v>2844</v>
      </c>
      <c r="X5" s="128" t="s">
        <v>2845</v>
      </c>
      <c r="Y5" s="128" t="s">
        <v>2846</v>
      </c>
      <c r="Z5" s="129" t="s">
        <v>48</v>
      </c>
      <c r="AA5" s="130" t="s">
        <v>2847</v>
      </c>
      <c r="AB5" s="128" t="s">
        <v>2848</v>
      </c>
      <c r="AC5" s="128" t="s">
        <v>2849</v>
      </c>
      <c r="AD5" s="128" t="s">
        <v>2850</v>
      </c>
      <c r="AE5" s="127" t="s">
        <v>2851</v>
      </c>
    </row>
    <row r="6" spans="1:31" s="72" customFormat="1" x14ac:dyDescent="0.25">
      <c r="A6" s="67" t="s">
        <v>220</v>
      </c>
      <c r="B6" s="68" t="s">
        <v>238</v>
      </c>
      <c r="C6" s="69" t="s">
        <v>239</v>
      </c>
      <c r="D6" s="70">
        <v>394.428</v>
      </c>
      <c r="E6" s="70">
        <v>0</v>
      </c>
      <c r="F6" s="71">
        <f>Table323[[#This Row],[Single Family]]+Table323[[#This Row],[2-4 Units]]+Table323[[#This Row],[&gt;4 Units]]</f>
        <v>0</v>
      </c>
      <c r="G6" s="71"/>
      <c r="H6" s="71"/>
      <c r="I6" s="71"/>
      <c r="J6" s="74">
        <v>0</v>
      </c>
      <c r="K6" s="71">
        <f>SUM(Table323[[#This Row],[Single Family ]:[&gt;4 Units ]])</f>
        <v>0</v>
      </c>
      <c r="L6" s="90"/>
      <c r="M6" s="90"/>
      <c r="N6" s="90"/>
      <c r="O6" s="75">
        <v>0</v>
      </c>
      <c r="Q6" s="146" t="s">
        <v>220</v>
      </c>
      <c r="R6" s="131" t="s">
        <v>238</v>
      </c>
      <c r="S6" s="132" t="s">
        <v>239</v>
      </c>
      <c r="T6" s="133">
        <v>394.428</v>
      </c>
      <c r="U6" s="133">
        <v>0</v>
      </c>
      <c r="V6" s="134">
        <f>Table323[[#This Row],[Single Family]]+Table323[[#This Row],[2-4 Units]]+Table323[[#This Row],[&gt;4 Units]]</f>
        <v>0</v>
      </c>
      <c r="W6" s="134"/>
      <c r="X6" s="134"/>
      <c r="Y6" s="134"/>
      <c r="Z6" s="135">
        <v>0</v>
      </c>
      <c r="AA6" s="134">
        <f>SUM(Table323[[#This Row],[Single Family ]:[&gt;4 Units ]])</f>
        <v>0</v>
      </c>
      <c r="AB6" s="136"/>
      <c r="AC6" s="136"/>
      <c r="AD6" s="136"/>
      <c r="AE6" s="137">
        <v>0</v>
      </c>
    </row>
    <row r="7" spans="1:31" s="72" customFormat="1" x14ac:dyDescent="0.25">
      <c r="A7" s="67" t="s">
        <v>221</v>
      </c>
      <c r="B7" s="68" t="s">
        <v>238</v>
      </c>
      <c r="C7" s="69" t="s">
        <v>239</v>
      </c>
      <c r="D7" s="70">
        <v>887.51059999999995</v>
      </c>
      <c r="E7" s="70">
        <v>0</v>
      </c>
      <c r="F7" s="71">
        <f>Table323[[#This Row],[Single Family]]+Table323[[#This Row],[2-4 Units]]+Table323[[#This Row],[&gt;4 Units]]</f>
        <v>0</v>
      </c>
      <c r="G7" s="71"/>
      <c r="H7" s="71"/>
      <c r="I7" s="71"/>
      <c r="J7" s="74">
        <v>0</v>
      </c>
      <c r="K7" s="71">
        <f>SUM(Table323[[#This Row],[Single Family ]:[&gt;4 Units ]])</f>
        <v>0</v>
      </c>
      <c r="L7" s="90"/>
      <c r="M7" s="90"/>
      <c r="N7" s="90"/>
      <c r="O7" s="75">
        <v>0</v>
      </c>
      <c r="Q7" s="147" t="s">
        <v>221</v>
      </c>
      <c r="R7" s="138" t="s">
        <v>238</v>
      </c>
      <c r="S7" s="139" t="s">
        <v>239</v>
      </c>
      <c r="T7" s="140">
        <v>887.51059999999995</v>
      </c>
      <c r="U7" s="140">
        <v>0</v>
      </c>
      <c r="V7" s="141">
        <f>Table323[[#This Row],[Single Family]]+Table323[[#This Row],[2-4 Units]]+Table323[[#This Row],[&gt;4 Units]]</f>
        <v>0</v>
      </c>
      <c r="W7" s="141"/>
      <c r="X7" s="141"/>
      <c r="Y7" s="141"/>
      <c r="Z7" s="142">
        <v>0</v>
      </c>
      <c r="AA7" s="141">
        <f>SUM(Table323[[#This Row],[Single Family ]:[&gt;4 Units ]])</f>
        <v>0</v>
      </c>
      <c r="AB7" s="143"/>
      <c r="AC7" s="143"/>
      <c r="AD7" s="143"/>
      <c r="AE7" s="144">
        <v>0</v>
      </c>
    </row>
    <row r="8" spans="1:31" s="72" customFormat="1" x14ac:dyDescent="0.25">
      <c r="A8" s="67" t="s">
        <v>55</v>
      </c>
      <c r="B8" s="68" t="s">
        <v>240</v>
      </c>
      <c r="C8" s="69" t="s">
        <v>239</v>
      </c>
      <c r="D8" s="70">
        <v>0</v>
      </c>
      <c r="E8" s="70">
        <v>0</v>
      </c>
      <c r="F8" s="71">
        <f>Table323[[#This Row],[Single Family]]+Table323[[#This Row],[2-4 Units]]+Table323[[#This Row],[&gt;4 Units]]</f>
        <v>0</v>
      </c>
      <c r="G8" s="71"/>
      <c r="H8" s="71"/>
      <c r="I8" s="71"/>
      <c r="J8" s="74">
        <v>0</v>
      </c>
      <c r="K8" s="71">
        <f>SUM(Table323[[#This Row],[Single Family ]:[&gt;4 Units ]])</f>
        <v>0</v>
      </c>
      <c r="L8" s="90"/>
      <c r="M8" s="90"/>
      <c r="N8" s="90"/>
      <c r="O8" s="75">
        <v>0</v>
      </c>
      <c r="Q8" s="146" t="s">
        <v>55</v>
      </c>
      <c r="R8" s="131" t="s">
        <v>240</v>
      </c>
      <c r="S8" s="132" t="s">
        <v>239</v>
      </c>
      <c r="T8" s="133">
        <v>0</v>
      </c>
      <c r="U8" s="133">
        <v>0</v>
      </c>
      <c r="V8" s="134">
        <f>Table323[[#This Row],[Single Family]]+Table323[[#This Row],[2-4 Units]]+Table323[[#This Row],[&gt;4 Units]]</f>
        <v>0</v>
      </c>
      <c r="W8" s="134"/>
      <c r="X8" s="134"/>
      <c r="Y8" s="134"/>
      <c r="Z8" s="135">
        <v>0</v>
      </c>
      <c r="AA8" s="134">
        <f>SUM(Table323[[#This Row],[Single Family ]:[&gt;4 Units ]])</f>
        <v>0</v>
      </c>
      <c r="AB8" s="136"/>
      <c r="AC8" s="136"/>
      <c r="AD8" s="136"/>
      <c r="AE8" s="137">
        <v>0</v>
      </c>
    </row>
    <row r="9" spans="1:31" s="72" customFormat="1" x14ac:dyDescent="0.25">
      <c r="A9" s="67" t="s">
        <v>55</v>
      </c>
      <c r="B9" s="68" t="s">
        <v>241</v>
      </c>
      <c r="C9" s="69" t="s">
        <v>239</v>
      </c>
      <c r="D9" s="70">
        <v>58128.328499999901</v>
      </c>
      <c r="E9" s="70">
        <v>19857.8</v>
      </c>
      <c r="F9" s="71">
        <f>Table323[[#This Row],[Single Family]]+Table323[[#This Row],[2-4 Units]]+Table323[[#This Row],[&gt;4 Units]]</f>
        <v>16</v>
      </c>
      <c r="G9" s="71">
        <v>15</v>
      </c>
      <c r="H9" s="71">
        <v>1</v>
      </c>
      <c r="I9" s="71">
        <v>0</v>
      </c>
      <c r="J9" s="74">
        <v>15652.21</v>
      </c>
      <c r="K9" s="71">
        <f>SUM(Table323[[#This Row],[Single Family ]:[&gt;4 Units ]])</f>
        <v>2</v>
      </c>
      <c r="L9" s="90">
        <v>2</v>
      </c>
      <c r="M9" s="90">
        <v>0</v>
      </c>
      <c r="N9" s="90">
        <v>0</v>
      </c>
      <c r="O9" s="75">
        <v>4205.59</v>
      </c>
      <c r="Q9" s="147" t="s">
        <v>55</v>
      </c>
      <c r="R9" s="138" t="s">
        <v>241</v>
      </c>
      <c r="S9" s="139" t="s">
        <v>239</v>
      </c>
      <c r="T9" s="140">
        <v>58128.328499999901</v>
      </c>
      <c r="U9" s="140">
        <v>19857.8</v>
      </c>
      <c r="V9" s="141">
        <f>Table323[[#This Row],[Single Family]]+Table323[[#This Row],[2-4 Units]]+Table323[[#This Row],[&gt;4 Units]]</f>
        <v>16</v>
      </c>
      <c r="W9" s="141">
        <v>15</v>
      </c>
      <c r="X9" s="141">
        <v>1</v>
      </c>
      <c r="Y9" s="141">
        <v>0</v>
      </c>
      <c r="Z9" s="142">
        <v>15652.21</v>
      </c>
      <c r="AA9" s="141">
        <f>SUM(Table323[[#This Row],[Single Family ]:[&gt;4 Units ]])</f>
        <v>2</v>
      </c>
      <c r="AB9" s="143">
        <v>2</v>
      </c>
      <c r="AC9" s="143">
        <v>0</v>
      </c>
      <c r="AD9" s="143">
        <v>0</v>
      </c>
      <c r="AE9" s="144">
        <v>4205.59</v>
      </c>
    </row>
    <row r="10" spans="1:31" s="72" customFormat="1" x14ac:dyDescent="0.25">
      <c r="A10" s="67" t="s">
        <v>55</v>
      </c>
      <c r="B10" s="68" t="s">
        <v>242</v>
      </c>
      <c r="C10" s="69" t="s">
        <v>239</v>
      </c>
      <c r="D10" s="70">
        <v>0</v>
      </c>
      <c r="E10" s="70">
        <v>0</v>
      </c>
      <c r="F10" s="71">
        <f>Table323[[#This Row],[Single Family]]+Table323[[#This Row],[2-4 Units]]+Table323[[#This Row],[&gt;4 Units]]</f>
        <v>0</v>
      </c>
      <c r="G10" s="71"/>
      <c r="H10" s="71"/>
      <c r="I10" s="71"/>
      <c r="J10" s="74">
        <v>0</v>
      </c>
      <c r="K10" s="71">
        <f>SUM(Table323[[#This Row],[Single Family ]:[&gt;4 Units ]])</f>
        <v>0</v>
      </c>
      <c r="L10" s="90"/>
      <c r="M10" s="90"/>
      <c r="N10" s="90"/>
      <c r="O10" s="75">
        <v>0</v>
      </c>
      <c r="Q10" s="146" t="s">
        <v>55</v>
      </c>
      <c r="R10" s="131" t="s">
        <v>242</v>
      </c>
      <c r="S10" s="132" t="s">
        <v>239</v>
      </c>
      <c r="T10" s="133">
        <v>0</v>
      </c>
      <c r="U10" s="133">
        <v>0</v>
      </c>
      <c r="V10" s="134">
        <f>Table323[[#This Row],[Single Family]]+Table323[[#This Row],[2-4 Units]]+Table323[[#This Row],[&gt;4 Units]]</f>
        <v>0</v>
      </c>
      <c r="W10" s="134"/>
      <c r="X10" s="134"/>
      <c r="Y10" s="134"/>
      <c r="Z10" s="135">
        <v>0</v>
      </c>
      <c r="AA10" s="134">
        <f>SUM(Table323[[#This Row],[Single Family ]:[&gt;4 Units ]])</f>
        <v>0</v>
      </c>
      <c r="AB10" s="136"/>
      <c r="AC10" s="136"/>
      <c r="AD10" s="136"/>
      <c r="AE10" s="137">
        <v>0</v>
      </c>
    </row>
    <row r="11" spans="1:31" s="72" customFormat="1" x14ac:dyDescent="0.25">
      <c r="A11" s="67" t="s">
        <v>56</v>
      </c>
      <c r="B11" s="68" t="s">
        <v>241</v>
      </c>
      <c r="C11" s="69" t="s">
        <v>239</v>
      </c>
      <c r="D11" s="70">
        <v>78630.955100000006</v>
      </c>
      <c r="E11" s="70">
        <v>29656.58</v>
      </c>
      <c r="F11" s="71">
        <f>Table323[[#This Row],[Single Family]]+Table323[[#This Row],[2-4 Units]]+Table323[[#This Row],[&gt;4 Units]]</f>
        <v>26</v>
      </c>
      <c r="G11" s="71">
        <v>26</v>
      </c>
      <c r="H11" s="71">
        <v>0</v>
      </c>
      <c r="I11" s="71">
        <v>0</v>
      </c>
      <c r="J11" s="74">
        <v>20186.77</v>
      </c>
      <c r="K11" s="71">
        <f>SUM(Table323[[#This Row],[Single Family ]:[&gt;4 Units ]])</f>
        <v>3</v>
      </c>
      <c r="L11" s="90">
        <v>3</v>
      </c>
      <c r="M11" s="90">
        <v>0</v>
      </c>
      <c r="N11" s="90">
        <v>0</v>
      </c>
      <c r="O11" s="75">
        <v>9469.81</v>
      </c>
      <c r="Q11" s="147" t="s">
        <v>56</v>
      </c>
      <c r="R11" s="138" t="s">
        <v>241</v>
      </c>
      <c r="S11" s="139" t="s">
        <v>239</v>
      </c>
      <c r="T11" s="140">
        <v>78630.955100000006</v>
      </c>
      <c r="U11" s="140">
        <v>29656.58</v>
      </c>
      <c r="V11" s="141">
        <f>Table323[[#This Row],[Single Family]]+Table323[[#This Row],[2-4 Units]]+Table323[[#This Row],[&gt;4 Units]]</f>
        <v>26</v>
      </c>
      <c r="W11" s="141">
        <v>26</v>
      </c>
      <c r="X11" s="141">
        <v>0</v>
      </c>
      <c r="Y11" s="141">
        <v>0</v>
      </c>
      <c r="Z11" s="142">
        <v>20186.77</v>
      </c>
      <c r="AA11" s="141">
        <f>SUM(Table323[[#This Row],[Single Family ]:[&gt;4 Units ]])</f>
        <v>3</v>
      </c>
      <c r="AB11" s="143">
        <v>3</v>
      </c>
      <c r="AC11" s="143">
        <v>0</v>
      </c>
      <c r="AD11" s="143">
        <v>0</v>
      </c>
      <c r="AE11" s="144">
        <v>9469.81</v>
      </c>
    </row>
    <row r="12" spans="1:31" s="72" customFormat="1" x14ac:dyDescent="0.25">
      <c r="A12" s="67" t="s">
        <v>57</v>
      </c>
      <c r="B12" s="68" t="s">
        <v>241</v>
      </c>
      <c r="C12" s="69" t="s">
        <v>239</v>
      </c>
      <c r="D12" s="70">
        <v>92872.916500000298</v>
      </c>
      <c r="E12" s="70">
        <v>19540.71</v>
      </c>
      <c r="F12" s="71">
        <f>Table323[[#This Row],[Single Family]]+Table323[[#This Row],[2-4 Units]]+Table323[[#This Row],[&gt;4 Units]]</f>
        <v>15</v>
      </c>
      <c r="G12" s="71">
        <v>15</v>
      </c>
      <c r="H12" s="71">
        <v>0</v>
      </c>
      <c r="I12" s="71">
        <v>0</v>
      </c>
      <c r="J12" s="74">
        <v>11061.91</v>
      </c>
      <c r="K12" s="71">
        <f>SUM(Table323[[#This Row],[Single Family ]:[&gt;4 Units ]])</f>
        <v>2</v>
      </c>
      <c r="L12" s="90">
        <v>2</v>
      </c>
      <c r="M12" s="90">
        <v>0</v>
      </c>
      <c r="N12" s="90">
        <v>0</v>
      </c>
      <c r="O12" s="75">
        <v>8478.7999999999993</v>
      </c>
      <c r="Q12" s="146" t="s">
        <v>57</v>
      </c>
      <c r="R12" s="131" t="s">
        <v>241</v>
      </c>
      <c r="S12" s="132" t="s">
        <v>239</v>
      </c>
      <c r="T12" s="133">
        <v>92872.916500000298</v>
      </c>
      <c r="U12" s="133">
        <v>19540.71</v>
      </c>
      <c r="V12" s="134">
        <f>Table323[[#This Row],[Single Family]]+Table323[[#This Row],[2-4 Units]]+Table323[[#This Row],[&gt;4 Units]]</f>
        <v>15</v>
      </c>
      <c r="W12" s="134">
        <v>15</v>
      </c>
      <c r="X12" s="134">
        <v>0</v>
      </c>
      <c r="Y12" s="134">
        <v>0</v>
      </c>
      <c r="Z12" s="135">
        <v>11061.91</v>
      </c>
      <c r="AA12" s="134">
        <f>SUM(Table323[[#This Row],[Single Family ]:[&gt;4 Units ]])</f>
        <v>2</v>
      </c>
      <c r="AB12" s="136">
        <v>2</v>
      </c>
      <c r="AC12" s="136">
        <v>0</v>
      </c>
      <c r="AD12" s="136">
        <v>0</v>
      </c>
      <c r="AE12" s="137">
        <v>8478.7999999999993</v>
      </c>
    </row>
    <row r="13" spans="1:31" s="72" customFormat="1" x14ac:dyDescent="0.25">
      <c r="A13" s="67" t="s">
        <v>58</v>
      </c>
      <c r="B13" s="68" t="s">
        <v>241</v>
      </c>
      <c r="C13" s="69" t="s">
        <v>239</v>
      </c>
      <c r="D13" s="70">
        <v>158569.57990000001</v>
      </c>
      <c r="E13" s="70">
        <v>16361.63</v>
      </c>
      <c r="F13" s="71">
        <f>Table323[[#This Row],[Single Family]]+Table323[[#This Row],[2-4 Units]]+Table323[[#This Row],[&gt;4 Units]]</f>
        <v>15</v>
      </c>
      <c r="G13" s="71">
        <v>15</v>
      </c>
      <c r="H13" s="71">
        <v>0</v>
      </c>
      <c r="I13" s="71">
        <v>0</v>
      </c>
      <c r="J13" s="74">
        <v>16361.63</v>
      </c>
      <c r="K13" s="71">
        <f>SUM(Table323[[#This Row],[Single Family ]:[&gt;4 Units ]])</f>
        <v>0</v>
      </c>
      <c r="L13" s="90"/>
      <c r="M13" s="90"/>
      <c r="N13" s="90"/>
      <c r="O13" s="75">
        <v>0</v>
      </c>
      <c r="Q13" s="147" t="s">
        <v>58</v>
      </c>
      <c r="R13" s="138" t="s">
        <v>241</v>
      </c>
      <c r="S13" s="139" t="s">
        <v>239</v>
      </c>
      <c r="T13" s="140">
        <v>158569.57990000001</v>
      </c>
      <c r="U13" s="140">
        <v>16361.63</v>
      </c>
      <c r="V13" s="141">
        <f>Table323[[#This Row],[Single Family]]+Table323[[#This Row],[2-4 Units]]+Table323[[#This Row],[&gt;4 Units]]</f>
        <v>15</v>
      </c>
      <c r="W13" s="141">
        <v>15</v>
      </c>
      <c r="X13" s="141">
        <v>0</v>
      </c>
      <c r="Y13" s="141">
        <v>0</v>
      </c>
      <c r="Z13" s="142">
        <v>16361.63</v>
      </c>
      <c r="AA13" s="141">
        <f>SUM(Table323[[#This Row],[Single Family ]:[&gt;4 Units ]])</f>
        <v>0</v>
      </c>
      <c r="AB13" s="143"/>
      <c r="AC13" s="143"/>
      <c r="AD13" s="143"/>
      <c r="AE13" s="144">
        <v>0</v>
      </c>
    </row>
    <row r="14" spans="1:31" s="72" customFormat="1" x14ac:dyDescent="0.25">
      <c r="A14" s="67" t="s">
        <v>59</v>
      </c>
      <c r="B14" s="68" t="s">
        <v>241</v>
      </c>
      <c r="C14" s="69" t="s">
        <v>239</v>
      </c>
      <c r="D14" s="70">
        <v>71345.134499999898</v>
      </c>
      <c r="E14" s="70">
        <v>7351.8</v>
      </c>
      <c r="F14" s="71">
        <f>Table323[[#This Row],[Single Family]]+Table323[[#This Row],[2-4 Units]]+Table323[[#This Row],[&gt;4 Units]]</f>
        <v>13</v>
      </c>
      <c r="G14" s="71">
        <v>13</v>
      </c>
      <c r="H14" s="71">
        <v>0</v>
      </c>
      <c r="I14" s="71">
        <v>0</v>
      </c>
      <c r="J14" s="74">
        <v>7351.8</v>
      </c>
      <c r="K14" s="71">
        <f>SUM(Table323[[#This Row],[Single Family ]:[&gt;4 Units ]])</f>
        <v>0</v>
      </c>
      <c r="L14" s="90"/>
      <c r="M14" s="90"/>
      <c r="N14" s="90"/>
      <c r="O14" s="75">
        <v>0</v>
      </c>
      <c r="Q14" s="146" t="s">
        <v>59</v>
      </c>
      <c r="R14" s="131" t="s">
        <v>241</v>
      </c>
      <c r="S14" s="132" t="s">
        <v>239</v>
      </c>
      <c r="T14" s="133">
        <v>71345.134499999898</v>
      </c>
      <c r="U14" s="133">
        <v>7351.8</v>
      </c>
      <c r="V14" s="134">
        <f>Table323[[#This Row],[Single Family]]+Table323[[#This Row],[2-4 Units]]+Table323[[#This Row],[&gt;4 Units]]</f>
        <v>13</v>
      </c>
      <c r="W14" s="134">
        <v>13</v>
      </c>
      <c r="X14" s="134">
        <v>0</v>
      </c>
      <c r="Y14" s="134">
        <v>0</v>
      </c>
      <c r="Z14" s="135">
        <v>7351.8</v>
      </c>
      <c r="AA14" s="134">
        <f>SUM(Table323[[#This Row],[Single Family ]:[&gt;4 Units ]])</f>
        <v>0</v>
      </c>
      <c r="AB14" s="136"/>
      <c r="AC14" s="136"/>
      <c r="AD14" s="136"/>
      <c r="AE14" s="137">
        <v>0</v>
      </c>
    </row>
    <row r="15" spans="1:31" s="72" customFormat="1" x14ac:dyDescent="0.25">
      <c r="A15" s="67" t="s">
        <v>60</v>
      </c>
      <c r="B15" s="68" t="s">
        <v>241</v>
      </c>
      <c r="C15" s="69" t="s">
        <v>239</v>
      </c>
      <c r="D15" s="70">
        <v>73188.417499999807</v>
      </c>
      <c r="E15" s="70">
        <v>6296</v>
      </c>
      <c r="F15" s="71">
        <f>Table323[[#This Row],[Single Family]]+Table323[[#This Row],[2-4 Units]]+Table323[[#This Row],[&gt;4 Units]]</f>
        <v>9</v>
      </c>
      <c r="G15" s="71">
        <v>9</v>
      </c>
      <c r="H15" s="71">
        <v>0</v>
      </c>
      <c r="I15" s="71">
        <v>0</v>
      </c>
      <c r="J15" s="74">
        <v>6296</v>
      </c>
      <c r="K15" s="71">
        <f>SUM(Table323[[#This Row],[Single Family ]:[&gt;4 Units ]])</f>
        <v>0</v>
      </c>
      <c r="L15" s="90"/>
      <c r="M15" s="90"/>
      <c r="N15" s="90"/>
      <c r="O15" s="75">
        <v>0</v>
      </c>
      <c r="Q15" s="147" t="s">
        <v>60</v>
      </c>
      <c r="R15" s="138" t="s">
        <v>241</v>
      </c>
      <c r="S15" s="139" t="s">
        <v>239</v>
      </c>
      <c r="T15" s="140">
        <v>73188.417499999807</v>
      </c>
      <c r="U15" s="140">
        <v>6296</v>
      </c>
      <c r="V15" s="141">
        <f>Table323[[#This Row],[Single Family]]+Table323[[#This Row],[2-4 Units]]+Table323[[#This Row],[&gt;4 Units]]</f>
        <v>9</v>
      </c>
      <c r="W15" s="141">
        <v>9</v>
      </c>
      <c r="X15" s="141">
        <v>0</v>
      </c>
      <c r="Y15" s="141">
        <v>0</v>
      </c>
      <c r="Z15" s="142">
        <v>6296</v>
      </c>
      <c r="AA15" s="141">
        <f>SUM(Table323[[#This Row],[Single Family ]:[&gt;4 Units ]])</f>
        <v>0</v>
      </c>
      <c r="AB15" s="143"/>
      <c r="AC15" s="143"/>
      <c r="AD15" s="143"/>
      <c r="AE15" s="144">
        <v>0</v>
      </c>
    </row>
    <row r="16" spans="1:31" s="72" customFormat="1" x14ac:dyDescent="0.25">
      <c r="A16" s="67" t="s">
        <v>61</v>
      </c>
      <c r="B16" s="68" t="s">
        <v>241</v>
      </c>
      <c r="C16" s="69" t="s">
        <v>239</v>
      </c>
      <c r="D16" s="70">
        <v>98856.620699999999</v>
      </c>
      <c r="E16" s="70">
        <v>8336.0400000000009</v>
      </c>
      <c r="F16" s="71">
        <f>Table323[[#This Row],[Single Family]]+Table323[[#This Row],[2-4 Units]]+Table323[[#This Row],[&gt;4 Units]]</f>
        <v>15</v>
      </c>
      <c r="G16" s="71">
        <v>15</v>
      </c>
      <c r="H16" s="71">
        <v>0</v>
      </c>
      <c r="I16" s="71">
        <v>0</v>
      </c>
      <c r="J16" s="74">
        <v>8336.0400000000009</v>
      </c>
      <c r="K16" s="71">
        <f>SUM(Table323[[#This Row],[Single Family ]:[&gt;4 Units ]])</f>
        <v>0</v>
      </c>
      <c r="L16" s="90"/>
      <c r="M16" s="90"/>
      <c r="N16" s="90"/>
      <c r="O16" s="75">
        <v>0</v>
      </c>
      <c r="Q16" s="146" t="s">
        <v>61</v>
      </c>
      <c r="R16" s="131" t="s">
        <v>241</v>
      </c>
      <c r="S16" s="132" t="s">
        <v>239</v>
      </c>
      <c r="T16" s="133">
        <v>98856.620699999999</v>
      </c>
      <c r="U16" s="133">
        <v>8336.0400000000009</v>
      </c>
      <c r="V16" s="134">
        <f>Table323[[#This Row],[Single Family]]+Table323[[#This Row],[2-4 Units]]+Table323[[#This Row],[&gt;4 Units]]</f>
        <v>15</v>
      </c>
      <c r="W16" s="134">
        <v>15</v>
      </c>
      <c r="X16" s="134">
        <v>0</v>
      </c>
      <c r="Y16" s="134">
        <v>0</v>
      </c>
      <c r="Z16" s="135">
        <v>8336.0400000000009</v>
      </c>
      <c r="AA16" s="134">
        <f>SUM(Table323[[#This Row],[Single Family ]:[&gt;4 Units ]])</f>
        <v>0</v>
      </c>
      <c r="AB16" s="136"/>
      <c r="AC16" s="136"/>
      <c r="AD16" s="136"/>
      <c r="AE16" s="137">
        <v>0</v>
      </c>
    </row>
    <row r="17" spans="1:31" s="72" customFormat="1" x14ac:dyDescent="0.25">
      <c r="A17" s="67" t="s">
        <v>222</v>
      </c>
      <c r="B17" s="68" t="s">
        <v>241</v>
      </c>
      <c r="C17" s="69" t="s">
        <v>239</v>
      </c>
      <c r="D17" s="70">
        <v>39085.891300000003</v>
      </c>
      <c r="E17" s="70">
        <v>4387.5200000000004</v>
      </c>
      <c r="F17" s="71">
        <f>Table323[[#This Row],[Single Family]]+Table323[[#This Row],[2-4 Units]]+Table323[[#This Row],[&gt;4 Units]]</f>
        <v>7</v>
      </c>
      <c r="G17" s="71">
        <v>7</v>
      </c>
      <c r="H17" s="71">
        <v>0</v>
      </c>
      <c r="I17" s="71">
        <v>0</v>
      </c>
      <c r="J17" s="74">
        <v>4254.42</v>
      </c>
      <c r="K17" s="71">
        <f>SUM(Table323[[#This Row],[Single Family ]:[&gt;4 Units ]])</f>
        <v>1</v>
      </c>
      <c r="L17" s="90">
        <v>1</v>
      </c>
      <c r="M17" s="90">
        <v>0</v>
      </c>
      <c r="N17" s="90">
        <v>0</v>
      </c>
      <c r="O17" s="75">
        <v>133.1</v>
      </c>
      <c r="Q17" s="147" t="s">
        <v>222</v>
      </c>
      <c r="R17" s="138" t="s">
        <v>241</v>
      </c>
      <c r="S17" s="139" t="s">
        <v>239</v>
      </c>
      <c r="T17" s="140">
        <v>39085.891300000003</v>
      </c>
      <c r="U17" s="140">
        <v>4387.5200000000004</v>
      </c>
      <c r="V17" s="141">
        <f>Table323[[#This Row],[Single Family]]+Table323[[#This Row],[2-4 Units]]+Table323[[#This Row],[&gt;4 Units]]</f>
        <v>7</v>
      </c>
      <c r="W17" s="141">
        <v>7</v>
      </c>
      <c r="X17" s="141">
        <v>0</v>
      </c>
      <c r="Y17" s="141">
        <v>0</v>
      </c>
      <c r="Z17" s="142">
        <v>4254.42</v>
      </c>
      <c r="AA17" s="141">
        <f>SUM(Table323[[#This Row],[Single Family ]:[&gt;4 Units ]])</f>
        <v>1</v>
      </c>
      <c r="AB17" s="143">
        <v>1</v>
      </c>
      <c r="AC17" s="143">
        <v>0</v>
      </c>
      <c r="AD17" s="143">
        <v>0</v>
      </c>
      <c r="AE17" s="144">
        <v>133.1</v>
      </c>
    </row>
    <row r="18" spans="1:31" s="72" customFormat="1" x14ac:dyDescent="0.25">
      <c r="A18" s="67" t="s">
        <v>62</v>
      </c>
      <c r="B18" s="68" t="s">
        <v>241</v>
      </c>
      <c r="C18" s="69" t="s">
        <v>239</v>
      </c>
      <c r="D18" s="70">
        <v>48889.4</v>
      </c>
      <c r="E18" s="70">
        <v>30036.3</v>
      </c>
      <c r="F18" s="71">
        <f>Table323[[#This Row],[Single Family]]+Table323[[#This Row],[2-4 Units]]+Table323[[#This Row],[&gt;4 Units]]</f>
        <v>13</v>
      </c>
      <c r="G18" s="71">
        <v>13</v>
      </c>
      <c r="H18" s="71">
        <v>0</v>
      </c>
      <c r="I18" s="71">
        <v>0</v>
      </c>
      <c r="J18" s="74">
        <v>10016.58</v>
      </c>
      <c r="K18" s="71">
        <f>SUM(Table323[[#This Row],[Single Family ]:[&gt;4 Units ]])</f>
        <v>1</v>
      </c>
      <c r="L18" s="90">
        <v>1</v>
      </c>
      <c r="M18" s="90">
        <v>0</v>
      </c>
      <c r="N18" s="90">
        <v>0</v>
      </c>
      <c r="O18" s="75">
        <v>20019.72</v>
      </c>
      <c r="Q18" s="146" t="s">
        <v>62</v>
      </c>
      <c r="R18" s="131" t="s">
        <v>241</v>
      </c>
      <c r="S18" s="132" t="s">
        <v>239</v>
      </c>
      <c r="T18" s="133">
        <v>48889.4</v>
      </c>
      <c r="U18" s="133">
        <v>30036.3</v>
      </c>
      <c r="V18" s="134">
        <f>Table323[[#This Row],[Single Family]]+Table323[[#This Row],[2-4 Units]]+Table323[[#This Row],[&gt;4 Units]]</f>
        <v>13</v>
      </c>
      <c r="W18" s="134">
        <v>13</v>
      </c>
      <c r="X18" s="134">
        <v>0</v>
      </c>
      <c r="Y18" s="134">
        <v>0</v>
      </c>
      <c r="Z18" s="135">
        <v>10016.58</v>
      </c>
      <c r="AA18" s="134">
        <f>SUM(Table323[[#This Row],[Single Family ]:[&gt;4 Units ]])</f>
        <v>1</v>
      </c>
      <c r="AB18" s="136">
        <v>1</v>
      </c>
      <c r="AC18" s="136">
        <v>0</v>
      </c>
      <c r="AD18" s="136">
        <v>0</v>
      </c>
      <c r="AE18" s="137">
        <v>20019.72</v>
      </c>
    </row>
    <row r="19" spans="1:31" s="72" customFormat="1" x14ac:dyDescent="0.25">
      <c r="A19" s="67" t="s">
        <v>63</v>
      </c>
      <c r="B19" s="68" t="s">
        <v>241</v>
      </c>
      <c r="C19" s="69" t="s">
        <v>239</v>
      </c>
      <c r="D19" s="70">
        <v>73580.641299999901</v>
      </c>
      <c r="E19" s="70">
        <v>75486.320000000007</v>
      </c>
      <c r="F19" s="71">
        <f>Table323[[#This Row],[Single Family]]+Table323[[#This Row],[2-4 Units]]+Table323[[#This Row],[&gt;4 Units]]</f>
        <v>17</v>
      </c>
      <c r="G19" s="71">
        <v>17</v>
      </c>
      <c r="H19" s="71">
        <v>0</v>
      </c>
      <c r="I19" s="71">
        <v>0</v>
      </c>
      <c r="J19" s="74">
        <v>14143.73</v>
      </c>
      <c r="K19" s="71">
        <f>SUM(Table323[[#This Row],[Single Family ]:[&gt;4 Units ]])</f>
        <v>3</v>
      </c>
      <c r="L19" s="90">
        <v>3</v>
      </c>
      <c r="M19" s="90">
        <v>0</v>
      </c>
      <c r="N19" s="90">
        <v>0</v>
      </c>
      <c r="O19" s="75">
        <v>2267.59</v>
      </c>
      <c r="Q19" s="147" t="s">
        <v>63</v>
      </c>
      <c r="R19" s="138" t="s">
        <v>241</v>
      </c>
      <c r="S19" s="139" t="s">
        <v>239</v>
      </c>
      <c r="T19" s="140">
        <v>73580.641299999901</v>
      </c>
      <c r="U19" s="140">
        <v>75486.320000000007</v>
      </c>
      <c r="V19" s="141">
        <f>Table323[[#This Row],[Single Family]]+Table323[[#This Row],[2-4 Units]]+Table323[[#This Row],[&gt;4 Units]]</f>
        <v>17</v>
      </c>
      <c r="W19" s="141">
        <v>17</v>
      </c>
      <c r="X19" s="141">
        <v>0</v>
      </c>
      <c r="Y19" s="141">
        <v>0</v>
      </c>
      <c r="Z19" s="142">
        <v>14143.73</v>
      </c>
      <c r="AA19" s="141">
        <f>SUM(Table323[[#This Row],[Single Family ]:[&gt;4 Units ]])</f>
        <v>3</v>
      </c>
      <c r="AB19" s="143">
        <v>3</v>
      </c>
      <c r="AC19" s="143">
        <v>0</v>
      </c>
      <c r="AD19" s="143">
        <v>0</v>
      </c>
      <c r="AE19" s="144">
        <v>2267.59</v>
      </c>
    </row>
    <row r="20" spans="1:31" s="72" customFormat="1" x14ac:dyDescent="0.25">
      <c r="A20" s="67" t="s">
        <v>64</v>
      </c>
      <c r="B20" s="68" t="s">
        <v>241</v>
      </c>
      <c r="C20" s="69" t="s">
        <v>239</v>
      </c>
      <c r="D20" s="70">
        <v>67549.058600000004</v>
      </c>
      <c r="E20" s="70">
        <v>4173.07</v>
      </c>
      <c r="F20" s="71">
        <f>Table323[[#This Row],[Single Family]]+Table323[[#This Row],[2-4 Units]]+Table323[[#This Row],[&gt;4 Units]]</f>
        <v>12</v>
      </c>
      <c r="G20" s="71">
        <v>12</v>
      </c>
      <c r="H20" s="71">
        <v>0</v>
      </c>
      <c r="I20" s="71">
        <v>0</v>
      </c>
      <c r="J20" s="74">
        <v>4173.07</v>
      </c>
      <c r="K20" s="71">
        <f>SUM(Table323[[#This Row],[Single Family ]:[&gt;4 Units ]])</f>
        <v>0</v>
      </c>
      <c r="L20" s="90"/>
      <c r="M20" s="90"/>
      <c r="N20" s="90"/>
      <c r="O20" s="75">
        <v>0</v>
      </c>
      <c r="Q20" s="146" t="s">
        <v>64</v>
      </c>
      <c r="R20" s="131" t="s">
        <v>241</v>
      </c>
      <c r="S20" s="132" t="s">
        <v>239</v>
      </c>
      <c r="T20" s="133">
        <v>67549.058600000004</v>
      </c>
      <c r="U20" s="133">
        <v>4173.07</v>
      </c>
      <c r="V20" s="134">
        <f>Table323[[#This Row],[Single Family]]+Table323[[#This Row],[2-4 Units]]+Table323[[#This Row],[&gt;4 Units]]</f>
        <v>12</v>
      </c>
      <c r="W20" s="134">
        <v>12</v>
      </c>
      <c r="X20" s="134">
        <v>0</v>
      </c>
      <c r="Y20" s="134">
        <v>0</v>
      </c>
      <c r="Z20" s="135">
        <v>4173.07</v>
      </c>
      <c r="AA20" s="134">
        <f>SUM(Table323[[#This Row],[Single Family ]:[&gt;4 Units ]])</f>
        <v>0</v>
      </c>
      <c r="AB20" s="136"/>
      <c r="AC20" s="136"/>
      <c r="AD20" s="136"/>
      <c r="AE20" s="137">
        <v>0</v>
      </c>
    </row>
    <row r="21" spans="1:31" s="72" customFormat="1" x14ac:dyDescent="0.25">
      <c r="A21" s="67" t="s">
        <v>223</v>
      </c>
      <c r="B21" s="68" t="s">
        <v>241</v>
      </c>
      <c r="C21" s="69" t="s">
        <v>239</v>
      </c>
      <c r="D21" s="70">
        <v>35405.151700000002</v>
      </c>
      <c r="E21" s="70">
        <v>19213.03</v>
      </c>
      <c r="F21" s="71">
        <f>Table323[[#This Row],[Single Family]]+Table323[[#This Row],[2-4 Units]]+Table323[[#This Row],[&gt;4 Units]]</f>
        <v>12</v>
      </c>
      <c r="G21" s="71">
        <v>9</v>
      </c>
      <c r="H21" s="71">
        <v>3</v>
      </c>
      <c r="I21" s="71">
        <v>0</v>
      </c>
      <c r="J21" s="74">
        <v>5648.47</v>
      </c>
      <c r="K21" s="71">
        <f>SUM(Table323[[#This Row],[Single Family ]:[&gt;4 Units ]])</f>
        <v>1</v>
      </c>
      <c r="L21" s="90">
        <v>1</v>
      </c>
      <c r="M21" s="90">
        <v>0</v>
      </c>
      <c r="N21" s="90">
        <v>0</v>
      </c>
      <c r="O21" s="75">
        <v>13564.56</v>
      </c>
      <c r="Q21" s="147" t="s">
        <v>223</v>
      </c>
      <c r="R21" s="138" t="s">
        <v>241</v>
      </c>
      <c r="S21" s="139" t="s">
        <v>239</v>
      </c>
      <c r="T21" s="140">
        <v>35405.151700000002</v>
      </c>
      <c r="U21" s="140">
        <v>19213.03</v>
      </c>
      <c r="V21" s="141">
        <f>Table323[[#This Row],[Single Family]]+Table323[[#This Row],[2-4 Units]]+Table323[[#This Row],[&gt;4 Units]]</f>
        <v>12</v>
      </c>
      <c r="W21" s="141">
        <v>9</v>
      </c>
      <c r="X21" s="141">
        <v>3</v>
      </c>
      <c r="Y21" s="141">
        <v>0</v>
      </c>
      <c r="Z21" s="142">
        <v>5648.47</v>
      </c>
      <c r="AA21" s="141">
        <f>SUM(Table323[[#This Row],[Single Family ]:[&gt;4 Units ]])</f>
        <v>1</v>
      </c>
      <c r="AB21" s="143">
        <v>1</v>
      </c>
      <c r="AC21" s="143">
        <v>0</v>
      </c>
      <c r="AD21" s="143">
        <v>0</v>
      </c>
      <c r="AE21" s="144">
        <v>13564.56</v>
      </c>
    </row>
    <row r="22" spans="1:31" s="72" customFormat="1" x14ac:dyDescent="0.25">
      <c r="A22" s="67" t="s">
        <v>65</v>
      </c>
      <c r="B22" s="68" t="s">
        <v>241</v>
      </c>
      <c r="C22" s="69" t="s">
        <v>239</v>
      </c>
      <c r="D22" s="70">
        <v>51750.383699999998</v>
      </c>
      <c r="E22" s="70">
        <v>7224.19</v>
      </c>
      <c r="F22" s="71">
        <f>Table323[[#This Row],[Single Family]]+Table323[[#This Row],[2-4 Units]]+Table323[[#This Row],[&gt;4 Units]]</f>
        <v>9</v>
      </c>
      <c r="G22" s="71">
        <v>8</v>
      </c>
      <c r="H22" s="71">
        <v>1</v>
      </c>
      <c r="I22" s="71">
        <v>0</v>
      </c>
      <c r="J22" s="74">
        <v>4853.8500000000004</v>
      </c>
      <c r="K22" s="71">
        <f>SUM(Table323[[#This Row],[Single Family ]:[&gt;4 Units ]])</f>
        <v>3</v>
      </c>
      <c r="L22" s="90">
        <v>3</v>
      </c>
      <c r="M22" s="90">
        <v>0</v>
      </c>
      <c r="N22" s="90">
        <v>0</v>
      </c>
      <c r="O22" s="75">
        <v>2370.34</v>
      </c>
      <c r="Q22" s="146" t="s">
        <v>65</v>
      </c>
      <c r="R22" s="131" t="s">
        <v>241</v>
      </c>
      <c r="S22" s="132" t="s">
        <v>239</v>
      </c>
      <c r="T22" s="133">
        <v>51750.383699999998</v>
      </c>
      <c r="U22" s="133">
        <v>7224.19</v>
      </c>
      <c r="V22" s="134">
        <f>Table323[[#This Row],[Single Family]]+Table323[[#This Row],[2-4 Units]]+Table323[[#This Row],[&gt;4 Units]]</f>
        <v>9</v>
      </c>
      <c r="W22" s="134">
        <v>8</v>
      </c>
      <c r="X22" s="134">
        <v>1</v>
      </c>
      <c r="Y22" s="134">
        <v>0</v>
      </c>
      <c r="Z22" s="135">
        <v>4853.8500000000004</v>
      </c>
      <c r="AA22" s="134">
        <f>SUM(Table323[[#This Row],[Single Family ]:[&gt;4 Units ]])</f>
        <v>3</v>
      </c>
      <c r="AB22" s="136">
        <v>3</v>
      </c>
      <c r="AC22" s="136">
        <v>0</v>
      </c>
      <c r="AD22" s="136">
        <v>0</v>
      </c>
      <c r="AE22" s="137">
        <v>2370.34</v>
      </c>
    </row>
    <row r="23" spans="1:31" s="72" customFormat="1" x14ac:dyDescent="0.25">
      <c r="A23" s="67" t="s">
        <v>66</v>
      </c>
      <c r="B23" s="68" t="s">
        <v>241</v>
      </c>
      <c r="C23" s="69" t="s">
        <v>239</v>
      </c>
      <c r="D23" s="70">
        <v>47281.252</v>
      </c>
      <c r="E23" s="70">
        <v>5299.19</v>
      </c>
      <c r="F23" s="71">
        <f>Table323[[#This Row],[Single Family]]+Table323[[#This Row],[2-4 Units]]+Table323[[#This Row],[&gt;4 Units]]</f>
        <v>6</v>
      </c>
      <c r="G23" s="71">
        <v>5</v>
      </c>
      <c r="H23" s="71">
        <v>1</v>
      </c>
      <c r="I23" s="71">
        <v>0</v>
      </c>
      <c r="J23" s="74">
        <v>3377.69</v>
      </c>
      <c r="K23" s="71">
        <f>SUM(Table323[[#This Row],[Single Family ]:[&gt;4 Units ]])</f>
        <v>2</v>
      </c>
      <c r="L23" s="90">
        <v>2</v>
      </c>
      <c r="M23" s="90">
        <v>0</v>
      </c>
      <c r="N23" s="90">
        <v>0</v>
      </c>
      <c r="O23" s="75">
        <v>1921.5</v>
      </c>
      <c r="Q23" s="147" t="s">
        <v>66</v>
      </c>
      <c r="R23" s="138" t="s">
        <v>241</v>
      </c>
      <c r="S23" s="139" t="s">
        <v>239</v>
      </c>
      <c r="T23" s="140">
        <v>47281.252</v>
      </c>
      <c r="U23" s="140">
        <v>5299.19</v>
      </c>
      <c r="V23" s="141">
        <f>Table323[[#This Row],[Single Family]]+Table323[[#This Row],[2-4 Units]]+Table323[[#This Row],[&gt;4 Units]]</f>
        <v>6</v>
      </c>
      <c r="W23" s="141">
        <v>5</v>
      </c>
      <c r="X23" s="141">
        <v>1</v>
      </c>
      <c r="Y23" s="141">
        <v>0</v>
      </c>
      <c r="Z23" s="142">
        <v>3377.69</v>
      </c>
      <c r="AA23" s="141">
        <f>SUM(Table323[[#This Row],[Single Family ]:[&gt;4 Units ]])</f>
        <v>2</v>
      </c>
      <c r="AB23" s="143">
        <v>2</v>
      </c>
      <c r="AC23" s="143">
        <v>0</v>
      </c>
      <c r="AD23" s="143">
        <v>0</v>
      </c>
      <c r="AE23" s="144">
        <v>1921.5</v>
      </c>
    </row>
    <row r="24" spans="1:31" s="72" customFormat="1" x14ac:dyDescent="0.25">
      <c r="A24" s="67" t="s">
        <v>67</v>
      </c>
      <c r="B24" s="68" t="s">
        <v>240</v>
      </c>
      <c r="C24" s="69" t="s">
        <v>239</v>
      </c>
      <c r="D24" s="70">
        <v>0</v>
      </c>
      <c r="E24" s="70">
        <v>0</v>
      </c>
      <c r="F24" s="71">
        <f>Table323[[#This Row],[Single Family]]+Table323[[#This Row],[2-4 Units]]+Table323[[#This Row],[&gt;4 Units]]</f>
        <v>0</v>
      </c>
      <c r="G24" s="71"/>
      <c r="H24" s="71"/>
      <c r="I24" s="71"/>
      <c r="J24" s="74">
        <v>0</v>
      </c>
      <c r="K24" s="71">
        <f>SUM(Table323[[#This Row],[Single Family ]:[&gt;4 Units ]])</f>
        <v>0</v>
      </c>
      <c r="L24" s="90"/>
      <c r="M24" s="90"/>
      <c r="N24" s="90"/>
      <c r="O24" s="75">
        <v>0</v>
      </c>
      <c r="Q24" s="146" t="s">
        <v>67</v>
      </c>
      <c r="R24" s="131" t="s">
        <v>240</v>
      </c>
      <c r="S24" s="132" t="s">
        <v>239</v>
      </c>
      <c r="T24" s="133">
        <v>0</v>
      </c>
      <c r="U24" s="133">
        <v>0</v>
      </c>
      <c r="V24" s="134">
        <f>Table323[[#This Row],[Single Family]]+Table323[[#This Row],[2-4 Units]]+Table323[[#This Row],[&gt;4 Units]]</f>
        <v>0</v>
      </c>
      <c r="W24" s="134"/>
      <c r="X24" s="134"/>
      <c r="Y24" s="134"/>
      <c r="Z24" s="135">
        <v>0</v>
      </c>
      <c r="AA24" s="134">
        <f>SUM(Table323[[#This Row],[Single Family ]:[&gt;4 Units ]])</f>
        <v>0</v>
      </c>
      <c r="AB24" s="136"/>
      <c r="AC24" s="136"/>
      <c r="AD24" s="136"/>
      <c r="AE24" s="137">
        <v>0</v>
      </c>
    </row>
    <row r="25" spans="1:31" s="72" customFormat="1" x14ac:dyDescent="0.25">
      <c r="A25" s="67" t="s">
        <v>67</v>
      </c>
      <c r="B25" s="68" t="s">
        <v>241</v>
      </c>
      <c r="C25" s="69" t="s">
        <v>239</v>
      </c>
      <c r="D25" s="70">
        <v>104123.3682</v>
      </c>
      <c r="E25" s="70">
        <v>13917.12</v>
      </c>
      <c r="F25" s="71">
        <f>Table323[[#This Row],[Single Family]]+Table323[[#This Row],[2-4 Units]]+Table323[[#This Row],[&gt;4 Units]]</f>
        <v>18</v>
      </c>
      <c r="G25" s="71">
        <v>18</v>
      </c>
      <c r="H25" s="71">
        <v>0</v>
      </c>
      <c r="I25" s="71">
        <v>0</v>
      </c>
      <c r="J25" s="74">
        <v>8101.4</v>
      </c>
      <c r="K25" s="71">
        <f>SUM(Table323[[#This Row],[Single Family ]:[&gt;4 Units ]])</f>
        <v>4</v>
      </c>
      <c r="L25" s="90">
        <v>4</v>
      </c>
      <c r="M25" s="90">
        <v>0</v>
      </c>
      <c r="N25" s="90">
        <v>0</v>
      </c>
      <c r="O25" s="75">
        <v>5815.72</v>
      </c>
      <c r="Q25" s="147" t="s">
        <v>67</v>
      </c>
      <c r="R25" s="138" t="s">
        <v>241</v>
      </c>
      <c r="S25" s="139" t="s">
        <v>239</v>
      </c>
      <c r="T25" s="140">
        <v>104123.3682</v>
      </c>
      <c r="U25" s="140">
        <v>13917.12</v>
      </c>
      <c r="V25" s="141">
        <f>Table323[[#This Row],[Single Family]]+Table323[[#This Row],[2-4 Units]]+Table323[[#This Row],[&gt;4 Units]]</f>
        <v>18</v>
      </c>
      <c r="W25" s="141">
        <v>18</v>
      </c>
      <c r="X25" s="141">
        <v>0</v>
      </c>
      <c r="Y25" s="141">
        <v>0</v>
      </c>
      <c r="Z25" s="142">
        <v>8101.4</v>
      </c>
      <c r="AA25" s="141">
        <f>SUM(Table323[[#This Row],[Single Family ]:[&gt;4 Units ]])</f>
        <v>4</v>
      </c>
      <c r="AB25" s="143">
        <v>4</v>
      </c>
      <c r="AC25" s="143">
        <v>0</v>
      </c>
      <c r="AD25" s="143">
        <v>0</v>
      </c>
      <c r="AE25" s="144">
        <v>5815.72</v>
      </c>
    </row>
    <row r="26" spans="1:31" s="72" customFormat="1" x14ac:dyDescent="0.25">
      <c r="A26" s="67" t="s">
        <v>68</v>
      </c>
      <c r="B26" s="68" t="s">
        <v>241</v>
      </c>
      <c r="C26" s="69" t="s">
        <v>239</v>
      </c>
      <c r="D26" s="70">
        <v>114122.9146</v>
      </c>
      <c r="E26" s="70">
        <v>10431.48</v>
      </c>
      <c r="F26" s="71">
        <f>Table323[[#This Row],[Single Family]]+Table323[[#This Row],[2-4 Units]]+Table323[[#This Row],[&gt;4 Units]]</f>
        <v>21</v>
      </c>
      <c r="G26" s="71">
        <v>20</v>
      </c>
      <c r="H26" s="71">
        <v>1</v>
      </c>
      <c r="I26" s="71">
        <v>0</v>
      </c>
      <c r="J26" s="74">
        <v>9358.3700000000008</v>
      </c>
      <c r="K26" s="71">
        <f>SUM(Table323[[#This Row],[Single Family ]:[&gt;4 Units ]])</f>
        <v>2</v>
      </c>
      <c r="L26" s="90">
        <v>2</v>
      </c>
      <c r="M26" s="90">
        <v>0</v>
      </c>
      <c r="N26" s="90">
        <v>0</v>
      </c>
      <c r="O26" s="75">
        <v>1073.1099999999999</v>
      </c>
      <c r="Q26" s="146" t="s">
        <v>68</v>
      </c>
      <c r="R26" s="131" t="s">
        <v>241</v>
      </c>
      <c r="S26" s="132" t="s">
        <v>239</v>
      </c>
      <c r="T26" s="133">
        <v>114122.9146</v>
      </c>
      <c r="U26" s="133">
        <v>10431.48</v>
      </c>
      <c r="V26" s="134">
        <f>Table323[[#This Row],[Single Family]]+Table323[[#This Row],[2-4 Units]]+Table323[[#This Row],[&gt;4 Units]]</f>
        <v>21</v>
      </c>
      <c r="W26" s="134">
        <v>20</v>
      </c>
      <c r="X26" s="134">
        <v>1</v>
      </c>
      <c r="Y26" s="134">
        <v>0</v>
      </c>
      <c r="Z26" s="135">
        <v>9358.3700000000008</v>
      </c>
      <c r="AA26" s="134">
        <f>SUM(Table323[[#This Row],[Single Family ]:[&gt;4 Units ]])</f>
        <v>2</v>
      </c>
      <c r="AB26" s="136">
        <v>2</v>
      </c>
      <c r="AC26" s="136">
        <v>0</v>
      </c>
      <c r="AD26" s="136">
        <v>0</v>
      </c>
      <c r="AE26" s="137">
        <v>1073.1099999999999</v>
      </c>
    </row>
    <row r="27" spans="1:31" s="72" customFormat="1" x14ac:dyDescent="0.25">
      <c r="A27" s="67" t="s">
        <v>69</v>
      </c>
      <c r="B27" s="68" t="s">
        <v>260</v>
      </c>
      <c r="C27" s="69" t="s">
        <v>239</v>
      </c>
      <c r="D27" s="70">
        <v>0</v>
      </c>
      <c r="E27" s="70">
        <v>11088.15</v>
      </c>
      <c r="F27" s="71">
        <f>Table323[[#This Row],[Single Family]]+Table323[[#This Row],[2-4 Units]]+Table323[[#This Row],[&gt;4 Units]]</f>
        <v>14</v>
      </c>
      <c r="G27" s="71">
        <v>12</v>
      </c>
      <c r="H27" s="71">
        <v>2</v>
      </c>
      <c r="I27" s="71">
        <v>0</v>
      </c>
      <c r="J27" s="74">
        <v>8716.18</v>
      </c>
      <c r="K27" s="71">
        <f>SUM(Table323[[#This Row],[Single Family ]:[&gt;4 Units ]])</f>
        <v>5</v>
      </c>
      <c r="L27" s="90">
        <v>4</v>
      </c>
      <c r="M27" s="90">
        <v>1</v>
      </c>
      <c r="N27" s="90">
        <v>0</v>
      </c>
      <c r="O27" s="75">
        <v>2371.9699999999998</v>
      </c>
      <c r="Q27" s="147" t="s">
        <v>69</v>
      </c>
      <c r="R27" s="138" t="s">
        <v>260</v>
      </c>
      <c r="S27" s="139" t="s">
        <v>239</v>
      </c>
      <c r="T27" s="140">
        <v>0</v>
      </c>
      <c r="U27" s="140">
        <v>11088.15</v>
      </c>
      <c r="V27" s="141">
        <f>Table323[[#This Row],[Single Family]]+Table323[[#This Row],[2-4 Units]]+Table323[[#This Row],[&gt;4 Units]]</f>
        <v>14</v>
      </c>
      <c r="W27" s="141">
        <v>12</v>
      </c>
      <c r="X27" s="141">
        <v>2</v>
      </c>
      <c r="Y27" s="141">
        <v>0</v>
      </c>
      <c r="Z27" s="142">
        <v>8716.18</v>
      </c>
      <c r="AA27" s="141">
        <f>SUM(Table323[[#This Row],[Single Family ]:[&gt;4 Units ]])</f>
        <v>5</v>
      </c>
      <c r="AB27" s="143">
        <v>4</v>
      </c>
      <c r="AC27" s="143">
        <v>1</v>
      </c>
      <c r="AD27" s="143">
        <v>0</v>
      </c>
      <c r="AE27" s="144">
        <v>2371.9699999999998</v>
      </c>
    </row>
    <row r="28" spans="1:31" s="72" customFormat="1" x14ac:dyDescent="0.25">
      <c r="A28" s="67" t="s">
        <v>69</v>
      </c>
      <c r="B28" s="68" t="s">
        <v>240</v>
      </c>
      <c r="C28" s="69" t="s">
        <v>244</v>
      </c>
      <c r="D28" s="70">
        <v>87876.710500000394</v>
      </c>
      <c r="E28" s="70">
        <v>0</v>
      </c>
      <c r="F28" s="71">
        <f>Table323[[#This Row],[Single Family]]+Table323[[#This Row],[2-4 Units]]+Table323[[#This Row],[&gt;4 Units]]</f>
        <v>0</v>
      </c>
      <c r="G28" s="71"/>
      <c r="H28" s="71"/>
      <c r="I28" s="71"/>
      <c r="J28" s="74">
        <v>0</v>
      </c>
      <c r="K28" s="71">
        <f>SUM(Table323[[#This Row],[Single Family ]:[&gt;4 Units ]])</f>
        <v>0</v>
      </c>
      <c r="L28" s="90"/>
      <c r="M28" s="90"/>
      <c r="N28" s="90"/>
      <c r="O28" s="75">
        <v>0</v>
      </c>
      <c r="Q28" s="146" t="s">
        <v>69</v>
      </c>
      <c r="R28" s="131" t="s">
        <v>240</v>
      </c>
      <c r="S28" s="132" t="s">
        <v>244</v>
      </c>
      <c r="T28" s="133">
        <v>87876.710500000394</v>
      </c>
      <c r="U28" s="133">
        <v>0</v>
      </c>
      <c r="V28" s="134">
        <f>Table323[[#This Row],[Single Family]]+Table323[[#This Row],[2-4 Units]]+Table323[[#This Row],[&gt;4 Units]]</f>
        <v>0</v>
      </c>
      <c r="W28" s="134"/>
      <c r="X28" s="134"/>
      <c r="Y28" s="134"/>
      <c r="Z28" s="135">
        <v>0</v>
      </c>
      <c r="AA28" s="134">
        <f>SUM(Table323[[#This Row],[Single Family ]:[&gt;4 Units ]])</f>
        <v>0</v>
      </c>
      <c r="AB28" s="136"/>
      <c r="AC28" s="136"/>
      <c r="AD28" s="136"/>
      <c r="AE28" s="137">
        <v>0</v>
      </c>
    </row>
    <row r="29" spans="1:31" s="72" customFormat="1" x14ac:dyDescent="0.25">
      <c r="A29" s="67" t="s">
        <v>70</v>
      </c>
      <c r="B29" s="68" t="s">
        <v>260</v>
      </c>
      <c r="C29" s="69" t="s">
        <v>239</v>
      </c>
      <c r="D29" s="70">
        <v>0</v>
      </c>
      <c r="E29" s="70">
        <v>2227.9299999999998</v>
      </c>
      <c r="F29" s="71">
        <f>Table323[[#This Row],[Single Family]]+Table323[[#This Row],[2-4 Units]]+Table323[[#This Row],[&gt;4 Units]]</f>
        <v>7</v>
      </c>
      <c r="G29" s="71">
        <v>7</v>
      </c>
      <c r="H29" s="71">
        <v>0</v>
      </c>
      <c r="I29" s="71">
        <v>0</v>
      </c>
      <c r="J29" s="74">
        <v>800.17</v>
      </c>
      <c r="K29" s="71">
        <f>SUM(Table323[[#This Row],[Single Family ]:[&gt;4 Units ]])</f>
        <v>8</v>
      </c>
      <c r="L29" s="90">
        <v>4</v>
      </c>
      <c r="M29" s="90">
        <v>4</v>
      </c>
      <c r="N29" s="90">
        <v>0</v>
      </c>
      <c r="O29" s="75">
        <v>1427.76</v>
      </c>
      <c r="Q29" s="147" t="s">
        <v>70</v>
      </c>
      <c r="R29" s="138" t="s">
        <v>260</v>
      </c>
      <c r="S29" s="139" t="s">
        <v>239</v>
      </c>
      <c r="T29" s="140">
        <v>0</v>
      </c>
      <c r="U29" s="140">
        <v>2227.9299999999998</v>
      </c>
      <c r="V29" s="141">
        <f>Table323[[#This Row],[Single Family]]+Table323[[#This Row],[2-4 Units]]+Table323[[#This Row],[&gt;4 Units]]</f>
        <v>7</v>
      </c>
      <c r="W29" s="141">
        <v>7</v>
      </c>
      <c r="X29" s="141">
        <v>0</v>
      </c>
      <c r="Y29" s="141">
        <v>0</v>
      </c>
      <c r="Z29" s="142">
        <v>800.17</v>
      </c>
      <c r="AA29" s="141">
        <f>SUM(Table323[[#This Row],[Single Family ]:[&gt;4 Units ]])</f>
        <v>8</v>
      </c>
      <c r="AB29" s="143">
        <v>4</v>
      </c>
      <c r="AC29" s="143">
        <v>4</v>
      </c>
      <c r="AD29" s="143">
        <v>0</v>
      </c>
      <c r="AE29" s="144">
        <v>1427.76</v>
      </c>
    </row>
    <row r="30" spans="1:31" s="72" customFormat="1" x14ac:dyDescent="0.25">
      <c r="A30" s="67" t="s">
        <v>70</v>
      </c>
      <c r="B30" s="68" t="s">
        <v>240</v>
      </c>
      <c r="C30" s="69" t="s">
        <v>244</v>
      </c>
      <c r="D30" s="70">
        <v>45704.852400000003</v>
      </c>
      <c r="E30" s="70">
        <v>0</v>
      </c>
      <c r="F30" s="71">
        <f>Table323[[#This Row],[Single Family]]+Table323[[#This Row],[2-4 Units]]+Table323[[#This Row],[&gt;4 Units]]</f>
        <v>0</v>
      </c>
      <c r="G30" s="71"/>
      <c r="H30" s="71"/>
      <c r="I30" s="71"/>
      <c r="J30" s="74">
        <v>0</v>
      </c>
      <c r="K30" s="71">
        <f>SUM(Table323[[#This Row],[Single Family ]:[&gt;4 Units ]])</f>
        <v>0</v>
      </c>
      <c r="L30" s="90"/>
      <c r="M30" s="90"/>
      <c r="N30" s="90"/>
      <c r="O30" s="75">
        <v>0</v>
      </c>
      <c r="Q30" s="146" t="s">
        <v>70</v>
      </c>
      <c r="R30" s="131" t="s">
        <v>240</v>
      </c>
      <c r="S30" s="132" t="s">
        <v>244</v>
      </c>
      <c r="T30" s="133">
        <v>45704.852400000003</v>
      </c>
      <c r="U30" s="133">
        <v>0</v>
      </c>
      <c r="V30" s="134">
        <f>Table323[[#This Row],[Single Family]]+Table323[[#This Row],[2-4 Units]]+Table323[[#This Row],[&gt;4 Units]]</f>
        <v>0</v>
      </c>
      <c r="W30" s="134"/>
      <c r="X30" s="134"/>
      <c r="Y30" s="134"/>
      <c r="Z30" s="135">
        <v>0</v>
      </c>
      <c r="AA30" s="134">
        <f>SUM(Table323[[#This Row],[Single Family ]:[&gt;4 Units ]])</f>
        <v>0</v>
      </c>
      <c r="AB30" s="136"/>
      <c r="AC30" s="136"/>
      <c r="AD30" s="136"/>
      <c r="AE30" s="137">
        <v>0</v>
      </c>
    </row>
    <row r="31" spans="1:31" s="72" customFormat="1" x14ac:dyDescent="0.25">
      <c r="A31" s="67" t="s">
        <v>70</v>
      </c>
      <c r="B31" s="68" t="s">
        <v>261</v>
      </c>
      <c r="C31" s="69" t="s">
        <v>239</v>
      </c>
      <c r="D31" s="70">
        <v>0</v>
      </c>
      <c r="E31" s="70">
        <v>749.66</v>
      </c>
      <c r="F31" s="71">
        <f>Table323[[#This Row],[Single Family]]+Table323[[#This Row],[2-4 Units]]+Table323[[#This Row],[&gt;4 Units]]</f>
        <v>1</v>
      </c>
      <c r="G31" s="71">
        <v>1</v>
      </c>
      <c r="H31" s="71">
        <v>0</v>
      </c>
      <c r="I31" s="71">
        <v>0</v>
      </c>
      <c r="J31" s="74">
        <v>749.66</v>
      </c>
      <c r="K31" s="71">
        <f>SUM(Table323[[#This Row],[Single Family ]:[&gt;4 Units ]])</f>
        <v>0</v>
      </c>
      <c r="L31" s="90"/>
      <c r="M31" s="90"/>
      <c r="N31" s="90"/>
      <c r="O31" s="75">
        <v>0</v>
      </c>
      <c r="Q31" s="147" t="s">
        <v>70</v>
      </c>
      <c r="R31" s="138" t="s">
        <v>261</v>
      </c>
      <c r="S31" s="139" t="s">
        <v>239</v>
      </c>
      <c r="T31" s="140">
        <v>0</v>
      </c>
      <c r="U31" s="140">
        <v>749.66</v>
      </c>
      <c r="V31" s="141">
        <f>Table323[[#This Row],[Single Family]]+Table323[[#This Row],[2-4 Units]]+Table323[[#This Row],[&gt;4 Units]]</f>
        <v>1</v>
      </c>
      <c r="W31" s="141">
        <v>1</v>
      </c>
      <c r="X31" s="141">
        <v>0</v>
      </c>
      <c r="Y31" s="141">
        <v>0</v>
      </c>
      <c r="Z31" s="142">
        <v>749.66</v>
      </c>
      <c r="AA31" s="141">
        <f>SUM(Table323[[#This Row],[Single Family ]:[&gt;4 Units ]])</f>
        <v>0</v>
      </c>
      <c r="AB31" s="143"/>
      <c r="AC31" s="143"/>
      <c r="AD31" s="143"/>
      <c r="AE31" s="144">
        <v>0</v>
      </c>
    </row>
    <row r="32" spans="1:31" s="72" customFormat="1" x14ac:dyDescent="0.25">
      <c r="A32" s="67" t="s">
        <v>71</v>
      </c>
      <c r="B32" s="68" t="s">
        <v>260</v>
      </c>
      <c r="C32" s="69" t="s">
        <v>239</v>
      </c>
      <c r="D32" s="70">
        <v>0</v>
      </c>
      <c r="E32" s="70">
        <v>202635.3</v>
      </c>
      <c r="F32" s="71">
        <f>Table323[[#This Row],[Single Family]]+Table323[[#This Row],[2-4 Units]]+Table323[[#This Row],[&gt;4 Units]]</f>
        <v>0</v>
      </c>
      <c r="G32" s="71"/>
      <c r="H32" s="71"/>
      <c r="I32" s="71"/>
      <c r="J32" s="74">
        <v>0</v>
      </c>
      <c r="K32" s="71">
        <f>SUM(Table323[[#This Row],[Single Family ]:[&gt;4 Units ]])</f>
        <v>2</v>
      </c>
      <c r="L32" s="90">
        <v>0</v>
      </c>
      <c r="M32" s="90">
        <v>1</v>
      </c>
      <c r="N32" s="90">
        <v>1</v>
      </c>
      <c r="O32" s="75">
        <v>202635.3</v>
      </c>
      <c r="Q32" s="146" t="s">
        <v>71</v>
      </c>
      <c r="R32" s="131" t="s">
        <v>260</v>
      </c>
      <c r="S32" s="132" t="s">
        <v>239</v>
      </c>
      <c r="T32" s="133">
        <v>0</v>
      </c>
      <c r="U32" s="133">
        <v>202635.3</v>
      </c>
      <c r="V32" s="134">
        <f>Table323[[#This Row],[Single Family]]+Table323[[#This Row],[2-4 Units]]+Table323[[#This Row],[&gt;4 Units]]</f>
        <v>0</v>
      </c>
      <c r="W32" s="134"/>
      <c r="X32" s="134"/>
      <c r="Y32" s="134"/>
      <c r="Z32" s="135">
        <v>0</v>
      </c>
      <c r="AA32" s="134">
        <f>SUM(Table323[[#This Row],[Single Family ]:[&gt;4 Units ]])</f>
        <v>2</v>
      </c>
      <c r="AB32" s="136">
        <v>0</v>
      </c>
      <c r="AC32" s="136">
        <v>1</v>
      </c>
      <c r="AD32" s="136">
        <v>1</v>
      </c>
      <c r="AE32" s="137">
        <v>202635.3</v>
      </c>
    </row>
    <row r="33" spans="1:31" s="72" customFormat="1" x14ac:dyDescent="0.25">
      <c r="A33" s="67" t="s">
        <v>71</v>
      </c>
      <c r="B33" s="68" t="s">
        <v>240</v>
      </c>
      <c r="C33" s="69" t="s">
        <v>244</v>
      </c>
      <c r="D33" s="70">
        <v>16956.723999999998</v>
      </c>
      <c r="E33" s="70">
        <v>0</v>
      </c>
      <c r="F33" s="71">
        <f>Table323[[#This Row],[Single Family]]+Table323[[#This Row],[2-4 Units]]+Table323[[#This Row],[&gt;4 Units]]</f>
        <v>0</v>
      </c>
      <c r="G33" s="71"/>
      <c r="H33" s="71"/>
      <c r="I33" s="71"/>
      <c r="J33" s="74">
        <v>0</v>
      </c>
      <c r="K33" s="71">
        <f>SUM(Table323[[#This Row],[Single Family ]:[&gt;4 Units ]])</f>
        <v>0</v>
      </c>
      <c r="L33" s="90"/>
      <c r="M33" s="90"/>
      <c r="N33" s="90"/>
      <c r="O33" s="75">
        <v>0</v>
      </c>
      <c r="Q33" s="147" t="s">
        <v>71</v>
      </c>
      <c r="R33" s="138" t="s">
        <v>240</v>
      </c>
      <c r="S33" s="139" t="s">
        <v>244</v>
      </c>
      <c r="T33" s="140">
        <v>16956.723999999998</v>
      </c>
      <c r="U33" s="140">
        <v>0</v>
      </c>
      <c r="V33" s="141">
        <f>Table323[[#This Row],[Single Family]]+Table323[[#This Row],[2-4 Units]]+Table323[[#This Row],[&gt;4 Units]]</f>
        <v>0</v>
      </c>
      <c r="W33" s="141"/>
      <c r="X33" s="141"/>
      <c r="Y33" s="141"/>
      <c r="Z33" s="142">
        <v>0</v>
      </c>
      <c r="AA33" s="141">
        <f>SUM(Table323[[#This Row],[Single Family ]:[&gt;4 Units ]])</f>
        <v>0</v>
      </c>
      <c r="AB33" s="143"/>
      <c r="AC33" s="143"/>
      <c r="AD33" s="143"/>
      <c r="AE33" s="144">
        <v>0</v>
      </c>
    </row>
    <row r="34" spans="1:31" s="72" customFormat="1" x14ac:dyDescent="0.25">
      <c r="A34" s="67" t="s">
        <v>72</v>
      </c>
      <c r="B34" s="68" t="s">
        <v>260</v>
      </c>
      <c r="C34" s="69" t="s">
        <v>239</v>
      </c>
      <c r="D34" s="70">
        <v>0</v>
      </c>
      <c r="E34" s="70">
        <v>1029.53</v>
      </c>
      <c r="F34" s="71">
        <f>Table323[[#This Row],[Single Family]]+Table323[[#This Row],[2-4 Units]]+Table323[[#This Row],[&gt;4 Units]]</f>
        <v>3</v>
      </c>
      <c r="G34" s="71">
        <v>3</v>
      </c>
      <c r="H34" s="71">
        <v>0</v>
      </c>
      <c r="I34" s="71">
        <v>0</v>
      </c>
      <c r="J34" s="74">
        <v>380.24</v>
      </c>
      <c r="K34" s="71">
        <f>SUM(Table323[[#This Row],[Single Family ]:[&gt;4 Units ]])</f>
        <v>6</v>
      </c>
      <c r="L34" s="90">
        <v>2</v>
      </c>
      <c r="M34" s="90">
        <v>4</v>
      </c>
      <c r="N34" s="90">
        <v>0</v>
      </c>
      <c r="O34" s="75">
        <v>649.29</v>
      </c>
      <c r="Q34" s="146" t="s">
        <v>72</v>
      </c>
      <c r="R34" s="131" t="s">
        <v>260</v>
      </c>
      <c r="S34" s="132" t="s">
        <v>239</v>
      </c>
      <c r="T34" s="133">
        <v>0</v>
      </c>
      <c r="U34" s="133">
        <v>1029.53</v>
      </c>
      <c r="V34" s="134">
        <f>Table323[[#This Row],[Single Family]]+Table323[[#This Row],[2-4 Units]]+Table323[[#This Row],[&gt;4 Units]]</f>
        <v>3</v>
      </c>
      <c r="W34" s="134">
        <v>3</v>
      </c>
      <c r="X34" s="134">
        <v>0</v>
      </c>
      <c r="Y34" s="134">
        <v>0</v>
      </c>
      <c r="Z34" s="135">
        <v>380.24</v>
      </c>
      <c r="AA34" s="134">
        <f>SUM(Table323[[#This Row],[Single Family ]:[&gt;4 Units ]])</f>
        <v>6</v>
      </c>
      <c r="AB34" s="136">
        <v>2</v>
      </c>
      <c r="AC34" s="136">
        <v>4</v>
      </c>
      <c r="AD34" s="136">
        <v>0</v>
      </c>
      <c r="AE34" s="137">
        <v>649.29</v>
      </c>
    </row>
    <row r="35" spans="1:31" s="72" customFormat="1" x14ac:dyDescent="0.25">
      <c r="A35" s="67" t="s">
        <v>72</v>
      </c>
      <c r="B35" s="68" t="s">
        <v>240</v>
      </c>
      <c r="C35" s="69" t="s">
        <v>244</v>
      </c>
      <c r="D35" s="70">
        <v>17866.1715</v>
      </c>
      <c r="E35" s="70">
        <v>0</v>
      </c>
      <c r="F35" s="71">
        <f>Table323[[#This Row],[Single Family]]+Table323[[#This Row],[2-4 Units]]+Table323[[#This Row],[&gt;4 Units]]</f>
        <v>0</v>
      </c>
      <c r="G35" s="71"/>
      <c r="H35" s="71"/>
      <c r="I35" s="71"/>
      <c r="J35" s="74">
        <v>0</v>
      </c>
      <c r="K35" s="71">
        <f>SUM(Table323[[#This Row],[Single Family ]:[&gt;4 Units ]])</f>
        <v>0</v>
      </c>
      <c r="L35" s="90"/>
      <c r="M35" s="90"/>
      <c r="N35" s="90"/>
      <c r="O35" s="75">
        <v>0</v>
      </c>
      <c r="Q35" s="147" t="s">
        <v>72</v>
      </c>
      <c r="R35" s="138" t="s">
        <v>240</v>
      </c>
      <c r="S35" s="139" t="s">
        <v>244</v>
      </c>
      <c r="T35" s="140">
        <v>17866.1715</v>
      </c>
      <c r="U35" s="140">
        <v>0</v>
      </c>
      <c r="V35" s="141">
        <f>Table323[[#This Row],[Single Family]]+Table323[[#This Row],[2-4 Units]]+Table323[[#This Row],[&gt;4 Units]]</f>
        <v>0</v>
      </c>
      <c r="W35" s="141"/>
      <c r="X35" s="141"/>
      <c r="Y35" s="141"/>
      <c r="Z35" s="142">
        <v>0</v>
      </c>
      <c r="AA35" s="141">
        <f>SUM(Table323[[#This Row],[Single Family ]:[&gt;4 Units ]])</f>
        <v>0</v>
      </c>
      <c r="AB35" s="143"/>
      <c r="AC35" s="143"/>
      <c r="AD35" s="143"/>
      <c r="AE35" s="144">
        <v>0</v>
      </c>
    </row>
    <row r="36" spans="1:31" s="72" customFormat="1" x14ac:dyDescent="0.25">
      <c r="A36" s="67" t="s">
        <v>72</v>
      </c>
      <c r="B36" s="68" t="s">
        <v>243</v>
      </c>
      <c r="C36" s="69" t="s">
        <v>244</v>
      </c>
      <c r="D36" s="70">
        <v>50.864100000000001</v>
      </c>
      <c r="E36" s="70">
        <v>0</v>
      </c>
      <c r="F36" s="71">
        <f>Table323[[#This Row],[Single Family]]+Table323[[#This Row],[2-4 Units]]+Table323[[#This Row],[&gt;4 Units]]</f>
        <v>0</v>
      </c>
      <c r="G36" s="71"/>
      <c r="H36" s="71"/>
      <c r="I36" s="71"/>
      <c r="J36" s="74">
        <v>0</v>
      </c>
      <c r="K36" s="71">
        <f>SUM(Table323[[#This Row],[Single Family ]:[&gt;4 Units ]])</f>
        <v>0</v>
      </c>
      <c r="L36" s="90"/>
      <c r="M36" s="90"/>
      <c r="N36" s="90"/>
      <c r="O36" s="75">
        <v>0</v>
      </c>
      <c r="Q36" s="146" t="s">
        <v>72</v>
      </c>
      <c r="R36" s="131" t="s">
        <v>243</v>
      </c>
      <c r="S36" s="132" t="s">
        <v>244</v>
      </c>
      <c r="T36" s="133">
        <v>50.864100000000001</v>
      </c>
      <c r="U36" s="133">
        <v>0</v>
      </c>
      <c r="V36" s="134">
        <f>Table323[[#This Row],[Single Family]]+Table323[[#This Row],[2-4 Units]]+Table323[[#This Row],[&gt;4 Units]]</f>
        <v>0</v>
      </c>
      <c r="W36" s="134"/>
      <c r="X36" s="134"/>
      <c r="Y36" s="134"/>
      <c r="Z36" s="135">
        <v>0</v>
      </c>
      <c r="AA36" s="134">
        <f>SUM(Table323[[#This Row],[Single Family ]:[&gt;4 Units ]])</f>
        <v>0</v>
      </c>
      <c r="AB36" s="136"/>
      <c r="AC36" s="136"/>
      <c r="AD36" s="136"/>
      <c r="AE36" s="137">
        <v>0</v>
      </c>
    </row>
    <row r="37" spans="1:31" s="72" customFormat="1" x14ac:dyDescent="0.25">
      <c r="A37" s="67" t="s">
        <v>73</v>
      </c>
      <c r="B37" s="68" t="s">
        <v>260</v>
      </c>
      <c r="C37" s="69" t="s">
        <v>239</v>
      </c>
      <c r="D37" s="70">
        <v>0</v>
      </c>
      <c r="E37" s="70">
        <v>359.75</v>
      </c>
      <c r="F37" s="71">
        <f>Table323[[#This Row],[Single Family]]+Table323[[#This Row],[2-4 Units]]+Table323[[#This Row],[&gt;4 Units]]</f>
        <v>0</v>
      </c>
      <c r="G37" s="71"/>
      <c r="H37" s="71"/>
      <c r="I37" s="71"/>
      <c r="J37" s="74">
        <v>75</v>
      </c>
      <c r="K37" s="71">
        <f>SUM(Table323[[#This Row],[Single Family ]:[&gt;4 Units ]])</f>
        <v>7</v>
      </c>
      <c r="L37" s="90">
        <v>0</v>
      </c>
      <c r="M37" s="90">
        <v>7</v>
      </c>
      <c r="N37" s="90">
        <v>0</v>
      </c>
      <c r="O37" s="75">
        <v>284.75</v>
      </c>
      <c r="Q37" s="147" t="s">
        <v>73</v>
      </c>
      <c r="R37" s="138" t="s">
        <v>260</v>
      </c>
      <c r="S37" s="139" t="s">
        <v>239</v>
      </c>
      <c r="T37" s="140">
        <v>0</v>
      </c>
      <c r="U37" s="140">
        <v>359.75</v>
      </c>
      <c r="V37" s="141">
        <f>Table323[[#This Row],[Single Family]]+Table323[[#This Row],[2-4 Units]]+Table323[[#This Row],[&gt;4 Units]]</f>
        <v>0</v>
      </c>
      <c r="W37" s="141"/>
      <c r="X37" s="141"/>
      <c r="Y37" s="141"/>
      <c r="Z37" s="142">
        <v>75</v>
      </c>
      <c r="AA37" s="141">
        <f>SUM(Table323[[#This Row],[Single Family ]:[&gt;4 Units ]])</f>
        <v>7</v>
      </c>
      <c r="AB37" s="143">
        <v>0</v>
      </c>
      <c r="AC37" s="143">
        <v>7</v>
      </c>
      <c r="AD37" s="143">
        <v>0</v>
      </c>
      <c r="AE37" s="144">
        <v>284.75</v>
      </c>
    </row>
    <row r="38" spans="1:31" s="72" customFormat="1" x14ac:dyDescent="0.25">
      <c r="A38" s="67" t="s">
        <v>73</v>
      </c>
      <c r="B38" s="68" t="s">
        <v>240</v>
      </c>
      <c r="C38" s="69" t="s">
        <v>244</v>
      </c>
      <c r="D38" s="70">
        <v>23101.568599999999</v>
      </c>
      <c r="E38" s="70">
        <v>0</v>
      </c>
      <c r="F38" s="71">
        <f>Table323[[#This Row],[Single Family]]+Table323[[#This Row],[2-4 Units]]+Table323[[#This Row],[&gt;4 Units]]</f>
        <v>0</v>
      </c>
      <c r="G38" s="71"/>
      <c r="H38" s="71"/>
      <c r="I38" s="71"/>
      <c r="J38" s="74">
        <v>0</v>
      </c>
      <c r="K38" s="71">
        <f>SUM(Table323[[#This Row],[Single Family ]:[&gt;4 Units ]])</f>
        <v>0</v>
      </c>
      <c r="L38" s="90"/>
      <c r="M38" s="90"/>
      <c r="N38" s="90"/>
      <c r="O38" s="75">
        <v>0</v>
      </c>
      <c r="Q38" s="146" t="s">
        <v>73</v>
      </c>
      <c r="R38" s="131" t="s">
        <v>240</v>
      </c>
      <c r="S38" s="132" t="s">
        <v>244</v>
      </c>
      <c r="T38" s="133">
        <v>23101.568599999999</v>
      </c>
      <c r="U38" s="133">
        <v>0</v>
      </c>
      <c r="V38" s="134">
        <f>Table323[[#This Row],[Single Family]]+Table323[[#This Row],[2-4 Units]]+Table323[[#This Row],[&gt;4 Units]]</f>
        <v>0</v>
      </c>
      <c r="W38" s="134"/>
      <c r="X38" s="134"/>
      <c r="Y38" s="134"/>
      <c r="Z38" s="135">
        <v>0</v>
      </c>
      <c r="AA38" s="134">
        <f>SUM(Table323[[#This Row],[Single Family ]:[&gt;4 Units ]])</f>
        <v>0</v>
      </c>
      <c r="AB38" s="136"/>
      <c r="AC38" s="136"/>
      <c r="AD38" s="136"/>
      <c r="AE38" s="137">
        <v>0</v>
      </c>
    </row>
    <row r="39" spans="1:31" s="72" customFormat="1" x14ac:dyDescent="0.25">
      <c r="A39" s="67" t="s">
        <v>74</v>
      </c>
      <c r="B39" s="68" t="s">
        <v>260</v>
      </c>
      <c r="C39" s="69" t="s">
        <v>239</v>
      </c>
      <c r="D39" s="70">
        <v>0</v>
      </c>
      <c r="E39" s="70">
        <v>96774.69</v>
      </c>
      <c r="F39" s="71">
        <f>Table323[[#This Row],[Single Family]]+Table323[[#This Row],[2-4 Units]]+Table323[[#This Row],[&gt;4 Units]]</f>
        <v>0</v>
      </c>
      <c r="G39" s="71"/>
      <c r="H39" s="71"/>
      <c r="I39" s="71"/>
      <c r="J39" s="74">
        <v>0</v>
      </c>
      <c r="K39" s="71">
        <f>SUM(Table323[[#This Row],[Single Family ]:[&gt;4 Units ]])</f>
        <v>4</v>
      </c>
      <c r="L39" s="90">
        <v>1</v>
      </c>
      <c r="M39" s="90">
        <v>1</v>
      </c>
      <c r="N39" s="90">
        <v>2</v>
      </c>
      <c r="O39" s="75">
        <v>96774.69</v>
      </c>
      <c r="Q39" s="147" t="s">
        <v>74</v>
      </c>
      <c r="R39" s="138" t="s">
        <v>260</v>
      </c>
      <c r="S39" s="139" t="s">
        <v>239</v>
      </c>
      <c r="T39" s="140">
        <v>0</v>
      </c>
      <c r="U39" s="140">
        <v>96774.69</v>
      </c>
      <c r="V39" s="141">
        <f>Table323[[#This Row],[Single Family]]+Table323[[#This Row],[2-4 Units]]+Table323[[#This Row],[&gt;4 Units]]</f>
        <v>0</v>
      </c>
      <c r="W39" s="141"/>
      <c r="X39" s="141"/>
      <c r="Y39" s="141"/>
      <c r="Z39" s="142">
        <v>0</v>
      </c>
      <c r="AA39" s="141">
        <f>SUM(Table323[[#This Row],[Single Family ]:[&gt;4 Units ]])</f>
        <v>4</v>
      </c>
      <c r="AB39" s="143">
        <v>1</v>
      </c>
      <c r="AC39" s="143">
        <v>1</v>
      </c>
      <c r="AD39" s="143">
        <v>2</v>
      </c>
      <c r="AE39" s="144">
        <v>96774.69</v>
      </c>
    </row>
    <row r="40" spans="1:31" s="72" customFormat="1" x14ac:dyDescent="0.25">
      <c r="A40" s="67" t="s">
        <v>74</v>
      </c>
      <c r="B40" s="68" t="s">
        <v>240</v>
      </c>
      <c r="C40" s="69" t="s">
        <v>244</v>
      </c>
      <c r="D40" s="70">
        <v>35967.757299999997</v>
      </c>
      <c r="E40" s="70">
        <v>0</v>
      </c>
      <c r="F40" s="71">
        <f>Table323[[#This Row],[Single Family]]+Table323[[#This Row],[2-4 Units]]+Table323[[#This Row],[&gt;4 Units]]</f>
        <v>0</v>
      </c>
      <c r="G40" s="71"/>
      <c r="H40" s="71"/>
      <c r="I40" s="71"/>
      <c r="J40" s="74">
        <v>0</v>
      </c>
      <c r="K40" s="71">
        <f>SUM(Table323[[#This Row],[Single Family ]:[&gt;4 Units ]])</f>
        <v>0</v>
      </c>
      <c r="L40" s="90"/>
      <c r="M40" s="90"/>
      <c r="N40" s="90"/>
      <c r="O40" s="75">
        <v>0</v>
      </c>
      <c r="Q40" s="146" t="s">
        <v>74</v>
      </c>
      <c r="R40" s="131" t="s">
        <v>240</v>
      </c>
      <c r="S40" s="132" t="s">
        <v>244</v>
      </c>
      <c r="T40" s="133">
        <v>35967.757299999997</v>
      </c>
      <c r="U40" s="133">
        <v>0</v>
      </c>
      <c r="V40" s="134">
        <f>Table323[[#This Row],[Single Family]]+Table323[[#This Row],[2-4 Units]]+Table323[[#This Row],[&gt;4 Units]]</f>
        <v>0</v>
      </c>
      <c r="W40" s="134"/>
      <c r="X40" s="134"/>
      <c r="Y40" s="134"/>
      <c r="Z40" s="135">
        <v>0</v>
      </c>
      <c r="AA40" s="134">
        <f>SUM(Table323[[#This Row],[Single Family ]:[&gt;4 Units ]])</f>
        <v>0</v>
      </c>
      <c r="AB40" s="136"/>
      <c r="AC40" s="136"/>
      <c r="AD40" s="136"/>
      <c r="AE40" s="137">
        <v>0</v>
      </c>
    </row>
    <row r="41" spans="1:31" s="72" customFormat="1" x14ac:dyDescent="0.25">
      <c r="A41" s="67" t="s">
        <v>75</v>
      </c>
      <c r="B41" s="68" t="s">
        <v>260</v>
      </c>
      <c r="C41" s="69" t="s">
        <v>239</v>
      </c>
      <c r="D41" s="70">
        <v>0</v>
      </c>
      <c r="E41" s="70">
        <v>4170.01</v>
      </c>
      <c r="F41" s="71">
        <f>Table323[[#This Row],[Single Family]]+Table323[[#This Row],[2-4 Units]]+Table323[[#This Row],[&gt;4 Units]]</f>
        <v>1</v>
      </c>
      <c r="G41" s="71">
        <v>0</v>
      </c>
      <c r="H41" s="71">
        <v>1</v>
      </c>
      <c r="I41" s="71">
        <v>0</v>
      </c>
      <c r="J41" s="74">
        <v>1302.5999999999999</v>
      </c>
      <c r="K41" s="71">
        <f>SUM(Table323[[#This Row],[Single Family ]:[&gt;4 Units ]])</f>
        <v>12</v>
      </c>
      <c r="L41" s="90">
        <v>4</v>
      </c>
      <c r="M41" s="90">
        <v>8</v>
      </c>
      <c r="N41" s="90">
        <v>0</v>
      </c>
      <c r="O41" s="75">
        <v>2867.41</v>
      </c>
      <c r="Q41" s="147" t="s">
        <v>75</v>
      </c>
      <c r="R41" s="138" t="s">
        <v>260</v>
      </c>
      <c r="S41" s="139" t="s">
        <v>239</v>
      </c>
      <c r="T41" s="140">
        <v>0</v>
      </c>
      <c r="U41" s="140">
        <v>4170.01</v>
      </c>
      <c r="V41" s="141">
        <f>Table323[[#This Row],[Single Family]]+Table323[[#This Row],[2-4 Units]]+Table323[[#This Row],[&gt;4 Units]]</f>
        <v>1</v>
      </c>
      <c r="W41" s="141">
        <v>0</v>
      </c>
      <c r="X41" s="141">
        <v>1</v>
      </c>
      <c r="Y41" s="141">
        <v>0</v>
      </c>
      <c r="Z41" s="142">
        <v>1302.5999999999999</v>
      </c>
      <c r="AA41" s="141">
        <f>SUM(Table323[[#This Row],[Single Family ]:[&gt;4 Units ]])</f>
        <v>12</v>
      </c>
      <c r="AB41" s="143">
        <v>4</v>
      </c>
      <c r="AC41" s="143">
        <v>8</v>
      </c>
      <c r="AD41" s="143">
        <v>0</v>
      </c>
      <c r="AE41" s="144">
        <v>2867.41</v>
      </c>
    </row>
    <row r="42" spans="1:31" s="72" customFormat="1" x14ac:dyDescent="0.25">
      <c r="A42" s="67" t="s">
        <v>75</v>
      </c>
      <c r="B42" s="68" t="s">
        <v>240</v>
      </c>
      <c r="C42" s="69" t="s">
        <v>244</v>
      </c>
      <c r="D42" s="70">
        <v>29174.958600000002</v>
      </c>
      <c r="E42" s="70">
        <v>0</v>
      </c>
      <c r="F42" s="71">
        <f>Table323[[#This Row],[Single Family]]+Table323[[#This Row],[2-4 Units]]+Table323[[#This Row],[&gt;4 Units]]</f>
        <v>0</v>
      </c>
      <c r="G42" s="71"/>
      <c r="H42" s="71"/>
      <c r="I42" s="71"/>
      <c r="J42" s="74">
        <v>0</v>
      </c>
      <c r="K42" s="71">
        <f>SUM(Table323[[#This Row],[Single Family ]:[&gt;4 Units ]])</f>
        <v>0</v>
      </c>
      <c r="L42" s="90"/>
      <c r="M42" s="90"/>
      <c r="N42" s="90"/>
      <c r="O42" s="75">
        <v>0</v>
      </c>
      <c r="Q42" s="146" t="s">
        <v>75</v>
      </c>
      <c r="R42" s="131" t="s">
        <v>240</v>
      </c>
      <c r="S42" s="132" t="s">
        <v>244</v>
      </c>
      <c r="T42" s="133">
        <v>29174.958600000002</v>
      </c>
      <c r="U42" s="133">
        <v>0</v>
      </c>
      <c r="V42" s="134">
        <f>Table323[[#This Row],[Single Family]]+Table323[[#This Row],[2-4 Units]]+Table323[[#This Row],[&gt;4 Units]]</f>
        <v>0</v>
      </c>
      <c r="W42" s="134"/>
      <c r="X42" s="134"/>
      <c r="Y42" s="134"/>
      <c r="Z42" s="135">
        <v>0</v>
      </c>
      <c r="AA42" s="134">
        <f>SUM(Table323[[#This Row],[Single Family ]:[&gt;4 Units ]])</f>
        <v>0</v>
      </c>
      <c r="AB42" s="136"/>
      <c r="AC42" s="136"/>
      <c r="AD42" s="136"/>
      <c r="AE42" s="137">
        <v>0</v>
      </c>
    </row>
    <row r="43" spans="1:31" s="72" customFormat="1" x14ac:dyDescent="0.25">
      <c r="A43" s="67" t="s">
        <v>76</v>
      </c>
      <c r="B43" s="68" t="s">
        <v>260</v>
      </c>
      <c r="C43" s="69" t="s">
        <v>239</v>
      </c>
      <c r="D43" s="70">
        <v>0</v>
      </c>
      <c r="E43" s="70">
        <v>14379.5</v>
      </c>
      <c r="F43" s="71">
        <f>Table323[[#This Row],[Single Family]]+Table323[[#This Row],[2-4 Units]]+Table323[[#This Row],[&gt;4 Units]]</f>
        <v>1</v>
      </c>
      <c r="G43" s="71">
        <v>1</v>
      </c>
      <c r="H43" s="71">
        <v>0</v>
      </c>
      <c r="I43" s="71">
        <v>0</v>
      </c>
      <c r="J43" s="74">
        <v>118.52</v>
      </c>
      <c r="K43" s="71">
        <f>SUM(Table323[[#This Row],[Single Family ]:[&gt;4 Units ]])</f>
        <v>17</v>
      </c>
      <c r="L43" s="90">
        <v>2</v>
      </c>
      <c r="M43" s="90">
        <v>14</v>
      </c>
      <c r="N43" s="90">
        <v>1</v>
      </c>
      <c r="O43" s="75">
        <v>14260.98</v>
      </c>
      <c r="Q43" s="147" t="s">
        <v>76</v>
      </c>
      <c r="R43" s="138" t="s">
        <v>260</v>
      </c>
      <c r="S43" s="139" t="s">
        <v>239</v>
      </c>
      <c r="T43" s="140">
        <v>0</v>
      </c>
      <c r="U43" s="140">
        <v>14379.5</v>
      </c>
      <c r="V43" s="141">
        <f>Table323[[#This Row],[Single Family]]+Table323[[#This Row],[2-4 Units]]+Table323[[#This Row],[&gt;4 Units]]</f>
        <v>1</v>
      </c>
      <c r="W43" s="141">
        <v>1</v>
      </c>
      <c r="X43" s="141">
        <v>0</v>
      </c>
      <c r="Y43" s="141">
        <v>0</v>
      </c>
      <c r="Z43" s="142">
        <v>118.52</v>
      </c>
      <c r="AA43" s="141">
        <f>SUM(Table323[[#This Row],[Single Family ]:[&gt;4 Units ]])</f>
        <v>17</v>
      </c>
      <c r="AB43" s="143">
        <v>2</v>
      </c>
      <c r="AC43" s="143">
        <v>14</v>
      </c>
      <c r="AD43" s="143">
        <v>1</v>
      </c>
      <c r="AE43" s="144">
        <v>14260.98</v>
      </c>
    </row>
    <row r="44" spans="1:31" s="72" customFormat="1" x14ac:dyDescent="0.25">
      <c r="A44" s="67" t="s">
        <v>76</v>
      </c>
      <c r="B44" s="68" t="s">
        <v>240</v>
      </c>
      <c r="C44" s="69" t="s">
        <v>244</v>
      </c>
      <c r="D44" s="70">
        <v>37249.348899999997</v>
      </c>
      <c r="E44" s="70">
        <v>0</v>
      </c>
      <c r="F44" s="71">
        <f>Table323[[#This Row],[Single Family]]+Table323[[#This Row],[2-4 Units]]+Table323[[#This Row],[&gt;4 Units]]</f>
        <v>0</v>
      </c>
      <c r="G44" s="71"/>
      <c r="H44" s="71"/>
      <c r="I44" s="71"/>
      <c r="J44" s="74">
        <v>0</v>
      </c>
      <c r="K44" s="71">
        <f>SUM(Table323[[#This Row],[Single Family ]:[&gt;4 Units ]])</f>
        <v>0</v>
      </c>
      <c r="L44" s="90"/>
      <c r="M44" s="90"/>
      <c r="N44" s="90"/>
      <c r="O44" s="75">
        <v>0</v>
      </c>
      <c r="Q44" s="146" t="s">
        <v>76</v>
      </c>
      <c r="R44" s="131" t="s">
        <v>240</v>
      </c>
      <c r="S44" s="132" t="s">
        <v>244</v>
      </c>
      <c r="T44" s="133">
        <v>37249.348899999997</v>
      </c>
      <c r="U44" s="133">
        <v>0</v>
      </c>
      <c r="V44" s="134">
        <f>Table323[[#This Row],[Single Family]]+Table323[[#This Row],[2-4 Units]]+Table323[[#This Row],[&gt;4 Units]]</f>
        <v>0</v>
      </c>
      <c r="W44" s="134"/>
      <c r="X44" s="134"/>
      <c r="Y44" s="134"/>
      <c r="Z44" s="135">
        <v>0</v>
      </c>
      <c r="AA44" s="134">
        <f>SUM(Table323[[#This Row],[Single Family ]:[&gt;4 Units ]])</f>
        <v>0</v>
      </c>
      <c r="AB44" s="136"/>
      <c r="AC44" s="136"/>
      <c r="AD44" s="136"/>
      <c r="AE44" s="137">
        <v>0</v>
      </c>
    </row>
    <row r="45" spans="1:31" s="72" customFormat="1" x14ac:dyDescent="0.25">
      <c r="A45" s="67" t="s">
        <v>77</v>
      </c>
      <c r="B45" s="68" t="s">
        <v>240</v>
      </c>
      <c r="C45" s="69" t="s">
        <v>239</v>
      </c>
      <c r="D45" s="70">
        <v>51783.790099999998</v>
      </c>
      <c r="E45" s="70">
        <v>21423.83</v>
      </c>
      <c r="F45" s="71">
        <f>Table323[[#This Row],[Single Family]]+Table323[[#This Row],[2-4 Units]]+Table323[[#This Row],[&gt;4 Units]]</f>
        <v>5</v>
      </c>
      <c r="G45" s="71">
        <v>4</v>
      </c>
      <c r="H45" s="71">
        <v>1</v>
      </c>
      <c r="I45" s="71">
        <v>0</v>
      </c>
      <c r="J45" s="74">
        <v>1246.6199999999999</v>
      </c>
      <c r="K45" s="71">
        <f>SUM(Table323[[#This Row],[Single Family ]:[&gt;4 Units ]])</f>
        <v>19</v>
      </c>
      <c r="L45" s="90">
        <v>9</v>
      </c>
      <c r="M45" s="90">
        <v>10</v>
      </c>
      <c r="N45" s="90">
        <v>0</v>
      </c>
      <c r="O45" s="75">
        <v>20177.21</v>
      </c>
      <c r="Q45" s="147" t="s">
        <v>77</v>
      </c>
      <c r="R45" s="138" t="s">
        <v>240</v>
      </c>
      <c r="S45" s="139" t="s">
        <v>239</v>
      </c>
      <c r="T45" s="140">
        <v>51783.790099999998</v>
      </c>
      <c r="U45" s="140">
        <v>21423.83</v>
      </c>
      <c r="V45" s="141">
        <f>Table323[[#This Row],[Single Family]]+Table323[[#This Row],[2-4 Units]]+Table323[[#This Row],[&gt;4 Units]]</f>
        <v>5</v>
      </c>
      <c r="W45" s="141">
        <v>4</v>
      </c>
      <c r="X45" s="141">
        <v>1</v>
      </c>
      <c r="Y45" s="141">
        <v>0</v>
      </c>
      <c r="Z45" s="142">
        <v>1246.6199999999999</v>
      </c>
      <c r="AA45" s="141">
        <f>SUM(Table323[[#This Row],[Single Family ]:[&gt;4 Units ]])</f>
        <v>19</v>
      </c>
      <c r="AB45" s="143">
        <v>9</v>
      </c>
      <c r="AC45" s="143">
        <v>10</v>
      </c>
      <c r="AD45" s="143">
        <v>0</v>
      </c>
      <c r="AE45" s="144">
        <v>20177.21</v>
      </c>
    </row>
    <row r="46" spans="1:31" s="72" customFormat="1" x14ac:dyDescent="0.25">
      <c r="A46" s="67" t="s">
        <v>78</v>
      </c>
      <c r="B46" s="68" t="s">
        <v>260</v>
      </c>
      <c r="C46" s="69" t="s">
        <v>239</v>
      </c>
      <c r="D46" s="70">
        <v>0</v>
      </c>
      <c r="E46" s="70">
        <v>4593.8599999999997</v>
      </c>
      <c r="F46" s="71">
        <f>Table323[[#This Row],[Single Family]]+Table323[[#This Row],[2-4 Units]]+Table323[[#This Row],[&gt;4 Units]]</f>
        <v>2</v>
      </c>
      <c r="G46" s="71">
        <v>2</v>
      </c>
      <c r="H46" s="71">
        <v>0</v>
      </c>
      <c r="I46" s="71">
        <v>0</v>
      </c>
      <c r="J46" s="74">
        <v>954.34</v>
      </c>
      <c r="K46" s="71">
        <f>SUM(Table323[[#This Row],[Single Family ]:[&gt;4 Units ]])</f>
        <v>21</v>
      </c>
      <c r="L46" s="90">
        <v>8</v>
      </c>
      <c r="M46" s="90">
        <v>13</v>
      </c>
      <c r="N46" s="90">
        <v>0</v>
      </c>
      <c r="O46" s="75">
        <v>3639.52</v>
      </c>
      <c r="Q46" s="146" t="s">
        <v>78</v>
      </c>
      <c r="R46" s="131" t="s">
        <v>260</v>
      </c>
      <c r="S46" s="132" t="s">
        <v>239</v>
      </c>
      <c r="T46" s="133">
        <v>0</v>
      </c>
      <c r="U46" s="133">
        <v>4593.8599999999997</v>
      </c>
      <c r="V46" s="134">
        <f>Table323[[#This Row],[Single Family]]+Table323[[#This Row],[2-4 Units]]+Table323[[#This Row],[&gt;4 Units]]</f>
        <v>2</v>
      </c>
      <c r="W46" s="134">
        <v>2</v>
      </c>
      <c r="X46" s="134">
        <v>0</v>
      </c>
      <c r="Y46" s="134">
        <v>0</v>
      </c>
      <c r="Z46" s="135">
        <v>954.34</v>
      </c>
      <c r="AA46" s="134">
        <f>SUM(Table323[[#This Row],[Single Family ]:[&gt;4 Units ]])</f>
        <v>21</v>
      </c>
      <c r="AB46" s="136">
        <v>8</v>
      </c>
      <c r="AC46" s="136">
        <v>13</v>
      </c>
      <c r="AD46" s="136">
        <v>0</v>
      </c>
      <c r="AE46" s="137">
        <v>3639.52</v>
      </c>
    </row>
    <row r="47" spans="1:31" s="72" customFormat="1" x14ac:dyDescent="0.25">
      <c r="A47" s="67" t="s">
        <v>78</v>
      </c>
      <c r="B47" s="68" t="s">
        <v>240</v>
      </c>
      <c r="C47" s="69" t="s">
        <v>244</v>
      </c>
      <c r="D47" s="70">
        <v>45169.658199999998</v>
      </c>
      <c r="E47" s="70">
        <v>0</v>
      </c>
      <c r="F47" s="71">
        <f>Table323[[#This Row],[Single Family]]+Table323[[#This Row],[2-4 Units]]+Table323[[#This Row],[&gt;4 Units]]</f>
        <v>0</v>
      </c>
      <c r="G47" s="71"/>
      <c r="H47" s="71"/>
      <c r="I47" s="71"/>
      <c r="J47" s="74">
        <v>0</v>
      </c>
      <c r="K47" s="71">
        <f>SUM(Table323[[#This Row],[Single Family ]:[&gt;4 Units ]])</f>
        <v>0</v>
      </c>
      <c r="L47" s="90"/>
      <c r="M47" s="90"/>
      <c r="N47" s="90"/>
      <c r="O47" s="75">
        <v>0</v>
      </c>
      <c r="Q47" s="147" t="s">
        <v>78</v>
      </c>
      <c r="R47" s="138" t="s">
        <v>240</v>
      </c>
      <c r="S47" s="139" t="s">
        <v>244</v>
      </c>
      <c r="T47" s="140">
        <v>45169.658199999998</v>
      </c>
      <c r="U47" s="140">
        <v>0</v>
      </c>
      <c r="V47" s="141">
        <f>Table323[[#This Row],[Single Family]]+Table323[[#This Row],[2-4 Units]]+Table323[[#This Row],[&gt;4 Units]]</f>
        <v>0</v>
      </c>
      <c r="W47" s="141"/>
      <c r="X47" s="141"/>
      <c r="Y47" s="141"/>
      <c r="Z47" s="142">
        <v>0</v>
      </c>
      <c r="AA47" s="141">
        <f>SUM(Table323[[#This Row],[Single Family ]:[&gt;4 Units ]])</f>
        <v>0</v>
      </c>
      <c r="AB47" s="143"/>
      <c r="AC47" s="143"/>
      <c r="AD47" s="143"/>
      <c r="AE47" s="144">
        <v>0</v>
      </c>
    </row>
    <row r="48" spans="1:31" s="72" customFormat="1" x14ac:dyDescent="0.25">
      <c r="A48" s="67" t="s">
        <v>79</v>
      </c>
      <c r="B48" s="68" t="s">
        <v>260</v>
      </c>
      <c r="C48" s="69" t="s">
        <v>239</v>
      </c>
      <c r="D48" s="70">
        <v>0</v>
      </c>
      <c r="E48" s="70">
        <v>1572.32</v>
      </c>
      <c r="F48" s="71">
        <f>Table323[[#This Row],[Single Family]]+Table323[[#This Row],[2-4 Units]]+Table323[[#This Row],[&gt;4 Units]]</f>
        <v>1</v>
      </c>
      <c r="G48" s="71">
        <v>0</v>
      </c>
      <c r="H48" s="71">
        <v>1</v>
      </c>
      <c r="I48" s="71">
        <v>0</v>
      </c>
      <c r="J48" s="74">
        <v>12.03</v>
      </c>
      <c r="K48" s="71">
        <f>SUM(Table323[[#This Row],[Single Family ]:[&gt;4 Units ]])</f>
        <v>12</v>
      </c>
      <c r="L48" s="90">
        <v>2</v>
      </c>
      <c r="M48" s="90">
        <v>10</v>
      </c>
      <c r="N48" s="90">
        <v>0</v>
      </c>
      <c r="O48" s="75">
        <v>1560.29</v>
      </c>
      <c r="Q48" s="146" t="s">
        <v>79</v>
      </c>
      <c r="R48" s="131" t="s">
        <v>260</v>
      </c>
      <c r="S48" s="132" t="s">
        <v>239</v>
      </c>
      <c r="T48" s="133">
        <v>0</v>
      </c>
      <c r="U48" s="133">
        <v>1572.32</v>
      </c>
      <c r="V48" s="134">
        <f>Table323[[#This Row],[Single Family]]+Table323[[#This Row],[2-4 Units]]+Table323[[#This Row],[&gt;4 Units]]</f>
        <v>1</v>
      </c>
      <c r="W48" s="134">
        <v>0</v>
      </c>
      <c r="X48" s="134">
        <v>1</v>
      </c>
      <c r="Y48" s="134">
        <v>0</v>
      </c>
      <c r="Z48" s="135">
        <v>12.03</v>
      </c>
      <c r="AA48" s="134">
        <f>SUM(Table323[[#This Row],[Single Family ]:[&gt;4 Units ]])</f>
        <v>12</v>
      </c>
      <c r="AB48" s="136">
        <v>2</v>
      </c>
      <c r="AC48" s="136">
        <v>10</v>
      </c>
      <c r="AD48" s="136">
        <v>0</v>
      </c>
      <c r="AE48" s="137">
        <v>1560.29</v>
      </c>
    </row>
    <row r="49" spans="1:31" s="72" customFormat="1" x14ac:dyDescent="0.25">
      <c r="A49" s="67" t="s">
        <v>79</v>
      </c>
      <c r="B49" s="68" t="s">
        <v>240</v>
      </c>
      <c r="C49" s="69" t="s">
        <v>244</v>
      </c>
      <c r="D49" s="70">
        <v>34389.4211</v>
      </c>
      <c r="E49" s="70">
        <v>0</v>
      </c>
      <c r="F49" s="71">
        <f>Table323[[#This Row],[Single Family]]+Table323[[#This Row],[2-4 Units]]+Table323[[#This Row],[&gt;4 Units]]</f>
        <v>0</v>
      </c>
      <c r="G49" s="71"/>
      <c r="H49" s="71"/>
      <c r="I49" s="71"/>
      <c r="J49" s="74">
        <v>0</v>
      </c>
      <c r="K49" s="71">
        <f>SUM(Table323[[#This Row],[Single Family ]:[&gt;4 Units ]])</f>
        <v>0</v>
      </c>
      <c r="L49" s="90"/>
      <c r="M49" s="90"/>
      <c r="N49" s="90"/>
      <c r="O49" s="75">
        <v>0</v>
      </c>
      <c r="Q49" s="147" t="s">
        <v>79</v>
      </c>
      <c r="R49" s="138" t="s">
        <v>240</v>
      </c>
      <c r="S49" s="139" t="s">
        <v>244</v>
      </c>
      <c r="T49" s="140">
        <v>34389.4211</v>
      </c>
      <c r="U49" s="140">
        <v>0</v>
      </c>
      <c r="V49" s="141">
        <f>Table323[[#This Row],[Single Family]]+Table323[[#This Row],[2-4 Units]]+Table323[[#This Row],[&gt;4 Units]]</f>
        <v>0</v>
      </c>
      <c r="W49" s="141"/>
      <c r="X49" s="141"/>
      <c r="Y49" s="141"/>
      <c r="Z49" s="142">
        <v>0</v>
      </c>
      <c r="AA49" s="141">
        <f>SUM(Table323[[#This Row],[Single Family ]:[&gt;4 Units ]])</f>
        <v>0</v>
      </c>
      <c r="AB49" s="143"/>
      <c r="AC49" s="143"/>
      <c r="AD49" s="143"/>
      <c r="AE49" s="144">
        <v>0</v>
      </c>
    </row>
    <row r="50" spans="1:31" s="72" customFormat="1" x14ac:dyDescent="0.25">
      <c r="A50" s="67" t="s">
        <v>80</v>
      </c>
      <c r="B50" s="68" t="s">
        <v>240</v>
      </c>
      <c r="C50" s="69" t="s">
        <v>239</v>
      </c>
      <c r="D50" s="70">
        <v>38432.275500000003</v>
      </c>
      <c r="E50" s="70">
        <v>3327.16</v>
      </c>
      <c r="F50" s="71">
        <f>Table323[[#This Row],[Single Family]]+Table323[[#This Row],[2-4 Units]]+Table323[[#This Row],[&gt;4 Units]]</f>
        <v>2</v>
      </c>
      <c r="G50" s="71">
        <v>1</v>
      </c>
      <c r="H50" s="71">
        <v>1</v>
      </c>
      <c r="I50" s="71">
        <v>0</v>
      </c>
      <c r="J50" s="74">
        <v>927.04</v>
      </c>
      <c r="K50" s="71">
        <f>SUM(Table323[[#This Row],[Single Family ]:[&gt;4 Units ]])</f>
        <v>15</v>
      </c>
      <c r="L50" s="90">
        <v>2</v>
      </c>
      <c r="M50" s="90">
        <v>13</v>
      </c>
      <c r="N50" s="90">
        <v>0</v>
      </c>
      <c r="O50" s="75">
        <v>2400.12</v>
      </c>
      <c r="Q50" s="146" t="s">
        <v>80</v>
      </c>
      <c r="R50" s="131" t="s">
        <v>240</v>
      </c>
      <c r="S50" s="132" t="s">
        <v>239</v>
      </c>
      <c r="T50" s="133">
        <v>38432.275500000003</v>
      </c>
      <c r="U50" s="133">
        <v>3327.16</v>
      </c>
      <c r="V50" s="134">
        <f>Table323[[#This Row],[Single Family]]+Table323[[#This Row],[2-4 Units]]+Table323[[#This Row],[&gt;4 Units]]</f>
        <v>2</v>
      </c>
      <c r="W50" s="134">
        <v>1</v>
      </c>
      <c r="X50" s="134">
        <v>1</v>
      </c>
      <c r="Y50" s="134">
        <v>0</v>
      </c>
      <c r="Z50" s="135">
        <v>927.04</v>
      </c>
      <c r="AA50" s="134">
        <f>SUM(Table323[[#This Row],[Single Family ]:[&gt;4 Units ]])</f>
        <v>15</v>
      </c>
      <c r="AB50" s="136">
        <v>2</v>
      </c>
      <c r="AC50" s="136">
        <v>13</v>
      </c>
      <c r="AD50" s="136">
        <v>0</v>
      </c>
      <c r="AE50" s="137">
        <v>2400.12</v>
      </c>
    </row>
    <row r="51" spans="1:31" s="72" customFormat="1" x14ac:dyDescent="0.25">
      <c r="A51" s="67" t="s">
        <v>224</v>
      </c>
      <c r="B51" s="68" t="s">
        <v>260</v>
      </c>
      <c r="C51" s="69" t="s">
        <v>239</v>
      </c>
      <c r="D51" s="70">
        <v>0</v>
      </c>
      <c r="E51" s="70">
        <v>1330.85</v>
      </c>
      <c r="F51" s="71">
        <f>Table323[[#This Row],[Single Family]]+Table323[[#This Row],[2-4 Units]]+Table323[[#This Row],[&gt;4 Units]]</f>
        <v>0</v>
      </c>
      <c r="G51" s="71"/>
      <c r="H51" s="71"/>
      <c r="I51" s="71"/>
      <c r="J51" s="74">
        <v>0</v>
      </c>
      <c r="K51" s="71">
        <f>SUM(Table323[[#This Row],[Single Family ]:[&gt;4 Units ]])</f>
        <v>8</v>
      </c>
      <c r="L51" s="90">
        <v>1</v>
      </c>
      <c r="M51" s="90">
        <v>7</v>
      </c>
      <c r="N51" s="90">
        <v>0</v>
      </c>
      <c r="O51" s="75">
        <v>1330.85</v>
      </c>
      <c r="Q51" s="147" t="s">
        <v>224</v>
      </c>
      <c r="R51" s="138" t="s">
        <v>260</v>
      </c>
      <c r="S51" s="139" t="s">
        <v>239</v>
      </c>
      <c r="T51" s="140">
        <v>0</v>
      </c>
      <c r="U51" s="140">
        <v>1330.85</v>
      </c>
      <c r="V51" s="141">
        <f>Table323[[#This Row],[Single Family]]+Table323[[#This Row],[2-4 Units]]+Table323[[#This Row],[&gt;4 Units]]</f>
        <v>0</v>
      </c>
      <c r="W51" s="141"/>
      <c r="X51" s="141"/>
      <c r="Y51" s="141"/>
      <c r="Z51" s="142">
        <v>0</v>
      </c>
      <c r="AA51" s="141">
        <f>SUM(Table323[[#This Row],[Single Family ]:[&gt;4 Units ]])</f>
        <v>8</v>
      </c>
      <c r="AB51" s="143">
        <v>1</v>
      </c>
      <c r="AC51" s="143">
        <v>7</v>
      </c>
      <c r="AD51" s="143">
        <v>0</v>
      </c>
      <c r="AE51" s="144">
        <v>1330.85</v>
      </c>
    </row>
    <row r="52" spans="1:31" s="72" customFormat="1" x14ac:dyDescent="0.25">
      <c r="A52" s="67" t="s">
        <v>224</v>
      </c>
      <c r="B52" s="68" t="s">
        <v>240</v>
      </c>
      <c r="C52" s="69" t="s">
        <v>244</v>
      </c>
      <c r="D52" s="70">
        <v>24529.813099999999</v>
      </c>
      <c r="E52" s="70">
        <v>0</v>
      </c>
      <c r="F52" s="71">
        <f>Table323[[#This Row],[Single Family]]+Table323[[#This Row],[2-4 Units]]+Table323[[#This Row],[&gt;4 Units]]</f>
        <v>0</v>
      </c>
      <c r="G52" s="71"/>
      <c r="H52" s="71"/>
      <c r="I52" s="71"/>
      <c r="J52" s="74">
        <v>0</v>
      </c>
      <c r="K52" s="71">
        <f>SUM(Table323[[#This Row],[Single Family ]:[&gt;4 Units ]])</f>
        <v>0</v>
      </c>
      <c r="L52" s="90"/>
      <c r="M52" s="90"/>
      <c r="N52" s="90"/>
      <c r="O52" s="75">
        <v>0</v>
      </c>
      <c r="Q52" s="146" t="s">
        <v>224</v>
      </c>
      <c r="R52" s="131" t="s">
        <v>240</v>
      </c>
      <c r="S52" s="132" t="s">
        <v>244</v>
      </c>
      <c r="T52" s="133">
        <v>24529.813099999999</v>
      </c>
      <c r="U52" s="133">
        <v>0</v>
      </c>
      <c r="V52" s="134">
        <f>Table323[[#This Row],[Single Family]]+Table323[[#This Row],[2-4 Units]]+Table323[[#This Row],[&gt;4 Units]]</f>
        <v>0</v>
      </c>
      <c r="W52" s="134"/>
      <c r="X52" s="134"/>
      <c r="Y52" s="134"/>
      <c r="Z52" s="135">
        <v>0</v>
      </c>
      <c r="AA52" s="134">
        <f>SUM(Table323[[#This Row],[Single Family ]:[&gt;4 Units ]])</f>
        <v>0</v>
      </c>
      <c r="AB52" s="136"/>
      <c r="AC52" s="136"/>
      <c r="AD52" s="136"/>
      <c r="AE52" s="137">
        <v>0</v>
      </c>
    </row>
    <row r="53" spans="1:31" s="72" customFormat="1" x14ac:dyDescent="0.25">
      <c r="A53" s="67" t="s">
        <v>81</v>
      </c>
      <c r="B53" s="68" t="s">
        <v>262</v>
      </c>
      <c r="C53" s="69" t="s">
        <v>239</v>
      </c>
      <c r="D53" s="70">
        <v>0</v>
      </c>
      <c r="E53" s="70">
        <v>230</v>
      </c>
      <c r="F53" s="71">
        <f>Table323[[#This Row],[Single Family]]+Table323[[#This Row],[2-4 Units]]+Table323[[#This Row],[&gt;4 Units]]</f>
        <v>0</v>
      </c>
      <c r="G53" s="71"/>
      <c r="H53" s="71"/>
      <c r="I53" s="71"/>
      <c r="J53" s="74">
        <v>0</v>
      </c>
      <c r="K53" s="71">
        <f>SUM(Table323[[#This Row],[Single Family ]:[&gt;4 Units ]])</f>
        <v>1</v>
      </c>
      <c r="L53" s="90">
        <v>1</v>
      </c>
      <c r="M53" s="90">
        <v>0</v>
      </c>
      <c r="N53" s="90">
        <v>0</v>
      </c>
      <c r="O53" s="75">
        <v>230</v>
      </c>
      <c r="Q53" s="147" t="s">
        <v>81</v>
      </c>
      <c r="R53" s="138" t="s">
        <v>262</v>
      </c>
      <c r="S53" s="139" t="s">
        <v>239</v>
      </c>
      <c r="T53" s="140">
        <v>0</v>
      </c>
      <c r="U53" s="140">
        <v>230</v>
      </c>
      <c r="V53" s="141">
        <f>Table323[[#This Row],[Single Family]]+Table323[[#This Row],[2-4 Units]]+Table323[[#This Row],[&gt;4 Units]]</f>
        <v>0</v>
      </c>
      <c r="W53" s="141"/>
      <c r="X53" s="141"/>
      <c r="Y53" s="141"/>
      <c r="Z53" s="142">
        <v>0</v>
      </c>
      <c r="AA53" s="141">
        <f>SUM(Table323[[#This Row],[Single Family ]:[&gt;4 Units ]])</f>
        <v>1</v>
      </c>
      <c r="AB53" s="143">
        <v>1</v>
      </c>
      <c r="AC53" s="143">
        <v>0</v>
      </c>
      <c r="AD53" s="143">
        <v>0</v>
      </c>
      <c r="AE53" s="144">
        <v>230</v>
      </c>
    </row>
    <row r="54" spans="1:31" s="72" customFormat="1" x14ac:dyDescent="0.25">
      <c r="A54" s="67" t="s">
        <v>81</v>
      </c>
      <c r="B54" s="68" t="s">
        <v>260</v>
      </c>
      <c r="C54" s="69" t="s">
        <v>239</v>
      </c>
      <c r="D54" s="70">
        <v>0</v>
      </c>
      <c r="E54" s="70">
        <v>3390.23</v>
      </c>
      <c r="F54" s="71">
        <f>Table323[[#This Row],[Single Family]]+Table323[[#This Row],[2-4 Units]]+Table323[[#This Row],[&gt;4 Units]]</f>
        <v>2</v>
      </c>
      <c r="G54" s="71">
        <v>2</v>
      </c>
      <c r="H54" s="71">
        <v>0</v>
      </c>
      <c r="I54" s="71">
        <v>0</v>
      </c>
      <c r="J54" s="74">
        <v>404.3</v>
      </c>
      <c r="K54" s="71">
        <f>SUM(Table323[[#This Row],[Single Family ]:[&gt;4 Units ]])</f>
        <v>10</v>
      </c>
      <c r="L54" s="90">
        <v>3</v>
      </c>
      <c r="M54" s="90">
        <v>6</v>
      </c>
      <c r="N54" s="90">
        <v>1</v>
      </c>
      <c r="O54" s="75">
        <v>2985.93</v>
      </c>
      <c r="Q54" s="146" t="s">
        <v>81</v>
      </c>
      <c r="R54" s="131" t="s">
        <v>260</v>
      </c>
      <c r="S54" s="132" t="s">
        <v>239</v>
      </c>
      <c r="T54" s="133">
        <v>0</v>
      </c>
      <c r="U54" s="133">
        <v>3390.23</v>
      </c>
      <c r="V54" s="134">
        <f>Table323[[#This Row],[Single Family]]+Table323[[#This Row],[2-4 Units]]+Table323[[#This Row],[&gt;4 Units]]</f>
        <v>2</v>
      </c>
      <c r="W54" s="134">
        <v>2</v>
      </c>
      <c r="X54" s="134">
        <v>0</v>
      </c>
      <c r="Y54" s="134">
        <v>0</v>
      </c>
      <c r="Z54" s="135">
        <v>404.3</v>
      </c>
      <c r="AA54" s="134">
        <f>SUM(Table323[[#This Row],[Single Family ]:[&gt;4 Units ]])</f>
        <v>10</v>
      </c>
      <c r="AB54" s="136">
        <v>3</v>
      </c>
      <c r="AC54" s="136">
        <v>6</v>
      </c>
      <c r="AD54" s="136">
        <v>1</v>
      </c>
      <c r="AE54" s="137">
        <v>2985.93</v>
      </c>
    </row>
    <row r="55" spans="1:31" s="72" customFormat="1" x14ac:dyDescent="0.25">
      <c r="A55" s="67" t="s">
        <v>81</v>
      </c>
      <c r="B55" s="68" t="s">
        <v>240</v>
      </c>
      <c r="C55" s="69" t="s">
        <v>244</v>
      </c>
      <c r="D55" s="70">
        <v>46534.635900000103</v>
      </c>
      <c r="E55" s="70">
        <v>0</v>
      </c>
      <c r="F55" s="71">
        <f>Table323[[#This Row],[Single Family]]+Table323[[#This Row],[2-4 Units]]+Table323[[#This Row],[&gt;4 Units]]</f>
        <v>0</v>
      </c>
      <c r="G55" s="71"/>
      <c r="H55" s="71"/>
      <c r="I55" s="71"/>
      <c r="J55" s="74">
        <v>0</v>
      </c>
      <c r="K55" s="71">
        <f>SUM(Table323[[#This Row],[Single Family ]:[&gt;4 Units ]])</f>
        <v>0</v>
      </c>
      <c r="L55" s="90"/>
      <c r="M55" s="90"/>
      <c r="N55" s="90"/>
      <c r="O55" s="75">
        <v>0</v>
      </c>
      <c r="Q55" s="147" t="s">
        <v>81</v>
      </c>
      <c r="R55" s="138" t="s">
        <v>240</v>
      </c>
      <c r="S55" s="139" t="s">
        <v>244</v>
      </c>
      <c r="T55" s="140">
        <v>46534.635900000103</v>
      </c>
      <c r="U55" s="140">
        <v>0</v>
      </c>
      <c r="V55" s="141">
        <f>Table323[[#This Row],[Single Family]]+Table323[[#This Row],[2-4 Units]]+Table323[[#This Row],[&gt;4 Units]]</f>
        <v>0</v>
      </c>
      <c r="W55" s="141"/>
      <c r="X55" s="141"/>
      <c r="Y55" s="141"/>
      <c r="Z55" s="142">
        <v>0</v>
      </c>
      <c r="AA55" s="141">
        <f>SUM(Table323[[#This Row],[Single Family ]:[&gt;4 Units ]])</f>
        <v>0</v>
      </c>
      <c r="AB55" s="143"/>
      <c r="AC55" s="143"/>
      <c r="AD55" s="143"/>
      <c r="AE55" s="144">
        <v>0</v>
      </c>
    </row>
    <row r="56" spans="1:31" s="72" customFormat="1" x14ac:dyDescent="0.25">
      <c r="A56" s="67" t="s">
        <v>82</v>
      </c>
      <c r="B56" s="68" t="s">
        <v>260</v>
      </c>
      <c r="C56" s="69" t="s">
        <v>239</v>
      </c>
      <c r="D56" s="70">
        <v>0</v>
      </c>
      <c r="E56" s="70">
        <v>19032.27</v>
      </c>
      <c r="F56" s="71">
        <f>Table323[[#This Row],[Single Family]]+Table323[[#This Row],[2-4 Units]]+Table323[[#This Row],[&gt;4 Units]]</f>
        <v>6</v>
      </c>
      <c r="G56" s="71">
        <v>5</v>
      </c>
      <c r="H56" s="71">
        <v>1</v>
      </c>
      <c r="I56" s="71">
        <v>0</v>
      </c>
      <c r="J56" s="74">
        <v>2207.0300000000002</v>
      </c>
      <c r="K56" s="71">
        <f>SUM(Table323[[#This Row],[Single Family ]:[&gt;4 Units ]])</f>
        <v>21</v>
      </c>
      <c r="L56" s="90">
        <v>14</v>
      </c>
      <c r="M56" s="90">
        <v>6</v>
      </c>
      <c r="N56" s="90">
        <v>1</v>
      </c>
      <c r="O56" s="75">
        <v>16825.240000000002</v>
      </c>
      <c r="Q56" s="146" t="s">
        <v>82</v>
      </c>
      <c r="R56" s="131" t="s">
        <v>260</v>
      </c>
      <c r="S56" s="132" t="s">
        <v>239</v>
      </c>
      <c r="T56" s="133">
        <v>0</v>
      </c>
      <c r="U56" s="133">
        <v>19032.27</v>
      </c>
      <c r="V56" s="134">
        <f>Table323[[#This Row],[Single Family]]+Table323[[#This Row],[2-4 Units]]+Table323[[#This Row],[&gt;4 Units]]</f>
        <v>6</v>
      </c>
      <c r="W56" s="134">
        <v>5</v>
      </c>
      <c r="X56" s="134">
        <v>1</v>
      </c>
      <c r="Y56" s="134">
        <v>0</v>
      </c>
      <c r="Z56" s="135">
        <v>2207.0300000000002</v>
      </c>
      <c r="AA56" s="134">
        <f>SUM(Table323[[#This Row],[Single Family ]:[&gt;4 Units ]])</f>
        <v>21</v>
      </c>
      <c r="AB56" s="136">
        <v>14</v>
      </c>
      <c r="AC56" s="136">
        <v>6</v>
      </c>
      <c r="AD56" s="136">
        <v>1</v>
      </c>
      <c r="AE56" s="137">
        <v>16825.240000000002</v>
      </c>
    </row>
    <row r="57" spans="1:31" s="72" customFormat="1" x14ac:dyDescent="0.25">
      <c r="A57" s="67" t="s">
        <v>82</v>
      </c>
      <c r="B57" s="68" t="s">
        <v>240</v>
      </c>
      <c r="C57" s="69" t="s">
        <v>244</v>
      </c>
      <c r="D57" s="70">
        <v>43927.019899999999</v>
      </c>
      <c r="E57" s="70">
        <v>0</v>
      </c>
      <c r="F57" s="71">
        <f>Table323[[#This Row],[Single Family]]+Table323[[#This Row],[2-4 Units]]+Table323[[#This Row],[&gt;4 Units]]</f>
        <v>0</v>
      </c>
      <c r="G57" s="71"/>
      <c r="H57" s="71"/>
      <c r="I57" s="71"/>
      <c r="J57" s="74">
        <v>0</v>
      </c>
      <c r="K57" s="71">
        <f>SUM(Table323[[#This Row],[Single Family ]:[&gt;4 Units ]])</f>
        <v>0</v>
      </c>
      <c r="L57" s="90"/>
      <c r="M57" s="90"/>
      <c r="N57" s="90"/>
      <c r="O57" s="75">
        <v>0</v>
      </c>
      <c r="Q57" s="147" t="s">
        <v>82</v>
      </c>
      <c r="R57" s="138" t="s">
        <v>240</v>
      </c>
      <c r="S57" s="139" t="s">
        <v>244</v>
      </c>
      <c r="T57" s="140">
        <v>43927.019899999999</v>
      </c>
      <c r="U57" s="140">
        <v>0</v>
      </c>
      <c r="V57" s="141">
        <f>Table323[[#This Row],[Single Family]]+Table323[[#This Row],[2-4 Units]]+Table323[[#This Row],[&gt;4 Units]]</f>
        <v>0</v>
      </c>
      <c r="W57" s="141"/>
      <c r="X57" s="141"/>
      <c r="Y57" s="141"/>
      <c r="Z57" s="142">
        <v>0</v>
      </c>
      <c r="AA57" s="141">
        <f>SUM(Table323[[#This Row],[Single Family ]:[&gt;4 Units ]])</f>
        <v>0</v>
      </c>
      <c r="AB57" s="143"/>
      <c r="AC57" s="143"/>
      <c r="AD57" s="143"/>
      <c r="AE57" s="144">
        <v>0</v>
      </c>
    </row>
    <row r="58" spans="1:31" s="72" customFormat="1" x14ac:dyDescent="0.25">
      <c r="A58" s="67" t="s">
        <v>83</v>
      </c>
      <c r="B58" s="68" t="s">
        <v>240</v>
      </c>
      <c r="C58" s="69" t="s">
        <v>239</v>
      </c>
      <c r="D58" s="70">
        <v>119833.8798</v>
      </c>
      <c r="E58" s="70">
        <v>44620.47</v>
      </c>
      <c r="F58" s="71">
        <f>Table323[[#This Row],[Single Family]]+Table323[[#This Row],[2-4 Units]]+Table323[[#This Row],[&gt;4 Units]]</f>
        <v>17</v>
      </c>
      <c r="G58" s="71">
        <v>16</v>
      </c>
      <c r="H58" s="71">
        <v>1</v>
      </c>
      <c r="I58" s="71">
        <v>0</v>
      </c>
      <c r="J58" s="74">
        <v>9086.1299999999992</v>
      </c>
      <c r="K58" s="71">
        <f>SUM(Table323[[#This Row],[Single Family ]:[&gt;4 Units ]])</f>
        <v>35</v>
      </c>
      <c r="L58" s="90">
        <v>21</v>
      </c>
      <c r="M58" s="90">
        <v>14</v>
      </c>
      <c r="N58" s="90">
        <v>0</v>
      </c>
      <c r="O58" s="75">
        <v>35534.339999999997</v>
      </c>
      <c r="Q58" s="146" t="s">
        <v>83</v>
      </c>
      <c r="R58" s="131" t="s">
        <v>240</v>
      </c>
      <c r="S58" s="132" t="s">
        <v>239</v>
      </c>
      <c r="T58" s="133">
        <v>119833.8798</v>
      </c>
      <c r="U58" s="133">
        <v>44620.47</v>
      </c>
      <c r="V58" s="134">
        <f>Table323[[#This Row],[Single Family]]+Table323[[#This Row],[2-4 Units]]+Table323[[#This Row],[&gt;4 Units]]</f>
        <v>17</v>
      </c>
      <c r="W58" s="134">
        <v>16</v>
      </c>
      <c r="X58" s="134">
        <v>1</v>
      </c>
      <c r="Y58" s="134">
        <v>0</v>
      </c>
      <c r="Z58" s="135">
        <v>9086.1299999999992</v>
      </c>
      <c r="AA58" s="134">
        <f>SUM(Table323[[#This Row],[Single Family ]:[&gt;4 Units ]])</f>
        <v>35</v>
      </c>
      <c r="AB58" s="136">
        <v>21</v>
      </c>
      <c r="AC58" s="136">
        <v>14</v>
      </c>
      <c r="AD58" s="136">
        <v>0</v>
      </c>
      <c r="AE58" s="137">
        <v>35534.339999999997</v>
      </c>
    </row>
    <row r="59" spans="1:31" s="72" customFormat="1" x14ac:dyDescent="0.25">
      <c r="A59" s="67" t="s">
        <v>83</v>
      </c>
      <c r="B59" s="68" t="s">
        <v>241</v>
      </c>
      <c r="C59" s="69" t="s">
        <v>239</v>
      </c>
      <c r="D59" s="70">
        <v>302.35410000000002</v>
      </c>
      <c r="E59" s="70">
        <v>0</v>
      </c>
      <c r="F59" s="71">
        <f>Table323[[#This Row],[Single Family]]+Table323[[#This Row],[2-4 Units]]+Table323[[#This Row],[&gt;4 Units]]</f>
        <v>0</v>
      </c>
      <c r="G59" s="71"/>
      <c r="H59" s="71"/>
      <c r="I59" s="71"/>
      <c r="J59" s="74">
        <v>0</v>
      </c>
      <c r="K59" s="71">
        <f>SUM(Table323[[#This Row],[Single Family ]:[&gt;4 Units ]])</f>
        <v>0</v>
      </c>
      <c r="L59" s="90"/>
      <c r="M59" s="90"/>
      <c r="N59" s="90"/>
      <c r="O59" s="75">
        <v>0</v>
      </c>
      <c r="Q59" s="147" t="s">
        <v>83</v>
      </c>
      <c r="R59" s="138" t="s">
        <v>241</v>
      </c>
      <c r="S59" s="139" t="s">
        <v>239</v>
      </c>
      <c r="T59" s="140">
        <v>302.35410000000002</v>
      </c>
      <c r="U59" s="140">
        <v>0</v>
      </c>
      <c r="V59" s="141">
        <f>Table323[[#This Row],[Single Family]]+Table323[[#This Row],[2-4 Units]]+Table323[[#This Row],[&gt;4 Units]]</f>
        <v>0</v>
      </c>
      <c r="W59" s="141"/>
      <c r="X59" s="141"/>
      <c r="Y59" s="141"/>
      <c r="Z59" s="142">
        <v>0</v>
      </c>
      <c r="AA59" s="141">
        <f>SUM(Table323[[#This Row],[Single Family ]:[&gt;4 Units ]])</f>
        <v>0</v>
      </c>
      <c r="AB59" s="143"/>
      <c r="AC59" s="143"/>
      <c r="AD59" s="143"/>
      <c r="AE59" s="144">
        <v>0</v>
      </c>
    </row>
    <row r="60" spans="1:31" s="72" customFormat="1" x14ac:dyDescent="0.25">
      <c r="A60" s="67" t="s">
        <v>84</v>
      </c>
      <c r="B60" s="68" t="s">
        <v>260</v>
      </c>
      <c r="C60" s="69" t="s">
        <v>239</v>
      </c>
      <c r="D60" s="70">
        <v>0</v>
      </c>
      <c r="E60" s="70">
        <v>23077.93</v>
      </c>
      <c r="F60" s="71">
        <f>Table323[[#This Row],[Single Family]]+Table323[[#This Row],[2-4 Units]]+Table323[[#This Row],[&gt;4 Units]]</f>
        <v>19</v>
      </c>
      <c r="G60" s="71">
        <v>17</v>
      </c>
      <c r="H60" s="71">
        <v>2</v>
      </c>
      <c r="I60" s="71">
        <v>0</v>
      </c>
      <c r="J60" s="74">
        <v>10983.51</v>
      </c>
      <c r="K60" s="71">
        <f>SUM(Table323[[#This Row],[Single Family ]:[&gt;4 Units ]])</f>
        <v>10</v>
      </c>
      <c r="L60" s="90">
        <v>6</v>
      </c>
      <c r="M60" s="90">
        <v>4</v>
      </c>
      <c r="N60" s="90">
        <v>0</v>
      </c>
      <c r="O60" s="75">
        <v>12094.42</v>
      </c>
      <c r="Q60" s="146" t="s">
        <v>84</v>
      </c>
      <c r="R60" s="131" t="s">
        <v>260</v>
      </c>
      <c r="S60" s="132" t="s">
        <v>239</v>
      </c>
      <c r="T60" s="133">
        <v>0</v>
      </c>
      <c r="U60" s="133">
        <v>23077.93</v>
      </c>
      <c r="V60" s="134">
        <f>Table323[[#This Row],[Single Family]]+Table323[[#This Row],[2-4 Units]]+Table323[[#This Row],[&gt;4 Units]]</f>
        <v>19</v>
      </c>
      <c r="W60" s="134">
        <v>17</v>
      </c>
      <c r="X60" s="134">
        <v>2</v>
      </c>
      <c r="Y60" s="134">
        <v>0</v>
      </c>
      <c r="Z60" s="135">
        <v>10983.51</v>
      </c>
      <c r="AA60" s="134">
        <f>SUM(Table323[[#This Row],[Single Family ]:[&gt;4 Units ]])</f>
        <v>10</v>
      </c>
      <c r="AB60" s="136">
        <v>6</v>
      </c>
      <c r="AC60" s="136">
        <v>4</v>
      </c>
      <c r="AD60" s="136">
        <v>0</v>
      </c>
      <c r="AE60" s="137">
        <v>12094.42</v>
      </c>
    </row>
    <row r="61" spans="1:31" s="72" customFormat="1" x14ac:dyDescent="0.25">
      <c r="A61" s="67" t="s">
        <v>84</v>
      </c>
      <c r="B61" s="68" t="s">
        <v>240</v>
      </c>
      <c r="C61" s="69" t="s">
        <v>244</v>
      </c>
      <c r="D61" s="70">
        <v>41166.362699999998</v>
      </c>
      <c r="E61" s="70">
        <v>0</v>
      </c>
      <c r="F61" s="71">
        <f>Table323[[#This Row],[Single Family]]+Table323[[#This Row],[2-4 Units]]+Table323[[#This Row],[&gt;4 Units]]</f>
        <v>0</v>
      </c>
      <c r="G61" s="71"/>
      <c r="H61" s="71"/>
      <c r="I61" s="71"/>
      <c r="J61" s="74">
        <v>0</v>
      </c>
      <c r="K61" s="71">
        <f>SUM(Table323[[#This Row],[Single Family ]:[&gt;4 Units ]])</f>
        <v>0</v>
      </c>
      <c r="L61" s="90"/>
      <c r="M61" s="90"/>
      <c r="N61" s="90"/>
      <c r="O61" s="75">
        <v>0</v>
      </c>
      <c r="Q61" s="147" t="s">
        <v>84</v>
      </c>
      <c r="R61" s="138" t="s">
        <v>240</v>
      </c>
      <c r="S61" s="139" t="s">
        <v>244</v>
      </c>
      <c r="T61" s="140">
        <v>41166.362699999998</v>
      </c>
      <c r="U61" s="140">
        <v>0</v>
      </c>
      <c r="V61" s="141">
        <f>Table323[[#This Row],[Single Family]]+Table323[[#This Row],[2-4 Units]]+Table323[[#This Row],[&gt;4 Units]]</f>
        <v>0</v>
      </c>
      <c r="W61" s="141"/>
      <c r="X61" s="141"/>
      <c r="Y61" s="141"/>
      <c r="Z61" s="142">
        <v>0</v>
      </c>
      <c r="AA61" s="141">
        <f>SUM(Table323[[#This Row],[Single Family ]:[&gt;4 Units ]])</f>
        <v>0</v>
      </c>
      <c r="AB61" s="143"/>
      <c r="AC61" s="143"/>
      <c r="AD61" s="143"/>
      <c r="AE61" s="144">
        <v>0</v>
      </c>
    </row>
    <row r="62" spans="1:31" s="72" customFormat="1" x14ac:dyDescent="0.25">
      <c r="A62" s="67" t="s">
        <v>84</v>
      </c>
      <c r="B62" s="68" t="s">
        <v>241</v>
      </c>
      <c r="C62" s="69" t="s">
        <v>244</v>
      </c>
      <c r="D62" s="70">
        <v>0</v>
      </c>
      <c r="E62" s="70">
        <v>0</v>
      </c>
      <c r="F62" s="71">
        <f>Table323[[#This Row],[Single Family]]+Table323[[#This Row],[2-4 Units]]+Table323[[#This Row],[&gt;4 Units]]</f>
        <v>0</v>
      </c>
      <c r="G62" s="71"/>
      <c r="H62" s="71"/>
      <c r="I62" s="71"/>
      <c r="J62" s="74">
        <v>0</v>
      </c>
      <c r="K62" s="71">
        <f>SUM(Table323[[#This Row],[Single Family ]:[&gt;4 Units ]])</f>
        <v>0</v>
      </c>
      <c r="L62" s="90"/>
      <c r="M62" s="90"/>
      <c r="N62" s="90"/>
      <c r="O62" s="75">
        <v>0</v>
      </c>
      <c r="Q62" s="146" t="s">
        <v>84</v>
      </c>
      <c r="R62" s="131" t="s">
        <v>241</v>
      </c>
      <c r="S62" s="132" t="s">
        <v>244</v>
      </c>
      <c r="T62" s="133">
        <v>0</v>
      </c>
      <c r="U62" s="133">
        <v>0</v>
      </c>
      <c r="V62" s="134">
        <f>Table323[[#This Row],[Single Family]]+Table323[[#This Row],[2-4 Units]]+Table323[[#This Row],[&gt;4 Units]]</f>
        <v>0</v>
      </c>
      <c r="W62" s="134"/>
      <c r="X62" s="134"/>
      <c r="Y62" s="134"/>
      <c r="Z62" s="135">
        <v>0</v>
      </c>
      <c r="AA62" s="134">
        <f>SUM(Table323[[#This Row],[Single Family ]:[&gt;4 Units ]])</f>
        <v>0</v>
      </c>
      <c r="AB62" s="136"/>
      <c r="AC62" s="136"/>
      <c r="AD62" s="136"/>
      <c r="AE62" s="137">
        <v>0</v>
      </c>
    </row>
    <row r="63" spans="1:31" s="72" customFormat="1" x14ac:dyDescent="0.25">
      <c r="A63" s="67" t="s">
        <v>85</v>
      </c>
      <c r="B63" s="68" t="s">
        <v>240</v>
      </c>
      <c r="C63" s="69" t="s">
        <v>239</v>
      </c>
      <c r="D63" s="70">
        <v>62912.309300000103</v>
      </c>
      <c r="E63" s="70">
        <v>15404.49</v>
      </c>
      <c r="F63" s="71">
        <f>Table323[[#This Row],[Single Family]]+Table323[[#This Row],[2-4 Units]]+Table323[[#This Row],[&gt;4 Units]]</f>
        <v>14</v>
      </c>
      <c r="G63" s="71">
        <v>12</v>
      </c>
      <c r="H63" s="71">
        <v>2</v>
      </c>
      <c r="I63" s="71">
        <v>0</v>
      </c>
      <c r="J63" s="74">
        <v>7767.78</v>
      </c>
      <c r="K63" s="71">
        <f>SUM(Table323[[#This Row],[Single Family ]:[&gt;4 Units ]])</f>
        <v>11</v>
      </c>
      <c r="L63" s="90">
        <v>7</v>
      </c>
      <c r="M63" s="90">
        <v>4</v>
      </c>
      <c r="N63" s="90">
        <v>0</v>
      </c>
      <c r="O63" s="75">
        <v>7636.71</v>
      </c>
      <c r="Q63" s="147" t="s">
        <v>85</v>
      </c>
      <c r="R63" s="138" t="s">
        <v>240</v>
      </c>
      <c r="S63" s="139" t="s">
        <v>239</v>
      </c>
      <c r="T63" s="140">
        <v>62912.309300000103</v>
      </c>
      <c r="U63" s="140">
        <v>15404.49</v>
      </c>
      <c r="V63" s="141">
        <f>Table323[[#This Row],[Single Family]]+Table323[[#This Row],[2-4 Units]]+Table323[[#This Row],[&gt;4 Units]]</f>
        <v>14</v>
      </c>
      <c r="W63" s="141">
        <v>12</v>
      </c>
      <c r="X63" s="141">
        <v>2</v>
      </c>
      <c r="Y63" s="141">
        <v>0</v>
      </c>
      <c r="Z63" s="142">
        <v>7767.78</v>
      </c>
      <c r="AA63" s="141">
        <f>SUM(Table323[[#This Row],[Single Family ]:[&gt;4 Units ]])</f>
        <v>11</v>
      </c>
      <c r="AB63" s="143">
        <v>7</v>
      </c>
      <c r="AC63" s="143">
        <v>4</v>
      </c>
      <c r="AD63" s="143">
        <v>0</v>
      </c>
      <c r="AE63" s="144">
        <v>7636.71</v>
      </c>
    </row>
    <row r="64" spans="1:31" s="72" customFormat="1" x14ac:dyDescent="0.25">
      <c r="A64" s="67" t="s">
        <v>86</v>
      </c>
      <c r="B64" s="68" t="s">
        <v>240</v>
      </c>
      <c r="C64" s="69" t="s">
        <v>239</v>
      </c>
      <c r="D64" s="70">
        <v>38727.082199999997</v>
      </c>
      <c r="E64" s="70">
        <v>29244.41</v>
      </c>
      <c r="F64" s="71">
        <f>Table323[[#This Row],[Single Family]]+Table323[[#This Row],[2-4 Units]]+Table323[[#This Row],[&gt;4 Units]]</f>
        <v>12</v>
      </c>
      <c r="G64" s="71">
        <v>11</v>
      </c>
      <c r="H64" s="71">
        <v>1</v>
      </c>
      <c r="I64" s="71">
        <v>0</v>
      </c>
      <c r="J64" s="74">
        <v>5480.74</v>
      </c>
      <c r="K64" s="71">
        <f>SUM(Table323[[#This Row],[Single Family ]:[&gt;4 Units ]])</f>
        <v>8</v>
      </c>
      <c r="L64" s="90">
        <v>8</v>
      </c>
      <c r="M64" s="90">
        <v>0</v>
      </c>
      <c r="N64" s="90">
        <v>0</v>
      </c>
      <c r="O64" s="75">
        <v>23763.67</v>
      </c>
      <c r="Q64" s="146" t="s">
        <v>86</v>
      </c>
      <c r="R64" s="131" t="s">
        <v>240</v>
      </c>
      <c r="S64" s="132" t="s">
        <v>239</v>
      </c>
      <c r="T64" s="133">
        <v>38727.082199999997</v>
      </c>
      <c r="U64" s="133">
        <v>29244.41</v>
      </c>
      <c r="V64" s="134">
        <f>Table323[[#This Row],[Single Family]]+Table323[[#This Row],[2-4 Units]]+Table323[[#This Row],[&gt;4 Units]]</f>
        <v>12</v>
      </c>
      <c r="W64" s="134">
        <v>11</v>
      </c>
      <c r="X64" s="134">
        <v>1</v>
      </c>
      <c r="Y64" s="134">
        <v>0</v>
      </c>
      <c r="Z64" s="135">
        <v>5480.74</v>
      </c>
      <c r="AA64" s="134">
        <f>SUM(Table323[[#This Row],[Single Family ]:[&gt;4 Units ]])</f>
        <v>8</v>
      </c>
      <c r="AB64" s="136">
        <v>8</v>
      </c>
      <c r="AC64" s="136">
        <v>0</v>
      </c>
      <c r="AD64" s="136">
        <v>0</v>
      </c>
      <c r="AE64" s="137">
        <v>23763.67</v>
      </c>
    </row>
    <row r="65" spans="1:31" s="72" customFormat="1" x14ac:dyDescent="0.25">
      <c r="A65" s="67" t="s">
        <v>87</v>
      </c>
      <c r="B65" s="68" t="s">
        <v>240</v>
      </c>
      <c r="C65" s="69" t="s">
        <v>239</v>
      </c>
      <c r="D65" s="70">
        <v>78001.035200000304</v>
      </c>
      <c r="E65" s="70">
        <v>18716.64</v>
      </c>
      <c r="F65" s="71">
        <f>Table323[[#This Row],[Single Family]]+Table323[[#This Row],[2-4 Units]]+Table323[[#This Row],[&gt;4 Units]]</f>
        <v>31</v>
      </c>
      <c r="G65" s="71">
        <v>30</v>
      </c>
      <c r="H65" s="71">
        <v>1</v>
      </c>
      <c r="I65" s="71">
        <v>0</v>
      </c>
      <c r="J65" s="74">
        <v>13275.87</v>
      </c>
      <c r="K65" s="71">
        <f>SUM(Table323[[#This Row],[Single Family ]:[&gt;4 Units ]])</f>
        <v>14</v>
      </c>
      <c r="L65" s="90">
        <v>12</v>
      </c>
      <c r="M65" s="90">
        <v>2</v>
      </c>
      <c r="N65" s="90">
        <v>0</v>
      </c>
      <c r="O65" s="75">
        <v>5440.77</v>
      </c>
      <c r="Q65" s="147" t="s">
        <v>87</v>
      </c>
      <c r="R65" s="138" t="s">
        <v>240</v>
      </c>
      <c r="S65" s="139" t="s">
        <v>239</v>
      </c>
      <c r="T65" s="140">
        <v>78001.035200000304</v>
      </c>
      <c r="U65" s="140">
        <v>18716.64</v>
      </c>
      <c r="V65" s="141">
        <f>Table323[[#This Row],[Single Family]]+Table323[[#This Row],[2-4 Units]]+Table323[[#This Row],[&gt;4 Units]]</f>
        <v>31</v>
      </c>
      <c r="W65" s="141">
        <v>30</v>
      </c>
      <c r="X65" s="141">
        <v>1</v>
      </c>
      <c r="Y65" s="141">
        <v>0</v>
      </c>
      <c r="Z65" s="142">
        <v>13275.87</v>
      </c>
      <c r="AA65" s="141">
        <f>SUM(Table323[[#This Row],[Single Family ]:[&gt;4 Units ]])</f>
        <v>14</v>
      </c>
      <c r="AB65" s="143">
        <v>12</v>
      </c>
      <c r="AC65" s="143">
        <v>2</v>
      </c>
      <c r="AD65" s="143">
        <v>0</v>
      </c>
      <c r="AE65" s="144">
        <v>5440.77</v>
      </c>
    </row>
    <row r="66" spans="1:31" s="72" customFormat="1" x14ac:dyDescent="0.25">
      <c r="A66" s="67" t="s">
        <v>87</v>
      </c>
      <c r="B66" s="68" t="s">
        <v>241</v>
      </c>
      <c r="C66" s="69" t="s">
        <v>239</v>
      </c>
      <c r="D66" s="70">
        <v>0</v>
      </c>
      <c r="E66" s="70">
        <v>0</v>
      </c>
      <c r="F66" s="71">
        <f>Table323[[#This Row],[Single Family]]+Table323[[#This Row],[2-4 Units]]+Table323[[#This Row],[&gt;4 Units]]</f>
        <v>0</v>
      </c>
      <c r="G66" s="71"/>
      <c r="H66" s="71"/>
      <c r="I66" s="71"/>
      <c r="J66" s="74">
        <v>0</v>
      </c>
      <c r="K66" s="71">
        <f>SUM(Table323[[#This Row],[Single Family ]:[&gt;4 Units ]])</f>
        <v>0</v>
      </c>
      <c r="L66" s="90"/>
      <c r="M66" s="90"/>
      <c r="N66" s="90"/>
      <c r="O66" s="75">
        <v>0</v>
      </c>
      <c r="Q66" s="146" t="s">
        <v>87</v>
      </c>
      <c r="R66" s="131" t="s">
        <v>241</v>
      </c>
      <c r="S66" s="132" t="s">
        <v>239</v>
      </c>
      <c r="T66" s="133">
        <v>0</v>
      </c>
      <c r="U66" s="133">
        <v>0</v>
      </c>
      <c r="V66" s="134">
        <f>Table323[[#This Row],[Single Family]]+Table323[[#This Row],[2-4 Units]]+Table323[[#This Row],[&gt;4 Units]]</f>
        <v>0</v>
      </c>
      <c r="W66" s="134"/>
      <c r="X66" s="134"/>
      <c r="Y66" s="134"/>
      <c r="Z66" s="135">
        <v>0</v>
      </c>
      <c r="AA66" s="134">
        <f>SUM(Table323[[#This Row],[Single Family ]:[&gt;4 Units ]])</f>
        <v>0</v>
      </c>
      <c r="AB66" s="136"/>
      <c r="AC66" s="136"/>
      <c r="AD66" s="136"/>
      <c r="AE66" s="137">
        <v>0</v>
      </c>
    </row>
    <row r="67" spans="1:31" s="72" customFormat="1" x14ac:dyDescent="0.25">
      <c r="A67" s="67" t="s">
        <v>88</v>
      </c>
      <c r="B67" s="68" t="s">
        <v>240</v>
      </c>
      <c r="C67" s="69" t="s">
        <v>239</v>
      </c>
      <c r="D67" s="70">
        <v>118351.0931</v>
      </c>
      <c r="E67" s="70">
        <v>43073.09</v>
      </c>
      <c r="F67" s="71">
        <f>Table323[[#This Row],[Single Family]]+Table323[[#This Row],[2-4 Units]]+Table323[[#This Row],[&gt;4 Units]]</f>
        <v>21</v>
      </c>
      <c r="G67" s="71">
        <v>20</v>
      </c>
      <c r="H67" s="71">
        <v>1</v>
      </c>
      <c r="I67" s="71">
        <v>0</v>
      </c>
      <c r="J67" s="74">
        <v>16945</v>
      </c>
      <c r="K67" s="71">
        <f>SUM(Table323[[#This Row],[Single Family ]:[&gt;4 Units ]])</f>
        <v>18</v>
      </c>
      <c r="L67" s="90">
        <v>14</v>
      </c>
      <c r="M67" s="90">
        <v>4</v>
      </c>
      <c r="N67" s="90">
        <v>0</v>
      </c>
      <c r="O67" s="75">
        <v>26128.09</v>
      </c>
      <c r="Q67" s="147" t="s">
        <v>88</v>
      </c>
      <c r="R67" s="138" t="s">
        <v>240</v>
      </c>
      <c r="S67" s="139" t="s">
        <v>239</v>
      </c>
      <c r="T67" s="140">
        <v>118351.0931</v>
      </c>
      <c r="U67" s="140">
        <v>43073.09</v>
      </c>
      <c r="V67" s="141">
        <f>Table323[[#This Row],[Single Family]]+Table323[[#This Row],[2-4 Units]]+Table323[[#This Row],[&gt;4 Units]]</f>
        <v>21</v>
      </c>
      <c r="W67" s="141">
        <v>20</v>
      </c>
      <c r="X67" s="141">
        <v>1</v>
      </c>
      <c r="Y67" s="141">
        <v>0</v>
      </c>
      <c r="Z67" s="142">
        <v>16945</v>
      </c>
      <c r="AA67" s="141">
        <f>SUM(Table323[[#This Row],[Single Family ]:[&gt;4 Units ]])</f>
        <v>18</v>
      </c>
      <c r="AB67" s="143">
        <v>14</v>
      </c>
      <c r="AC67" s="143">
        <v>4</v>
      </c>
      <c r="AD67" s="143">
        <v>0</v>
      </c>
      <c r="AE67" s="144">
        <v>26128.09</v>
      </c>
    </row>
    <row r="68" spans="1:31" s="72" customFormat="1" x14ac:dyDescent="0.25">
      <c r="A68" s="67" t="s">
        <v>88</v>
      </c>
      <c r="B68" s="68" t="s">
        <v>242</v>
      </c>
      <c r="C68" s="69" t="s">
        <v>239</v>
      </c>
      <c r="D68" s="70">
        <v>41.979599999999998</v>
      </c>
      <c r="E68" s="70">
        <v>0</v>
      </c>
      <c r="F68" s="71">
        <f>Table323[[#This Row],[Single Family]]+Table323[[#This Row],[2-4 Units]]+Table323[[#This Row],[&gt;4 Units]]</f>
        <v>0</v>
      </c>
      <c r="G68" s="71"/>
      <c r="H68" s="71"/>
      <c r="I68" s="71"/>
      <c r="J68" s="74">
        <v>0</v>
      </c>
      <c r="K68" s="71">
        <f>SUM(Table323[[#This Row],[Single Family ]:[&gt;4 Units ]])</f>
        <v>0</v>
      </c>
      <c r="L68" s="90"/>
      <c r="M68" s="90"/>
      <c r="N68" s="90"/>
      <c r="O68" s="75">
        <v>0</v>
      </c>
      <c r="Q68" s="146" t="s">
        <v>88</v>
      </c>
      <c r="R68" s="131" t="s">
        <v>242</v>
      </c>
      <c r="S68" s="132" t="s">
        <v>239</v>
      </c>
      <c r="T68" s="133">
        <v>41.979599999999998</v>
      </c>
      <c r="U68" s="133">
        <v>0</v>
      </c>
      <c r="V68" s="134">
        <f>Table323[[#This Row],[Single Family]]+Table323[[#This Row],[2-4 Units]]+Table323[[#This Row],[&gt;4 Units]]</f>
        <v>0</v>
      </c>
      <c r="W68" s="134"/>
      <c r="X68" s="134"/>
      <c r="Y68" s="134"/>
      <c r="Z68" s="135">
        <v>0</v>
      </c>
      <c r="AA68" s="134">
        <f>SUM(Table323[[#This Row],[Single Family ]:[&gt;4 Units ]])</f>
        <v>0</v>
      </c>
      <c r="AB68" s="136"/>
      <c r="AC68" s="136"/>
      <c r="AD68" s="136"/>
      <c r="AE68" s="137">
        <v>0</v>
      </c>
    </row>
    <row r="69" spans="1:31" s="72" customFormat="1" x14ac:dyDescent="0.25">
      <c r="A69" s="67" t="s">
        <v>89</v>
      </c>
      <c r="B69" s="68" t="s">
        <v>240</v>
      </c>
      <c r="C69" s="69" t="s">
        <v>239</v>
      </c>
      <c r="D69" s="70">
        <v>59967.633300000001</v>
      </c>
      <c r="E69" s="70">
        <v>47344.93</v>
      </c>
      <c r="F69" s="71">
        <f>Table323[[#This Row],[Single Family]]+Table323[[#This Row],[2-4 Units]]+Table323[[#This Row],[&gt;4 Units]]</f>
        <v>15</v>
      </c>
      <c r="G69" s="71">
        <v>13</v>
      </c>
      <c r="H69" s="71">
        <v>2</v>
      </c>
      <c r="I69" s="71">
        <v>0</v>
      </c>
      <c r="J69" s="74">
        <v>13515.44</v>
      </c>
      <c r="K69" s="71">
        <f>SUM(Table323[[#This Row],[Single Family ]:[&gt;4 Units ]])</f>
        <v>22</v>
      </c>
      <c r="L69" s="90">
        <v>19</v>
      </c>
      <c r="M69" s="90">
        <v>3</v>
      </c>
      <c r="N69" s="90">
        <v>0</v>
      </c>
      <c r="O69" s="75">
        <v>33829.49</v>
      </c>
      <c r="Q69" s="147" t="s">
        <v>89</v>
      </c>
      <c r="R69" s="138" t="s">
        <v>240</v>
      </c>
      <c r="S69" s="139" t="s">
        <v>239</v>
      </c>
      <c r="T69" s="140">
        <v>59967.633300000001</v>
      </c>
      <c r="U69" s="140">
        <v>47344.93</v>
      </c>
      <c r="V69" s="141">
        <f>Table323[[#This Row],[Single Family]]+Table323[[#This Row],[2-4 Units]]+Table323[[#This Row],[&gt;4 Units]]</f>
        <v>15</v>
      </c>
      <c r="W69" s="141">
        <v>13</v>
      </c>
      <c r="X69" s="141">
        <v>2</v>
      </c>
      <c r="Y69" s="141">
        <v>0</v>
      </c>
      <c r="Z69" s="142">
        <v>13515.44</v>
      </c>
      <c r="AA69" s="141">
        <f>SUM(Table323[[#This Row],[Single Family ]:[&gt;4 Units ]])</f>
        <v>22</v>
      </c>
      <c r="AB69" s="143">
        <v>19</v>
      </c>
      <c r="AC69" s="143">
        <v>3</v>
      </c>
      <c r="AD69" s="143">
        <v>0</v>
      </c>
      <c r="AE69" s="144">
        <v>33829.49</v>
      </c>
    </row>
    <row r="70" spans="1:31" s="72" customFormat="1" x14ac:dyDescent="0.25">
      <c r="A70" s="67" t="s">
        <v>89</v>
      </c>
      <c r="B70" s="68" t="s">
        <v>242</v>
      </c>
      <c r="C70" s="69" t="s">
        <v>239</v>
      </c>
      <c r="D70" s="70">
        <v>284.05279999999999</v>
      </c>
      <c r="E70" s="70">
        <v>0</v>
      </c>
      <c r="F70" s="71">
        <f>Table323[[#This Row],[Single Family]]+Table323[[#This Row],[2-4 Units]]+Table323[[#This Row],[&gt;4 Units]]</f>
        <v>0</v>
      </c>
      <c r="G70" s="71"/>
      <c r="H70" s="71"/>
      <c r="I70" s="71"/>
      <c r="J70" s="74">
        <v>0</v>
      </c>
      <c r="K70" s="71">
        <f>SUM(Table323[[#This Row],[Single Family ]:[&gt;4 Units ]])</f>
        <v>0</v>
      </c>
      <c r="L70" s="90"/>
      <c r="M70" s="90"/>
      <c r="N70" s="90"/>
      <c r="O70" s="75">
        <v>0</v>
      </c>
      <c r="Q70" s="146" t="s">
        <v>89</v>
      </c>
      <c r="R70" s="131" t="s">
        <v>242</v>
      </c>
      <c r="S70" s="132" t="s">
        <v>239</v>
      </c>
      <c r="T70" s="133">
        <v>284.05279999999999</v>
      </c>
      <c r="U70" s="133">
        <v>0</v>
      </c>
      <c r="V70" s="134">
        <f>Table323[[#This Row],[Single Family]]+Table323[[#This Row],[2-4 Units]]+Table323[[#This Row],[&gt;4 Units]]</f>
        <v>0</v>
      </c>
      <c r="W70" s="134"/>
      <c r="X70" s="134"/>
      <c r="Y70" s="134"/>
      <c r="Z70" s="135">
        <v>0</v>
      </c>
      <c r="AA70" s="134">
        <f>SUM(Table323[[#This Row],[Single Family ]:[&gt;4 Units ]])</f>
        <v>0</v>
      </c>
      <c r="AB70" s="136"/>
      <c r="AC70" s="136"/>
      <c r="AD70" s="136"/>
      <c r="AE70" s="137">
        <v>0</v>
      </c>
    </row>
    <row r="71" spans="1:31" s="72" customFormat="1" x14ac:dyDescent="0.25">
      <c r="A71" s="67" t="s">
        <v>90</v>
      </c>
      <c r="B71" s="68" t="s">
        <v>240</v>
      </c>
      <c r="C71" s="69" t="s">
        <v>239</v>
      </c>
      <c r="D71" s="70">
        <v>67221.614200000098</v>
      </c>
      <c r="E71" s="70">
        <v>239893.12</v>
      </c>
      <c r="F71" s="71">
        <f>Table323[[#This Row],[Single Family]]+Table323[[#This Row],[2-4 Units]]+Table323[[#This Row],[&gt;4 Units]]</f>
        <v>9</v>
      </c>
      <c r="G71" s="71">
        <v>9</v>
      </c>
      <c r="H71" s="71">
        <v>0</v>
      </c>
      <c r="I71" s="71">
        <v>0</v>
      </c>
      <c r="J71" s="74">
        <v>5076.9399999999996</v>
      </c>
      <c r="K71" s="71">
        <f>SUM(Table323[[#This Row],[Single Family ]:[&gt;4 Units ]])</f>
        <v>21</v>
      </c>
      <c r="L71" s="90">
        <v>17</v>
      </c>
      <c r="M71" s="90">
        <v>3</v>
      </c>
      <c r="N71" s="90">
        <v>1</v>
      </c>
      <c r="O71" s="75">
        <v>234816.18</v>
      </c>
      <c r="Q71" s="147" t="s">
        <v>90</v>
      </c>
      <c r="R71" s="138" t="s">
        <v>240</v>
      </c>
      <c r="S71" s="139" t="s">
        <v>239</v>
      </c>
      <c r="T71" s="140">
        <v>67221.614200000098</v>
      </c>
      <c r="U71" s="140">
        <v>239893.12</v>
      </c>
      <c r="V71" s="141">
        <f>Table323[[#This Row],[Single Family]]+Table323[[#This Row],[2-4 Units]]+Table323[[#This Row],[&gt;4 Units]]</f>
        <v>9</v>
      </c>
      <c r="W71" s="141">
        <v>9</v>
      </c>
      <c r="X71" s="141">
        <v>0</v>
      </c>
      <c r="Y71" s="141">
        <v>0</v>
      </c>
      <c r="Z71" s="142">
        <v>5076.9399999999996</v>
      </c>
      <c r="AA71" s="141">
        <f>SUM(Table323[[#This Row],[Single Family ]:[&gt;4 Units ]])</f>
        <v>21</v>
      </c>
      <c r="AB71" s="143">
        <v>17</v>
      </c>
      <c r="AC71" s="143">
        <v>3</v>
      </c>
      <c r="AD71" s="143">
        <v>1</v>
      </c>
      <c r="AE71" s="144">
        <v>234816.18</v>
      </c>
    </row>
    <row r="72" spans="1:31" s="72" customFormat="1" x14ac:dyDescent="0.25">
      <c r="A72" s="67" t="s">
        <v>91</v>
      </c>
      <c r="B72" s="68" t="s">
        <v>240</v>
      </c>
      <c r="C72" s="69" t="s">
        <v>239</v>
      </c>
      <c r="D72" s="70">
        <v>67436.167800000097</v>
      </c>
      <c r="E72" s="70">
        <v>53807.48</v>
      </c>
      <c r="F72" s="71">
        <f>Table323[[#This Row],[Single Family]]+Table323[[#This Row],[2-4 Units]]+Table323[[#This Row],[&gt;4 Units]]</f>
        <v>19</v>
      </c>
      <c r="G72" s="71">
        <v>18</v>
      </c>
      <c r="H72" s="71">
        <v>1</v>
      </c>
      <c r="I72" s="71">
        <v>0</v>
      </c>
      <c r="J72" s="74">
        <v>8358.1</v>
      </c>
      <c r="K72" s="71">
        <f>SUM(Table323[[#This Row],[Single Family ]:[&gt;4 Units ]])</f>
        <v>30</v>
      </c>
      <c r="L72" s="90">
        <v>23</v>
      </c>
      <c r="M72" s="90">
        <v>7</v>
      </c>
      <c r="N72" s="90">
        <v>0</v>
      </c>
      <c r="O72" s="75">
        <v>45449.38</v>
      </c>
      <c r="Q72" s="146" t="s">
        <v>91</v>
      </c>
      <c r="R72" s="131" t="s">
        <v>240</v>
      </c>
      <c r="S72" s="132" t="s">
        <v>239</v>
      </c>
      <c r="T72" s="133">
        <v>67436.167800000097</v>
      </c>
      <c r="U72" s="133">
        <v>53807.48</v>
      </c>
      <c r="V72" s="134">
        <f>Table323[[#This Row],[Single Family]]+Table323[[#This Row],[2-4 Units]]+Table323[[#This Row],[&gt;4 Units]]</f>
        <v>19</v>
      </c>
      <c r="W72" s="134">
        <v>18</v>
      </c>
      <c r="X72" s="134">
        <v>1</v>
      </c>
      <c r="Y72" s="134">
        <v>0</v>
      </c>
      <c r="Z72" s="135">
        <v>8358.1</v>
      </c>
      <c r="AA72" s="134">
        <f>SUM(Table323[[#This Row],[Single Family ]:[&gt;4 Units ]])</f>
        <v>30</v>
      </c>
      <c r="AB72" s="136">
        <v>23</v>
      </c>
      <c r="AC72" s="136">
        <v>7</v>
      </c>
      <c r="AD72" s="136">
        <v>0</v>
      </c>
      <c r="AE72" s="137">
        <v>45449.38</v>
      </c>
    </row>
    <row r="73" spans="1:31" s="72" customFormat="1" x14ac:dyDescent="0.25">
      <c r="A73" s="67" t="s">
        <v>91</v>
      </c>
      <c r="B73" s="68" t="s">
        <v>243</v>
      </c>
      <c r="C73" s="69" t="s">
        <v>239</v>
      </c>
      <c r="D73" s="70">
        <v>18.556000000000001</v>
      </c>
      <c r="E73" s="70">
        <v>0</v>
      </c>
      <c r="F73" s="71">
        <f>Table323[[#This Row],[Single Family]]+Table323[[#This Row],[2-4 Units]]+Table323[[#This Row],[&gt;4 Units]]</f>
        <v>0</v>
      </c>
      <c r="G73" s="71"/>
      <c r="H73" s="71"/>
      <c r="I73" s="71"/>
      <c r="J73" s="74">
        <v>0</v>
      </c>
      <c r="K73" s="71">
        <f>SUM(Table323[[#This Row],[Single Family ]:[&gt;4 Units ]])</f>
        <v>0</v>
      </c>
      <c r="L73" s="90"/>
      <c r="M73" s="90"/>
      <c r="N73" s="90"/>
      <c r="O73" s="75">
        <v>0</v>
      </c>
      <c r="Q73" s="147" t="s">
        <v>91</v>
      </c>
      <c r="R73" s="138" t="s">
        <v>243</v>
      </c>
      <c r="S73" s="139" t="s">
        <v>239</v>
      </c>
      <c r="T73" s="140">
        <v>18.556000000000001</v>
      </c>
      <c r="U73" s="140">
        <v>0</v>
      </c>
      <c r="V73" s="141">
        <f>Table323[[#This Row],[Single Family]]+Table323[[#This Row],[2-4 Units]]+Table323[[#This Row],[&gt;4 Units]]</f>
        <v>0</v>
      </c>
      <c r="W73" s="141"/>
      <c r="X73" s="141"/>
      <c r="Y73" s="141"/>
      <c r="Z73" s="142">
        <v>0</v>
      </c>
      <c r="AA73" s="141">
        <f>SUM(Table323[[#This Row],[Single Family ]:[&gt;4 Units ]])</f>
        <v>0</v>
      </c>
      <c r="AB73" s="143"/>
      <c r="AC73" s="143"/>
      <c r="AD73" s="143"/>
      <c r="AE73" s="144">
        <v>0</v>
      </c>
    </row>
    <row r="74" spans="1:31" s="72" customFormat="1" x14ac:dyDescent="0.25">
      <c r="A74" s="67" t="s">
        <v>91</v>
      </c>
      <c r="B74" s="68" t="s">
        <v>242</v>
      </c>
      <c r="C74" s="69" t="s">
        <v>239</v>
      </c>
      <c r="D74" s="70">
        <v>78.866</v>
      </c>
      <c r="E74" s="70">
        <v>0</v>
      </c>
      <c r="F74" s="71">
        <f>Table323[[#This Row],[Single Family]]+Table323[[#This Row],[2-4 Units]]+Table323[[#This Row],[&gt;4 Units]]</f>
        <v>0</v>
      </c>
      <c r="G74" s="71"/>
      <c r="H74" s="71"/>
      <c r="I74" s="71"/>
      <c r="J74" s="74">
        <v>0</v>
      </c>
      <c r="K74" s="71">
        <f>SUM(Table323[[#This Row],[Single Family ]:[&gt;4 Units ]])</f>
        <v>0</v>
      </c>
      <c r="L74" s="90"/>
      <c r="M74" s="90"/>
      <c r="N74" s="90"/>
      <c r="O74" s="75">
        <v>0</v>
      </c>
      <c r="Q74" s="146" t="s">
        <v>91</v>
      </c>
      <c r="R74" s="131" t="s">
        <v>242</v>
      </c>
      <c r="S74" s="132" t="s">
        <v>239</v>
      </c>
      <c r="T74" s="133">
        <v>78.866</v>
      </c>
      <c r="U74" s="133">
        <v>0</v>
      </c>
      <c r="V74" s="134">
        <f>Table323[[#This Row],[Single Family]]+Table323[[#This Row],[2-4 Units]]+Table323[[#This Row],[&gt;4 Units]]</f>
        <v>0</v>
      </c>
      <c r="W74" s="134"/>
      <c r="X74" s="134"/>
      <c r="Y74" s="134"/>
      <c r="Z74" s="135">
        <v>0</v>
      </c>
      <c r="AA74" s="134">
        <f>SUM(Table323[[#This Row],[Single Family ]:[&gt;4 Units ]])</f>
        <v>0</v>
      </c>
      <c r="AB74" s="136"/>
      <c r="AC74" s="136"/>
      <c r="AD74" s="136"/>
      <c r="AE74" s="137">
        <v>0</v>
      </c>
    </row>
    <row r="75" spans="1:31" s="72" customFormat="1" x14ac:dyDescent="0.25">
      <c r="A75" s="67" t="s">
        <v>92</v>
      </c>
      <c r="B75" s="68" t="s">
        <v>240</v>
      </c>
      <c r="C75" s="69" t="s">
        <v>239</v>
      </c>
      <c r="D75" s="70">
        <v>27045.101699999999</v>
      </c>
      <c r="E75" s="70">
        <v>17678.66</v>
      </c>
      <c r="F75" s="71">
        <f>Table323[[#This Row],[Single Family]]+Table323[[#This Row],[2-4 Units]]+Table323[[#This Row],[&gt;4 Units]]</f>
        <v>5</v>
      </c>
      <c r="G75" s="71">
        <v>5</v>
      </c>
      <c r="H75" s="71">
        <v>0</v>
      </c>
      <c r="I75" s="71">
        <v>0</v>
      </c>
      <c r="J75" s="74">
        <v>2053.25</v>
      </c>
      <c r="K75" s="71">
        <f>SUM(Table323[[#This Row],[Single Family ]:[&gt;4 Units ]])</f>
        <v>20</v>
      </c>
      <c r="L75" s="90">
        <v>11</v>
      </c>
      <c r="M75" s="90">
        <v>9</v>
      </c>
      <c r="N75" s="90">
        <v>0</v>
      </c>
      <c r="O75" s="75">
        <v>15625.41</v>
      </c>
      <c r="Q75" s="147" t="s">
        <v>92</v>
      </c>
      <c r="R75" s="138" t="s">
        <v>240</v>
      </c>
      <c r="S75" s="139" t="s">
        <v>239</v>
      </c>
      <c r="T75" s="140">
        <v>27045.101699999999</v>
      </c>
      <c r="U75" s="140">
        <v>17678.66</v>
      </c>
      <c r="V75" s="141">
        <f>Table323[[#This Row],[Single Family]]+Table323[[#This Row],[2-4 Units]]+Table323[[#This Row],[&gt;4 Units]]</f>
        <v>5</v>
      </c>
      <c r="W75" s="141">
        <v>5</v>
      </c>
      <c r="X75" s="141">
        <v>0</v>
      </c>
      <c r="Y75" s="141">
        <v>0</v>
      </c>
      <c r="Z75" s="142">
        <v>2053.25</v>
      </c>
      <c r="AA75" s="141">
        <f>SUM(Table323[[#This Row],[Single Family ]:[&gt;4 Units ]])</f>
        <v>20</v>
      </c>
      <c r="AB75" s="143">
        <v>11</v>
      </c>
      <c r="AC75" s="143">
        <v>9</v>
      </c>
      <c r="AD75" s="143">
        <v>0</v>
      </c>
      <c r="AE75" s="144">
        <v>15625.41</v>
      </c>
    </row>
    <row r="76" spans="1:31" s="72" customFormat="1" x14ac:dyDescent="0.25">
      <c r="A76" s="67" t="s">
        <v>92</v>
      </c>
      <c r="B76" s="68" t="s">
        <v>242</v>
      </c>
      <c r="C76" s="69" t="s">
        <v>239</v>
      </c>
      <c r="D76" s="70">
        <v>118.6635</v>
      </c>
      <c r="E76" s="70">
        <v>0</v>
      </c>
      <c r="F76" s="71">
        <f>Table323[[#This Row],[Single Family]]+Table323[[#This Row],[2-4 Units]]+Table323[[#This Row],[&gt;4 Units]]</f>
        <v>0</v>
      </c>
      <c r="G76" s="71"/>
      <c r="H76" s="71"/>
      <c r="I76" s="71"/>
      <c r="J76" s="74">
        <v>0</v>
      </c>
      <c r="K76" s="71">
        <f>SUM(Table323[[#This Row],[Single Family ]:[&gt;4 Units ]])</f>
        <v>0</v>
      </c>
      <c r="L76" s="90"/>
      <c r="M76" s="90"/>
      <c r="N76" s="90"/>
      <c r="O76" s="75">
        <v>0</v>
      </c>
      <c r="Q76" s="146" t="s">
        <v>92</v>
      </c>
      <c r="R76" s="131" t="s">
        <v>242</v>
      </c>
      <c r="S76" s="132" t="s">
        <v>239</v>
      </c>
      <c r="T76" s="133">
        <v>118.6635</v>
      </c>
      <c r="U76" s="133">
        <v>0</v>
      </c>
      <c r="V76" s="134">
        <f>Table323[[#This Row],[Single Family]]+Table323[[#This Row],[2-4 Units]]+Table323[[#This Row],[&gt;4 Units]]</f>
        <v>0</v>
      </c>
      <c r="W76" s="134"/>
      <c r="X76" s="134"/>
      <c r="Y76" s="134"/>
      <c r="Z76" s="135">
        <v>0</v>
      </c>
      <c r="AA76" s="134">
        <f>SUM(Table323[[#This Row],[Single Family ]:[&gt;4 Units ]])</f>
        <v>0</v>
      </c>
      <c r="AB76" s="136"/>
      <c r="AC76" s="136"/>
      <c r="AD76" s="136"/>
      <c r="AE76" s="137">
        <v>0</v>
      </c>
    </row>
    <row r="77" spans="1:31" s="72" customFormat="1" x14ac:dyDescent="0.25">
      <c r="A77" s="67" t="s">
        <v>93</v>
      </c>
      <c r="B77" s="68" t="s">
        <v>260</v>
      </c>
      <c r="C77" s="69" t="s">
        <v>239</v>
      </c>
      <c r="D77" s="70">
        <v>0</v>
      </c>
      <c r="E77" s="70">
        <v>34954.18</v>
      </c>
      <c r="F77" s="71">
        <f>Table323[[#This Row],[Single Family]]+Table323[[#This Row],[2-4 Units]]+Table323[[#This Row],[&gt;4 Units]]</f>
        <v>14</v>
      </c>
      <c r="G77" s="71">
        <v>13</v>
      </c>
      <c r="H77" s="71">
        <v>1</v>
      </c>
      <c r="I77" s="71">
        <v>0</v>
      </c>
      <c r="J77" s="74">
        <v>8317.02</v>
      </c>
      <c r="K77" s="71">
        <f>SUM(Table323[[#This Row],[Single Family ]:[&gt;4 Units ]])</f>
        <v>30</v>
      </c>
      <c r="L77" s="90">
        <v>18</v>
      </c>
      <c r="M77" s="90">
        <v>12</v>
      </c>
      <c r="N77" s="90">
        <v>0</v>
      </c>
      <c r="O77" s="75">
        <v>26637.16</v>
      </c>
      <c r="Q77" s="147" t="s">
        <v>93</v>
      </c>
      <c r="R77" s="138" t="s">
        <v>260</v>
      </c>
      <c r="S77" s="139" t="s">
        <v>239</v>
      </c>
      <c r="T77" s="140">
        <v>0</v>
      </c>
      <c r="U77" s="140">
        <v>34954.18</v>
      </c>
      <c r="V77" s="141">
        <f>Table323[[#This Row],[Single Family]]+Table323[[#This Row],[2-4 Units]]+Table323[[#This Row],[&gt;4 Units]]</f>
        <v>14</v>
      </c>
      <c r="W77" s="141">
        <v>13</v>
      </c>
      <c r="X77" s="141">
        <v>1</v>
      </c>
      <c r="Y77" s="141">
        <v>0</v>
      </c>
      <c r="Z77" s="142">
        <v>8317.02</v>
      </c>
      <c r="AA77" s="141">
        <f>SUM(Table323[[#This Row],[Single Family ]:[&gt;4 Units ]])</f>
        <v>30</v>
      </c>
      <c r="AB77" s="143">
        <v>18</v>
      </c>
      <c r="AC77" s="143">
        <v>12</v>
      </c>
      <c r="AD77" s="143">
        <v>0</v>
      </c>
      <c r="AE77" s="144">
        <v>26637.16</v>
      </c>
    </row>
    <row r="78" spans="1:31" s="72" customFormat="1" x14ac:dyDescent="0.25">
      <c r="A78" s="67" t="s">
        <v>93</v>
      </c>
      <c r="B78" s="68" t="s">
        <v>240</v>
      </c>
      <c r="C78" s="69" t="s">
        <v>244</v>
      </c>
      <c r="D78" s="70">
        <v>69620.792000000001</v>
      </c>
      <c r="E78" s="70">
        <v>0</v>
      </c>
      <c r="F78" s="71">
        <f>Table323[[#This Row],[Single Family]]+Table323[[#This Row],[2-4 Units]]+Table323[[#This Row],[&gt;4 Units]]</f>
        <v>0</v>
      </c>
      <c r="G78" s="71"/>
      <c r="H78" s="71"/>
      <c r="I78" s="71"/>
      <c r="J78" s="74">
        <v>0</v>
      </c>
      <c r="K78" s="71">
        <f>SUM(Table323[[#This Row],[Single Family ]:[&gt;4 Units ]])</f>
        <v>0</v>
      </c>
      <c r="L78" s="90"/>
      <c r="M78" s="90"/>
      <c r="N78" s="90"/>
      <c r="O78" s="75">
        <v>0</v>
      </c>
      <c r="Q78" s="146" t="s">
        <v>93</v>
      </c>
      <c r="R78" s="131" t="s">
        <v>240</v>
      </c>
      <c r="S78" s="132" t="s">
        <v>244</v>
      </c>
      <c r="T78" s="133">
        <v>69620.792000000001</v>
      </c>
      <c r="U78" s="133">
        <v>0</v>
      </c>
      <c r="V78" s="134">
        <f>Table323[[#This Row],[Single Family]]+Table323[[#This Row],[2-4 Units]]+Table323[[#This Row],[&gt;4 Units]]</f>
        <v>0</v>
      </c>
      <c r="W78" s="134"/>
      <c r="X78" s="134"/>
      <c r="Y78" s="134"/>
      <c r="Z78" s="135">
        <v>0</v>
      </c>
      <c r="AA78" s="134">
        <f>SUM(Table323[[#This Row],[Single Family ]:[&gt;4 Units ]])</f>
        <v>0</v>
      </c>
      <c r="AB78" s="136"/>
      <c r="AC78" s="136"/>
      <c r="AD78" s="136"/>
      <c r="AE78" s="137">
        <v>0</v>
      </c>
    </row>
    <row r="79" spans="1:31" s="72" customFormat="1" x14ac:dyDescent="0.25">
      <c r="A79" s="67" t="s">
        <v>93</v>
      </c>
      <c r="B79" s="68" t="s">
        <v>242</v>
      </c>
      <c r="C79" s="69" t="s">
        <v>244</v>
      </c>
      <c r="D79" s="70">
        <v>99.9512</v>
      </c>
      <c r="E79" s="70">
        <v>0</v>
      </c>
      <c r="F79" s="71">
        <f>Table323[[#This Row],[Single Family]]+Table323[[#This Row],[2-4 Units]]+Table323[[#This Row],[&gt;4 Units]]</f>
        <v>0</v>
      </c>
      <c r="G79" s="71"/>
      <c r="H79" s="71"/>
      <c r="I79" s="71"/>
      <c r="J79" s="74">
        <v>0</v>
      </c>
      <c r="K79" s="71">
        <f>SUM(Table323[[#This Row],[Single Family ]:[&gt;4 Units ]])</f>
        <v>0</v>
      </c>
      <c r="L79" s="90"/>
      <c r="M79" s="90"/>
      <c r="N79" s="90"/>
      <c r="O79" s="75">
        <v>0</v>
      </c>
      <c r="Q79" s="147" t="s">
        <v>93</v>
      </c>
      <c r="R79" s="138" t="s">
        <v>242</v>
      </c>
      <c r="S79" s="139" t="s">
        <v>244</v>
      </c>
      <c r="T79" s="140">
        <v>99.9512</v>
      </c>
      <c r="U79" s="140">
        <v>0</v>
      </c>
      <c r="V79" s="141">
        <f>Table323[[#This Row],[Single Family]]+Table323[[#This Row],[2-4 Units]]+Table323[[#This Row],[&gt;4 Units]]</f>
        <v>0</v>
      </c>
      <c r="W79" s="141"/>
      <c r="X79" s="141"/>
      <c r="Y79" s="141"/>
      <c r="Z79" s="142">
        <v>0</v>
      </c>
      <c r="AA79" s="141">
        <f>SUM(Table323[[#This Row],[Single Family ]:[&gt;4 Units ]])</f>
        <v>0</v>
      </c>
      <c r="AB79" s="143"/>
      <c r="AC79" s="143"/>
      <c r="AD79" s="143"/>
      <c r="AE79" s="144">
        <v>0</v>
      </c>
    </row>
    <row r="80" spans="1:31" s="72" customFormat="1" x14ac:dyDescent="0.25">
      <c r="A80" s="67" t="s">
        <v>225</v>
      </c>
      <c r="B80" s="68" t="s">
        <v>240</v>
      </c>
      <c r="C80" s="69" t="s">
        <v>239</v>
      </c>
      <c r="D80" s="70">
        <v>24172.335500000001</v>
      </c>
      <c r="E80" s="70">
        <v>3053.03</v>
      </c>
      <c r="F80" s="71">
        <f>Table323[[#This Row],[Single Family]]+Table323[[#This Row],[2-4 Units]]+Table323[[#This Row],[&gt;4 Units]]</f>
        <v>3</v>
      </c>
      <c r="G80" s="71">
        <v>3</v>
      </c>
      <c r="H80" s="71">
        <v>0</v>
      </c>
      <c r="I80" s="71">
        <v>0</v>
      </c>
      <c r="J80" s="74">
        <v>563.20000000000005</v>
      </c>
      <c r="K80" s="71">
        <f>SUM(Table323[[#This Row],[Single Family ]:[&gt;4 Units ]])</f>
        <v>7</v>
      </c>
      <c r="L80" s="90">
        <v>4</v>
      </c>
      <c r="M80" s="90">
        <v>3</v>
      </c>
      <c r="N80" s="90">
        <v>0</v>
      </c>
      <c r="O80" s="75">
        <v>2489.83</v>
      </c>
      <c r="Q80" s="146" t="s">
        <v>225</v>
      </c>
      <c r="R80" s="131" t="s">
        <v>240</v>
      </c>
      <c r="S80" s="132" t="s">
        <v>239</v>
      </c>
      <c r="T80" s="133">
        <v>24172.335500000001</v>
      </c>
      <c r="U80" s="133">
        <v>3053.03</v>
      </c>
      <c r="V80" s="134">
        <f>Table323[[#This Row],[Single Family]]+Table323[[#This Row],[2-4 Units]]+Table323[[#This Row],[&gt;4 Units]]</f>
        <v>3</v>
      </c>
      <c r="W80" s="134">
        <v>3</v>
      </c>
      <c r="X80" s="134">
        <v>0</v>
      </c>
      <c r="Y80" s="134">
        <v>0</v>
      </c>
      <c r="Z80" s="135">
        <v>563.20000000000005</v>
      </c>
      <c r="AA80" s="134">
        <f>SUM(Table323[[#This Row],[Single Family ]:[&gt;4 Units ]])</f>
        <v>7</v>
      </c>
      <c r="AB80" s="136">
        <v>4</v>
      </c>
      <c r="AC80" s="136">
        <v>3</v>
      </c>
      <c r="AD80" s="136">
        <v>0</v>
      </c>
      <c r="AE80" s="137">
        <v>2489.83</v>
      </c>
    </row>
    <row r="81" spans="1:31" s="72" customFormat="1" x14ac:dyDescent="0.25">
      <c r="A81" s="67" t="s">
        <v>225</v>
      </c>
      <c r="B81" s="68" t="s">
        <v>243</v>
      </c>
      <c r="C81" s="69" t="s">
        <v>239</v>
      </c>
      <c r="D81" s="70">
        <v>37.274000000000001</v>
      </c>
      <c r="E81" s="70">
        <v>0</v>
      </c>
      <c r="F81" s="71">
        <f>Table323[[#This Row],[Single Family]]+Table323[[#This Row],[2-4 Units]]+Table323[[#This Row],[&gt;4 Units]]</f>
        <v>0</v>
      </c>
      <c r="G81" s="71"/>
      <c r="H81" s="71"/>
      <c r="I81" s="71"/>
      <c r="J81" s="74">
        <v>0</v>
      </c>
      <c r="K81" s="71">
        <f>SUM(Table323[[#This Row],[Single Family ]:[&gt;4 Units ]])</f>
        <v>0</v>
      </c>
      <c r="L81" s="90"/>
      <c r="M81" s="90"/>
      <c r="N81" s="90"/>
      <c r="O81" s="75">
        <v>0</v>
      </c>
      <c r="Q81" s="147" t="s">
        <v>225</v>
      </c>
      <c r="R81" s="138" t="s">
        <v>243</v>
      </c>
      <c r="S81" s="139" t="s">
        <v>239</v>
      </c>
      <c r="T81" s="140">
        <v>37.274000000000001</v>
      </c>
      <c r="U81" s="140">
        <v>0</v>
      </c>
      <c r="V81" s="141">
        <f>Table323[[#This Row],[Single Family]]+Table323[[#This Row],[2-4 Units]]+Table323[[#This Row],[&gt;4 Units]]</f>
        <v>0</v>
      </c>
      <c r="W81" s="141"/>
      <c r="X81" s="141"/>
      <c r="Y81" s="141"/>
      <c r="Z81" s="142">
        <v>0</v>
      </c>
      <c r="AA81" s="141">
        <f>SUM(Table323[[#This Row],[Single Family ]:[&gt;4 Units ]])</f>
        <v>0</v>
      </c>
      <c r="AB81" s="143"/>
      <c r="AC81" s="143"/>
      <c r="AD81" s="143"/>
      <c r="AE81" s="144">
        <v>0</v>
      </c>
    </row>
    <row r="82" spans="1:31" s="72" customFormat="1" x14ac:dyDescent="0.25">
      <c r="A82" s="67" t="s">
        <v>94</v>
      </c>
      <c r="B82" s="68" t="s">
        <v>260</v>
      </c>
      <c r="C82" s="69" t="s">
        <v>239</v>
      </c>
      <c r="D82" s="70">
        <v>0</v>
      </c>
      <c r="E82" s="70">
        <v>21408.65</v>
      </c>
      <c r="F82" s="71">
        <f>Table323[[#This Row],[Single Family]]+Table323[[#This Row],[2-4 Units]]+Table323[[#This Row],[&gt;4 Units]]</f>
        <v>3</v>
      </c>
      <c r="G82" s="71">
        <v>3</v>
      </c>
      <c r="H82" s="71">
        <v>0</v>
      </c>
      <c r="I82" s="71">
        <v>0</v>
      </c>
      <c r="J82" s="74">
        <v>1427.69</v>
      </c>
      <c r="K82" s="71">
        <f>SUM(Table323[[#This Row],[Single Family ]:[&gt;4 Units ]])</f>
        <v>22</v>
      </c>
      <c r="L82" s="90">
        <v>19</v>
      </c>
      <c r="M82" s="90">
        <v>2</v>
      </c>
      <c r="N82" s="90">
        <v>1</v>
      </c>
      <c r="O82" s="75">
        <v>19980.96</v>
      </c>
      <c r="Q82" s="146" t="s">
        <v>94</v>
      </c>
      <c r="R82" s="131" t="s">
        <v>260</v>
      </c>
      <c r="S82" s="132" t="s">
        <v>239</v>
      </c>
      <c r="T82" s="133">
        <v>0</v>
      </c>
      <c r="U82" s="133">
        <v>21408.65</v>
      </c>
      <c r="V82" s="134">
        <f>Table323[[#This Row],[Single Family]]+Table323[[#This Row],[2-4 Units]]+Table323[[#This Row],[&gt;4 Units]]</f>
        <v>3</v>
      </c>
      <c r="W82" s="134">
        <v>3</v>
      </c>
      <c r="X82" s="134">
        <v>0</v>
      </c>
      <c r="Y82" s="134">
        <v>0</v>
      </c>
      <c r="Z82" s="135">
        <v>1427.69</v>
      </c>
      <c r="AA82" s="134">
        <f>SUM(Table323[[#This Row],[Single Family ]:[&gt;4 Units ]])</f>
        <v>22</v>
      </c>
      <c r="AB82" s="136">
        <v>19</v>
      </c>
      <c r="AC82" s="136">
        <v>2</v>
      </c>
      <c r="AD82" s="136">
        <v>1</v>
      </c>
      <c r="AE82" s="137">
        <v>19980.96</v>
      </c>
    </row>
    <row r="83" spans="1:31" s="72" customFormat="1" x14ac:dyDescent="0.25">
      <c r="A83" s="67" t="s">
        <v>94</v>
      </c>
      <c r="B83" s="68" t="s">
        <v>240</v>
      </c>
      <c r="C83" s="69" t="s">
        <v>244</v>
      </c>
      <c r="D83" s="70">
        <v>49786.050399999898</v>
      </c>
      <c r="E83" s="70">
        <v>0</v>
      </c>
      <c r="F83" s="71">
        <f>Table323[[#This Row],[Single Family]]+Table323[[#This Row],[2-4 Units]]+Table323[[#This Row],[&gt;4 Units]]</f>
        <v>0</v>
      </c>
      <c r="G83" s="71"/>
      <c r="H83" s="71"/>
      <c r="I83" s="71"/>
      <c r="J83" s="74">
        <v>0</v>
      </c>
      <c r="K83" s="71">
        <f>SUM(Table323[[#This Row],[Single Family ]:[&gt;4 Units ]])</f>
        <v>0</v>
      </c>
      <c r="L83" s="90"/>
      <c r="M83" s="90"/>
      <c r="N83" s="90"/>
      <c r="O83" s="75">
        <v>0</v>
      </c>
      <c r="Q83" s="147" t="s">
        <v>94</v>
      </c>
      <c r="R83" s="138" t="s">
        <v>240</v>
      </c>
      <c r="S83" s="139" t="s">
        <v>244</v>
      </c>
      <c r="T83" s="140">
        <v>49786.050399999898</v>
      </c>
      <c r="U83" s="140">
        <v>0</v>
      </c>
      <c r="V83" s="141">
        <f>Table323[[#This Row],[Single Family]]+Table323[[#This Row],[2-4 Units]]+Table323[[#This Row],[&gt;4 Units]]</f>
        <v>0</v>
      </c>
      <c r="W83" s="141"/>
      <c r="X83" s="141"/>
      <c r="Y83" s="141"/>
      <c r="Z83" s="142">
        <v>0</v>
      </c>
      <c r="AA83" s="141">
        <f>SUM(Table323[[#This Row],[Single Family ]:[&gt;4 Units ]])</f>
        <v>0</v>
      </c>
      <c r="AB83" s="143"/>
      <c r="AC83" s="143"/>
      <c r="AD83" s="143"/>
      <c r="AE83" s="144">
        <v>0</v>
      </c>
    </row>
    <row r="84" spans="1:31" s="72" customFormat="1" x14ac:dyDescent="0.25">
      <c r="A84" s="67" t="s">
        <v>95</v>
      </c>
      <c r="B84" s="68" t="s">
        <v>260</v>
      </c>
      <c r="C84" s="69" t="s">
        <v>239</v>
      </c>
      <c r="D84" s="70">
        <v>0</v>
      </c>
      <c r="E84" s="70">
        <v>48424.62</v>
      </c>
      <c r="F84" s="71">
        <f>Table323[[#This Row],[Single Family]]+Table323[[#This Row],[2-4 Units]]+Table323[[#This Row],[&gt;4 Units]]</f>
        <v>9</v>
      </c>
      <c r="G84" s="71">
        <v>7</v>
      </c>
      <c r="H84" s="71">
        <v>2</v>
      </c>
      <c r="I84" s="71">
        <v>0</v>
      </c>
      <c r="J84" s="74">
        <v>4874.45</v>
      </c>
      <c r="K84" s="71">
        <f>SUM(Table323[[#This Row],[Single Family ]:[&gt;4 Units ]])</f>
        <v>29</v>
      </c>
      <c r="L84" s="90">
        <v>7</v>
      </c>
      <c r="M84" s="90">
        <v>22</v>
      </c>
      <c r="N84" s="90">
        <v>0</v>
      </c>
      <c r="O84" s="75">
        <v>43550.17</v>
      </c>
      <c r="Q84" s="146" t="s">
        <v>95</v>
      </c>
      <c r="R84" s="131" t="s">
        <v>260</v>
      </c>
      <c r="S84" s="132" t="s">
        <v>239</v>
      </c>
      <c r="T84" s="133">
        <v>0</v>
      </c>
      <c r="U84" s="133">
        <v>48424.62</v>
      </c>
      <c r="V84" s="134">
        <f>Table323[[#This Row],[Single Family]]+Table323[[#This Row],[2-4 Units]]+Table323[[#This Row],[&gt;4 Units]]</f>
        <v>9</v>
      </c>
      <c r="W84" s="134">
        <v>7</v>
      </c>
      <c r="X84" s="134">
        <v>2</v>
      </c>
      <c r="Y84" s="134">
        <v>0</v>
      </c>
      <c r="Z84" s="135">
        <v>4874.45</v>
      </c>
      <c r="AA84" s="134">
        <f>SUM(Table323[[#This Row],[Single Family ]:[&gt;4 Units ]])</f>
        <v>29</v>
      </c>
      <c r="AB84" s="136">
        <v>7</v>
      </c>
      <c r="AC84" s="136">
        <v>22</v>
      </c>
      <c r="AD84" s="136">
        <v>0</v>
      </c>
      <c r="AE84" s="137">
        <v>43550.17</v>
      </c>
    </row>
    <row r="85" spans="1:31" s="72" customFormat="1" x14ac:dyDescent="0.25">
      <c r="A85" s="67" t="s">
        <v>95</v>
      </c>
      <c r="B85" s="68" t="s">
        <v>240</v>
      </c>
      <c r="C85" s="69" t="s">
        <v>244</v>
      </c>
      <c r="D85" s="70">
        <v>53978.008699999998</v>
      </c>
      <c r="E85" s="70">
        <v>0</v>
      </c>
      <c r="F85" s="71">
        <f>Table323[[#This Row],[Single Family]]+Table323[[#This Row],[2-4 Units]]+Table323[[#This Row],[&gt;4 Units]]</f>
        <v>0</v>
      </c>
      <c r="G85" s="71"/>
      <c r="H85" s="71"/>
      <c r="I85" s="71"/>
      <c r="J85" s="74">
        <v>0</v>
      </c>
      <c r="K85" s="71">
        <f>SUM(Table323[[#This Row],[Single Family ]:[&gt;4 Units ]])</f>
        <v>0</v>
      </c>
      <c r="L85" s="90"/>
      <c r="M85" s="90"/>
      <c r="N85" s="90"/>
      <c r="O85" s="75">
        <v>0</v>
      </c>
      <c r="Q85" s="147" t="s">
        <v>95</v>
      </c>
      <c r="R85" s="138" t="s">
        <v>240</v>
      </c>
      <c r="S85" s="139" t="s">
        <v>244</v>
      </c>
      <c r="T85" s="140">
        <v>53978.008699999998</v>
      </c>
      <c r="U85" s="140">
        <v>0</v>
      </c>
      <c r="V85" s="141">
        <f>Table323[[#This Row],[Single Family]]+Table323[[#This Row],[2-4 Units]]+Table323[[#This Row],[&gt;4 Units]]</f>
        <v>0</v>
      </c>
      <c r="W85" s="141"/>
      <c r="X85" s="141"/>
      <c r="Y85" s="141"/>
      <c r="Z85" s="142">
        <v>0</v>
      </c>
      <c r="AA85" s="141">
        <f>SUM(Table323[[#This Row],[Single Family ]:[&gt;4 Units ]])</f>
        <v>0</v>
      </c>
      <c r="AB85" s="143"/>
      <c r="AC85" s="143"/>
      <c r="AD85" s="143"/>
      <c r="AE85" s="144">
        <v>0</v>
      </c>
    </row>
    <row r="86" spans="1:31" s="72" customFormat="1" x14ac:dyDescent="0.25">
      <c r="A86" s="67" t="s">
        <v>96</v>
      </c>
      <c r="B86" s="68" t="s">
        <v>260</v>
      </c>
      <c r="C86" s="69" t="s">
        <v>239</v>
      </c>
      <c r="D86" s="70">
        <v>0</v>
      </c>
      <c r="E86" s="70">
        <v>7178.22</v>
      </c>
      <c r="F86" s="71">
        <f>Table323[[#This Row],[Single Family]]+Table323[[#This Row],[2-4 Units]]+Table323[[#This Row],[&gt;4 Units]]</f>
        <v>5</v>
      </c>
      <c r="G86" s="71">
        <v>4</v>
      </c>
      <c r="H86" s="71">
        <v>1</v>
      </c>
      <c r="I86" s="71">
        <v>0</v>
      </c>
      <c r="J86" s="74">
        <v>501.38</v>
      </c>
      <c r="K86" s="71">
        <f>SUM(Table323[[#This Row],[Single Family ]:[&gt;4 Units ]])</f>
        <v>17</v>
      </c>
      <c r="L86" s="90">
        <v>4</v>
      </c>
      <c r="M86" s="90">
        <v>13</v>
      </c>
      <c r="N86" s="90">
        <v>0</v>
      </c>
      <c r="O86" s="75">
        <v>6676.84</v>
      </c>
      <c r="Q86" s="146" t="s">
        <v>96</v>
      </c>
      <c r="R86" s="131" t="s">
        <v>260</v>
      </c>
      <c r="S86" s="132" t="s">
        <v>239</v>
      </c>
      <c r="T86" s="133">
        <v>0</v>
      </c>
      <c r="U86" s="133">
        <v>7178.22</v>
      </c>
      <c r="V86" s="134">
        <f>Table323[[#This Row],[Single Family]]+Table323[[#This Row],[2-4 Units]]+Table323[[#This Row],[&gt;4 Units]]</f>
        <v>5</v>
      </c>
      <c r="W86" s="134">
        <v>4</v>
      </c>
      <c r="X86" s="134">
        <v>1</v>
      </c>
      <c r="Y86" s="134">
        <v>0</v>
      </c>
      <c r="Z86" s="135">
        <v>501.38</v>
      </c>
      <c r="AA86" s="134">
        <f>SUM(Table323[[#This Row],[Single Family ]:[&gt;4 Units ]])</f>
        <v>17</v>
      </c>
      <c r="AB86" s="136">
        <v>4</v>
      </c>
      <c r="AC86" s="136">
        <v>13</v>
      </c>
      <c r="AD86" s="136">
        <v>0</v>
      </c>
      <c r="AE86" s="137">
        <v>6676.84</v>
      </c>
    </row>
    <row r="87" spans="1:31" s="72" customFormat="1" x14ac:dyDescent="0.25">
      <c r="A87" s="67" t="s">
        <v>96</v>
      </c>
      <c r="B87" s="68" t="s">
        <v>240</v>
      </c>
      <c r="C87" s="69" t="s">
        <v>244</v>
      </c>
      <c r="D87" s="70">
        <v>38030.339099999997</v>
      </c>
      <c r="E87" s="70">
        <v>0</v>
      </c>
      <c r="F87" s="71">
        <f>Table323[[#This Row],[Single Family]]+Table323[[#This Row],[2-4 Units]]+Table323[[#This Row],[&gt;4 Units]]</f>
        <v>0</v>
      </c>
      <c r="G87" s="71"/>
      <c r="H87" s="71"/>
      <c r="I87" s="71"/>
      <c r="J87" s="74">
        <v>0</v>
      </c>
      <c r="K87" s="71">
        <f>SUM(Table323[[#This Row],[Single Family ]:[&gt;4 Units ]])</f>
        <v>0</v>
      </c>
      <c r="L87" s="90"/>
      <c r="M87" s="90"/>
      <c r="N87" s="90"/>
      <c r="O87" s="75">
        <v>0</v>
      </c>
      <c r="Q87" s="147" t="s">
        <v>96</v>
      </c>
      <c r="R87" s="138" t="s">
        <v>240</v>
      </c>
      <c r="S87" s="139" t="s">
        <v>244</v>
      </c>
      <c r="T87" s="140">
        <v>38030.339099999997</v>
      </c>
      <c r="U87" s="140">
        <v>0</v>
      </c>
      <c r="V87" s="141">
        <f>Table323[[#This Row],[Single Family]]+Table323[[#This Row],[2-4 Units]]+Table323[[#This Row],[&gt;4 Units]]</f>
        <v>0</v>
      </c>
      <c r="W87" s="141"/>
      <c r="X87" s="141"/>
      <c r="Y87" s="141"/>
      <c r="Z87" s="142">
        <v>0</v>
      </c>
      <c r="AA87" s="141">
        <f>SUM(Table323[[#This Row],[Single Family ]:[&gt;4 Units ]])</f>
        <v>0</v>
      </c>
      <c r="AB87" s="143"/>
      <c r="AC87" s="143"/>
      <c r="AD87" s="143"/>
      <c r="AE87" s="144">
        <v>0</v>
      </c>
    </row>
    <row r="88" spans="1:31" s="72" customFormat="1" x14ac:dyDescent="0.25">
      <c r="A88" s="67" t="s">
        <v>97</v>
      </c>
      <c r="B88" s="68" t="s">
        <v>260</v>
      </c>
      <c r="C88" s="69" t="s">
        <v>239</v>
      </c>
      <c r="D88" s="70">
        <v>0</v>
      </c>
      <c r="E88" s="70">
        <v>846.37</v>
      </c>
      <c r="F88" s="71">
        <f>Table323[[#This Row],[Single Family]]+Table323[[#This Row],[2-4 Units]]+Table323[[#This Row],[&gt;4 Units]]</f>
        <v>1</v>
      </c>
      <c r="G88" s="71">
        <v>1</v>
      </c>
      <c r="H88" s="71">
        <v>0</v>
      </c>
      <c r="I88" s="71">
        <v>0</v>
      </c>
      <c r="J88" s="74">
        <v>134.5</v>
      </c>
      <c r="K88" s="71">
        <f>SUM(Table323[[#This Row],[Single Family ]:[&gt;4 Units ]])</f>
        <v>7</v>
      </c>
      <c r="L88" s="90">
        <v>1</v>
      </c>
      <c r="M88" s="90">
        <v>6</v>
      </c>
      <c r="N88" s="90">
        <v>0</v>
      </c>
      <c r="O88" s="75">
        <v>711.87</v>
      </c>
      <c r="Q88" s="146" t="s">
        <v>97</v>
      </c>
      <c r="R88" s="131" t="s">
        <v>260</v>
      </c>
      <c r="S88" s="132" t="s">
        <v>239</v>
      </c>
      <c r="T88" s="133">
        <v>0</v>
      </c>
      <c r="U88" s="133">
        <v>846.37</v>
      </c>
      <c r="V88" s="134">
        <f>Table323[[#This Row],[Single Family]]+Table323[[#This Row],[2-4 Units]]+Table323[[#This Row],[&gt;4 Units]]</f>
        <v>1</v>
      </c>
      <c r="W88" s="134">
        <v>1</v>
      </c>
      <c r="X88" s="134">
        <v>0</v>
      </c>
      <c r="Y88" s="134">
        <v>0</v>
      </c>
      <c r="Z88" s="135">
        <v>134.5</v>
      </c>
      <c r="AA88" s="134">
        <f>SUM(Table323[[#This Row],[Single Family ]:[&gt;4 Units ]])</f>
        <v>7</v>
      </c>
      <c r="AB88" s="136">
        <v>1</v>
      </c>
      <c r="AC88" s="136">
        <v>6</v>
      </c>
      <c r="AD88" s="136">
        <v>0</v>
      </c>
      <c r="AE88" s="137">
        <v>711.87</v>
      </c>
    </row>
    <row r="89" spans="1:31" s="72" customFormat="1" x14ac:dyDescent="0.25">
      <c r="A89" s="67" t="s">
        <v>97</v>
      </c>
      <c r="B89" s="68" t="s">
        <v>240</v>
      </c>
      <c r="C89" s="69" t="s">
        <v>244</v>
      </c>
      <c r="D89" s="70">
        <v>24351.613000000001</v>
      </c>
      <c r="E89" s="70">
        <v>0</v>
      </c>
      <c r="F89" s="71">
        <f>Table323[[#This Row],[Single Family]]+Table323[[#This Row],[2-4 Units]]+Table323[[#This Row],[&gt;4 Units]]</f>
        <v>0</v>
      </c>
      <c r="G89" s="71"/>
      <c r="H89" s="71"/>
      <c r="I89" s="71"/>
      <c r="J89" s="74">
        <v>0</v>
      </c>
      <c r="K89" s="71">
        <f>SUM(Table323[[#This Row],[Single Family ]:[&gt;4 Units ]])</f>
        <v>0</v>
      </c>
      <c r="L89" s="90"/>
      <c r="M89" s="90"/>
      <c r="N89" s="90"/>
      <c r="O89" s="75">
        <v>0</v>
      </c>
      <c r="Q89" s="147" t="s">
        <v>97</v>
      </c>
      <c r="R89" s="138" t="s">
        <v>240</v>
      </c>
      <c r="S89" s="139" t="s">
        <v>244</v>
      </c>
      <c r="T89" s="140">
        <v>24351.613000000001</v>
      </c>
      <c r="U89" s="140">
        <v>0</v>
      </c>
      <c r="V89" s="141">
        <f>Table323[[#This Row],[Single Family]]+Table323[[#This Row],[2-4 Units]]+Table323[[#This Row],[&gt;4 Units]]</f>
        <v>0</v>
      </c>
      <c r="W89" s="141"/>
      <c r="X89" s="141"/>
      <c r="Y89" s="141"/>
      <c r="Z89" s="142">
        <v>0</v>
      </c>
      <c r="AA89" s="141">
        <f>SUM(Table323[[#This Row],[Single Family ]:[&gt;4 Units ]])</f>
        <v>0</v>
      </c>
      <c r="AB89" s="143"/>
      <c r="AC89" s="143"/>
      <c r="AD89" s="143"/>
      <c r="AE89" s="144">
        <v>0</v>
      </c>
    </row>
    <row r="90" spans="1:31" s="72" customFormat="1" x14ac:dyDescent="0.25">
      <c r="A90" s="67" t="s">
        <v>98</v>
      </c>
      <c r="B90" s="68" t="s">
        <v>260</v>
      </c>
      <c r="C90" s="69" t="s">
        <v>239</v>
      </c>
      <c r="D90" s="70">
        <v>0</v>
      </c>
      <c r="E90" s="70">
        <v>24518.83</v>
      </c>
      <c r="F90" s="71">
        <f>Table323[[#This Row],[Single Family]]+Table323[[#This Row],[2-4 Units]]+Table323[[#This Row],[&gt;4 Units]]</f>
        <v>3</v>
      </c>
      <c r="G90" s="71">
        <v>3</v>
      </c>
      <c r="H90" s="71">
        <v>0</v>
      </c>
      <c r="I90" s="71">
        <v>0</v>
      </c>
      <c r="J90" s="74">
        <v>3732.6</v>
      </c>
      <c r="K90" s="71">
        <f>SUM(Table323[[#This Row],[Single Family ]:[&gt;4 Units ]])</f>
        <v>29</v>
      </c>
      <c r="L90" s="90">
        <v>13</v>
      </c>
      <c r="M90" s="90">
        <v>16</v>
      </c>
      <c r="N90" s="90">
        <v>0</v>
      </c>
      <c r="O90" s="75">
        <v>20786.23</v>
      </c>
      <c r="Q90" s="146" t="s">
        <v>98</v>
      </c>
      <c r="R90" s="131" t="s">
        <v>260</v>
      </c>
      <c r="S90" s="132" t="s">
        <v>239</v>
      </c>
      <c r="T90" s="133">
        <v>0</v>
      </c>
      <c r="U90" s="133">
        <v>24518.83</v>
      </c>
      <c r="V90" s="134">
        <f>Table323[[#This Row],[Single Family]]+Table323[[#This Row],[2-4 Units]]+Table323[[#This Row],[&gt;4 Units]]</f>
        <v>3</v>
      </c>
      <c r="W90" s="134">
        <v>3</v>
      </c>
      <c r="X90" s="134">
        <v>0</v>
      </c>
      <c r="Y90" s="134">
        <v>0</v>
      </c>
      <c r="Z90" s="135">
        <v>3732.6</v>
      </c>
      <c r="AA90" s="134">
        <f>SUM(Table323[[#This Row],[Single Family ]:[&gt;4 Units ]])</f>
        <v>29</v>
      </c>
      <c r="AB90" s="136">
        <v>13</v>
      </c>
      <c r="AC90" s="136">
        <v>16</v>
      </c>
      <c r="AD90" s="136">
        <v>0</v>
      </c>
      <c r="AE90" s="137">
        <v>20786.23</v>
      </c>
    </row>
    <row r="91" spans="1:31" s="72" customFormat="1" x14ac:dyDescent="0.25">
      <c r="A91" s="67" t="s">
        <v>98</v>
      </c>
      <c r="B91" s="68" t="s">
        <v>240</v>
      </c>
      <c r="C91" s="69" t="s">
        <v>244</v>
      </c>
      <c r="D91" s="70">
        <v>64008.1363000001</v>
      </c>
      <c r="E91" s="70">
        <v>0</v>
      </c>
      <c r="F91" s="71">
        <f>Table323[[#This Row],[Single Family]]+Table323[[#This Row],[2-4 Units]]+Table323[[#This Row],[&gt;4 Units]]</f>
        <v>0</v>
      </c>
      <c r="G91" s="71"/>
      <c r="H91" s="71"/>
      <c r="I91" s="71"/>
      <c r="J91" s="74">
        <v>0</v>
      </c>
      <c r="K91" s="71">
        <f>SUM(Table323[[#This Row],[Single Family ]:[&gt;4 Units ]])</f>
        <v>0</v>
      </c>
      <c r="L91" s="90"/>
      <c r="M91" s="90"/>
      <c r="N91" s="90"/>
      <c r="O91" s="75">
        <v>0</v>
      </c>
      <c r="Q91" s="147" t="s">
        <v>98</v>
      </c>
      <c r="R91" s="138" t="s">
        <v>240</v>
      </c>
      <c r="S91" s="139" t="s">
        <v>244</v>
      </c>
      <c r="T91" s="140">
        <v>64008.1363000001</v>
      </c>
      <c r="U91" s="140">
        <v>0</v>
      </c>
      <c r="V91" s="141">
        <f>Table323[[#This Row],[Single Family]]+Table323[[#This Row],[2-4 Units]]+Table323[[#This Row],[&gt;4 Units]]</f>
        <v>0</v>
      </c>
      <c r="W91" s="141"/>
      <c r="X91" s="141"/>
      <c r="Y91" s="141"/>
      <c r="Z91" s="142">
        <v>0</v>
      </c>
      <c r="AA91" s="141">
        <f>SUM(Table323[[#This Row],[Single Family ]:[&gt;4 Units ]])</f>
        <v>0</v>
      </c>
      <c r="AB91" s="143"/>
      <c r="AC91" s="143"/>
      <c r="AD91" s="143"/>
      <c r="AE91" s="144">
        <v>0</v>
      </c>
    </row>
    <row r="92" spans="1:31" s="72" customFormat="1" x14ac:dyDescent="0.25">
      <c r="A92" s="67" t="s">
        <v>98</v>
      </c>
      <c r="B92" s="68" t="s">
        <v>243</v>
      </c>
      <c r="C92" s="69" t="s">
        <v>244</v>
      </c>
      <c r="D92" s="70">
        <v>0</v>
      </c>
      <c r="E92" s="70">
        <v>0</v>
      </c>
      <c r="F92" s="71">
        <f>Table323[[#This Row],[Single Family]]+Table323[[#This Row],[2-4 Units]]+Table323[[#This Row],[&gt;4 Units]]</f>
        <v>0</v>
      </c>
      <c r="G92" s="71"/>
      <c r="H92" s="71"/>
      <c r="I92" s="71"/>
      <c r="J92" s="74">
        <v>0</v>
      </c>
      <c r="K92" s="71">
        <f>SUM(Table323[[#This Row],[Single Family ]:[&gt;4 Units ]])</f>
        <v>0</v>
      </c>
      <c r="L92" s="90"/>
      <c r="M92" s="90"/>
      <c r="N92" s="90"/>
      <c r="O92" s="75">
        <v>0</v>
      </c>
      <c r="Q92" s="146" t="s">
        <v>98</v>
      </c>
      <c r="R92" s="131" t="s">
        <v>243</v>
      </c>
      <c r="S92" s="132" t="s">
        <v>244</v>
      </c>
      <c r="T92" s="133">
        <v>0</v>
      </c>
      <c r="U92" s="133">
        <v>0</v>
      </c>
      <c r="V92" s="134">
        <f>Table323[[#This Row],[Single Family]]+Table323[[#This Row],[2-4 Units]]+Table323[[#This Row],[&gt;4 Units]]</f>
        <v>0</v>
      </c>
      <c r="W92" s="134"/>
      <c r="X92" s="134"/>
      <c r="Y92" s="134"/>
      <c r="Z92" s="135">
        <v>0</v>
      </c>
      <c r="AA92" s="134">
        <f>SUM(Table323[[#This Row],[Single Family ]:[&gt;4 Units ]])</f>
        <v>0</v>
      </c>
      <c r="AB92" s="136"/>
      <c r="AC92" s="136"/>
      <c r="AD92" s="136"/>
      <c r="AE92" s="137">
        <v>0</v>
      </c>
    </row>
    <row r="93" spans="1:31" s="72" customFormat="1" x14ac:dyDescent="0.25">
      <c r="A93" s="67" t="s">
        <v>99</v>
      </c>
      <c r="B93" s="68" t="s">
        <v>260</v>
      </c>
      <c r="C93" s="69" t="s">
        <v>239</v>
      </c>
      <c r="D93" s="70">
        <v>0</v>
      </c>
      <c r="E93" s="70">
        <v>2512.29</v>
      </c>
      <c r="F93" s="71">
        <f>Table323[[#This Row],[Single Family]]+Table323[[#This Row],[2-4 Units]]+Table323[[#This Row],[&gt;4 Units]]</f>
        <v>1</v>
      </c>
      <c r="G93" s="71">
        <v>1</v>
      </c>
      <c r="H93" s="71">
        <v>0</v>
      </c>
      <c r="I93" s="71">
        <v>0</v>
      </c>
      <c r="J93" s="74">
        <v>2.34</v>
      </c>
      <c r="K93" s="71">
        <f>SUM(Table323[[#This Row],[Single Family ]:[&gt;4 Units ]])</f>
        <v>4</v>
      </c>
      <c r="L93" s="90">
        <v>1</v>
      </c>
      <c r="M93" s="90">
        <v>3</v>
      </c>
      <c r="N93" s="90">
        <v>0</v>
      </c>
      <c r="O93" s="75">
        <v>447.45</v>
      </c>
      <c r="Q93" s="147" t="s">
        <v>99</v>
      </c>
      <c r="R93" s="138" t="s">
        <v>260</v>
      </c>
      <c r="S93" s="139" t="s">
        <v>239</v>
      </c>
      <c r="T93" s="140">
        <v>0</v>
      </c>
      <c r="U93" s="140">
        <v>2512.29</v>
      </c>
      <c r="V93" s="141">
        <f>Table323[[#This Row],[Single Family]]+Table323[[#This Row],[2-4 Units]]+Table323[[#This Row],[&gt;4 Units]]</f>
        <v>1</v>
      </c>
      <c r="W93" s="141">
        <v>1</v>
      </c>
      <c r="X93" s="141">
        <v>0</v>
      </c>
      <c r="Y93" s="141">
        <v>0</v>
      </c>
      <c r="Z93" s="142">
        <v>2.34</v>
      </c>
      <c r="AA93" s="141">
        <f>SUM(Table323[[#This Row],[Single Family ]:[&gt;4 Units ]])</f>
        <v>4</v>
      </c>
      <c r="AB93" s="143">
        <v>1</v>
      </c>
      <c r="AC93" s="143">
        <v>3</v>
      </c>
      <c r="AD93" s="143">
        <v>0</v>
      </c>
      <c r="AE93" s="144">
        <v>447.45</v>
      </c>
    </row>
    <row r="94" spans="1:31" s="72" customFormat="1" x14ac:dyDescent="0.25">
      <c r="A94" s="67" t="s">
        <v>99</v>
      </c>
      <c r="B94" s="68" t="s">
        <v>240</v>
      </c>
      <c r="C94" s="69" t="s">
        <v>244</v>
      </c>
      <c r="D94" s="70">
        <v>25510.301599999999</v>
      </c>
      <c r="E94" s="70">
        <v>0</v>
      </c>
      <c r="F94" s="71">
        <f>Table323[[#This Row],[Single Family]]+Table323[[#This Row],[2-4 Units]]+Table323[[#This Row],[&gt;4 Units]]</f>
        <v>0</v>
      </c>
      <c r="G94" s="71"/>
      <c r="H94" s="71"/>
      <c r="I94" s="71"/>
      <c r="J94" s="74">
        <v>0</v>
      </c>
      <c r="K94" s="71">
        <f>SUM(Table323[[#This Row],[Single Family ]:[&gt;4 Units ]])</f>
        <v>0</v>
      </c>
      <c r="L94" s="90"/>
      <c r="M94" s="90"/>
      <c r="N94" s="90"/>
      <c r="O94" s="75">
        <v>0</v>
      </c>
      <c r="Q94" s="146" t="s">
        <v>99</v>
      </c>
      <c r="R94" s="131" t="s">
        <v>240</v>
      </c>
      <c r="S94" s="132" t="s">
        <v>244</v>
      </c>
      <c r="T94" s="133">
        <v>25510.301599999999</v>
      </c>
      <c r="U94" s="133">
        <v>0</v>
      </c>
      <c r="V94" s="134">
        <f>Table323[[#This Row],[Single Family]]+Table323[[#This Row],[2-4 Units]]+Table323[[#This Row],[&gt;4 Units]]</f>
        <v>0</v>
      </c>
      <c r="W94" s="134"/>
      <c r="X94" s="134"/>
      <c r="Y94" s="134"/>
      <c r="Z94" s="135">
        <v>0</v>
      </c>
      <c r="AA94" s="134">
        <f>SUM(Table323[[#This Row],[Single Family ]:[&gt;4 Units ]])</f>
        <v>0</v>
      </c>
      <c r="AB94" s="136"/>
      <c r="AC94" s="136"/>
      <c r="AD94" s="136"/>
      <c r="AE94" s="137">
        <v>0</v>
      </c>
    </row>
    <row r="95" spans="1:31" s="72" customFormat="1" x14ac:dyDescent="0.25">
      <c r="A95" s="67" t="s">
        <v>100</v>
      </c>
      <c r="B95" s="68" t="s">
        <v>260</v>
      </c>
      <c r="C95" s="69" t="s">
        <v>239</v>
      </c>
      <c r="D95" s="70">
        <v>0</v>
      </c>
      <c r="E95" s="70">
        <v>106775.64</v>
      </c>
      <c r="F95" s="71">
        <f>Table323[[#This Row],[Single Family]]+Table323[[#This Row],[2-4 Units]]+Table323[[#This Row],[&gt;4 Units]]</f>
        <v>2</v>
      </c>
      <c r="G95" s="71">
        <v>2</v>
      </c>
      <c r="H95" s="71">
        <v>0</v>
      </c>
      <c r="I95" s="71">
        <v>0</v>
      </c>
      <c r="J95" s="74">
        <v>170.07</v>
      </c>
      <c r="K95" s="71">
        <f>SUM(Table323[[#This Row],[Single Family ]:[&gt;4 Units ]])</f>
        <v>24</v>
      </c>
      <c r="L95" s="90">
        <v>5</v>
      </c>
      <c r="M95" s="90">
        <v>17</v>
      </c>
      <c r="N95" s="90">
        <v>2</v>
      </c>
      <c r="O95" s="75">
        <v>106605.57</v>
      </c>
      <c r="Q95" s="147" t="s">
        <v>100</v>
      </c>
      <c r="R95" s="138" t="s">
        <v>260</v>
      </c>
      <c r="S95" s="139" t="s">
        <v>239</v>
      </c>
      <c r="T95" s="140">
        <v>0</v>
      </c>
      <c r="U95" s="140">
        <v>106775.64</v>
      </c>
      <c r="V95" s="141">
        <f>Table323[[#This Row],[Single Family]]+Table323[[#This Row],[2-4 Units]]+Table323[[#This Row],[&gt;4 Units]]</f>
        <v>2</v>
      </c>
      <c r="W95" s="141">
        <v>2</v>
      </c>
      <c r="X95" s="141">
        <v>0</v>
      </c>
      <c r="Y95" s="141">
        <v>0</v>
      </c>
      <c r="Z95" s="142">
        <v>170.07</v>
      </c>
      <c r="AA95" s="141">
        <f>SUM(Table323[[#This Row],[Single Family ]:[&gt;4 Units ]])</f>
        <v>24</v>
      </c>
      <c r="AB95" s="143">
        <v>5</v>
      </c>
      <c r="AC95" s="143">
        <v>17</v>
      </c>
      <c r="AD95" s="143">
        <v>2</v>
      </c>
      <c r="AE95" s="144">
        <v>106605.57</v>
      </c>
    </row>
    <row r="96" spans="1:31" s="72" customFormat="1" x14ac:dyDescent="0.25">
      <c r="A96" s="67" t="s">
        <v>100</v>
      </c>
      <c r="B96" s="68" t="s">
        <v>240</v>
      </c>
      <c r="C96" s="69" t="s">
        <v>244</v>
      </c>
      <c r="D96" s="70">
        <v>35070.078800000003</v>
      </c>
      <c r="E96" s="70">
        <v>0</v>
      </c>
      <c r="F96" s="71">
        <f>Table323[[#This Row],[Single Family]]+Table323[[#This Row],[2-4 Units]]+Table323[[#This Row],[&gt;4 Units]]</f>
        <v>0</v>
      </c>
      <c r="G96" s="71"/>
      <c r="H96" s="71"/>
      <c r="I96" s="71"/>
      <c r="J96" s="74">
        <v>0</v>
      </c>
      <c r="K96" s="71">
        <f>SUM(Table323[[#This Row],[Single Family ]:[&gt;4 Units ]])</f>
        <v>0</v>
      </c>
      <c r="L96" s="90"/>
      <c r="M96" s="90"/>
      <c r="N96" s="90"/>
      <c r="O96" s="75">
        <v>0</v>
      </c>
      <c r="Q96" s="146" t="s">
        <v>100</v>
      </c>
      <c r="R96" s="131" t="s">
        <v>240</v>
      </c>
      <c r="S96" s="132" t="s">
        <v>244</v>
      </c>
      <c r="T96" s="133">
        <v>35070.078800000003</v>
      </c>
      <c r="U96" s="133">
        <v>0</v>
      </c>
      <c r="V96" s="134">
        <f>Table323[[#This Row],[Single Family]]+Table323[[#This Row],[2-4 Units]]+Table323[[#This Row],[&gt;4 Units]]</f>
        <v>0</v>
      </c>
      <c r="W96" s="134"/>
      <c r="X96" s="134"/>
      <c r="Y96" s="134"/>
      <c r="Z96" s="135">
        <v>0</v>
      </c>
      <c r="AA96" s="134">
        <f>SUM(Table323[[#This Row],[Single Family ]:[&gt;4 Units ]])</f>
        <v>0</v>
      </c>
      <c r="AB96" s="136"/>
      <c r="AC96" s="136"/>
      <c r="AD96" s="136"/>
      <c r="AE96" s="137">
        <v>0</v>
      </c>
    </row>
    <row r="97" spans="1:31" s="72" customFormat="1" x14ac:dyDescent="0.25">
      <c r="A97" s="67" t="s">
        <v>101</v>
      </c>
      <c r="B97" s="68" t="s">
        <v>260</v>
      </c>
      <c r="C97" s="69" t="s">
        <v>239</v>
      </c>
      <c r="D97" s="70">
        <v>0</v>
      </c>
      <c r="E97" s="70">
        <v>13413.06</v>
      </c>
      <c r="F97" s="71">
        <f>Table323[[#This Row],[Single Family]]+Table323[[#This Row],[2-4 Units]]+Table323[[#This Row],[&gt;4 Units]]</f>
        <v>1</v>
      </c>
      <c r="G97" s="71">
        <v>1</v>
      </c>
      <c r="H97" s="71">
        <v>0</v>
      </c>
      <c r="I97" s="71">
        <v>0</v>
      </c>
      <c r="J97" s="74">
        <v>183.09</v>
      </c>
      <c r="K97" s="71">
        <f>SUM(Table323[[#This Row],[Single Family ]:[&gt;4 Units ]])</f>
        <v>15</v>
      </c>
      <c r="L97" s="90">
        <v>2</v>
      </c>
      <c r="M97" s="90">
        <v>13</v>
      </c>
      <c r="N97" s="90">
        <v>0</v>
      </c>
      <c r="O97" s="75">
        <v>13229.97</v>
      </c>
      <c r="Q97" s="147" t="s">
        <v>101</v>
      </c>
      <c r="R97" s="138" t="s">
        <v>260</v>
      </c>
      <c r="S97" s="139" t="s">
        <v>239</v>
      </c>
      <c r="T97" s="140">
        <v>0</v>
      </c>
      <c r="U97" s="140">
        <v>13413.06</v>
      </c>
      <c r="V97" s="141">
        <f>Table323[[#This Row],[Single Family]]+Table323[[#This Row],[2-4 Units]]+Table323[[#This Row],[&gt;4 Units]]</f>
        <v>1</v>
      </c>
      <c r="W97" s="141">
        <v>1</v>
      </c>
      <c r="X97" s="141">
        <v>0</v>
      </c>
      <c r="Y97" s="141">
        <v>0</v>
      </c>
      <c r="Z97" s="142">
        <v>183.09</v>
      </c>
      <c r="AA97" s="141">
        <f>SUM(Table323[[#This Row],[Single Family ]:[&gt;4 Units ]])</f>
        <v>15</v>
      </c>
      <c r="AB97" s="143">
        <v>2</v>
      </c>
      <c r="AC97" s="143">
        <v>13</v>
      </c>
      <c r="AD97" s="143">
        <v>0</v>
      </c>
      <c r="AE97" s="144">
        <v>13229.97</v>
      </c>
    </row>
    <row r="98" spans="1:31" s="72" customFormat="1" x14ac:dyDescent="0.25">
      <c r="A98" s="67" t="s">
        <v>101</v>
      </c>
      <c r="B98" s="68" t="s">
        <v>240</v>
      </c>
      <c r="C98" s="69" t="s">
        <v>244</v>
      </c>
      <c r="D98" s="70">
        <v>26942.261399999999</v>
      </c>
      <c r="E98" s="70">
        <v>0</v>
      </c>
      <c r="F98" s="71">
        <f>Table323[[#This Row],[Single Family]]+Table323[[#This Row],[2-4 Units]]+Table323[[#This Row],[&gt;4 Units]]</f>
        <v>0</v>
      </c>
      <c r="G98" s="71"/>
      <c r="H98" s="71"/>
      <c r="I98" s="71"/>
      <c r="J98" s="74">
        <v>0</v>
      </c>
      <c r="K98" s="71">
        <f>SUM(Table323[[#This Row],[Single Family ]:[&gt;4 Units ]])</f>
        <v>0</v>
      </c>
      <c r="L98" s="90"/>
      <c r="M98" s="90"/>
      <c r="N98" s="90"/>
      <c r="O98" s="75">
        <v>0</v>
      </c>
      <c r="Q98" s="146" t="s">
        <v>101</v>
      </c>
      <c r="R98" s="131" t="s">
        <v>240</v>
      </c>
      <c r="S98" s="132" t="s">
        <v>244</v>
      </c>
      <c r="T98" s="133">
        <v>26942.261399999999</v>
      </c>
      <c r="U98" s="133">
        <v>0</v>
      </c>
      <c r="V98" s="134">
        <f>Table323[[#This Row],[Single Family]]+Table323[[#This Row],[2-4 Units]]+Table323[[#This Row],[&gt;4 Units]]</f>
        <v>0</v>
      </c>
      <c r="W98" s="134"/>
      <c r="X98" s="134"/>
      <c r="Y98" s="134"/>
      <c r="Z98" s="135">
        <v>0</v>
      </c>
      <c r="AA98" s="134">
        <f>SUM(Table323[[#This Row],[Single Family ]:[&gt;4 Units ]])</f>
        <v>0</v>
      </c>
      <c r="AB98" s="136"/>
      <c r="AC98" s="136"/>
      <c r="AD98" s="136"/>
      <c r="AE98" s="137">
        <v>0</v>
      </c>
    </row>
    <row r="99" spans="1:31" s="72" customFormat="1" x14ac:dyDescent="0.25">
      <c r="A99" s="67" t="s">
        <v>102</v>
      </c>
      <c r="B99" s="68" t="s">
        <v>260</v>
      </c>
      <c r="C99" s="69" t="s">
        <v>239</v>
      </c>
      <c r="D99" s="70">
        <v>0</v>
      </c>
      <c r="E99" s="70">
        <v>8289.77</v>
      </c>
      <c r="F99" s="71">
        <f>Table323[[#This Row],[Single Family]]+Table323[[#This Row],[2-4 Units]]+Table323[[#This Row],[&gt;4 Units]]</f>
        <v>2</v>
      </c>
      <c r="G99" s="71">
        <v>0</v>
      </c>
      <c r="H99" s="71">
        <v>2</v>
      </c>
      <c r="I99" s="71">
        <v>0</v>
      </c>
      <c r="J99" s="74">
        <v>550.87</v>
      </c>
      <c r="K99" s="71">
        <f>SUM(Table323[[#This Row],[Single Family ]:[&gt;4 Units ]])</f>
        <v>26</v>
      </c>
      <c r="L99" s="90">
        <v>4</v>
      </c>
      <c r="M99" s="90">
        <v>22</v>
      </c>
      <c r="N99" s="90">
        <v>0</v>
      </c>
      <c r="O99" s="75">
        <v>7738.9</v>
      </c>
      <c r="Q99" s="147" t="s">
        <v>102</v>
      </c>
      <c r="R99" s="138" t="s">
        <v>260</v>
      </c>
      <c r="S99" s="139" t="s">
        <v>239</v>
      </c>
      <c r="T99" s="140">
        <v>0</v>
      </c>
      <c r="U99" s="140">
        <v>8289.77</v>
      </c>
      <c r="V99" s="141">
        <f>Table323[[#This Row],[Single Family]]+Table323[[#This Row],[2-4 Units]]+Table323[[#This Row],[&gt;4 Units]]</f>
        <v>2</v>
      </c>
      <c r="W99" s="141">
        <v>0</v>
      </c>
      <c r="X99" s="141">
        <v>2</v>
      </c>
      <c r="Y99" s="141">
        <v>0</v>
      </c>
      <c r="Z99" s="142">
        <v>550.87</v>
      </c>
      <c r="AA99" s="141">
        <f>SUM(Table323[[#This Row],[Single Family ]:[&gt;4 Units ]])</f>
        <v>26</v>
      </c>
      <c r="AB99" s="143">
        <v>4</v>
      </c>
      <c r="AC99" s="143">
        <v>22</v>
      </c>
      <c r="AD99" s="143">
        <v>0</v>
      </c>
      <c r="AE99" s="144">
        <v>7738.9</v>
      </c>
    </row>
    <row r="100" spans="1:31" s="72" customFormat="1" x14ac:dyDescent="0.25">
      <c r="A100" s="67" t="s">
        <v>102</v>
      </c>
      <c r="B100" s="68" t="s">
        <v>240</v>
      </c>
      <c r="C100" s="69" t="s">
        <v>244</v>
      </c>
      <c r="D100" s="70">
        <v>51549.295899999903</v>
      </c>
      <c r="E100" s="70">
        <v>0</v>
      </c>
      <c r="F100" s="71">
        <f>Table323[[#This Row],[Single Family]]+Table323[[#This Row],[2-4 Units]]+Table323[[#This Row],[&gt;4 Units]]</f>
        <v>0</v>
      </c>
      <c r="G100" s="71"/>
      <c r="H100" s="71"/>
      <c r="I100" s="71"/>
      <c r="J100" s="74">
        <v>0</v>
      </c>
      <c r="K100" s="71">
        <f>SUM(Table323[[#This Row],[Single Family ]:[&gt;4 Units ]])</f>
        <v>0</v>
      </c>
      <c r="L100" s="90"/>
      <c r="M100" s="90"/>
      <c r="N100" s="90"/>
      <c r="O100" s="75">
        <v>0</v>
      </c>
      <c r="Q100" s="146" t="s">
        <v>102</v>
      </c>
      <c r="R100" s="131" t="s">
        <v>240</v>
      </c>
      <c r="S100" s="132" t="s">
        <v>244</v>
      </c>
      <c r="T100" s="133">
        <v>51549.295899999903</v>
      </c>
      <c r="U100" s="133">
        <v>0</v>
      </c>
      <c r="V100" s="134">
        <f>Table323[[#This Row],[Single Family]]+Table323[[#This Row],[2-4 Units]]+Table323[[#This Row],[&gt;4 Units]]</f>
        <v>0</v>
      </c>
      <c r="W100" s="134"/>
      <c r="X100" s="134"/>
      <c r="Y100" s="134"/>
      <c r="Z100" s="135">
        <v>0</v>
      </c>
      <c r="AA100" s="134">
        <f>SUM(Table323[[#This Row],[Single Family ]:[&gt;4 Units ]])</f>
        <v>0</v>
      </c>
      <c r="AB100" s="136"/>
      <c r="AC100" s="136"/>
      <c r="AD100" s="136"/>
      <c r="AE100" s="137">
        <v>0</v>
      </c>
    </row>
    <row r="101" spans="1:31" s="72" customFormat="1" x14ac:dyDescent="0.25">
      <c r="A101" s="67" t="s">
        <v>102</v>
      </c>
      <c r="B101" s="68" t="s">
        <v>243</v>
      </c>
      <c r="C101" s="69" t="s">
        <v>244</v>
      </c>
      <c r="D101" s="70">
        <v>69.194299999999998</v>
      </c>
      <c r="E101" s="70">
        <v>0</v>
      </c>
      <c r="F101" s="71">
        <f>Table323[[#This Row],[Single Family]]+Table323[[#This Row],[2-4 Units]]+Table323[[#This Row],[&gt;4 Units]]</f>
        <v>0</v>
      </c>
      <c r="G101" s="71"/>
      <c r="H101" s="71"/>
      <c r="I101" s="71"/>
      <c r="J101" s="74">
        <v>0</v>
      </c>
      <c r="K101" s="71">
        <f>SUM(Table323[[#This Row],[Single Family ]:[&gt;4 Units ]])</f>
        <v>0</v>
      </c>
      <c r="L101" s="90"/>
      <c r="M101" s="90"/>
      <c r="N101" s="90"/>
      <c r="O101" s="75">
        <v>0</v>
      </c>
      <c r="Q101" s="147" t="s">
        <v>102</v>
      </c>
      <c r="R101" s="138" t="s">
        <v>243</v>
      </c>
      <c r="S101" s="139" t="s">
        <v>244</v>
      </c>
      <c r="T101" s="140">
        <v>69.194299999999998</v>
      </c>
      <c r="U101" s="140">
        <v>0</v>
      </c>
      <c r="V101" s="141">
        <f>Table323[[#This Row],[Single Family]]+Table323[[#This Row],[2-4 Units]]+Table323[[#This Row],[&gt;4 Units]]</f>
        <v>0</v>
      </c>
      <c r="W101" s="141"/>
      <c r="X101" s="141"/>
      <c r="Y101" s="141"/>
      <c r="Z101" s="142">
        <v>0</v>
      </c>
      <c r="AA101" s="141">
        <f>SUM(Table323[[#This Row],[Single Family ]:[&gt;4 Units ]])</f>
        <v>0</v>
      </c>
      <c r="AB101" s="143"/>
      <c r="AC101" s="143"/>
      <c r="AD101" s="143"/>
      <c r="AE101" s="144">
        <v>0</v>
      </c>
    </row>
    <row r="102" spans="1:31" s="72" customFormat="1" x14ac:dyDescent="0.25">
      <c r="A102" s="67" t="s">
        <v>103</v>
      </c>
      <c r="B102" s="68" t="s">
        <v>260</v>
      </c>
      <c r="C102" s="69" t="s">
        <v>239</v>
      </c>
      <c r="D102" s="70">
        <v>0</v>
      </c>
      <c r="E102" s="70">
        <v>20133.349999999999</v>
      </c>
      <c r="F102" s="71">
        <f>Table323[[#This Row],[Single Family]]+Table323[[#This Row],[2-4 Units]]+Table323[[#This Row],[&gt;4 Units]]</f>
        <v>9</v>
      </c>
      <c r="G102" s="71">
        <v>5</v>
      </c>
      <c r="H102" s="71">
        <v>4</v>
      </c>
      <c r="I102" s="71">
        <v>0</v>
      </c>
      <c r="J102" s="74">
        <v>3501.35</v>
      </c>
      <c r="K102" s="71">
        <f>SUM(Table323[[#This Row],[Single Family ]:[&gt;4 Units ]])</f>
        <v>25</v>
      </c>
      <c r="L102" s="90">
        <v>7</v>
      </c>
      <c r="M102" s="90">
        <v>17</v>
      </c>
      <c r="N102" s="90">
        <v>1</v>
      </c>
      <c r="O102" s="75">
        <v>6632</v>
      </c>
      <c r="Q102" s="146" t="s">
        <v>103</v>
      </c>
      <c r="R102" s="131" t="s">
        <v>260</v>
      </c>
      <c r="S102" s="132" t="s">
        <v>239</v>
      </c>
      <c r="T102" s="133">
        <v>0</v>
      </c>
      <c r="U102" s="133">
        <v>20133.349999999999</v>
      </c>
      <c r="V102" s="134">
        <f>Table323[[#This Row],[Single Family]]+Table323[[#This Row],[2-4 Units]]+Table323[[#This Row],[&gt;4 Units]]</f>
        <v>9</v>
      </c>
      <c r="W102" s="134">
        <v>5</v>
      </c>
      <c r="X102" s="134">
        <v>4</v>
      </c>
      <c r="Y102" s="134">
        <v>0</v>
      </c>
      <c r="Z102" s="135">
        <v>3501.35</v>
      </c>
      <c r="AA102" s="134">
        <f>SUM(Table323[[#This Row],[Single Family ]:[&gt;4 Units ]])</f>
        <v>25</v>
      </c>
      <c r="AB102" s="136">
        <v>7</v>
      </c>
      <c r="AC102" s="136">
        <v>17</v>
      </c>
      <c r="AD102" s="136">
        <v>1</v>
      </c>
      <c r="AE102" s="137">
        <v>6632</v>
      </c>
    </row>
    <row r="103" spans="1:31" s="72" customFormat="1" x14ac:dyDescent="0.25">
      <c r="A103" s="67" t="s">
        <v>103</v>
      </c>
      <c r="B103" s="68" t="s">
        <v>240</v>
      </c>
      <c r="C103" s="69" t="s">
        <v>244</v>
      </c>
      <c r="D103" s="70">
        <v>54299.358399999903</v>
      </c>
      <c r="E103" s="70">
        <v>0</v>
      </c>
      <c r="F103" s="71">
        <f>Table323[[#This Row],[Single Family]]+Table323[[#This Row],[2-4 Units]]+Table323[[#This Row],[&gt;4 Units]]</f>
        <v>0</v>
      </c>
      <c r="G103" s="71"/>
      <c r="H103" s="71"/>
      <c r="I103" s="71"/>
      <c r="J103" s="74">
        <v>0</v>
      </c>
      <c r="K103" s="71">
        <f>SUM(Table323[[#This Row],[Single Family ]:[&gt;4 Units ]])</f>
        <v>0</v>
      </c>
      <c r="L103" s="90"/>
      <c r="M103" s="90"/>
      <c r="N103" s="90"/>
      <c r="O103" s="75">
        <v>0</v>
      </c>
      <c r="Q103" s="147" t="s">
        <v>103</v>
      </c>
      <c r="R103" s="138" t="s">
        <v>240</v>
      </c>
      <c r="S103" s="139" t="s">
        <v>244</v>
      </c>
      <c r="T103" s="140">
        <v>54299.358399999903</v>
      </c>
      <c r="U103" s="140">
        <v>0</v>
      </c>
      <c r="V103" s="141">
        <f>Table323[[#This Row],[Single Family]]+Table323[[#This Row],[2-4 Units]]+Table323[[#This Row],[&gt;4 Units]]</f>
        <v>0</v>
      </c>
      <c r="W103" s="141"/>
      <c r="X103" s="141"/>
      <c r="Y103" s="141"/>
      <c r="Z103" s="142">
        <v>0</v>
      </c>
      <c r="AA103" s="141">
        <f>SUM(Table323[[#This Row],[Single Family ]:[&gt;4 Units ]])</f>
        <v>0</v>
      </c>
      <c r="AB103" s="143"/>
      <c r="AC103" s="143"/>
      <c r="AD103" s="143"/>
      <c r="AE103" s="144">
        <v>0</v>
      </c>
    </row>
    <row r="104" spans="1:31" s="72" customFormat="1" x14ac:dyDescent="0.25">
      <c r="A104" s="67" t="s">
        <v>104</v>
      </c>
      <c r="B104" s="68" t="s">
        <v>240</v>
      </c>
      <c r="C104" s="69" t="s">
        <v>239</v>
      </c>
      <c r="D104" s="70">
        <v>255.44900000000001</v>
      </c>
      <c r="E104" s="70">
        <v>0</v>
      </c>
      <c r="F104" s="71">
        <f>Table323[[#This Row],[Single Family]]+Table323[[#This Row],[2-4 Units]]+Table323[[#This Row],[&gt;4 Units]]</f>
        <v>0</v>
      </c>
      <c r="G104" s="71"/>
      <c r="H104" s="71"/>
      <c r="I104" s="71"/>
      <c r="J104" s="74">
        <v>0</v>
      </c>
      <c r="K104" s="71">
        <f>SUM(Table323[[#This Row],[Single Family ]:[&gt;4 Units ]])</f>
        <v>0</v>
      </c>
      <c r="L104" s="90"/>
      <c r="M104" s="90"/>
      <c r="N104" s="90"/>
      <c r="O104" s="75">
        <v>0</v>
      </c>
      <c r="Q104" s="146" t="s">
        <v>104</v>
      </c>
      <c r="R104" s="131" t="s">
        <v>240</v>
      </c>
      <c r="S104" s="132" t="s">
        <v>239</v>
      </c>
      <c r="T104" s="133">
        <v>255.44900000000001</v>
      </c>
      <c r="U104" s="133">
        <v>0</v>
      </c>
      <c r="V104" s="134">
        <f>Table323[[#This Row],[Single Family]]+Table323[[#This Row],[2-4 Units]]+Table323[[#This Row],[&gt;4 Units]]</f>
        <v>0</v>
      </c>
      <c r="W104" s="134"/>
      <c r="X104" s="134"/>
      <c r="Y104" s="134"/>
      <c r="Z104" s="135">
        <v>0</v>
      </c>
      <c r="AA104" s="134">
        <f>SUM(Table323[[#This Row],[Single Family ]:[&gt;4 Units ]])</f>
        <v>0</v>
      </c>
      <c r="AB104" s="136"/>
      <c r="AC104" s="136"/>
      <c r="AD104" s="136"/>
      <c r="AE104" s="137">
        <v>0</v>
      </c>
    </row>
    <row r="105" spans="1:31" s="72" customFormat="1" x14ac:dyDescent="0.25">
      <c r="A105" s="67" t="s">
        <v>104</v>
      </c>
      <c r="B105" s="68" t="s">
        <v>243</v>
      </c>
      <c r="C105" s="69" t="s">
        <v>239</v>
      </c>
      <c r="D105" s="70">
        <v>59251.9010000001</v>
      </c>
      <c r="E105" s="70">
        <v>22394.32</v>
      </c>
      <c r="F105" s="71">
        <f>Table323[[#This Row],[Single Family]]+Table323[[#This Row],[2-4 Units]]+Table323[[#This Row],[&gt;4 Units]]</f>
        <v>22</v>
      </c>
      <c r="G105" s="71">
        <v>20</v>
      </c>
      <c r="H105" s="71">
        <v>2</v>
      </c>
      <c r="I105" s="71">
        <v>0</v>
      </c>
      <c r="J105" s="74">
        <v>10764.21</v>
      </c>
      <c r="K105" s="71">
        <f>SUM(Table323[[#This Row],[Single Family ]:[&gt;4 Units ]])</f>
        <v>19</v>
      </c>
      <c r="L105" s="90">
        <v>16</v>
      </c>
      <c r="M105" s="90">
        <v>3</v>
      </c>
      <c r="N105" s="90">
        <v>0</v>
      </c>
      <c r="O105" s="75">
        <v>11630.11</v>
      </c>
      <c r="Q105" s="147" t="s">
        <v>104</v>
      </c>
      <c r="R105" s="138" t="s">
        <v>243</v>
      </c>
      <c r="S105" s="139" t="s">
        <v>239</v>
      </c>
      <c r="T105" s="140">
        <v>59251.9010000001</v>
      </c>
      <c r="U105" s="140">
        <v>22394.32</v>
      </c>
      <c r="V105" s="141">
        <f>Table323[[#This Row],[Single Family]]+Table323[[#This Row],[2-4 Units]]+Table323[[#This Row],[&gt;4 Units]]</f>
        <v>22</v>
      </c>
      <c r="W105" s="141">
        <v>20</v>
      </c>
      <c r="X105" s="141">
        <v>2</v>
      </c>
      <c r="Y105" s="141">
        <v>0</v>
      </c>
      <c r="Z105" s="142">
        <v>10764.21</v>
      </c>
      <c r="AA105" s="141">
        <f>SUM(Table323[[#This Row],[Single Family ]:[&gt;4 Units ]])</f>
        <v>19</v>
      </c>
      <c r="AB105" s="143">
        <v>16</v>
      </c>
      <c r="AC105" s="143">
        <v>3</v>
      </c>
      <c r="AD105" s="143">
        <v>0</v>
      </c>
      <c r="AE105" s="144">
        <v>11630.11</v>
      </c>
    </row>
    <row r="106" spans="1:31" s="72" customFormat="1" x14ac:dyDescent="0.25">
      <c r="A106" s="67" t="s">
        <v>105</v>
      </c>
      <c r="B106" s="68" t="s">
        <v>243</v>
      </c>
      <c r="C106" s="69" t="s">
        <v>239</v>
      </c>
      <c r="D106" s="70">
        <v>57737.786099999903</v>
      </c>
      <c r="E106" s="70">
        <v>32132.799999999999</v>
      </c>
      <c r="F106" s="71">
        <f>Table323[[#This Row],[Single Family]]+Table323[[#This Row],[2-4 Units]]+Table323[[#This Row],[&gt;4 Units]]</f>
        <v>17</v>
      </c>
      <c r="G106" s="71">
        <v>15</v>
      </c>
      <c r="H106" s="71">
        <v>2</v>
      </c>
      <c r="I106" s="71">
        <v>0</v>
      </c>
      <c r="J106" s="74">
        <v>4172.75</v>
      </c>
      <c r="K106" s="71">
        <f>SUM(Table323[[#This Row],[Single Family ]:[&gt;4 Units ]])</f>
        <v>26</v>
      </c>
      <c r="L106" s="90">
        <v>20</v>
      </c>
      <c r="M106" s="90">
        <v>6</v>
      </c>
      <c r="N106" s="90">
        <v>0</v>
      </c>
      <c r="O106" s="75">
        <v>27960.05</v>
      </c>
      <c r="Q106" s="146" t="s">
        <v>105</v>
      </c>
      <c r="R106" s="131" t="s">
        <v>243</v>
      </c>
      <c r="S106" s="132" t="s">
        <v>239</v>
      </c>
      <c r="T106" s="133">
        <v>57737.786099999903</v>
      </c>
      <c r="U106" s="133">
        <v>32132.799999999999</v>
      </c>
      <c r="V106" s="134">
        <f>Table323[[#This Row],[Single Family]]+Table323[[#This Row],[2-4 Units]]+Table323[[#This Row],[&gt;4 Units]]</f>
        <v>17</v>
      </c>
      <c r="W106" s="134">
        <v>15</v>
      </c>
      <c r="X106" s="134">
        <v>2</v>
      </c>
      <c r="Y106" s="134">
        <v>0</v>
      </c>
      <c r="Z106" s="135">
        <v>4172.75</v>
      </c>
      <c r="AA106" s="134">
        <f>SUM(Table323[[#This Row],[Single Family ]:[&gt;4 Units ]])</f>
        <v>26</v>
      </c>
      <c r="AB106" s="136">
        <v>20</v>
      </c>
      <c r="AC106" s="136">
        <v>6</v>
      </c>
      <c r="AD106" s="136">
        <v>0</v>
      </c>
      <c r="AE106" s="137">
        <v>27960.05</v>
      </c>
    </row>
    <row r="107" spans="1:31" s="72" customFormat="1" x14ac:dyDescent="0.25">
      <c r="A107" s="67" t="s">
        <v>106</v>
      </c>
      <c r="B107" s="68" t="s">
        <v>240</v>
      </c>
      <c r="C107" s="69" t="s">
        <v>239</v>
      </c>
      <c r="D107" s="70">
        <v>0</v>
      </c>
      <c r="E107" s="70">
        <v>0</v>
      </c>
      <c r="F107" s="71">
        <f>Table323[[#This Row],[Single Family]]+Table323[[#This Row],[2-4 Units]]+Table323[[#This Row],[&gt;4 Units]]</f>
        <v>0</v>
      </c>
      <c r="G107" s="71"/>
      <c r="H107" s="71"/>
      <c r="I107" s="71"/>
      <c r="J107" s="74">
        <v>0</v>
      </c>
      <c r="K107" s="71">
        <f>SUM(Table323[[#This Row],[Single Family ]:[&gt;4 Units ]])</f>
        <v>0</v>
      </c>
      <c r="L107" s="90"/>
      <c r="M107" s="90"/>
      <c r="N107" s="90"/>
      <c r="O107" s="75">
        <v>0</v>
      </c>
      <c r="Q107" s="147" t="s">
        <v>106</v>
      </c>
      <c r="R107" s="138" t="s">
        <v>240</v>
      </c>
      <c r="S107" s="139" t="s">
        <v>239</v>
      </c>
      <c r="T107" s="140">
        <v>0</v>
      </c>
      <c r="U107" s="140">
        <v>0</v>
      </c>
      <c r="V107" s="141">
        <f>Table323[[#This Row],[Single Family]]+Table323[[#This Row],[2-4 Units]]+Table323[[#This Row],[&gt;4 Units]]</f>
        <v>0</v>
      </c>
      <c r="W107" s="141"/>
      <c r="X107" s="141"/>
      <c r="Y107" s="141"/>
      <c r="Z107" s="142">
        <v>0</v>
      </c>
      <c r="AA107" s="141">
        <f>SUM(Table323[[#This Row],[Single Family ]:[&gt;4 Units ]])</f>
        <v>0</v>
      </c>
      <c r="AB107" s="143"/>
      <c r="AC107" s="143"/>
      <c r="AD107" s="143"/>
      <c r="AE107" s="144">
        <v>0</v>
      </c>
    </row>
    <row r="108" spans="1:31" s="72" customFormat="1" x14ac:dyDescent="0.25">
      <c r="A108" s="67" t="s">
        <v>106</v>
      </c>
      <c r="B108" s="68" t="s">
        <v>243</v>
      </c>
      <c r="C108" s="69" t="s">
        <v>239</v>
      </c>
      <c r="D108" s="70">
        <v>78832.451199999996</v>
      </c>
      <c r="E108" s="70">
        <v>18104.68</v>
      </c>
      <c r="F108" s="71">
        <f>Table323[[#This Row],[Single Family]]+Table323[[#This Row],[2-4 Units]]+Table323[[#This Row],[&gt;4 Units]]</f>
        <v>14</v>
      </c>
      <c r="G108" s="71">
        <v>13</v>
      </c>
      <c r="H108" s="71">
        <v>1</v>
      </c>
      <c r="I108" s="71">
        <v>0</v>
      </c>
      <c r="J108" s="74">
        <v>2705.27</v>
      </c>
      <c r="K108" s="71">
        <f>SUM(Table323[[#This Row],[Single Family ]:[&gt;4 Units ]])</f>
        <v>27</v>
      </c>
      <c r="L108" s="90">
        <v>15</v>
      </c>
      <c r="M108" s="90">
        <v>12</v>
      </c>
      <c r="N108" s="90">
        <v>0</v>
      </c>
      <c r="O108" s="75">
        <v>15399.41</v>
      </c>
      <c r="Q108" s="146" t="s">
        <v>106</v>
      </c>
      <c r="R108" s="131" t="s">
        <v>243</v>
      </c>
      <c r="S108" s="132" t="s">
        <v>239</v>
      </c>
      <c r="T108" s="133">
        <v>78832.451199999996</v>
      </c>
      <c r="U108" s="133">
        <v>18104.68</v>
      </c>
      <c r="V108" s="134">
        <f>Table323[[#This Row],[Single Family]]+Table323[[#This Row],[2-4 Units]]+Table323[[#This Row],[&gt;4 Units]]</f>
        <v>14</v>
      </c>
      <c r="W108" s="134">
        <v>13</v>
      </c>
      <c r="X108" s="134">
        <v>1</v>
      </c>
      <c r="Y108" s="134">
        <v>0</v>
      </c>
      <c r="Z108" s="135">
        <v>2705.27</v>
      </c>
      <c r="AA108" s="134">
        <f>SUM(Table323[[#This Row],[Single Family ]:[&gt;4 Units ]])</f>
        <v>27</v>
      </c>
      <c r="AB108" s="136">
        <v>15</v>
      </c>
      <c r="AC108" s="136">
        <v>12</v>
      </c>
      <c r="AD108" s="136">
        <v>0</v>
      </c>
      <c r="AE108" s="137">
        <v>15399.41</v>
      </c>
    </row>
    <row r="109" spans="1:31" s="72" customFormat="1" x14ac:dyDescent="0.25">
      <c r="A109" s="67" t="s">
        <v>107</v>
      </c>
      <c r="B109" s="68" t="s">
        <v>240</v>
      </c>
      <c r="C109" s="69" t="s">
        <v>239</v>
      </c>
      <c r="D109" s="70">
        <v>0</v>
      </c>
      <c r="E109" s="70">
        <v>0</v>
      </c>
      <c r="F109" s="71">
        <f>Table323[[#This Row],[Single Family]]+Table323[[#This Row],[2-4 Units]]+Table323[[#This Row],[&gt;4 Units]]</f>
        <v>0</v>
      </c>
      <c r="G109" s="71"/>
      <c r="H109" s="71"/>
      <c r="I109" s="71"/>
      <c r="J109" s="74">
        <v>0</v>
      </c>
      <c r="K109" s="71">
        <f>SUM(Table323[[#This Row],[Single Family ]:[&gt;4 Units ]])</f>
        <v>0</v>
      </c>
      <c r="L109" s="90"/>
      <c r="M109" s="90"/>
      <c r="N109" s="90"/>
      <c r="O109" s="75">
        <v>0</v>
      </c>
      <c r="Q109" s="147" t="s">
        <v>107</v>
      </c>
      <c r="R109" s="138" t="s">
        <v>240</v>
      </c>
      <c r="S109" s="139" t="s">
        <v>239</v>
      </c>
      <c r="T109" s="140">
        <v>0</v>
      </c>
      <c r="U109" s="140">
        <v>0</v>
      </c>
      <c r="V109" s="141">
        <f>Table323[[#This Row],[Single Family]]+Table323[[#This Row],[2-4 Units]]+Table323[[#This Row],[&gt;4 Units]]</f>
        <v>0</v>
      </c>
      <c r="W109" s="141"/>
      <c r="X109" s="141"/>
      <c r="Y109" s="141"/>
      <c r="Z109" s="142">
        <v>0</v>
      </c>
      <c r="AA109" s="141">
        <f>SUM(Table323[[#This Row],[Single Family ]:[&gt;4 Units ]])</f>
        <v>0</v>
      </c>
      <c r="AB109" s="143"/>
      <c r="AC109" s="143"/>
      <c r="AD109" s="143"/>
      <c r="AE109" s="144">
        <v>0</v>
      </c>
    </row>
    <row r="110" spans="1:31" s="72" customFormat="1" x14ac:dyDescent="0.25">
      <c r="A110" s="67" t="s">
        <v>107</v>
      </c>
      <c r="B110" s="68" t="s">
        <v>243</v>
      </c>
      <c r="C110" s="69" t="s">
        <v>239</v>
      </c>
      <c r="D110" s="70">
        <v>67513.527999999904</v>
      </c>
      <c r="E110" s="70">
        <v>10850.27</v>
      </c>
      <c r="F110" s="71">
        <f>Table323[[#This Row],[Single Family]]+Table323[[#This Row],[2-4 Units]]+Table323[[#This Row],[&gt;4 Units]]</f>
        <v>17</v>
      </c>
      <c r="G110" s="71">
        <v>16</v>
      </c>
      <c r="H110" s="71">
        <v>1</v>
      </c>
      <c r="I110" s="71">
        <v>0</v>
      </c>
      <c r="J110" s="74">
        <v>10150.450000000001</v>
      </c>
      <c r="K110" s="71">
        <f>SUM(Table323[[#This Row],[Single Family ]:[&gt;4 Units ]])</f>
        <v>1</v>
      </c>
      <c r="L110" s="90">
        <v>1</v>
      </c>
      <c r="M110" s="90">
        <v>0</v>
      </c>
      <c r="N110" s="90">
        <v>0</v>
      </c>
      <c r="O110" s="75">
        <v>699.82</v>
      </c>
      <c r="Q110" s="146" t="s">
        <v>107</v>
      </c>
      <c r="R110" s="131" t="s">
        <v>243</v>
      </c>
      <c r="S110" s="132" t="s">
        <v>239</v>
      </c>
      <c r="T110" s="133">
        <v>67513.527999999904</v>
      </c>
      <c r="U110" s="133">
        <v>10850.27</v>
      </c>
      <c r="V110" s="134">
        <f>Table323[[#This Row],[Single Family]]+Table323[[#This Row],[2-4 Units]]+Table323[[#This Row],[&gt;4 Units]]</f>
        <v>17</v>
      </c>
      <c r="W110" s="134">
        <v>16</v>
      </c>
      <c r="X110" s="134">
        <v>1</v>
      </c>
      <c r="Y110" s="134">
        <v>0</v>
      </c>
      <c r="Z110" s="135">
        <v>10150.450000000001</v>
      </c>
      <c r="AA110" s="134">
        <f>SUM(Table323[[#This Row],[Single Family ]:[&gt;4 Units ]])</f>
        <v>1</v>
      </c>
      <c r="AB110" s="136">
        <v>1</v>
      </c>
      <c r="AC110" s="136">
        <v>0</v>
      </c>
      <c r="AD110" s="136">
        <v>0</v>
      </c>
      <c r="AE110" s="137">
        <v>699.82</v>
      </c>
    </row>
    <row r="111" spans="1:31" s="72" customFormat="1" x14ac:dyDescent="0.25">
      <c r="A111" s="67" t="s">
        <v>108</v>
      </c>
      <c r="B111" s="68" t="s">
        <v>243</v>
      </c>
      <c r="C111" s="69" t="s">
        <v>239</v>
      </c>
      <c r="D111" s="70">
        <v>43535.777800000098</v>
      </c>
      <c r="E111" s="70">
        <v>10265.379999999999</v>
      </c>
      <c r="F111" s="71">
        <f>Table323[[#This Row],[Single Family]]+Table323[[#This Row],[2-4 Units]]+Table323[[#This Row],[&gt;4 Units]]</f>
        <v>8</v>
      </c>
      <c r="G111" s="71">
        <v>7</v>
      </c>
      <c r="H111" s="71">
        <v>1</v>
      </c>
      <c r="I111" s="71">
        <v>0</v>
      </c>
      <c r="J111" s="74">
        <v>2126.0300000000002</v>
      </c>
      <c r="K111" s="71">
        <f>SUM(Table323[[#This Row],[Single Family ]:[&gt;4 Units ]])</f>
        <v>5</v>
      </c>
      <c r="L111" s="90">
        <v>5</v>
      </c>
      <c r="M111" s="90">
        <v>0</v>
      </c>
      <c r="N111" s="90">
        <v>0</v>
      </c>
      <c r="O111" s="75">
        <v>8139.35</v>
      </c>
      <c r="Q111" s="147" t="s">
        <v>108</v>
      </c>
      <c r="R111" s="138" t="s">
        <v>243</v>
      </c>
      <c r="S111" s="139" t="s">
        <v>239</v>
      </c>
      <c r="T111" s="140">
        <v>43535.777800000098</v>
      </c>
      <c r="U111" s="140">
        <v>10265.379999999999</v>
      </c>
      <c r="V111" s="141">
        <f>Table323[[#This Row],[Single Family]]+Table323[[#This Row],[2-4 Units]]+Table323[[#This Row],[&gt;4 Units]]</f>
        <v>8</v>
      </c>
      <c r="W111" s="141">
        <v>7</v>
      </c>
      <c r="X111" s="141">
        <v>1</v>
      </c>
      <c r="Y111" s="141">
        <v>0</v>
      </c>
      <c r="Z111" s="142">
        <v>2126.0300000000002</v>
      </c>
      <c r="AA111" s="141">
        <f>SUM(Table323[[#This Row],[Single Family ]:[&gt;4 Units ]])</f>
        <v>5</v>
      </c>
      <c r="AB111" s="143">
        <v>5</v>
      </c>
      <c r="AC111" s="143">
        <v>0</v>
      </c>
      <c r="AD111" s="143">
        <v>0</v>
      </c>
      <c r="AE111" s="144">
        <v>8139.35</v>
      </c>
    </row>
    <row r="112" spans="1:31" s="72" customFormat="1" x14ac:dyDescent="0.25">
      <c r="A112" s="67" t="s">
        <v>109</v>
      </c>
      <c r="B112" s="68" t="s">
        <v>243</v>
      </c>
      <c r="C112" s="69" t="s">
        <v>239</v>
      </c>
      <c r="D112" s="70">
        <v>36457.738700000104</v>
      </c>
      <c r="E112" s="70">
        <v>3191.4</v>
      </c>
      <c r="F112" s="71">
        <f>Table323[[#This Row],[Single Family]]+Table323[[#This Row],[2-4 Units]]+Table323[[#This Row],[&gt;4 Units]]</f>
        <v>12</v>
      </c>
      <c r="G112" s="71">
        <v>12</v>
      </c>
      <c r="H112" s="71">
        <v>0</v>
      </c>
      <c r="I112" s="71">
        <v>0</v>
      </c>
      <c r="J112" s="74">
        <v>3062.57</v>
      </c>
      <c r="K112" s="71">
        <f>SUM(Table323[[#This Row],[Single Family ]:[&gt;4 Units ]])</f>
        <v>3</v>
      </c>
      <c r="L112" s="90">
        <v>2</v>
      </c>
      <c r="M112" s="90">
        <v>1</v>
      </c>
      <c r="N112" s="90">
        <v>0</v>
      </c>
      <c r="O112" s="75">
        <v>128.83000000000001</v>
      </c>
      <c r="Q112" s="146" t="s">
        <v>109</v>
      </c>
      <c r="R112" s="131" t="s">
        <v>243</v>
      </c>
      <c r="S112" s="132" t="s">
        <v>239</v>
      </c>
      <c r="T112" s="133">
        <v>36457.738700000104</v>
      </c>
      <c r="U112" s="133">
        <v>3191.4</v>
      </c>
      <c r="V112" s="134">
        <f>Table323[[#This Row],[Single Family]]+Table323[[#This Row],[2-4 Units]]+Table323[[#This Row],[&gt;4 Units]]</f>
        <v>12</v>
      </c>
      <c r="W112" s="134">
        <v>12</v>
      </c>
      <c r="X112" s="134">
        <v>0</v>
      </c>
      <c r="Y112" s="134">
        <v>0</v>
      </c>
      <c r="Z112" s="135">
        <v>3062.57</v>
      </c>
      <c r="AA112" s="134">
        <f>SUM(Table323[[#This Row],[Single Family ]:[&gt;4 Units ]])</f>
        <v>3</v>
      </c>
      <c r="AB112" s="136">
        <v>2</v>
      </c>
      <c r="AC112" s="136">
        <v>1</v>
      </c>
      <c r="AD112" s="136">
        <v>0</v>
      </c>
      <c r="AE112" s="137">
        <v>128.83000000000001</v>
      </c>
    </row>
    <row r="113" spans="1:31" s="72" customFormat="1" x14ac:dyDescent="0.25">
      <c r="A113" s="67" t="s">
        <v>110</v>
      </c>
      <c r="B113" s="68" t="s">
        <v>245</v>
      </c>
      <c r="C113" s="69" t="s">
        <v>239</v>
      </c>
      <c r="D113" s="70">
        <v>0</v>
      </c>
      <c r="E113" s="70">
        <v>0</v>
      </c>
      <c r="F113" s="71">
        <f>Table323[[#This Row],[Single Family]]+Table323[[#This Row],[2-4 Units]]+Table323[[#This Row],[&gt;4 Units]]</f>
        <v>0</v>
      </c>
      <c r="G113" s="71"/>
      <c r="H113" s="71"/>
      <c r="I113" s="71"/>
      <c r="J113" s="74">
        <v>0</v>
      </c>
      <c r="K113" s="71">
        <f>SUM(Table323[[#This Row],[Single Family ]:[&gt;4 Units ]])</f>
        <v>0</v>
      </c>
      <c r="L113" s="90"/>
      <c r="M113" s="90"/>
      <c r="N113" s="90"/>
      <c r="O113" s="75">
        <v>0</v>
      </c>
      <c r="Q113" s="147" t="s">
        <v>110</v>
      </c>
      <c r="R113" s="138" t="s">
        <v>245</v>
      </c>
      <c r="S113" s="139" t="s">
        <v>239</v>
      </c>
      <c r="T113" s="140">
        <v>0</v>
      </c>
      <c r="U113" s="140">
        <v>0</v>
      </c>
      <c r="V113" s="141">
        <f>Table323[[#This Row],[Single Family]]+Table323[[#This Row],[2-4 Units]]+Table323[[#This Row],[&gt;4 Units]]</f>
        <v>0</v>
      </c>
      <c r="W113" s="141"/>
      <c r="X113" s="141"/>
      <c r="Y113" s="141"/>
      <c r="Z113" s="142">
        <v>0</v>
      </c>
      <c r="AA113" s="141">
        <f>SUM(Table323[[#This Row],[Single Family ]:[&gt;4 Units ]])</f>
        <v>0</v>
      </c>
      <c r="AB113" s="143"/>
      <c r="AC113" s="143"/>
      <c r="AD113" s="143"/>
      <c r="AE113" s="144">
        <v>0</v>
      </c>
    </row>
    <row r="114" spans="1:31" s="72" customFormat="1" x14ac:dyDescent="0.25">
      <c r="A114" s="67" t="s">
        <v>110</v>
      </c>
      <c r="B114" s="68" t="s">
        <v>243</v>
      </c>
      <c r="C114" s="69" t="s">
        <v>239</v>
      </c>
      <c r="D114" s="70">
        <v>81784.641399999906</v>
      </c>
      <c r="E114" s="70">
        <v>18364.759999999998</v>
      </c>
      <c r="F114" s="71">
        <f>Table323[[#This Row],[Single Family]]+Table323[[#This Row],[2-4 Units]]+Table323[[#This Row],[&gt;4 Units]]</f>
        <v>32</v>
      </c>
      <c r="G114" s="71">
        <v>32</v>
      </c>
      <c r="H114" s="71">
        <v>0</v>
      </c>
      <c r="I114" s="71">
        <v>0</v>
      </c>
      <c r="J114" s="74">
        <v>12645.15</v>
      </c>
      <c r="K114" s="71">
        <f>SUM(Table323[[#This Row],[Single Family ]:[&gt;4 Units ]])</f>
        <v>8</v>
      </c>
      <c r="L114" s="90">
        <v>7</v>
      </c>
      <c r="M114" s="90">
        <v>1</v>
      </c>
      <c r="N114" s="90">
        <v>0</v>
      </c>
      <c r="O114" s="75">
        <v>5719.61</v>
      </c>
      <c r="Q114" s="146" t="s">
        <v>110</v>
      </c>
      <c r="R114" s="131" t="s">
        <v>243</v>
      </c>
      <c r="S114" s="132" t="s">
        <v>239</v>
      </c>
      <c r="T114" s="133">
        <v>81784.641399999906</v>
      </c>
      <c r="U114" s="133">
        <v>18364.759999999998</v>
      </c>
      <c r="V114" s="134">
        <f>Table323[[#This Row],[Single Family]]+Table323[[#This Row],[2-4 Units]]+Table323[[#This Row],[&gt;4 Units]]</f>
        <v>32</v>
      </c>
      <c r="W114" s="134">
        <v>32</v>
      </c>
      <c r="X114" s="134">
        <v>0</v>
      </c>
      <c r="Y114" s="134">
        <v>0</v>
      </c>
      <c r="Z114" s="135">
        <v>12645.15</v>
      </c>
      <c r="AA114" s="134">
        <f>SUM(Table323[[#This Row],[Single Family ]:[&gt;4 Units ]])</f>
        <v>8</v>
      </c>
      <c r="AB114" s="136">
        <v>7</v>
      </c>
      <c r="AC114" s="136">
        <v>1</v>
      </c>
      <c r="AD114" s="136">
        <v>0</v>
      </c>
      <c r="AE114" s="137">
        <v>5719.61</v>
      </c>
    </row>
    <row r="115" spans="1:31" s="72" customFormat="1" x14ac:dyDescent="0.25">
      <c r="A115" s="67" t="s">
        <v>111</v>
      </c>
      <c r="B115" s="68" t="s">
        <v>240</v>
      </c>
      <c r="C115" s="69" t="s">
        <v>239</v>
      </c>
      <c r="D115" s="70">
        <v>0</v>
      </c>
      <c r="E115" s="70">
        <v>0</v>
      </c>
      <c r="F115" s="71">
        <f>Table323[[#This Row],[Single Family]]+Table323[[#This Row],[2-4 Units]]+Table323[[#This Row],[&gt;4 Units]]</f>
        <v>0</v>
      </c>
      <c r="G115" s="71"/>
      <c r="H115" s="71"/>
      <c r="I115" s="71"/>
      <c r="J115" s="74">
        <v>0</v>
      </c>
      <c r="K115" s="71">
        <f>SUM(Table323[[#This Row],[Single Family ]:[&gt;4 Units ]])</f>
        <v>0</v>
      </c>
      <c r="L115" s="90"/>
      <c r="M115" s="90"/>
      <c r="N115" s="90"/>
      <c r="O115" s="75">
        <v>0</v>
      </c>
      <c r="Q115" s="147" t="s">
        <v>111</v>
      </c>
      <c r="R115" s="138" t="s">
        <v>240</v>
      </c>
      <c r="S115" s="139" t="s">
        <v>239</v>
      </c>
      <c r="T115" s="140">
        <v>0</v>
      </c>
      <c r="U115" s="140">
        <v>0</v>
      </c>
      <c r="V115" s="141">
        <f>Table323[[#This Row],[Single Family]]+Table323[[#This Row],[2-4 Units]]+Table323[[#This Row],[&gt;4 Units]]</f>
        <v>0</v>
      </c>
      <c r="W115" s="141"/>
      <c r="X115" s="141"/>
      <c r="Y115" s="141"/>
      <c r="Z115" s="142">
        <v>0</v>
      </c>
      <c r="AA115" s="141">
        <f>SUM(Table323[[#This Row],[Single Family ]:[&gt;4 Units ]])</f>
        <v>0</v>
      </c>
      <c r="AB115" s="143"/>
      <c r="AC115" s="143"/>
      <c r="AD115" s="143"/>
      <c r="AE115" s="144">
        <v>0</v>
      </c>
    </row>
    <row r="116" spans="1:31" s="72" customFormat="1" x14ac:dyDescent="0.25">
      <c r="A116" s="67" t="s">
        <v>111</v>
      </c>
      <c r="B116" s="68" t="s">
        <v>243</v>
      </c>
      <c r="C116" s="69" t="s">
        <v>239</v>
      </c>
      <c r="D116" s="70">
        <v>79381.614400000093</v>
      </c>
      <c r="E116" s="70">
        <v>46203.07</v>
      </c>
      <c r="F116" s="71">
        <f>Table323[[#This Row],[Single Family]]+Table323[[#This Row],[2-4 Units]]+Table323[[#This Row],[&gt;4 Units]]</f>
        <v>37</v>
      </c>
      <c r="G116" s="71">
        <v>35</v>
      </c>
      <c r="H116" s="71">
        <v>2</v>
      </c>
      <c r="I116" s="71">
        <v>0</v>
      </c>
      <c r="J116" s="74">
        <v>14290.38</v>
      </c>
      <c r="K116" s="71">
        <f>SUM(Table323[[#This Row],[Single Family ]:[&gt;4 Units ]])</f>
        <v>13</v>
      </c>
      <c r="L116" s="90">
        <v>13</v>
      </c>
      <c r="M116" s="90">
        <v>0</v>
      </c>
      <c r="N116" s="90">
        <v>0</v>
      </c>
      <c r="O116" s="75">
        <v>31912.69</v>
      </c>
      <c r="Q116" s="146" t="s">
        <v>111</v>
      </c>
      <c r="R116" s="131" t="s">
        <v>243</v>
      </c>
      <c r="S116" s="132" t="s">
        <v>239</v>
      </c>
      <c r="T116" s="133">
        <v>79381.614400000093</v>
      </c>
      <c r="U116" s="133">
        <v>46203.07</v>
      </c>
      <c r="V116" s="134">
        <f>Table323[[#This Row],[Single Family]]+Table323[[#This Row],[2-4 Units]]+Table323[[#This Row],[&gt;4 Units]]</f>
        <v>37</v>
      </c>
      <c r="W116" s="134">
        <v>35</v>
      </c>
      <c r="X116" s="134">
        <v>2</v>
      </c>
      <c r="Y116" s="134">
        <v>0</v>
      </c>
      <c r="Z116" s="135">
        <v>14290.38</v>
      </c>
      <c r="AA116" s="134">
        <f>SUM(Table323[[#This Row],[Single Family ]:[&gt;4 Units ]])</f>
        <v>13</v>
      </c>
      <c r="AB116" s="136">
        <v>13</v>
      </c>
      <c r="AC116" s="136">
        <v>0</v>
      </c>
      <c r="AD116" s="136">
        <v>0</v>
      </c>
      <c r="AE116" s="137">
        <v>31912.69</v>
      </c>
    </row>
    <row r="117" spans="1:31" s="72" customFormat="1" x14ac:dyDescent="0.25">
      <c r="A117" s="67" t="s">
        <v>112</v>
      </c>
      <c r="B117" s="68" t="s">
        <v>240</v>
      </c>
      <c r="C117" s="69" t="s">
        <v>239</v>
      </c>
      <c r="D117" s="70">
        <v>71.845299999999995</v>
      </c>
      <c r="E117" s="70">
        <v>0</v>
      </c>
      <c r="F117" s="71">
        <f>Table323[[#This Row],[Single Family]]+Table323[[#This Row],[2-4 Units]]+Table323[[#This Row],[&gt;4 Units]]</f>
        <v>0</v>
      </c>
      <c r="G117" s="71"/>
      <c r="H117" s="71"/>
      <c r="I117" s="71"/>
      <c r="J117" s="74">
        <v>0</v>
      </c>
      <c r="K117" s="71">
        <f>SUM(Table323[[#This Row],[Single Family ]:[&gt;4 Units ]])</f>
        <v>0</v>
      </c>
      <c r="L117" s="90"/>
      <c r="M117" s="90"/>
      <c r="N117" s="90"/>
      <c r="O117" s="75">
        <v>0</v>
      </c>
      <c r="Q117" s="147" t="s">
        <v>112</v>
      </c>
      <c r="R117" s="138" t="s">
        <v>240</v>
      </c>
      <c r="S117" s="139" t="s">
        <v>239</v>
      </c>
      <c r="T117" s="140">
        <v>71.845299999999995</v>
      </c>
      <c r="U117" s="140">
        <v>0</v>
      </c>
      <c r="V117" s="141">
        <f>Table323[[#This Row],[Single Family]]+Table323[[#This Row],[2-4 Units]]+Table323[[#This Row],[&gt;4 Units]]</f>
        <v>0</v>
      </c>
      <c r="W117" s="141"/>
      <c r="X117" s="141"/>
      <c r="Y117" s="141"/>
      <c r="Z117" s="142">
        <v>0</v>
      </c>
      <c r="AA117" s="141">
        <f>SUM(Table323[[#This Row],[Single Family ]:[&gt;4 Units ]])</f>
        <v>0</v>
      </c>
      <c r="AB117" s="143"/>
      <c r="AC117" s="143"/>
      <c r="AD117" s="143"/>
      <c r="AE117" s="144">
        <v>0</v>
      </c>
    </row>
    <row r="118" spans="1:31" s="72" customFormat="1" x14ac:dyDescent="0.25">
      <c r="A118" s="67" t="s">
        <v>112</v>
      </c>
      <c r="B118" s="68" t="s">
        <v>243</v>
      </c>
      <c r="C118" s="69" t="s">
        <v>239</v>
      </c>
      <c r="D118" s="70">
        <v>69046.922199999899</v>
      </c>
      <c r="E118" s="70">
        <v>32052.07</v>
      </c>
      <c r="F118" s="71">
        <f>Table323[[#This Row],[Single Family]]+Table323[[#This Row],[2-4 Units]]+Table323[[#This Row],[&gt;4 Units]]</f>
        <v>22</v>
      </c>
      <c r="G118" s="71">
        <v>22</v>
      </c>
      <c r="H118" s="71">
        <v>0</v>
      </c>
      <c r="I118" s="71">
        <v>0</v>
      </c>
      <c r="J118" s="74">
        <v>10665.09</v>
      </c>
      <c r="K118" s="71">
        <f>SUM(Table323[[#This Row],[Single Family ]:[&gt;4 Units ]])</f>
        <v>24</v>
      </c>
      <c r="L118" s="90">
        <v>19</v>
      </c>
      <c r="M118" s="90">
        <v>5</v>
      </c>
      <c r="N118" s="90">
        <v>0</v>
      </c>
      <c r="O118" s="75">
        <v>21386.98</v>
      </c>
      <c r="Q118" s="146" t="s">
        <v>112</v>
      </c>
      <c r="R118" s="131" t="s">
        <v>243</v>
      </c>
      <c r="S118" s="132" t="s">
        <v>239</v>
      </c>
      <c r="T118" s="133">
        <v>69046.922199999899</v>
      </c>
      <c r="U118" s="133">
        <v>32052.07</v>
      </c>
      <c r="V118" s="134">
        <f>Table323[[#This Row],[Single Family]]+Table323[[#This Row],[2-4 Units]]+Table323[[#This Row],[&gt;4 Units]]</f>
        <v>22</v>
      </c>
      <c r="W118" s="134">
        <v>22</v>
      </c>
      <c r="X118" s="134">
        <v>0</v>
      </c>
      <c r="Y118" s="134">
        <v>0</v>
      </c>
      <c r="Z118" s="135">
        <v>10665.09</v>
      </c>
      <c r="AA118" s="134">
        <f>SUM(Table323[[#This Row],[Single Family ]:[&gt;4 Units ]])</f>
        <v>24</v>
      </c>
      <c r="AB118" s="136">
        <v>19</v>
      </c>
      <c r="AC118" s="136">
        <v>5</v>
      </c>
      <c r="AD118" s="136">
        <v>0</v>
      </c>
      <c r="AE118" s="137">
        <v>21386.98</v>
      </c>
    </row>
    <row r="119" spans="1:31" s="72" customFormat="1" x14ac:dyDescent="0.25">
      <c r="A119" s="67" t="s">
        <v>113</v>
      </c>
      <c r="B119" s="68" t="s">
        <v>243</v>
      </c>
      <c r="C119" s="69" t="s">
        <v>239</v>
      </c>
      <c r="D119" s="70">
        <v>77966.711299999995</v>
      </c>
      <c r="E119" s="70">
        <v>38688.35</v>
      </c>
      <c r="F119" s="71">
        <f>Table323[[#This Row],[Single Family]]+Table323[[#This Row],[2-4 Units]]+Table323[[#This Row],[&gt;4 Units]]</f>
        <v>21</v>
      </c>
      <c r="G119" s="71">
        <v>21</v>
      </c>
      <c r="H119" s="71">
        <v>0</v>
      </c>
      <c r="I119" s="71">
        <v>0</v>
      </c>
      <c r="J119" s="74">
        <v>11599.25</v>
      </c>
      <c r="K119" s="71">
        <f>SUM(Table323[[#This Row],[Single Family ]:[&gt;4 Units ]])</f>
        <v>11</v>
      </c>
      <c r="L119" s="90">
        <v>11</v>
      </c>
      <c r="M119" s="90">
        <v>0</v>
      </c>
      <c r="N119" s="90">
        <v>0</v>
      </c>
      <c r="O119" s="75">
        <v>27089.1</v>
      </c>
      <c r="Q119" s="147" t="s">
        <v>113</v>
      </c>
      <c r="R119" s="138" t="s">
        <v>243</v>
      </c>
      <c r="S119" s="139" t="s">
        <v>239</v>
      </c>
      <c r="T119" s="140">
        <v>77966.711299999995</v>
      </c>
      <c r="U119" s="140">
        <v>38688.35</v>
      </c>
      <c r="V119" s="141">
        <f>Table323[[#This Row],[Single Family]]+Table323[[#This Row],[2-4 Units]]+Table323[[#This Row],[&gt;4 Units]]</f>
        <v>21</v>
      </c>
      <c r="W119" s="141">
        <v>21</v>
      </c>
      <c r="X119" s="141">
        <v>0</v>
      </c>
      <c r="Y119" s="141">
        <v>0</v>
      </c>
      <c r="Z119" s="142">
        <v>11599.25</v>
      </c>
      <c r="AA119" s="141">
        <f>SUM(Table323[[#This Row],[Single Family ]:[&gt;4 Units ]])</f>
        <v>11</v>
      </c>
      <c r="AB119" s="143">
        <v>11</v>
      </c>
      <c r="AC119" s="143">
        <v>0</v>
      </c>
      <c r="AD119" s="143">
        <v>0</v>
      </c>
      <c r="AE119" s="144">
        <v>27089.1</v>
      </c>
    </row>
    <row r="120" spans="1:31" s="72" customFormat="1" x14ac:dyDescent="0.25">
      <c r="A120" s="67" t="s">
        <v>113</v>
      </c>
      <c r="B120" s="68" t="s">
        <v>242</v>
      </c>
      <c r="C120" s="69" t="s">
        <v>239</v>
      </c>
      <c r="D120" s="70">
        <v>354.03429999999997</v>
      </c>
      <c r="E120" s="70">
        <v>302.25</v>
      </c>
      <c r="F120" s="71">
        <f>Table323[[#This Row],[Single Family]]+Table323[[#This Row],[2-4 Units]]+Table323[[#This Row],[&gt;4 Units]]</f>
        <v>1</v>
      </c>
      <c r="G120" s="71">
        <v>1</v>
      </c>
      <c r="H120" s="71">
        <v>0</v>
      </c>
      <c r="I120" s="71">
        <v>0</v>
      </c>
      <c r="J120" s="74">
        <v>302.25</v>
      </c>
      <c r="K120" s="71">
        <f>SUM(Table323[[#This Row],[Single Family ]:[&gt;4 Units ]])</f>
        <v>0</v>
      </c>
      <c r="L120" s="90"/>
      <c r="M120" s="90"/>
      <c r="N120" s="90"/>
      <c r="O120" s="75">
        <v>0</v>
      </c>
      <c r="Q120" s="146" t="s">
        <v>113</v>
      </c>
      <c r="R120" s="131" t="s">
        <v>242</v>
      </c>
      <c r="S120" s="132" t="s">
        <v>239</v>
      </c>
      <c r="T120" s="133">
        <v>354.03429999999997</v>
      </c>
      <c r="U120" s="133">
        <v>302.25</v>
      </c>
      <c r="V120" s="134">
        <f>Table323[[#This Row],[Single Family]]+Table323[[#This Row],[2-4 Units]]+Table323[[#This Row],[&gt;4 Units]]</f>
        <v>1</v>
      </c>
      <c r="W120" s="134">
        <v>1</v>
      </c>
      <c r="X120" s="134">
        <v>0</v>
      </c>
      <c r="Y120" s="134">
        <v>0</v>
      </c>
      <c r="Z120" s="135">
        <v>302.25</v>
      </c>
      <c r="AA120" s="134">
        <f>SUM(Table323[[#This Row],[Single Family ]:[&gt;4 Units ]])</f>
        <v>0</v>
      </c>
      <c r="AB120" s="136"/>
      <c r="AC120" s="136"/>
      <c r="AD120" s="136"/>
      <c r="AE120" s="137">
        <v>0</v>
      </c>
    </row>
    <row r="121" spans="1:31" s="72" customFormat="1" x14ac:dyDescent="0.25">
      <c r="A121" s="67" t="s">
        <v>114</v>
      </c>
      <c r="B121" s="68" t="s">
        <v>240</v>
      </c>
      <c r="C121" s="69" t="s">
        <v>239</v>
      </c>
      <c r="D121" s="70">
        <v>120.8455</v>
      </c>
      <c r="E121" s="70">
        <v>0</v>
      </c>
      <c r="F121" s="71">
        <f>Table323[[#This Row],[Single Family]]+Table323[[#This Row],[2-4 Units]]+Table323[[#This Row],[&gt;4 Units]]</f>
        <v>0</v>
      </c>
      <c r="G121" s="71"/>
      <c r="H121" s="71"/>
      <c r="I121" s="71"/>
      <c r="J121" s="74">
        <v>0</v>
      </c>
      <c r="K121" s="71">
        <f>SUM(Table323[[#This Row],[Single Family ]:[&gt;4 Units ]])</f>
        <v>0</v>
      </c>
      <c r="L121" s="90"/>
      <c r="M121" s="90"/>
      <c r="N121" s="90"/>
      <c r="O121" s="75">
        <v>0</v>
      </c>
      <c r="Q121" s="147" t="s">
        <v>114</v>
      </c>
      <c r="R121" s="138" t="s">
        <v>240</v>
      </c>
      <c r="S121" s="139" t="s">
        <v>239</v>
      </c>
      <c r="T121" s="140">
        <v>120.8455</v>
      </c>
      <c r="U121" s="140">
        <v>0</v>
      </c>
      <c r="V121" s="141">
        <f>Table323[[#This Row],[Single Family]]+Table323[[#This Row],[2-4 Units]]+Table323[[#This Row],[&gt;4 Units]]</f>
        <v>0</v>
      </c>
      <c r="W121" s="141"/>
      <c r="X121" s="141"/>
      <c r="Y121" s="141"/>
      <c r="Z121" s="142">
        <v>0</v>
      </c>
      <c r="AA121" s="141">
        <f>SUM(Table323[[#This Row],[Single Family ]:[&gt;4 Units ]])</f>
        <v>0</v>
      </c>
      <c r="AB121" s="143"/>
      <c r="AC121" s="143"/>
      <c r="AD121" s="143"/>
      <c r="AE121" s="144">
        <v>0</v>
      </c>
    </row>
    <row r="122" spans="1:31" s="72" customFormat="1" x14ac:dyDescent="0.25">
      <c r="A122" s="67" t="s">
        <v>114</v>
      </c>
      <c r="B122" s="68" t="s">
        <v>243</v>
      </c>
      <c r="C122" s="69" t="s">
        <v>239</v>
      </c>
      <c r="D122" s="70">
        <v>102590.0885</v>
      </c>
      <c r="E122" s="70">
        <v>41624.550000000003</v>
      </c>
      <c r="F122" s="71">
        <f>Table323[[#This Row],[Single Family]]+Table323[[#This Row],[2-4 Units]]+Table323[[#This Row],[&gt;4 Units]]</f>
        <v>40</v>
      </c>
      <c r="G122" s="71">
        <v>39</v>
      </c>
      <c r="H122" s="71">
        <v>0</v>
      </c>
      <c r="I122" s="71">
        <v>1</v>
      </c>
      <c r="J122" s="74">
        <v>34781.199999999997</v>
      </c>
      <c r="K122" s="71">
        <f>SUM(Table323[[#This Row],[Single Family ]:[&gt;4 Units ]])</f>
        <v>4</v>
      </c>
      <c r="L122" s="90">
        <v>4</v>
      </c>
      <c r="M122" s="90">
        <v>0</v>
      </c>
      <c r="N122" s="90">
        <v>0</v>
      </c>
      <c r="O122" s="75">
        <v>6843.35</v>
      </c>
      <c r="Q122" s="146" t="s">
        <v>114</v>
      </c>
      <c r="R122" s="131" t="s">
        <v>243</v>
      </c>
      <c r="S122" s="132" t="s">
        <v>239</v>
      </c>
      <c r="T122" s="133">
        <v>102590.0885</v>
      </c>
      <c r="U122" s="133">
        <v>41624.550000000003</v>
      </c>
      <c r="V122" s="134">
        <f>Table323[[#This Row],[Single Family]]+Table323[[#This Row],[2-4 Units]]+Table323[[#This Row],[&gt;4 Units]]</f>
        <v>40</v>
      </c>
      <c r="W122" s="134">
        <v>39</v>
      </c>
      <c r="X122" s="134">
        <v>0</v>
      </c>
      <c r="Y122" s="134">
        <v>1</v>
      </c>
      <c r="Z122" s="135">
        <v>34781.199999999997</v>
      </c>
      <c r="AA122" s="134">
        <f>SUM(Table323[[#This Row],[Single Family ]:[&gt;4 Units ]])</f>
        <v>4</v>
      </c>
      <c r="AB122" s="136">
        <v>4</v>
      </c>
      <c r="AC122" s="136">
        <v>0</v>
      </c>
      <c r="AD122" s="136">
        <v>0</v>
      </c>
      <c r="AE122" s="137">
        <v>6843.35</v>
      </c>
    </row>
    <row r="123" spans="1:31" s="72" customFormat="1" x14ac:dyDescent="0.25">
      <c r="A123" s="67" t="s">
        <v>115</v>
      </c>
      <c r="B123" s="68" t="s">
        <v>243</v>
      </c>
      <c r="C123" s="69" t="s">
        <v>239</v>
      </c>
      <c r="D123" s="70">
        <v>100014.4032</v>
      </c>
      <c r="E123" s="70">
        <v>16907.099999999999</v>
      </c>
      <c r="F123" s="71">
        <f>Table323[[#This Row],[Single Family]]+Table323[[#This Row],[2-4 Units]]+Table323[[#This Row],[&gt;4 Units]]</f>
        <v>15</v>
      </c>
      <c r="G123" s="71">
        <v>12</v>
      </c>
      <c r="H123" s="71">
        <v>3</v>
      </c>
      <c r="I123" s="71">
        <v>0</v>
      </c>
      <c r="J123" s="74">
        <v>12536.06</v>
      </c>
      <c r="K123" s="71">
        <f>SUM(Table323[[#This Row],[Single Family ]:[&gt;4 Units ]])</f>
        <v>6</v>
      </c>
      <c r="L123" s="90">
        <v>5</v>
      </c>
      <c r="M123" s="90">
        <v>1</v>
      </c>
      <c r="N123" s="90">
        <v>0</v>
      </c>
      <c r="O123" s="75">
        <v>4371.04</v>
      </c>
      <c r="Q123" s="147" t="s">
        <v>115</v>
      </c>
      <c r="R123" s="138" t="s">
        <v>243</v>
      </c>
      <c r="S123" s="139" t="s">
        <v>239</v>
      </c>
      <c r="T123" s="140">
        <v>100014.4032</v>
      </c>
      <c r="U123" s="140">
        <v>16907.099999999999</v>
      </c>
      <c r="V123" s="141">
        <f>Table323[[#This Row],[Single Family]]+Table323[[#This Row],[2-4 Units]]+Table323[[#This Row],[&gt;4 Units]]</f>
        <v>15</v>
      </c>
      <c r="W123" s="141">
        <v>12</v>
      </c>
      <c r="X123" s="141">
        <v>3</v>
      </c>
      <c r="Y123" s="141">
        <v>0</v>
      </c>
      <c r="Z123" s="142">
        <v>12536.06</v>
      </c>
      <c r="AA123" s="141">
        <f>SUM(Table323[[#This Row],[Single Family ]:[&gt;4 Units ]])</f>
        <v>6</v>
      </c>
      <c r="AB123" s="143">
        <v>5</v>
      </c>
      <c r="AC123" s="143">
        <v>1</v>
      </c>
      <c r="AD123" s="143">
        <v>0</v>
      </c>
      <c r="AE123" s="144">
        <v>4371.04</v>
      </c>
    </row>
    <row r="124" spans="1:31" s="72" customFormat="1" x14ac:dyDescent="0.25">
      <c r="A124" s="67" t="s">
        <v>116</v>
      </c>
      <c r="B124" s="68" t="s">
        <v>241</v>
      </c>
      <c r="C124" s="69" t="s">
        <v>239</v>
      </c>
      <c r="D124" s="70">
        <v>462.76580000000001</v>
      </c>
      <c r="E124" s="70">
        <v>0</v>
      </c>
      <c r="F124" s="71">
        <f>Table323[[#This Row],[Single Family]]+Table323[[#This Row],[2-4 Units]]+Table323[[#This Row],[&gt;4 Units]]</f>
        <v>0</v>
      </c>
      <c r="G124" s="71"/>
      <c r="H124" s="71"/>
      <c r="I124" s="71"/>
      <c r="J124" s="74">
        <v>0</v>
      </c>
      <c r="K124" s="71">
        <f>SUM(Table323[[#This Row],[Single Family ]:[&gt;4 Units ]])</f>
        <v>0</v>
      </c>
      <c r="L124" s="90"/>
      <c r="M124" s="90"/>
      <c r="N124" s="90"/>
      <c r="O124" s="75">
        <v>0</v>
      </c>
      <c r="Q124" s="146" t="s">
        <v>116</v>
      </c>
      <c r="R124" s="131" t="s">
        <v>241</v>
      </c>
      <c r="S124" s="132" t="s">
        <v>239</v>
      </c>
      <c r="T124" s="133">
        <v>462.76580000000001</v>
      </c>
      <c r="U124" s="133">
        <v>0</v>
      </c>
      <c r="V124" s="134">
        <f>Table323[[#This Row],[Single Family]]+Table323[[#This Row],[2-4 Units]]+Table323[[#This Row],[&gt;4 Units]]</f>
        <v>0</v>
      </c>
      <c r="W124" s="134"/>
      <c r="X124" s="134"/>
      <c r="Y124" s="134"/>
      <c r="Z124" s="135">
        <v>0</v>
      </c>
      <c r="AA124" s="134">
        <f>SUM(Table323[[#This Row],[Single Family ]:[&gt;4 Units ]])</f>
        <v>0</v>
      </c>
      <c r="AB124" s="136"/>
      <c r="AC124" s="136"/>
      <c r="AD124" s="136"/>
      <c r="AE124" s="137">
        <v>0</v>
      </c>
    </row>
    <row r="125" spans="1:31" s="72" customFormat="1" x14ac:dyDescent="0.25">
      <c r="A125" s="67" t="s">
        <v>116</v>
      </c>
      <c r="B125" s="68" t="s">
        <v>242</v>
      </c>
      <c r="C125" s="69" t="s">
        <v>239</v>
      </c>
      <c r="D125" s="70">
        <v>71254.085099999997</v>
      </c>
      <c r="E125" s="70">
        <v>15275.41</v>
      </c>
      <c r="F125" s="71">
        <f>Table323[[#This Row],[Single Family]]+Table323[[#This Row],[2-4 Units]]+Table323[[#This Row],[&gt;4 Units]]</f>
        <v>20</v>
      </c>
      <c r="G125" s="71">
        <v>20</v>
      </c>
      <c r="H125" s="71">
        <v>0</v>
      </c>
      <c r="I125" s="71">
        <v>0</v>
      </c>
      <c r="J125" s="74">
        <v>13147.68</v>
      </c>
      <c r="K125" s="71">
        <f>SUM(Table323[[#This Row],[Single Family ]:[&gt;4 Units ]])</f>
        <v>1</v>
      </c>
      <c r="L125" s="90">
        <v>1</v>
      </c>
      <c r="M125" s="90">
        <v>0</v>
      </c>
      <c r="N125" s="90">
        <v>0</v>
      </c>
      <c r="O125" s="75">
        <v>2127.73</v>
      </c>
      <c r="Q125" s="147" t="s">
        <v>116</v>
      </c>
      <c r="R125" s="138" t="s">
        <v>242</v>
      </c>
      <c r="S125" s="139" t="s">
        <v>239</v>
      </c>
      <c r="T125" s="140">
        <v>71254.085099999997</v>
      </c>
      <c r="U125" s="140">
        <v>15275.41</v>
      </c>
      <c r="V125" s="141">
        <f>Table323[[#This Row],[Single Family]]+Table323[[#This Row],[2-4 Units]]+Table323[[#This Row],[&gt;4 Units]]</f>
        <v>20</v>
      </c>
      <c r="W125" s="141">
        <v>20</v>
      </c>
      <c r="X125" s="141">
        <v>0</v>
      </c>
      <c r="Y125" s="141">
        <v>0</v>
      </c>
      <c r="Z125" s="142">
        <v>13147.68</v>
      </c>
      <c r="AA125" s="141">
        <f>SUM(Table323[[#This Row],[Single Family ]:[&gt;4 Units ]])</f>
        <v>1</v>
      </c>
      <c r="AB125" s="143">
        <v>1</v>
      </c>
      <c r="AC125" s="143">
        <v>0</v>
      </c>
      <c r="AD125" s="143">
        <v>0</v>
      </c>
      <c r="AE125" s="144">
        <v>2127.73</v>
      </c>
    </row>
    <row r="126" spans="1:31" s="72" customFormat="1" x14ac:dyDescent="0.25">
      <c r="A126" s="67" t="s">
        <v>117</v>
      </c>
      <c r="B126" s="68" t="s">
        <v>240</v>
      </c>
      <c r="C126" s="69" t="s">
        <v>239</v>
      </c>
      <c r="D126" s="70">
        <v>0</v>
      </c>
      <c r="E126" s="70">
        <v>0</v>
      </c>
      <c r="F126" s="71">
        <f>Table323[[#This Row],[Single Family]]+Table323[[#This Row],[2-4 Units]]+Table323[[#This Row],[&gt;4 Units]]</f>
        <v>0</v>
      </c>
      <c r="G126" s="71"/>
      <c r="H126" s="71"/>
      <c r="I126" s="71"/>
      <c r="J126" s="74">
        <v>0</v>
      </c>
      <c r="K126" s="71">
        <f>SUM(Table323[[#This Row],[Single Family ]:[&gt;4 Units ]])</f>
        <v>0</v>
      </c>
      <c r="L126" s="90"/>
      <c r="M126" s="90"/>
      <c r="N126" s="90"/>
      <c r="O126" s="75">
        <v>0</v>
      </c>
      <c r="Q126" s="146" t="s">
        <v>117</v>
      </c>
      <c r="R126" s="131" t="s">
        <v>240</v>
      </c>
      <c r="S126" s="132" t="s">
        <v>239</v>
      </c>
      <c r="T126" s="133">
        <v>0</v>
      </c>
      <c r="U126" s="133">
        <v>0</v>
      </c>
      <c r="V126" s="134">
        <f>Table323[[#This Row],[Single Family]]+Table323[[#This Row],[2-4 Units]]+Table323[[#This Row],[&gt;4 Units]]</f>
        <v>0</v>
      </c>
      <c r="W126" s="134"/>
      <c r="X126" s="134"/>
      <c r="Y126" s="134"/>
      <c r="Z126" s="135">
        <v>0</v>
      </c>
      <c r="AA126" s="134">
        <f>SUM(Table323[[#This Row],[Single Family ]:[&gt;4 Units ]])</f>
        <v>0</v>
      </c>
      <c r="AB126" s="136"/>
      <c r="AC126" s="136"/>
      <c r="AD126" s="136"/>
      <c r="AE126" s="137">
        <v>0</v>
      </c>
    </row>
    <row r="127" spans="1:31" s="72" customFormat="1" x14ac:dyDescent="0.25">
      <c r="A127" s="67" t="s">
        <v>117</v>
      </c>
      <c r="B127" s="68" t="s">
        <v>242</v>
      </c>
      <c r="C127" s="69" t="s">
        <v>239</v>
      </c>
      <c r="D127" s="70">
        <v>141902.04870000001</v>
      </c>
      <c r="E127" s="70">
        <v>33204.18</v>
      </c>
      <c r="F127" s="71">
        <f>Table323[[#This Row],[Single Family]]+Table323[[#This Row],[2-4 Units]]+Table323[[#This Row],[&gt;4 Units]]</f>
        <v>33</v>
      </c>
      <c r="G127" s="71">
        <v>33</v>
      </c>
      <c r="H127" s="71">
        <v>0</v>
      </c>
      <c r="I127" s="71">
        <v>0</v>
      </c>
      <c r="J127" s="74">
        <v>21080.720000000001</v>
      </c>
      <c r="K127" s="71">
        <f>SUM(Table323[[#This Row],[Single Family ]:[&gt;4 Units ]])</f>
        <v>8</v>
      </c>
      <c r="L127" s="90">
        <v>7</v>
      </c>
      <c r="M127" s="90">
        <v>1</v>
      </c>
      <c r="N127" s="90">
        <v>0</v>
      </c>
      <c r="O127" s="75">
        <v>12123.46</v>
      </c>
      <c r="Q127" s="147" t="s">
        <v>117</v>
      </c>
      <c r="R127" s="138" t="s">
        <v>242</v>
      </c>
      <c r="S127" s="139" t="s">
        <v>239</v>
      </c>
      <c r="T127" s="140">
        <v>141902.04870000001</v>
      </c>
      <c r="U127" s="140">
        <v>33204.18</v>
      </c>
      <c r="V127" s="141">
        <f>Table323[[#This Row],[Single Family]]+Table323[[#This Row],[2-4 Units]]+Table323[[#This Row],[&gt;4 Units]]</f>
        <v>33</v>
      </c>
      <c r="W127" s="141">
        <v>33</v>
      </c>
      <c r="X127" s="141">
        <v>0</v>
      </c>
      <c r="Y127" s="141">
        <v>0</v>
      </c>
      <c r="Z127" s="142">
        <v>21080.720000000001</v>
      </c>
      <c r="AA127" s="141">
        <f>SUM(Table323[[#This Row],[Single Family ]:[&gt;4 Units ]])</f>
        <v>8</v>
      </c>
      <c r="AB127" s="143">
        <v>7</v>
      </c>
      <c r="AC127" s="143">
        <v>1</v>
      </c>
      <c r="AD127" s="143">
        <v>0</v>
      </c>
      <c r="AE127" s="144">
        <v>12123.46</v>
      </c>
    </row>
    <row r="128" spans="1:31" s="72" customFormat="1" x14ac:dyDescent="0.25">
      <c r="A128" s="67" t="s">
        <v>118</v>
      </c>
      <c r="B128" s="68" t="s">
        <v>240</v>
      </c>
      <c r="C128" s="69" t="s">
        <v>239</v>
      </c>
      <c r="D128" s="70">
        <v>190.06890000000001</v>
      </c>
      <c r="E128" s="70">
        <v>0</v>
      </c>
      <c r="F128" s="71">
        <f>Table323[[#This Row],[Single Family]]+Table323[[#This Row],[2-4 Units]]+Table323[[#This Row],[&gt;4 Units]]</f>
        <v>0</v>
      </c>
      <c r="G128" s="71"/>
      <c r="H128" s="71"/>
      <c r="I128" s="71"/>
      <c r="J128" s="74">
        <v>0</v>
      </c>
      <c r="K128" s="71">
        <f>SUM(Table323[[#This Row],[Single Family ]:[&gt;4 Units ]])</f>
        <v>0</v>
      </c>
      <c r="L128" s="90"/>
      <c r="M128" s="90"/>
      <c r="N128" s="90"/>
      <c r="O128" s="75">
        <v>0</v>
      </c>
      <c r="Q128" s="146" t="s">
        <v>118</v>
      </c>
      <c r="R128" s="131" t="s">
        <v>240</v>
      </c>
      <c r="S128" s="132" t="s">
        <v>239</v>
      </c>
      <c r="T128" s="133">
        <v>190.06890000000001</v>
      </c>
      <c r="U128" s="133">
        <v>0</v>
      </c>
      <c r="V128" s="134">
        <f>Table323[[#This Row],[Single Family]]+Table323[[#This Row],[2-4 Units]]+Table323[[#This Row],[&gt;4 Units]]</f>
        <v>0</v>
      </c>
      <c r="W128" s="134"/>
      <c r="X128" s="134"/>
      <c r="Y128" s="134"/>
      <c r="Z128" s="135">
        <v>0</v>
      </c>
      <c r="AA128" s="134">
        <f>SUM(Table323[[#This Row],[Single Family ]:[&gt;4 Units ]])</f>
        <v>0</v>
      </c>
      <c r="AB128" s="136"/>
      <c r="AC128" s="136"/>
      <c r="AD128" s="136"/>
      <c r="AE128" s="137">
        <v>0</v>
      </c>
    </row>
    <row r="129" spans="1:31" s="72" customFormat="1" x14ac:dyDescent="0.25">
      <c r="A129" s="67" t="s">
        <v>118</v>
      </c>
      <c r="B129" s="68" t="s">
        <v>242</v>
      </c>
      <c r="C129" s="69" t="s">
        <v>239</v>
      </c>
      <c r="D129" s="70">
        <v>88643.617499999993</v>
      </c>
      <c r="E129" s="70">
        <v>37237.230000000003</v>
      </c>
      <c r="F129" s="71">
        <f>Table323[[#This Row],[Single Family]]+Table323[[#This Row],[2-4 Units]]+Table323[[#This Row],[&gt;4 Units]]</f>
        <v>19</v>
      </c>
      <c r="G129" s="71">
        <v>17</v>
      </c>
      <c r="H129" s="71">
        <v>2</v>
      </c>
      <c r="I129" s="71">
        <v>0</v>
      </c>
      <c r="J129" s="74">
        <v>9185.5</v>
      </c>
      <c r="K129" s="71">
        <f>SUM(Table323[[#This Row],[Single Family ]:[&gt;4 Units ]])</f>
        <v>11</v>
      </c>
      <c r="L129" s="90">
        <v>11</v>
      </c>
      <c r="M129" s="90">
        <v>0</v>
      </c>
      <c r="N129" s="90">
        <v>0</v>
      </c>
      <c r="O129" s="75">
        <v>28051.73</v>
      </c>
      <c r="Q129" s="147" t="s">
        <v>118</v>
      </c>
      <c r="R129" s="138" t="s">
        <v>242</v>
      </c>
      <c r="S129" s="139" t="s">
        <v>239</v>
      </c>
      <c r="T129" s="140">
        <v>88643.617499999993</v>
      </c>
      <c r="U129" s="140">
        <v>37237.230000000003</v>
      </c>
      <c r="V129" s="141">
        <f>Table323[[#This Row],[Single Family]]+Table323[[#This Row],[2-4 Units]]+Table323[[#This Row],[&gt;4 Units]]</f>
        <v>19</v>
      </c>
      <c r="W129" s="141">
        <v>17</v>
      </c>
      <c r="X129" s="141">
        <v>2</v>
      </c>
      <c r="Y129" s="141">
        <v>0</v>
      </c>
      <c r="Z129" s="142">
        <v>9185.5</v>
      </c>
      <c r="AA129" s="141">
        <f>SUM(Table323[[#This Row],[Single Family ]:[&gt;4 Units ]])</f>
        <v>11</v>
      </c>
      <c r="AB129" s="143">
        <v>11</v>
      </c>
      <c r="AC129" s="143">
        <v>0</v>
      </c>
      <c r="AD129" s="143">
        <v>0</v>
      </c>
      <c r="AE129" s="144">
        <v>28051.73</v>
      </c>
    </row>
    <row r="130" spans="1:31" s="72" customFormat="1" x14ac:dyDescent="0.25">
      <c r="A130" s="67" t="s">
        <v>119</v>
      </c>
      <c r="B130" s="68" t="s">
        <v>240</v>
      </c>
      <c r="C130" s="69" t="s">
        <v>239</v>
      </c>
      <c r="D130" s="70">
        <v>0</v>
      </c>
      <c r="E130" s="70">
        <v>0</v>
      </c>
      <c r="F130" s="71">
        <f>Table323[[#This Row],[Single Family]]+Table323[[#This Row],[2-4 Units]]+Table323[[#This Row],[&gt;4 Units]]</f>
        <v>0</v>
      </c>
      <c r="G130" s="71"/>
      <c r="H130" s="71"/>
      <c r="I130" s="71"/>
      <c r="J130" s="74">
        <v>0</v>
      </c>
      <c r="K130" s="71">
        <f>SUM(Table323[[#This Row],[Single Family ]:[&gt;4 Units ]])</f>
        <v>0</v>
      </c>
      <c r="L130" s="90"/>
      <c r="M130" s="90"/>
      <c r="N130" s="90"/>
      <c r="O130" s="75">
        <v>0</v>
      </c>
      <c r="Q130" s="146" t="s">
        <v>119</v>
      </c>
      <c r="R130" s="131" t="s">
        <v>240</v>
      </c>
      <c r="S130" s="132" t="s">
        <v>239</v>
      </c>
      <c r="T130" s="133">
        <v>0</v>
      </c>
      <c r="U130" s="133">
        <v>0</v>
      </c>
      <c r="V130" s="134">
        <f>Table323[[#This Row],[Single Family]]+Table323[[#This Row],[2-4 Units]]+Table323[[#This Row],[&gt;4 Units]]</f>
        <v>0</v>
      </c>
      <c r="W130" s="134"/>
      <c r="X130" s="134"/>
      <c r="Y130" s="134"/>
      <c r="Z130" s="135">
        <v>0</v>
      </c>
      <c r="AA130" s="134">
        <f>SUM(Table323[[#This Row],[Single Family ]:[&gt;4 Units ]])</f>
        <v>0</v>
      </c>
      <c r="AB130" s="136"/>
      <c r="AC130" s="136"/>
      <c r="AD130" s="136"/>
      <c r="AE130" s="137">
        <v>0</v>
      </c>
    </row>
    <row r="131" spans="1:31" s="72" customFormat="1" x14ac:dyDescent="0.25">
      <c r="A131" s="67" t="s">
        <v>119</v>
      </c>
      <c r="B131" s="68" t="s">
        <v>242</v>
      </c>
      <c r="C131" s="69" t="s">
        <v>239</v>
      </c>
      <c r="D131" s="70">
        <v>107562.7838</v>
      </c>
      <c r="E131" s="70">
        <v>26510.74</v>
      </c>
      <c r="F131" s="71">
        <f>Table323[[#This Row],[Single Family]]+Table323[[#This Row],[2-4 Units]]+Table323[[#This Row],[&gt;4 Units]]</f>
        <v>32</v>
      </c>
      <c r="G131" s="71">
        <v>32</v>
      </c>
      <c r="H131" s="71">
        <v>0</v>
      </c>
      <c r="I131" s="71">
        <v>0</v>
      </c>
      <c r="J131" s="74">
        <v>25623.02</v>
      </c>
      <c r="K131" s="71">
        <f>SUM(Table323[[#This Row],[Single Family ]:[&gt;4 Units ]])</f>
        <v>2</v>
      </c>
      <c r="L131" s="90">
        <v>2</v>
      </c>
      <c r="M131" s="90">
        <v>0</v>
      </c>
      <c r="N131" s="90">
        <v>0</v>
      </c>
      <c r="O131" s="75">
        <v>887.72</v>
      </c>
      <c r="Q131" s="147" t="s">
        <v>119</v>
      </c>
      <c r="R131" s="138" t="s">
        <v>242</v>
      </c>
      <c r="S131" s="139" t="s">
        <v>239</v>
      </c>
      <c r="T131" s="140">
        <v>107562.7838</v>
      </c>
      <c r="U131" s="140">
        <v>26510.74</v>
      </c>
      <c r="V131" s="141">
        <f>Table323[[#This Row],[Single Family]]+Table323[[#This Row],[2-4 Units]]+Table323[[#This Row],[&gt;4 Units]]</f>
        <v>32</v>
      </c>
      <c r="W131" s="141">
        <v>32</v>
      </c>
      <c r="X131" s="141">
        <v>0</v>
      </c>
      <c r="Y131" s="141">
        <v>0</v>
      </c>
      <c r="Z131" s="142">
        <v>25623.02</v>
      </c>
      <c r="AA131" s="141">
        <f>SUM(Table323[[#This Row],[Single Family ]:[&gt;4 Units ]])</f>
        <v>2</v>
      </c>
      <c r="AB131" s="143">
        <v>2</v>
      </c>
      <c r="AC131" s="143">
        <v>0</v>
      </c>
      <c r="AD131" s="143">
        <v>0</v>
      </c>
      <c r="AE131" s="144">
        <v>887.72</v>
      </c>
    </row>
    <row r="132" spans="1:31" s="72" customFormat="1" x14ac:dyDescent="0.25">
      <c r="A132" s="67" t="s">
        <v>120</v>
      </c>
      <c r="B132" s="68" t="s">
        <v>240</v>
      </c>
      <c r="C132" s="69" t="s">
        <v>239</v>
      </c>
      <c r="D132" s="70">
        <v>338.9221</v>
      </c>
      <c r="E132" s="70">
        <v>5570.37</v>
      </c>
      <c r="F132" s="71">
        <f>Table323[[#This Row],[Single Family]]+Table323[[#This Row],[2-4 Units]]+Table323[[#This Row],[&gt;4 Units]]</f>
        <v>0</v>
      </c>
      <c r="G132" s="71"/>
      <c r="H132" s="71"/>
      <c r="I132" s="71"/>
      <c r="J132" s="74">
        <v>0</v>
      </c>
      <c r="K132" s="71">
        <f>SUM(Table323[[#This Row],[Single Family ]:[&gt;4 Units ]])</f>
        <v>1</v>
      </c>
      <c r="L132" s="90">
        <v>1</v>
      </c>
      <c r="M132" s="90">
        <v>0</v>
      </c>
      <c r="N132" s="90">
        <v>0</v>
      </c>
      <c r="O132" s="75">
        <v>5570.37</v>
      </c>
      <c r="Q132" s="146" t="s">
        <v>120</v>
      </c>
      <c r="R132" s="131" t="s">
        <v>240</v>
      </c>
      <c r="S132" s="132" t="s">
        <v>239</v>
      </c>
      <c r="T132" s="133">
        <v>338.9221</v>
      </c>
      <c r="U132" s="133">
        <v>5570.37</v>
      </c>
      <c r="V132" s="134">
        <f>Table323[[#This Row],[Single Family]]+Table323[[#This Row],[2-4 Units]]+Table323[[#This Row],[&gt;4 Units]]</f>
        <v>0</v>
      </c>
      <c r="W132" s="134"/>
      <c r="X132" s="134"/>
      <c r="Y132" s="134"/>
      <c r="Z132" s="135">
        <v>0</v>
      </c>
      <c r="AA132" s="134">
        <f>SUM(Table323[[#This Row],[Single Family ]:[&gt;4 Units ]])</f>
        <v>1</v>
      </c>
      <c r="AB132" s="136">
        <v>1</v>
      </c>
      <c r="AC132" s="136">
        <v>0</v>
      </c>
      <c r="AD132" s="136">
        <v>0</v>
      </c>
      <c r="AE132" s="137">
        <v>5570.37</v>
      </c>
    </row>
    <row r="133" spans="1:31" s="72" customFormat="1" x14ac:dyDescent="0.25">
      <c r="A133" s="67" t="s">
        <v>120</v>
      </c>
      <c r="B133" s="68" t="s">
        <v>246</v>
      </c>
      <c r="C133" s="69" t="s">
        <v>239</v>
      </c>
      <c r="D133" s="70">
        <v>0</v>
      </c>
      <c r="E133" s="70">
        <v>0</v>
      </c>
      <c r="F133" s="71">
        <f>Table323[[#This Row],[Single Family]]+Table323[[#This Row],[2-4 Units]]+Table323[[#This Row],[&gt;4 Units]]</f>
        <v>0</v>
      </c>
      <c r="G133" s="71"/>
      <c r="H133" s="71"/>
      <c r="I133" s="71"/>
      <c r="J133" s="74">
        <v>0</v>
      </c>
      <c r="K133" s="71">
        <f>SUM(Table323[[#This Row],[Single Family ]:[&gt;4 Units ]])</f>
        <v>0</v>
      </c>
      <c r="L133" s="90"/>
      <c r="M133" s="90"/>
      <c r="N133" s="90"/>
      <c r="O133" s="75">
        <v>0</v>
      </c>
      <c r="Q133" s="147" t="s">
        <v>120</v>
      </c>
      <c r="R133" s="138" t="s">
        <v>246</v>
      </c>
      <c r="S133" s="139" t="s">
        <v>239</v>
      </c>
      <c r="T133" s="140">
        <v>0</v>
      </c>
      <c r="U133" s="140">
        <v>0</v>
      </c>
      <c r="V133" s="141">
        <f>Table323[[#This Row],[Single Family]]+Table323[[#This Row],[2-4 Units]]+Table323[[#This Row],[&gt;4 Units]]</f>
        <v>0</v>
      </c>
      <c r="W133" s="141"/>
      <c r="X133" s="141"/>
      <c r="Y133" s="141"/>
      <c r="Z133" s="142">
        <v>0</v>
      </c>
      <c r="AA133" s="141">
        <f>SUM(Table323[[#This Row],[Single Family ]:[&gt;4 Units ]])</f>
        <v>0</v>
      </c>
      <c r="AB133" s="143"/>
      <c r="AC133" s="143"/>
      <c r="AD133" s="143"/>
      <c r="AE133" s="144">
        <v>0</v>
      </c>
    </row>
    <row r="134" spans="1:31" s="72" customFormat="1" x14ac:dyDescent="0.25">
      <c r="A134" s="67" t="s">
        <v>120</v>
      </c>
      <c r="B134" s="68" t="s">
        <v>243</v>
      </c>
      <c r="C134" s="69" t="s">
        <v>239</v>
      </c>
      <c r="D134" s="70">
        <v>171.0093</v>
      </c>
      <c r="E134" s="70">
        <v>0</v>
      </c>
      <c r="F134" s="71">
        <f>Table323[[#This Row],[Single Family]]+Table323[[#This Row],[2-4 Units]]+Table323[[#This Row],[&gt;4 Units]]</f>
        <v>0</v>
      </c>
      <c r="G134" s="71"/>
      <c r="H134" s="71"/>
      <c r="I134" s="71"/>
      <c r="J134" s="74">
        <v>0</v>
      </c>
      <c r="K134" s="71">
        <f>SUM(Table323[[#This Row],[Single Family ]:[&gt;4 Units ]])</f>
        <v>0</v>
      </c>
      <c r="L134" s="90"/>
      <c r="M134" s="90"/>
      <c r="N134" s="90"/>
      <c r="O134" s="75">
        <v>0</v>
      </c>
      <c r="Q134" s="146" t="s">
        <v>120</v>
      </c>
      <c r="R134" s="131" t="s">
        <v>243</v>
      </c>
      <c r="S134" s="132" t="s">
        <v>239</v>
      </c>
      <c r="T134" s="133">
        <v>171.0093</v>
      </c>
      <c r="U134" s="133">
        <v>0</v>
      </c>
      <c r="V134" s="134">
        <f>Table323[[#This Row],[Single Family]]+Table323[[#This Row],[2-4 Units]]+Table323[[#This Row],[&gt;4 Units]]</f>
        <v>0</v>
      </c>
      <c r="W134" s="134"/>
      <c r="X134" s="134"/>
      <c r="Y134" s="134"/>
      <c r="Z134" s="135">
        <v>0</v>
      </c>
      <c r="AA134" s="134">
        <f>SUM(Table323[[#This Row],[Single Family ]:[&gt;4 Units ]])</f>
        <v>0</v>
      </c>
      <c r="AB134" s="136"/>
      <c r="AC134" s="136"/>
      <c r="AD134" s="136"/>
      <c r="AE134" s="137">
        <v>0</v>
      </c>
    </row>
    <row r="135" spans="1:31" s="72" customFormat="1" x14ac:dyDescent="0.25">
      <c r="A135" s="67" t="s">
        <v>120</v>
      </c>
      <c r="B135" s="68" t="s">
        <v>242</v>
      </c>
      <c r="C135" s="69" t="s">
        <v>239</v>
      </c>
      <c r="D135" s="70">
        <v>87751.845200000098</v>
      </c>
      <c r="E135" s="70">
        <v>41902.559999999998</v>
      </c>
      <c r="F135" s="71">
        <f>Table323[[#This Row],[Single Family]]+Table323[[#This Row],[2-4 Units]]+Table323[[#This Row],[&gt;4 Units]]</f>
        <v>25</v>
      </c>
      <c r="G135" s="71">
        <v>25</v>
      </c>
      <c r="H135" s="71">
        <v>0</v>
      </c>
      <c r="I135" s="71">
        <v>0</v>
      </c>
      <c r="J135" s="74">
        <v>17328.66</v>
      </c>
      <c r="K135" s="71">
        <f>SUM(Table323[[#This Row],[Single Family ]:[&gt;4 Units ]])</f>
        <v>6</v>
      </c>
      <c r="L135" s="90">
        <v>6</v>
      </c>
      <c r="M135" s="90">
        <v>0</v>
      </c>
      <c r="N135" s="90">
        <v>0</v>
      </c>
      <c r="O135" s="75">
        <v>24573.9</v>
      </c>
      <c r="Q135" s="147" t="s">
        <v>120</v>
      </c>
      <c r="R135" s="138" t="s">
        <v>242</v>
      </c>
      <c r="S135" s="139" t="s">
        <v>239</v>
      </c>
      <c r="T135" s="140">
        <v>87751.845200000098</v>
      </c>
      <c r="U135" s="140">
        <v>41902.559999999998</v>
      </c>
      <c r="V135" s="141">
        <f>Table323[[#This Row],[Single Family]]+Table323[[#This Row],[2-4 Units]]+Table323[[#This Row],[&gt;4 Units]]</f>
        <v>25</v>
      </c>
      <c r="W135" s="141">
        <v>25</v>
      </c>
      <c r="X135" s="141">
        <v>0</v>
      </c>
      <c r="Y135" s="141">
        <v>0</v>
      </c>
      <c r="Z135" s="142">
        <v>17328.66</v>
      </c>
      <c r="AA135" s="141">
        <f>SUM(Table323[[#This Row],[Single Family ]:[&gt;4 Units ]])</f>
        <v>6</v>
      </c>
      <c r="AB135" s="143">
        <v>6</v>
      </c>
      <c r="AC135" s="143">
        <v>0</v>
      </c>
      <c r="AD135" s="143">
        <v>0</v>
      </c>
      <c r="AE135" s="144">
        <v>24573.9</v>
      </c>
    </row>
    <row r="136" spans="1:31" s="72" customFormat="1" x14ac:dyDescent="0.25">
      <c r="A136" s="67" t="s">
        <v>121</v>
      </c>
      <c r="B136" s="68" t="s">
        <v>246</v>
      </c>
      <c r="C136" s="69" t="s">
        <v>239</v>
      </c>
      <c r="D136" s="70">
        <v>46.748899999999999</v>
      </c>
      <c r="E136" s="70">
        <v>690.47</v>
      </c>
      <c r="F136" s="71">
        <f>Table323[[#This Row],[Single Family]]+Table323[[#This Row],[2-4 Units]]+Table323[[#This Row],[&gt;4 Units]]</f>
        <v>1</v>
      </c>
      <c r="G136" s="71">
        <v>1</v>
      </c>
      <c r="H136" s="71">
        <v>0</v>
      </c>
      <c r="I136" s="71">
        <v>0</v>
      </c>
      <c r="J136" s="74">
        <v>690.47</v>
      </c>
      <c r="K136" s="71">
        <f>SUM(Table323[[#This Row],[Single Family ]:[&gt;4 Units ]])</f>
        <v>0</v>
      </c>
      <c r="L136" s="90"/>
      <c r="M136" s="90"/>
      <c r="N136" s="90"/>
      <c r="O136" s="75">
        <v>0</v>
      </c>
      <c r="Q136" s="146" t="s">
        <v>121</v>
      </c>
      <c r="R136" s="131" t="s">
        <v>246</v>
      </c>
      <c r="S136" s="132" t="s">
        <v>239</v>
      </c>
      <c r="T136" s="133">
        <v>46.748899999999999</v>
      </c>
      <c r="U136" s="133">
        <v>690.47</v>
      </c>
      <c r="V136" s="134">
        <f>Table323[[#This Row],[Single Family]]+Table323[[#This Row],[2-4 Units]]+Table323[[#This Row],[&gt;4 Units]]</f>
        <v>1</v>
      </c>
      <c r="W136" s="134">
        <v>1</v>
      </c>
      <c r="X136" s="134">
        <v>0</v>
      </c>
      <c r="Y136" s="134">
        <v>0</v>
      </c>
      <c r="Z136" s="135">
        <v>690.47</v>
      </c>
      <c r="AA136" s="134">
        <f>SUM(Table323[[#This Row],[Single Family ]:[&gt;4 Units ]])</f>
        <v>0</v>
      </c>
      <c r="AB136" s="136"/>
      <c r="AC136" s="136"/>
      <c r="AD136" s="136"/>
      <c r="AE136" s="137">
        <v>0</v>
      </c>
    </row>
    <row r="137" spans="1:31" s="72" customFormat="1" x14ac:dyDescent="0.25">
      <c r="A137" s="67" t="s">
        <v>121</v>
      </c>
      <c r="B137" s="68" t="s">
        <v>242</v>
      </c>
      <c r="C137" s="69" t="s">
        <v>239</v>
      </c>
      <c r="D137" s="70">
        <v>74716.111200000203</v>
      </c>
      <c r="E137" s="70">
        <v>29909.49</v>
      </c>
      <c r="F137" s="71">
        <f>Table323[[#This Row],[Single Family]]+Table323[[#This Row],[2-4 Units]]+Table323[[#This Row],[&gt;4 Units]]</f>
        <v>16</v>
      </c>
      <c r="G137" s="71">
        <v>16</v>
      </c>
      <c r="H137" s="71">
        <v>0</v>
      </c>
      <c r="I137" s="71">
        <v>0</v>
      </c>
      <c r="J137" s="74">
        <v>18720.04</v>
      </c>
      <c r="K137" s="71">
        <f>SUM(Table323[[#This Row],[Single Family ]:[&gt;4 Units ]])</f>
        <v>3</v>
      </c>
      <c r="L137" s="90">
        <v>3</v>
      </c>
      <c r="M137" s="90">
        <v>0</v>
      </c>
      <c r="N137" s="90">
        <v>0</v>
      </c>
      <c r="O137" s="75">
        <v>3439.45</v>
      </c>
      <c r="Q137" s="147" t="s">
        <v>121</v>
      </c>
      <c r="R137" s="138" t="s">
        <v>242</v>
      </c>
      <c r="S137" s="139" t="s">
        <v>239</v>
      </c>
      <c r="T137" s="140">
        <v>74716.111200000203</v>
      </c>
      <c r="U137" s="140">
        <v>29909.49</v>
      </c>
      <c r="V137" s="141">
        <f>Table323[[#This Row],[Single Family]]+Table323[[#This Row],[2-4 Units]]+Table323[[#This Row],[&gt;4 Units]]</f>
        <v>16</v>
      </c>
      <c r="W137" s="141">
        <v>16</v>
      </c>
      <c r="X137" s="141">
        <v>0</v>
      </c>
      <c r="Y137" s="141">
        <v>0</v>
      </c>
      <c r="Z137" s="142">
        <v>18720.04</v>
      </c>
      <c r="AA137" s="141">
        <f>SUM(Table323[[#This Row],[Single Family ]:[&gt;4 Units ]])</f>
        <v>3</v>
      </c>
      <c r="AB137" s="143">
        <v>3</v>
      </c>
      <c r="AC137" s="143">
        <v>0</v>
      </c>
      <c r="AD137" s="143">
        <v>0</v>
      </c>
      <c r="AE137" s="144">
        <v>3439.45</v>
      </c>
    </row>
    <row r="138" spans="1:31" s="72" customFormat="1" x14ac:dyDescent="0.25">
      <c r="A138" s="67" t="s">
        <v>122</v>
      </c>
      <c r="B138" s="68" t="s">
        <v>240</v>
      </c>
      <c r="C138" s="69" t="s">
        <v>239</v>
      </c>
      <c r="D138" s="70">
        <v>0</v>
      </c>
      <c r="E138" s="70">
        <v>0</v>
      </c>
      <c r="F138" s="71">
        <f>Table323[[#This Row],[Single Family]]+Table323[[#This Row],[2-4 Units]]+Table323[[#This Row],[&gt;4 Units]]</f>
        <v>0</v>
      </c>
      <c r="G138" s="71"/>
      <c r="H138" s="71"/>
      <c r="I138" s="71"/>
      <c r="J138" s="74">
        <v>0</v>
      </c>
      <c r="K138" s="71">
        <f>SUM(Table323[[#This Row],[Single Family ]:[&gt;4 Units ]])</f>
        <v>0</v>
      </c>
      <c r="L138" s="90"/>
      <c r="M138" s="90"/>
      <c r="N138" s="90"/>
      <c r="O138" s="75">
        <v>0</v>
      </c>
      <c r="Q138" s="146" t="s">
        <v>122</v>
      </c>
      <c r="R138" s="131" t="s">
        <v>240</v>
      </c>
      <c r="S138" s="132" t="s">
        <v>239</v>
      </c>
      <c r="T138" s="133">
        <v>0</v>
      </c>
      <c r="U138" s="133">
        <v>0</v>
      </c>
      <c r="V138" s="134">
        <f>Table323[[#This Row],[Single Family]]+Table323[[#This Row],[2-4 Units]]+Table323[[#This Row],[&gt;4 Units]]</f>
        <v>0</v>
      </c>
      <c r="W138" s="134"/>
      <c r="X138" s="134"/>
      <c r="Y138" s="134"/>
      <c r="Z138" s="135">
        <v>0</v>
      </c>
      <c r="AA138" s="134">
        <f>SUM(Table323[[#This Row],[Single Family ]:[&gt;4 Units ]])</f>
        <v>0</v>
      </c>
      <c r="AB138" s="136"/>
      <c r="AC138" s="136"/>
      <c r="AD138" s="136"/>
      <c r="AE138" s="137">
        <v>0</v>
      </c>
    </row>
    <row r="139" spans="1:31" s="72" customFormat="1" x14ac:dyDescent="0.25">
      <c r="A139" s="67" t="s">
        <v>122</v>
      </c>
      <c r="B139" s="68" t="s">
        <v>246</v>
      </c>
      <c r="C139" s="69" t="s">
        <v>239</v>
      </c>
      <c r="D139" s="70">
        <v>415.14870000000002</v>
      </c>
      <c r="E139" s="70">
        <v>-1200</v>
      </c>
      <c r="F139" s="71">
        <f>Table323[[#This Row],[Single Family]]+Table323[[#This Row],[2-4 Units]]+Table323[[#This Row],[&gt;4 Units]]</f>
        <v>0</v>
      </c>
      <c r="G139" s="71"/>
      <c r="H139" s="71"/>
      <c r="I139" s="71"/>
      <c r="J139" s="74">
        <v>0</v>
      </c>
      <c r="K139" s="71">
        <f>SUM(Table323[[#This Row],[Single Family ]:[&gt;4 Units ]])</f>
        <v>0</v>
      </c>
      <c r="L139" s="90"/>
      <c r="M139" s="90"/>
      <c r="N139" s="90"/>
      <c r="O139" s="75">
        <v>0</v>
      </c>
      <c r="Q139" s="147" t="s">
        <v>122</v>
      </c>
      <c r="R139" s="138" t="s">
        <v>246</v>
      </c>
      <c r="S139" s="139" t="s">
        <v>239</v>
      </c>
      <c r="T139" s="140">
        <v>415.14870000000002</v>
      </c>
      <c r="U139" s="140">
        <v>-1200</v>
      </c>
      <c r="V139" s="141">
        <f>Table323[[#This Row],[Single Family]]+Table323[[#This Row],[2-4 Units]]+Table323[[#This Row],[&gt;4 Units]]</f>
        <v>0</v>
      </c>
      <c r="W139" s="141"/>
      <c r="X139" s="141"/>
      <c r="Y139" s="141"/>
      <c r="Z139" s="142">
        <v>0</v>
      </c>
      <c r="AA139" s="141">
        <f>SUM(Table323[[#This Row],[Single Family ]:[&gt;4 Units ]])</f>
        <v>0</v>
      </c>
      <c r="AB139" s="143"/>
      <c r="AC139" s="143"/>
      <c r="AD139" s="143"/>
      <c r="AE139" s="144">
        <v>0</v>
      </c>
    </row>
    <row r="140" spans="1:31" s="72" customFormat="1" x14ac:dyDescent="0.25">
      <c r="A140" s="67" t="s">
        <v>122</v>
      </c>
      <c r="B140" s="68" t="s">
        <v>242</v>
      </c>
      <c r="C140" s="69" t="s">
        <v>239</v>
      </c>
      <c r="D140" s="70">
        <v>109772.8824</v>
      </c>
      <c r="E140" s="70">
        <v>36474.04</v>
      </c>
      <c r="F140" s="71">
        <f>Table323[[#This Row],[Single Family]]+Table323[[#This Row],[2-4 Units]]+Table323[[#This Row],[&gt;4 Units]]</f>
        <v>25</v>
      </c>
      <c r="G140" s="71">
        <v>25</v>
      </c>
      <c r="H140" s="71">
        <v>0</v>
      </c>
      <c r="I140" s="71">
        <v>0</v>
      </c>
      <c r="J140" s="74">
        <v>19809.03</v>
      </c>
      <c r="K140" s="71">
        <f>SUM(Table323[[#This Row],[Single Family ]:[&gt;4 Units ]])</f>
        <v>4</v>
      </c>
      <c r="L140" s="90">
        <v>4</v>
      </c>
      <c r="M140" s="90">
        <v>0</v>
      </c>
      <c r="N140" s="90">
        <v>0</v>
      </c>
      <c r="O140" s="75">
        <v>16665.009999999998</v>
      </c>
      <c r="Q140" s="146" t="s">
        <v>122</v>
      </c>
      <c r="R140" s="131" t="s">
        <v>242</v>
      </c>
      <c r="S140" s="132" t="s">
        <v>239</v>
      </c>
      <c r="T140" s="133">
        <v>109772.8824</v>
      </c>
      <c r="U140" s="133">
        <v>36474.04</v>
      </c>
      <c r="V140" s="134">
        <f>Table323[[#This Row],[Single Family]]+Table323[[#This Row],[2-4 Units]]+Table323[[#This Row],[&gt;4 Units]]</f>
        <v>25</v>
      </c>
      <c r="W140" s="134">
        <v>25</v>
      </c>
      <c r="X140" s="134">
        <v>0</v>
      </c>
      <c r="Y140" s="134">
        <v>0</v>
      </c>
      <c r="Z140" s="135">
        <v>19809.03</v>
      </c>
      <c r="AA140" s="134">
        <f>SUM(Table323[[#This Row],[Single Family ]:[&gt;4 Units ]])</f>
        <v>4</v>
      </c>
      <c r="AB140" s="136">
        <v>4</v>
      </c>
      <c r="AC140" s="136">
        <v>0</v>
      </c>
      <c r="AD140" s="136">
        <v>0</v>
      </c>
      <c r="AE140" s="137">
        <v>16665.009999999998</v>
      </c>
    </row>
    <row r="141" spans="1:31" s="72" customFormat="1" x14ac:dyDescent="0.25">
      <c r="A141" s="67" t="s">
        <v>226</v>
      </c>
      <c r="B141" s="68" t="s">
        <v>246</v>
      </c>
      <c r="C141" s="69" t="s">
        <v>239</v>
      </c>
      <c r="D141" s="70">
        <v>278.06810000000002</v>
      </c>
      <c r="E141" s="70">
        <v>0</v>
      </c>
      <c r="F141" s="71">
        <f>Table323[[#This Row],[Single Family]]+Table323[[#This Row],[2-4 Units]]+Table323[[#This Row],[&gt;4 Units]]</f>
        <v>0</v>
      </c>
      <c r="G141" s="71"/>
      <c r="H141" s="71"/>
      <c r="I141" s="71"/>
      <c r="J141" s="74">
        <v>0</v>
      </c>
      <c r="K141" s="71">
        <f>SUM(Table323[[#This Row],[Single Family ]:[&gt;4 Units ]])</f>
        <v>0</v>
      </c>
      <c r="L141" s="90"/>
      <c r="M141" s="90"/>
      <c r="N141" s="90"/>
      <c r="O141" s="75">
        <v>0</v>
      </c>
      <c r="Q141" s="147" t="s">
        <v>226</v>
      </c>
      <c r="R141" s="138" t="s">
        <v>246</v>
      </c>
      <c r="S141" s="139" t="s">
        <v>239</v>
      </c>
      <c r="T141" s="140">
        <v>278.06810000000002</v>
      </c>
      <c r="U141" s="140">
        <v>0</v>
      </c>
      <c r="V141" s="141">
        <f>Table323[[#This Row],[Single Family]]+Table323[[#This Row],[2-4 Units]]+Table323[[#This Row],[&gt;4 Units]]</f>
        <v>0</v>
      </c>
      <c r="W141" s="141"/>
      <c r="X141" s="141"/>
      <c r="Y141" s="141"/>
      <c r="Z141" s="142">
        <v>0</v>
      </c>
      <c r="AA141" s="141">
        <f>SUM(Table323[[#This Row],[Single Family ]:[&gt;4 Units ]])</f>
        <v>0</v>
      </c>
      <c r="AB141" s="143"/>
      <c r="AC141" s="143"/>
      <c r="AD141" s="143"/>
      <c r="AE141" s="144">
        <v>0</v>
      </c>
    </row>
    <row r="142" spans="1:31" s="72" customFormat="1" x14ac:dyDescent="0.25">
      <c r="A142" s="67" t="s">
        <v>226</v>
      </c>
      <c r="B142" s="68" t="s">
        <v>242</v>
      </c>
      <c r="C142" s="69" t="s">
        <v>239</v>
      </c>
      <c r="D142" s="70">
        <v>84.520700000000005</v>
      </c>
      <c r="E142" s="70">
        <v>0</v>
      </c>
      <c r="F142" s="71">
        <f>Table323[[#This Row],[Single Family]]+Table323[[#This Row],[2-4 Units]]+Table323[[#This Row],[&gt;4 Units]]</f>
        <v>0</v>
      </c>
      <c r="G142" s="71"/>
      <c r="H142" s="71"/>
      <c r="I142" s="71"/>
      <c r="J142" s="74">
        <v>0</v>
      </c>
      <c r="K142" s="71">
        <f>SUM(Table323[[#This Row],[Single Family ]:[&gt;4 Units ]])</f>
        <v>0</v>
      </c>
      <c r="L142" s="90"/>
      <c r="M142" s="90"/>
      <c r="N142" s="90"/>
      <c r="O142" s="75">
        <v>0</v>
      </c>
      <c r="Q142" s="146" t="s">
        <v>226</v>
      </c>
      <c r="R142" s="131" t="s">
        <v>242</v>
      </c>
      <c r="S142" s="132" t="s">
        <v>239</v>
      </c>
      <c r="T142" s="133">
        <v>84.520700000000005</v>
      </c>
      <c r="U142" s="133">
        <v>0</v>
      </c>
      <c r="V142" s="134">
        <f>Table323[[#This Row],[Single Family]]+Table323[[#This Row],[2-4 Units]]+Table323[[#This Row],[&gt;4 Units]]</f>
        <v>0</v>
      </c>
      <c r="W142" s="134"/>
      <c r="X142" s="134"/>
      <c r="Y142" s="134"/>
      <c r="Z142" s="135">
        <v>0</v>
      </c>
      <c r="AA142" s="134">
        <f>SUM(Table323[[#This Row],[Single Family ]:[&gt;4 Units ]])</f>
        <v>0</v>
      </c>
      <c r="AB142" s="136"/>
      <c r="AC142" s="136"/>
      <c r="AD142" s="136"/>
      <c r="AE142" s="137">
        <v>0</v>
      </c>
    </row>
    <row r="143" spans="1:31" s="72" customFormat="1" x14ac:dyDescent="0.25">
      <c r="A143" s="67" t="s">
        <v>227</v>
      </c>
      <c r="B143" s="68" t="s">
        <v>246</v>
      </c>
      <c r="C143" s="69" t="s">
        <v>239</v>
      </c>
      <c r="D143" s="70">
        <v>569.35</v>
      </c>
      <c r="E143" s="70">
        <v>0</v>
      </c>
      <c r="F143" s="71">
        <f>Table323[[#This Row],[Single Family]]+Table323[[#This Row],[2-4 Units]]+Table323[[#This Row],[&gt;4 Units]]</f>
        <v>0</v>
      </c>
      <c r="G143" s="71"/>
      <c r="H143" s="71"/>
      <c r="I143" s="71"/>
      <c r="J143" s="74">
        <v>0</v>
      </c>
      <c r="K143" s="71">
        <f>SUM(Table323[[#This Row],[Single Family ]:[&gt;4 Units ]])</f>
        <v>0</v>
      </c>
      <c r="L143" s="90"/>
      <c r="M143" s="90"/>
      <c r="N143" s="90"/>
      <c r="O143" s="75">
        <v>0</v>
      </c>
      <c r="Q143" s="147" t="s">
        <v>227</v>
      </c>
      <c r="R143" s="138" t="s">
        <v>246</v>
      </c>
      <c r="S143" s="139" t="s">
        <v>239</v>
      </c>
      <c r="T143" s="140">
        <v>569.35</v>
      </c>
      <c r="U143" s="140">
        <v>0</v>
      </c>
      <c r="V143" s="141">
        <f>Table323[[#This Row],[Single Family]]+Table323[[#This Row],[2-4 Units]]+Table323[[#This Row],[&gt;4 Units]]</f>
        <v>0</v>
      </c>
      <c r="W143" s="141"/>
      <c r="X143" s="141"/>
      <c r="Y143" s="141"/>
      <c r="Z143" s="142">
        <v>0</v>
      </c>
      <c r="AA143" s="141">
        <f>SUM(Table323[[#This Row],[Single Family ]:[&gt;4 Units ]])</f>
        <v>0</v>
      </c>
      <c r="AB143" s="143"/>
      <c r="AC143" s="143"/>
      <c r="AD143" s="143"/>
      <c r="AE143" s="144">
        <v>0</v>
      </c>
    </row>
    <row r="144" spans="1:31" s="72" customFormat="1" x14ac:dyDescent="0.25">
      <c r="A144" s="67" t="s">
        <v>123</v>
      </c>
      <c r="B144" s="68" t="s">
        <v>238</v>
      </c>
      <c r="C144" s="69" t="s">
        <v>239</v>
      </c>
      <c r="D144" s="70">
        <v>107348.76489999999</v>
      </c>
      <c r="E144" s="70">
        <v>42369.84</v>
      </c>
      <c r="F144" s="71">
        <f>Table323[[#This Row],[Single Family]]+Table323[[#This Row],[2-4 Units]]+Table323[[#This Row],[&gt;4 Units]]</f>
        <v>23</v>
      </c>
      <c r="G144" s="71">
        <v>23</v>
      </c>
      <c r="H144" s="71">
        <v>0</v>
      </c>
      <c r="I144" s="71">
        <v>0</v>
      </c>
      <c r="J144" s="74">
        <v>41169.839999999997</v>
      </c>
      <c r="K144" s="71">
        <f>SUM(Table323[[#This Row],[Single Family ]:[&gt;4 Units ]])</f>
        <v>0</v>
      </c>
      <c r="L144" s="90"/>
      <c r="M144" s="90"/>
      <c r="N144" s="90"/>
      <c r="O144" s="75">
        <v>0</v>
      </c>
      <c r="Q144" s="146" t="s">
        <v>123</v>
      </c>
      <c r="R144" s="131" t="s">
        <v>238</v>
      </c>
      <c r="S144" s="132" t="s">
        <v>239</v>
      </c>
      <c r="T144" s="133">
        <v>107348.76489999999</v>
      </c>
      <c r="U144" s="133">
        <v>42369.84</v>
      </c>
      <c r="V144" s="134">
        <f>Table323[[#This Row],[Single Family]]+Table323[[#This Row],[2-4 Units]]+Table323[[#This Row],[&gt;4 Units]]</f>
        <v>23</v>
      </c>
      <c r="W144" s="134">
        <v>23</v>
      </c>
      <c r="X144" s="134">
        <v>0</v>
      </c>
      <c r="Y144" s="134">
        <v>0</v>
      </c>
      <c r="Z144" s="135">
        <v>41169.839999999997</v>
      </c>
      <c r="AA144" s="134">
        <f>SUM(Table323[[#This Row],[Single Family ]:[&gt;4 Units ]])</f>
        <v>0</v>
      </c>
      <c r="AB144" s="136"/>
      <c r="AC144" s="136"/>
      <c r="AD144" s="136"/>
      <c r="AE144" s="137">
        <v>0</v>
      </c>
    </row>
    <row r="145" spans="1:31" s="72" customFormat="1" x14ac:dyDescent="0.25">
      <c r="A145" s="67" t="s">
        <v>123</v>
      </c>
      <c r="B145" s="68" t="s">
        <v>241</v>
      </c>
      <c r="C145" s="69" t="s">
        <v>239</v>
      </c>
      <c r="D145" s="70">
        <v>155.9145</v>
      </c>
      <c r="E145" s="70">
        <v>0</v>
      </c>
      <c r="F145" s="71">
        <f>Table323[[#This Row],[Single Family]]+Table323[[#This Row],[2-4 Units]]+Table323[[#This Row],[&gt;4 Units]]</f>
        <v>0</v>
      </c>
      <c r="G145" s="71"/>
      <c r="H145" s="71"/>
      <c r="I145" s="71"/>
      <c r="J145" s="74">
        <v>0</v>
      </c>
      <c r="K145" s="71">
        <f>SUM(Table323[[#This Row],[Single Family ]:[&gt;4 Units ]])</f>
        <v>0</v>
      </c>
      <c r="L145" s="90"/>
      <c r="M145" s="90"/>
      <c r="N145" s="90"/>
      <c r="O145" s="75">
        <v>0</v>
      </c>
      <c r="Q145" s="147" t="s">
        <v>123</v>
      </c>
      <c r="R145" s="138" t="s">
        <v>241</v>
      </c>
      <c r="S145" s="139" t="s">
        <v>239</v>
      </c>
      <c r="T145" s="140">
        <v>155.9145</v>
      </c>
      <c r="U145" s="140">
        <v>0</v>
      </c>
      <c r="V145" s="141">
        <f>Table323[[#This Row],[Single Family]]+Table323[[#This Row],[2-4 Units]]+Table323[[#This Row],[&gt;4 Units]]</f>
        <v>0</v>
      </c>
      <c r="W145" s="141"/>
      <c r="X145" s="141"/>
      <c r="Y145" s="141"/>
      <c r="Z145" s="142">
        <v>0</v>
      </c>
      <c r="AA145" s="141">
        <f>SUM(Table323[[#This Row],[Single Family ]:[&gt;4 Units ]])</f>
        <v>0</v>
      </c>
      <c r="AB145" s="143"/>
      <c r="AC145" s="143"/>
      <c r="AD145" s="143"/>
      <c r="AE145" s="144">
        <v>0</v>
      </c>
    </row>
    <row r="146" spans="1:31" s="72" customFormat="1" x14ac:dyDescent="0.25">
      <c r="A146" s="67" t="s">
        <v>123</v>
      </c>
      <c r="B146" s="68" t="s">
        <v>242</v>
      </c>
      <c r="C146" s="69" t="s">
        <v>239</v>
      </c>
      <c r="D146" s="70">
        <v>416.27140000000003</v>
      </c>
      <c r="E146" s="70">
        <v>0</v>
      </c>
      <c r="F146" s="71">
        <f>Table323[[#This Row],[Single Family]]+Table323[[#This Row],[2-4 Units]]+Table323[[#This Row],[&gt;4 Units]]</f>
        <v>0</v>
      </c>
      <c r="G146" s="71"/>
      <c r="H146" s="71"/>
      <c r="I146" s="71"/>
      <c r="J146" s="74">
        <v>0</v>
      </c>
      <c r="K146" s="71">
        <f>SUM(Table323[[#This Row],[Single Family ]:[&gt;4 Units ]])</f>
        <v>0</v>
      </c>
      <c r="L146" s="90"/>
      <c r="M146" s="90"/>
      <c r="N146" s="90"/>
      <c r="O146" s="75">
        <v>0</v>
      </c>
      <c r="Q146" s="146" t="s">
        <v>123</v>
      </c>
      <c r="R146" s="131" t="s">
        <v>242</v>
      </c>
      <c r="S146" s="132" t="s">
        <v>239</v>
      </c>
      <c r="T146" s="133">
        <v>416.27140000000003</v>
      </c>
      <c r="U146" s="133">
        <v>0</v>
      </c>
      <c r="V146" s="134">
        <f>Table323[[#This Row],[Single Family]]+Table323[[#This Row],[2-4 Units]]+Table323[[#This Row],[&gt;4 Units]]</f>
        <v>0</v>
      </c>
      <c r="W146" s="134"/>
      <c r="X146" s="134"/>
      <c r="Y146" s="134"/>
      <c r="Z146" s="135">
        <v>0</v>
      </c>
      <c r="AA146" s="134">
        <f>SUM(Table323[[#This Row],[Single Family ]:[&gt;4 Units ]])</f>
        <v>0</v>
      </c>
      <c r="AB146" s="136"/>
      <c r="AC146" s="136"/>
      <c r="AD146" s="136"/>
      <c r="AE146" s="137">
        <v>0</v>
      </c>
    </row>
    <row r="147" spans="1:31" s="72" customFormat="1" x14ac:dyDescent="0.25">
      <c r="A147" s="67" t="s">
        <v>228</v>
      </c>
      <c r="B147" s="68" t="s">
        <v>238</v>
      </c>
      <c r="C147" s="69" t="s">
        <v>239</v>
      </c>
      <c r="D147" s="70">
        <v>95201.057400000005</v>
      </c>
      <c r="E147" s="70">
        <v>23739.83</v>
      </c>
      <c r="F147" s="71">
        <f>Table323[[#This Row],[Single Family]]+Table323[[#This Row],[2-4 Units]]+Table323[[#This Row],[&gt;4 Units]]</f>
        <v>17</v>
      </c>
      <c r="G147" s="71">
        <v>17</v>
      </c>
      <c r="H147" s="71">
        <v>0</v>
      </c>
      <c r="I147" s="71">
        <v>0</v>
      </c>
      <c r="J147" s="74">
        <v>22428.720000000001</v>
      </c>
      <c r="K147" s="71">
        <f>SUM(Table323[[#This Row],[Single Family ]:[&gt;4 Units ]])</f>
        <v>1</v>
      </c>
      <c r="L147" s="90">
        <v>1</v>
      </c>
      <c r="M147" s="90">
        <v>0</v>
      </c>
      <c r="N147" s="90">
        <v>0</v>
      </c>
      <c r="O147" s="75">
        <v>1311.11</v>
      </c>
      <c r="Q147" s="147" t="s">
        <v>228</v>
      </c>
      <c r="R147" s="138" t="s">
        <v>238</v>
      </c>
      <c r="S147" s="139" t="s">
        <v>239</v>
      </c>
      <c r="T147" s="140">
        <v>95201.057400000005</v>
      </c>
      <c r="U147" s="140">
        <v>23739.83</v>
      </c>
      <c r="V147" s="141">
        <f>Table323[[#This Row],[Single Family]]+Table323[[#This Row],[2-4 Units]]+Table323[[#This Row],[&gt;4 Units]]</f>
        <v>17</v>
      </c>
      <c r="W147" s="141">
        <v>17</v>
      </c>
      <c r="X147" s="141">
        <v>0</v>
      </c>
      <c r="Y147" s="141">
        <v>0</v>
      </c>
      <c r="Z147" s="142">
        <v>22428.720000000001</v>
      </c>
      <c r="AA147" s="141">
        <f>SUM(Table323[[#This Row],[Single Family ]:[&gt;4 Units ]])</f>
        <v>1</v>
      </c>
      <c r="AB147" s="143">
        <v>1</v>
      </c>
      <c r="AC147" s="143">
        <v>0</v>
      </c>
      <c r="AD147" s="143">
        <v>0</v>
      </c>
      <c r="AE147" s="144">
        <v>1311.11</v>
      </c>
    </row>
    <row r="148" spans="1:31" s="72" customFormat="1" x14ac:dyDescent="0.25">
      <c r="A148" s="67" t="s">
        <v>228</v>
      </c>
      <c r="B148" s="68" t="s">
        <v>242</v>
      </c>
      <c r="C148" s="69" t="s">
        <v>239</v>
      </c>
      <c r="D148" s="70">
        <v>85.672499999999999</v>
      </c>
      <c r="E148" s="70">
        <v>0</v>
      </c>
      <c r="F148" s="71">
        <f>Table323[[#This Row],[Single Family]]+Table323[[#This Row],[2-4 Units]]+Table323[[#This Row],[&gt;4 Units]]</f>
        <v>0</v>
      </c>
      <c r="G148" s="71"/>
      <c r="H148" s="71"/>
      <c r="I148" s="71"/>
      <c r="J148" s="74">
        <v>0</v>
      </c>
      <c r="K148" s="71">
        <f>SUM(Table323[[#This Row],[Single Family ]:[&gt;4 Units ]])</f>
        <v>0</v>
      </c>
      <c r="L148" s="90"/>
      <c r="M148" s="90"/>
      <c r="N148" s="90"/>
      <c r="O148" s="75">
        <v>0</v>
      </c>
      <c r="Q148" s="146" t="s">
        <v>228</v>
      </c>
      <c r="R148" s="131" t="s">
        <v>242</v>
      </c>
      <c r="S148" s="132" t="s">
        <v>239</v>
      </c>
      <c r="T148" s="133">
        <v>85.672499999999999</v>
      </c>
      <c r="U148" s="133">
        <v>0</v>
      </c>
      <c r="V148" s="134">
        <f>Table323[[#This Row],[Single Family]]+Table323[[#This Row],[2-4 Units]]+Table323[[#This Row],[&gt;4 Units]]</f>
        <v>0</v>
      </c>
      <c r="W148" s="134"/>
      <c r="X148" s="134"/>
      <c r="Y148" s="134"/>
      <c r="Z148" s="135">
        <v>0</v>
      </c>
      <c r="AA148" s="134">
        <f>SUM(Table323[[#This Row],[Single Family ]:[&gt;4 Units ]])</f>
        <v>0</v>
      </c>
      <c r="AB148" s="136"/>
      <c r="AC148" s="136"/>
      <c r="AD148" s="136"/>
      <c r="AE148" s="137">
        <v>0</v>
      </c>
    </row>
    <row r="149" spans="1:31" s="72" customFormat="1" x14ac:dyDescent="0.25">
      <c r="A149" s="67" t="s">
        <v>124</v>
      </c>
      <c r="B149" s="68" t="s">
        <v>246</v>
      </c>
      <c r="C149" s="69" t="s">
        <v>239</v>
      </c>
      <c r="D149" s="70">
        <v>47814.0262</v>
      </c>
      <c r="E149" s="70">
        <v>-4972.1099999999997</v>
      </c>
      <c r="F149" s="71">
        <f>Table323[[#This Row],[Single Family]]+Table323[[#This Row],[2-4 Units]]+Table323[[#This Row],[&gt;4 Units]]</f>
        <v>2</v>
      </c>
      <c r="G149" s="71">
        <v>2</v>
      </c>
      <c r="H149" s="71">
        <v>0</v>
      </c>
      <c r="I149" s="71">
        <v>0</v>
      </c>
      <c r="J149" s="74">
        <v>4192.8900000000003</v>
      </c>
      <c r="K149" s="71">
        <f>SUM(Table323[[#This Row],[Single Family ]:[&gt;4 Units ]])</f>
        <v>0</v>
      </c>
      <c r="L149" s="90"/>
      <c r="M149" s="90"/>
      <c r="N149" s="90"/>
      <c r="O149" s="75">
        <v>0</v>
      </c>
      <c r="Q149" s="147" t="s">
        <v>124</v>
      </c>
      <c r="R149" s="138" t="s">
        <v>246</v>
      </c>
      <c r="S149" s="139" t="s">
        <v>239</v>
      </c>
      <c r="T149" s="140">
        <v>47814.0262</v>
      </c>
      <c r="U149" s="140">
        <v>-4972.1099999999997</v>
      </c>
      <c r="V149" s="141">
        <f>Table323[[#This Row],[Single Family]]+Table323[[#This Row],[2-4 Units]]+Table323[[#This Row],[&gt;4 Units]]</f>
        <v>2</v>
      </c>
      <c r="W149" s="141">
        <v>2</v>
      </c>
      <c r="X149" s="141">
        <v>0</v>
      </c>
      <c r="Y149" s="141">
        <v>0</v>
      </c>
      <c r="Z149" s="142">
        <v>4192.8900000000003</v>
      </c>
      <c r="AA149" s="141">
        <f>SUM(Table323[[#This Row],[Single Family ]:[&gt;4 Units ]])</f>
        <v>0</v>
      </c>
      <c r="AB149" s="143"/>
      <c r="AC149" s="143"/>
      <c r="AD149" s="143"/>
      <c r="AE149" s="144">
        <v>0</v>
      </c>
    </row>
    <row r="150" spans="1:31" s="72" customFormat="1" x14ac:dyDescent="0.25">
      <c r="A150" s="67" t="s">
        <v>125</v>
      </c>
      <c r="B150" s="68" t="s">
        <v>246</v>
      </c>
      <c r="C150" s="69" t="s">
        <v>239</v>
      </c>
      <c r="D150" s="70">
        <v>91460.939399999901</v>
      </c>
      <c r="E150" s="70">
        <v>53772.12</v>
      </c>
      <c r="F150" s="71">
        <f>Table323[[#This Row],[Single Family]]+Table323[[#This Row],[2-4 Units]]+Table323[[#This Row],[&gt;4 Units]]</f>
        <v>24</v>
      </c>
      <c r="G150" s="71">
        <v>24</v>
      </c>
      <c r="H150" s="71">
        <v>0</v>
      </c>
      <c r="I150" s="71">
        <v>0</v>
      </c>
      <c r="J150" s="74">
        <v>27166.02</v>
      </c>
      <c r="K150" s="71">
        <f>SUM(Table323[[#This Row],[Single Family ]:[&gt;4 Units ]])</f>
        <v>6</v>
      </c>
      <c r="L150" s="90">
        <v>6</v>
      </c>
      <c r="M150" s="90">
        <v>0</v>
      </c>
      <c r="N150" s="90">
        <v>0</v>
      </c>
      <c r="O150" s="75">
        <v>17461.099999999999</v>
      </c>
      <c r="Q150" s="146" t="s">
        <v>125</v>
      </c>
      <c r="R150" s="131" t="s">
        <v>246</v>
      </c>
      <c r="S150" s="132" t="s">
        <v>239</v>
      </c>
      <c r="T150" s="133">
        <v>91460.939399999901</v>
      </c>
      <c r="U150" s="133">
        <v>53772.12</v>
      </c>
      <c r="V150" s="134">
        <f>Table323[[#This Row],[Single Family]]+Table323[[#This Row],[2-4 Units]]+Table323[[#This Row],[&gt;4 Units]]</f>
        <v>24</v>
      </c>
      <c r="W150" s="134">
        <v>24</v>
      </c>
      <c r="X150" s="134">
        <v>0</v>
      </c>
      <c r="Y150" s="134">
        <v>0</v>
      </c>
      <c r="Z150" s="135">
        <v>27166.02</v>
      </c>
      <c r="AA150" s="134">
        <f>SUM(Table323[[#This Row],[Single Family ]:[&gt;4 Units ]])</f>
        <v>6</v>
      </c>
      <c r="AB150" s="136">
        <v>6</v>
      </c>
      <c r="AC150" s="136">
        <v>0</v>
      </c>
      <c r="AD150" s="136">
        <v>0</v>
      </c>
      <c r="AE150" s="137">
        <v>17461.099999999999</v>
      </c>
    </row>
    <row r="151" spans="1:31" s="72" customFormat="1" x14ac:dyDescent="0.25">
      <c r="A151" s="67" t="s">
        <v>126</v>
      </c>
      <c r="B151" s="68" t="s">
        <v>246</v>
      </c>
      <c r="C151" s="69" t="s">
        <v>239</v>
      </c>
      <c r="D151" s="70">
        <v>88933.272799999802</v>
      </c>
      <c r="E151" s="70">
        <v>62510.7</v>
      </c>
      <c r="F151" s="71">
        <f>Table323[[#This Row],[Single Family]]+Table323[[#This Row],[2-4 Units]]+Table323[[#This Row],[&gt;4 Units]]</f>
        <v>25</v>
      </c>
      <c r="G151" s="71">
        <v>24</v>
      </c>
      <c r="H151" s="71">
        <v>1</v>
      </c>
      <c r="I151" s="71">
        <v>0</v>
      </c>
      <c r="J151" s="74">
        <v>39263.410000000003</v>
      </c>
      <c r="K151" s="71">
        <f>SUM(Table323[[#This Row],[Single Family ]:[&gt;4 Units ]])</f>
        <v>6</v>
      </c>
      <c r="L151" s="90">
        <v>4</v>
      </c>
      <c r="M151" s="90">
        <v>2</v>
      </c>
      <c r="N151" s="90">
        <v>0</v>
      </c>
      <c r="O151" s="75">
        <v>23247.29</v>
      </c>
      <c r="Q151" s="147" t="s">
        <v>126</v>
      </c>
      <c r="R151" s="138" t="s">
        <v>246</v>
      </c>
      <c r="S151" s="139" t="s">
        <v>239</v>
      </c>
      <c r="T151" s="140">
        <v>88933.272799999802</v>
      </c>
      <c r="U151" s="140">
        <v>62510.7</v>
      </c>
      <c r="V151" s="141">
        <f>Table323[[#This Row],[Single Family]]+Table323[[#This Row],[2-4 Units]]+Table323[[#This Row],[&gt;4 Units]]</f>
        <v>25</v>
      </c>
      <c r="W151" s="141">
        <v>24</v>
      </c>
      <c r="X151" s="141">
        <v>1</v>
      </c>
      <c r="Y151" s="141">
        <v>0</v>
      </c>
      <c r="Z151" s="142">
        <v>39263.410000000003</v>
      </c>
      <c r="AA151" s="141">
        <f>SUM(Table323[[#This Row],[Single Family ]:[&gt;4 Units ]])</f>
        <v>6</v>
      </c>
      <c r="AB151" s="143">
        <v>4</v>
      </c>
      <c r="AC151" s="143">
        <v>2</v>
      </c>
      <c r="AD151" s="143">
        <v>0</v>
      </c>
      <c r="AE151" s="144">
        <v>23247.29</v>
      </c>
    </row>
    <row r="152" spans="1:31" s="72" customFormat="1" x14ac:dyDescent="0.25">
      <c r="A152" s="67" t="s">
        <v>126</v>
      </c>
      <c r="B152" s="68" t="s">
        <v>243</v>
      </c>
      <c r="C152" s="69" t="s">
        <v>239</v>
      </c>
      <c r="D152" s="70">
        <v>112.0247</v>
      </c>
      <c r="E152" s="70">
        <v>0</v>
      </c>
      <c r="F152" s="71">
        <f>Table323[[#This Row],[Single Family]]+Table323[[#This Row],[2-4 Units]]+Table323[[#This Row],[&gt;4 Units]]</f>
        <v>0</v>
      </c>
      <c r="G152" s="71"/>
      <c r="H152" s="71"/>
      <c r="I152" s="71"/>
      <c r="J152" s="74">
        <v>0</v>
      </c>
      <c r="K152" s="71">
        <f>SUM(Table323[[#This Row],[Single Family ]:[&gt;4 Units ]])</f>
        <v>0</v>
      </c>
      <c r="L152" s="90"/>
      <c r="M152" s="90"/>
      <c r="N152" s="90"/>
      <c r="O152" s="75">
        <v>0</v>
      </c>
      <c r="Q152" s="146" t="s">
        <v>126</v>
      </c>
      <c r="R152" s="131" t="s">
        <v>243</v>
      </c>
      <c r="S152" s="132" t="s">
        <v>239</v>
      </c>
      <c r="T152" s="133">
        <v>112.0247</v>
      </c>
      <c r="U152" s="133">
        <v>0</v>
      </c>
      <c r="V152" s="134">
        <f>Table323[[#This Row],[Single Family]]+Table323[[#This Row],[2-4 Units]]+Table323[[#This Row],[&gt;4 Units]]</f>
        <v>0</v>
      </c>
      <c r="W152" s="134"/>
      <c r="X152" s="134"/>
      <c r="Y152" s="134"/>
      <c r="Z152" s="135">
        <v>0</v>
      </c>
      <c r="AA152" s="134">
        <f>SUM(Table323[[#This Row],[Single Family ]:[&gt;4 Units ]])</f>
        <v>0</v>
      </c>
      <c r="AB152" s="136"/>
      <c r="AC152" s="136"/>
      <c r="AD152" s="136"/>
      <c r="AE152" s="137">
        <v>0</v>
      </c>
    </row>
    <row r="153" spans="1:31" s="72" customFormat="1" x14ac:dyDescent="0.25">
      <c r="A153" s="67" t="s">
        <v>127</v>
      </c>
      <c r="B153" s="68" t="s">
        <v>246</v>
      </c>
      <c r="C153" s="69" t="s">
        <v>239</v>
      </c>
      <c r="D153" s="70">
        <v>119372.9991</v>
      </c>
      <c r="E153" s="70">
        <v>26013.5</v>
      </c>
      <c r="F153" s="71">
        <f>Table323[[#This Row],[Single Family]]+Table323[[#This Row],[2-4 Units]]+Table323[[#This Row],[&gt;4 Units]]</f>
        <v>25</v>
      </c>
      <c r="G153" s="71">
        <v>22</v>
      </c>
      <c r="H153" s="71">
        <v>3</v>
      </c>
      <c r="I153" s="71">
        <v>0</v>
      </c>
      <c r="J153" s="74">
        <v>20382.53</v>
      </c>
      <c r="K153" s="71">
        <f>SUM(Table323[[#This Row],[Single Family ]:[&gt;4 Units ]])</f>
        <v>5</v>
      </c>
      <c r="L153" s="90">
        <v>4</v>
      </c>
      <c r="M153" s="90">
        <v>1</v>
      </c>
      <c r="N153" s="90">
        <v>0</v>
      </c>
      <c r="O153" s="75">
        <v>5630.97</v>
      </c>
      <c r="Q153" s="147" t="s">
        <v>127</v>
      </c>
      <c r="R153" s="138" t="s">
        <v>246</v>
      </c>
      <c r="S153" s="139" t="s">
        <v>239</v>
      </c>
      <c r="T153" s="140">
        <v>119372.9991</v>
      </c>
      <c r="U153" s="140">
        <v>26013.5</v>
      </c>
      <c r="V153" s="141">
        <f>Table323[[#This Row],[Single Family]]+Table323[[#This Row],[2-4 Units]]+Table323[[#This Row],[&gt;4 Units]]</f>
        <v>25</v>
      </c>
      <c r="W153" s="141">
        <v>22</v>
      </c>
      <c r="X153" s="141">
        <v>3</v>
      </c>
      <c r="Y153" s="141">
        <v>0</v>
      </c>
      <c r="Z153" s="142">
        <v>20382.53</v>
      </c>
      <c r="AA153" s="141">
        <f>SUM(Table323[[#This Row],[Single Family ]:[&gt;4 Units ]])</f>
        <v>5</v>
      </c>
      <c r="AB153" s="143">
        <v>4</v>
      </c>
      <c r="AC153" s="143">
        <v>1</v>
      </c>
      <c r="AD153" s="143">
        <v>0</v>
      </c>
      <c r="AE153" s="144">
        <v>5630.97</v>
      </c>
    </row>
    <row r="154" spans="1:31" s="72" customFormat="1" x14ac:dyDescent="0.25">
      <c r="A154" s="67" t="s">
        <v>128</v>
      </c>
      <c r="B154" s="68" t="s">
        <v>246</v>
      </c>
      <c r="C154" s="69" t="s">
        <v>239</v>
      </c>
      <c r="D154" s="70">
        <v>65182.709900000002</v>
      </c>
      <c r="E154" s="70">
        <v>23476.27</v>
      </c>
      <c r="F154" s="71">
        <f>Table323[[#This Row],[Single Family]]+Table323[[#This Row],[2-4 Units]]+Table323[[#This Row],[&gt;4 Units]]</f>
        <v>11</v>
      </c>
      <c r="G154" s="71">
        <v>11</v>
      </c>
      <c r="H154" s="71">
        <v>0</v>
      </c>
      <c r="I154" s="71">
        <v>0</v>
      </c>
      <c r="J154" s="74">
        <v>12868.09</v>
      </c>
      <c r="K154" s="71">
        <f>SUM(Table323[[#This Row],[Single Family ]:[&gt;4 Units ]])</f>
        <v>1</v>
      </c>
      <c r="L154" s="90">
        <v>1</v>
      </c>
      <c r="M154" s="90">
        <v>0</v>
      </c>
      <c r="N154" s="90">
        <v>0</v>
      </c>
      <c r="O154" s="75">
        <v>10608.18</v>
      </c>
      <c r="Q154" s="146" t="s">
        <v>128</v>
      </c>
      <c r="R154" s="131" t="s">
        <v>246</v>
      </c>
      <c r="S154" s="132" t="s">
        <v>239</v>
      </c>
      <c r="T154" s="133">
        <v>65182.709900000002</v>
      </c>
      <c r="U154" s="133">
        <v>23476.27</v>
      </c>
      <c r="V154" s="134">
        <f>Table323[[#This Row],[Single Family]]+Table323[[#This Row],[2-4 Units]]+Table323[[#This Row],[&gt;4 Units]]</f>
        <v>11</v>
      </c>
      <c r="W154" s="134">
        <v>11</v>
      </c>
      <c r="X154" s="134">
        <v>0</v>
      </c>
      <c r="Y154" s="134">
        <v>0</v>
      </c>
      <c r="Z154" s="135">
        <v>12868.09</v>
      </c>
      <c r="AA154" s="134">
        <f>SUM(Table323[[#This Row],[Single Family ]:[&gt;4 Units ]])</f>
        <v>1</v>
      </c>
      <c r="AB154" s="136">
        <v>1</v>
      </c>
      <c r="AC154" s="136">
        <v>0</v>
      </c>
      <c r="AD154" s="136">
        <v>0</v>
      </c>
      <c r="AE154" s="137">
        <v>10608.18</v>
      </c>
    </row>
    <row r="155" spans="1:31" s="72" customFormat="1" x14ac:dyDescent="0.25">
      <c r="A155" s="67" t="s">
        <v>128</v>
      </c>
      <c r="B155" s="68" t="s">
        <v>243</v>
      </c>
      <c r="C155" s="69" t="s">
        <v>239</v>
      </c>
      <c r="D155" s="70">
        <v>92.837900000000005</v>
      </c>
      <c r="E155" s="70">
        <v>0</v>
      </c>
      <c r="F155" s="71">
        <f>Table323[[#This Row],[Single Family]]+Table323[[#This Row],[2-4 Units]]+Table323[[#This Row],[&gt;4 Units]]</f>
        <v>0</v>
      </c>
      <c r="G155" s="71"/>
      <c r="H155" s="71"/>
      <c r="I155" s="71"/>
      <c r="J155" s="74">
        <v>0</v>
      </c>
      <c r="K155" s="71">
        <f>SUM(Table323[[#This Row],[Single Family ]:[&gt;4 Units ]])</f>
        <v>0</v>
      </c>
      <c r="L155" s="90"/>
      <c r="M155" s="90"/>
      <c r="N155" s="90"/>
      <c r="O155" s="75">
        <v>0</v>
      </c>
      <c r="Q155" s="147" t="s">
        <v>128</v>
      </c>
      <c r="R155" s="138" t="s">
        <v>243</v>
      </c>
      <c r="S155" s="139" t="s">
        <v>239</v>
      </c>
      <c r="T155" s="140">
        <v>92.837900000000005</v>
      </c>
      <c r="U155" s="140">
        <v>0</v>
      </c>
      <c r="V155" s="141">
        <f>Table323[[#This Row],[Single Family]]+Table323[[#This Row],[2-4 Units]]+Table323[[#This Row],[&gt;4 Units]]</f>
        <v>0</v>
      </c>
      <c r="W155" s="141"/>
      <c r="X155" s="141"/>
      <c r="Y155" s="141"/>
      <c r="Z155" s="142">
        <v>0</v>
      </c>
      <c r="AA155" s="141">
        <f>SUM(Table323[[#This Row],[Single Family ]:[&gt;4 Units ]])</f>
        <v>0</v>
      </c>
      <c r="AB155" s="143"/>
      <c r="AC155" s="143"/>
      <c r="AD155" s="143"/>
      <c r="AE155" s="144">
        <v>0</v>
      </c>
    </row>
    <row r="156" spans="1:31" s="72" customFormat="1" x14ac:dyDescent="0.25">
      <c r="A156" s="67" t="s">
        <v>128</v>
      </c>
      <c r="B156" s="68" t="s">
        <v>242</v>
      </c>
      <c r="C156" s="69" t="s">
        <v>239</v>
      </c>
      <c r="D156" s="70">
        <v>146.7696</v>
      </c>
      <c r="E156" s="70">
        <v>0</v>
      </c>
      <c r="F156" s="71">
        <f>Table323[[#This Row],[Single Family]]+Table323[[#This Row],[2-4 Units]]+Table323[[#This Row],[&gt;4 Units]]</f>
        <v>0</v>
      </c>
      <c r="G156" s="71"/>
      <c r="H156" s="71"/>
      <c r="I156" s="71"/>
      <c r="J156" s="74">
        <v>0</v>
      </c>
      <c r="K156" s="71">
        <f>SUM(Table323[[#This Row],[Single Family ]:[&gt;4 Units ]])</f>
        <v>0</v>
      </c>
      <c r="L156" s="90"/>
      <c r="M156" s="90"/>
      <c r="N156" s="90"/>
      <c r="O156" s="75">
        <v>0</v>
      </c>
      <c r="Q156" s="146" t="s">
        <v>128</v>
      </c>
      <c r="R156" s="131" t="s">
        <v>242</v>
      </c>
      <c r="S156" s="132" t="s">
        <v>239</v>
      </c>
      <c r="T156" s="133">
        <v>146.7696</v>
      </c>
      <c r="U156" s="133">
        <v>0</v>
      </c>
      <c r="V156" s="134">
        <f>Table323[[#This Row],[Single Family]]+Table323[[#This Row],[2-4 Units]]+Table323[[#This Row],[&gt;4 Units]]</f>
        <v>0</v>
      </c>
      <c r="W156" s="134"/>
      <c r="X156" s="134"/>
      <c r="Y156" s="134"/>
      <c r="Z156" s="135">
        <v>0</v>
      </c>
      <c r="AA156" s="134">
        <f>SUM(Table323[[#This Row],[Single Family ]:[&gt;4 Units ]])</f>
        <v>0</v>
      </c>
      <c r="AB156" s="136"/>
      <c r="AC156" s="136"/>
      <c r="AD156" s="136"/>
      <c r="AE156" s="137">
        <v>0</v>
      </c>
    </row>
    <row r="157" spans="1:31" s="72" customFormat="1" x14ac:dyDescent="0.25">
      <c r="A157" s="67" t="s">
        <v>229</v>
      </c>
      <c r="B157" s="68" t="s">
        <v>246</v>
      </c>
      <c r="C157" s="69" t="s">
        <v>239</v>
      </c>
      <c r="D157" s="70">
        <v>94505.718299999993</v>
      </c>
      <c r="E157" s="70">
        <v>30417.33</v>
      </c>
      <c r="F157" s="71">
        <f>Table323[[#This Row],[Single Family]]+Table323[[#This Row],[2-4 Units]]+Table323[[#This Row],[&gt;4 Units]]</f>
        <v>19</v>
      </c>
      <c r="G157" s="71">
        <v>19</v>
      </c>
      <c r="H157" s="71">
        <v>0</v>
      </c>
      <c r="I157" s="71">
        <v>0</v>
      </c>
      <c r="J157" s="74">
        <v>26304.36</v>
      </c>
      <c r="K157" s="71">
        <f>SUM(Table323[[#This Row],[Single Family ]:[&gt;4 Units ]])</f>
        <v>1</v>
      </c>
      <c r="L157" s="90">
        <v>1</v>
      </c>
      <c r="M157" s="90">
        <v>0</v>
      </c>
      <c r="N157" s="90">
        <v>0</v>
      </c>
      <c r="O157" s="75">
        <v>4112.97</v>
      </c>
      <c r="Q157" s="147" t="s">
        <v>229</v>
      </c>
      <c r="R157" s="138" t="s">
        <v>246</v>
      </c>
      <c r="S157" s="139" t="s">
        <v>239</v>
      </c>
      <c r="T157" s="140">
        <v>94505.718299999993</v>
      </c>
      <c r="U157" s="140">
        <v>30417.33</v>
      </c>
      <c r="V157" s="141">
        <f>Table323[[#This Row],[Single Family]]+Table323[[#This Row],[2-4 Units]]+Table323[[#This Row],[&gt;4 Units]]</f>
        <v>19</v>
      </c>
      <c r="W157" s="141">
        <v>19</v>
      </c>
      <c r="X157" s="141">
        <v>0</v>
      </c>
      <c r="Y157" s="141">
        <v>0</v>
      </c>
      <c r="Z157" s="142">
        <v>26304.36</v>
      </c>
      <c r="AA157" s="141">
        <f>SUM(Table323[[#This Row],[Single Family ]:[&gt;4 Units ]])</f>
        <v>1</v>
      </c>
      <c r="AB157" s="143">
        <v>1</v>
      </c>
      <c r="AC157" s="143">
        <v>0</v>
      </c>
      <c r="AD157" s="143">
        <v>0</v>
      </c>
      <c r="AE157" s="144">
        <v>4112.97</v>
      </c>
    </row>
    <row r="158" spans="1:31" s="72" customFormat="1" x14ac:dyDescent="0.25">
      <c r="A158" s="67" t="s">
        <v>129</v>
      </c>
      <c r="B158" s="68" t="s">
        <v>246</v>
      </c>
      <c r="C158" s="69" t="s">
        <v>239</v>
      </c>
      <c r="D158" s="70">
        <v>117735.0469</v>
      </c>
      <c r="E158" s="70">
        <v>41521.480000000003</v>
      </c>
      <c r="F158" s="71">
        <f>Table323[[#This Row],[Single Family]]+Table323[[#This Row],[2-4 Units]]+Table323[[#This Row],[&gt;4 Units]]</f>
        <v>27</v>
      </c>
      <c r="G158" s="71">
        <v>27</v>
      </c>
      <c r="H158" s="71">
        <v>0</v>
      </c>
      <c r="I158" s="71">
        <v>0</v>
      </c>
      <c r="J158" s="74">
        <v>33014.089999999997</v>
      </c>
      <c r="K158" s="71">
        <f>SUM(Table323[[#This Row],[Single Family ]:[&gt;4 Units ]])</f>
        <v>2</v>
      </c>
      <c r="L158" s="90">
        <v>2</v>
      </c>
      <c r="M158" s="90">
        <v>0</v>
      </c>
      <c r="N158" s="90">
        <v>0</v>
      </c>
      <c r="O158" s="75">
        <v>7307.39</v>
      </c>
      <c r="Q158" s="146" t="s">
        <v>129</v>
      </c>
      <c r="R158" s="131" t="s">
        <v>246</v>
      </c>
      <c r="S158" s="132" t="s">
        <v>239</v>
      </c>
      <c r="T158" s="133">
        <v>117735.0469</v>
      </c>
      <c r="U158" s="133">
        <v>41521.480000000003</v>
      </c>
      <c r="V158" s="134">
        <f>Table323[[#This Row],[Single Family]]+Table323[[#This Row],[2-4 Units]]+Table323[[#This Row],[&gt;4 Units]]</f>
        <v>27</v>
      </c>
      <c r="W158" s="134">
        <v>27</v>
      </c>
      <c r="X158" s="134">
        <v>0</v>
      </c>
      <c r="Y158" s="134">
        <v>0</v>
      </c>
      <c r="Z158" s="135">
        <v>33014.089999999997</v>
      </c>
      <c r="AA158" s="134">
        <f>SUM(Table323[[#This Row],[Single Family ]:[&gt;4 Units ]])</f>
        <v>2</v>
      </c>
      <c r="AB158" s="136">
        <v>2</v>
      </c>
      <c r="AC158" s="136">
        <v>0</v>
      </c>
      <c r="AD158" s="136">
        <v>0</v>
      </c>
      <c r="AE158" s="137">
        <v>7307.39</v>
      </c>
    </row>
    <row r="159" spans="1:31" s="72" customFormat="1" x14ac:dyDescent="0.25">
      <c r="A159" s="67" t="s">
        <v>129</v>
      </c>
      <c r="B159" s="68" t="s">
        <v>242</v>
      </c>
      <c r="C159" s="69" t="s">
        <v>239</v>
      </c>
      <c r="D159" s="70">
        <v>63.001300000000001</v>
      </c>
      <c r="E159" s="70">
        <v>0</v>
      </c>
      <c r="F159" s="71">
        <f>Table323[[#This Row],[Single Family]]+Table323[[#This Row],[2-4 Units]]+Table323[[#This Row],[&gt;4 Units]]</f>
        <v>0</v>
      </c>
      <c r="G159" s="71"/>
      <c r="H159" s="71"/>
      <c r="I159" s="71"/>
      <c r="J159" s="74">
        <v>0</v>
      </c>
      <c r="K159" s="71">
        <f>SUM(Table323[[#This Row],[Single Family ]:[&gt;4 Units ]])</f>
        <v>0</v>
      </c>
      <c r="L159" s="90"/>
      <c r="M159" s="90"/>
      <c r="N159" s="90"/>
      <c r="O159" s="75">
        <v>0</v>
      </c>
      <c r="Q159" s="147" t="s">
        <v>129</v>
      </c>
      <c r="R159" s="138" t="s">
        <v>242</v>
      </c>
      <c r="S159" s="139" t="s">
        <v>239</v>
      </c>
      <c r="T159" s="140">
        <v>63.001300000000001</v>
      </c>
      <c r="U159" s="140">
        <v>0</v>
      </c>
      <c r="V159" s="141">
        <f>Table323[[#This Row],[Single Family]]+Table323[[#This Row],[2-4 Units]]+Table323[[#This Row],[&gt;4 Units]]</f>
        <v>0</v>
      </c>
      <c r="W159" s="141"/>
      <c r="X159" s="141"/>
      <c r="Y159" s="141"/>
      <c r="Z159" s="142">
        <v>0</v>
      </c>
      <c r="AA159" s="141">
        <f>SUM(Table323[[#This Row],[Single Family ]:[&gt;4 Units ]])</f>
        <v>0</v>
      </c>
      <c r="AB159" s="143"/>
      <c r="AC159" s="143"/>
      <c r="AD159" s="143"/>
      <c r="AE159" s="144">
        <v>0</v>
      </c>
    </row>
    <row r="160" spans="1:31" s="72" customFormat="1" x14ac:dyDescent="0.25">
      <c r="A160" s="67" t="s">
        <v>130</v>
      </c>
      <c r="B160" s="68" t="s">
        <v>241</v>
      </c>
      <c r="C160" s="69" t="s">
        <v>239</v>
      </c>
      <c r="D160" s="70">
        <v>729.55909999999994</v>
      </c>
      <c r="E160" s="70">
        <v>0</v>
      </c>
      <c r="F160" s="71">
        <f>Table323[[#This Row],[Single Family]]+Table323[[#This Row],[2-4 Units]]+Table323[[#This Row],[&gt;4 Units]]</f>
        <v>0</v>
      </c>
      <c r="G160" s="71"/>
      <c r="H160" s="71"/>
      <c r="I160" s="71"/>
      <c r="J160" s="74">
        <v>0</v>
      </c>
      <c r="K160" s="71">
        <f>SUM(Table323[[#This Row],[Single Family ]:[&gt;4 Units ]])</f>
        <v>0</v>
      </c>
      <c r="L160" s="90"/>
      <c r="M160" s="90"/>
      <c r="N160" s="90"/>
      <c r="O160" s="75">
        <v>0</v>
      </c>
      <c r="Q160" s="146" t="s">
        <v>130</v>
      </c>
      <c r="R160" s="131" t="s">
        <v>241</v>
      </c>
      <c r="S160" s="132" t="s">
        <v>239</v>
      </c>
      <c r="T160" s="133">
        <v>729.55909999999994</v>
      </c>
      <c r="U160" s="133">
        <v>0</v>
      </c>
      <c r="V160" s="134">
        <f>Table323[[#This Row],[Single Family]]+Table323[[#This Row],[2-4 Units]]+Table323[[#This Row],[&gt;4 Units]]</f>
        <v>0</v>
      </c>
      <c r="W160" s="134"/>
      <c r="X160" s="134"/>
      <c r="Y160" s="134"/>
      <c r="Z160" s="135">
        <v>0</v>
      </c>
      <c r="AA160" s="134">
        <f>SUM(Table323[[#This Row],[Single Family ]:[&gt;4 Units ]])</f>
        <v>0</v>
      </c>
      <c r="AB160" s="136"/>
      <c r="AC160" s="136"/>
      <c r="AD160" s="136"/>
      <c r="AE160" s="137">
        <v>0</v>
      </c>
    </row>
    <row r="161" spans="1:31" s="72" customFormat="1" x14ac:dyDescent="0.25">
      <c r="A161" s="67" t="s">
        <v>130</v>
      </c>
      <c r="B161" s="68" t="s">
        <v>246</v>
      </c>
      <c r="C161" s="69" t="s">
        <v>239</v>
      </c>
      <c r="D161" s="70">
        <v>151887.48259999999</v>
      </c>
      <c r="E161" s="70">
        <v>38865.54</v>
      </c>
      <c r="F161" s="71">
        <f>Table323[[#This Row],[Single Family]]+Table323[[#This Row],[2-4 Units]]+Table323[[#This Row],[&gt;4 Units]]</f>
        <v>29</v>
      </c>
      <c r="G161" s="71">
        <v>28</v>
      </c>
      <c r="H161" s="71">
        <v>1</v>
      </c>
      <c r="I161" s="71">
        <v>0</v>
      </c>
      <c r="J161" s="74">
        <v>28663.75</v>
      </c>
      <c r="K161" s="71">
        <f>SUM(Table323[[#This Row],[Single Family ]:[&gt;4 Units ]])</f>
        <v>4</v>
      </c>
      <c r="L161" s="90">
        <v>2</v>
      </c>
      <c r="M161" s="90">
        <v>2</v>
      </c>
      <c r="N161" s="90">
        <v>0</v>
      </c>
      <c r="O161" s="75">
        <v>9301.7900000000009</v>
      </c>
      <c r="Q161" s="147" t="s">
        <v>130</v>
      </c>
      <c r="R161" s="138" t="s">
        <v>246</v>
      </c>
      <c r="S161" s="139" t="s">
        <v>239</v>
      </c>
      <c r="T161" s="140">
        <v>151887.48259999999</v>
      </c>
      <c r="U161" s="140">
        <v>38865.54</v>
      </c>
      <c r="V161" s="141">
        <f>Table323[[#This Row],[Single Family]]+Table323[[#This Row],[2-4 Units]]+Table323[[#This Row],[&gt;4 Units]]</f>
        <v>29</v>
      </c>
      <c r="W161" s="141">
        <v>28</v>
      </c>
      <c r="X161" s="141">
        <v>1</v>
      </c>
      <c r="Y161" s="141">
        <v>0</v>
      </c>
      <c r="Z161" s="142">
        <v>28663.75</v>
      </c>
      <c r="AA161" s="141">
        <f>SUM(Table323[[#This Row],[Single Family ]:[&gt;4 Units ]])</f>
        <v>4</v>
      </c>
      <c r="AB161" s="143">
        <v>2</v>
      </c>
      <c r="AC161" s="143">
        <v>2</v>
      </c>
      <c r="AD161" s="143">
        <v>0</v>
      </c>
      <c r="AE161" s="144">
        <v>9301.7900000000009</v>
      </c>
    </row>
    <row r="162" spans="1:31" s="72" customFormat="1" x14ac:dyDescent="0.25">
      <c r="A162" s="67" t="s">
        <v>230</v>
      </c>
      <c r="B162" s="68" t="s">
        <v>238</v>
      </c>
      <c r="C162" s="69" t="s">
        <v>239</v>
      </c>
      <c r="D162" s="70">
        <v>1588.1765</v>
      </c>
      <c r="E162" s="70">
        <v>0</v>
      </c>
      <c r="F162" s="71">
        <f>Table323[[#This Row],[Single Family]]+Table323[[#This Row],[2-4 Units]]+Table323[[#This Row],[&gt;4 Units]]</f>
        <v>0</v>
      </c>
      <c r="G162" s="71"/>
      <c r="H162" s="71"/>
      <c r="I162" s="71"/>
      <c r="J162" s="74">
        <v>0</v>
      </c>
      <c r="K162" s="71">
        <f>SUM(Table323[[#This Row],[Single Family ]:[&gt;4 Units ]])</f>
        <v>0</v>
      </c>
      <c r="L162" s="90"/>
      <c r="M162" s="90"/>
      <c r="N162" s="90"/>
      <c r="O162" s="75">
        <v>0</v>
      </c>
      <c r="Q162" s="146" t="s">
        <v>230</v>
      </c>
      <c r="R162" s="131" t="s">
        <v>238</v>
      </c>
      <c r="S162" s="132" t="s">
        <v>239</v>
      </c>
      <c r="T162" s="133">
        <v>1588.1765</v>
      </c>
      <c r="U162" s="133">
        <v>0</v>
      </c>
      <c r="V162" s="134">
        <f>Table323[[#This Row],[Single Family]]+Table323[[#This Row],[2-4 Units]]+Table323[[#This Row],[&gt;4 Units]]</f>
        <v>0</v>
      </c>
      <c r="W162" s="134"/>
      <c r="X162" s="134"/>
      <c r="Y162" s="134"/>
      <c r="Z162" s="135">
        <v>0</v>
      </c>
      <c r="AA162" s="134">
        <f>SUM(Table323[[#This Row],[Single Family ]:[&gt;4 Units ]])</f>
        <v>0</v>
      </c>
      <c r="AB162" s="136"/>
      <c r="AC162" s="136"/>
      <c r="AD162" s="136"/>
      <c r="AE162" s="137">
        <v>0</v>
      </c>
    </row>
    <row r="163" spans="1:31" s="72" customFormat="1" x14ac:dyDescent="0.25">
      <c r="A163" s="67" t="s">
        <v>131</v>
      </c>
      <c r="B163" s="68" t="s">
        <v>240</v>
      </c>
      <c r="C163" s="69" t="s">
        <v>239</v>
      </c>
      <c r="D163" s="70">
        <v>46248.605099999899</v>
      </c>
      <c r="E163" s="70">
        <v>7200.74</v>
      </c>
      <c r="F163" s="71">
        <f>Table323[[#This Row],[Single Family]]+Table323[[#This Row],[2-4 Units]]+Table323[[#This Row],[&gt;4 Units]]</f>
        <v>1</v>
      </c>
      <c r="G163" s="71">
        <v>0</v>
      </c>
      <c r="H163" s="71">
        <v>1</v>
      </c>
      <c r="I163" s="71">
        <v>0</v>
      </c>
      <c r="J163" s="74">
        <v>481.19</v>
      </c>
      <c r="K163" s="71">
        <f>SUM(Table323[[#This Row],[Single Family ]:[&gt;4 Units ]])</f>
        <v>15</v>
      </c>
      <c r="L163" s="90">
        <v>5</v>
      </c>
      <c r="M163" s="90">
        <v>10</v>
      </c>
      <c r="N163" s="90">
        <v>0</v>
      </c>
      <c r="O163" s="75">
        <v>6719.55</v>
      </c>
      <c r="Q163" s="147" t="s">
        <v>131</v>
      </c>
      <c r="R163" s="138" t="s">
        <v>240</v>
      </c>
      <c r="S163" s="139" t="s">
        <v>239</v>
      </c>
      <c r="T163" s="140">
        <v>46248.605099999899</v>
      </c>
      <c r="U163" s="140">
        <v>7200.74</v>
      </c>
      <c r="V163" s="141">
        <f>Table323[[#This Row],[Single Family]]+Table323[[#This Row],[2-4 Units]]+Table323[[#This Row],[&gt;4 Units]]</f>
        <v>1</v>
      </c>
      <c r="W163" s="141">
        <v>0</v>
      </c>
      <c r="X163" s="141">
        <v>1</v>
      </c>
      <c r="Y163" s="141">
        <v>0</v>
      </c>
      <c r="Z163" s="142">
        <v>481.19</v>
      </c>
      <c r="AA163" s="141">
        <f>SUM(Table323[[#This Row],[Single Family ]:[&gt;4 Units ]])</f>
        <v>15</v>
      </c>
      <c r="AB163" s="143">
        <v>5</v>
      </c>
      <c r="AC163" s="143">
        <v>10</v>
      </c>
      <c r="AD163" s="143">
        <v>0</v>
      </c>
      <c r="AE163" s="144">
        <v>6719.55</v>
      </c>
    </row>
    <row r="164" spans="1:31" s="72" customFormat="1" x14ac:dyDescent="0.25">
      <c r="A164" s="67" t="s">
        <v>132</v>
      </c>
      <c r="B164" s="68" t="s">
        <v>247</v>
      </c>
      <c r="C164" s="69" t="s">
        <v>239</v>
      </c>
      <c r="D164" s="70">
        <v>185.57749999999999</v>
      </c>
      <c r="E164" s="70">
        <v>0</v>
      </c>
      <c r="F164" s="71">
        <f>Table323[[#This Row],[Single Family]]+Table323[[#This Row],[2-4 Units]]+Table323[[#This Row],[&gt;4 Units]]</f>
        <v>0</v>
      </c>
      <c r="G164" s="71"/>
      <c r="H164" s="71"/>
      <c r="I164" s="71"/>
      <c r="J164" s="74">
        <v>0</v>
      </c>
      <c r="K164" s="71">
        <f>SUM(Table323[[#This Row],[Single Family ]:[&gt;4 Units ]])</f>
        <v>0</v>
      </c>
      <c r="L164" s="90"/>
      <c r="M164" s="90"/>
      <c r="N164" s="90"/>
      <c r="O164" s="75">
        <v>0</v>
      </c>
      <c r="Q164" s="146" t="s">
        <v>132</v>
      </c>
      <c r="R164" s="131" t="s">
        <v>247</v>
      </c>
      <c r="S164" s="132" t="s">
        <v>239</v>
      </c>
      <c r="T164" s="133">
        <v>185.57749999999999</v>
      </c>
      <c r="U164" s="133">
        <v>0</v>
      </c>
      <c r="V164" s="134">
        <f>Table323[[#This Row],[Single Family]]+Table323[[#This Row],[2-4 Units]]+Table323[[#This Row],[&gt;4 Units]]</f>
        <v>0</v>
      </c>
      <c r="W164" s="134"/>
      <c r="X164" s="134"/>
      <c r="Y164" s="134"/>
      <c r="Z164" s="135">
        <v>0</v>
      </c>
      <c r="AA164" s="134">
        <f>SUM(Table323[[#This Row],[Single Family ]:[&gt;4 Units ]])</f>
        <v>0</v>
      </c>
      <c r="AB164" s="136"/>
      <c r="AC164" s="136"/>
      <c r="AD164" s="136"/>
      <c r="AE164" s="137">
        <v>0</v>
      </c>
    </row>
    <row r="165" spans="1:31" s="72" customFormat="1" x14ac:dyDescent="0.25">
      <c r="A165" s="67" t="s">
        <v>132</v>
      </c>
      <c r="B165" s="68" t="s">
        <v>248</v>
      </c>
      <c r="C165" s="69" t="s">
        <v>239</v>
      </c>
      <c r="D165" s="70">
        <v>113942.43889999999</v>
      </c>
      <c r="E165" s="70">
        <v>39504.980000000003</v>
      </c>
      <c r="F165" s="71">
        <f>Table323[[#This Row],[Single Family]]+Table323[[#This Row],[2-4 Units]]+Table323[[#This Row],[&gt;4 Units]]</f>
        <v>33</v>
      </c>
      <c r="G165" s="71">
        <v>31</v>
      </c>
      <c r="H165" s="71">
        <v>2</v>
      </c>
      <c r="I165" s="71">
        <v>0</v>
      </c>
      <c r="J165" s="74">
        <v>26591.68</v>
      </c>
      <c r="K165" s="71">
        <f>SUM(Table323[[#This Row],[Single Family ]:[&gt;4 Units ]])</f>
        <v>9</v>
      </c>
      <c r="L165" s="90">
        <v>8</v>
      </c>
      <c r="M165" s="90">
        <v>1</v>
      </c>
      <c r="N165" s="90">
        <v>0</v>
      </c>
      <c r="O165" s="75">
        <v>12913.3</v>
      </c>
      <c r="Q165" s="147" t="s">
        <v>132</v>
      </c>
      <c r="R165" s="138" t="s">
        <v>248</v>
      </c>
      <c r="S165" s="139" t="s">
        <v>239</v>
      </c>
      <c r="T165" s="140">
        <v>113942.43889999999</v>
      </c>
      <c r="U165" s="140">
        <v>39504.980000000003</v>
      </c>
      <c r="V165" s="141">
        <f>Table323[[#This Row],[Single Family]]+Table323[[#This Row],[2-4 Units]]+Table323[[#This Row],[&gt;4 Units]]</f>
        <v>33</v>
      </c>
      <c r="W165" s="141">
        <v>31</v>
      </c>
      <c r="X165" s="141">
        <v>2</v>
      </c>
      <c r="Y165" s="141">
        <v>0</v>
      </c>
      <c r="Z165" s="142">
        <v>26591.68</v>
      </c>
      <c r="AA165" s="141">
        <f>SUM(Table323[[#This Row],[Single Family ]:[&gt;4 Units ]])</f>
        <v>9</v>
      </c>
      <c r="AB165" s="143">
        <v>8</v>
      </c>
      <c r="AC165" s="143">
        <v>1</v>
      </c>
      <c r="AD165" s="143">
        <v>0</v>
      </c>
      <c r="AE165" s="144">
        <v>12913.3</v>
      </c>
    </row>
    <row r="166" spans="1:31" s="72" customFormat="1" x14ac:dyDescent="0.25">
      <c r="A166" s="67" t="s">
        <v>132</v>
      </c>
      <c r="B166" s="68" t="s">
        <v>249</v>
      </c>
      <c r="C166" s="69" t="s">
        <v>239</v>
      </c>
      <c r="D166" s="70">
        <v>94.284899999999993</v>
      </c>
      <c r="E166" s="70">
        <v>0</v>
      </c>
      <c r="F166" s="71">
        <f>Table323[[#This Row],[Single Family]]+Table323[[#This Row],[2-4 Units]]+Table323[[#This Row],[&gt;4 Units]]</f>
        <v>0</v>
      </c>
      <c r="G166" s="71"/>
      <c r="H166" s="71"/>
      <c r="I166" s="71"/>
      <c r="J166" s="74">
        <v>0</v>
      </c>
      <c r="K166" s="71">
        <f>SUM(Table323[[#This Row],[Single Family ]:[&gt;4 Units ]])</f>
        <v>0</v>
      </c>
      <c r="L166" s="90"/>
      <c r="M166" s="90"/>
      <c r="N166" s="90"/>
      <c r="O166" s="75">
        <v>0</v>
      </c>
      <c r="Q166" s="146" t="s">
        <v>132</v>
      </c>
      <c r="R166" s="131" t="s">
        <v>249</v>
      </c>
      <c r="S166" s="132" t="s">
        <v>239</v>
      </c>
      <c r="T166" s="133">
        <v>94.284899999999993</v>
      </c>
      <c r="U166" s="133">
        <v>0</v>
      </c>
      <c r="V166" s="134">
        <f>Table323[[#This Row],[Single Family]]+Table323[[#This Row],[2-4 Units]]+Table323[[#This Row],[&gt;4 Units]]</f>
        <v>0</v>
      </c>
      <c r="W166" s="134"/>
      <c r="X166" s="134"/>
      <c r="Y166" s="134"/>
      <c r="Z166" s="135">
        <v>0</v>
      </c>
      <c r="AA166" s="134">
        <f>SUM(Table323[[#This Row],[Single Family ]:[&gt;4 Units ]])</f>
        <v>0</v>
      </c>
      <c r="AB166" s="136"/>
      <c r="AC166" s="136"/>
      <c r="AD166" s="136"/>
      <c r="AE166" s="137">
        <v>0</v>
      </c>
    </row>
    <row r="167" spans="1:31" s="72" customFormat="1" x14ac:dyDescent="0.25">
      <c r="A167" s="67" t="s">
        <v>133</v>
      </c>
      <c r="B167" s="68" t="s">
        <v>247</v>
      </c>
      <c r="C167" s="69" t="s">
        <v>239</v>
      </c>
      <c r="D167" s="70">
        <v>53.532299999999999</v>
      </c>
      <c r="E167" s="70">
        <v>95.74</v>
      </c>
      <c r="F167" s="71">
        <f>Table323[[#This Row],[Single Family]]+Table323[[#This Row],[2-4 Units]]+Table323[[#This Row],[&gt;4 Units]]</f>
        <v>1</v>
      </c>
      <c r="G167" s="71">
        <v>1</v>
      </c>
      <c r="H167" s="71">
        <v>0</v>
      </c>
      <c r="I167" s="71">
        <v>0</v>
      </c>
      <c r="J167" s="74">
        <v>95.74</v>
      </c>
      <c r="K167" s="71">
        <f>SUM(Table323[[#This Row],[Single Family ]:[&gt;4 Units ]])</f>
        <v>0</v>
      </c>
      <c r="L167" s="90"/>
      <c r="M167" s="90"/>
      <c r="N167" s="90"/>
      <c r="O167" s="75">
        <v>0</v>
      </c>
      <c r="Q167" s="147" t="s">
        <v>133</v>
      </c>
      <c r="R167" s="138" t="s">
        <v>247</v>
      </c>
      <c r="S167" s="139" t="s">
        <v>239</v>
      </c>
      <c r="T167" s="140">
        <v>53.532299999999999</v>
      </c>
      <c r="U167" s="140">
        <v>95.74</v>
      </c>
      <c r="V167" s="141">
        <f>Table323[[#This Row],[Single Family]]+Table323[[#This Row],[2-4 Units]]+Table323[[#This Row],[&gt;4 Units]]</f>
        <v>1</v>
      </c>
      <c r="W167" s="141">
        <v>1</v>
      </c>
      <c r="X167" s="141">
        <v>0</v>
      </c>
      <c r="Y167" s="141">
        <v>0</v>
      </c>
      <c r="Z167" s="142">
        <v>95.74</v>
      </c>
      <c r="AA167" s="141">
        <f>SUM(Table323[[#This Row],[Single Family ]:[&gt;4 Units ]])</f>
        <v>0</v>
      </c>
      <c r="AB167" s="143"/>
      <c r="AC167" s="143"/>
      <c r="AD167" s="143"/>
      <c r="AE167" s="144">
        <v>0</v>
      </c>
    </row>
    <row r="168" spans="1:31" s="72" customFormat="1" x14ac:dyDescent="0.25">
      <c r="A168" s="67" t="s">
        <v>133</v>
      </c>
      <c r="B168" s="68" t="s">
        <v>248</v>
      </c>
      <c r="C168" s="69" t="s">
        <v>239</v>
      </c>
      <c r="D168" s="70">
        <v>98942.964100000099</v>
      </c>
      <c r="E168" s="70">
        <v>18608.64</v>
      </c>
      <c r="F168" s="71">
        <f>Table323[[#This Row],[Single Family]]+Table323[[#This Row],[2-4 Units]]+Table323[[#This Row],[&gt;4 Units]]</f>
        <v>15</v>
      </c>
      <c r="G168" s="71">
        <v>10</v>
      </c>
      <c r="H168" s="71">
        <v>5</v>
      </c>
      <c r="I168" s="71">
        <v>0</v>
      </c>
      <c r="J168" s="74">
        <v>9749.84</v>
      </c>
      <c r="K168" s="71">
        <f>SUM(Table323[[#This Row],[Single Family ]:[&gt;4 Units ]])</f>
        <v>9</v>
      </c>
      <c r="L168" s="90">
        <v>3</v>
      </c>
      <c r="M168" s="90">
        <v>6</v>
      </c>
      <c r="N168" s="90">
        <v>0</v>
      </c>
      <c r="O168" s="75">
        <v>8858.7999999999993</v>
      </c>
      <c r="Q168" s="146" t="s">
        <v>133</v>
      </c>
      <c r="R168" s="131" t="s">
        <v>248</v>
      </c>
      <c r="S168" s="132" t="s">
        <v>239</v>
      </c>
      <c r="T168" s="133">
        <v>98942.964100000099</v>
      </c>
      <c r="U168" s="133">
        <v>18608.64</v>
      </c>
      <c r="V168" s="134">
        <f>Table323[[#This Row],[Single Family]]+Table323[[#This Row],[2-4 Units]]+Table323[[#This Row],[&gt;4 Units]]</f>
        <v>15</v>
      </c>
      <c r="W168" s="134">
        <v>10</v>
      </c>
      <c r="X168" s="134">
        <v>5</v>
      </c>
      <c r="Y168" s="134">
        <v>0</v>
      </c>
      <c r="Z168" s="135">
        <v>9749.84</v>
      </c>
      <c r="AA168" s="134">
        <f>SUM(Table323[[#This Row],[Single Family ]:[&gt;4 Units ]])</f>
        <v>9</v>
      </c>
      <c r="AB168" s="136">
        <v>3</v>
      </c>
      <c r="AC168" s="136">
        <v>6</v>
      </c>
      <c r="AD168" s="136">
        <v>0</v>
      </c>
      <c r="AE168" s="137">
        <v>8858.7999999999993</v>
      </c>
    </row>
    <row r="169" spans="1:31" s="72" customFormat="1" x14ac:dyDescent="0.25">
      <c r="A169" s="67" t="s">
        <v>133</v>
      </c>
      <c r="B169" s="68" t="s">
        <v>246</v>
      </c>
      <c r="C169" s="69" t="s">
        <v>239</v>
      </c>
      <c r="D169" s="70">
        <v>0</v>
      </c>
      <c r="E169" s="70">
        <v>0</v>
      </c>
      <c r="F169" s="71">
        <f>Table323[[#This Row],[Single Family]]+Table323[[#This Row],[2-4 Units]]+Table323[[#This Row],[&gt;4 Units]]</f>
        <v>0</v>
      </c>
      <c r="G169" s="71"/>
      <c r="H169" s="71"/>
      <c r="I169" s="71"/>
      <c r="J169" s="74">
        <v>0</v>
      </c>
      <c r="K169" s="71">
        <f>SUM(Table323[[#This Row],[Single Family ]:[&gt;4 Units ]])</f>
        <v>0</v>
      </c>
      <c r="L169" s="90"/>
      <c r="M169" s="90"/>
      <c r="N169" s="90"/>
      <c r="O169" s="75">
        <v>0</v>
      </c>
      <c r="Q169" s="147" t="s">
        <v>133</v>
      </c>
      <c r="R169" s="138" t="s">
        <v>246</v>
      </c>
      <c r="S169" s="139" t="s">
        <v>239</v>
      </c>
      <c r="T169" s="140">
        <v>0</v>
      </c>
      <c r="U169" s="140">
        <v>0</v>
      </c>
      <c r="V169" s="141">
        <f>Table323[[#This Row],[Single Family]]+Table323[[#This Row],[2-4 Units]]+Table323[[#This Row],[&gt;4 Units]]</f>
        <v>0</v>
      </c>
      <c r="W169" s="141"/>
      <c r="X169" s="141"/>
      <c r="Y169" s="141"/>
      <c r="Z169" s="142">
        <v>0</v>
      </c>
      <c r="AA169" s="141">
        <f>SUM(Table323[[#This Row],[Single Family ]:[&gt;4 Units ]])</f>
        <v>0</v>
      </c>
      <c r="AB169" s="143"/>
      <c r="AC169" s="143"/>
      <c r="AD169" s="143"/>
      <c r="AE169" s="144">
        <v>0</v>
      </c>
    </row>
    <row r="170" spans="1:31" s="72" customFormat="1" x14ac:dyDescent="0.25">
      <c r="A170" s="67" t="s">
        <v>134</v>
      </c>
      <c r="B170" s="68" t="s">
        <v>247</v>
      </c>
      <c r="C170" s="69" t="s">
        <v>239</v>
      </c>
      <c r="D170" s="70">
        <v>74097.026599999997</v>
      </c>
      <c r="E170" s="70">
        <v>37210.910000000003</v>
      </c>
      <c r="F170" s="71">
        <f>Table323[[#This Row],[Single Family]]+Table323[[#This Row],[2-4 Units]]+Table323[[#This Row],[&gt;4 Units]]</f>
        <v>38</v>
      </c>
      <c r="G170" s="71">
        <v>38</v>
      </c>
      <c r="H170" s="71">
        <v>0</v>
      </c>
      <c r="I170" s="71">
        <v>0</v>
      </c>
      <c r="J170" s="74">
        <v>29673.11</v>
      </c>
      <c r="K170" s="71">
        <f>SUM(Table323[[#This Row],[Single Family ]:[&gt;4 Units ]])</f>
        <v>6</v>
      </c>
      <c r="L170" s="90">
        <v>6</v>
      </c>
      <c r="M170" s="90">
        <v>0</v>
      </c>
      <c r="N170" s="90">
        <v>0</v>
      </c>
      <c r="O170" s="75">
        <v>7537.8</v>
      </c>
      <c r="Q170" s="146" t="s">
        <v>134</v>
      </c>
      <c r="R170" s="131" t="s">
        <v>247</v>
      </c>
      <c r="S170" s="132" t="s">
        <v>239</v>
      </c>
      <c r="T170" s="133">
        <v>74097.026599999997</v>
      </c>
      <c r="U170" s="133">
        <v>37210.910000000003</v>
      </c>
      <c r="V170" s="134">
        <f>Table323[[#This Row],[Single Family]]+Table323[[#This Row],[2-4 Units]]+Table323[[#This Row],[&gt;4 Units]]</f>
        <v>38</v>
      </c>
      <c r="W170" s="134">
        <v>38</v>
      </c>
      <c r="X170" s="134">
        <v>0</v>
      </c>
      <c r="Y170" s="134">
        <v>0</v>
      </c>
      <c r="Z170" s="135">
        <v>29673.11</v>
      </c>
      <c r="AA170" s="134">
        <f>SUM(Table323[[#This Row],[Single Family ]:[&gt;4 Units ]])</f>
        <v>6</v>
      </c>
      <c r="AB170" s="136">
        <v>6</v>
      </c>
      <c r="AC170" s="136">
        <v>0</v>
      </c>
      <c r="AD170" s="136">
        <v>0</v>
      </c>
      <c r="AE170" s="137">
        <v>7537.8</v>
      </c>
    </row>
    <row r="171" spans="1:31" s="72" customFormat="1" x14ac:dyDescent="0.25">
      <c r="A171" s="67" t="s">
        <v>134</v>
      </c>
      <c r="B171" s="68" t="s">
        <v>248</v>
      </c>
      <c r="C171" s="69" t="s">
        <v>239</v>
      </c>
      <c r="D171" s="70">
        <v>700.05820000000006</v>
      </c>
      <c r="E171" s="70">
        <v>0</v>
      </c>
      <c r="F171" s="71">
        <f>Table323[[#This Row],[Single Family]]+Table323[[#This Row],[2-4 Units]]+Table323[[#This Row],[&gt;4 Units]]</f>
        <v>0</v>
      </c>
      <c r="G171" s="71"/>
      <c r="H171" s="71"/>
      <c r="I171" s="71"/>
      <c r="J171" s="74">
        <v>0</v>
      </c>
      <c r="K171" s="71">
        <f>SUM(Table323[[#This Row],[Single Family ]:[&gt;4 Units ]])</f>
        <v>0</v>
      </c>
      <c r="L171" s="90"/>
      <c r="M171" s="90"/>
      <c r="N171" s="90"/>
      <c r="O171" s="75">
        <v>0</v>
      </c>
      <c r="Q171" s="147" t="s">
        <v>134</v>
      </c>
      <c r="R171" s="138" t="s">
        <v>248</v>
      </c>
      <c r="S171" s="139" t="s">
        <v>239</v>
      </c>
      <c r="T171" s="140">
        <v>700.05820000000006</v>
      </c>
      <c r="U171" s="140">
        <v>0</v>
      </c>
      <c r="V171" s="141">
        <f>Table323[[#This Row],[Single Family]]+Table323[[#This Row],[2-4 Units]]+Table323[[#This Row],[&gt;4 Units]]</f>
        <v>0</v>
      </c>
      <c r="W171" s="141"/>
      <c r="X171" s="141"/>
      <c r="Y171" s="141"/>
      <c r="Z171" s="142">
        <v>0</v>
      </c>
      <c r="AA171" s="141">
        <f>SUM(Table323[[#This Row],[Single Family ]:[&gt;4 Units ]])</f>
        <v>0</v>
      </c>
      <c r="AB171" s="143"/>
      <c r="AC171" s="143"/>
      <c r="AD171" s="143"/>
      <c r="AE171" s="144">
        <v>0</v>
      </c>
    </row>
    <row r="172" spans="1:31" s="72" customFormat="1" x14ac:dyDescent="0.25">
      <c r="A172" s="67" t="s">
        <v>135</v>
      </c>
      <c r="B172" s="68" t="s">
        <v>247</v>
      </c>
      <c r="C172" s="69" t="s">
        <v>239</v>
      </c>
      <c r="D172" s="70">
        <v>85166.804499999998</v>
      </c>
      <c r="E172" s="70">
        <v>22374.48</v>
      </c>
      <c r="F172" s="71">
        <f>Table323[[#This Row],[Single Family]]+Table323[[#This Row],[2-4 Units]]+Table323[[#This Row],[&gt;4 Units]]</f>
        <v>19</v>
      </c>
      <c r="G172" s="71">
        <v>16</v>
      </c>
      <c r="H172" s="71">
        <v>3</v>
      </c>
      <c r="I172" s="71">
        <v>0</v>
      </c>
      <c r="J172" s="74">
        <v>13864.58</v>
      </c>
      <c r="K172" s="71">
        <f>SUM(Table323[[#This Row],[Single Family ]:[&gt;4 Units ]])</f>
        <v>6</v>
      </c>
      <c r="L172" s="90">
        <v>5</v>
      </c>
      <c r="M172" s="90">
        <v>1</v>
      </c>
      <c r="N172" s="90">
        <v>0</v>
      </c>
      <c r="O172" s="75">
        <v>6259.9</v>
      </c>
      <c r="Q172" s="146" t="s">
        <v>135</v>
      </c>
      <c r="R172" s="131" t="s">
        <v>247</v>
      </c>
      <c r="S172" s="132" t="s">
        <v>239</v>
      </c>
      <c r="T172" s="133">
        <v>85166.804499999998</v>
      </c>
      <c r="U172" s="133">
        <v>22374.48</v>
      </c>
      <c r="V172" s="134">
        <f>Table323[[#This Row],[Single Family]]+Table323[[#This Row],[2-4 Units]]+Table323[[#This Row],[&gt;4 Units]]</f>
        <v>19</v>
      </c>
      <c r="W172" s="134">
        <v>16</v>
      </c>
      <c r="X172" s="134">
        <v>3</v>
      </c>
      <c r="Y172" s="134">
        <v>0</v>
      </c>
      <c r="Z172" s="135">
        <v>13864.58</v>
      </c>
      <c r="AA172" s="134">
        <f>SUM(Table323[[#This Row],[Single Family ]:[&gt;4 Units ]])</f>
        <v>6</v>
      </c>
      <c r="AB172" s="136">
        <v>5</v>
      </c>
      <c r="AC172" s="136">
        <v>1</v>
      </c>
      <c r="AD172" s="136">
        <v>0</v>
      </c>
      <c r="AE172" s="137">
        <v>6259.9</v>
      </c>
    </row>
    <row r="173" spans="1:31" s="72" customFormat="1" x14ac:dyDescent="0.25">
      <c r="A173" s="67" t="s">
        <v>136</v>
      </c>
      <c r="B173" s="68" t="s">
        <v>262</v>
      </c>
      <c r="C173" s="69" t="s">
        <v>239</v>
      </c>
      <c r="D173" s="70">
        <v>0</v>
      </c>
      <c r="E173" s="70">
        <v>19066.36</v>
      </c>
      <c r="F173" s="71">
        <f>Table323[[#This Row],[Single Family]]+Table323[[#This Row],[2-4 Units]]+Table323[[#This Row],[&gt;4 Units]]</f>
        <v>19</v>
      </c>
      <c r="G173" s="71">
        <v>14</v>
      </c>
      <c r="H173" s="71">
        <v>5</v>
      </c>
      <c r="I173" s="71">
        <v>0</v>
      </c>
      <c r="J173" s="74">
        <v>16171.01</v>
      </c>
      <c r="K173" s="71">
        <f>SUM(Table323[[#This Row],[Single Family ]:[&gt;4 Units ]])</f>
        <v>4</v>
      </c>
      <c r="L173" s="90">
        <v>2</v>
      </c>
      <c r="M173" s="90">
        <v>2</v>
      </c>
      <c r="N173" s="90">
        <v>0</v>
      </c>
      <c r="O173" s="75">
        <v>2895.35</v>
      </c>
      <c r="Q173" s="147" t="s">
        <v>136</v>
      </c>
      <c r="R173" s="138" t="s">
        <v>262</v>
      </c>
      <c r="S173" s="139" t="s">
        <v>239</v>
      </c>
      <c r="T173" s="140">
        <v>0</v>
      </c>
      <c r="U173" s="140">
        <v>19066.36</v>
      </c>
      <c r="V173" s="141">
        <f>Table323[[#This Row],[Single Family]]+Table323[[#This Row],[2-4 Units]]+Table323[[#This Row],[&gt;4 Units]]</f>
        <v>19</v>
      </c>
      <c r="W173" s="141">
        <v>14</v>
      </c>
      <c r="X173" s="141">
        <v>5</v>
      </c>
      <c r="Y173" s="141">
        <v>0</v>
      </c>
      <c r="Z173" s="142">
        <v>16171.01</v>
      </c>
      <c r="AA173" s="141">
        <f>SUM(Table323[[#This Row],[Single Family ]:[&gt;4 Units ]])</f>
        <v>4</v>
      </c>
      <c r="AB173" s="143">
        <v>2</v>
      </c>
      <c r="AC173" s="143">
        <v>2</v>
      </c>
      <c r="AD173" s="143">
        <v>0</v>
      </c>
      <c r="AE173" s="144">
        <v>2895.35</v>
      </c>
    </row>
    <row r="174" spans="1:31" s="72" customFormat="1" x14ac:dyDescent="0.25">
      <c r="A174" s="67" t="s">
        <v>136</v>
      </c>
      <c r="B174" s="68" t="s">
        <v>247</v>
      </c>
      <c r="C174" s="69" t="s">
        <v>244</v>
      </c>
      <c r="D174" s="70">
        <v>72329.1342</v>
      </c>
      <c r="E174" s="70">
        <v>0</v>
      </c>
      <c r="F174" s="71">
        <f>Table323[[#This Row],[Single Family]]+Table323[[#This Row],[2-4 Units]]+Table323[[#This Row],[&gt;4 Units]]</f>
        <v>0</v>
      </c>
      <c r="G174" s="71"/>
      <c r="H174" s="71"/>
      <c r="I174" s="71"/>
      <c r="J174" s="74">
        <v>0</v>
      </c>
      <c r="K174" s="71">
        <f>SUM(Table323[[#This Row],[Single Family ]:[&gt;4 Units ]])</f>
        <v>0</v>
      </c>
      <c r="L174" s="90"/>
      <c r="M174" s="90"/>
      <c r="N174" s="90"/>
      <c r="O174" s="75">
        <v>0</v>
      </c>
      <c r="Q174" s="146" t="s">
        <v>136</v>
      </c>
      <c r="R174" s="131" t="s">
        <v>247</v>
      </c>
      <c r="S174" s="132" t="s">
        <v>244</v>
      </c>
      <c r="T174" s="133">
        <v>72329.1342</v>
      </c>
      <c r="U174" s="133">
        <v>0</v>
      </c>
      <c r="V174" s="134">
        <f>Table323[[#This Row],[Single Family]]+Table323[[#This Row],[2-4 Units]]+Table323[[#This Row],[&gt;4 Units]]</f>
        <v>0</v>
      </c>
      <c r="W174" s="134"/>
      <c r="X174" s="134"/>
      <c r="Y174" s="134"/>
      <c r="Z174" s="135">
        <v>0</v>
      </c>
      <c r="AA174" s="134">
        <f>SUM(Table323[[#This Row],[Single Family ]:[&gt;4 Units ]])</f>
        <v>0</v>
      </c>
      <c r="AB174" s="136"/>
      <c r="AC174" s="136"/>
      <c r="AD174" s="136"/>
      <c r="AE174" s="137">
        <v>0</v>
      </c>
    </row>
    <row r="175" spans="1:31" s="72" customFormat="1" x14ac:dyDescent="0.25">
      <c r="A175" s="67" t="s">
        <v>136</v>
      </c>
      <c r="B175" s="68" t="s">
        <v>263</v>
      </c>
      <c r="C175" s="69" t="s">
        <v>239</v>
      </c>
      <c r="D175" s="70">
        <v>0</v>
      </c>
      <c r="E175" s="70">
        <v>250</v>
      </c>
      <c r="F175" s="71">
        <f>Table323[[#This Row],[Single Family]]+Table323[[#This Row],[2-4 Units]]+Table323[[#This Row],[&gt;4 Units]]</f>
        <v>0</v>
      </c>
      <c r="G175" s="71"/>
      <c r="H175" s="71"/>
      <c r="I175" s="71"/>
      <c r="J175" s="74">
        <v>250</v>
      </c>
      <c r="K175" s="71">
        <f>SUM(Table323[[#This Row],[Single Family ]:[&gt;4 Units ]])</f>
        <v>0</v>
      </c>
      <c r="L175" s="90"/>
      <c r="M175" s="90"/>
      <c r="N175" s="90"/>
      <c r="O175" s="75">
        <v>0</v>
      </c>
      <c r="Q175" s="147" t="s">
        <v>136</v>
      </c>
      <c r="R175" s="138" t="s">
        <v>263</v>
      </c>
      <c r="S175" s="139" t="s">
        <v>239</v>
      </c>
      <c r="T175" s="140">
        <v>0</v>
      </c>
      <c r="U175" s="140">
        <v>250</v>
      </c>
      <c r="V175" s="141">
        <f>Table323[[#This Row],[Single Family]]+Table323[[#This Row],[2-4 Units]]+Table323[[#This Row],[&gt;4 Units]]</f>
        <v>0</v>
      </c>
      <c r="W175" s="141"/>
      <c r="X175" s="141"/>
      <c r="Y175" s="141"/>
      <c r="Z175" s="142">
        <v>250</v>
      </c>
      <c r="AA175" s="141">
        <f>SUM(Table323[[#This Row],[Single Family ]:[&gt;4 Units ]])</f>
        <v>0</v>
      </c>
      <c r="AB175" s="143"/>
      <c r="AC175" s="143"/>
      <c r="AD175" s="143"/>
      <c r="AE175" s="144">
        <v>0</v>
      </c>
    </row>
    <row r="176" spans="1:31" s="72" customFormat="1" x14ac:dyDescent="0.25">
      <c r="A176" s="67" t="s">
        <v>137</v>
      </c>
      <c r="B176" s="68" t="s">
        <v>247</v>
      </c>
      <c r="C176" s="69" t="s">
        <v>239</v>
      </c>
      <c r="D176" s="70">
        <v>50934.988800000101</v>
      </c>
      <c r="E176" s="70">
        <v>19181.37</v>
      </c>
      <c r="F176" s="71">
        <f>Table323[[#This Row],[Single Family]]+Table323[[#This Row],[2-4 Units]]+Table323[[#This Row],[&gt;4 Units]]</f>
        <v>13</v>
      </c>
      <c r="G176" s="71">
        <v>13</v>
      </c>
      <c r="H176" s="71">
        <v>0</v>
      </c>
      <c r="I176" s="71">
        <v>0</v>
      </c>
      <c r="J176" s="74">
        <v>9683.3700000000008</v>
      </c>
      <c r="K176" s="71">
        <f>SUM(Table323[[#This Row],[Single Family ]:[&gt;4 Units ]])</f>
        <v>9</v>
      </c>
      <c r="L176" s="90">
        <v>7</v>
      </c>
      <c r="M176" s="90">
        <v>2</v>
      </c>
      <c r="N176" s="90">
        <v>0</v>
      </c>
      <c r="O176" s="75">
        <v>9498</v>
      </c>
      <c r="Q176" s="146" t="s">
        <v>137</v>
      </c>
      <c r="R176" s="131" t="s">
        <v>247</v>
      </c>
      <c r="S176" s="132" t="s">
        <v>239</v>
      </c>
      <c r="T176" s="133">
        <v>50934.988800000101</v>
      </c>
      <c r="U176" s="133">
        <v>19181.37</v>
      </c>
      <c r="V176" s="134">
        <f>Table323[[#This Row],[Single Family]]+Table323[[#This Row],[2-4 Units]]+Table323[[#This Row],[&gt;4 Units]]</f>
        <v>13</v>
      </c>
      <c r="W176" s="134">
        <v>13</v>
      </c>
      <c r="X176" s="134">
        <v>0</v>
      </c>
      <c r="Y176" s="134">
        <v>0</v>
      </c>
      <c r="Z176" s="135">
        <v>9683.3700000000008</v>
      </c>
      <c r="AA176" s="134">
        <f>SUM(Table323[[#This Row],[Single Family ]:[&gt;4 Units ]])</f>
        <v>9</v>
      </c>
      <c r="AB176" s="136">
        <v>7</v>
      </c>
      <c r="AC176" s="136">
        <v>2</v>
      </c>
      <c r="AD176" s="136">
        <v>0</v>
      </c>
      <c r="AE176" s="137">
        <v>9498</v>
      </c>
    </row>
    <row r="177" spans="1:31" s="72" customFormat="1" x14ac:dyDescent="0.25">
      <c r="A177" s="67" t="s">
        <v>231</v>
      </c>
      <c r="B177" s="68" t="s">
        <v>250</v>
      </c>
      <c r="C177" s="69" t="s">
        <v>239</v>
      </c>
      <c r="D177" s="70">
        <v>226.78720000000001</v>
      </c>
      <c r="E177" s="70">
        <v>0</v>
      </c>
      <c r="F177" s="71">
        <f>Table323[[#This Row],[Single Family]]+Table323[[#This Row],[2-4 Units]]+Table323[[#This Row],[&gt;4 Units]]</f>
        <v>0</v>
      </c>
      <c r="G177" s="71"/>
      <c r="H177" s="71"/>
      <c r="I177" s="71"/>
      <c r="J177" s="74">
        <v>0</v>
      </c>
      <c r="K177" s="71">
        <f>SUM(Table323[[#This Row],[Single Family ]:[&gt;4 Units ]])</f>
        <v>0</v>
      </c>
      <c r="L177" s="90"/>
      <c r="M177" s="90"/>
      <c r="N177" s="90"/>
      <c r="O177" s="75">
        <v>0</v>
      </c>
      <c r="Q177" s="147" t="s">
        <v>231</v>
      </c>
      <c r="R177" s="138" t="s">
        <v>250</v>
      </c>
      <c r="S177" s="139" t="s">
        <v>239</v>
      </c>
      <c r="T177" s="140">
        <v>226.78720000000001</v>
      </c>
      <c r="U177" s="140">
        <v>0</v>
      </c>
      <c r="V177" s="141">
        <f>Table323[[#This Row],[Single Family]]+Table323[[#This Row],[2-4 Units]]+Table323[[#This Row],[&gt;4 Units]]</f>
        <v>0</v>
      </c>
      <c r="W177" s="141"/>
      <c r="X177" s="141"/>
      <c r="Y177" s="141"/>
      <c r="Z177" s="142">
        <v>0</v>
      </c>
      <c r="AA177" s="141">
        <f>SUM(Table323[[#This Row],[Single Family ]:[&gt;4 Units ]])</f>
        <v>0</v>
      </c>
      <c r="AB177" s="143"/>
      <c r="AC177" s="143"/>
      <c r="AD177" s="143"/>
      <c r="AE177" s="144">
        <v>0</v>
      </c>
    </row>
    <row r="178" spans="1:31" s="72" customFormat="1" x14ac:dyDescent="0.25">
      <c r="A178" s="67" t="s">
        <v>232</v>
      </c>
      <c r="B178" s="68" t="s">
        <v>247</v>
      </c>
      <c r="C178" s="69" t="s">
        <v>239</v>
      </c>
      <c r="D178" s="70">
        <v>151.18</v>
      </c>
      <c r="E178" s="70">
        <v>0</v>
      </c>
      <c r="F178" s="71">
        <f>Table323[[#This Row],[Single Family]]+Table323[[#This Row],[2-4 Units]]+Table323[[#This Row],[&gt;4 Units]]</f>
        <v>0</v>
      </c>
      <c r="G178" s="71"/>
      <c r="H178" s="71"/>
      <c r="I178" s="71"/>
      <c r="J178" s="74">
        <v>0</v>
      </c>
      <c r="K178" s="71">
        <f>SUM(Table323[[#This Row],[Single Family ]:[&gt;4 Units ]])</f>
        <v>0</v>
      </c>
      <c r="L178" s="90"/>
      <c r="M178" s="90"/>
      <c r="N178" s="90"/>
      <c r="O178" s="75">
        <v>0</v>
      </c>
      <c r="Q178" s="146" t="s">
        <v>232</v>
      </c>
      <c r="R178" s="131" t="s">
        <v>247</v>
      </c>
      <c r="S178" s="132" t="s">
        <v>239</v>
      </c>
      <c r="T178" s="133">
        <v>151.18</v>
      </c>
      <c r="U178" s="133">
        <v>0</v>
      </c>
      <c r="V178" s="134">
        <f>Table323[[#This Row],[Single Family]]+Table323[[#This Row],[2-4 Units]]+Table323[[#This Row],[&gt;4 Units]]</f>
        <v>0</v>
      </c>
      <c r="W178" s="134"/>
      <c r="X178" s="134"/>
      <c r="Y178" s="134"/>
      <c r="Z178" s="135">
        <v>0</v>
      </c>
      <c r="AA178" s="134">
        <f>SUM(Table323[[#This Row],[Single Family ]:[&gt;4 Units ]])</f>
        <v>0</v>
      </c>
      <c r="AB178" s="136"/>
      <c r="AC178" s="136"/>
      <c r="AD178" s="136"/>
      <c r="AE178" s="137">
        <v>0</v>
      </c>
    </row>
    <row r="179" spans="1:31" s="72" customFormat="1" x14ac:dyDescent="0.25">
      <c r="A179" s="67" t="s">
        <v>233</v>
      </c>
      <c r="B179" s="68" t="s">
        <v>247</v>
      </c>
      <c r="C179" s="69" t="s">
        <v>239</v>
      </c>
      <c r="D179" s="70">
        <v>65.553799999999995</v>
      </c>
      <c r="E179" s="70">
        <v>0</v>
      </c>
      <c r="F179" s="71">
        <f>Table323[[#This Row],[Single Family]]+Table323[[#This Row],[2-4 Units]]+Table323[[#This Row],[&gt;4 Units]]</f>
        <v>0</v>
      </c>
      <c r="G179" s="71"/>
      <c r="H179" s="71"/>
      <c r="I179" s="71"/>
      <c r="J179" s="74">
        <v>0</v>
      </c>
      <c r="K179" s="71">
        <f>SUM(Table323[[#This Row],[Single Family ]:[&gt;4 Units ]])</f>
        <v>0</v>
      </c>
      <c r="L179" s="90"/>
      <c r="M179" s="90"/>
      <c r="N179" s="90"/>
      <c r="O179" s="75">
        <v>0</v>
      </c>
      <c r="Q179" s="147" t="s">
        <v>233</v>
      </c>
      <c r="R179" s="138" t="s">
        <v>247</v>
      </c>
      <c r="S179" s="139" t="s">
        <v>239</v>
      </c>
      <c r="T179" s="140">
        <v>65.553799999999995</v>
      </c>
      <c r="U179" s="140">
        <v>0</v>
      </c>
      <c r="V179" s="141">
        <f>Table323[[#This Row],[Single Family]]+Table323[[#This Row],[2-4 Units]]+Table323[[#This Row],[&gt;4 Units]]</f>
        <v>0</v>
      </c>
      <c r="W179" s="141"/>
      <c r="X179" s="141"/>
      <c r="Y179" s="141"/>
      <c r="Z179" s="142">
        <v>0</v>
      </c>
      <c r="AA179" s="141">
        <f>SUM(Table323[[#This Row],[Single Family ]:[&gt;4 Units ]])</f>
        <v>0</v>
      </c>
      <c r="AB179" s="143"/>
      <c r="AC179" s="143"/>
      <c r="AD179" s="143"/>
      <c r="AE179" s="144">
        <v>0</v>
      </c>
    </row>
    <row r="180" spans="1:31" s="72" customFormat="1" x14ac:dyDescent="0.25">
      <c r="A180" s="67" t="s">
        <v>233</v>
      </c>
      <c r="B180" s="68" t="s">
        <v>248</v>
      </c>
      <c r="C180" s="69" t="s">
        <v>239</v>
      </c>
      <c r="D180" s="70">
        <v>128.1962</v>
      </c>
      <c r="E180" s="70">
        <v>0</v>
      </c>
      <c r="F180" s="71">
        <f>Table323[[#This Row],[Single Family]]+Table323[[#This Row],[2-4 Units]]+Table323[[#This Row],[&gt;4 Units]]</f>
        <v>0</v>
      </c>
      <c r="G180" s="71"/>
      <c r="H180" s="71"/>
      <c r="I180" s="71"/>
      <c r="J180" s="74">
        <v>0</v>
      </c>
      <c r="K180" s="71">
        <f>SUM(Table323[[#This Row],[Single Family ]:[&gt;4 Units ]])</f>
        <v>0</v>
      </c>
      <c r="L180" s="90"/>
      <c r="M180" s="90"/>
      <c r="N180" s="90"/>
      <c r="O180" s="75">
        <v>0</v>
      </c>
      <c r="Q180" s="146" t="s">
        <v>233</v>
      </c>
      <c r="R180" s="131" t="s">
        <v>248</v>
      </c>
      <c r="S180" s="132" t="s">
        <v>239</v>
      </c>
      <c r="T180" s="133">
        <v>128.1962</v>
      </c>
      <c r="U180" s="133">
        <v>0</v>
      </c>
      <c r="V180" s="134">
        <f>Table323[[#This Row],[Single Family]]+Table323[[#This Row],[2-4 Units]]+Table323[[#This Row],[&gt;4 Units]]</f>
        <v>0</v>
      </c>
      <c r="W180" s="134"/>
      <c r="X180" s="134"/>
      <c r="Y180" s="134"/>
      <c r="Z180" s="135">
        <v>0</v>
      </c>
      <c r="AA180" s="134">
        <f>SUM(Table323[[#This Row],[Single Family ]:[&gt;4 Units ]])</f>
        <v>0</v>
      </c>
      <c r="AB180" s="136"/>
      <c r="AC180" s="136"/>
      <c r="AD180" s="136"/>
      <c r="AE180" s="137">
        <v>0</v>
      </c>
    </row>
    <row r="181" spans="1:31" s="72" customFormat="1" x14ac:dyDescent="0.25">
      <c r="A181" s="67" t="s">
        <v>138</v>
      </c>
      <c r="B181" s="68" t="s">
        <v>264</v>
      </c>
      <c r="C181" s="69" t="s">
        <v>239</v>
      </c>
      <c r="D181" s="70">
        <v>0</v>
      </c>
      <c r="E181" s="70">
        <v>370.41</v>
      </c>
      <c r="F181" s="71">
        <f>Table323[[#This Row],[Single Family]]+Table323[[#This Row],[2-4 Units]]+Table323[[#This Row],[&gt;4 Units]]</f>
        <v>2</v>
      </c>
      <c r="G181" s="71">
        <v>2</v>
      </c>
      <c r="H181" s="71">
        <v>0</v>
      </c>
      <c r="I181" s="71">
        <v>0</v>
      </c>
      <c r="J181" s="74">
        <v>370.41</v>
      </c>
      <c r="K181" s="71">
        <f>SUM(Table323[[#This Row],[Single Family ]:[&gt;4 Units ]])</f>
        <v>0</v>
      </c>
      <c r="L181" s="90"/>
      <c r="M181" s="90"/>
      <c r="N181" s="90"/>
      <c r="O181" s="75">
        <v>0</v>
      </c>
      <c r="Q181" s="147" t="s">
        <v>138</v>
      </c>
      <c r="R181" s="138" t="s">
        <v>264</v>
      </c>
      <c r="S181" s="139" t="s">
        <v>239</v>
      </c>
      <c r="T181" s="140">
        <v>0</v>
      </c>
      <c r="U181" s="140">
        <v>370.41</v>
      </c>
      <c r="V181" s="141">
        <f>Table323[[#This Row],[Single Family]]+Table323[[#This Row],[2-4 Units]]+Table323[[#This Row],[&gt;4 Units]]</f>
        <v>2</v>
      </c>
      <c r="W181" s="141">
        <v>2</v>
      </c>
      <c r="X181" s="141">
        <v>0</v>
      </c>
      <c r="Y181" s="141">
        <v>0</v>
      </c>
      <c r="Z181" s="142">
        <v>370.41</v>
      </c>
      <c r="AA181" s="141">
        <f>SUM(Table323[[#This Row],[Single Family ]:[&gt;4 Units ]])</f>
        <v>0</v>
      </c>
      <c r="AB181" s="143"/>
      <c r="AC181" s="143"/>
      <c r="AD181" s="143"/>
      <c r="AE181" s="144">
        <v>0</v>
      </c>
    </row>
    <row r="182" spans="1:31" s="72" customFormat="1" x14ac:dyDescent="0.25">
      <c r="A182" s="67" t="s">
        <v>138</v>
      </c>
      <c r="B182" s="68" t="s">
        <v>251</v>
      </c>
      <c r="C182" s="69" t="s">
        <v>244</v>
      </c>
      <c r="D182" s="70">
        <v>53179.4405999999</v>
      </c>
      <c r="E182" s="70">
        <v>0</v>
      </c>
      <c r="F182" s="71">
        <f>Table323[[#This Row],[Single Family]]+Table323[[#This Row],[2-4 Units]]+Table323[[#This Row],[&gt;4 Units]]</f>
        <v>0</v>
      </c>
      <c r="G182" s="71"/>
      <c r="H182" s="71"/>
      <c r="I182" s="71"/>
      <c r="J182" s="74">
        <v>0</v>
      </c>
      <c r="K182" s="71">
        <f>SUM(Table323[[#This Row],[Single Family ]:[&gt;4 Units ]])</f>
        <v>0</v>
      </c>
      <c r="L182" s="90"/>
      <c r="M182" s="90"/>
      <c r="N182" s="90"/>
      <c r="O182" s="75">
        <v>0</v>
      </c>
      <c r="Q182" s="146" t="s">
        <v>138</v>
      </c>
      <c r="R182" s="131" t="s">
        <v>251</v>
      </c>
      <c r="S182" s="132" t="s">
        <v>244</v>
      </c>
      <c r="T182" s="133">
        <v>53179.4405999999</v>
      </c>
      <c r="U182" s="133">
        <v>0</v>
      </c>
      <c r="V182" s="134">
        <f>Table323[[#This Row],[Single Family]]+Table323[[#This Row],[2-4 Units]]+Table323[[#This Row],[&gt;4 Units]]</f>
        <v>0</v>
      </c>
      <c r="W182" s="134"/>
      <c r="X182" s="134"/>
      <c r="Y182" s="134"/>
      <c r="Z182" s="135">
        <v>0</v>
      </c>
      <c r="AA182" s="134">
        <f>SUM(Table323[[#This Row],[Single Family ]:[&gt;4 Units ]])</f>
        <v>0</v>
      </c>
      <c r="AB182" s="136"/>
      <c r="AC182" s="136"/>
      <c r="AD182" s="136"/>
      <c r="AE182" s="137">
        <v>0</v>
      </c>
    </row>
    <row r="183" spans="1:31" s="72" customFormat="1" x14ac:dyDescent="0.25">
      <c r="A183" s="67" t="s">
        <v>139</v>
      </c>
      <c r="B183" s="68" t="s">
        <v>264</v>
      </c>
      <c r="C183" s="69" t="s">
        <v>239</v>
      </c>
      <c r="D183" s="70">
        <v>0</v>
      </c>
      <c r="E183" s="70">
        <v>0</v>
      </c>
      <c r="F183" s="71">
        <f>Table323[[#This Row],[Single Family]]+Table323[[#This Row],[2-4 Units]]+Table323[[#This Row],[&gt;4 Units]]</f>
        <v>0</v>
      </c>
      <c r="G183" s="71"/>
      <c r="H183" s="71"/>
      <c r="I183" s="71"/>
      <c r="J183" s="74">
        <v>0</v>
      </c>
      <c r="K183" s="71">
        <f>SUM(Table323[[#This Row],[Single Family ]:[&gt;4 Units ]])</f>
        <v>0</v>
      </c>
      <c r="L183" s="90"/>
      <c r="M183" s="90"/>
      <c r="N183" s="90"/>
      <c r="O183" s="75">
        <v>0</v>
      </c>
      <c r="Q183" s="147" t="s">
        <v>139</v>
      </c>
      <c r="R183" s="138" t="s">
        <v>264</v>
      </c>
      <c r="S183" s="139" t="s">
        <v>239</v>
      </c>
      <c r="T183" s="140">
        <v>0</v>
      </c>
      <c r="U183" s="140">
        <v>0</v>
      </c>
      <c r="V183" s="141">
        <f>Table323[[#This Row],[Single Family]]+Table323[[#This Row],[2-4 Units]]+Table323[[#This Row],[&gt;4 Units]]</f>
        <v>0</v>
      </c>
      <c r="W183" s="141"/>
      <c r="X183" s="141"/>
      <c r="Y183" s="141"/>
      <c r="Z183" s="142">
        <v>0</v>
      </c>
      <c r="AA183" s="141">
        <f>SUM(Table323[[#This Row],[Single Family ]:[&gt;4 Units ]])</f>
        <v>0</v>
      </c>
      <c r="AB183" s="143"/>
      <c r="AC183" s="143"/>
      <c r="AD183" s="143"/>
      <c r="AE183" s="144">
        <v>0</v>
      </c>
    </row>
    <row r="184" spans="1:31" s="72" customFormat="1" x14ac:dyDescent="0.25">
      <c r="A184" s="67" t="s">
        <v>139</v>
      </c>
      <c r="B184" s="68" t="s">
        <v>251</v>
      </c>
      <c r="C184" s="69" t="s">
        <v>244</v>
      </c>
      <c r="D184" s="70">
        <v>5569.7996999999996</v>
      </c>
      <c r="E184" s="70">
        <v>0</v>
      </c>
      <c r="F184" s="71">
        <f>Table323[[#This Row],[Single Family]]+Table323[[#This Row],[2-4 Units]]+Table323[[#This Row],[&gt;4 Units]]</f>
        <v>0</v>
      </c>
      <c r="G184" s="71"/>
      <c r="H184" s="71"/>
      <c r="I184" s="71"/>
      <c r="J184" s="74">
        <v>0</v>
      </c>
      <c r="K184" s="71">
        <f>SUM(Table323[[#This Row],[Single Family ]:[&gt;4 Units ]])</f>
        <v>0</v>
      </c>
      <c r="L184" s="90"/>
      <c r="M184" s="90"/>
      <c r="N184" s="90"/>
      <c r="O184" s="75">
        <v>0</v>
      </c>
      <c r="Q184" s="146" t="s">
        <v>139</v>
      </c>
      <c r="R184" s="131" t="s">
        <v>251</v>
      </c>
      <c r="S184" s="132" t="s">
        <v>244</v>
      </c>
      <c r="T184" s="133">
        <v>5569.7996999999996</v>
      </c>
      <c r="U184" s="133">
        <v>0</v>
      </c>
      <c r="V184" s="134">
        <f>Table323[[#This Row],[Single Family]]+Table323[[#This Row],[2-4 Units]]+Table323[[#This Row],[&gt;4 Units]]</f>
        <v>0</v>
      </c>
      <c r="W184" s="134"/>
      <c r="X184" s="134"/>
      <c r="Y184" s="134"/>
      <c r="Z184" s="135">
        <v>0</v>
      </c>
      <c r="AA184" s="134">
        <f>SUM(Table323[[#This Row],[Single Family ]:[&gt;4 Units ]])</f>
        <v>0</v>
      </c>
      <c r="AB184" s="136"/>
      <c r="AC184" s="136"/>
      <c r="AD184" s="136"/>
      <c r="AE184" s="137">
        <v>0</v>
      </c>
    </row>
    <row r="185" spans="1:31" s="72" customFormat="1" x14ac:dyDescent="0.25">
      <c r="A185" s="67" t="s">
        <v>140</v>
      </c>
      <c r="B185" s="68" t="s">
        <v>264</v>
      </c>
      <c r="C185" s="69" t="s">
        <v>239</v>
      </c>
      <c r="D185" s="70">
        <v>0</v>
      </c>
      <c r="E185" s="70">
        <v>2174.4499999999998</v>
      </c>
      <c r="F185" s="71">
        <f>Table323[[#This Row],[Single Family]]+Table323[[#This Row],[2-4 Units]]+Table323[[#This Row],[&gt;4 Units]]</f>
        <v>1</v>
      </c>
      <c r="G185" s="71">
        <v>1</v>
      </c>
      <c r="H185" s="71">
        <v>0</v>
      </c>
      <c r="I185" s="71">
        <v>0</v>
      </c>
      <c r="J185" s="74">
        <v>284.16000000000003</v>
      </c>
      <c r="K185" s="71">
        <f>SUM(Table323[[#This Row],[Single Family ]:[&gt;4 Units ]])</f>
        <v>10</v>
      </c>
      <c r="L185" s="90">
        <v>2</v>
      </c>
      <c r="M185" s="90">
        <v>8</v>
      </c>
      <c r="N185" s="90">
        <v>0</v>
      </c>
      <c r="O185" s="75">
        <v>1890.29</v>
      </c>
      <c r="Q185" s="147" t="s">
        <v>140</v>
      </c>
      <c r="R185" s="138" t="s">
        <v>264</v>
      </c>
      <c r="S185" s="139" t="s">
        <v>239</v>
      </c>
      <c r="T185" s="140">
        <v>0</v>
      </c>
      <c r="U185" s="140">
        <v>2174.4499999999998</v>
      </c>
      <c r="V185" s="141">
        <f>Table323[[#This Row],[Single Family]]+Table323[[#This Row],[2-4 Units]]+Table323[[#This Row],[&gt;4 Units]]</f>
        <v>1</v>
      </c>
      <c r="W185" s="141">
        <v>1</v>
      </c>
      <c r="X185" s="141">
        <v>0</v>
      </c>
      <c r="Y185" s="141">
        <v>0</v>
      </c>
      <c r="Z185" s="142">
        <v>284.16000000000003</v>
      </c>
      <c r="AA185" s="141">
        <f>SUM(Table323[[#This Row],[Single Family ]:[&gt;4 Units ]])</f>
        <v>10</v>
      </c>
      <c r="AB185" s="143">
        <v>2</v>
      </c>
      <c r="AC185" s="143">
        <v>8</v>
      </c>
      <c r="AD185" s="143">
        <v>0</v>
      </c>
      <c r="AE185" s="144">
        <v>1890.29</v>
      </c>
    </row>
    <row r="186" spans="1:31" s="72" customFormat="1" x14ac:dyDescent="0.25">
      <c r="A186" s="67" t="s">
        <v>140</v>
      </c>
      <c r="B186" s="68" t="s">
        <v>251</v>
      </c>
      <c r="C186" s="69" t="s">
        <v>244</v>
      </c>
      <c r="D186" s="70">
        <v>27566.794900000001</v>
      </c>
      <c r="E186" s="70">
        <v>0</v>
      </c>
      <c r="F186" s="71">
        <f>Table323[[#This Row],[Single Family]]+Table323[[#This Row],[2-4 Units]]+Table323[[#This Row],[&gt;4 Units]]</f>
        <v>0</v>
      </c>
      <c r="G186" s="71"/>
      <c r="H186" s="71"/>
      <c r="I186" s="71"/>
      <c r="J186" s="74">
        <v>0</v>
      </c>
      <c r="K186" s="71">
        <f>SUM(Table323[[#This Row],[Single Family ]:[&gt;4 Units ]])</f>
        <v>0</v>
      </c>
      <c r="L186" s="90"/>
      <c r="M186" s="90"/>
      <c r="N186" s="90"/>
      <c r="O186" s="75">
        <v>0</v>
      </c>
      <c r="Q186" s="146" t="s">
        <v>140</v>
      </c>
      <c r="R186" s="131" t="s">
        <v>251</v>
      </c>
      <c r="S186" s="132" t="s">
        <v>244</v>
      </c>
      <c r="T186" s="133">
        <v>27566.794900000001</v>
      </c>
      <c r="U186" s="133">
        <v>0</v>
      </c>
      <c r="V186" s="134">
        <f>Table323[[#This Row],[Single Family]]+Table323[[#This Row],[2-4 Units]]+Table323[[#This Row],[&gt;4 Units]]</f>
        <v>0</v>
      </c>
      <c r="W186" s="134"/>
      <c r="X186" s="134"/>
      <c r="Y186" s="134"/>
      <c r="Z186" s="135">
        <v>0</v>
      </c>
      <c r="AA186" s="134">
        <f>SUM(Table323[[#This Row],[Single Family ]:[&gt;4 Units ]])</f>
        <v>0</v>
      </c>
      <c r="AB186" s="136"/>
      <c r="AC186" s="136"/>
      <c r="AD186" s="136"/>
      <c r="AE186" s="137">
        <v>0</v>
      </c>
    </row>
    <row r="187" spans="1:31" s="72" customFormat="1" x14ac:dyDescent="0.25">
      <c r="A187" s="67" t="s">
        <v>141</v>
      </c>
      <c r="B187" s="68" t="s">
        <v>264</v>
      </c>
      <c r="C187" s="69" t="s">
        <v>239</v>
      </c>
      <c r="D187" s="70">
        <v>0</v>
      </c>
      <c r="E187" s="70">
        <v>1533.48</v>
      </c>
      <c r="F187" s="71">
        <f>Table323[[#This Row],[Single Family]]+Table323[[#This Row],[2-4 Units]]+Table323[[#This Row],[&gt;4 Units]]</f>
        <v>4</v>
      </c>
      <c r="G187" s="71">
        <v>4</v>
      </c>
      <c r="H187" s="71">
        <v>0</v>
      </c>
      <c r="I187" s="71">
        <v>0</v>
      </c>
      <c r="J187" s="74">
        <v>913.68</v>
      </c>
      <c r="K187" s="71">
        <f>SUM(Table323[[#This Row],[Single Family ]:[&gt;4 Units ]])</f>
        <v>4</v>
      </c>
      <c r="L187" s="90">
        <v>1</v>
      </c>
      <c r="M187" s="90">
        <v>3</v>
      </c>
      <c r="N187" s="90">
        <v>0</v>
      </c>
      <c r="O187" s="75">
        <v>619.79999999999995</v>
      </c>
      <c r="Q187" s="147" t="s">
        <v>141</v>
      </c>
      <c r="R187" s="138" t="s">
        <v>264</v>
      </c>
      <c r="S187" s="139" t="s">
        <v>239</v>
      </c>
      <c r="T187" s="140">
        <v>0</v>
      </c>
      <c r="U187" s="140">
        <v>1533.48</v>
      </c>
      <c r="V187" s="141">
        <f>Table323[[#This Row],[Single Family]]+Table323[[#This Row],[2-4 Units]]+Table323[[#This Row],[&gt;4 Units]]</f>
        <v>4</v>
      </c>
      <c r="W187" s="141">
        <v>4</v>
      </c>
      <c r="X187" s="141">
        <v>0</v>
      </c>
      <c r="Y187" s="141">
        <v>0</v>
      </c>
      <c r="Z187" s="142">
        <v>913.68</v>
      </c>
      <c r="AA187" s="141">
        <f>SUM(Table323[[#This Row],[Single Family ]:[&gt;4 Units ]])</f>
        <v>4</v>
      </c>
      <c r="AB187" s="143">
        <v>1</v>
      </c>
      <c r="AC187" s="143">
        <v>3</v>
      </c>
      <c r="AD187" s="143">
        <v>0</v>
      </c>
      <c r="AE187" s="144">
        <v>619.79999999999995</v>
      </c>
    </row>
    <row r="188" spans="1:31" s="72" customFormat="1" x14ac:dyDescent="0.25">
      <c r="A188" s="67" t="s">
        <v>141</v>
      </c>
      <c r="B188" s="68" t="s">
        <v>251</v>
      </c>
      <c r="C188" s="69" t="s">
        <v>244</v>
      </c>
      <c r="D188" s="70">
        <v>41243.352400000098</v>
      </c>
      <c r="E188" s="70">
        <v>0</v>
      </c>
      <c r="F188" s="71">
        <f>Table323[[#This Row],[Single Family]]+Table323[[#This Row],[2-4 Units]]+Table323[[#This Row],[&gt;4 Units]]</f>
        <v>0</v>
      </c>
      <c r="G188" s="71"/>
      <c r="H188" s="71"/>
      <c r="I188" s="71"/>
      <c r="J188" s="74">
        <v>0</v>
      </c>
      <c r="K188" s="71">
        <f>SUM(Table323[[#This Row],[Single Family ]:[&gt;4 Units ]])</f>
        <v>0</v>
      </c>
      <c r="L188" s="90"/>
      <c r="M188" s="90"/>
      <c r="N188" s="90"/>
      <c r="O188" s="75">
        <v>0</v>
      </c>
      <c r="Q188" s="146" t="s">
        <v>141</v>
      </c>
      <c r="R188" s="131" t="s">
        <v>251</v>
      </c>
      <c r="S188" s="132" t="s">
        <v>244</v>
      </c>
      <c r="T188" s="133">
        <v>41243.352400000098</v>
      </c>
      <c r="U188" s="133">
        <v>0</v>
      </c>
      <c r="V188" s="134">
        <f>Table323[[#This Row],[Single Family]]+Table323[[#This Row],[2-4 Units]]+Table323[[#This Row],[&gt;4 Units]]</f>
        <v>0</v>
      </c>
      <c r="W188" s="134"/>
      <c r="X188" s="134"/>
      <c r="Y188" s="134"/>
      <c r="Z188" s="135">
        <v>0</v>
      </c>
      <c r="AA188" s="134">
        <f>SUM(Table323[[#This Row],[Single Family ]:[&gt;4 Units ]])</f>
        <v>0</v>
      </c>
      <c r="AB188" s="136"/>
      <c r="AC188" s="136"/>
      <c r="AD188" s="136"/>
      <c r="AE188" s="137">
        <v>0</v>
      </c>
    </row>
    <row r="189" spans="1:31" s="72" customFormat="1" x14ac:dyDescent="0.25">
      <c r="A189" s="67" t="s">
        <v>142</v>
      </c>
      <c r="B189" s="68" t="s">
        <v>264</v>
      </c>
      <c r="C189" s="69" t="s">
        <v>239</v>
      </c>
      <c r="D189" s="70">
        <v>0</v>
      </c>
      <c r="E189" s="70">
        <v>2256.9499999999998</v>
      </c>
      <c r="F189" s="71">
        <f>Table323[[#This Row],[Single Family]]+Table323[[#This Row],[2-4 Units]]+Table323[[#This Row],[&gt;4 Units]]</f>
        <v>4</v>
      </c>
      <c r="G189" s="71">
        <v>4</v>
      </c>
      <c r="H189" s="71">
        <v>0</v>
      </c>
      <c r="I189" s="71">
        <v>0</v>
      </c>
      <c r="J189" s="74">
        <v>1274.28</v>
      </c>
      <c r="K189" s="71">
        <f>SUM(Table323[[#This Row],[Single Family ]:[&gt;4 Units ]])</f>
        <v>5</v>
      </c>
      <c r="L189" s="90">
        <v>3</v>
      </c>
      <c r="M189" s="90">
        <v>2</v>
      </c>
      <c r="N189" s="90">
        <v>0</v>
      </c>
      <c r="O189" s="75">
        <v>982.67</v>
      </c>
      <c r="Q189" s="147" t="s">
        <v>142</v>
      </c>
      <c r="R189" s="138" t="s">
        <v>264</v>
      </c>
      <c r="S189" s="139" t="s">
        <v>239</v>
      </c>
      <c r="T189" s="140">
        <v>0</v>
      </c>
      <c r="U189" s="140">
        <v>2256.9499999999998</v>
      </c>
      <c r="V189" s="141">
        <f>Table323[[#This Row],[Single Family]]+Table323[[#This Row],[2-4 Units]]+Table323[[#This Row],[&gt;4 Units]]</f>
        <v>4</v>
      </c>
      <c r="W189" s="141">
        <v>4</v>
      </c>
      <c r="X189" s="141">
        <v>0</v>
      </c>
      <c r="Y189" s="141">
        <v>0</v>
      </c>
      <c r="Z189" s="142">
        <v>1274.28</v>
      </c>
      <c r="AA189" s="141">
        <f>SUM(Table323[[#This Row],[Single Family ]:[&gt;4 Units ]])</f>
        <v>5</v>
      </c>
      <c r="AB189" s="143">
        <v>3</v>
      </c>
      <c r="AC189" s="143">
        <v>2</v>
      </c>
      <c r="AD189" s="143">
        <v>0</v>
      </c>
      <c r="AE189" s="144">
        <v>982.67</v>
      </c>
    </row>
    <row r="190" spans="1:31" s="72" customFormat="1" x14ac:dyDescent="0.25">
      <c r="A190" s="67" t="s">
        <v>142</v>
      </c>
      <c r="B190" s="68" t="s">
        <v>251</v>
      </c>
      <c r="C190" s="69" t="s">
        <v>244</v>
      </c>
      <c r="D190" s="70">
        <v>40619.569599999901</v>
      </c>
      <c r="E190" s="70">
        <v>0</v>
      </c>
      <c r="F190" s="71">
        <f>Table323[[#This Row],[Single Family]]+Table323[[#This Row],[2-4 Units]]+Table323[[#This Row],[&gt;4 Units]]</f>
        <v>0</v>
      </c>
      <c r="G190" s="71"/>
      <c r="H190" s="71"/>
      <c r="I190" s="71"/>
      <c r="J190" s="74">
        <v>0</v>
      </c>
      <c r="K190" s="71">
        <f>SUM(Table323[[#This Row],[Single Family ]:[&gt;4 Units ]])</f>
        <v>0</v>
      </c>
      <c r="L190" s="90"/>
      <c r="M190" s="90"/>
      <c r="N190" s="90"/>
      <c r="O190" s="75">
        <v>0</v>
      </c>
      <c r="Q190" s="146" t="s">
        <v>142</v>
      </c>
      <c r="R190" s="131" t="s">
        <v>251</v>
      </c>
      <c r="S190" s="132" t="s">
        <v>244</v>
      </c>
      <c r="T190" s="133">
        <v>40619.569599999901</v>
      </c>
      <c r="U190" s="133">
        <v>0</v>
      </c>
      <c r="V190" s="134">
        <f>Table323[[#This Row],[Single Family]]+Table323[[#This Row],[2-4 Units]]+Table323[[#This Row],[&gt;4 Units]]</f>
        <v>0</v>
      </c>
      <c r="W190" s="134"/>
      <c r="X190" s="134"/>
      <c r="Y190" s="134"/>
      <c r="Z190" s="135">
        <v>0</v>
      </c>
      <c r="AA190" s="134">
        <f>SUM(Table323[[#This Row],[Single Family ]:[&gt;4 Units ]])</f>
        <v>0</v>
      </c>
      <c r="AB190" s="136"/>
      <c r="AC190" s="136"/>
      <c r="AD190" s="136"/>
      <c r="AE190" s="137">
        <v>0</v>
      </c>
    </row>
    <row r="191" spans="1:31" s="72" customFormat="1" x14ac:dyDescent="0.25">
      <c r="A191" s="67" t="s">
        <v>143</v>
      </c>
      <c r="B191" s="68" t="s">
        <v>264</v>
      </c>
      <c r="C191" s="69" t="s">
        <v>239</v>
      </c>
      <c r="D191" s="70">
        <v>0</v>
      </c>
      <c r="E191" s="70">
        <v>3999.65</v>
      </c>
      <c r="F191" s="71">
        <f>Table323[[#This Row],[Single Family]]+Table323[[#This Row],[2-4 Units]]+Table323[[#This Row],[&gt;4 Units]]</f>
        <v>4</v>
      </c>
      <c r="G191" s="71">
        <v>3</v>
      </c>
      <c r="H191" s="71">
        <v>1</v>
      </c>
      <c r="I191" s="71">
        <v>0</v>
      </c>
      <c r="J191" s="74">
        <v>352.22</v>
      </c>
      <c r="K191" s="71">
        <f>SUM(Table323[[#This Row],[Single Family ]:[&gt;4 Units ]])</f>
        <v>13</v>
      </c>
      <c r="L191" s="90">
        <v>5</v>
      </c>
      <c r="M191" s="90">
        <v>8</v>
      </c>
      <c r="N191" s="90">
        <v>0</v>
      </c>
      <c r="O191" s="75">
        <v>2334.9299999999998</v>
      </c>
      <c r="Q191" s="147" t="s">
        <v>143</v>
      </c>
      <c r="R191" s="138" t="s">
        <v>264</v>
      </c>
      <c r="S191" s="139" t="s">
        <v>239</v>
      </c>
      <c r="T191" s="140">
        <v>0</v>
      </c>
      <c r="U191" s="140">
        <v>3999.65</v>
      </c>
      <c r="V191" s="141">
        <f>Table323[[#This Row],[Single Family]]+Table323[[#This Row],[2-4 Units]]+Table323[[#This Row],[&gt;4 Units]]</f>
        <v>4</v>
      </c>
      <c r="W191" s="141">
        <v>3</v>
      </c>
      <c r="X191" s="141">
        <v>1</v>
      </c>
      <c r="Y191" s="141">
        <v>0</v>
      </c>
      <c r="Z191" s="142">
        <v>352.22</v>
      </c>
      <c r="AA191" s="141">
        <f>SUM(Table323[[#This Row],[Single Family ]:[&gt;4 Units ]])</f>
        <v>13</v>
      </c>
      <c r="AB191" s="143">
        <v>5</v>
      </c>
      <c r="AC191" s="143">
        <v>8</v>
      </c>
      <c r="AD191" s="143">
        <v>0</v>
      </c>
      <c r="AE191" s="144">
        <v>2334.9299999999998</v>
      </c>
    </row>
    <row r="192" spans="1:31" s="72" customFormat="1" x14ac:dyDescent="0.25">
      <c r="A192" s="67" t="s">
        <v>143</v>
      </c>
      <c r="B192" s="68" t="s">
        <v>251</v>
      </c>
      <c r="C192" s="69" t="s">
        <v>244</v>
      </c>
      <c r="D192" s="70">
        <v>52288.773399999904</v>
      </c>
      <c r="E192" s="70">
        <v>0</v>
      </c>
      <c r="F192" s="71">
        <f>Table323[[#This Row],[Single Family]]+Table323[[#This Row],[2-4 Units]]+Table323[[#This Row],[&gt;4 Units]]</f>
        <v>0</v>
      </c>
      <c r="G192" s="71"/>
      <c r="H192" s="71"/>
      <c r="I192" s="71"/>
      <c r="J192" s="74">
        <v>0</v>
      </c>
      <c r="K192" s="71">
        <f>SUM(Table323[[#This Row],[Single Family ]:[&gt;4 Units ]])</f>
        <v>0</v>
      </c>
      <c r="L192" s="90"/>
      <c r="M192" s="90"/>
      <c r="N192" s="90"/>
      <c r="O192" s="75">
        <v>0</v>
      </c>
      <c r="Q192" s="146" t="s">
        <v>143</v>
      </c>
      <c r="R192" s="131" t="s">
        <v>251</v>
      </c>
      <c r="S192" s="132" t="s">
        <v>244</v>
      </c>
      <c r="T192" s="133">
        <v>52288.773399999904</v>
      </c>
      <c r="U192" s="133">
        <v>0</v>
      </c>
      <c r="V192" s="134">
        <f>Table323[[#This Row],[Single Family]]+Table323[[#This Row],[2-4 Units]]+Table323[[#This Row],[&gt;4 Units]]</f>
        <v>0</v>
      </c>
      <c r="W192" s="134"/>
      <c r="X192" s="134"/>
      <c r="Y192" s="134"/>
      <c r="Z192" s="135">
        <v>0</v>
      </c>
      <c r="AA192" s="134">
        <f>SUM(Table323[[#This Row],[Single Family ]:[&gt;4 Units ]])</f>
        <v>0</v>
      </c>
      <c r="AB192" s="136"/>
      <c r="AC192" s="136"/>
      <c r="AD192" s="136"/>
      <c r="AE192" s="137">
        <v>0</v>
      </c>
    </row>
    <row r="193" spans="1:31" s="72" customFormat="1" x14ac:dyDescent="0.25">
      <c r="A193" s="67" t="s">
        <v>144</v>
      </c>
      <c r="B193" s="68" t="s">
        <v>264</v>
      </c>
      <c r="C193" s="69" t="s">
        <v>239</v>
      </c>
      <c r="D193" s="70">
        <v>0</v>
      </c>
      <c r="E193" s="70">
        <v>2774.03</v>
      </c>
      <c r="F193" s="71">
        <f>Table323[[#This Row],[Single Family]]+Table323[[#This Row],[2-4 Units]]+Table323[[#This Row],[&gt;4 Units]]</f>
        <v>2</v>
      </c>
      <c r="G193" s="71">
        <v>1</v>
      </c>
      <c r="H193" s="71">
        <v>1</v>
      </c>
      <c r="I193" s="71">
        <v>0</v>
      </c>
      <c r="J193" s="74">
        <v>1320</v>
      </c>
      <c r="K193" s="71">
        <f>SUM(Table323[[#This Row],[Single Family ]:[&gt;4 Units ]])</f>
        <v>4</v>
      </c>
      <c r="L193" s="90">
        <v>0</v>
      </c>
      <c r="M193" s="90">
        <v>4</v>
      </c>
      <c r="N193" s="90">
        <v>0</v>
      </c>
      <c r="O193" s="75">
        <v>1454.03</v>
      </c>
      <c r="Q193" s="147" t="s">
        <v>144</v>
      </c>
      <c r="R193" s="138" t="s">
        <v>264</v>
      </c>
      <c r="S193" s="139" t="s">
        <v>239</v>
      </c>
      <c r="T193" s="140">
        <v>0</v>
      </c>
      <c r="U193" s="140">
        <v>2774.03</v>
      </c>
      <c r="V193" s="141">
        <f>Table323[[#This Row],[Single Family]]+Table323[[#This Row],[2-4 Units]]+Table323[[#This Row],[&gt;4 Units]]</f>
        <v>2</v>
      </c>
      <c r="W193" s="141">
        <v>1</v>
      </c>
      <c r="X193" s="141">
        <v>1</v>
      </c>
      <c r="Y193" s="141">
        <v>0</v>
      </c>
      <c r="Z193" s="142">
        <v>1320</v>
      </c>
      <c r="AA193" s="141">
        <f>SUM(Table323[[#This Row],[Single Family ]:[&gt;4 Units ]])</f>
        <v>4</v>
      </c>
      <c r="AB193" s="143">
        <v>0</v>
      </c>
      <c r="AC193" s="143">
        <v>4</v>
      </c>
      <c r="AD193" s="143">
        <v>0</v>
      </c>
      <c r="AE193" s="144">
        <v>1454.03</v>
      </c>
    </row>
    <row r="194" spans="1:31" s="72" customFormat="1" x14ac:dyDescent="0.25">
      <c r="A194" s="67" t="s">
        <v>144</v>
      </c>
      <c r="B194" s="68" t="s">
        <v>251</v>
      </c>
      <c r="C194" s="69" t="s">
        <v>244</v>
      </c>
      <c r="D194" s="70">
        <v>46744.9413999998</v>
      </c>
      <c r="E194" s="70">
        <v>0</v>
      </c>
      <c r="F194" s="71">
        <f>Table323[[#This Row],[Single Family]]+Table323[[#This Row],[2-4 Units]]+Table323[[#This Row],[&gt;4 Units]]</f>
        <v>0</v>
      </c>
      <c r="G194" s="71"/>
      <c r="H194" s="71"/>
      <c r="I194" s="71"/>
      <c r="J194" s="74">
        <v>0</v>
      </c>
      <c r="K194" s="71">
        <f>SUM(Table323[[#This Row],[Single Family ]:[&gt;4 Units ]])</f>
        <v>0</v>
      </c>
      <c r="L194" s="90"/>
      <c r="M194" s="90"/>
      <c r="N194" s="90"/>
      <c r="O194" s="75">
        <v>0</v>
      </c>
      <c r="Q194" s="146" t="s">
        <v>144</v>
      </c>
      <c r="R194" s="131" t="s">
        <v>251</v>
      </c>
      <c r="S194" s="132" t="s">
        <v>244</v>
      </c>
      <c r="T194" s="133">
        <v>46744.9413999998</v>
      </c>
      <c r="U194" s="133">
        <v>0</v>
      </c>
      <c r="V194" s="134">
        <f>Table323[[#This Row],[Single Family]]+Table323[[#This Row],[2-4 Units]]+Table323[[#This Row],[&gt;4 Units]]</f>
        <v>0</v>
      </c>
      <c r="W194" s="134"/>
      <c r="X194" s="134"/>
      <c r="Y194" s="134"/>
      <c r="Z194" s="135">
        <v>0</v>
      </c>
      <c r="AA194" s="134">
        <f>SUM(Table323[[#This Row],[Single Family ]:[&gt;4 Units ]])</f>
        <v>0</v>
      </c>
      <c r="AB194" s="136"/>
      <c r="AC194" s="136"/>
      <c r="AD194" s="136"/>
      <c r="AE194" s="137">
        <v>0</v>
      </c>
    </row>
    <row r="195" spans="1:31" s="72" customFormat="1" x14ac:dyDescent="0.25">
      <c r="A195" s="67" t="s">
        <v>145</v>
      </c>
      <c r="B195" s="68" t="s">
        <v>260</v>
      </c>
      <c r="C195" s="69" t="s">
        <v>239</v>
      </c>
      <c r="D195" s="70">
        <v>0</v>
      </c>
      <c r="E195" s="70">
        <v>275</v>
      </c>
      <c r="F195" s="71">
        <f>Table323[[#This Row],[Single Family]]+Table323[[#This Row],[2-4 Units]]+Table323[[#This Row],[&gt;4 Units]]</f>
        <v>0</v>
      </c>
      <c r="G195" s="71"/>
      <c r="H195" s="71"/>
      <c r="I195" s="71"/>
      <c r="J195" s="74">
        <v>275</v>
      </c>
      <c r="K195" s="71">
        <f>SUM(Table323[[#This Row],[Single Family ]:[&gt;4 Units ]])</f>
        <v>0</v>
      </c>
      <c r="L195" s="90"/>
      <c r="M195" s="90"/>
      <c r="N195" s="90"/>
      <c r="O195" s="75">
        <v>0</v>
      </c>
      <c r="Q195" s="147" t="s">
        <v>145</v>
      </c>
      <c r="R195" s="138" t="s">
        <v>260</v>
      </c>
      <c r="S195" s="139" t="s">
        <v>239</v>
      </c>
      <c r="T195" s="140">
        <v>0</v>
      </c>
      <c r="U195" s="140">
        <v>275</v>
      </c>
      <c r="V195" s="141">
        <f>Table323[[#This Row],[Single Family]]+Table323[[#This Row],[2-4 Units]]+Table323[[#This Row],[&gt;4 Units]]</f>
        <v>0</v>
      </c>
      <c r="W195" s="141"/>
      <c r="X195" s="141"/>
      <c r="Y195" s="141"/>
      <c r="Z195" s="142">
        <v>275</v>
      </c>
      <c r="AA195" s="141">
        <f>SUM(Table323[[#This Row],[Single Family ]:[&gt;4 Units ]])</f>
        <v>0</v>
      </c>
      <c r="AB195" s="143"/>
      <c r="AC195" s="143"/>
      <c r="AD195" s="143"/>
      <c r="AE195" s="144">
        <v>0</v>
      </c>
    </row>
    <row r="196" spans="1:31" s="72" customFormat="1" x14ac:dyDescent="0.25">
      <c r="A196" s="67" t="s">
        <v>145</v>
      </c>
      <c r="B196" s="68" t="s">
        <v>265</v>
      </c>
      <c r="C196" s="69" t="s">
        <v>239</v>
      </c>
      <c r="D196" s="70">
        <v>0</v>
      </c>
      <c r="E196" s="70">
        <v>110</v>
      </c>
      <c r="F196" s="71">
        <f>Table323[[#This Row],[Single Family]]+Table323[[#This Row],[2-4 Units]]+Table323[[#This Row],[&gt;4 Units]]</f>
        <v>0</v>
      </c>
      <c r="G196" s="71"/>
      <c r="H196" s="71"/>
      <c r="I196" s="71"/>
      <c r="J196" s="74">
        <v>110</v>
      </c>
      <c r="K196" s="71">
        <f>SUM(Table323[[#This Row],[Single Family ]:[&gt;4 Units ]])</f>
        <v>0</v>
      </c>
      <c r="L196" s="90"/>
      <c r="M196" s="90"/>
      <c r="N196" s="90"/>
      <c r="O196" s="75">
        <v>0</v>
      </c>
      <c r="Q196" s="146" t="s">
        <v>145</v>
      </c>
      <c r="R196" s="131" t="s">
        <v>265</v>
      </c>
      <c r="S196" s="132" t="s">
        <v>239</v>
      </c>
      <c r="T196" s="133">
        <v>0</v>
      </c>
      <c r="U196" s="133">
        <v>110</v>
      </c>
      <c r="V196" s="134">
        <f>Table323[[#This Row],[Single Family]]+Table323[[#This Row],[2-4 Units]]+Table323[[#This Row],[&gt;4 Units]]</f>
        <v>0</v>
      </c>
      <c r="W196" s="134"/>
      <c r="X196" s="134"/>
      <c r="Y196" s="134"/>
      <c r="Z196" s="135">
        <v>110</v>
      </c>
      <c r="AA196" s="134">
        <f>SUM(Table323[[#This Row],[Single Family ]:[&gt;4 Units ]])</f>
        <v>0</v>
      </c>
      <c r="AB196" s="136"/>
      <c r="AC196" s="136"/>
      <c r="AD196" s="136"/>
      <c r="AE196" s="137">
        <v>0</v>
      </c>
    </row>
    <row r="197" spans="1:31" s="72" customFormat="1" x14ac:dyDescent="0.25">
      <c r="A197" s="67" t="s">
        <v>145</v>
      </c>
      <c r="B197" s="68" t="s">
        <v>241</v>
      </c>
      <c r="C197" s="69" t="s">
        <v>239</v>
      </c>
      <c r="D197" s="70">
        <v>0</v>
      </c>
      <c r="E197" s="70">
        <v>860</v>
      </c>
      <c r="F197" s="71">
        <f>Table323[[#This Row],[Single Family]]+Table323[[#This Row],[2-4 Units]]+Table323[[#This Row],[&gt;4 Units]]</f>
        <v>0</v>
      </c>
      <c r="G197" s="71"/>
      <c r="H197" s="71"/>
      <c r="I197" s="71"/>
      <c r="J197" s="74">
        <v>860</v>
      </c>
      <c r="K197" s="71">
        <f>SUM(Table323[[#This Row],[Single Family ]:[&gt;4 Units ]])</f>
        <v>0</v>
      </c>
      <c r="L197" s="90"/>
      <c r="M197" s="90"/>
      <c r="N197" s="90"/>
      <c r="O197" s="75">
        <v>0</v>
      </c>
      <c r="Q197" s="147" t="s">
        <v>145</v>
      </c>
      <c r="R197" s="138" t="s">
        <v>241</v>
      </c>
      <c r="S197" s="139" t="s">
        <v>239</v>
      </c>
      <c r="T197" s="140">
        <v>0</v>
      </c>
      <c r="U197" s="140">
        <v>860</v>
      </c>
      <c r="V197" s="141">
        <f>Table323[[#This Row],[Single Family]]+Table323[[#This Row],[2-4 Units]]+Table323[[#This Row],[&gt;4 Units]]</f>
        <v>0</v>
      </c>
      <c r="W197" s="141"/>
      <c r="X197" s="141"/>
      <c r="Y197" s="141"/>
      <c r="Z197" s="142">
        <v>860</v>
      </c>
      <c r="AA197" s="141">
        <f>SUM(Table323[[#This Row],[Single Family ]:[&gt;4 Units ]])</f>
        <v>0</v>
      </c>
      <c r="AB197" s="143"/>
      <c r="AC197" s="143"/>
      <c r="AD197" s="143"/>
      <c r="AE197" s="144">
        <v>0</v>
      </c>
    </row>
    <row r="198" spans="1:31" s="72" customFormat="1" x14ac:dyDescent="0.25">
      <c r="A198" s="67" t="s">
        <v>145</v>
      </c>
      <c r="B198" s="68" t="s">
        <v>266</v>
      </c>
      <c r="C198" s="69" t="s">
        <v>239</v>
      </c>
      <c r="D198" s="70">
        <v>0</v>
      </c>
      <c r="E198" s="70">
        <v>155</v>
      </c>
      <c r="F198" s="71">
        <f>Table323[[#This Row],[Single Family]]+Table323[[#This Row],[2-4 Units]]+Table323[[#This Row],[&gt;4 Units]]</f>
        <v>0</v>
      </c>
      <c r="G198" s="71"/>
      <c r="H198" s="71"/>
      <c r="I198" s="71"/>
      <c r="J198" s="74">
        <v>155</v>
      </c>
      <c r="K198" s="71">
        <f>SUM(Table323[[#This Row],[Single Family ]:[&gt;4 Units ]])</f>
        <v>0</v>
      </c>
      <c r="L198" s="90"/>
      <c r="M198" s="90"/>
      <c r="N198" s="90"/>
      <c r="O198" s="75">
        <v>0</v>
      </c>
      <c r="Q198" s="146" t="s">
        <v>145</v>
      </c>
      <c r="R198" s="131" t="s">
        <v>266</v>
      </c>
      <c r="S198" s="132" t="s">
        <v>239</v>
      </c>
      <c r="T198" s="133">
        <v>0</v>
      </c>
      <c r="U198" s="133">
        <v>155</v>
      </c>
      <c r="V198" s="134">
        <f>Table323[[#This Row],[Single Family]]+Table323[[#This Row],[2-4 Units]]+Table323[[#This Row],[&gt;4 Units]]</f>
        <v>0</v>
      </c>
      <c r="W198" s="134"/>
      <c r="X198" s="134"/>
      <c r="Y198" s="134"/>
      <c r="Z198" s="135">
        <v>155</v>
      </c>
      <c r="AA198" s="134">
        <f>SUM(Table323[[#This Row],[Single Family ]:[&gt;4 Units ]])</f>
        <v>0</v>
      </c>
      <c r="AB198" s="136"/>
      <c r="AC198" s="136"/>
      <c r="AD198" s="136"/>
      <c r="AE198" s="137">
        <v>0</v>
      </c>
    </row>
    <row r="199" spans="1:31" s="72" customFormat="1" x14ac:dyDescent="0.25">
      <c r="A199" s="67" t="s">
        <v>145</v>
      </c>
      <c r="B199" s="68" t="s">
        <v>267</v>
      </c>
      <c r="C199" s="69" t="s">
        <v>239</v>
      </c>
      <c r="D199" s="70">
        <v>0</v>
      </c>
      <c r="E199" s="70">
        <v>95</v>
      </c>
      <c r="F199" s="71">
        <f>Table323[[#This Row],[Single Family]]+Table323[[#This Row],[2-4 Units]]+Table323[[#This Row],[&gt;4 Units]]</f>
        <v>0</v>
      </c>
      <c r="G199" s="71"/>
      <c r="H199" s="71"/>
      <c r="I199" s="71"/>
      <c r="J199" s="74">
        <v>95</v>
      </c>
      <c r="K199" s="71">
        <f>SUM(Table323[[#This Row],[Single Family ]:[&gt;4 Units ]])</f>
        <v>0</v>
      </c>
      <c r="L199" s="90"/>
      <c r="M199" s="90"/>
      <c r="N199" s="90"/>
      <c r="O199" s="75">
        <v>0</v>
      </c>
      <c r="Q199" s="147" t="s">
        <v>145</v>
      </c>
      <c r="R199" s="138" t="s">
        <v>267</v>
      </c>
      <c r="S199" s="139" t="s">
        <v>239</v>
      </c>
      <c r="T199" s="140">
        <v>0</v>
      </c>
      <c r="U199" s="140">
        <v>95</v>
      </c>
      <c r="V199" s="141">
        <f>Table323[[#This Row],[Single Family]]+Table323[[#This Row],[2-4 Units]]+Table323[[#This Row],[&gt;4 Units]]</f>
        <v>0</v>
      </c>
      <c r="W199" s="141"/>
      <c r="X199" s="141"/>
      <c r="Y199" s="141"/>
      <c r="Z199" s="142">
        <v>95</v>
      </c>
      <c r="AA199" s="141">
        <f>SUM(Table323[[#This Row],[Single Family ]:[&gt;4 Units ]])</f>
        <v>0</v>
      </c>
      <c r="AB199" s="143"/>
      <c r="AC199" s="143"/>
      <c r="AD199" s="143"/>
      <c r="AE199" s="144">
        <v>0</v>
      </c>
    </row>
    <row r="200" spans="1:31" s="72" customFormat="1" x14ac:dyDescent="0.25">
      <c r="A200" s="67" t="s">
        <v>145</v>
      </c>
      <c r="B200" s="68" t="s">
        <v>264</v>
      </c>
      <c r="C200" s="69" t="s">
        <v>239</v>
      </c>
      <c r="D200" s="70">
        <v>0</v>
      </c>
      <c r="E200" s="70">
        <v>3852.71</v>
      </c>
      <c r="F200" s="71">
        <f>Table323[[#This Row],[Single Family]]+Table323[[#This Row],[2-4 Units]]+Table323[[#This Row],[&gt;4 Units]]</f>
        <v>2</v>
      </c>
      <c r="G200" s="71">
        <v>1</v>
      </c>
      <c r="H200" s="71">
        <v>1</v>
      </c>
      <c r="I200" s="71">
        <v>0</v>
      </c>
      <c r="J200" s="74">
        <v>1247.45</v>
      </c>
      <c r="K200" s="71">
        <f>SUM(Table323[[#This Row],[Single Family ]:[&gt;4 Units ]])</f>
        <v>11</v>
      </c>
      <c r="L200" s="90">
        <v>5</v>
      </c>
      <c r="M200" s="90">
        <v>6</v>
      </c>
      <c r="N200" s="90">
        <v>0</v>
      </c>
      <c r="O200" s="75">
        <v>2605.2600000000002</v>
      </c>
      <c r="Q200" s="146" t="s">
        <v>145</v>
      </c>
      <c r="R200" s="131" t="s">
        <v>264</v>
      </c>
      <c r="S200" s="132" t="s">
        <v>239</v>
      </c>
      <c r="T200" s="133">
        <v>0</v>
      </c>
      <c r="U200" s="133">
        <v>3852.71</v>
      </c>
      <c r="V200" s="134">
        <f>Table323[[#This Row],[Single Family]]+Table323[[#This Row],[2-4 Units]]+Table323[[#This Row],[&gt;4 Units]]</f>
        <v>2</v>
      </c>
      <c r="W200" s="134">
        <v>1</v>
      </c>
      <c r="X200" s="134">
        <v>1</v>
      </c>
      <c r="Y200" s="134">
        <v>0</v>
      </c>
      <c r="Z200" s="135">
        <v>1247.45</v>
      </c>
      <c r="AA200" s="134">
        <f>SUM(Table323[[#This Row],[Single Family ]:[&gt;4 Units ]])</f>
        <v>11</v>
      </c>
      <c r="AB200" s="136">
        <v>5</v>
      </c>
      <c r="AC200" s="136">
        <v>6</v>
      </c>
      <c r="AD200" s="136">
        <v>0</v>
      </c>
      <c r="AE200" s="137">
        <v>2605.2600000000002</v>
      </c>
    </row>
    <row r="201" spans="1:31" s="72" customFormat="1" x14ac:dyDescent="0.25">
      <c r="A201" s="67" t="s">
        <v>145</v>
      </c>
      <c r="B201" s="68" t="s">
        <v>251</v>
      </c>
      <c r="C201" s="69" t="s">
        <v>244</v>
      </c>
      <c r="D201" s="70">
        <v>50564.050300000003</v>
      </c>
      <c r="E201" s="70">
        <v>0</v>
      </c>
      <c r="F201" s="71">
        <f>Table323[[#This Row],[Single Family]]+Table323[[#This Row],[2-4 Units]]+Table323[[#This Row],[&gt;4 Units]]</f>
        <v>0</v>
      </c>
      <c r="G201" s="71"/>
      <c r="H201" s="71"/>
      <c r="I201" s="71"/>
      <c r="J201" s="74">
        <v>0</v>
      </c>
      <c r="K201" s="71">
        <f>SUM(Table323[[#This Row],[Single Family ]:[&gt;4 Units ]])</f>
        <v>0</v>
      </c>
      <c r="L201" s="90"/>
      <c r="M201" s="90"/>
      <c r="N201" s="90"/>
      <c r="O201" s="75">
        <v>0</v>
      </c>
      <c r="Q201" s="147" t="s">
        <v>145</v>
      </c>
      <c r="R201" s="138" t="s">
        <v>251</v>
      </c>
      <c r="S201" s="139" t="s">
        <v>244</v>
      </c>
      <c r="T201" s="140">
        <v>50564.050300000003</v>
      </c>
      <c r="U201" s="140">
        <v>0</v>
      </c>
      <c r="V201" s="141">
        <f>Table323[[#This Row],[Single Family]]+Table323[[#This Row],[2-4 Units]]+Table323[[#This Row],[&gt;4 Units]]</f>
        <v>0</v>
      </c>
      <c r="W201" s="141"/>
      <c r="X201" s="141"/>
      <c r="Y201" s="141"/>
      <c r="Z201" s="142">
        <v>0</v>
      </c>
      <c r="AA201" s="141">
        <f>SUM(Table323[[#This Row],[Single Family ]:[&gt;4 Units ]])</f>
        <v>0</v>
      </c>
      <c r="AB201" s="143"/>
      <c r="AC201" s="143"/>
      <c r="AD201" s="143"/>
      <c r="AE201" s="144">
        <v>0</v>
      </c>
    </row>
    <row r="202" spans="1:31" s="72" customFormat="1" x14ac:dyDescent="0.25">
      <c r="A202" s="67" t="s">
        <v>145</v>
      </c>
      <c r="B202" s="68" t="s">
        <v>268</v>
      </c>
      <c r="C202" s="69" t="s">
        <v>239</v>
      </c>
      <c r="D202" s="70">
        <v>0</v>
      </c>
      <c r="E202" s="70">
        <v>25</v>
      </c>
      <c r="F202" s="71">
        <f>Table323[[#This Row],[Single Family]]+Table323[[#This Row],[2-4 Units]]+Table323[[#This Row],[&gt;4 Units]]</f>
        <v>0</v>
      </c>
      <c r="G202" s="71"/>
      <c r="H202" s="71"/>
      <c r="I202" s="71"/>
      <c r="J202" s="74">
        <v>25</v>
      </c>
      <c r="K202" s="71">
        <f>SUM(Table323[[#This Row],[Single Family ]:[&gt;4 Units ]])</f>
        <v>0</v>
      </c>
      <c r="L202" s="90"/>
      <c r="M202" s="90"/>
      <c r="N202" s="90"/>
      <c r="O202" s="75">
        <v>0</v>
      </c>
      <c r="Q202" s="146" t="s">
        <v>145</v>
      </c>
      <c r="R202" s="131" t="s">
        <v>268</v>
      </c>
      <c r="S202" s="132" t="s">
        <v>239</v>
      </c>
      <c r="T202" s="133">
        <v>0</v>
      </c>
      <c r="U202" s="133">
        <v>25</v>
      </c>
      <c r="V202" s="134">
        <f>Table323[[#This Row],[Single Family]]+Table323[[#This Row],[2-4 Units]]+Table323[[#This Row],[&gt;4 Units]]</f>
        <v>0</v>
      </c>
      <c r="W202" s="134"/>
      <c r="X202" s="134"/>
      <c r="Y202" s="134"/>
      <c r="Z202" s="135">
        <v>25</v>
      </c>
      <c r="AA202" s="134">
        <f>SUM(Table323[[#This Row],[Single Family ]:[&gt;4 Units ]])</f>
        <v>0</v>
      </c>
      <c r="AB202" s="136"/>
      <c r="AC202" s="136"/>
      <c r="AD202" s="136"/>
      <c r="AE202" s="137">
        <v>0</v>
      </c>
    </row>
    <row r="203" spans="1:31" s="72" customFormat="1" x14ac:dyDescent="0.25">
      <c r="A203" s="67" t="s">
        <v>145</v>
      </c>
      <c r="B203" s="68" t="s">
        <v>269</v>
      </c>
      <c r="C203" s="69" t="s">
        <v>239</v>
      </c>
      <c r="D203" s="70">
        <v>0</v>
      </c>
      <c r="E203" s="70">
        <v>275</v>
      </c>
      <c r="F203" s="71">
        <f>Table323[[#This Row],[Single Family]]+Table323[[#This Row],[2-4 Units]]+Table323[[#This Row],[&gt;4 Units]]</f>
        <v>0</v>
      </c>
      <c r="G203" s="71"/>
      <c r="H203" s="71"/>
      <c r="I203" s="71"/>
      <c r="J203" s="74">
        <v>275</v>
      </c>
      <c r="K203" s="71">
        <f>SUM(Table323[[#This Row],[Single Family ]:[&gt;4 Units ]])</f>
        <v>0</v>
      </c>
      <c r="L203" s="90"/>
      <c r="M203" s="90"/>
      <c r="N203" s="90"/>
      <c r="O203" s="75">
        <v>0</v>
      </c>
      <c r="Q203" s="147" t="s">
        <v>145</v>
      </c>
      <c r="R203" s="138" t="s">
        <v>269</v>
      </c>
      <c r="S203" s="139" t="s">
        <v>239</v>
      </c>
      <c r="T203" s="140">
        <v>0</v>
      </c>
      <c r="U203" s="140">
        <v>275</v>
      </c>
      <c r="V203" s="141">
        <f>Table323[[#This Row],[Single Family]]+Table323[[#This Row],[2-4 Units]]+Table323[[#This Row],[&gt;4 Units]]</f>
        <v>0</v>
      </c>
      <c r="W203" s="141"/>
      <c r="X203" s="141"/>
      <c r="Y203" s="141"/>
      <c r="Z203" s="142">
        <v>275</v>
      </c>
      <c r="AA203" s="141">
        <f>SUM(Table323[[#This Row],[Single Family ]:[&gt;4 Units ]])</f>
        <v>0</v>
      </c>
      <c r="AB203" s="143"/>
      <c r="AC203" s="143"/>
      <c r="AD203" s="143"/>
      <c r="AE203" s="144">
        <v>0</v>
      </c>
    </row>
    <row r="204" spans="1:31" s="72" customFormat="1" x14ac:dyDescent="0.25">
      <c r="A204" s="67" t="s">
        <v>145</v>
      </c>
      <c r="B204" s="68" t="s">
        <v>270</v>
      </c>
      <c r="C204" s="69" t="s">
        <v>239</v>
      </c>
      <c r="D204" s="70">
        <v>0</v>
      </c>
      <c r="E204" s="70">
        <v>595</v>
      </c>
      <c r="F204" s="71">
        <f>Table323[[#This Row],[Single Family]]+Table323[[#This Row],[2-4 Units]]+Table323[[#This Row],[&gt;4 Units]]</f>
        <v>0</v>
      </c>
      <c r="G204" s="71"/>
      <c r="H204" s="71"/>
      <c r="I204" s="71"/>
      <c r="J204" s="74">
        <v>595</v>
      </c>
      <c r="K204" s="71">
        <f>SUM(Table323[[#This Row],[Single Family ]:[&gt;4 Units ]])</f>
        <v>0</v>
      </c>
      <c r="L204" s="90"/>
      <c r="M204" s="90"/>
      <c r="N204" s="90"/>
      <c r="O204" s="75">
        <v>0</v>
      </c>
      <c r="Q204" s="146" t="s">
        <v>145</v>
      </c>
      <c r="R204" s="131" t="s">
        <v>270</v>
      </c>
      <c r="S204" s="132" t="s">
        <v>239</v>
      </c>
      <c r="T204" s="133">
        <v>0</v>
      </c>
      <c r="U204" s="133">
        <v>595</v>
      </c>
      <c r="V204" s="134">
        <f>Table323[[#This Row],[Single Family]]+Table323[[#This Row],[2-4 Units]]+Table323[[#This Row],[&gt;4 Units]]</f>
        <v>0</v>
      </c>
      <c r="W204" s="134"/>
      <c r="X204" s="134"/>
      <c r="Y204" s="134"/>
      <c r="Z204" s="135">
        <v>595</v>
      </c>
      <c r="AA204" s="134">
        <f>SUM(Table323[[#This Row],[Single Family ]:[&gt;4 Units ]])</f>
        <v>0</v>
      </c>
      <c r="AB204" s="136"/>
      <c r="AC204" s="136"/>
      <c r="AD204" s="136"/>
      <c r="AE204" s="137">
        <v>0</v>
      </c>
    </row>
    <row r="205" spans="1:31" s="72" customFormat="1" x14ac:dyDescent="0.25">
      <c r="A205" s="67" t="s">
        <v>145</v>
      </c>
      <c r="B205" s="68" t="s">
        <v>271</v>
      </c>
      <c r="C205" s="69" t="s">
        <v>239</v>
      </c>
      <c r="D205" s="70">
        <v>0</v>
      </c>
      <c r="E205" s="70">
        <v>25</v>
      </c>
      <c r="F205" s="71">
        <f>Table323[[#This Row],[Single Family]]+Table323[[#This Row],[2-4 Units]]+Table323[[#This Row],[&gt;4 Units]]</f>
        <v>0</v>
      </c>
      <c r="G205" s="71"/>
      <c r="H205" s="71"/>
      <c r="I205" s="71"/>
      <c r="J205" s="74">
        <v>25</v>
      </c>
      <c r="K205" s="71">
        <f>SUM(Table323[[#This Row],[Single Family ]:[&gt;4 Units ]])</f>
        <v>0</v>
      </c>
      <c r="L205" s="90"/>
      <c r="M205" s="90"/>
      <c r="N205" s="90"/>
      <c r="O205" s="75">
        <v>0</v>
      </c>
      <c r="Q205" s="147" t="s">
        <v>145</v>
      </c>
      <c r="R205" s="138" t="s">
        <v>271</v>
      </c>
      <c r="S205" s="139" t="s">
        <v>239</v>
      </c>
      <c r="T205" s="140">
        <v>0</v>
      </c>
      <c r="U205" s="140">
        <v>25</v>
      </c>
      <c r="V205" s="141">
        <f>Table323[[#This Row],[Single Family]]+Table323[[#This Row],[2-4 Units]]+Table323[[#This Row],[&gt;4 Units]]</f>
        <v>0</v>
      </c>
      <c r="W205" s="141"/>
      <c r="X205" s="141"/>
      <c r="Y205" s="141"/>
      <c r="Z205" s="142">
        <v>25</v>
      </c>
      <c r="AA205" s="141">
        <f>SUM(Table323[[#This Row],[Single Family ]:[&gt;4 Units ]])</f>
        <v>0</v>
      </c>
      <c r="AB205" s="143"/>
      <c r="AC205" s="143"/>
      <c r="AD205" s="143"/>
      <c r="AE205" s="144">
        <v>0</v>
      </c>
    </row>
    <row r="206" spans="1:31" s="72" customFormat="1" x14ac:dyDescent="0.25">
      <c r="A206" s="67" t="s">
        <v>145</v>
      </c>
      <c r="B206" s="68" t="s">
        <v>261</v>
      </c>
      <c r="C206" s="69" t="s">
        <v>239</v>
      </c>
      <c r="D206" s="70">
        <v>0</v>
      </c>
      <c r="E206" s="70">
        <v>320</v>
      </c>
      <c r="F206" s="71">
        <f>Table323[[#This Row],[Single Family]]+Table323[[#This Row],[2-4 Units]]+Table323[[#This Row],[&gt;4 Units]]</f>
        <v>0</v>
      </c>
      <c r="G206" s="71"/>
      <c r="H206" s="71"/>
      <c r="I206" s="71"/>
      <c r="J206" s="74">
        <v>320</v>
      </c>
      <c r="K206" s="71">
        <f>SUM(Table323[[#This Row],[Single Family ]:[&gt;4 Units ]])</f>
        <v>0</v>
      </c>
      <c r="L206" s="90"/>
      <c r="M206" s="90"/>
      <c r="N206" s="90"/>
      <c r="O206" s="75">
        <v>0</v>
      </c>
      <c r="Q206" s="146" t="s">
        <v>145</v>
      </c>
      <c r="R206" s="131" t="s">
        <v>261</v>
      </c>
      <c r="S206" s="132" t="s">
        <v>239</v>
      </c>
      <c r="T206" s="133">
        <v>0</v>
      </c>
      <c r="U206" s="133">
        <v>320</v>
      </c>
      <c r="V206" s="134">
        <f>Table323[[#This Row],[Single Family]]+Table323[[#This Row],[2-4 Units]]+Table323[[#This Row],[&gt;4 Units]]</f>
        <v>0</v>
      </c>
      <c r="W206" s="134"/>
      <c r="X206" s="134"/>
      <c r="Y206" s="134"/>
      <c r="Z206" s="135">
        <v>320</v>
      </c>
      <c r="AA206" s="134">
        <f>SUM(Table323[[#This Row],[Single Family ]:[&gt;4 Units ]])</f>
        <v>0</v>
      </c>
      <c r="AB206" s="136"/>
      <c r="AC206" s="136"/>
      <c r="AD206" s="136"/>
      <c r="AE206" s="137">
        <v>0</v>
      </c>
    </row>
    <row r="207" spans="1:31" s="72" customFormat="1" x14ac:dyDescent="0.25">
      <c r="A207" s="67" t="s">
        <v>145</v>
      </c>
      <c r="B207" s="68" t="s">
        <v>272</v>
      </c>
      <c r="C207" s="69" t="s">
        <v>239</v>
      </c>
      <c r="D207" s="70">
        <v>0</v>
      </c>
      <c r="E207" s="70">
        <v>350</v>
      </c>
      <c r="F207" s="71">
        <f>Table323[[#This Row],[Single Family]]+Table323[[#This Row],[2-4 Units]]+Table323[[#This Row],[&gt;4 Units]]</f>
        <v>0</v>
      </c>
      <c r="G207" s="71"/>
      <c r="H207" s="71"/>
      <c r="I207" s="71"/>
      <c r="J207" s="74">
        <v>350</v>
      </c>
      <c r="K207" s="71">
        <f>SUM(Table323[[#This Row],[Single Family ]:[&gt;4 Units ]])</f>
        <v>0</v>
      </c>
      <c r="L207" s="90"/>
      <c r="M207" s="90"/>
      <c r="N207" s="90"/>
      <c r="O207" s="75">
        <v>0</v>
      </c>
      <c r="Q207" s="147" t="s">
        <v>145</v>
      </c>
      <c r="R207" s="138" t="s">
        <v>272</v>
      </c>
      <c r="S207" s="139" t="s">
        <v>239</v>
      </c>
      <c r="T207" s="140">
        <v>0</v>
      </c>
      <c r="U207" s="140">
        <v>350</v>
      </c>
      <c r="V207" s="141">
        <f>Table323[[#This Row],[Single Family]]+Table323[[#This Row],[2-4 Units]]+Table323[[#This Row],[&gt;4 Units]]</f>
        <v>0</v>
      </c>
      <c r="W207" s="141"/>
      <c r="X207" s="141"/>
      <c r="Y207" s="141"/>
      <c r="Z207" s="142">
        <v>350</v>
      </c>
      <c r="AA207" s="141">
        <f>SUM(Table323[[#This Row],[Single Family ]:[&gt;4 Units ]])</f>
        <v>0</v>
      </c>
      <c r="AB207" s="143"/>
      <c r="AC207" s="143"/>
      <c r="AD207" s="143"/>
      <c r="AE207" s="144">
        <v>0</v>
      </c>
    </row>
    <row r="208" spans="1:31" s="72" customFormat="1" x14ac:dyDescent="0.25">
      <c r="A208" s="67" t="s">
        <v>145</v>
      </c>
      <c r="B208" s="68" t="s">
        <v>252</v>
      </c>
      <c r="C208" s="69" t="s">
        <v>244</v>
      </c>
      <c r="D208" s="70">
        <v>43.247199999999999</v>
      </c>
      <c r="E208" s="70">
        <v>0</v>
      </c>
      <c r="F208" s="71">
        <f>Table323[[#This Row],[Single Family]]+Table323[[#This Row],[2-4 Units]]+Table323[[#This Row],[&gt;4 Units]]</f>
        <v>0</v>
      </c>
      <c r="G208" s="71"/>
      <c r="H208" s="71"/>
      <c r="I208" s="71"/>
      <c r="J208" s="74">
        <v>0</v>
      </c>
      <c r="K208" s="71">
        <f>SUM(Table323[[#This Row],[Single Family ]:[&gt;4 Units ]])</f>
        <v>0</v>
      </c>
      <c r="L208" s="90"/>
      <c r="M208" s="90"/>
      <c r="N208" s="90"/>
      <c r="O208" s="75">
        <v>0</v>
      </c>
      <c r="Q208" s="146" t="s">
        <v>145</v>
      </c>
      <c r="R208" s="131" t="s">
        <v>252</v>
      </c>
      <c r="S208" s="132" t="s">
        <v>244</v>
      </c>
      <c r="T208" s="133">
        <v>43.247199999999999</v>
      </c>
      <c r="U208" s="133">
        <v>0</v>
      </c>
      <c r="V208" s="134">
        <f>Table323[[#This Row],[Single Family]]+Table323[[#This Row],[2-4 Units]]+Table323[[#This Row],[&gt;4 Units]]</f>
        <v>0</v>
      </c>
      <c r="W208" s="134"/>
      <c r="X208" s="134"/>
      <c r="Y208" s="134"/>
      <c r="Z208" s="135">
        <v>0</v>
      </c>
      <c r="AA208" s="134">
        <f>SUM(Table323[[#This Row],[Single Family ]:[&gt;4 Units ]])</f>
        <v>0</v>
      </c>
      <c r="AB208" s="136"/>
      <c r="AC208" s="136"/>
      <c r="AD208" s="136"/>
      <c r="AE208" s="137">
        <v>0</v>
      </c>
    </row>
    <row r="209" spans="1:31" s="72" customFormat="1" x14ac:dyDescent="0.25">
      <c r="A209" s="67" t="s">
        <v>146</v>
      </c>
      <c r="B209" s="68" t="s">
        <v>266</v>
      </c>
      <c r="C209" s="69" t="s">
        <v>239</v>
      </c>
      <c r="D209" s="70">
        <v>0</v>
      </c>
      <c r="E209" s="70">
        <v>97.04</v>
      </c>
      <c r="F209" s="71">
        <f>Table323[[#This Row],[Single Family]]+Table323[[#This Row],[2-4 Units]]+Table323[[#This Row],[&gt;4 Units]]</f>
        <v>0</v>
      </c>
      <c r="G209" s="71"/>
      <c r="H209" s="71"/>
      <c r="I209" s="71"/>
      <c r="J209" s="74">
        <v>0</v>
      </c>
      <c r="K209" s="71">
        <f>SUM(Table323[[#This Row],[Single Family ]:[&gt;4 Units ]])</f>
        <v>1</v>
      </c>
      <c r="L209" s="90">
        <v>1</v>
      </c>
      <c r="M209" s="90">
        <v>0</v>
      </c>
      <c r="N209" s="90">
        <v>0</v>
      </c>
      <c r="O209" s="75">
        <v>97.04</v>
      </c>
      <c r="Q209" s="147" t="s">
        <v>146</v>
      </c>
      <c r="R209" s="138" t="s">
        <v>266</v>
      </c>
      <c r="S209" s="139" t="s">
        <v>239</v>
      </c>
      <c r="T209" s="140">
        <v>0</v>
      </c>
      <c r="U209" s="140">
        <v>97.04</v>
      </c>
      <c r="V209" s="141">
        <f>Table323[[#This Row],[Single Family]]+Table323[[#This Row],[2-4 Units]]+Table323[[#This Row],[&gt;4 Units]]</f>
        <v>0</v>
      </c>
      <c r="W209" s="141"/>
      <c r="X209" s="141"/>
      <c r="Y209" s="141"/>
      <c r="Z209" s="142">
        <v>0</v>
      </c>
      <c r="AA209" s="141">
        <f>SUM(Table323[[#This Row],[Single Family ]:[&gt;4 Units ]])</f>
        <v>1</v>
      </c>
      <c r="AB209" s="143">
        <v>1</v>
      </c>
      <c r="AC209" s="143">
        <v>0</v>
      </c>
      <c r="AD209" s="143">
        <v>0</v>
      </c>
      <c r="AE209" s="144">
        <v>97.04</v>
      </c>
    </row>
    <row r="210" spans="1:31" s="72" customFormat="1" x14ac:dyDescent="0.25">
      <c r="A210" s="67" t="s">
        <v>146</v>
      </c>
      <c r="B210" s="68" t="s">
        <v>264</v>
      </c>
      <c r="C210" s="69" t="s">
        <v>239</v>
      </c>
      <c r="D210" s="70">
        <v>0</v>
      </c>
      <c r="E210" s="70">
        <v>5327.67</v>
      </c>
      <c r="F210" s="71">
        <f>Table323[[#This Row],[Single Family]]+Table323[[#This Row],[2-4 Units]]+Table323[[#This Row],[&gt;4 Units]]</f>
        <v>5</v>
      </c>
      <c r="G210" s="71">
        <v>4</v>
      </c>
      <c r="H210" s="71">
        <v>1</v>
      </c>
      <c r="I210" s="71">
        <v>0</v>
      </c>
      <c r="J210" s="74">
        <v>1441.62</v>
      </c>
      <c r="K210" s="71">
        <f>SUM(Table323[[#This Row],[Single Family ]:[&gt;4 Units ]])</f>
        <v>21</v>
      </c>
      <c r="L210" s="90">
        <v>2</v>
      </c>
      <c r="M210" s="90">
        <v>19</v>
      </c>
      <c r="N210" s="90">
        <v>0</v>
      </c>
      <c r="O210" s="75">
        <v>3886.05</v>
      </c>
      <c r="Q210" s="146" t="s">
        <v>146</v>
      </c>
      <c r="R210" s="131" t="s">
        <v>264</v>
      </c>
      <c r="S210" s="132" t="s">
        <v>239</v>
      </c>
      <c r="T210" s="133">
        <v>0</v>
      </c>
      <c r="U210" s="133">
        <v>5327.67</v>
      </c>
      <c r="V210" s="134">
        <f>Table323[[#This Row],[Single Family]]+Table323[[#This Row],[2-4 Units]]+Table323[[#This Row],[&gt;4 Units]]</f>
        <v>5</v>
      </c>
      <c r="W210" s="134">
        <v>4</v>
      </c>
      <c r="X210" s="134">
        <v>1</v>
      </c>
      <c r="Y210" s="134">
        <v>0</v>
      </c>
      <c r="Z210" s="135">
        <v>1441.62</v>
      </c>
      <c r="AA210" s="134">
        <f>SUM(Table323[[#This Row],[Single Family ]:[&gt;4 Units ]])</f>
        <v>21</v>
      </c>
      <c r="AB210" s="136">
        <v>2</v>
      </c>
      <c r="AC210" s="136">
        <v>19</v>
      </c>
      <c r="AD210" s="136">
        <v>0</v>
      </c>
      <c r="AE210" s="137">
        <v>3886.05</v>
      </c>
    </row>
    <row r="211" spans="1:31" s="72" customFormat="1" x14ac:dyDescent="0.25">
      <c r="A211" s="67" t="s">
        <v>146</v>
      </c>
      <c r="B211" s="68" t="s">
        <v>251</v>
      </c>
      <c r="C211" s="69" t="s">
        <v>244</v>
      </c>
      <c r="D211" s="70">
        <v>55064.527799999902</v>
      </c>
      <c r="E211" s="70">
        <v>0</v>
      </c>
      <c r="F211" s="71">
        <f>Table323[[#This Row],[Single Family]]+Table323[[#This Row],[2-4 Units]]+Table323[[#This Row],[&gt;4 Units]]</f>
        <v>0</v>
      </c>
      <c r="G211" s="71"/>
      <c r="H211" s="71"/>
      <c r="I211" s="71"/>
      <c r="J211" s="74">
        <v>0</v>
      </c>
      <c r="K211" s="71">
        <f>SUM(Table323[[#This Row],[Single Family ]:[&gt;4 Units ]])</f>
        <v>0</v>
      </c>
      <c r="L211" s="90"/>
      <c r="M211" s="90"/>
      <c r="N211" s="90"/>
      <c r="O211" s="75">
        <v>0</v>
      </c>
      <c r="Q211" s="147" t="s">
        <v>146</v>
      </c>
      <c r="R211" s="138" t="s">
        <v>251</v>
      </c>
      <c r="S211" s="139" t="s">
        <v>244</v>
      </c>
      <c r="T211" s="140">
        <v>55064.527799999902</v>
      </c>
      <c r="U211" s="140">
        <v>0</v>
      </c>
      <c r="V211" s="141">
        <f>Table323[[#This Row],[Single Family]]+Table323[[#This Row],[2-4 Units]]+Table323[[#This Row],[&gt;4 Units]]</f>
        <v>0</v>
      </c>
      <c r="W211" s="141"/>
      <c r="X211" s="141"/>
      <c r="Y211" s="141"/>
      <c r="Z211" s="142">
        <v>0</v>
      </c>
      <c r="AA211" s="141">
        <f>SUM(Table323[[#This Row],[Single Family ]:[&gt;4 Units ]])</f>
        <v>0</v>
      </c>
      <c r="AB211" s="143"/>
      <c r="AC211" s="143"/>
      <c r="AD211" s="143"/>
      <c r="AE211" s="144">
        <v>0</v>
      </c>
    </row>
    <row r="212" spans="1:31" s="72" customFormat="1" x14ac:dyDescent="0.25">
      <c r="A212" s="67" t="s">
        <v>147</v>
      </c>
      <c r="B212" s="68" t="s">
        <v>251</v>
      </c>
      <c r="C212" s="69" t="s">
        <v>239</v>
      </c>
      <c r="D212" s="70">
        <v>59341.469599999902</v>
      </c>
      <c r="E212" s="70">
        <v>8974.89</v>
      </c>
      <c r="F212" s="71">
        <f>Table323[[#This Row],[Single Family]]+Table323[[#This Row],[2-4 Units]]+Table323[[#This Row],[&gt;4 Units]]</f>
        <v>22</v>
      </c>
      <c r="G212" s="71">
        <v>16</v>
      </c>
      <c r="H212" s="71">
        <v>6</v>
      </c>
      <c r="I212" s="71">
        <v>0</v>
      </c>
      <c r="J212" s="74">
        <v>7525.73</v>
      </c>
      <c r="K212" s="71">
        <f>SUM(Table323[[#This Row],[Single Family ]:[&gt;4 Units ]])</f>
        <v>4</v>
      </c>
      <c r="L212" s="90">
        <v>4</v>
      </c>
      <c r="M212" s="90">
        <v>0</v>
      </c>
      <c r="N212" s="90">
        <v>0</v>
      </c>
      <c r="O212" s="75">
        <v>1449.16</v>
      </c>
      <c r="Q212" s="146" t="s">
        <v>147</v>
      </c>
      <c r="R212" s="131" t="s">
        <v>251</v>
      </c>
      <c r="S212" s="132" t="s">
        <v>239</v>
      </c>
      <c r="T212" s="133">
        <v>59341.469599999902</v>
      </c>
      <c r="U212" s="133">
        <v>8974.89</v>
      </c>
      <c r="V212" s="134">
        <f>Table323[[#This Row],[Single Family]]+Table323[[#This Row],[2-4 Units]]+Table323[[#This Row],[&gt;4 Units]]</f>
        <v>22</v>
      </c>
      <c r="W212" s="134">
        <v>16</v>
      </c>
      <c r="X212" s="134">
        <v>6</v>
      </c>
      <c r="Y212" s="134">
        <v>0</v>
      </c>
      <c r="Z212" s="135">
        <v>7525.73</v>
      </c>
      <c r="AA212" s="134">
        <f>SUM(Table323[[#This Row],[Single Family ]:[&gt;4 Units ]])</f>
        <v>4</v>
      </c>
      <c r="AB212" s="136">
        <v>4</v>
      </c>
      <c r="AC212" s="136">
        <v>0</v>
      </c>
      <c r="AD212" s="136">
        <v>0</v>
      </c>
      <c r="AE212" s="137">
        <v>1449.16</v>
      </c>
    </row>
    <row r="213" spans="1:31" s="72" customFormat="1" x14ac:dyDescent="0.25">
      <c r="A213" s="67" t="s">
        <v>148</v>
      </c>
      <c r="B213" s="68" t="s">
        <v>251</v>
      </c>
      <c r="C213" s="69" t="s">
        <v>239</v>
      </c>
      <c r="D213" s="70">
        <v>50898.5147</v>
      </c>
      <c r="E213" s="70">
        <v>26111.11</v>
      </c>
      <c r="F213" s="71">
        <f>Table323[[#This Row],[Single Family]]+Table323[[#This Row],[2-4 Units]]+Table323[[#This Row],[&gt;4 Units]]</f>
        <v>15</v>
      </c>
      <c r="G213" s="71">
        <v>15</v>
      </c>
      <c r="H213" s="71">
        <v>0</v>
      </c>
      <c r="I213" s="71">
        <v>0</v>
      </c>
      <c r="J213" s="74">
        <v>10059.84</v>
      </c>
      <c r="K213" s="71">
        <f>SUM(Table323[[#This Row],[Single Family ]:[&gt;4 Units ]])</f>
        <v>4</v>
      </c>
      <c r="L213" s="90">
        <v>4</v>
      </c>
      <c r="M213" s="90">
        <v>0</v>
      </c>
      <c r="N213" s="90">
        <v>0</v>
      </c>
      <c r="O213" s="75">
        <v>16051.27</v>
      </c>
      <c r="Q213" s="147" t="s">
        <v>148</v>
      </c>
      <c r="R213" s="138" t="s">
        <v>251</v>
      </c>
      <c r="S213" s="139" t="s">
        <v>239</v>
      </c>
      <c r="T213" s="140">
        <v>50898.5147</v>
      </c>
      <c r="U213" s="140">
        <v>26111.11</v>
      </c>
      <c r="V213" s="141">
        <f>Table323[[#This Row],[Single Family]]+Table323[[#This Row],[2-4 Units]]+Table323[[#This Row],[&gt;4 Units]]</f>
        <v>15</v>
      </c>
      <c r="W213" s="141">
        <v>15</v>
      </c>
      <c r="X213" s="141">
        <v>0</v>
      </c>
      <c r="Y213" s="141">
        <v>0</v>
      </c>
      <c r="Z213" s="142">
        <v>10059.84</v>
      </c>
      <c r="AA213" s="141">
        <f>SUM(Table323[[#This Row],[Single Family ]:[&gt;4 Units ]])</f>
        <v>4</v>
      </c>
      <c r="AB213" s="143">
        <v>4</v>
      </c>
      <c r="AC213" s="143">
        <v>0</v>
      </c>
      <c r="AD213" s="143">
        <v>0</v>
      </c>
      <c r="AE213" s="144">
        <v>16051.27</v>
      </c>
    </row>
    <row r="214" spans="1:31" s="72" customFormat="1" x14ac:dyDescent="0.25">
      <c r="A214" s="67" t="s">
        <v>148</v>
      </c>
      <c r="B214" s="68" t="s">
        <v>252</v>
      </c>
      <c r="C214" s="69" t="s">
        <v>239</v>
      </c>
      <c r="D214" s="70">
        <v>0</v>
      </c>
      <c r="E214" s="70">
        <v>0</v>
      </c>
      <c r="F214" s="71">
        <f>Table323[[#This Row],[Single Family]]+Table323[[#This Row],[2-4 Units]]+Table323[[#This Row],[&gt;4 Units]]</f>
        <v>0</v>
      </c>
      <c r="G214" s="71"/>
      <c r="H214" s="71"/>
      <c r="I214" s="71"/>
      <c r="J214" s="74">
        <v>0</v>
      </c>
      <c r="K214" s="71">
        <f>SUM(Table323[[#This Row],[Single Family ]:[&gt;4 Units ]])</f>
        <v>0</v>
      </c>
      <c r="L214" s="90"/>
      <c r="M214" s="90"/>
      <c r="N214" s="90"/>
      <c r="O214" s="75">
        <v>0</v>
      </c>
      <c r="Q214" s="146" t="s">
        <v>148</v>
      </c>
      <c r="R214" s="131" t="s">
        <v>252</v>
      </c>
      <c r="S214" s="132" t="s">
        <v>239</v>
      </c>
      <c r="T214" s="133">
        <v>0</v>
      </c>
      <c r="U214" s="133">
        <v>0</v>
      </c>
      <c r="V214" s="134">
        <f>Table323[[#This Row],[Single Family]]+Table323[[#This Row],[2-4 Units]]+Table323[[#This Row],[&gt;4 Units]]</f>
        <v>0</v>
      </c>
      <c r="W214" s="134"/>
      <c r="X214" s="134"/>
      <c r="Y214" s="134"/>
      <c r="Z214" s="135">
        <v>0</v>
      </c>
      <c r="AA214" s="134">
        <f>SUM(Table323[[#This Row],[Single Family ]:[&gt;4 Units ]])</f>
        <v>0</v>
      </c>
      <c r="AB214" s="136"/>
      <c r="AC214" s="136"/>
      <c r="AD214" s="136"/>
      <c r="AE214" s="137">
        <v>0</v>
      </c>
    </row>
    <row r="215" spans="1:31" s="72" customFormat="1" x14ac:dyDescent="0.25">
      <c r="A215" s="67" t="s">
        <v>149</v>
      </c>
      <c r="B215" s="68" t="s">
        <v>251</v>
      </c>
      <c r="C215" s="69" t="s">
        <v>239</v>
      </c>
      <c r="D215" s="70">
        <v>62230.979699999902</v>
      </c>
      <c r="E215" s="70">
        <v>18001.45</v>
      </c>
      <c r="F215" s="71">
        <f>Table323[[#This Row],[Single Family]]+Table323[[#This Row],[2-4 Units]]+Table323[[#This Row],[&gt;4 Units]]</f>
        <v>10</v>
      </c>
      <c r="G215" s="71">
        <v>9</v>
      </c>
      <c r="H215" s="71">
        <v>1</v>
      </c>
      <c r="I215" s="71">
        <v>0</v>
      </c>
      <c r="J215" s="74">
        <v>4418.41</v>
      </c>
      <c r="K215" s="71">
        <f>SUM(Table323[[#This Row],[Single Family ]:[&gt;4 Units ]])</f>
        <v>16</v>
      </c>
      <c r="L215" s="90">
        <v>4</v>
      </c>
      <c r="M215" s="90">
        <v>12</v>
      </c>
      <c r="N215" s="90">
        <v>0</v>
      </c>
      <c r="O215" s="75">
        <v>13583.04</v>
      </c>
      <c r="Q215" s="147" t="s">
        <v>149</v>
      </c>
      <c r="R215" s="138" t="s">
        <v>251</v>
      </c>
      <c r="S215" s="139" t="s">
        <v>239</v>
      </c>
      <c r="T215" s="140">
        <v>62230.979699999902</v>
      </c>
      <c r="U215" s="140">
        <v>18001.45</v>
      </c>
      <c r="V215" s="141">
        <f>Table323[[#This Row],[Single Family]]+Table323[[#This Row],[2-4 Units]]+Table323[[#This Row],[&gt;4 Units]]</f>
        <v>10</v>
      </c>
      <c r="W215" s="141">
        <v>9</v>
      </c>
      <c r="X215" s="141">
        <v>1</v>
      </c>
      <c r="Y215" s="141">
        <v>0</v>
      </c>
      <c r="Z215" s="142">
        <v>4418.41</v>
      </c>
      <c r="AA215" s="141">
        <f>SUM(Table323[[#This Row],[Single Family ]:[&gt;4 Units ]])</f>
        <v>16</v>
      </c>
      <c r="AB215" s="143">
        <v>4</v>
      </c>
      <c r="AC215" s="143">
        <v>12</v>
      </c>
      <c r="AD215" s="143">
        <v>0</v>
      </c>
      <c r="AE215" s="144">
        <v>13583.04</v>
      </c>
    </row>
    <row r="216" spans="1:31" s="72" customFormat="1" x14ac:dyDescent="0.25">
      <c r="A216" s="67" t="s">
        <v>149</v>
      </c>
      <c r="B216" s="68" t="s">
        <v>250</v>
      </c>
      <c r="C216" s="69" t="s">
        <v>239</v>
      </c>
      <c r="D216" s="70">
        <v>0</v>
      </c>
      <c r="E216" s="70">
        <v>0</v>
      </c>
      <c r="F216" s="71">
        <f>Table323[[#This Row],[Single Family]]+Table323[[#This Row],[2-4 Units]]+Table323[[#This Row],[&gt;4 Units]]</f>
        <v>0</v>
      </c>
      <c r="G216" s="71"/>
      <c r="H216" s="71"/>
      <c r="I216" s="71"/>
      <c r="J216" s="74">
        <v>0</v>
      </c>
      <c r="K216" s="71">
        <f>SUM(Table323[[#This Row],[Single Family ]:[&gt;4 Units ]])</f>
        <v>0</v>
      </c>
      <c r="L216" s="90"/>
      <c r="M216" s="90"/>
      <c r="N216" s="90"/>
      <c r="O216" s="75">
        <v>0</v>
      </c>
      <c r="Q216" s="146" t="s">
        <v>149</v>
      </c>
      <c r="R216" s="131" t="s">
        <v>250</v>
      </c>
      <c r="S216" s="132" t="s">
        <v>239</v>
      </c>
      <c r="T216" s="133">
        <v>0</v>
      </c>
      <c r="U216" s="133">
        <v>0</v>
      </c>
      <c r="V216" s="134">
        <f>Table323[[#This Row],[Single Family]]+Table323[[#This Row],[2-4 Units]]+Table323[[#This Row],[&gt;4 Units]]</f>
        <v>0</v>
      </c>
      <c r="W216" s="134"/>
      <c r="X216" s="134"/>
      <c r="Y216" s="134"/>
      <c r="Z216" s="135">
        <v>0</v>
      </c>
      <c r="AA216" s="134">
        <f>SUM(Table323[[#This Row],[Single Family ]:[&gt;4 Units ]])</f>
        <v>0</v>
      </c>
      <c r="AB216" s="136"/>
      <c r="AC216" s="136"/>
      <c r="AD216" s="136"/>
      <c r="AE216" s="137">
        <v>0</v>
      </c>
    </row>
    <row r="217" spans="1:31" s="72" customFormat="1" x14ac:dyDescent="0.25">
      <c r="A217" s="67" t="s">
        <v>150</v>
      </c>
      <c r="B217" s="68" t="s">
        <v>253</v>
      </c>
      <c r="C217" s="69" t="s">
        <v>244</v>
      </c>
      <c r="D217" s="70">
        <v>143.75399999999999</v>
      </c>
      <c r="E217" s="70">
        <v>0</v>
      </c>
      <c r="F217" s="71">
        <f>Table323[[#This Row],[Single Family]]+Table323[[#This Row],[2-4 Units]]+Table323[[#This Row],[&gt;4 Units]]</f>
        <v>0</v>
      </c>
      <c r="G217" s="71"/>
      <c r="H217" s="71"/>
      <c r="I217" s="71"/>
      <c r="J217" s="74">
        <v>0</v>
      </c>
      <c r="K217" s="71">
        <f>SUM(Table323[[#This Row],[Single Family ]:[&gt;4 Units ]])</f>
        <v>0</v>
      </c>
      <c r="L217" s="90"/>
      <c r="M217" s="90"/>
      <c r="N217" s="90"/>
      <c r="O217" s="75">
        <v>0</v>
      </c>
      <c r="Q217" s="147" t="s">
        <v>150</v>
      </c>
      <c r="R217" s="138" t="s">
        <v>253</v>
      </c>
      <c r="S217" s="139" t="s">
        <v>244</v>
      </c>
      <c r="T217" s="140">
        <v>143.75399999999999</v>
      </c>
      <c r="U217" s="140">
        <v>0</v>
      </c>
      <c r="V217" s="141">
        <f>Table323[[#This Row],[Single Family]]+Table323[[#This Row],[2-4 Units]]+Table323[[#This Row],[&gt;4 Units]]</f>
        <v>0</v>
      </c>
      <c r="W217" s="141"/>
      <c r="X217" s="141"/>
      <c r="Y217" s="141"/>
      <c r="Z217" s="142">
        <v>0</v>
      </c>
      <c r="AA217" s="141">
        <f>SUM(Table323[[#This Row],[Single Family ]:[&gt;4 Units ]])</f>
        <v>0</v>
      </c>
      <c r="AB217" s="143"/>
      <c r="AC217" s="143"/>
      <c r="AD217" s="143"/>
      <c r="AE217" s="144">
        <v>0</v>
      </c>
    </row>
    <row r="218" spans="1:31" s="72" customFormat="1" x14ac:dyDescent="0.25">
      <c r="A218" s="67" t="s">
        <v>150</v>
      </c>
      <c r="B218" s="68" t="s">
        <v>264</v>
      </c>
      <c r="C218" s="69" t="s">
        <v>239</v>
      </c>
      <c r="D218" s="70">
        <v>0</v>
      </c>
      <c r="E218" s="70">
        <v>5178.01</v>
      </c>
      <c r="F218" s="71">
        <f>Table323[[#This Row],[Single Family]]+Table323[[#This Row],[2-4 Units]]+Table323[[#This Row],[&gt;4 Units]]</f>
        <v>2</v>
      </c>
      <c r="G218" s="71">
        <v>2</v>
      </c>
      <c r="H218" s="71">
        <v>0</v>
      </c>
      <c r="I218" s="71">
        <v>0</v>
      </c>
      <c r="J218" s="74">
        <v>1436.26</v>
      </c>
      <c r="K218" s="71">
        <f>SUM(Table323[[#This Row],[Single Family ]:[&gt;4 Units ]])</f>
        <v>7</v>
      </c>
      <c r="L218" s="90">
        <v>3</v>
      </c>
      <c r="M218" s="90">
        <v>3</v>
      </c>
      <c r="N218" s="90">
        <v>1</v>
      </c>
      <c r="O218" s="75">
        <v>3741.75</v>
      </c>
      <c r="Q218" s="146" t="s">
        <v>150</v>
      </c>
      <c r="R218" s="131" t="s">
        <v>264</v>
      </c>
      <c r="S218" s="132" t="s">
        <v>239</v>
      </c>
      <c r="T218" s="133">
        <v>0</v>
      </c>
      <c r="U218" s="133">
        <v>5178.01</v>
      </c>
      <c r="V218" s="134">
        <f>Table323[[#This Row],[Single Family]]+Table323[[#This Row],[2-4 Units]]+Table323[[#This Row],[&gt;4 Units]]</f>
        <v>2</v>
      </c>
      <c r="W218" s="134">
        <v>2</v>
      </c>
      <c r="X218" s="134">
        <v>0</v>
      </c>
      <c r="Y218" s="134">
        <v>0</v>
      </c>
      <c r="Z218" s="135">
        <v>1436.26</v>
      </c>
      <c r="AA218" s="134">
        <f>SUM(Table323[[#This Row],[Single Family ]:[&gt;4 Units ]])</f>
        <v>7</v>
      </c>
      <c r="AB218" s="136">
        <v>3</v>
      </c>
      <c r="AC218" s="136">
        <v>3</v>
      </c>
      <c r="AD218" s="136">
        <v>1</v>
      </c>
      <c r="AE218" s="137">
        <v>3741.75</v>
      </c>
    </row>
    <row r="219" spans="1:31" s="72" customFormat="1" x14ac:dyDescent="0.25">
      <c r="A219" s="67" t="s">
        <v>150</v>
      </c>
      <c r="B219" s="68" t="s">
        <v>251</v>
      </c>
      <c r="C219" s="69" t="s">
        <v>244</v>
      </c>
      <c r="D219" s="70">
        <v>76079.437600000005</v>
      </c>
      <c r="E219" s="70">
        <v>0</v>
      </c>
      <c r="F219" s="71">
        <f>Table323[[#This Row],[Single Family]]+Table323[[#This Row],[2-4 Units]]+Table323[[#This Row],[&gt;4 Units]]</f>
        <v>0</v>
      </c>
      <c r="G219" s="71"/>
      <c r="H219" s="71"/>
      <c r="I219" s="71"/>
      <c r="J219" s="74">
        <v>0</v>
      </c>
      <c r="K219" s="71">
        <f>SUM(Table323[[#This Row],[Single Family ]:[&gt;4 Units ]])</f>
        <v>0</v>
      </c>
      <c r="L219" s="90"/>
      <c r="M219" s="90"/>
      <c r="N219" s="90"/>
      <c r="O219" s="75">
        <v>0</v>
      </c>
      <c r="Q219" s="147" t="s">
        <v>150</v>
      </c>
      <c r="R219" s="138" t="s">
        <v>251</v>
      </c>
      <c r="S219" s="139" t="s">
        <v>244</v>
      </c>
      <c r="T219" s="140">
        <v>76079.437600000005</v>
      </c>
      <c r="U219" s="140">
        <v>0</v>
      </c>
      <c r="V219" s="141">
        <f>Table323[[#This Row],[Single Family]]+Table323[[#This Row],[2-4 Units]]+Table323[[#This Row],[&gt;4 Units]]</f>
        <v>0</v>
      </c>
      <c r="W219" s="141"/>
      <c r="X219" s="141"/>
      <c r="Y219" s="141"/>
      <c r="Z219" s="142">
        <v>0</v>
      </c>
      <c r="AA219" s="141">
        <f>SUM(Table323[[#This Row],[Single Family ]:[&gt;4 Units ]])</f>
        <v>0</v>
      </c>
      <c r="AB219" s="143"/>
      <c r="AC219" s="143"/>
      <c r="AD219" s="143"/>
      <c r="AE219" s="144">
        <v>0</v>
      </c>
    </row>
    <row r="220" spans="1:31" s="72" customFormat="1" x14ac:dyDescent="0.25">
      <c r="A220" s="67" t="s">
        <v>151</v>
      </c>
      <c r="B220" s="68" t="s">
        <v>253</v>
      </c>
      <c r="C220" s="69" t="s">
        <v>239</v>
      </c>
      <c r="D220" s="70">
        <v>152.922</v>
      </c>
      <c r="E220" s="70">
        <v>0</v>
      </c>
      <c r="F220" s="71">
        <f>Table323[[#This Row],[Single Family]]+Table323[[#This Row],[2-4 Units]]+Table323[[#This Row],[&gt;4 Units]]</f>
        <v>0</v>
      </c>
      <c r="G220" s="71"/>
      <c r="H220" s="71"/>
      <c r="I220" s="71"/>
      <c r="J220" s="74">
        <v>0</v>
      </c>
      <c r="K220" s="71">
        <f>SUM(Table323[[#This Row],[Single Family ]:[&gt;4 Units ]])</f>
        <v>0</v>
      </c>
      <c r="L220" s="90"/>
      <c r="M220" s="90"/>
      <c r="N220" s="90"/>
      <c r="O220" s="75">
        <v>0</v>
      </c>
      <c r="Q220" s="146" t="s">
        <v>151</v>
      </c>
      <c r="R220" s="131" t="s">
        <v>253</v>
      </c>
      <c r="S220" s="132" t="s">
        <v>239</v>
      </c>
      <c r="T220" s="133">
        <v>152.922</v>
      </c>
      <c r="U220" s="133">
        <v>0</v>
      </c>
      <c r="V220" s="134">
        <f>Table323[[#This Row],[Single Family]]+Table323[[#This Row],[2-4 Units]]+Table323[[#This Row],[&gt;4 Units]]</f>
        <v>0</v>
      </c>
      <c r="W220" s="134"/>
      <c r="X220" s="134"/>
      <c r="Y220" s="134"/>
      <c r="Z220" s="135">
        <v>0</v>
      </c>
      <c r="AA220" s="134">
        <f>SUM(Table323[[#This Row],[Single Family ]:[&gt;4 Units ]])</f>
        <v>0</v>
      </c>
      <c r="AB220" s="136"/>
      <c r="AC220" s="136"/>
      <c r="AD220" s="136"/>
      <c r="AE220" s="137">
        <v>0</v>
      </c>
    </row>
    <row r="221" spans="1:31" s="72" customFormat="1" x14ac:dyDescent="0.25">
      <c r="A221" s="67" t="s">
        <v>151</v>
      </c>
      <c r="B221" s="68" t="s">
        <v>251</v>
      </c>
      <c r="C221" s="69" t="s">
        <v>239</v>
      </c>
      <c r="D221" s="70">
        <v>67783.353199999998</v>
      </c>
      <c r="E221" s="70">
        <v>12592.36</v>
      </c>
      <c r="F221" s="71">
        <f>Table323[[#This Row],[Single Family]]+Table323[[#This Row],[2-4 Units]]+Table323[[#This Row],[&gt;4 Units]]</f>
        <v>12</v>
      </c>
      <c r="G221" s="71">
        <v>11</v>
      </c>
      <c r="H221" s="71">
        <v>1</v>
      </c>
      <c r="I221" s="71">
        <v>0</v>
      </c>
      <c r="J221" s="74">
        <v>3492.49</v>
      </c>
      <c r="K221" s="71">
        <f>SUM(Table323[[#This Row],[Single Family ]:[&gt;4 Units ]])</f>
        <v>14</v>
      </c>
      <c r="L221" s="90">
        <v>5</v>
      </c>
      <c r="M221" s="90">
        <v>9</v>
      </c>
      <c r="N221" s="90">
        <v>0</v>
      </c>
      <c r="O221" s="75">
        <v>9099.8700000000008</v>
      </c>
      <c r="Q221" s="147" t="s">
        <v>151</v>
      </c>
      <c r="R221" s="138" t="s">
        <v>251</v>
      </c>
      <c r="S221" s="139" t="s">
        <v>239</v>
      </c>
      <c r="T221" s="140">
        <v>67783.353199999998</v>
      </c>
      <c r="U221" s="140">
        <v>12592.36</v>
      </c>
      <c r="V221" s="141">
        <f>Table323[[#This Row],[Single Family]]+Table323[[#This Row],[2-4 Units]]+Table323[[#This Row],[&gt;4 Units]]</f>
        <v>12</v>
      </c>
      <c r="W221" s="141">
        <v>11</v>
      </c>
      <c r="X221" s="141">
        <v>1</v>
      </c>
      <c r="Y221" s="141">
        <v>0</v>
      </c>
      <c r="Z221" s="142">
        <v>3492.49</v>
      </c>
      <c r="AA221" s="141">
        <f>SUM(Table323[[#This Row],[Single Family ]:[&gt;4 Units ]])</f>
        <v>14</v>
      </c>
      <c r="AB221" s="143">
        <v>5</v>
      </c>
      <c r="AC221" s="143">
        <v>9</v>
      </c>
      <c r="AD221" s="143">
        <v>0</v>
      </c>
      <c r="AE221" s="144">
        <v>9099.8700000000008</v>
      </c>
    </row>
    <row r="222" spans="1:31" s="72" customFormat="1" x14ac:dyDescent="0.25">
      <c r="A222" s="67" t="s">
        <v>152</v>
      </c>
      <c r="B222" s="68" t="s">
        <v>253</v>
      </c>
      <c r="C222" s="69" t="s">
        <v>244</v>
      </c>
      <c r="D222" s="70">
        <v>94.991</v>
      </c>
      <c r="E222" s="70">
        <v>0</v>
      </c>
      <c r="F222" s="71">
        <f>Table323[[#This Row],[Single Family]]+Table323[[#This Row],[2-4 Units]]+Table323[[#This Row],[&gt;4 Units]]</f>
        <v>0</v>
      </c>
      <c r="G222" s="71"/>
      <c r="H222" s="71"/>
      <c r="I222" s="71"/>
      <c r="J222" s="74">
        <v>0</v>
      </c>
      <c r="K222" s="71">
        <f>SUM(Table323[[#This Row],[Single Family ]:[&gt;4 Units ]])</f>
        <v>0</v>
      </c>
      <c r="L222" s="90"/>
      <c r="M222" s="90"/>
      <c r="N222" s="90"/>
      <c r="O222" s="75">
        <v>0</v>
      </c>
      <c r="Q222" s="146" t="s">
        <v>152</v>
      </c>
      <c r="R222" s="131" t="s">
        <v>253</v>
      </c>
      <c r="S222" s="132" t="s">
        <v>244</v>
      </c>
      <c r="T222" s="133">
        <v>94.991</v>
      </c>
      <c r="U222" s="133">
        <v>0</v>
      </c>
      <c r="V222" s="134">
        <f>Table323[[#This Row],[Single Family]]+Table323[[#This Row],[2-4 Units]]+Table323[[#This Row],[&gt;4 Units]]</f>
        <v>0</v>
      </c>
      <c r="W222" s="134"/>
      <c r="X222" s="134"/>
      <c r="Y222" s="134"/>
      <c r="Z222" s="135">
        <v>0</v>
      </c>
      <c r="AA222" s="134">
        <f>SUM(Table323[[#This Row],[Single Family ]:[&gt;4 Units ]])</f>
        <v>0</v>
      </c>
      <c r="AB222" s="136"/>
      <c r="AC222" s="136"/>
      <c r="AD222" s="136"/>
      <c r="AE222" s="137">
        <v>0</v>
      </c>
    </row>
    <row r="223" spans="1:31" s="72" customFormat="1" x14ac:dyDescent="0.25">
      <c r="A223" s="67" t="s">
        <v>152</v>
      </c>
      <c r="B223" s="68" t="s">
        <v>264</v>
      </c>
      <c r="C223" s="69" t="s">
        <v>239</v>
      </c>
      <c r="D223" s="70">
        <v>0</v>
      </c>
      <c r="E223" s="70">
        <v>47450.57</v>
      </c>
      <c r="F223" s="71">
        <f>Table323[[#This Row],[Single Family]]+Table323[[#This Row],[2-4 Units]]+Table323[[#This Row],[&gt;4 Units]]</f>
        <v>9</v>
      </c>
      <c r="G223" s="71">
        <v>7</v>
      </c>
      <c r="H223" s="71">
        <v>2</v>
      </c>
      <c r="I223" s="71">
        <v>0</v>
      </c>
      <c r="J223" s="74">
        <v>2901.52</v>
      </c>
      <c r="K223" s="71">
        <f>SUM(Table323[[#This Row],[Single Family ]:[&gt;4 Units ]])</f>
        <v>53</v>
      </c>
      <c r="L223" s="90">
        <v>19</v>
      </c>
      <c r="M223" s="90">
        <v>34</v>
      </c>
      <c r="N223" s="90">
        <v>0</v>
      </c>
      <c r="O223" s="75">
        <v>27049.05</v>
      </c>
      <c r="Q223" s="147" t="s">
        <v>152</v>
      </c>
      <c r="R223" s="138" t="s">
        <v>264</v>
      </c>
      <c r="S223" s="139" t="s">
        <v>239</v>
      </c>
      <c r="T223" s="140">
        <v>0</v>
      </c>
      <c r="U223" s="140">
        <v>47450.57</v>
      </c>
      <c r="V223" s="141">
        <f>Table323[[#This Row],[Single Family]]+Table323[[#This Row],[2-4 Units]]+Table323[[#This Row],[&gt;4 Units]]</f>
        <v>9</v>
      </c>
      <c r="W223" s="141">
        <v>7</v>
      </c>
      <c r="X223" s="141">
        <v>2</v>
      </c>
      <c r="Y223" s="141">
        <v>0</v>
      </c>
      <c r="Z223" s="142">
        <v>2901.52</v>
      </c>
      <c r="AA223" s="141">
        <f>SUM(Table323[[#This Row],[Single Family ]:[&gt;4 Units ]])</f>
        <v>53</v>
      </c>
      <c r="AB223" s="143">
        <v>19</v>
      </c>
      <c r="AC223" s="143">
        <v>34</v>
      </c>
      <c r="AD223" s="143">
        <v>0</v>
      </c>
      <c r="AE223" s="144">
        <v>27049.05</v>
      </c>
    </row>
    <row r="224" spans="1:31" s="72" customFormat="1" x14ac:dyDescent="0.25">
      <c r="A224" s="67" t="s">
        <v>152</v>
      </c>
      <c r="B224" s="68" t="s">
        <v>251</v>
      </c>
      <c r="C224" s="69" t="s">
        <v>244</v>
      </c>
      <c r="D224" s="70">
        <v>89500.176099999997</v>
      </c>
      <c r="E224" s="70">
        <v>0</v>
      </c>
      <c r="F224" s="71">
        <f>Table323[[#This Row],[Single Family]]+Table323[[#This Row],[2-4 Units]]+Table323[[#This Row],[&gt;4 Units]]</f>
        <v>0</v>
      </c>
      <c r="G224" s="71"/>
      <c r="H224" s="71"/>
      <c r="I224" s="71"/>
      <c r="J224" s="74">
        <v>0</v>
      </c>
      <c r="K224" s="71">
        <f>SUM(Table323[[#This Row],[Single Family ]:[&gt;4 Units ]])</f>
        <v>0</v>
      </c>
      <c r="L224" s="90"/>
      <c r="M224" s="90"/>
      <c r="N224" s="90"/>
      <c r="O224" s="75">
        <v>0</v>
      </c>
      <c r="Q224" s="146" t="s">
        <v>152</v>
      </c>
      <c r="R224" s="131" t="s">
        <v>251</v>
      </c>
      <c r="S224" s="132" t="s">
        <v>244</v>
      </c>
      <c r="T224" s="133">
        <v>89500.176099999997</v>
      </c>
      <c r="U224" s="133">
        <v>0</v>
      </c>
      <c r="V224" s="134">
        <f>Table323[[#This Row],[Single Family]]+Table323[[#This Row],[2-4 Units]]+Table323[[#This Row],[&gt;4 Units]]</f>
        <v>0</v>
      </c>
      <c r="W224" s="134"/>
      <c r="X224" s="134"/>
      <c r="Y224" s="134"/>
      <c r="Z224" s="135">
        <v>0</v>
      </c>
      <c r="AA224" s="134">
        <f>SUM(Table323[[#This Row],[Single Family ]:[&gt;4 Units ]])</f>
        <v>0</v>
      </c>
      <c r="AB224" s="136"/>
      <c r="AC224" s="136"/>
      <c r="AD224" s="136"/>
      <c r="AE224" s="137">
        <v>0</v>
      </c>
    </row>
    <row r="225" spans="1:31" s="72" customFormat="1" x14ac:dyDescent="0.25">
      <c r="A225" s="67" t="s">
        <v>153</v>
      </c>
      <c r="B225" s="68" t="s">
        <v>264</v>
      </c>
      <c r="C225" s="69" t="s">
        <v>239</v>
      </c>
      <c r="D225" s="70">
        <v>0</v>
      </c>
      <c r="E225" s="70">
        <v>10815.87</v>
      </c>
      <c r="F225" s="71">
        <f>Table323[[#This Row],[Single Family]]+Table323[[#This Row],[2-4 Units]]+Table323[[#This Row],[&gt;4 Units]]</f>
        <v>4</v>
      </c>
      <c r="G225" s="71">
        <v>1</v>
      </c>
      <c r="H225" s="71">
        <v>3</v>
      </c>
      <c r="I225" s="71">
        <v>0</v>
      </c>
      <c r="J225" s="74">
        <v>484.3</v>
      </c>
      <c r="K225" s="71">
        <f>SUM(Table323[[#This Row],[Single Family ]:[&gt;4 Units ]])</f>
        <v>18</v>
      </c>
      <c r="L225" s="90">
        <v>5</v>
      </c>
      <c r="M225" s="90">
        <v>13</v>
      </c>
      <c r="N225" s="90">
        <v>0</v>
      </c>
      <c r="O225" s="75">
        <v>10331.57</v>
      </c>
      <c r="Q225" s="147" t="s">
        <v>153</v>
      </c>
      <c r="R225" s="138" t="s">
        <v>264</v>
      </c>
      <c r="S225" s="139" t="s">
        <v>239</v>
      </c>
      <c r="T225" s="140">
        <v>0</v>
      </c>
      <c r="U225" s="140">
        <v>10815.87</v>
      </c>
      <c r="V225" s="141">
        <f>Table323[[#This Row],[Single Family]]+Table323[[#This Row],[2-4 Units]]+Table323[[#This Row],[&gt;4 Units]]</f>
        <v>4</v>
      </c>
      <c r="W225" s="141">
        <v>1</v>
      </c>
      <c r="X225" s="141">
        <v>3</v>
      </c>
      <c r="Y225" s="141">
        <v>0</v>
      </c>
      <c r="Z225" s="142">
        <v>484.3</v>
      </c>
      <c r="AA225" s="141">
        <f>SUM(Table323[[#This Row],[Single Family ]:[&gt;4 Units ]])</f>
        <v>18</v>
      </c>
      <c r="AB225" s="143">
        <v>5</v>
      </c>
      <c r="AC225" s="143">
        <v>13</v>
      </c>
      <c r="AD225" s="143">
        <v>0</v>
      </c>
      <c r="AE225" s="144">
        <v>10331.57</v>
      </c>
    </row>
    <row r="226" spans="1:31" s="72" customFormat="1" x14ac:dyDescent="0.25">
      <c r="A226" s="67" t="s">
        <v>153</v>
      </c>
      <c r="B226" s="68" t="s">
        <v>251</v>
      </c>
      <c r="C226" s="69" t="s">
        <v>244</v>
      </c>
      <c r="D226" s="70">
        <v>59212.536800000104</v>
      </c>
      <c r="E226" s="70">
        <v>0</v>
      </c>
      <c r="F226" s="71">
        <f>Table323[[#This Row],[Single Family]]+Table323[[#This Row],[2-4 Units]]+Table323[[#This Row],[&gt;4 Units]]</f>
        <v>0</v>
      </c>
      <c r="G226" s="71"/>
      <c r="H226" s="71"/>
      <c r="I226" s="71"/>
      <c r="J226" s="74">
        <v>0</v>
      </c>
      <c r="K226" s="71">
        <f>SUM(Table323[[#This Row],[Single Family ]:[&gt;4 Units ]])</f>
        <v>0</v>
      </c>
      <c r="L226" s="90"/>
      <c r="M226" s="90"/>
      <c r="N226" s="90"/>
      <c r="O226" s="75">
        <v>0</v>
      </c>
      <c r="Q226" s="146" t="s">
        <v>153</v>
      </c>
      <c r="R226" s="131" t="s">
        <v>251</v>
      </c>
      <c r="S226" s="132" t="s">
        <v>244</v>
      </c>
      <c r="T226" s="133">
        <v>59212.536800000104</v>
      </c>
      <c r="U226" s="133">
        <v>0</v>
      </c>
      <c r="V226" s="134">
        <f>Table323[[#This Row],[Single Family]]+Table323[[#This Row],[2-4 Units]]+Table323[[#This Row],[&gt;4 Units]]</f>
        <v>0</v>
      </c>
      <c r="W226" s="134"/>
      <c r="X226" s="134"/>
      <c r="Y226" s="134"/>
      <c r="Z226" s="135">
        <v>0</v>
      </c>
      <c r="AA226" s="134">
        <f>SUM(Table323[[#This Row],[Single Family ]:[&gt;4 Units ]])</f>
        <v>0</v>
      </c>
      <c r="AB226" s="136"/>
      <c r="AC226" s="136"/>
      <c r="AD226" s="136"/>
      <c r="AE226" s="137">
        <v>0</v>
      </c>
    </row>
    <row r="227" spans="1:31" s="72" customFormat="1" x14ac:dyDescent="0.25">
      <c r="A227" s="67" t="s">
        <v>154</v>
      </c>
      <c r="B227" s="68" t="s">
        <v>253</v>
      </c>
      <c r="C227" s="69" t="s">
        <v>239</v>
      </c>
      <c r="D227" s="70">
        <v>177.19649999999999</v>
      </c>
      <c r="E227" s="70">
        <v>0</v>
      </c>
      <c r="F227" s="71">
        <f>Table323[[#This Row],[Single Family]]+Table323[[#This Row],[2-4 Units]]+Table323[[#This Row],[&gt;4 Units]]</f>
        <v>0</v>
      </c>
      <c r="G227" s="71"/>
      <c r="H227" s="71"/>
      <c r="I227" s="71"/>
      <c r="J227" s="74">
        <v>0</v>
      </c>
      <c r="K227" s="71">
        <f>SUM(Table323[[#This Row],[Single Family ]:[&gt;4 Units ]])</f>
        <v>0</v>
      </c>
      <c r="L227" s="90"/>
      <c r="M227" s="90"/>
      <c r="N227" s="90"/>
      <c r="O227" s="75">
        <v>0</v>
      </c>
      <c r="Q227" s="147" t="s">
        <v>154</v>
      </c>
      <c r="R227" s="138" t="s">
        <v>253</v>
      </c>
      <c r="S227" s="139" t="s">
        <v>239</v>
      </c>
      <c r="T227" s="140">
        <v>177.19649999999999</v>
      </c>
      <c r="U227" s="140">
        <v>0</v>
      </c>
      <c r="V227" s="141">
        <f>Table323[[#This Row],[Single Family]]+Table323[[#This Row],[2-4 Units]]+Table323[[#This Row],[&gt;4 Units]]</f>
        <v>0</v>
      </c>
      <c r="W227" s="141"/>
      <c r="X227" s="141"/>
      <c r="Y227" s="141"/>
      <c r="Z227" s="142">
        <v>0</v>
      </c>
      <c r="AA227" s="141">
        <f>SUM(Table323[[#This Row],[Single Family ]:[&gt;4 Units ]])</f>
        <v>0</v>
      </c>
      <c r="AB227" s="143"/>
      <c r="AC227" s="143"/>
      <c r="AD227" s="143"/>
      <c r="AE227" s="144">
        <v>0</v>
      </c>
    </row>
    <row r="228" spans="1:31" s="72" customFormat="1" x14ac:dyDescent="0.25">
      <c r="A228" s="67" t="s">
        <v>154</v>
      </c>
      <c r="B228" s="68" t="s">
        <v>251</v>
      </c>
      <c r="C228" s="69" t="s">
        <v>239</v>
      </c>
      <c r="D228" s="70">
        <v>54159.681900000003</v>
      </c>
      <c r="E228" s="70">
        <v>6368.9</v>
      </c>
      <c r="F228" s="71">
        <f>Table323[[#This Row],[Single Family]]+Table323[[#This Row],[2-4 Units]]+Table323[[#This Row],[&gt;4 Units]]</f>
        <v>13</v>
      </c>
      <c r="G228" s="71">
        <v>8</v>
      </c>
      <c r="H228" s="71">
        <v>5</v>
      </c>
      <c r="I228" s="71">
        <v>0</v>
      </c>
      <c r="J228" s="74">
        <v>5320.43</v>
      </c>
      <c r="K228" s="71">
        <f>SUM(Table323[[#This Row],[Single Family ]:[&gt;4 Units ]])</f>
        <v>4</v>
      </c>
      <c r="L228" s="90">
        <v>1</v>
      </c>
      <c r="M228" s="90">
        <v>3</v>
      </c>
      <c r="N228" s="90">
        <v>0</v>
      </c>
      <c r="O228" s="75">
        <v>1048.47</v>
      </c>
      <c r="Q228" s="146" t="s">
        <v>154</v>
      </c>
      <c r="R228" s="131" t="s">
        <v>251</v>
      </c>
      <c r="S228" s="132" t="s">
        <v>239</v>
      </c>
      <c r="T228" s="133">
        <v>54159.681900000003</v>
      </c>
      <c r="U228" s="133">
        <v>6368.9</v>
      </c>
      <c r="V228" s="134">
        <f>Table323[[#This Row],[Single Family]]+Table323[[#This Row],[2-4 Units]]+Table323[[#This Row],[&gt;4 Units]]</f>
        <v>13</v>
      </c>
      <c r="W228" s="134">
        <v>8</v>
      </c>
      <c r="X228" s="134">
        <v>5</v>
      </c>
      <c r="Y228" s="134">
        <v>0</v>
      </c>
      <c r="Z228" s="135">
        <v>5320.43</v>
      </c>
      <c r="AA228" s="134">
        <f>SUM(Table323[[#This Row],[Single Family ]:[&gt;4 Units ]])</f>
        <v>4</v>
      </c>
      <c r="AB228" s="136">
        <v>1</v>
      </c>
      <c r="AC228" s="136">
        <v>3</v>
      </c>
      <c r="AD228" s="136">
        <v>0</v>
      </c>
      <c r="AE228" s="137">
        <v>1048.47</v>
      </c>
    </row>
    <row r="229" spans="1:31" s="72" customFormat="1" x14ac:dyDescent="0.25">
      <c r="A229" s="67" t="s">
        <v>155</v>
      </c>
      <c r="B229" s="68" t="s">
        <v>253</v>
      </c>
      <c r="C229" s="69" t="s">
        <v>239</v>
      </c>
      <c r="D229" s="70">
        <v>41.586100000000002</v>
      </c>
      <c r="E229" s="70">
        <v>0</v>
      </c>
      <c r="F229" s="71">
        <f>Table323[[#This Row],[Single Family]]+Table323[[#This Row],[2-4 Units]]+Table323[[#This Row],[&gt;4 Units]]</f>
        <v>0</v>
      </c>
      <c r="G229" s="71"/>
      <c r="H229" s="71"/>
      <c r="I229" s="71"/>
      <c r="J229" s="74">
        <v>0</v>
      </c>
      <c r="K229" s="71">
        <f>SUM(Table323[[#This Row],[Single Family ]:[&gt;4 Units ]])</f>
        <v>0</v>
      </c>
      <c r="L229" s="90"/>
      <c r="M229" s="90"/>
      <c r="N229" s="90"/>
      <c r="O229" s="75">
        <v>0</v>
      </c>
      <c r="Q229" s="147" t="s">
        <v>155</v>
      </c>
      <c r="R229" s="138" t="s">
        <v>253</v>
      </c>
      <c r="S229" s="139" t="s">
        <v>239</v>
      </c>
      <c r="T229" s="140">
        <v>41.586100000000002</v>
      </c>
      <c r="U229" s="140">
        <v>0</v>
      </c>
      <c r="V229" s="141">
        <f>Table323[[#This Row],[Single Family]]+Table323[[#This Row],[2-4 Units]]+Table323[[#This Row],[&gt;4 Units]]</f>
        <v>0</v>
      </c>
      <c r="W229" s="141"/>
      <c r="X229" s="141"/>
      <c r="Y229" s="141"/>
      <c r="Z229" s="142">
        <v>0</v>
      </c>
      <c r="AA229" s="141">
        <f>SUM(Table323[[#This Row],[Single Family ]:[&gt;4 Units ]])</f>
        <v>0</v>
      </c>
      <c r="AB229" s="143"/>
      <c r="AC229" s="143"/>
      <c r="AD229" s="143"/>
      <c r="AE229" s="144">
        <v>0</v>
      </c>
    </row>
    <row r="230" spans="1:31" s="72" customFormat="1" x14ac:dyDescent="0.25">
      <c r="A230" s="67" t="s">
        <v>155</v>
      </c>
      <c r="B230" s="68" t="s">
        <v>251</v>
      </c>
      <c r="C230" s="69" t="s">
        <v>239</v>
      </c>
      <c r="D230" s="70">
        <v>72665.771399999896</v>
      </c>
      <c r="E230" s="70">
        <v>9616.59</v>
      </c>
      <c r="F230" s="71">
        <f>Table323[[#This Row],[Single Family]]+Table323[[#This Row],[2-4 Units]]+Table323[[#This Row],[&gt;4 Units]]</f>
        <v>17</v>
      </c>
      <c r="G230" s="71">
        <v>6</v>
      </c>
      <c r="H230" s="71">
        <v>11</v>
      </c>
      <c r="I230" s="71">
        <v>0</v>
      </c>
      <c r="J230" s="74">
        <v>9616.59</v>
      </c>
      <c r="K230" s="71">
        <f>SUM(Table323[[#This Row],[Single Family ]:[&gt;4 Units ]])</f>
        <v>0</v>
      </c>
      <c r="L230" s="90"/>
      <c r="M230" s="90"/>
      <c r="N230" s="90"/>
      <c r="O230" s="75">
        <v>0</v>
      </c>
      <c r="Q230" s="146" t="s">
        <v>155</v>
      </c>
      <c r="R230" s="131" t="s">
        <v>251</v>
      </c>
      <c r="S230" s="132" t="s">
        <v>239</v>
      </c>
      <c r="T230" s="133">
        <v>72665.771399999896</v>
      </c>
      <c r="U230" s="133">
        <v>9616.59</v>
      </c>
      <c r="V230" s="134">
        <f>Table323[[#This Row],[Single Family]]+Table323[[#This Row],[2-4 Units]]+Table323[[#This Row],[&gt;4 Units]]</f>
        <v>17</v>
      </c>
      <c r="W230" s="134">
        <v>6</v>
      </c>
      <c r="X230" s="134">
        <v>11</v>
      </c>
      <c r="Y230" s="134">
        <v>0</v>
      </c>
      <c r="Z230" s="135">
        <v>9616.59</v>
      </c>
      <c r="AA230" s="134">
        <f>SUM(Table323[[#This Row],[Single Family ]:[&gt;4 Units ]])</f>
        <v>0</v>
      </c>
      <c r="AB230" s="136"/>
      <c r="AC230" s="136"/>
      <c r="AD230" s="136"/>
      <c r="AE230" s="137">
        <v>0</v>
      </c>
    </row>
    <row r="231" spans="1:31" s="72" customFormat="1" x14ac:dyDescent="0.25">
      <c r="A231" s="67" t="s">
        <v>156</v>
      </c>
      <c r="B231" s="68" t="s">
        <v>251</v>
      </c>
      <c r="C231" s="69" t="s">
        <v>239</v>
      </c>
      <c r="D231" s="70">
        <v>47650.880900000098</v>
      </c>
      <c r="E231" s="70">
        <v>2599.46</v>
      </c>
      <c r="F231" s="71">
        <f>Table323[[#This Row],[Single Family]]+Table323[[#This Row],[2-4 Units]]+Table323[[#This Row],[&gt;4 Units]]</f>
        <v>4</v>
      </c>
      <c r="G231" s="71">
        <v>4</v>
      </c>
      <c r="H231" s="71">
        <v>0</v>
      </c>
      <c r="I231" s="71">
        <v>0</v>
      </c>
      <c r="J231" s="74">
        <v>1909.94</v>
      </c>
      <c r="K231" s="71">
        <f>SUM(Table323[[#This Row],[Single Family ]:[&gt;4 Units ]])</f>
        <v>2</v>
      </c>
      <c r="L231" s="90">
        <v>0</v>
      </c>
      <c r="M231" s="90">
        <v>2</v>
      </c>
      <c r="N231" s="90">
        <v>0</v>
      </c>
      <c r="O231" s="75">
        <v>689.52</v>
      </c>
      <c r="Q231" s="147" t="s">
        <v>156</v>
      </c>
      <c r="R231" s="138" t="s">
        <v>251</v>
      </c>
      <c r="S231" s="139" t="s">
        <v>239</v>
      </c>
      <c r="T231" s="140">
        <v>47650.880900000098</v>
      </c>
      <c r="U231" s="140">
        <v>2599.46</v>
      </c>
      <c r="V231" s="141">
        <f>Table323[[#This Row],[Single Family]]+Table323[[#This Row],[2-4 Units]]+Table323[[#This Row],[&gt;4 Units]]</f>
        <v>4</v>
      </c>
      <c r="W231" s="141">
        <v>4</v>
      </c>
      <c r="X231" s="141">
        <v>0</v>
      </c>
      <c r="Y231" s="141">
        <v>0</v>
      </c>
      <c r="Z231" s="142">
        <v>1909.94</v>
      </c>
      <c r="AA231" s="141">
        <f>SUM(Table323[[#This Row],[Single Family ]:[&gt;4 Units ]])</f>
        <v>2</v>
      </c>
      <c r="AB231" s="143">
        <v>0</v>
      </c>
      <c r="AC231" s="143">
        <v>2</v>
      </c>
      <c r="AD231" s="143">
        <v>0</v>
      </c>
      <c r="AE231" s="144">
        <v>689.52</v>
      </c>
    </row>
    <row r="232" spans="1:31" s="72" customFormat="1" x14ac:dyDescent="0.25">
      <c r="A232" s="67" t="s">
        <v>157</v>
      </c>
      <c r="B232" s="68" t="s">
        <v>264</v>
      </c>
      <c r="C232" s="69" t="s">
        <v>239</v>
      </c>
      <c r="D232" s="70">
        <v>0</v>
      </c>
      <c r="E232" s="70">
        <v>26.98</v>
      </c>
      <c r="F232" s="71">
        <f>Table323[[#This Row],[Single Family]]+Table323[[#This Row],[2-4 Units]]+Table323[[#This Row],[&gt;4 Units]]</f>
        <v>1</v>
      </c>
      <c r="G232" s="71">
        <v>0</v>
      </c>
      <c r="H232" s="71">
        <v>1</v>
      </c>
      <c r="I232" s="71">
        <v>0</v>
      </c>
      <c r="J232" s="74">
        <v>26.98</v>
      </c>
      <c r="K232" s="71">
        <f>SUM(Table323[[#This Row],[Single Family ]:[&gt;4 Units ]])</f>
        <v>0</v>
      </c>
      <c r="L232" s="90"/>
      <c r="M232" s="90"/>
      <c r="N232" s="90"/>
      <c r="O232" s="75">
        <v>0</v>
      </c>
      <c r="Q232" s="146" t="s">
        <v>157</v>
      </c>
      <c r="R232" s="131" t="s">
        <v>264</v>
      </c>
      <c r="S232" s="132" t="s">
        <v>239</v>
      </c>
      <c r="T232" s="133">
        <v>0</v>
      </c>
      <c r="U232" s="133">
        <v>26.98</v>
      </c>
      <c r="V232" s="134">
        <f>Table323[[#This Row],[Single Family]]+Table323[[#This Row],[2-4 Units]]+Table323[[#This Row],[&gt;4 Units]]</f>
        <v>1</v>
      </c>
      <c r="W232" s="134">
        <v>0</v>
      </c>
      <c r="X232" s="134">
        <v>1</v>
      </c>
      <c r="Y232" s="134">
        <v>0</v>
      </c>
      <c r="Z232" s="135">
        <v>26.98</v>
      </c>
      <c r="AA232" s="134">
        <f>SUM(Table323[[#This Row],[Single Family ]:[&gt;4 Units ]])</f>
        <v>0</v>
      </c>
      <c r="AB232" s="136"/>
      <c r="AC232" s="136"/>
      <c r="AD232" s="136"/>
      <c r="AE232" s="137">
        <v>0</v>
      </c>
    </row>
    <row r="233" spans="1:31" s="72" customFormat="1" x14ac:dyDescent="0.25">
      <c r="A233" s="67" t="s">
        <v>157</v>
      </c>
      <c r="B233" s="68" t="s">
        <v>251</v>
      </c>
      <c r="C233" s="69" t="s">
        <v>244</v>
      </c>
      <c r="D233" s="70">
        <v>14835.8009</v>
      </c>
      <c r="E233" s="70">
        <v>0</v>
      </c>
      <c r="F233" s="71">
        <f>Table323[[#This Row],[Single Family]]+Table323[[#This Row],[2-4 Units]]+Table323[[#This Row],[&gt;4 Units]]</f>
        <v>0</v>
      </c>
      <c r="G233" s="71"/>
      <c r="H233" s="71"/>
      <c r="I233" s="71"/>
      <c r="J233" s="74">
        <v>0</v>
      </c>
      <c r="K233" s="71">
        <f>SUM(Table323[[#This Row],[Single Family ]:[&gt;4 Units ]])</f>
        <v>0</v>
      </c>
      <c r="L233" s="90"/>
      <c r="M233" s="90"/>
      <c r="N233" s="90"/>
      <c r="O233" s="75">
        <v>0</v>
      </c>
      <c r="Q233" s="147" t="s">
        <v>157</v>
      </c>
      <c r="R233" s="138" t="s">
        <v>251</v>
      </c>
      <c r="S233" s="139" t="s">
        <v>244</v>
      </c>
      <c r="T233" s="140">
        <v>14835.8009</v>
      </c>
      <c r="U233" s="140">
        <v>0</v>
      </c>
      <c r="V233" s="141">
        <f>Table323[[#This Row],[Single Family]]+Table323[[#This Row],[2-4 Units]]+Table323[[#This Row],[&gt;4 Units]]</f>
        <v>0</v>
      </c>
      <c r="W233" s="141"/>
      <c r="X233" s="141"/>
      <c r="Y233" s="141"/>
      <c r="Z233" s="142">
        <v>0</v>
      </c>
      <c r="AA233" s="141">
        <f>SUM(Table323[[#This Row],[Single Family ]:[&gt;4 Units ]])</f>
        <v>0</v>
      </c>
      <c r="AB233" s="143"/>
      <c r="AC233" s="143"/>
      <c r="AD233" s="143"/>
      <c r="AE233" s="144">
        <v>0</v>
      </c>
    </row>
    <row r="234" spans="1:31" s="72" customFormat="1" x14ac:dyDescent="0.25">
      <c r="A234" s="67" t="s">
        <v>158</v>
      </c>
      <c r="B234" s="68" t="s">
        <v>251</v>
      </c>
      <c r="C234" s="69" t="s">
        <v>239</v>
      </c>
      <c r="D234" s="70">
        <v>31597.2291</v>
      </c>
      <c r="E234" s="70">
        <v>3747.81</v>
      </c>
      <c r="F234" s="71">
        <f>Table323[[#This Row],[Single Family]]+Table323[[#This Row],[2-4 Units]]+Table323[[#This Row],[&gt;4 Units]]</f>
        <v>1</v>
      </c>
      <c r="G234" s="71">
        <v>0</v>
      </c>
      <c r="H234" s="71">
        <v>1</v>
      </c>
      <c r="I234" s="71">
        <v>0</v>
      </c>
      <c r="J234" s="74">
        <v>1375.14</v>
      </c>
      <c r="K234" s="71">
        <f>SUM(Table323[[#This Row],[Single Family ]:[&gt;4 Units ]])</f>
        <v>1</v>
      </c>
      <c r="L234" s="90">
        <v>0</v>
      </c>
      <c r="M234" s="90">
        <v>1</v>
      </c>
      <c r="N234" s="90">
        <v>0</v>
      </c>
      <c r="O234" s="75">
        <v>2372.67</v>
      </c>
      <c r="Q234" s="146" t="s">
        <v>158</v>
      </c>
      <c r="R234" s="131" t="s">
        <v>251</v>
      </c>
      <c r="S234" s="132" t="s">
        <v>239</v>
      </c>
      <c r="T234" s="133">
        <v>31597.2291</v>
      </c>
      <c r="U234" s="133">
        <v>3747.81</v>
      </c>
      <c r="V234" s="134">
        <f>Table323[[#This Row],[Single Family]]+Table323[[#This Row],[2-4 Units]]+Table323[[#This Row],[&gt;4 Units]]</f>
        <v>1</v>
      </c>
      <c r="W234" s="134">
        <v>0</v>
      </c>
      <c r="X234" s="134">
        <v>1</v>
      </c>
      <c r="Y234" s="134">
        <v>0</v>
      </c>
      <c r="Z234" s="135">
        <v>1375.14</v>
      </c>
      <c r="AA234" s="134">
        <f>SUM(Table323[[#This Row],[Single Family ]:[&gt;4 Units ]])</f>
        <v>1</v>
      </c>
      <c r="AB234" s="136">
        <v>0</v>
      </c>
      <c r="AC234" s="136">
        <v>1</v>
      </c>
      <c r="AD234" s="136">
        <v>0</v>
      </c>
      <c r="AE234" s="137">
        <v>2372.67</v>
      </c>
    </row>
    <row r="235" spans="1:31" s="72" customFormat="1" x14ac:dyDescent="0.25">
      <c r="A235" s="67" t="s">
        <v>159</v>
      </c>
      <c r="B235" s="68" t="s">
        <v>254</v>
      </c>
      <c r="C235" s="69" t="s">
        <v>244</v>
      </c>
      <c r="D235" s="70">
        <v>0</v>
      </c>
      <c r="E235" s="70">
        <v>0</v>
      </c>
      <c r="F235" s="71">
        <f>Table323[[#This Row],[Single Family]]+Table323[[#This Row],[2-4 Units]]+Table323[[#This Row],[&gt;4 Units]]</f>
        <v>0</v>
      </c>
      <c r="G235" s="71"/>
      <c r="H235" s="71"/>
      <c r="I235" s="71"/>
      <c r="J235" s="74">
        <v>0</v>
      </c>
      <c r="K235" s="71">
        <f>SUM(Table323[[#This Row],[Single Family ]:[&gt;4 Units ]])</f>
        <v>0</v>
      </c>
      <c r="L235" s="90"/>
      <c r="M235" s="90"/>
      <c r="N235" s="90"/>
      <c r="O235" s="75">
        <v>0</v>
      </c>
      <c r="Q235" s="147" t="s">
        <v>159</v>
      </c>
      <c r="R235" s="138" t="s">
        <v>254</v>
      </c>
      <c r="S235" s="139" t="s">
        <v>244</v>
      </c>
      <c r="T235" s="140">
        <v>0</v>
      </c>
      <c r="U235" s="140">
        <v>0</v>
      </c>
      <c r="V235" s="141">
        <f>Table323[[#This Row],[Single Family]]+Table323[[#This Row],[2-4 Units]]+Table323[[#This Row],[&gt;4 Units]]</f>
        <v>0</v>
      </c>
      <c r="W235" s="141"/>
      <c r="X235" s="141"/>
      <c r="Y235" s="141"/>
      <c r="Z235" s="142">
        <v>0</v>
      </c>
      <c r="AA235" s="141">
        <f>SUM(Table323[[#This Row],[Single Family ]:[&gt;4 Units ]])</f>
        <v>0</v>
      </c>
      <c r="AB235" s="143"/>
      <c r="AC235" s="143"/>
      <c r="AD235" s="143"/>
      <c r="AE235" s="144">
        <v>0</v>
      </c>
    </row>
    <row r="236" spans="1:31" s="72" customFormat="1" x14ac:dyDescent="0.25">
      <c r="A236" s="67" t="s">
        <v>159</v>
      </c>
      <c r="B236" s="68" t="s">
        <v>264</v>
      </c>
      <c r="C236" s="69" t="s">
        <v>239</v>
      </c>
      <c r="D236" s="70">
        <v>0</v>
      </c>
      <c r="E236" s="70">
        <v>10400.34</v>
      </c>
      <c r="F236" s="71">
        <f>Table323[[#This Row],[Single Family]]+Table323[[#This Row],[2-4 Units]]+Table323[[#This Row],[&gt;4 Units]]</f>
        <v>10</v>
      </c>
      <c r="G236" s="71">
        <v>3</v>
      </c>
      <c r="H236" s="71">
        <v>7</v>
      </c>
      <c r="I236" s="71">
        <v>0</v>
      </c>
      <c r="J236" s="74">
        <v>2968.24</v>
      </c>
      <c r="K236" s="71">
        <f>SUM(Table323[[#This Row],[Single Family ]:[&gt;4 Units ]])</f>
        <v>17</v>
      </c>
      <c r="L236" s="90">
        <v>2</v>
      </c>
      <c r="M236" s="90">
        <v>14</v>
      </c>
      <c r="N236" s="90">
        <v>1</v>
      </c>
      <c r="O236" s="75">
        <v>7432.1</v>
      </c>
      <c r="Q236" s="146" t="s">
        <v>159</v>
      </c>
      <c r="R236" s="131" t="s">
        <v>264</v>
      </c>
      <c r="S236" s="132" t="s">
        <v>239</v>
      </c>
      <c r="T236" s="133">
        <v>0</v>
      </c>
      <c r="U236" s="133">
        <v>10400.34</v>
      </c>
      <c r="V236" s="134">
        <f>Table323[[#This Row],[Single Family]]+Table323[[#This Row],[2-4 Units]]+Table323[[#This Row],[&gt;4 Units]]</f>
        <v>10</v>
      </c>
      <c r="W236" s="134">
        <v>3</v>
      </c>
      <c r="X236" s="134">
        <v>7</v>
      </c>
      <c r="Y236" s="134">
        <v>0</v>
      </c>
      <c r="Z236" s="135">
        <v>2968.24</v>
      </c>
      <c r="AA236" s="134">
        <f>SUM(Table323[[#This Row],[Single Family ]:[&gt;4 Units ]])</f>
        <v>17</v>
      </c>
      <c r="AB236" s="136">
        <v>2</v>
      </c>
      <c r="AC236" s="136">
        <v>14</v>
      </c>
      <c r="AD236" s="136">
        <v>1</v>
      </c>
      <c r="AE236" s="137">
        <v>7432.1</v>
      </c>
    </row>
    <row r="237" spans="1:31" s="72" customFormat="1" x14ac:dyDescent="0.25">
      <c r="A237" s="67" t="s">
        <v>159</v>
      </c>
      <c r="B237" s="68" t="s">
        <v>251</v>
      </c>
      <c r="C237" s="69" t="s">
        <v>244</v>
      </c>
      <c r="D237" s="70">
        <v>53392.115599999903</v>
      </c>
      <c r="E237" s="70">
        <v>0</v>
      </c>
      <c r="F237" s="71">
        <f>Table323[[#This Row],[Single Family]]+Table323[[#This Row],[2-4 Units]]+Table323[[#This Row],[&gt;4 Units]]</f>
        <v>0</v>
      </c>
      <c r="G237" s="71"/>
      <c r="H237" s="71"/>
      <c r="I237" s="71"/>
      <c r="J237" s="74">
        <v>0</v>
      </c>
      <c r="K237" s="71">
        <f>SUM(Table323[[#This Row],[Single Family ]:[&gt;4 Units ]])</f>
        <v>0</v>
      </c>
      <c r="L237" s="90"/>
      <c r="M237" s="90"/>
      <c r="N237" s="90"/>
      <c r="O237" s="75">
        <v>0</v>
      </c>
      <c r="Q237" s="147" t="s">
        <v>159</v>
      </c>
      <c r="R237" s="138" t="s">
        <v>251</v>
      </c>
      <c r="S237" s="139" t="s">
        <v>244</v>
      </c>
      <c r="T237" s="140">
        <v>53392.115599999903</v>
      </c>
      <c r="U237" s="140">
        <v>0</v>
      </c>
      <c r="V237" s="141">
        <f>Table323[[#This Row],[Single Family]]+Table323[[#This Row],[2-4 Units]]+Table323[[#This Row],[&gt;4 Units]]</f>
        <v>0</v>
      </c>
      <c r="W237" s="141"/>
      <c r="X237" s="141"/>
      <c r="Y237" s="141"/>
      <c r="Z237" s="142">
        <v>0</v>
      </c>
      <c r="AA237" s="141">
        <f>SUM(Table323[[#This Row],[Single Family ]:[&gt;4 Units ]])</f>
        <v>0</v>
      </c>
      <c r="AB237" s="143"/>
      <c r="AC237" s="143"/>
      <c r="AD237" s="143"/>
      <c r="AE237" s="144">
        <v>0</v>
      </c>
    </row>
    <row r="238" spans="1:31" s="72" customFormat="1" x14ac:dyDescent="0.25">
      <c r="A238" s="67" t="s">
        <v>160</v>
      </c>
      <c r="B238" s="68" t="s">
        <v>264</v>
      </c>
      <c r="C238" s="69" t="s">
        <v>239</v>
      </c>
      <c r="D238" s="70">
        <v>0</v>
      </c>
      <c r="E238" s="70">
        <v>6815.37</v>
      </c>
      <c r="F238" s="71">
        <f>Table323[[#This Row],[Single Family]]+Table323[[#This Row],[2-4 Units]]+Table323[[#This Row],[&gt;4 Units]]</f>
        <v>6</v>
      </c>
      <c r="G238" s="71">
        <v>5</v>
      </c>
      <c r="H238" s="71">
        <v>1</v>
      </c>
      <c r="I238" s="71">
        <v>0</v>
      </c>
      <c r="J238" s="74">
        <v>2179.8000000000002</v>
      </c>
      <c r="K238" s="71">
        <f>SUM(Table323[[#This Row],[Single Family ]:[&gt;4 Units ]])</f>
        <v>18</v>
      </c>
      <c r="L238" s="90">
        <v>6</v>
      </c>
      <c r="M238" s="90">
        <v>12</v>
      </c>
      <c r="N238" s="90">
        <v>0</v>
      </c>
      <c r="O238" s="75">
        <v>4635.57</v>
      </c>
      <c r="Q238" s="146" t="s">
        <v>160</v>
      </c>
      <c r="R238" s="131" t="s">
        <v>264</v>
      </c>
      <c r="S238" s="132" t="s">
        <v>239</v>
      </c>
      <c r="T238" s="133">
        <v>0</v>
      </c>
      <c r="U238" s="133">
        <v>6815.37</v>
      </c>
      <c r="V238" s="134">
        <f>Table323[[#This Row],[Single Family]]+Table323[[#This Row],[2-4 Units]]+Table323[[#This Row],[&gt;4 Units]]</f>
        <v>6</v>
      </c>
      <c r="W238" s="134">
        <v>5</v>
      </c>
      <c r="X238" s="134">
        <v>1</v>
      </c>
      <c r="Y238" s="134">
        <v>0</v>
      </c>
      <c r="Z238" s="135">
        <v>2179.8000000000002</v>
      </c>
      <c r="AA238" s="134">
        <f>SUM(Table323[[#This Row],[Single Family ]:[&gt;4 Units ]])</f>
        <v>18</v>
      </c>
      <c r="AB238" s="136">
        <v>6</v>
      </c>
      <c r="AC238" s="136">
        <v>12</v>
      </c>
      <c r="AD238" s="136">
        <v>0</v>
      </c>
      <c r="AE238" s="137">
        <v>4635.57</v>
      </c>
    </row>
    <row r="239" spans="1:31" s="72" customFormat="1" x14ac:dyDescent="0.25">
      <c r="A239" s="67" t="s">
        <v>160</v>
      </c>
      <c r="B239" s="68" t="s">
        <v>251</v>
      </c>
      <c r="C239" s="69" t="s">
        <v>244</v>
      </c>
      <c r="D239" s="70">
        <v>54491.1928999999</v>
      </c>
      <c r="E239" s="70">
        <v>0</v>
      </c>
      <c r="F239" s="71">
        <f>Table323[[#This Row],[Single Family]]+Table323[[#This Row],[2-4 Units]]+Table323[[#This Row],[&gt;4 Units]]</f>
        <v>0</v>
      </c>
      <c r="G239" s="71"/>
      <c r="H239" s="71"/>
      <c r="I239" s="71"/>
      <c r="J239" s="74">
        <v>0</v>
      </c>
      <c r="K239" s="71">
        <f>SUM(Table323[[#This Row],[Single Family ]:[&gt;4 Units ]])</f>
        <v>0</v>
      </c>
      <c r="L239" s="90"/>
      <c r="M239" s="90"/>
      <c r="N239" s="90"/>
      <c r="O239" s="75">
        <v>0</v>
      </c>
      <c r="Q239" s="147" t="s">
        <v>160</v>
      </c>
      <c r="R239" s="138" t="s">
        <v>251</v>
      </c>
      <c r="S239" s="139" t="s">
        <v>244</v>
      </c>
      <c r="T239" s="140">
        <v>54491.1928999999</v>
      </c>
      <c r="U239" s="140">
        <v>0</v>
      </c>
      <c r="V239" s="141">
        <f>Table323[[#This Row],[Single Family]]+Table323[[#This Row],[2-4 Units]]+Table323[[#This Row],[&gt;4 Units]]</f>
        <v>0</v>
      </c>
      <c r="W239" s="141"/>
      <c r="X239" s="141"/>
      <c r="Y239" s="141"/>
      <c r="Z239" s="142">
        <v>0</v>
      </c>
      <c r="AA239" s="141">
        <f>SUM(Table323[[#This Row],[Single Family ]:[&gt;4 Units ]])</f>
        <v>0</v>
      </c>
      <c r="AB239" s="143"/>
      <c r="AC239" s="143"/>
      <c r="AD239" s="143"/>
      <c r="AE239" s="144">
        <v>0</v>
      </c>
    </row>
    <row r="240" spans="1:31" s="72" customFormat="1" x14ac:dyDescent="0.25">
      <c r="A240" s="67" t="s">
        <v>161</v>
      </c>
      <c r="B240" s="68" t="s">
        <v>253</v>
      </c>
      <c r="C240" s="69" t="s">
        <v>244</v>
      </c>
      <c r="D240" s="70">
        <v>231.15710000000001</v>
      </c>
      <c r="E240" s="70">
        <v>0</v>
      </c>
      <c r="F240" s="71">
        <f>Table323[[#This Row],[Single Family]]+Table323[[#This Row],[2-4 Units]]+Table323[[#This Row],[&gt;4 Units]]</f>
        <v>0</v>
      </c>
      <c r="G240" s="71"/>
      <c r="H240" s="71"/>
      <c r="I240" s="71"/>
      <c r="J240" s="74">
        <v>0</v>
      </c>
      <c r="K240" s="71">
        <f>SUM(Table323[[#This Row],[Single Family ]:[&gt;4 Units ]])</f>
        <v>0</v>
      </c>
      <c r="L240" s="90"/>
      <c r="M240" s="90"/>
      <c r="N240" s="90"/>
      <c r="O240" s="75">
        <v>0</v>
      </c>
      <c r="Q240" s="146" t="s">
        <v>161</v>
      </c>
      <c r="R240" s="131" t="s">
        <v>253</v>
      </c>
      <c r="S240" s="132" t="s">
        <v>244</v>
      </c>
      <c r="T240" s="133">
        <v>231.15710000000001</v>
      </c>
      <c r="U240" s="133">
        <v>0</v>
      </c>
      <c r="V240" s="134">
        <f>Table323[[#This Row],[Single Family]]+Table323[[#This Row],[2-4 Units]]+Table323[[#This Row],[&gt;4 Units]]</f>
        <v>0</v>
      </c>
      <c r="W240" s="134"/>
      <c r="X240" s="134"/>
      <c r="Y240" s="134"/>
      <c r="Z240" s="135">
        <v>0</v>
      </c>
      <c r="AA240" s="134">
        <f>SUM(Table323[[#This Row],[Single Family ]:[&gt;4 Units ]])</f>
        <v>0</v>
      </c>
      <c r="AB240" s="136"/>
      <c r="AC240" s="136"/>
      <c r="AD240" s="136"/>
      <c r="AE240" s="137">
        <v>0</v>
      </c>
    </row>
    <row r="241" spans="1:31" s="72" customFormat="1" x14ac:dyDescent="0.25">
      <c r="A241" s="67" t="s">
        <v>161</v>
      </c>
      <c r="B241" s="68" t="s">
        <v>264</v>
      </c>
      <c r="C241" s="69" t="s">
        <v>239</v>
      </c>
      <c r="D241" s="70">
        <v>0</v>
      </c>
      <c r="E241" s="70">
        <v>7352.41</v>
      </c>
      <c r="F241" s="71">
        <f>Table323[[#This Row],[Single Family]]+Table323[[#This Row],[2-4 Units]]+Table323[[#This Row],[&gt;4 Units]]</f>
        <v>9</v>
      </c>
      <c r="G241" s="71">
        <v>2</v>
      </c>
      <c r="H241" s="71">
        <v>7</v>
      </c>
      <c r="I241" s="71">
        <v>0</v>
      </c>
      <c r="J241" s="74">
        <v>2183.98</v>
      </c>
      <c r="K241" s="71">
        <f>SUM(Table323[[#This Row],[Single Family ]:[&gt;4 Units ]])</f>
        <v>8</v>
      </c>
      <c r="L241" s="90">
        <v>2</v>
      </c>
      <c r="M241" s="90">
        <v>6</v>
      </c>
      <c r="N241" s="90">
        <v>0</v>
      </c>
      <c r="O241" s="75">
        <v>5168.43</v>
      </c>
      <c r="Q241" s="147" t="s">
        <v>161</v>
      </c>
      <c r="R241" s="138" t="s">
        <v>264</v>
      </c>
      <c r="S241" s="139" t="s">
        <v>239</v>
      </c>
      <c r="T241" s="140">
        <v>0</v>
      </c>
      <c r="U241" s="140">
        <v>7352.41</v>
      </c>
      <c r="V241" s="141">
        <f>Table323[[#This Row],[Single Family]]+Table323[[#This Row],[2-4 Units]]+Table323[[#This Row],[&gt;4 Units]]</f>
        <v>9</v>
      </c>
      <c r="W241" s="141">
        <v>2</v>
      </c>
      <c r="X241" s="141">
        <v>7</v>
      </c>
      <c r="Y241" s="141">
        <v>0</v>
      </c>
      <c r="Z241" s="142">
        <v>2183.98</v>
      </c>
      <c r="AA241" s="141">
        <f>SUM(Table323[[#This Row],[Single Family ]:[&gt;4 Units ]])</f>
        <v>8</v>
      </c>
      <c r="AB241" s="143">
        <v>2</v>
      </c>
      <c r="AC241" s="143">
        <v>6</v>
      </c>
      <c r="AD241" s="143">
        <v>0</v>
      </c>
      <c r="AE241" s="144">
        <v>5168.43</v>
      </c>
    </row>
    <row r="242" spans="1:31" s="72" customFormat="1" x14ac:dyDescent="0.25">
      <c r="A242" s="67" t="s">
        <v>161</v>
      </c>
      <c r="B242" s="68" t="s">
        <v>251</v>
      </c>
      <c r="C242" s="69" t="s">
        <v>244</v>
      </c>
      <c r="D242" s="70">
        <v>64777.257400000097</v>
      </c>
      <c r="E242" s="70">
        <v>0</v>
      </c>
      <c r="F242" s="71">
        <f>Table323[[#This Row],[Single Family]]+Table323[[#This Row],[2-4 Units]]+Table323[[#This Row],[&gt;4 Units]]</f>
        <v>0</v>
      </c>
      <c r="G242" s="71"/>
      <c r="H242" s="71"/>
      <c r="I242" s="71"/>
      <c r="J242" s="74">
        <v>0</v>
      </c>
      <c r="K242" s="71">
        <f>SUM(Table323[[#This Row],[Single Family ]:[&gt;4 Units ]])</f>
        <v>0</v>
      </c>
      <c r="L242" s="90"/>
      <c r="M242" s="90"/>
      <c r="N242" s="90"/>
      <c r="O242" s="75">
        <v>0</v>
      </c>
      <c r="Q242" s="146" t="s">
        <v>161</v>
      </c>
      <c r="R242" s="131" t="s">
        <v>251</v>
      </c>
      <c r="S242" s="132" t="s">
        <v>244</v>
      </c>
      <c r="T242" s="133">
        <v>64777.257400000097</v>
      </c>
      <c r="U242" s="133">
        <v>0</v>
      </c>
      <c r="V242" s="134">
        <f>Table323[[#This Row],[Single Family]]+Table323[[#This Row],[2-4 Units]]+Table323[[#This Row],[&gt;4 Units]]</f>
        <v>0</v>
      </c>
      <c r="W242" s="134"/>
      <c r="X242" s="134"/>
      <c r="Y242" s="134"/>
      <c r="Z242" s="135">
        <v>0</v>
      </c>
      <c r="AA242" s="134">
        <f>SUM(Table323[[#This Row],[Single Family ]:[&gt;4 Units ]])</f>
        <v>0</v>
      </c>
      <c r="AB242" s="136"/>
      <c r="AC242" s="136"/>
      <c r="AD242" s="136"/>
      <c r="AE242" s="137">
        <v>0</v>
      </c>
    </row>
    <row r="243" spans="1:31" s="72" customFormat="1" x14ac:dyDescent="0.25">
      <c r="A243" s="67" t="s">
        <v>162</v>
      </c>
      <c r="B243" s="68" t="s">
        <v>254</v>
      </c>
      <c r="C243" s="69" t="s">
        <v>239</v>
      </c>
      <c r="D243" s="70">
        <v>67.625799999999998</v>
      </c>
      <c r="E243" s="70">
        <v>0</v>
      </c>
      <c r="F243" s="71">
        <f>Table323[[#This Row],[Single Family]]+Table323[[#This Row],[2-4 Units]]+Table323[[#This Row],[&gt;4 Units]]</f>
        <v>0</v>
      </c>
      <c r="G243" s="71"/>
      <c r="H243" s="71"/>
      <c r="I243" s="71"/>
      <c r="J243" s="74">
        <v>0</v>
      </c>
      <c r="K243" s="71">
        <f>SUM(Table323[[#This Row],[Single Family ]:[&gt;4 Units ]])</f>
        <v>0</v>
      </c>
      <c r="L243" s="90"/>
      <c r="M243" s="90"/>
      <c r="N243" s="90"/>
      <c r="O243" s="75">
        <v>0</v>
      </c>
      <c r="Q243" s="147" t="s">
        <v>162</v>
      </c>
      <c r="R243" s="138" t="s">
        <v>254</v>
      </c>
      <c r="S243" s="139" t="s">
        <v>239</v>
      </c>
      <c r="T243" s="140">
        <v>67.625799999999998</v>
      </c>
      <c r="U243" s="140">
        <v>0</v>
      </c>
      <c r="V243" s="141">
        <f>Table323[[#This Row],[Single Family]]+Table323[[#This Row],[2-4 Units]]+Table323[[#This Row],[&gt;4 Units]]</f>
        <v>0</v>
      </c>
      <c r="W243" s="141"/>
      <c r="X243" s="141"/>
      <c r="Y243" s="141"/>
      <c r="Z243" s="142">
        <v>0</v>
      </c>
      <c r="AA243" s="141">
        <f>SUM(Table323[[#This Row],[Single Family ]:[&gt;4 Units ]])</f>
        <v>0</v>
      </c>
      <c r="AB243" s="143"/>
      <c r="AC243" s="143"/>
      <c r="AD243" s="143"/>
      <c r="AE243" s="144">
        <v>0</v>
      </c>
    </row>
    <row r="244" spans="1:31" s="72" customFormat="1" x14ac:dyDescent="0.25">
      <c r="A244" s="67" t="s">
        <v>162</v>
      </c>
      <c r="B244" s="68" t="s">
        <v>251</v>
      </c>
      <c r="C244" s="69" t="s">
        <v>239</v>
      </c>
      <c r="D244" s="70">
        <v>92154.619600000093</v>
      </c>
      <c r="E244" s="70">
        <v>25570.16</v>
      </c>
      <c r="F244" s="71">
        <f>Table323[[#This Row],[Single Family]]+Table323[[#This Row],[2-4 Units]]+Table323[[#This Row],[&gt;4 Units]]</f>
        <v>12</v>
      </c>
      <c r="G244" s="71">
        <v>11</v>
      </c>
      <c r="H244" s="71">
        <v>1</v>
      </c>
      <c r="I244" s="71">
        <v>0</v>
      </c>
      <c r="J244" s="74">
        <v>5413.7</v>
      </c>
      <c r="K244" s="71">
        <f>SUM(Table323[[#This Row],[Single Family ]:[&gt;4 Units ]])</f>
        <v>22</v>
      </c>
      <c r="L244" s="90">
        <v>16</v>
      </c>
      <c r="M244" s="90">
        <v>5</v>
      </c>
      <c r="N244" s="90">
        <v>1</v>
      </c>
      <c r="O244" s="75">
        <v>20156.46</v>
      </c>
      <c r="Q244" s="146" t="s">
        <v>162</v>
      </c>
      <c r="R244" s="131" t="s">
        <v>251</v>
      </c>
      <c r="S244" s="132" t="s">
        <v>239</v>
      </c>
      <c r="T244" s="133">
        <v>92154.619600000093</v>
      </c>
      <c r="U244" s="133">
        <v>25570.16</v>
      </c>
      <c r="V244" s="134">
        <f>Table323[[#This Row],[Single Family]]+Table323[[#This Row],[2-4 Units]]+Table323[[#This Row],[&gt;4 Units]]</f>
        <v>12</v>
      </c>
      <c r="W244" s="134">
        <v>11</v>
      </c>
      <c r="X244" s="134">
        <v>1</v>
      </c>
      <c r="Y244" s="134">
        <v>0</v>
      </c>
      <c r="Z244" s="135">
        <v>5413.7</v>
      </c>
      <c r="AA244" s="134">
        <f>SUM(Table323[[#This Row],[Single Family ]:[&gt;4 Units ]])</f>
        <v>22</v>
      </c>
      <c r="AB244" s="136">
        <v>16</v>
      </c>
      <c r="AC244" s="136">
        <v>5</v>
      </c>
      <c r="AD244" s="136">
        <v>1</v>
      </c>
      <c r="AE244" s="137">
        <v>20156.46</v>
      </c>
    </row>
    <row r="245" spans="1:31" s="72" customFormat="1" x14ac:dyDescent="0.25">
      <c r="A245" s="67" t="s">
        <v>162</v>
      </c>
      <c r="B245" s="68" t="s">
        <v>255</v>
      </c>
      <c r="C245" s="69" t="s">
        <v>239</v>
      </c>
      <c r="D245" s="70">
        <v>529.9402</v>
      </c>
      <c r="E245" s="70">
        <v>0</v>
      </c>
      <c r="F245" s="71">
        <f>Table323[[#This Row],[Single Family]]+Table323[[#This Row],[2-4 Units]]+Table323[[#This Row],[&gt;4 Units]]</f>
        <v>0</v>
      </c>
      <c r="G245" s="71"/>
      <c r="H245" s="71"/>
      <c r="I245" s="71"/>
      <c r="J245" s="74">
        <v>0</v>
      </c>
      <c r="K245" s="71">
        <f>SUM(Table323[[#This Row],[Single Family ]:[&gt;4 Units ]])</f>
        <v>0</v>
      </c>
      <c r="L245" s="90"/>
      <c r="M245" s="90"/>
      <c r="N245" s="90"/>
      <c r="O245" s="75">
        <v>0</v>
      </c>
      <c r="Q245" s="147" t="s">
        <v>162</v>
      </c>
      <c r="R245" s="138" t="s">
        <v>255</v>
      </c>
      <c r="S245" s="139" t="s">
        <v>239</v>
      </c>
      <c r="T245" s="140">
        <v>529.9402</v>
      </c>
      <c r="U245" s="140">
        <v>0</v>
      </c>
      <c r="V245" s="141">
        <f>Table323[[#This Row],[Single Family]]+Table323[[#This Row],[2-4 Units]]+Table323[[#This Row],[&gt;4 Units]]</f>
        <v>0</v>
      </c>
      <c r="W245" s="141"/>
      <c r="X245" s="141"/>
      <c r="Y245" s="141"/>
      <c r="Z245" s="142">
        <v>0</v>
      </c>
      <c r="AA245" s="141">
        <f>SUM(Table323[[#This Row],[Single Family ]:[&gt;4 Units ]])</f>
        <v>0</v>
      </c>
      <c r="AB245" s="143"/>
      <c r="AC245" s="143"/>
      <c r="AD245" s="143"/>
      <c r="AE245" s="144">
        <v>0</v>
      </c>
    </row>
    <row r="246" spans="1:31" s="72" customFormat="1" x14ac:dyDescent="0.25">
      <c r="A246" s="67" t="s">
        <v>163</v>
      </c>
      <c r="B246" s="68" t="s">
        <v>254</v>
      </c>
      <c r="C246" s="69" t="s">
        <v>244</v>
      </c>
      <c r="D246" s="70">
        <v>0</v>
      </c>
      <c r="E246" s="70">
        <v>0</v>
      </c>
      <c r="F246" s="71">
        <f>Table323[[#This Row],[Single Family]]+Table323[[#This Row],[2-4 Units]]+Table323[[#This Row],[&gt;4 Units]]</f>
        <v>0</v>
      </c>
      <c r="G246" s="71"/>
      <c r="H246" s="71"/>
      <c r="I246" s="71"/>
      <c r="J246" s="74">
        <v>0</v>
      </c>
      <c r="K246" s="71">
        <f>SUM(Table323[[#This Row],[Single Family ]:[&gt;4 Units ]])</f>
        <v>0</v>
      </c>
      <c r="L246" s="90"/>
      <c r="M246" s="90"/>
      <c r="N246" s="90"/>
      <c r="O246" s="75">
        <v>0</v>
      </c>
      <c r="Q246" s="146" t="s">
        <v>163</v>
      </c>
      <c r="R246" s="131" t="s">
        <v>254</v>
      </c>
      <c r="S246" s="132" t="s">
        <v>244</v>
      </c>
      <c r="T246" s="133">
        <v>0</v>
      </c>
      <c r="U246" s="133">
        <v>0</v>
      </c>
      <c r="V246" s="134">
        <f>Table323[[#This Row],[Single Family]]+Table323[[#This Row],[2-4 Units]]+Table323[[#This Row],[&gt;4 Units]]</f>
        <v>0</v>
      </c>
      <c r="W246" s="134"/>
      <c r="X246" s="134"/>
      <c r="Y246" s="134"/>
      <c r="Z246" s="135">
        <v>0</v>
      </c>
      <c r="AA246" s="134">
        <f>SUM(Table323[[#This Row],[Single Family ]:[&gt;4 Units ]])</f>
        <v>0</v>
      </c>
      <c r="AB246" s="136"/>
      <c r="AC246" s="136"/>
      <c r="AD246" s="136"/>
      <c r="AE246" s="137">
        <v>0</v>
      </c>
    </row>
    <row r="247" spans="1:31" s="72" customFormat="1" x14ac:dyDescent="0.25">
      <c r="A247" s="67" t="s">
        <v>163</v>
      </c>
      <c r="B247" s="68" t="s">
        <v>264</v>
      </c>
      <c r="C247" s="69" t="s">
        <v>239</v>
      </c>
      <c r="D247" s="70">
        <v>0</v>
      </c>
      <c r="E247" s="70">
        <v>14190.36</v>
      </c>
      <c r="F247" s="71">
        <f>Table323[[#This Row],[Single Family]]+Table323[[#This Row],[2-4 Units]]+Table323[[#This Row],[&gt;4 Units]]</f>
        <v>3</v>
      </c>
      <c r="G247" s="71">
        <v>3</v>
      </c>
      <c r="H247" s="71">
        <v>0</v>
      </c>
      <c r="I247" s="71">
        <v>0</v>
      </c>
      <c r="J247" s="74">
        <v>1888.11</v>
      </c>
      <c r="K247" s="71">
        <f>SUM(Table323[[#This Row],[Single Family ]:[&gt;4 Units ]])</f>
        <v>7</v>
      </c>
      <c r="L247" s="90">
        <v>3</v>
      </c>
      <c r="M247" s="90">
        <v>4</v>
      </c>
      <c r="N247" s="90">
        <v>0</v>
      </c>
      <c r="O247" s="75">
        <v>12302.25</v>
      </c>
      <c r="Q247" s="147" t="s">
        <v>163</v>
      </c>
      <c r="R247" s="138" t="s">
        <v>264</v>
      </c>
      <c r="S247" s="139" t="s">
        <v>239</v>
      </c>
      <c r="T247" s="140">
        <v>0</v>
      </c>
      <c r="U247" s="140">
        <v>14190.36</v>
      </c>
      <c r="V247" s="141">
        <f>Table323[[#This Row],[Single Family]]+Table323[[#This Row],[2-4 Units]]+Table323[[#This Row],[&gt;4 Units]]</f>
        <v>3</v>
      </c>
      <c r="W247" s="141">
        <v>3</v>
      </c>
      <c r="X247" s="141">
        <v>0</v>
      </c>
      <c r="Y247" s="141">
        <v>0</v>
      </c>
      <c r="Z247" s="142">
        <v>1888.11</v>
      </c>
      <c r="AA247" s="141">
        <f>SUM(Table323[[#This Row],[Single Family ]:[&gt;4 Units ]])</f>
        <v>7</v>
      </c>
      <c r="AB247" s="143">
        <v>3</v>
      </c>
      <c r="AC247" s="143">
        <v>4</v>
      </c>
      <c r="AD247" s="143">
        <v>0</v>
      </c>
      <c r="AE247" s="144">
        <v>12302.25</v>
      </c>
    </row>
    <row r="248" spans="1:31" s="72" customFormat="1" x14ac:dyDescent="0.25">
      <c r="A248" s="67" t="s">
        <v>163</v>
      </c>
      <c r="B248" s="68" t="s">
        <v>251</v>
      </c>
      <c r="C248" s="69" t="s">
        <v>244</v>
      </c>
      <c r="D248" s="70">
        <v>45179.0501</v>
      </c>
      <c r="E248" s="70">
        <v>0</v>
      </c>
      <c r="F248" s="71">
        <f>Table323[[#This Row],[Single Family]]+Table323[[#This Row],[2-4 Units]]+Table323[[#This Row],[&gt;4 Units]]</f>
        <v>0</v>
      </c>
      <c r="G248" s="71"/>
      <c r="H248" s="71"/>
      <c r="I248" s="71"/>
      <c r="J248" s="74">
        <v>0</v>
      </c>
      <c r="K248" s="71">
        <f>SUM(Table323[[#This Row],[Single Family ]:[&gt;4 Units ]])</f>
        <v>0</v>
      </c>
      <c r="L248" s="90"/>
      <c r="M248" s="90"/>
      <c r="N248" s="90"/>
      <c r="O248" s="75">
        <v>0</v>
      </c>
      <c r="Q248" s="146" t="s">
        <v>163</v>
      </c>
      <c r="R248" s="131" t="s">
        <v>251</v>
      </c>
      <c r="S248" s="132" t="s">
        <v>244</v>
      </c>
      <c r="T248" s="133">
        <v>45179.0501</v>
      </c>
      <c r="U248" s="133">
        <v>0</v>
      </c>
      <c r="V248" s="134">
        <f>Table323[[#This Row],[Single Family]]+Table323[[#This Row],[2-4 Units]]+Table323[[#This Row],[&gt;4 Units]]</f>
        <v>0</v>
      </c>
      <c r="W248" s="134"/>
      <c r="X248" s="134"/>
      <c r="Y248" s="134"/>
      <c r="Z248" s="135">
        <v>0</v>
      </c>
      <c r="AA248" s="134">
        <f>SUM(Table323[[#This Row],[Single Family ]:[&gt;4 Units ]])</f>
        <v>0</v>
      </c>
      <c r="AB248" s="136"/>
      <c r="AC248" s="136"/>
      <c r="AD248" s="136"/>
      <c r="AE248" s="137">
        <v>0</v>
      </c>
    </row>
    <row r="249" spans="1:31" s="72" customFormat="1" x14ac:dyDescent="0.25">
      <c r="A249" s="67" t="s">
        <v>164</v>
      </c>
      <c r="B249" s="68" t="s">
        <v>254</v>
      </c>
      <c r="C249" s="69" t="s">
        <v>239</v>
      </c>
      <c r="D249" s="70">
        <v>588.71630000000005</v>
      </c>
      <c r="E249" s="70">
        <v>0</v>
      </c>
      <c r="F249" s="71">
        <f>Table323[[#This Row],[Single Family]]+Table323[[#This Row],[2-4 Units]]+Table323[[#This Row],[&gt;4 Units]]</f>
        <v>0</v>
      </c>
      <c r="G249" s="71"/>
      <c r="H249" s="71"/>
      <c r="I249" s="71"/>
      <c r="J249" s="74">
        <v>0</v>
      </c>
      <c r="K249" s="71">
        <f>SUM(Table323[[#This Row],[Single Family ]:[&gt;4 Units ]])</f>
        <v>0</v>
      </c>
      <c r="L249" s="90"/>
      <c r="M249" s="90"/>
      <c r="N249" s="90"/>
      <c r="O249" s="75">
        <v>0</v>
      </c>
      <c r="Q249" s="147" t="s">
        <v>164</v>
      </c>
      <c r="R249" s="138" t="s">
        <v>254</v>
      </c>
      <c r="S249" s="139" t="s">
        <v>239</v>
      </c>
      <c r="T249" s="140">
        <v>588.71630000000005</v>
      </c>
      <c r="U249" s="140">
        <v>0</v>
      </c>
      <c r="V249" s="141">
        <f>Table323[[#This Row],[Single Family]]+Table323[[#This Row],[2-4 Units]]+Table323[[#This Row],[&gt;4 Units]]</f>
        <v>0</v>
      </c>
      <c r="W249" s="141"/>
      <c r="X249" s="141"/>
      <c r="Y249" s="141"/>
      <c r="Z249" s="142">
        <v>0</v>
      </c>
      <c r="AA249" s="141">
        <f>SUM(Table323[[#This Row],[Single Family ]:[&gt;4 Units ]])</f>
        <v>0</v>
      </c>
      <c r="AB249" s="143"/>
      <c r="AC249" s="143"/>
      <c r="AD249" s="143"/>
      <c r="AE249" s="144">
        <v>0</v>
      </c>
    </row>
    <row r="250" spans="1:31" s="72" customFormat="1" x14ac:dyDescent="0.25">
      <c r="A250" s="67" t="s">
        <v>164</v>
      </c>
      <c r="B250" s="68" t="s">
        <v>251</v>
      </c>
      <c r="C250" s="69" t="s">
        <v>239</v>
      </c>
      <c r="D250" s="70">
        <v>40066.7255</v>
      </c>
      <c r="E250" s="70">
        <v>16767.72</v>
      </c>
      <c r="F250" s="71">
        <f>Table323[[#This Row],[Single Family]]+Table323[[#This Row],[2-4 Units]]+Table323[[#This Row],[&gt;4 Units]]</f>
        <v>9</v>
      </c>
      <c r="G250" s="71">
        <v>8</v>
      </c>
      <c r="H250" s="71">
        <v>1</v>
      </c>
      <c r="I250" s="71">
        <v>0</v>
      </c>
      <c r="J250" s="74">
        <v>5025.12</v>
      </c>
      <c r="K250" s="71">
        <f>SUM(Table323[[#This Row],[Single Family ]:[&gt;4 Units ]])</f>
        <v>11</v>
      </c>
      <c r="L250" s="90">
        <v>6</v>
      </c>
      <c r="M250" s="90">
        <v>5</v>
      </c>
      <c r="N250" s="90">
        <v>0</v>
      </c>
      <c r="O250" s="75">
        <v>11742.6</v>
      </c>
      <c r="Q250" s="146" t="s">
        <v>164</v>
      </c>
      <c r="R250" s="131" t="s">
        <v>251</v>
      </c>
      <c r="S250" s="132" t="s">
        <v>239</v>
      </c>
      <c r="T250" s="133">
        <v>40066.7255</v>
      </c>
      <c r="U250" s="133">
        <v>16767.72</v>
      </c>
      <c r="V250" s="134">
        <f>Table323[[#This Row],[Single Family]]+Table323[[#This Row],[2-4 Units]]+Table323[[#This Row],[&gt;4 Units]]</f>
        <v>9</v>
      </c>
      <c r="W250" s="134">
        <v>8</v>
      </c>
      <c r="X250" s="134">
        <v>1</v>
      </c>
      <c r="Y250" s="134">
        <v>0</v>
      </c>
      <c r="Z250" s="135">
        <v>5025.12</v>
      </c>
      <c r="AA250" s="134">
        <f>SUM(Table323[[#This Row],[Single Family ]:[&gt;4 Units ]])</f>
        <v>11</v>
      </c>
      <c r="AB250" s="136">
        <v>6</v>
      </c>
      <c r="AC250" s="136">
        <v>5</v>
      </c>
      <c r="AD250" s="136">
        <v>0</v>
      </c>
      <c r="AE250" s="137">
        <v>11742.6</v>
      </c>
    </row>
    <row r="251" spans="1:31" s="72" customFormat="1" x14ac:dyDescent="0.25">
      <c r="A251" s="67" t="s">
        <v>164</v>
      </c>
      <c r="B251" s="68" t="s">
        <v>255</v>
      </c>
      <c r="C251" s="69" t="s">
        <v>239</v>
      </c>
      <c r="D251" s="70">
        <v>8.3750999999999998</v>
      </c>
      <c r="E251" s="70">
        <v>0</v>
      </c>
      <c r="F251" s="71">
        <f>Table323[[#This Row],[Single Family]]+Table323[[#This Row],[2-4 Units]]+Table323[[#This Row],[&gt;4 Units]]</f>
        <v>0</v>
      </c>
      <c r="G251" s="71"/>
      <c r="H251" s="71"/>
      <c r="I251" s="71"/>
      <c r="J251" s="74">
        <v>0</v>
      </c>
      <c r="K251" s="71">
        <f>SUM(Table323[[#This Row],[Single Family ]:[&gt;4 Units ]])</f>
        <v>0</v>
      </c>
      <c r="L251" s="90"/>
      <c r="M251" s="90"/>
      <c r="N251" s="90"/>
      <c r="O251" s="75">
        <v>0</v>
      </c>
      <c r="Q251" s="147" t="s">
        <v>164</v>
      </c>
      <c r="R251" s="138" t="s">
        <v>255</v>
      </c>
      <c r="S251" s="139" t="s">
        <v>239</v>
      </c>
      <c r="T251" s="140">
        <v>8.3750999999999998</v>
      </c>
      <c r="U251" s="140">
        <v>0</v>
      </c>
      <c r="V251" s="141">
        <f>Table323[[#This Row],[Single Family]]+Table323[[#This Row],[2-4 Units]]+Table323[[#This Row],[&gt;4 Units]]</f>
        <v>0</v>
      </c>
      <c r="W251" s="141"/>
      <c r="X251" s="141"/>
      <c r="Y251" s="141"/>
      <c r="Z251" s="142">
        <v>0</v>
      </c>
      <c r="AA251" s="141">
        <f>SUM(Table323[[#This Row],[Single Family ]:[&gt;4 Units ]])</f>
        <v>0</v>
      </c>
      <c r="AB251" s="143"/>
      <c r="AC251" s="143"/>
      <c r="AD251" s="143"/>
      <c r="AE251" s="144">
        <v>0</v>
      </c>
    </row>
    <row r="252" spans="1:31" s="72" customFormat="1" x14ac:dyDescent="0.25">
      <c r="A252" s="67" t="s">
        <v>164</v>
      </c>
      <c r="B252" s="68" t="s">
        <v>272</v>
      </c>
      <c r="C252" s="69" t="s">
        <v>239</v>
      </c>
      <c r="D252" s="70">
        <v>0</v>
      </c>
      <c r="E252" s="70">
        <v>3171.78</v>
      </c>
      <c r="F252" s="71">
        <f>Table323[[#This Row],[Single Family]]+Table323[[#This Row],[2-4 Units]]+Table323[[#This Row],[&gt;4 Units]]</f>
        <v>0</v>
      </c>
      <c r="G252" s="71"/>
      <c r="H252" s="71"/>
      <c r="I252" s="71"/>
      <c r="J252" s="74">
        <v>0</v>
      </c>
      <c r="K252" s="71">
        <f>SUM(Table323[[#This Row],[Single Family ]:[&gt;4 Units ]])</f>
        <v>2</v>
      </c>
      <c r="L252" s="90">
        <v>1</v>
      </c>
      <c r="M252" s="90">
        <v>1</v>
      </c>
      <c r="N252" s="90">
        <v>0</v>
      </c>
      <c r="O252" s="75">
        <v>3171.78</v>
      </c>
      <c r="Q252" s="146" t="s">
        <v>164</v>
      </c>
      <c r="R252" s="131" t="s">
        <v>272</v>
      </c>
      <c r="S252" s="132" t="s">
        <v>239</v>
      </c>
      <c r="T252" s="133">
        <v>0</v>
      </c>
      <c r="U252" s="133">
        <v>3171.78</v>
      </c>
      <c r="V252" s="134">
        <f>Table323[[#This Row],[Single Family]]+Table323[[#This Row],[2-4 Units]]+Table323[[#This Row],[&gt;4 Units]]</f>
        <v>0</v>
      </c>
      <c r="W252" s="134"/>
      <c r="X252" s="134"/>
      <c r="Y252" s="134"/>
      <c r="Z252" s="135">
        <v>0</v>
      </c>
      <c r="AA252" s="134">
        <f>SUM(Table323[[#This Row],[Single Family ]:[&gt;4 Units ]])</f>
        <v>2</v>
      </c>
      <c r="AB252" s="136">
        <v>1</v>
      </c>
      <c r="AC252" s="136">
        <v>1</v>
      </c>
      <c r="AD252" s="136">
        <v>0</v>
      </c>
      <c r="AE252" s="137">
        <v>3171.78</v>
      </c>
    </row>
    <row r="253" spans="1:31" s="72" customFormat="1" x14ac:dyDescent="0.25">
      <c r="A253" s="67" t="s">
        <v>165</v>
      </c>
      <c r="B253" s="68" t="s">
        <v>254</v>
      </c>
      <c r="C253" s="69" t="s">
        <v>239</v>
      </c>
      <c r="D253" s="70">
        <v>752.1549</v>
      </c>
      <c r="E253" s="70">
        <v>0</v>
      </c>
      <c r="F253" s="71">
        <f>Table323[[#This Row],[Single Family]]+Table323[[#This Row],[2-4 Units]]+Table323[[#This Row],[&gt;4 Units]]</f>
        <v>0</v>
      </c>
      <c r="G253" s="71"/>
      <c r="H253" s="71"/>
      <c r="I253" s="71"/>
      <c r="J253" s="74">
        <v>0</v>
      </c>
      <c r="K253" s="71">
        <f>SUM(Table323[[#This Row],[Single Family ]:[&gt;4 Units ]])</f>
        <v>0</v>
      </c>
      <c r="L253" s="90"/>
      <c r="M253" s="90"/>
      <c r="N253" s="90"/>
      <c r="O253" s="75">
        <v>0</v>
      </c>
      <c r="Q253" s="147" t="s">
        <v>165</v>
      </c>
      <c r="R253" s="138" t="s">
        <v>254</v>
      </c>
      <c r="S253" s="139" t="s">
        <v>239</v>
      </c>
      <c r="T253" s="140">
        <v>752.1549</v>
      </c>
      <c r="U253" s="140">
        <v>0</v>
      </c>
      <c r="V253" s="141">
        <f>Table323[[#This Row],[Single Family]]+Table323[[#This Row],[2-4 Units]]+Table323[[#This Row],[&gt;4 Units]]</f>
        <v>0</v>
      </c>
      <c r="W253" s="141"/>
      <c r="X253" s="141"/>
      <c r="Y253" s="141"/>
      <c r="Z253" s="142">
        <v>0</v>
      </c>
      <c r="AA253" s="141">
        <f>SUM(Table323[[#This Row],[Single Family ]:[&gt;4 Units ]])</f>
        <v>0</v>
      </c>
      <c r="AB253" s="143"/>
      <c r="AC253" s="143"/>
      <c r="AD253" s="143"/>
      <c r="AE253" s="144">
        <v>0</v>
      </c>
    </row>
    <row r="254" spans="1:31" s="72" customFormat="1" x14ac:dyDescent="0.25">
      <c r="A254" s="67" t="s">
        <v>165</v>
      </c>
      <c r="B254" s="68" t="s">
        <v>251</v>
      </c>
      <c r="C254" s="69" t="s">
        <v>239</v>
      </c>
      <c r="D254" s="70">
        <v>83322.580300000103</v>
      </c>
      <c r="E254" s="70">
        <v>29975.46</v>
      </c>
      <c r="F254" s="71">
        <f>Table323[[#This Row],[Single Family]]+Table323[[#This Row],[2-4 Units]]+Table323[[#This Row],[&gt;4 Units]]</f>
        <v>8</v>
      </c>
      <c r="G254" s="71">
        <v>8</v>
      </c>
      <c r="H254" s="71">
        <v>0</v>
      </c>
      <c r="I254" s="71">
        <v>0</v>
      </c>
      <c r="J254" s="74">
        <v>8295.25</v>
      </c>
      <c r="K254" s="71">
        <f>SUM(Table323[[#This Row],[Single Family ]:[&gt;4 Units ]])</f>
        <v>20</v>
      </c>
      <c r="L254" s="90">
        <v>11</v>
      </c>
      <c r="M254" s="90">
        <v>9</v>
      </c>
      <c r="N254" s="90">
        <v>0</v>
      </c>
      <c r="O254" s="75">
        <v>15680.21</v>
      </c>
      <c r="Q254" s="146" t="s">
        <v>165</v>
      </c>
      <c r="R254" s="131" t="s">
        <v>251</v>
      </c>
      <c r="S254" s="132" t="s">
        <v>239</v>
      </c>
      <c r="T254" s="133">
        <v>83322.580300000103</v>
      </c>
      <c r="U254" s="133">
        <v>29975.46</v>
      </c>
      <c r="V254" s="134">
        <f>Table323[[#This Row],[Single Family]]+Table323[[#This Row],[2-4 Units]]+Table323[[#This Row],[&gt;4 Units]]</f>
        <v>8</v>
      </c>
      <c r="W254" s="134">
        <v>8</v>
      </c>
      <c r="X254" s="134">
        <v>0</v>
      </c>
      <c r="Y254" s="134">
        <v>0</v>
      </c>
      <c r="Z254" s="135">
        <v>8295.25</v>
      </c>
      <c r="AA254" s="134">
        <f>SUM(Table323[[#This Row],[Single Family ]:[&gt;4 Units ]])</f>
        <v>20</v>
      </c>
      <c r="AB254" s="136">
        <v>11</v>
      </c>
      <c r="AC254" s="136">
        <v>9</v>
      </c>
      <c r="AD254" s="136">
        <v>0</v>
      </c>
      <c r="AE254" s="137">
        <v>15680.21</v>
      </c>
    </row>
    <row r="255" spans="1:31" s="72" customFormat="1" x14ac:dyDescent="0.25">
      <c r="A255" s="67" t="s">
        <v>166</v>
      </c>
      <c r="B255" s="68" t="s">
        <v>254</v>
      </c>
      <c r="C255" s="69" t="s">
        <v>239</v>
      </c>
      <c r="D255" s="70">
        <v>897.51229999999998</v>
      </c>
      <c r="E255" s="70">
        <v>0</v>
      </c>
      <c r="F255" s="71">
        <f>Table323[[#This Row],[Single Family]]+Table323[[#This Row],[2-4 Units]]+Table323[[#This Row],[&gt;4 Units]]</f>
        <v>0</v>
      </c>
      <c r="G255" s="71"/>
      <c r="H255" s="71"/>
      <c r="I255" s="71"/>
      <c r="J255" s="74">
        <v>0</v>
      </c>
      <c r="K255" s="71">
        <f>SUM(Table323[[#This Row],[Single Family ]:[&gt;4 Units ]])</f>
        <v>0</v>
      </c>
      <c r="L255" s="90"/>
      <c r="M255" s="90"/>
      <c r="N255" s="90"/>
      <c r="O255" s="75">
        <v>0</v>
      </c>
      <c r="Q255" s="147" t="s">
        <v>166</v>
      </c>
      <c r="R255" s="138" t="s">
        <v>254</v>
      </c>
      <c r="S255" s="139" t="s">
        <v>239</v>
      </c>
      <c r="T255" s="140">
        <v>897.51229999999998</v>
      </c>
      <c r="U255" s="140">
        <v>0</v>
      </c>
      <c r="V255" s="141">
        <f>Table323[[#This Row],[Single Family]]+Table323[[#This Row],[2-4 Units]]+Table323[[#This Row],[&gt;4 Units]]</f>
        <v>0</v>
      </c>
      <c r="W255" s="141"/>
      <c r="X255" s="141"/>
      <c r="Y255" s="141"/>
      <c r="Z255" s="142">
        <v>0</v>
      </c>
      <c r="AA255" s="141">
        <f>SUM(Table323[[#This Row],[Single Family ]:[&gt;4 Units ]])</f>
        <v>0</v>
      </c>
      <c r="AB255" s="143"/>
      <c r="AC255" s="143"/>
      <c r="AD255" s="143"/>
      <c r="AE255" s="144">
        <v>0</v>
      </c>
    </row>
    <row r="256" spans="1:31" s="72" customFormat="1" x14ac:dyDescent="0.25">
      <c r="A256" s="67" t="s">
        <v>166</v>
      </c>
      <c r="B256" s="68" t="s">
        <v>265</v>
      </c>
      <c r="C256" s="69" t="s">
        <v>239</v>
      </c>
      <c r="D256" s="70">
        <v>0</v>
      </c>
      <c r="E256" s="70">
        <v>490.74</v>
      </c>
      <c r="F256" s="71">
        <f>Table323[[#This Row],[Single Family]]+Table323[[#This Row],[2-4 Units]]+Table323[[#This Row],[&gt;4 Units]]</f>
        <v>0</v>
      </c>
      <c r="G256" s="71"/>
      <c r="H256" s="71"/>
      <c r="I256" s="71"/>
      <c r="J256" s="74">
        <v>0</v>
      </c>
      <c r="K256" s="71">
        <f>SUM(Table323[[#This Row],[Single Family ]:[&gt;4 Units ]])</f>
        <v>1</v>
      </c>
      <c r="L256" s="90">
        <v>0</v>
      </c>
      <c r="M256" s="90">
        <v>1</v>
      </c>
      <c r="N256" s="90">
        <v>0</v>
      </c>
      <c r="O256" s="75">
        <v>490.74</v>
      </c>
      <c r="Q256" s="146" t="s">
        <v>166</v>
      </c>
      <c r="R256" s="131" t="s">
        <v>265</v>
      </c>
      <c r="S256" s="132" t="s">
        <v>239</v>
      </c>
      <c r="T256" s="133">
        <v>0</v>
      </c>
      <c r="U256" s="133">
        <v>490.74</v>
      </c>
      <c r="V256" s="134">
        <f>Table323[[#This Row],[Single Family]]+Table323[[#This Row],[2-4 Units]]+Table323[[#This Row],[&gt;4 Units]]</f>
        <v>0</v>
      </c>
      <c r="W256" s="134"/>
      <c r="X256" s="134"/>
      <c r="Y256" s="134"/>
      <c r="Z256" s="135">
        <v>0</v>
      </c>
      <c r="AA256" s="134">
        <f>SUM(Table323[[#This Row],[Single Family ]:[&gt;4 Units ]])</f>
        <v>1</v>
      </c>
      <c r="AB256" s="136">
        <v>0</v>
      </c>
      <c r="AC256" s="136">
        <v>1</v>
      </c>
      <c r="AD256" s="136">
        <v>0</v>
      </c>
      <c r="AE256" s="137">
        <v>490.74</v>
      </c>
    </row>
    <row r="257" spans="1:31" s="72" customFormat="1" x14ac:dyDescent="0.25">
      <c r="A257" s="67" t="s">
        <v>166</v>
      </c>
      <c r="B257" s="68" t="s">
        <v>251</v>
      </c>
      <c r="C257" s="69" t="s">
        <v>239</v>
      </c>
      <c r="D257" s="70">
        <v>77725.744400000098</v>
      </c>
      <c r="E257" s="70">
        <v>67092.72</v>
      </c>
      <c r="F257" s="71">
        <f>Table323[[#This Row],[Single Family]]+Table323[[#This Row],[2-4 Units]]+Table323[[#This Row],[&gt;4 Units]]</f>
        <v>69</v>
      </c>
      <c r="G257" s="71">
        <v>63</v>
      </c>
      <c r="H257" s="71">
        <v>6</v>
      </c>
      <c r="I257" s="71">
        <v>0</v>
      </c>
      <c r="J257" s="74">
        <v>38539.730000000003</v>
      </c>
      <c r="K257" s="71">
        <f>SUM(Table323[[#This Row],[Single Family ]:[&gt;4 Units ]])</f>
        <v>15</v>
      </c>
      <c r="L257" s="90">
        <v>13</v>
      </c>
      <c r="M257" s="90">
        <v>2</v>
      </c>
      <c r="N257" s="90">
        <v>0</v>
      </c>
      <c r="O257" s="75">
        <v>28552.99</v>
      </c>
      <c r="Q257" s="147" t="s">
        <v>166</v>
      </c>
      <c r="R257" s="138" t="s">
        <v>251</v>
      </c>
      <c r="S257" s="139" t="s">
        <v>239</v>
      </c>
      <c r="T257" s="140">
        <v>77725.744400000098</v>
      </c>
      <c r="U257" s="140">
        <v>67092.72</v>
      </c>
      <c r="V257" s="141">
        <f>Table323[[#This Row],[Single Family]]+Table323[[#This Row],[2-4 Units]]+Table323[[#This Row],[&gt;4 Units]]</f>
        <v>69</v>
      </c>
      <c r="W257" s="141">
        <v>63</v>
      </c>
      <c r="X257" s="141">
        <v>6</v>
      </c>
      <c r="Y257" s="141">
        <v>0</v>
      </c>
      <c r="Z257" s="142">
        <v>38539.730000000003</v>
      </c>
      <c r="AA257" s="141">
        <f>SUM(Table323[[#This Row],[Single Family ]:[&gt;4 Units ]])</f>
        <v>15</v>
      </c>
      <c r="AB257" s="143">
        <v>13</v>
      </c>
      <c r="AC257" s="143">
        <v>2</v>
      </c>
      <c r="AD257" s="143">
        <v>0</v>
      </c>
      <c r="AE257" s="144">
        <v>28552.99</v>
      </c>
    </row>
    <row r="258" spans="1:31" s="72" customFormat="1" x14ac:dyDescent="0.25">
      <c r="A258" s="67" t="s">
        <v>167</v>
      </c>
      <c r="B258" s="68" t="s">
        <v>245</v>
      </c>
      <c r="C258" s="69" t="s">
        <v>239</v>
      </c>
      <c r="D258" s="70">
        <v>88019.366599999994</v>
      </c>
      <c r="E258" s="70">
        <v>10986.41</v>
      </c>
      <c r="F258" s="71">
        <f>Table323[[#This Row],[Single Family]]+Table323[[#This Row],[2-4 Units]]+Table323[[#This Row],[&gt;4 Units]]</f>
        <v>31</v>
      </c>
      <c r="G258" s="71">
        <v>16</v>
      </c>
      <c r="H258" s="71">
        <v>0</v>
      </c>
      <c r="I258" s="71">
        <v>15</v>
      </c>
      <c r="J258" s="74">
        <v>10986.41</v>
      </c>
      <c r="K258" s="71">
        <f>SUM(Table323[[#This Row],[Single Family ]:[&gt;4 Units ]])</f>
        <v>0</v>
      </c>
      <c r="L258" s="90"/>
      <c r="M258" s="90"/>
      <c r="N258" s="90"/>
      <c r="O258" s="75">
        <v>0</v>
      </c>
      <c r="Q258" s="146" t="s">
        <v>167</v>
      </c>
      <c r="R258" s="131" t="s">
        <v>245</v>
      </c>
      <c r="S258" s="132" t="s">
        <v>239</v>
      </c>
      <c r="T258" s="133">
        <v>88019.366599999994</v>
      </c>
      <c r="U258" s="133">
        <v>10986.41</v>
      </c>
      <c r="V258" s="134">
        <f>Table323[[#This Row],[Single Family]]+Table323[[#This Row],[2-4 Units]]+Table323[[#This Row],[&gt;4 Units]]</f>
        <v>31</v>
      </c>
      <c r="W258" s="134">
        <v>16</v>
      </c>
      <c r="X258" s="134">
        <v>0</v>
      </c>
      <c r="Y258" s="134">
        <v>15</v>
      </c>
      <c r="Z258" s="135">
        <v>10986.41</v>
      </c>
      <c r="AA258" s="134">
        <f>SUM(Table323[[#This Row],[Single Family ]:[&gt;4 Units ]])</f>
        <v>0</v>
      </c>
      <c r="AB258" s="136"/>
      <c r="AC258" s="136"/>
      <c r="AD258" s="136"/>
      <c r="AE258" s="137">
        <v>0</v>
      </c>
    </row>
    <row r="259" spans="1:31" s="72" customFormat="1" x14ac:dyDescent="0.25">
      <c r="A259" s="67" t="s">
        <v>168</v>
      </c>
      <c r="B259" s="68" t="s">
        <v>245</v>
      </c>
      <c r="C259" s="69" t="s">
        <v>239</v>
      </c>
      <c r="D259" s="70">
        <v>58587.509199999899</v>
      </c>
      <c r="E259" s="70">
        <v>301300.26</v>
      </c>
      <c r="F259" s="71">
        <f>Table323[[#This Row],[Single Family]]+Table323[[#This Row],[2-4 Units]]+Table323[[#This Row],[&gt;4 Units]]</f>
        <v>17</v>
      </c>
      <c r="G259" s="71">
        <v>16</v>
      </c>
      <c r="H259" s="71">
        <v>1</v>
      </c>
      <c r="I259" s="71">
        <v>0</v>
      </c>
      <c r="J259" s="74">
        <v>10891.55</v>
      </c>
      <c r="K259" s="71">
        <f>SUM(Table323[[#This Row],[Single Family ]:[&gt;4 Units ]])</f>
        <v>4</v>
      </c>
      <c r="L259" s="90">
        <v>1</v>
      </c>
      <c r="M259" s="90">
        <v>2</v>
      </c>
      <c r="N259" s="90">
        <v>1</v>
      </c>
      <c r="O259" s="75">
        <v>289508.71000000002</v>
      </c>
      <c r="Q259" s="147" t="s">
        <v>168</v>
      </c>
      <c r="R259" s="138" t="s">
        <v>245</v>
      </c>
      <c r="S259" s="139" t="s">
        <v>239</v>
      </c>
      <c r="T259" s="140">
        <v>58587.509199999899</v>
      </c>
      <c r="U259" s="140">
        <v>301300.26</v>
      </c>
      <c r="V259" s="141">
        <f>Table323[[#This Row],[Single Family]]+Table323[[#This Row],[2-4 Units]]+Table323[[#This Row],[&gt;4 Units]]</f>
        <v>17</v>
      </c>
      <c r="W259" s="141">
        <v>16</v>
      </c>
      <c r="X259" s="141">
        <v>1</v>
      </c>
      <c r="Y259" s="141">
        <v>0</v>
      </c>
      <c r="Z259" s="142">
        <v>10891.55</v>
      </c>
      <c r="AA259" s="141">
        <f>SUM(Table323[[#This Row],[Single Family ]:[&gt;4 Units ]])</f>
        <v>4</v>
      </c>
      <c r="AB259" s="143">
        <v>1</v>
      </c>
      <c r="AC259" s="143">
        <v>2</v>
      </c>
      <c r="AD259" s="143">
        <v>1</v>
      </c>
      <c r="AE259" s="144">
        <v>289508.71000000002</v>
      </c>
    </row>
    <row r="260" spans="1:31" s="72" customFormat="1" x14ac:dyDescent="0.25">
      <c r="A260" s="67" t="s">
        <v>169</v>
      </c>
      <c r="B260" s="68" t="s">
        <v>245</v>
      </c>
      <c r="C260" s="69" t="s">
        <v>239</v>
      </c>
      <c r="D260" s="70">
        <v>70907.985900000102</v>
      </c>
      <c r="E260" s="70">
        <v>9897.52</v>
      </c>
      <c r="F260" s="71">
        <f>Table323[[#This Row],[Single Family]]+Table323[[#This Row],[2-4 Units]]+Table323[[#This Row],[&gt;4 Units]]</f>
        <v>24</v>
      </c>
      <c r="G260" s="71">
        <v>19</v>
      </c>
      <c r="H260" s="71">
        <v>1</v>
      </c>
      <c r="I260" s="71">
        <v>4</v>
      </c>
      <c r="J260" s="74">
        <v>9039.11</v>
      </c>
      <c r="K260" s="71">
        <f>SUM(Table323[[#This Row],[Single Family ]:[&gt;4 Units ]])</f>
        <v>2</v>
      </c>
      <c r="L260" s="90">
        <v>2</v>
      </c>
      <c r="M260" s="90">
        <v>0</v>
      </c>
      <c r="N260" s="90">
        <v>0</v>
      </c>
      <c r="O260" s="75">
        <v>858.41</v>
      </c>
      <c r="Q260" s="146" t="s">
        <v>169</v>
      </c>
      <c r="R260" s="131" t="s">
        <v>245</v>
      </c>
      <c r="S260" s="132" t="s">
        <v>239</v>
      </c>
      <c r="T260" s="133">
        <v>70907.985900000102</v>
      </c>
      <c r="U260" s="133">
        <v>9897.52</v>
      </c>
      <c r="V260" s="134">
        <f>Table323[[#This Row],[Single Family]]+Table323[[#This Row],[2-4 Units]]+Table323[[#This Row],[&gt;4 Units]]</f>
        <v>24</v>
      </c>
      <c r="W260" s="134">
        <v>19</v>
      </c>
      <c r="X260" s="134">
        <v>1</v>
      </c>
      <c r="Y260" s="134">
        <v>4</v>
      </c>
      <c r="Z260" s="135">
        <v>9039.11</v>
      </c>
      <c r="AA260" s="134">
        <f>SUM(Table323[[#This Row],[Single Family ]:[&gt;4 Units ]])</f>
        <v>2</v>
      </c>
      <c r="AB260" s="136">
        <v>2</v>
      </c>
      <c r="AC260" s="136">
        <v>0</v>
      </c>
      <c r="AD260" s="136">
        <v>0</v>
      </c>
      <c r="AE260" s="137">
        <v>858.41</v>
      </c>
    </row>
    <row r="261" spans="1:31" s="72" customFormat="1" x14ac:dyDescent="0.25">
      <c r="A261" s="67" t="s">
        <v>234</v>
      </c>
      <c r="B261" s="68" t="s">
        <v>245</v>
      </c>
      <c r="C261" s="69" t="s">
        <v>239</v>
      </c>
      <c r="D261" s="70">
        <v>72449.754100000006</v>
      </c>
      <c r="E261" s="70">
        <v>15589.52</v>
      </c>
      <c r="F261" s="71">
        <f>Table323[[#This Row],[Single Family]]+Table323[[#This Row],[2-4 Units]]+Table323[[#This Row],[&gt;4 Units]]</f>
        <v>37</v>
      </c>
      <c r="G261" s="71">
        <v>19</v>
      </c>
      <c r="H261" s="71">
        <v>3</v>
      </c>
      <c r="I261" s="71">
        <v>15</v>
      </c>
      <c r="J261" s="74">
        <v>11147.17</v>
      </c>
      <c r="K261" s="71">
        <f>SUM(Table323[[#This Row],[Single Family ]:[&gt;4 Units ]])</f>
        <v>4</v>
      </c>
      <c r="L261" s="90">
        <v>4</v>
      </c>
      <c r="M261" s="90">
        <v>0</v>
      </c>
      <c r="N261" s="90">
        <v>0</v>
      </c>
      <c r="O261" s="75">
        <v>4442.3500000000004</v>
      </c>
      <c r="Q261" s="147" t="s">
        <v>234</v>
      </c>
      <c r="R261" s="138" t="s">
        <v>245</v>
      </c>
      <c r="S261" s="139" t="s">
        <v>239</v>
      </c>
      <c r="T261" s="140">
        <v>72449.754100000006</v>
      </c>
      <c r="U261" s="140">
        <v>15589.52</v>
      </c>
      <c r="V261" s="141">
        <f>Table323[[#This Row],[Single Family]]+Table323[[#This Row],[2-4 Units]]+Table323[[#This Row],[&gt;4 Units]]</f>
        <v>37</v>
      </c>
      <c r="W261" s="141">
        <v>19</v>
      </c>
      <c r="X261" s="141">
        <v>3</v>
      </c>
      <c r="Y261" s="141">
        <v>15</v>
      </c>
      <c r="Z261" s="142">
        <v>11147.17</v>
      </c>
      <c r="AA261" s="141">
        <f>SUM(Table323[[#This Row],[Single Family ]:[&gt;4 Units ]])</f>
        <v>4</v>
      </c>
      <c r="AB261" s="143">
        <v>4</v>
      </c>
      <c r="AC261" s="143">
        <v>0</v>
      </c>
      <c r="AD261" s="143">
        <v>0</v>
      </c>
      <c r="AE261" s="144">
        <v>4442.3500000000004</v>
      </c>
    </row>
    <row r="262" spans="1:31" s="72" customFormat="1" x14ac:dyDescent="0.25">
      <c r="A262" s="67" t="s">
        <v>170</v>
      </c>
      <c r="B262" s="68" t="s">
        <v>245</v>
      </c>
      <c r="C262" s="69" t="s">
        <v>239</v>
      </c>
      <c r="D262" s="70">
        <v>76013.063599999805</v>
      </c>
      <c r="E262" s="70">
        <v>23082.76</v>
      </c>
      <c r="F262" s="71">
        <f>Table323[[#This Row],[Single Family]]+Table323[[#This Row],[2-4 Units]]+Table323[[#This Row],[&gt;4 Units]]</f>
        <v>33</v>
      </c>
      <c r="G262" s="71">
        <v>33</v>
      </c>
      <c r="H262" s="71">
        <v>0</v>
      </c>
      <c r="I262" s="71">
        <v>0</v>
      </c>
      <c r="J262" s="74">
        <v>20569.71</v>
      </c>
      <c r="K262" s="71">
        <f>SUM(Table323[[#This Row],[Single Family ]:[&gt;4 Units ]])</f>
        <v>5</v>
      </c>
      <c r="L262" s="90">
        <v>5</v>
      </c>
      <c r="M262" s="90">
        <v>0</v>
      </c>
      <c r="N262" s="90">
        <v>0</v>
      </c>
      <c r="O262" s="75">
        <v>2513.0500000000002</v>
      </c>
      <c r="Q262" s="146" t="s">
        <v>170</v>
      </c>
      <c r="R262" s="131" t="s">
        <v>245</v>
      </c>
      <c r="S262" s="132" t="s">
        <v>239</v>
      </c>
      <c r="T262" s="133">
        <v>76013.063599999805</v>
      </c>
      <c r="U262" s="133">
        <v>23082.76</v>
      </c>
      <c r="V262" s="134">
        <f>Table323[[#This Row],[Single Family]]+Table323[[#This Row],[2-4 Units]]+Table323[[#This Row],[&gt;4 Units]]</f>
        <v>33</v>
      </c>
      <c r="W262" s="134">
        <v>33</v>
      </c>
      <c r="X262" s="134">
        <v>0</v>
      </c>
      <c r="Y262" s="134">
        <v>0</v>
      </c>
      <c r="Z262" s="135">
        <v>20569.71</v>
      </c>
      <c r="AA262" s="134">
        <f>SUM(Table323[[#This Row],[Single Family ]:[&gt;4 Units ]])</f>
        <v>5</v>
      </c>
      <c r="AB262" s="136">
        <v>5</v>
      </c>
      <c r="AC262" s="136">
        <v>0</v>
      </c>
      <c r="AD262" s="136">
        <v>0</v>
      </c>
      <c r="AE262" s="137">
        <v>2513.0500000000002</v>
      </c>
    </row>
    <row r="263" spans="1:31" s="72" customFormat="1" x14ac:dyDescent="0.25">
      <c r="A263" s="67" t="s">
        <v>170</v>
      </c>
      <c r="B263" s="68" t="s">
        <v>270</v>
      </c>
      <c r="C263" s="69" t="s">
        <v>239</v>
      </c>
      <c r="D263" s="70">
        <v>0</v>
      </c>
      <c r="E263" s="70">
        <v>181.36</v>
      </c>
      <c r="F263" s="71">
        <f>Table323[[#This Row],[Single Family]]+Table323[[#This Row],[2-4 Units]]+Table323[[#This Row],[&gt;4 Units]]</f>
        <v>1</v>
      </c>
      <c r="G263" s="71">
        <v>1</v>
      </c>
      <c r="H263" s="71">
        <v>0</v>
      </c>
      <c r="I263" s="71">
        <v>0</v>
      </c>
      <c r="J263" s="74">
        <v>181.36</v>
      </c>
      <c r="K263" s="71">
        <f>SUM(Table323[[#This Row],[Single Family ]:[&gt;4 Units ]])</f>
        <v>0</v>
      </c>
      <c r="L263" s="90"/>
      <c r="M263" s="90"/>
      <c r="N263" s="90"/>
      <c r="O263" s="75">
        <v>0</v>
      </c>
      <c r="Q263" s="147" t="s">
        <v>170</v>
      </c>
      <c r="R263" s="138" t="s">
        <v>270</v>
      </c>
      <c r="S263" s="139" t="s">
        <v>239</v>
      </c>
      <c r="T263" s="140">
        <v>0</v>
      </c>
      <c r="U263" s="140">
        <v>181.36</v>
      </c>
      <c r="V263" s="141">
        <f>Table323[[#This Row],[Single Family]]+Table323[[#This Row],[2-4 Units]]+Table323[[#This Row],[&gt;4 Units]]</f>
        <v>1</v>
      </c>
      <c r="W263" s="141">
        <v>1</v>
      </c>
      <c r="X263" s="141">
        <v>0</v>
      </c>
      <c r="Y263" s="141">
        <v>0</v>
      </c>
      <c r="Z263" s="142">
        <v>181.36</v>
      </c>
      <c r="AA263" s="141">
        <f>SUM(Table323[[#This Row],[Single Family ]:[&gt;4 Units ]])</f>
        <v>0</v>
      </c>
      <c r="AB263" s="143"/>
      <c r="AC263" s="143"/>
      <c r="AD263" s="143"/>
      <c r="AE263" s="144">
        <v>0</v>
      </c>
    </row>
    <row r="264" spans="1:31" s="72" customFormat="1" x14ac:dyDescent="0.25">
      <c r="A264" s="67" t="s">
        <v>171</v>
      </c>
      <c r="B264" s="68" t="s">
        <v>245</v>
      </c>
      <c r="C264" s="69" t="s">
        <v>239</v>
      </c>
      <c r="D264" s="70">
        <v>118660.9953</v>
      </c>
      <c r="E264" s="70">
        <v>120779.61</v>
      </c>
      <c r="F264" s="71">
        <f>Table323[[#This Row],[Single Family]]+Table323[[#This Row],[2-4 Units]]+Table323[[#This Row],[&gt;4 Units]]</f>
        <v>24</v>
      </c>
      <c r="G264" s="71">
        <v>24</v>
      </c>
      <c r="H264" s="71">
        <v>0</v>
      </c>
      <c r="I264" s="71">
        <v>0</v>
      </c>
      <c r="J264" s="74">
        <v>15405.65</v>
      </c>
      <c r="K264" s="71">
        <f>SUM(Table323[[#This Row],[Single Family ]:[&gt;4 Units ]])</f>
        <v>3</v>
      </c>
      <c r="L264" s="90">
        <v>3</v>
      </c>
      <c r="M264" s="90">
        <v>0</v>
      </c>
      <c r="N264" s="90">
        <v>0</v>
      </c>
      <c r="O264" s="75">
        <v>15373.96</v>
      </c>
      <c r="Q264" s="146" t="s">
        <v>171</v>
      </c>
      <c r="R264" s="131" t="s">
        <v>245</v>
      </c>
      <c r="S264" s="132" t="s">
        <v>239</v>
      </c>
      <c r="T264" s="133">
        <v>118660.9953</v>
      </c>
      <c r="U264" s="133">
        <v>120779.61</v>
      </c>
      <c r="V264" s="134">
        <f>Table323[[#This Row],[Single Family]]+Table323[[#This Row],[2-4 Units]]+Table323[[#This Row],[&gt;4 Units]]</f>
        <v>24</v>
      </c>
      <c r="W264" s="134">
        <v>24</v>
      </c>
      <c r="X264" s="134">
        <v>0</v>
      </c>
      <c r="Y264" s="134">
        <v>0</v>
      </c>
      <c r="Z264" s="135">
        <v>15405.65</v>
      </c>
      <c r="AA264" s="134">
        <f>SUM(Table323[[#This Row],[Single Family ]:[&gt;4 Units ]])</f>
        <v>3</v>
      </c>
      <c r="AB264" s="136">
        <v>3</v>
      </c>
      <c r="AC264" s="136">
        <v>0</v>
      </c>
      <c r="AD264" s="136">
        <v>0</v>
      </c>
      <c r="AE264" s="137">
        <v>15373.96</v>
      </c>
    </row>
    <row r="265" spans="1:31" s="72" customFormat="1" x14ac:dyDescent="0.25">
      <c r="A265" s="67" t="s">
        <v>172</v>
      </c>
      <c r="B265" s="68" t="s">
        <v>241</v>
      </c>
      <c r="C265" s="69" t="s">
        <v>239</v>
      </c>
      <c r="D265" s="70">
        <v>454.1302</v>
      </c>
      <c r="E265" s="70">
        <v>0</v>
      </c>
      <c r="F265" s="71">
        <f>Table323[[#This Row],[Single Family]]+Table323[[#This Row],[2-4 Units]]+Table323[[#This Row],[&gt;4 Units]]</f>
        <v>0</v>
      </c>
      <c r="G265" s="71"/>
      <c r="H265" s="71"/>
      <c r="I265" s="71"/>
      <c r="J265" s="74">
        <v>0</v>
      </c>
      <c r="K265" s="71">
        <f>SUM(Table323[[#This Row],[Single Family ]:[&gt;4 Units ]])</f>
        <v>0</v>
      </c>
      <c r="L265" s="90"/>
      <c r="M265" s="90"/>
      <c r="N265" s="90"/>
      <c r="O265" s="75">
        <v>0</v>
      </c>
      <c r="Q265" s="147" t="s">
        <v>172</v>
      </c>
      <c r="R265" s="138" t="s">
        <v>241</v>
      </c>
      <c r="S265" s="139" t="s">
        <v>239</v>
      </c>
      <c r="T265" s="140">
        <v>454.1302</v>
      </c>
      <c r="U265" s="140">
        <v>0</v>
      </c>
      <c r="V265" s="141">
        <f>Table323[[#This Row],[Single Family]]+Table323[[#This Row],[2-4 Units]]+Table323[[#This Row],[&gt;4 Units]]</f>
        <v>0</v>
      </c>
      <c r="W265" s="141"/>
      <c r="X265" s="141"/>
      <c r="Y265" s="141"/>
      <c r="Z265" s="142">
        <v>0</v>
      </c>
      <c r="AA265" s="141">
        <f>SUM(Table323[[#This Row],[Single Family ]:[&gt;4 Units ]])</f>
        <v>0</v>
      </c>
      <c r="AB265" s="143"/>
      <c r="AC265" s="143"/>
      <c r="AD265" s="143"/>
      <c r="AE265" s="144">
        <v>0</v>
      </c>
    </row>
    <row r="266" spans="1:31" s="72" customFormat="1" x14ac:dyDescent="0.25">
      <c r="A266" s="67" t="s">
        <v>172</v>
      </c>
      <c r="B266" s="68" t="s">
        <v>245</v>
      </c>
      <c r="C266" s="69" t="s">
        <v>239</v>
      </c>
      <c r="D266" s="70">
        <v>83005.870799999801</v>
      </c>
      <c r="E266" s="70">
        <v>19090.919999999998</v>
      </c>
      <c r="F266" s="71">
        <f>Table323[[#This Row],[Single Family]]+Table323[[#This Row],[2-4 Units]]+Table323[[#This Row],[&gt;4 Units]]</f>
        <v>25</v>
      </c>
      <c r="G266" s="71">
        <v>25</v>
      </c>
      <c r="H266" s="71">
        <v>0</v>
      </c>
      <c r="I266" s="71">
        <v>0</v>
      </c>
      <c r="J266" s="74">
        <v>15796.6</v>
      </c>
      <c r="K266" s="71">
        <f>SUM(Table323[[#This Row],[Single Family ]:[&gt;4 Units ]])</f>
        <v>1</v>
      </c>
      <c r="L266" s="90">
        <v>1</v>
      </c>
      <c r="M266" s="90">
        <v>0</v>
      </c>
      <c r="N266" s="90">
        <v>0</v>
      </c>
      <c r="O266" s="75">
        <v>3294.32</v>
      </c>
      <c r="Q266" s="146" t="s">
        <v>172</v>
      </c>
      <c r="R266" s="131" t="s">
        <v>245</v>
      </c>
      <c r="S266" s="132" t="s">
        <v>239</v>
      </c>
      <c r="T266" s="133">
        <v>83005.870799999801</v>
      </c>
      <c r="U266" s="133">
        <v>19090.919999999998</v>
      </c>
      <c r="V266" s="134">
        <f>Table323[[#This Row],[Single Family]]+Table323[[#This Row],[2-4 Units]]+Table323[[#This Row],[&gt;4 Units]]</f>
        <v>25</v>
      </c>
      <c r="W266" s="134">
        <v>25</v>
      </c>
      <c r="X266" s="134">
        <v>0</v>
      </c>
      <c r="Y266" s="134">
        <v>0</v>
      </c>
      <c r="Z266" s="135">
        <v>15796.6</v>
      </c>
      <c r="AA266" s="134">
        <f>SUM(Table323[[#This Row],[Single Family ]:[&gt;4 Units ]])</f>
        <v>1</v>
      </c>
      <c r="AB266" s="136">
        <v>1</v>
      </c>
      <c r="AC266" s="136">
        <v>0</v>
      </c>
      <c r="AD266" s="136">
        <v>0</v>
      </c>
      <c r="AE266" s="137">
        <v>3294.32</v>
      </c>
    </row>
    <row r="267" spans="1:31" s="72" customFormat="1" x14ac:dyDescent="0.25">
      <c r="A267" s="67" t="s">
        <v>172</v>
      </c>
      <c r="B267" s="68" t="s">
        <v>249</v>
      </c>
      <c r="C267" s="69" t="s">
        <v>239</v>
      </c>
      <c r="D267" s="70">
        <v>728.59849999999994</v>
      </c>
      <c r="E267" s="70">
        <v>1151.49</v>
      </c>
      <c r="F267" s="71">
        <f>Table323[[#This Row],[Single Family]]+Table323[[#This Row],[2-4 Units]]+Table323[[#This Row],[&gt;4 Units]]</f>
        <v>1</v>
      </c>
      <c r="G267" s="71">
        <v>1</v>
      </c>
      <c r="H267" s="71">
        <v>0</v>
      </c>
      <c r="I267" s="71">
        <v>0</v>
      </c>
      <c r="J267" s="74">
        <v>1151.49</v>
      </c>
      <c r="K267" s="71">
        <f>SUM(Table323[[#This Row],[Single Family ]:[&gt;4 Units ]])</f>
        <v>0</v>
      </c>
      <c r="L267" s="90"/>
      <c r="M267" s="90"/>
      <c r="N267" s="90"/>
      <c r="O267" s="75">
        <v>0</v>
      </c>
      <c r="Q267" s="147" t="s">
        <v>172</v>
      </c>
      <c r="R267" s="138" t="s">
        <v>249</v>
      </c>
      <c r="S267" s="139" t="s">
        <v>239</v>
      </c>
      <c r="T267" s="140">
        <v>728.59849999999994</v>
      </c>
      <c r="U267" s="140">
        <v>1151.49</v>
      </c>
      <c r="V267" s="141">
        <f>Table323[[#This Row],[Single Family]]+Table323[[#This Row],[2-4 Units]]+Table323[[#This Row],[&gt;4 Units]]</f>
        <v>1</v>
      </c>
      <c r="W267" s="141">
        <v>1</v>
      </c>
      <c r="X267" s="141">
        <v>0</v>
      </c>
      <c r="Y267" s="141">
        <v>0</v>
      </c>
      <c r="Z267" s="142">
        <v>1151.49</v>
      </c>
      <c r="AA267" s="141">
        <f>SUM(Table323[[#This Row],[Single Family ]:[&gt;4 Units ]])</f>
        <v>0</v>
      </c>
      <c r="AB267" s="143"/>
      <c r="AC267" s="143"/>
      <c r="AD267" s="143"/>
      <c r="AE267" s="144">
        <v>0</v>
      </c>
    </row>
    <row r="268" spans="1:31" s="72" customFormat="1" x14ac:dyDescent="0.25">
      <c r="A268" s="67" t="s">
        <v>173</v>
      </c>
      <c r="B268" s="68" t="s">
        <v>245</v>
      </c>
      <c r="C268" s="69" t="s">
        <v>239</v>
      </c>
      <c r="D268" s="70">
        <v>69671.752900000007</v>
      </c>
      <c r="E268" s="70">
        <v>9704.3799999999992</v>
      </c>
      <c r="F268" s="71">
        <f>Table323[[#This Row],[Single Family]]+Table323[[#This Row],[2-4 Units]]+Table323[[#This Row],[&gt;4 Units]]</f>
        <v>16</v>
      </c>
      <c r="G268" s="71">
        <v>16</v>
      </c>
      <c r="H268" s="71">
        <v>0</v>
      </c>
      <c r="I268" s="71">
        <v>0</v>
      </c>
      <c r="J268" s="74">
        <v>9601.5</v>
      </c>
      <c r="K268" s="71">
        <f>SUM(Table323[[#This Row],[Single Family ]:[&gt;4 Units ]])</f>
        <v>1</v>
      </c>
      <c r="L268" s="90">
        <v>0</v>
      </c>
      <c r="M268" s="90">
        <v>1</v>
      </c>
      <c r="N268" s="90">
        <v>0</v>
      </c>
      <c r="O268" s="75">
        <v>102.88</v>
      </c>
      <c r="Q268" s="146" t="s">
        <v>173</v>
      </c>
      <c r="R268" s="131" t="s">
        <v>245</v>
      </c>
      <c r="S268" s="132" t="s">
        <v>239</v>
      </c>
      <c r="T268" s="133">
        <v>69671.752900000007</v>
      </c>
      <c r="U268" s="133">
        <v>9704.3799999999992</v>
      </c>
      <c r="V268" s="134">
        <f>Table323[[#This Row],[Single Family]]+Table323[[#This Row],[2-4 Units]]+Table323[[#This Row],[&gt;4 Units]]</f>
        <v>16</v>
      </c>
      <c r="W268" s="134">
        <v>16</v>
      </c>
      <c r="X268" s="134">
        <v>0</v>
      </c>
      <c r="Y268" s="134">
        <v>0</v>
      </c>
      <c r="Z268" s="135">
        <v>9601.5</v>
      </c>
      <c r="AA268" s="134">
        <f>SUM(Table323[[#This Row],[Single Family ]:[&gt;4 Units ]])</f>
        <v>1</v>
      </c>
      <c r="AB268" s="136">
        <v>0</v>
      </c>
      <c r="AC268" s="136">
        <v>1</v>
      </c>
      <c r="AD268" s="136">
        <v>0</v>
      </c>
      <c r="AE268" s="137">
        <v>102.88</v>
      </c>
    </row>
    <row r="269" spans="1:31" s="72" customFormat="1" x14ac:dyDescent="0.25">
      <c r="A269" s="67" t="s">
        <v>174</v>
      </c>
      <c r="B269" s="68" t="s">
        <v>245</v>
      </c>
      <c r="C269" s="69" t="s">
        <v>239</v>
      </c>
      <c r="D269" s="70">
        <v>80824.2261</v>
      </c>
      <c r="E269" s="70">
        <v>18168.400000000001</v>
      </c>
      <c r="F269" s="71">
        <f>Table323[[#This Row],[Single Family]]+Table323[[#This Row],[2-4 Units]]+Table323[[#This Row],[&gt;4 Units]]</f>
        <v>29</v>
      </c>
      <c r="G269" s="71">
        <v>29</v>
      </c>
      <c r="H269" s="71">
        <v>0</v>
      </c>
      <c r="I269" s="71">
        <v>0</v>
      </c>
      <c r="J269" s="74">
        <v>17324.400000000001</v>
      </c>
      <c r="K269" s="71">
        <f>SUM(Table323[[#This Row],[Single Family ]:[&gt;4 Units ]])</f>
        <v>2</v>
      </c>
      <c r="L269" s="90">
        <v>2</v>
      </c>
      <c r="M269" s="90">
        <v>0</v>
      </c>
      <c r="N269" s="90">
        <v>0</v>
      </c>
      <c r="O269" s="75">
        <v>844</v>
      </c>
      <c r="Q269" s="147" t="s">
        <v>174</v>
      </c>
      <c r="R269" s="138" t="s">
        <v>245</v>
      </c>
      <c r="S269" s="139" t="s">
        <v>239</v>
      </c>
      <c r="T269" s="140">
        <v>80824.2261</v>
      </c>
      <c r="U269" s="140">
        <v>18168.400000000001</v>
      </c>
      <c r="V269" s="141">
        <f>Table323[[#This Row],[Single Family]]+Table323[[#This Row],[2-4 Units]]+Table323[[#This Row],[&gt;4 Units]]</f>
        <v>29</v>
      </c>
      <c r="W269" s="141">
        <v>29</v>
      </c>
      <c r="X269" s="141">
        <v>0</v>
      </c>
      <c r="Y269" s="141">
        <v>0</v>
      </c>
      <c r="Z269" s="142">
        <v>17324.400000000001</v>
      </c>
      <c r="AA269" s="141">
        <f>SUM(Table323[[#This Row],[Single Family ]:[&gt;4 Units ]])</f>
        <v>2</v>
      </c>
      <c r="AB269" s="143">
        <v>2</v>
      </c>
      <c r="AC269" s="143">
        <v>0</v>
      </c>
      <c r="AD269" s="143">
        <v>0</v>
      </c>
      <c r="AE269" s="144">
        <v>844</v>
      </c>
    </row>
    <row r="270" spans="1:31" s="72" customFormat="1" x14ac:dyDescent="0.25">
      <c r="A270" s="67" t="s">
        <v>175</v>
      </c>
      <c r="B270" s="68" t="s">
        <v>245</v>
      </c>
      <c r="C270" s="69" t="s">
        <v>239</v>
      </c>
      <c r="D270" s="70">
        <v>77262.277400000094</v>
      </c>
      <c r="E270" s="70">
        <v>11582.4</v>
      </c>
      <c r="F270" s="71">
        <f>Table323[[#This Row],[Single Family]]+Table323[[#This Row],[2-4 Units]]+Table323[[#This Row],[&gt;4 Units]]</f>
        <v>28</v>
      </c>
      <c r="G270" s="71">
        <v>25</v>
      </c>
      <c r="H270" s="71">
        <v>1</v>
      </c>
      <c r="I270" s="71">
        <v>2</v>
      </c>
      <c r="J270" s="74">
        <v>10668.61</v>
      </c>
      <c r="K270" s="71">
        <f>SUM(Table323[[#This Row],[Single Family ]:[&gt;4 Units ]])</f>
        <v>3</v>
      </c>
      <c r="L270" s="90">
        <v>2</v>
      </c>
      <c r="M270" s="90">
        <v>1</v>
      </c>
      <c r="N270" s="90">
        <v>0</v>
      </c>
      <c r="O270" s="75">
        <v>913.79</v>
      </c>
      <c r="Q270" s="146" t="s">
        <v>175</v>
      </c>
      <c r="R270" s="131" t="s">
        <v>245</v>
      </c>
      <c r="S270" s="132" t="s">
        <v>239</v>
      </c>
      <c r="T270" s="133">
        <v>77262.277400000094</v>
      </c>
      <c r="U270" s="133">
        <v>11582.4</v>
      </c>
      <c r="V270" s="134">
        <f>Table323[[#This Row],[Single Family]]+Table323[[#This Row],[2-4 Units]]+Table323[[#This Row],[&gt;4 Units]]</f>
        <v>28</v>
      </c>
      <c r="W270" s="134">
        <v>25</v>
      </c>
      <c r="X270" s="134">
        <v>1</v>
      </c>
      <c r="Y270" s="134">
        <v>2</v>
      </c>
      <c r="Z270" s="135">
        <v>10668.61</v>
      </c>
      <c r="AA270" s="134">
        <f>SUM(Table323[[#This Row],[Single Family ]:[&gt;4 Units ]])</f>
        <v>3</v>
      </c>
      <c r="AB270" s="136">
        <v>2</v>
      </c>
      <c r="AC270" s="136">
        <v>1</v>
      </c>
      <c r="AD270" s="136">
        <v>0</v>
      </c>
      <c r="AE270" s="137">
        <v>913.79</v>
      </c>
    </row>
    <row r="271" spans="1:31" s="72" customFormat="1" x14ac:dyDescent="0.25">
      <c r="A271" s="67" t="s">
        <v>176</v>
      </c>
      <c r="B271" s="68" t="s">
        <v>245</v>
      </c>
      <c r="C271" s="69" t="s">
        <v>239</v>
      </c>
      <c r="D271" s="70">
        <v>116407.5059</v>
      </c>
      <c r="E271" s="70">
        <v>22949.33</v>
      </c>
      <c r="F271" s="71">
        <f>Table323[[#This Row],[Single Family]]+Table323[[#This Row],[2-4 Units]]+Table323[[#This Row],[&gt;4 Units]]</f>
        <v>43</v>
      </c>
      <c r="G271" s="71">
        <v>40</v>
      </c>
      <c r="H271" s="71">
        <v>1</v>
      </c>
      <c r="I271" s="71">
        <v>2</v>
      </c>
      <c r="J271" s="74">
        <v>22949.33</v>
      </c>
      <c r="K271" s="71">
        <f>SUM(Table323[[#This Row],[Single Family ]:[&gt;4 Units ]])</f>
        <v>0</v>
      </c>
      <c r="L271" s="90"/>
      <c r="M271" s="90"/>
      <c r="N271" s="90"/>
      <c r="O271" s="75">
        <v>0</v>
      </c>
      <c r="Q271" s="147" t="s">
        <v>176</v>
      </c>
      <c r="R271" s="138" t="s">
        <v>245</v>
      </c>
      <c r="S271" s="139" t="s">
        <v>239</v>
      </c>
      <c r="T271" s="140">
        <v>116407.5059</v>
      </c>
      <c r="U271" s="140">
        <v>22949.33</v>
      </c>
      <c r="V271" s="141">
        <f>Table323[[#This Row],[Single Family]]+Table323[[#This Row],[2-4 Units]]+Table323[[#This Row],[&gt;4 Units]]</f>
        <v>43</v>
      </c>
      <c r="W271" s="141">
        <v>40</v>
      </c>
      <c r="X271" s="141">
        <v>1</v>
      </c>
      <c r="Y271" s="141">
        <v>2</v>
      </c>
      <c r="Z271" s="142">
        <v>22949.33</v>
      </c>
      <c r="AA271" s="141">
        <f>SUM(Table323[[#This Row],[Single Family ]:[&gt;4 Units ]])</f>
        <v>0</v>
      </c>
      <c r="AB271" s="143"/>
      <c r="AC271" s="143"/>
      <c r="AD271" s="143"/>
      <c r="AE271" s="144">
        <v>0</v>
      </c>
    </row>
    <row r="272" spans="1:31" s="72" customFormat="1" x14ac:dyDescent="0.25">
      <c r="A272" s="67" t="s">
        <v>177</v>
      </c>
      <c r="B272" s="68" t="s">
        <v>245</v>
      </c>
      <c r="C272" s="69" t="s">
        <v>239</v>
      </c>
      <c r="D272" s="70">
        <v>55146.045800000102</v>
      </c>
      <c r="E272" s="70">
        <v>21109.09</v>
      </c>
      <c r="F272" s="71">
        <f>Table323[[#This Row],[Single Family]]+Table323[[#This Row],[2-4 Units]]+Table323[[#This Row],[&gt;4 Units]]</f>
        <v>19</v>
      </c>
      <c r="G272" s="71">
        <v>18</v>
      </c>
      <c r="H272" s="71">
        <v>1</v>
      </c>
      <c r="I272" s="71">
        <v>0</v>
      </c>
      <c r="J272" s="74">
        <v>11439.41</v>
      </c>
      <c r="K272" s="71">
        <f>SUM(Table323[[#This Row],[Single Family ]:[&gt;4 Units ]])</f>
        <v>4</v>
      </c>
      <c r="L272" s="90">
        <v>4</v>
      </c>
      <c r="M272" s="90">
        <v>0</v>
      </c>
      <c r="N272" s="90">
        <v>0</v>
      </c>
      <c r="O272" s="75">
        <v>9669.68</v>
      </c>
      <c r="Q272" s="146" t="s">
        <v>177</v>
      </c>
      <c r="R272" s="131" t="s">
        <v>245</v>
      </c>
      <c r="S272" s="132" t="s">
        <v>239</v>
      </c>
      <c r="T272" s="133">
        <v>55146.045800000102</v>
      </c>
      <c r="U272" s="133">
        <v>21109.09</v>
      </c>
      <c r="V272" s="134">
        <f>Table323[[#This Row],[Single Family]]+Table323[[#This Row],[2-4 Units]]+Table323[[#This Row],[&gt;4 Units]]</f>
        <v>19</v>
      </c>
      <c r="W272" s="134">
        <v>18</v>
      </c>
      <c r="X272" s="134">
        <v>1</v>
      </c>
      <c r="Y272" s="134">
        <v>0</v>
      </c>
      <c r="Z272" s="135">
        <v>11439.41</v>
      </c>
      <c r="AA272" s="134">
        <f>SUM(Table323[[#This Row],[Single Family ]:[&gt;4 Units ]])</f>
        <v>4</v>
      </c>
      <c r="AB272" s="136">
        <v>4</v>
      </c>
      <c r="AC272" s="136">
        <v>0</v>
      </c>
      <c r="AD272" s="136">
        <v>0</v>
      </c>
      <c r="AE272" s="137">
        <v>9669.68</v>
      </c>
    </row>
    <row r="273" spans="1:31" s="72" customFormat="1" x14ac:dyDescent="0.25">
      <c r="A273" s="67" t="s">
        <v>177</v>
      </c>
      <c r="B273" s="68" t="s">
        <v>249</v>
      </c>
      <c r="C273" s="69" t="s">
        <v>239</v>
      </c>
      <c r="D273" s="70">
        <v>0</v>
      </c>
      <c r="E273" s="70">
        <v>0</v>
      </c>
      <c r="F273" s="71">
        <f>Table323[[#This Row],[Single Family]]+Table323[[#This Row],[2-4 Units]]+Table323[[#This Row],[&gt;4 Units]]</f>
        <v>0</v>
      </c>
      <c r="G273" s="71"/>
      <c r="H273" s="71"/>
      <c r="I273" s="71"/>
      <c r="J273" s="74">
        <v>0</v>
      </c>
      <c r="K273" s="71">
        <f>SUM(Table323[[#This Row],[Single Family ]:[&gt;4 Units ]])</f>
        <v>0</v>
      </c>
      <c r="L273" s="90"/>
      <c r="M273" s="90"/>
      <c r="N273" s="90"/>
      <c r="O273" s="75">
        <v>0</v>
      </c>
      <c r="Q273" s="147" t="s">
        <v>177</v>
      </c>
      <c r="R273" s="138" t="s">
        <v>249</v>
      </c>
      <c r="S273" s="139" t="s">
        <v>239</v>
      </c>
      <c r="T273" s="140">
        <v>0</v>
      </c>
      <c r="U273" s="140">
        <v>0</v>
      </c>
      <c r="V273" s="141">
        <f>Table323[[#This Row],[Single Family]]+Table323[[#This Row],[2-4 Units]]+Table323[[#This Row],[&gt;4 Units]]</f>
        <v>0</v>
      </c>
      <c r="W273" s="141"/>
      <c r="X273" s="141"/>
      <c r="Y273" s="141"/>
      <c r="Z273" s="142">
        <v>0</v>
      </c>
      <c r="AA273" s="141">
        <f>SUM(Table323[[#This Row],[Single Family ]:[&gt;4 Units ]])</f>
        <v>0</v>
      </c>
      <c r="AB273" s="143"/>
      <c r="AC273" s="143"/>
      <c r="AD273" s="143"/>
      <c r="AE273" s="144">
        <v>0</v>
      </c>
    </row>
    <row r="274" spans="1:31" s="72" customFormat="1" x14ac:dyDescent="0.25">
      <c r="A274" s="67" t="s">
        <v>177</v>
      </c>
      <c r="B274" s="68" t="s">
        <v>252</v>
      </c>
      <c r="C274" s="69" t="s">
        <v>239</v>
      </c>
      <c r="D274" s="70">
        <v>43.496099999999998</v>
      </c>
      <c r="E274" s="70">
        <v>0</v>
      </c>
      <c r="F274" s="71">
        <f>Table323[[#This Row],[Single Family]]+Table323[[#This Row],[2-4 Units]]+Table323[[#This Row],[&gt;4 Units]]</f>
        <v>0</v>
      </c>
      <c r="G274" s="71"/>
      <c r="H274" s="71"/>
      <c r="I274" s="71"/>
      <c r="J274" s="74">
        <v>0</v>
      </c>
      <c r="K274" s="71">
        <f>SUM(Table323[[#This Row],[Single Family ]:[&gt;4 Units ]])</f>
        <v>0</v>
      </c>
      <c r="L274" s="90"/>
      <c r="M274" s="90"/>
      <c r="N274" s="90"/>
      <c r="O274" s="75">
        <v>0</v>
      </c>
      <c r="Q274" s="146" t="s">
        <v>177</v>
      </c>
      <c r="R274" s="131" t="s">
        <v>252</v>
      </c>
      <c r="S274" s="132" t="s">
        <v>239</v>
      </c>
      <c r="T274" s="133">
        <v>43.496099999999998</v>
      </c>
      <c r="U274" s="133">
        <v>0</v>
      </c>
      <c r="V274" s="134">
        <f>Table323[[#This Row],[Single Family]]+Table323[[#This Row],[2-4 Units]]+Table323[[#This Row],[&gt;4 Units]]</f>
        <v>0</v>
      </c>
      <c r="W274" s="134"/>
      <c r="X274" s="134"/>
      <c r="Y274" s="134"/>
      <c r="Z274" s="135">
        <v>0</v>
      </c>
      <c r="AA274" s="134">
        <f>SUM(Table323[[#This Row],[Single Family ]:[&gt;4 Units ]])</f>
        <v>0</v>
      </c>
      <c r="AB274" s="136"/>
      <c r="AC274" s="136"/>
      <c r="AD274" s="136"/>
      <c r="AE274" s="137">
        <v>0</v>
      </c>
    </row>
    <row r="275" spans="1:31" s="72" customFormat="1" x14ac:dyDescent="0.25">
      <c r="A275" s="67" t="s">
        <v>178</v>
      </c>
      <c r="B275" s="68" t="s">
        <v>254</v>
      </c>
      <c r="C275" s="69" t="s">
        <v>239</v>
      </c>
      <c r="D275" s="70">
        <v>88.630099999999999</v>
      </c>
      <c r="E275" s="70">
        <v>0</v>
      </c>
      <c r="F275" s="71">
        <f>Table323[[#This Row],[Single Family]]+Table323[[#This Row],[2-4 Units]]+Table323[[#This Row],[&gt;4 Units]]</f>
        <v>0</v>
      </c>
      <c r="G275" s="71"/>
      <c r="H275" s="71"/>
      <c r="I275" s="71"/>
      <c r="J275" s="74">
        <v>0</v>
      </c>
      <c r="K275" s="71">
        <f>SUM(Table323[[#This Row],[Single Family ]:[&gt;4 Units ]])</f>
        <v>0</v>
      </c>
      <c r="L275" s="90"/>
      <c r="M275" s="90"/>
      <c r="N275" s="90"/>
      <c r="O275" s="75">
        <v>0</v>
      </c>
      <c r="Q275" s="147" t="s">
        <v>178</v>
      </c>
      <c r="R275" s="138" t="s">
        <v>254</v>
      </c>
      <c r="S275" s="139" t="s">
        <v>239</v>
      </c>
      <c r="T275" s="140">
        <v>88.630099999999999</v>
      </c>
      <c r="U275" s="140">
        <v>0</v>
      </c>
      <c r="V275" s="141">
        <f>Table323[[#This Row],[Single Family]]+Table323[[#This Row],[2-4 Units]]+Table323[[#This Row],[&gt;4 Units]]</f>
        <v>0</v>
      </c>
      <c r="W275" s="141"/>
      <c r="X275" s="141"/>
      <c r="Y275" s="141"/>
      <c r="Z275" s="142">
        <v>0</v>
      </c>
      <c r="AA275" s="141">
        <f>SUM(Table323[[#This Row],[Single Family ]:[&gt;4 Units ]])</f>
        <v>0</v>
      </c>
      <c r="AB275" s="143"/>
      <c r="AC275" s="143"/>
      <c r="AD275" s="143"/>
      <c r="AE275" s="144">
        <v>0</v>
      </c>
    </row>
    <row r="276" spans="1:31" s="72" customFormat="1" x14ac:dyDescent="0.25">
      <c r="A276" s="67" t="s">
        <v>178</v>
      </c>
      <c r="B276" s="68" t="s">
        <v>251</v>
      </c>
      <c r="C276" s="69" t="s">
        <v>239</v>
      </c>
      <c r="D276" s="70">
        <v>138.0009</v>
      </c>
      <c r="E276" s="70">
        <v>0</v>
      </c>
      <c r="F276" s="71">
        <f>Table323[[#This Row],[Single Family]]+Table323[[#This Row],[2-4 Units]]+Table323[[#This Row],[&gt;4 Units]]</f>
        <v>0</v>
      </c>
      <c r="G276" s="71"/>
      <c r="H276" s="71"/>
      <c r="I276" s="71"/>
      <c r="J276" s="74">
        <v>0</v>
      </c>
      <c r="K276" s="71">
        <f>SUM(Table323[[#This Row],[Single Family ]:[&gt;4 Units ]])</f>
        <v>0</v>
      </c>
      <c r="L276" s="90"/>
      <c r="M276" s="90"/>
      <c r="N276" s="90"/>
      <c r="O276" s="75">
        <v>0</v>
      </c>
      <c r="Q276" s="146" t="s">
        <v>178</v>
      </c>
      <c r="R276" s="131" t="s">
        <v>251</v>
      </c>
      <c r="S276" s="132" t="s">
        <v>239</v>
      </c>
      <c r="T276" s="133">
        <v>138.0009</v>
      </c>
      <c r="U276" s="133">
        <v>0</v>
      </c>
      <c r="V276" s="134">
        <f>Table323[[#This Row],[Single Family]]+Table323[[#This Row],[2-4 Units]]+Table323[[#This Row],[&gt;4 Units]]</f>
        <v>0</v>
      </c>
      <c r="W276" s="134"/>
      <c r="X276" s="134"/>
      <c r="Y276" s="134"/>
      <c r="Z276" s="135">
        <v>0</v>
      </c>
      <c r="AA276" s="134">
        <f>SUM(Table323[[#This Row],[Single Family ]:[&gt;4 Units ]])</f>
        <v>0</v>
      </c>
      <c r="AB276" s="136"/>
      <c r="AC276" s="136"/>
      <c r="AD276" s="136"/>
      <c r="AE276" s="137">
        <v>0</v>
      </c>
    </row>
    <row r="277" spans="1:31" s="72" customFormat="1" x14ac:dyDescent="0.25">
      <c r="A277" s="67" t="s">
        <v>178</v>
      </c>
      <c r="B277" s="68" t="s">
        <v>252</v>
      </c>
      <c r="C277" s="69" t="s">
        <v>239</v>
      </c>
      <c r="D277" s="70">
        <v>140097.96650000001</v>
      </c>
      <c r="E277" s="70">
        <v>129756.75</v>
      </c>
      <c r="F277" s="71">
        <f>Table323[[#This Row],[Single Family]]+Table323[[#This Row],[2-4 Units]]+Table323[[#This Row],[&gt;4 Units]]</f>
        <v>29</v>
      </c>
      <c r="G277" s="71">
        <v>28</v>
      </c>
      <c r="H277" s="71">
        <v>1</v>
      </c>
      <c r="I277" s="71">
        <v>0</v>
      </c>
      <c r="J277" s="74">
        <v>25256.38</v>
      </c>
      <c r="K277" s="71">
        <f>SUM(Table323[[#This Row],[Single Family ]:[&gt;4 Units ]])</f>
        <v>11</v>
      </c>
      <c r="L277" s="90">
        <v>7</v>
      </c>
      <c r="M277" s="90">
        <v>2</v>
      </c>
      <c r="N277" s="90">
        <v>2</v>
      </c>
      <c r="O277" s="75">
        <v>104500.37</v>
      </c>
      <c r="Q277" s="147" t="s">
        <v>178</v>
      </c>
      <c r="R277" s="138" t="s">
        <v>252</v>
      </c>
      <c r="S277" s="139" t="s">
        <v>239</v>
      </c>
      <c r="T277" s="140">
        <v>140097.96650000001</v>
      </c>
      <c r="U277" s="140">
        <v>129756.75</v>
      </c>
      <c r="V277" s="141">
        <f>Table323[[#This Row],[Single Family]]+Table323[[#This Row],[2-4 Units]]+Table323[[#This Row],[&gt;4 Units]]</f>
        <v>29</v>
      </c>
      <c r="W277" s="141">
        <v>28</v>
      </c>
      <c r="X277" s="141">
        <v>1</v>
      </c>
      <c r="Y277" s="141">
        <v>0</v>
      </c>
      <c r="Z277" s="142">
        <v>25256.38</v>
      </c>
      <c r="AA277" s="141">
        <f>SUM(Table323[[#This Row],[Single Family ]:[&gt;4 Units ]])</f>
        <v>11</v>
      </c>
      <c r="AB277" s="143">
        <v>7</v>
      </c>
      <c r="AC277" s="143">
        <v>2</v>
      </c>
      <c r="AD277" s="143">
        <v>2</v>
      </c>
      <c r="AE277" s="144">
        <v>104500.37</v>
      </c>
    </row>
    <row r="278" spans="1:31" s="72" customFormat="1" x14ac:dyDescent="0.25">
      <c r="A278" s="67" t="s">
        <v>179</v>
      </c>
      <c r="B278" s="68" t="s">
        <v>254</v>
      </c>
      <c r="C278" s="69" t="s">
        <v>239</v>
      </c>
      <c r="D278" s="70">
        <v>546.85829999999999</v>
      </c>
      <c r="E278" s="70">
        <v>0</v>
      </c>
      <c r="F278" s="71">
        <f>Table323[[#This Row],[Single Family]]+Table323[[#This Row],[2-4 Units]]+Table323[[#This Row],[&gt;4 Units]]</f>
        <v>0</v>
      </c>
      <c r="G278" s="71"/>
      <c r="H278" s="71"/>
      <c r="I278" s="71"/>
      <c r="J278" s="74">
        <v>0</v>
      </c>
      <c r="K278" s="71">
        <f>SUM(Table323[[#This Row],[Single Family ]:[&gt;4 Units ]])</f>
        <v>0</v>
      </c>
      <c r="L278" s="90"/>
      <c r="M278" s="90"/>
      <c r="N278" s="90"/>
      <c r="O278" s="75">
        <v>0</v>
      </c>
      <c r="Q278" s="146" t="s">
        <v>179</v>
      </c>
      <c r="R278" s="131" t="s">
        <v>254</v>
      </c>
      <c r="S278" s="132" t="s">
        <v>239</v>
      </c>
      <c r="T278" s="133">
        <v>546.85829999999999</v>
      </c>
      <c r="U278" s="133">
        <v>0</v>
      </c>
      <c r="V278" s="134">
        <f>Table323[[#This Row],[Single Family]]+Table323[[#This Row],[2-4 Units]]+Table323[[#This Row],[&gt;4 Units]]</f>
        <v>0</v>
      </c>
      <c r="W278" s="134"/>
      <c r="X278" s="134"/>
      <c r="Y278" s="134"/>
      <c r="Z278" s="135">
        <v>0</v>
      </c>
      <c r="AA278" s="134">
        <f>SUM(Table323[[#This Row],[Single Family ]:[&gt;4 Units ]])</f>
        <v>0</v>
      </c>
      <c r="AB278" s="136"/>
      <c r="AC278" s="136"/>
      <c r="AD278" s="136"/>
      <c r="AE278" s="137">
        <v>0</v>
      </c>
    </row>
    <row r="279" spans="1:31" s="72" customFormat="1" x14ac:dyDescent="0.25">
      <c r="A279" s="67" t="s">
        <v>179</v>
      </c>
      <c r="B279" s="68" t="s">
        <v>255</v>
      </c>
      <c r="C279" s="69" t="s">
        <v>239</v>
      </c>
      <c r="D279" s="70">
        <v>476.2285</v>
      </c>
      <c r="E279" s="70">
        <v>1460.87</v>
      </c>
      <c r="F279" s="71">
        <f>Table323[[#This Row],[Single Family]]+Table323[[#This Row],[2-4 Units]]+Table323[[#This Row],[&gt;4 Units]]</f>
        <v>1</v>
      </c>
      <c r="G279" s="71">
        <v>1</v>
      </c>
      <c r="H279" s="71">
        <v>0</v>
      </c>
      <c r="I279" s="71">
        <v>0</v>
      </c>
      <c r="J279" s="74">
        <v>1460.87</v>
      </c>
      <c r="K279" s="71">
        <f>SUM(Table323[[#This Row],[Single Family ]:[&gt;4 Units ]])</f>
        <v>0</v>
      </c>
      <c r="L279" s="90"/>
      <c r="M279" s="90"/>
      <c r="N279" s="90"/>
      <c r="O279" s="75">
        <v>0</v>
      </c>
      <c r="Q279" s="147" t="s">
        <v>179</v>
      </c>
      <c r="R279" s="138" t="s">
        <v>255</v>
      </c>
      <c r="S279" s="139" t="s">
        <v>239</v>
      </c>
      <c r="T279" s="140">
        <v>476.2285</v>
      </c>
      <c r="U279" s="140">
        <v>1460.87</v>
      </c>
      <c r="V279" s="141">
        <f>Table323[[#This Row],[Single Family]]+Table323[[#This Row],[2-4 Units]]+Table323[[#This Row],[&gt;4 Units]]</f>
        <v>1</v>
      </c>
      <c r="W279" s="141">
        <v>1</v>
      </c>
      <c r="X279" s="141">
        <v>0</v>
      </c>
      <c r="Y279" s="141">
        <v>0</v>
      </c>
      <c r="Z279" s="142">
        <v>1460.87</v>
      </c>
      <c r="AA279" s="141">
        <f>SUM(Table323[[#This Row],[Single Family ]:[&gt;4 Units ]])</f>
        <v>0</v>
      </c>
      <c r="AB279" s="143"/>
      <c r="AC279" s="143"/>
      <c r="AD279" s="143"/>
      <c r="AE279" s="144">
        <v>0</v>
      </c>
    </row>
    <row r="280" spans="1:31" s="72" customFormat="1" x14ac:dyDescent="0.25">
      <c r="A280" s="67" t="s">
        <v>179</v>
      </c>
      <c r="B280" s="68" t="s">
        <v>252</v>
      </c>
      <c r="C280" s="69" t="s">
        <v>239</v>
      </c>
      <c r="D280" s="70">
        <v>124643.2671</v>
      </c>
      <c r="E280" s="70">
        <v>33276.18</v>
      </c>
      <c r="F280" s="71">
        <f>Table323[[#This Row],[Single Family]]+Table323[[#This Row],[2-4 Units]]+Table323[[#This Row],[&gt;4 Units]]</f>
        <v>15</v>
      </c>
      <c r="G280" s="71">
        <v>14</v>
      </c>
      <c r="H280" s="71">
        <v>1</v>
      </c>
      <c r="I280" s="71">
        <v>0</v>
      </c>
      <c r="J280" s="74">
        <v>7405.83</v>
      </c>
      <c r="K280" s="71">
        <f>SUM(Table323[[#This Row],[Single Family ]:[&gt;4 Units ]])</f>
        <v>11</v>
      </c>
      <c r="L280" s="90">
        <v>5</v>
      </c>
      <c r="M280" s="90">
        <v>5</v>
      </c>
      <c r="N280" s="90">
        <v>1</v>
      </c>
      <c r="O280" s="75">
        <v>25870.35</v>
      </c>
      <c r="Q280" s="146" t="s">
        <v>179</v>
      </c>
      <c r="R280" s="131" t="s">
        <v>252</v>
      </c>
      <c r="S280" s="132" t="s">
        <v>239</v>
      </c>
      <c r="T280" s="133">
        <v>124643.2671</v>
      </c>
      <c r="U280" s="133">
        <v>33276.18</v>
      </c>
      <c r="V280" s="134">
        <f>Table323[[#This Row],[Single Family]]+Table323[[#This Row],[2-4 Units]]+Table323[[#This Row],[&gt;4 Units]]</f>
        <v>15</v>
      </c>
      <c r="W280" s="134">
        <v>14</v>
      </c>
      <c r="X280" s="134">
        <v>1</v>
      </c>
      <c r="Y280" s="134">
        <v>0</v>
      </c>
      <c r="Z280" s="135">
        <v>7405.83</v>
      </c>
      <c r="AA280" s="134">
        <f>SUM(Table323[[#This Row],[Single Family ]:[&gt;4 Units ]])</f>
        <v>11</v>
      </c>
      <c r="AB280" s="136">
        <v>5</v>
      </c>
      <c r="AC280" s="136">
        <v>5</v>
      </c>
      <c r="AD280" s="136">
        <v>1</v>
      </c>
      <c r="AE280" s="137">
        <v>25870.35</v>
      </c>
    </row>
    <row r="281" spans="1:31" s="72" customFormat="1" x14ac:dyDescent="0.25">
      <c r="A281" s="67" t="s">
        <v>180</v>
      </c>
      <c r="B281" s="68" t="s">
        <v>254</v>
      </c>
      <c r="C281" s="69" t="s">
        <v>244</v>
      </c>
      <c r="D281" s="70">
        <v>645.16579999999999</v>
      </c>
      <c r="E281" s="70">
        <v>0</v>
      </c>
      <c r="F281" s="71">
        <f>Table323[[#This Row],[Single Family]]+Table323[[#This Row],[2-4 Units]]+Table323[[#This Row],[&gt;4 Units]]</f>
        <v>0</v>
      </c>
      <c r="G281" s="71"/>
      <c r="H281" s="71"/>
      <c r="I281" s="71"/>
      <c r="J281" s="74">
        <v>0</v>
      </c>
      <c r="K281" s="71">
        <f>SUM(Table323[[#This Row],[Single Family ]:[&gt;4 Units ]])</f>
        <v>0</v>
      </c>
      <c r="L281" s="90"/>
      <c r="M281" s="90"/>
      <c r="N281" s="90"/>
      <c r="O281" s="75">
        <v>0</v>
      </c>
      <c r="Q281" s="147" t="s">
        <v>180</v>
      </c>
      <c r="R281" s="138" t="s">
        <v>254</v>
      </c>
      <c r="S281" s="139" t="s">
        <v>244</v>
      </c>
      <c r="T281" s="140">
        <v>645.16579999999999</v>
      </c>
      <c r="U281" s="140">
        <v>0</v>
      </c>
      <c r="V281" s="141">
        <f>Table323[[#This Row],[Single Family]]+Table323[[#This Row],[2-4 Units]]+Table323[[#This Row],[&gt;4 Units]]</f>
        <v>0</v>
      </c>
      <c r="W281" s="141"/>
      <c r="X281" s="141"/>
      <c r="Y281" s="141"/>
      <c r="Z281" s="142">
        <v>0</v>
      </c>
      <c r="AA281" s="141">
        <f>SUM(Table323[[#This Row],[Single Family ]:[&gt;4 Units ]])</f>
        <v>0</v>
      </c>
      <c r="AB281" s="143"/>
      <c r="AC281" s="143"/>
      <c r="AD281" s="143"/>
      <c r="AE281" s="144">
        <v>0</v>
      </c>
    </row>
    <row r="282" spans="1:31" s="72" customFormat="1" x14ac:dyDescent="0.25">
      <c r="A282" s="67" t="s">
        <v>180</v>
      </c>
      <c r="B282" s="68" t="s">
        <v>251</v>
      </c>
      <c r="C282" s="69" t="s">
        <v>244</v>
      </c>
      <c r="D282" s="70">
        <v>0</v>
      </c>
      <c r="E282" s="70">
        <v>0</v>
      </c>
      <c r="F282" s="71">
        <f>Table323[[#This Row],[Single Family]]+Table323[[#This Row],[2-4 Units]]+Table323[[#This Row],[&gt;4 Units]]</f>
        <v>0</v>
      </c>
      <c r="G282" s="71"/>
      <c r="H282" s="71"/>
      <c r="I282" s="71"/>
      <c r="J282" s="74">
        <v>0</v>
      </c>
      <c r="K282" s="71">
        <f>SUM(Table323[[#This Row],[Single Family ]:[&gt;4 Units ]])</f>
        <v>0</v>
      </c>
      <c r="L282" s="90"/>
      <c r="M282" s="90"/>
      <c r="N282" s="90"/>
      <c r="O282" s="75">
        <v>0</v>
      </c>
      <c r="Q282" s="146" t="s">
        <v>180</v>
      </c>
      <c r="R282" s="131" t="s">
        <v>251</v>
      </c>
      <c r="S282" s="132" t="s">
        <v>244</v>
      </c>
      <c r="T282" s="133">
        <v>0</v>
      </c>
      <c r="U282" s="133">
        <v>0</v>
      </c>
      <c r="V282" s="134">
        <f>Table323[[#This Row],[Single Family]]+Table323[[#This Row],[2-4 Units]]+Table323[[#This Row],[&gt;4 Units]]</f>
        <v>0</v>
      </c>
      <c r="W282" s="134"/>
      <c r="X282" s="134"/>
      <c r="Y282" s="134"/>
      <c r="Z282" s="135">
        <v>0</v>
      </c>
      <c r="AA282" s="134">
        <f>SUM(Table323[[#This Row],[Single Family ]:[&gt;4 Units ]])</f>
        <v>0</v>
      </c>
      <c r="AB282" s="136"/>
      <c r="AC282" s="136"/>
      <c r="AD282" s="136"/>
      <c r="AE282" s="137">
        <v>0</v>
      </c>
    </row>
    <row r="283" spans="1:31" s="72" customFormat="1" x14ac:dyDescent="0.25">
      <c r="A283" s="67" t="s">
        <v>180</v>
      </c>
      <c r="B283" s="68" t="s">
        <v>255</v>
      </c>
      <c r="C283" s="69" t="s">
        <v>244</v>
      </c>
      <c r="D283" s="70">
        <v>0</v>
      </c>
      <c r="E283" s="70">
        <v>0</v>
      </c>
      <c r="F283" s="71">
        <f>Table323[[#This Row],[Single Family]]+Table323[[#This Row],[2-4 Units]]+Table323[[#This Row],[&gt;4 Units]]</f>
        <v>0</v>
      </c>
      <c r="G283" s="71"/>
      <c r="H283" s="71"/>
      <c r="I283" s="71"/>
      <c r="J283" s="74">
        <v>0</v>
      </c>
      <c r="K283" s="71">
        <f>SUM(Table323[[#This Row],[Single Family ]:[&gt;4 Units ]])</f>
        <v>0</v>
      </c>
      <c r="L283" s="90"/>
      <c r="M283" s="90"/>
      <c r="N283" s="90"/>
      <c r="O283" s="75">
        <v>0</v>
      </c>
      <c r="Q283" s="147" t="s">
        <v>180</v>
      </c>
      <c r="R283" s="138" t="s">
        <v>255</v>
      </c>
      <c r="S283" s="139" t="s">
        <v>244</v>
      </c>
      <c r="T283" s="140">
        <v>0</v>
      </c>
      <c r="U283" s="140">
        <v>0</v>
      </c>
      <c r="V283" s="141">
        <f>Table323[[#This Row],[Single Family]]+Table323[[#This Row],[2-4 Units]]+Table323[[#This Row],[&gt;4 Units]]</f>
        <v>0</v>
      </c>
      <c r="W283" s="141"/>
      <c r="X283" s="141"/>
      <c r="Y283" s="141"/>
      <c r="Z283" s="142">
        <v>0</v>
      </c>
      <c r="AA283" s="141">
        <f>SUM(Table323[[#This Row],[Single Family ]:[&gt;4 Units ]])</f>
        <v>0</v>
      </c>
      <c r="AB283" s="143"/>
      <c r="AC283" s="143"/>
      <c r="AD283" s="143"/>
      <c r="AE283" s="144">
        <v>0</v>
      </c>
    </row>
    <row r="284" spans="1:31" s="72" customFormat="1" x14ac:dyDescent="0.25">
      <c r="A284" s="67" t="s">
        <v>180</v>
      </c>
      <c r="B284" s="68" t="s">
        <v>272</v>
      </c>
      <c r="C284" s="69" t="s">
        <v>239</v>
      </c>
      <c r="D284" s="70">
        <v>0</v>
      </c>
      <c r="E284" s="70">
        <v>6856.05</v>
      </c>
      <c r="F284" s="71">
        <f>Table323[[#This Row],[Single Family]]+Table323[[#This Row],[2-4 Units]]+Table323[[#This Row],[&gt;4 Units]]</f>
        <v>10</v>
      </c>
      <c r="G284" s="71">
        <v>10</v>
      </c>
      <c r="H284" s="71">
        <v>0</v>
      </c>
      <c r="I284" s="71">
        <v>0</v>
      </c>
      <c r="J284" s="74">
        <v>5153.3999999999996</v>
      </c>
      <c r="K284" s="71">
        <f>SUM(Table323[[#This Row],[Single Family ]:[&gt;4 Units ]])</f>
        <v>7</v>
      </c>
      <c r="L284" s="90">
        <v>1</v>
      </c>
      <c r="M284" s="90">
        <v>6</v>
      </c>
      <c r="N284" s="90">
        <v>0</v>
      </c>
      <c r="O284" s="75">
        <v>1702.65</v>
      </c>
      <c r="Q284" s="146" t="s">
        <v>180</v>
      </c>
      <c r="R284" s="131" t="s">
        <v>272</v>
      </c>
      <c r="S284" s="132" t="s">
        <v>239</v>
      </c>
      <c r="T284" s="133">
        <v>0</v>
      </c>
      <c r="U284" s="133">
        <v>6856.05</v>
      </c>
      <c r="V284" s="134">
        <f>Table323[[#This Row],[Single Family]]+Table323[[#This Row],[2-4 Units]]+Table323[[#This Row],[&gt;4 Units]]</f>
        <v>10</v>
      </c>
      <c r="W284" s="134">
        <v>10</v>
      </c>
      <c r="X284" s="134">
        <v>0</v>
      </c>
      <c r="Y284" s="134">
        <v>0</v>
      </c>
      <c r="Z284" s="135">
        <v>5153.3999999999996</v>
      </c>
      <c r="AA284" s="134">
        <f>SUM(Table323[[#This Row],[Single Family ]:[&gt;4 Units ]])</f>
        <v>7</v>
      </c>
      <c r="AB284" s="136">
        <v>1</v>
      </c>
      <c r="AC284" s="136">
        <v>6</v>
      </c>
      <c r="AD284" s="136">
        <v>0</v>
      </c>
      <c r="AE284" s="137">
        <v>1702.65</v>
      </c>
    </row>
    <row r="285" spans="1:31" s="72" customFormat="1" x14ac:dyDescent="0.25">
      <c r="A285" s="67" t="s">
        <v>180</v>
      </c>
      <c r="B285" s="68" t="s">
        <v>252</v>
      </c>
      <c r="C285" s="69" t="s">
        <v>244</v>
      </c>
      <c r="D285" s="70">
        <v>67239.908799999801</v>
      </c>
      <c r="E285" s="70">
        <v>0</v>
      </c>
      <c r="F285" s="71">
        <f>Table323[[#This Row],[Single Family]]+Table323[[#This Row],[2-4 Units]]+Table323[[#This Row],[&gt;4 Units]]</f>
        <v>0</v>
      </c>
      <c r="G285" s="71"/>
      <c r="H285" s="71"/>
      <c r="I285" s="71"/>
      <c r="J285" s="74">
        <v>0</v>
      </c>
      <c r="K285" s="71">
        <f>SUM(Table323[[#This Row],[Single Family ]:[&gt;4 Units ]])</f>
        <v>0</v>
      </c>
      <c r="L285" s="90"/>
      <c r="M285" s="90"/>
      <c r="N285" s="90"/>
      <c r="O285" s="75">
        <v>0</v>
      </c>
      <c r="Q285" s="147" t="s">
        <v>180</v>
      </c>
      <c r="R285" s="138" t="s">
        <v>252</v>
      </c>
      <c r="S285" s="139" t="s">
        <v>244</v>
      </c>
      <c r="T285" s="140">
        <v>67239.908799999801</v>
      </c>
      <c r="U285" s="140">
        <v>0</v>
      </c>
      <c r="V285" s="141">
        <f>Table323[[#This Row],[Single Family]]+Table323[[#This Row],[2-4 Units]]+Table323[[#This Row],[&gt;4 Units]]</f>
        <v>0</v>
      </c>
      <c r="W285" s="141"/>
      <c r="X285" s="141"/>
      <c r="Y285" s="141"/>
      <c r="Z285" s="142">
        <v>0</v>
      </c>
      <c r="AA285" s="141">
        <f>SUM(Table323[[#This Row],[Single Family ]:[&gt;4 Units ]])</f>
        <v>0</v>
      </c>
      <c r="AB285" s="143"/>
      <c r="AC285" s="143"/>
      <c r="AD285" s="143"/>
      <c r="AE285" s="144">
        <v>0</v>
      </c>
    </row>
    <row r="286" spans="1:31" s="72" customFormat="1" x14ac:dyDescent="0.25">
      <c r="A286" s="67" t="s">
        <v>181</v>
      </c>
      <c r="B286" s="68" t="s">
        <v>254</v>
      </c>
      <c r="C286" s="69" t="s">
        <v>239</v>
      </c>
      <c r="D286" s="70">
        <v>123.0565</v>
      </c>
      <c r="E286" s="70">
        <v>0</v>
      </c>
      <c r="F286" s="71">
        <f>Table323[[#This Row],[Single Family]]+Table323[[#This Row],[2-4 Units]]+Table323[[#This Row],[&gt;4 Units]]</f>
        <v>0</v>
      </c>
      <c r="G286" s="71"/>
      <c r="H286" s="71"/>
      <c r="I286" s="71"/>
      <c r="J286" s="74">
        <v>0</v>
      </c>
      <c r="K286" s="71">
        <f>SUM(Table323[[#This Row],[Single Family ]:[&gt;4 Units ]])</f>
        <v>0</v>
      </c>
      <c r="L286" s="90"/>
      <c r="M286" s="90"/>
      <c r="N286" s="90"/>
      <c r="O286" s="75">
        <v>0</v>
      </c>
      <c r="Q286" s="146" t="s">
        <v>181</v>
      </c>
      <c r="R286" s="131" t="s">
        <v>254</v>
      </c>
      <c r="S286" s="132" t="s">
        <v>239</v>
      </c>
      <c r="T286" s="133">
        <v>123.0565</v>
      </c>
      <c r="U286" s="133">
        <v>0</v>
      </c>
      <c r="V286" s="134">
        <f>Table323[[#This Row],[Single Family]]+Table323[[#This Row],[2-4 Units]]+Table323[[#This Row],[&gt;4 Units]]</f>
        <v>0</v>
      </c>
      <c r="W286" s="134"/>
      <c r="X286" s="134"/>
      <c r="Y286" s="134"/>
      <c r="Z286" s="135">
        <v>0</v>
      </c>
      <c r="AA286" s="134">
        <f>SUM(Table323[[#This Row],[Single Family ]:[&gt;4 Units ]])</f>
        <v>0</v>
      </c>
      <c r="AB286" s="136"/>
      <c r="AC286" s="136"/>
      <c r="AD286" s="136"/>
      <c r="AE286" s="137">
        <v>0</v>
      </c>
    </row>
    <row r="287" spans="1:31" s="72" customFormat="1" x14ac:dyDescent="0.25">
      <c r="A287" s="67" t="s">
        <v>181</v>
      </c>
      <c r="B287" s="68" t="s">
        <v>251</v>
      </c>
      <c r="C287" s="69" t="s">
        <v>239</v>
      </c>
      <c r="D287" s="70">
        <v>9.6715999999999998</v>
      </c>
      <c r="E287" s="70">
        <v>0</v>
      </c>
      <c r="F287" s="71">
        <f>Table323[[#This Row],[Single Family]]+Table323[[#This Row],[2-4 Units]]+Table323[[#This Row],[&gt;4 Units]]</f>
        <v>0</v>
      </c>
      <c r="G287" s="71"/>
      <c r="H287" s="71"/>
      <c r="I287" s="71"/>
      <c r="J287" s="74">
        <v>0</v>
      </c>
      <c r="K287" s="71">
        <f>SUM(Table323[[#This Row],[Single Family ]:[&gt;4 Units ]])</f>
        <v>0</v>
      </c>
      <c r="L287" s="90"/>
      <c r="M287" s="90"/>
      <c r="N287" s="90"/>
      <c r="O287" s="75">
        <v>0</v>
      </c>
      <c r="Q287" s="147" t="s">
        <v>181</v>
      </c>
      <c r="R287" s="138" t="s">
        <v>251</v>
      </c>
      <c r="S287" s="139" t="s">
        <v>239</v>
      </c>
      <c r="T287" s="140">
        <v>9.6715999999999998</v>
      </c>
      <c r="U287" s="140">
        <v>0</v>
      </c>
      <c r="V287" s="141">
        <f>Table323[[#This Row],[Single Family]]+Table323[[#This Row],[2-4 Units]]+Table323[[#This Row],[&gt;4 Units]]</f>
        <v>0</v>
      </c>
      <c r="W287" s="141"/>
      <c r="X287" s="141"/>
      <c r="Y287" s="141"/>
      <c r="Z287" s="142">
        <v>0</v>
      </c>
      <c r="AA287" s="141">
        <f>SUM(Table323[[#This Row],[Single Family ]:[&gt;4 Units ]])</f>
        <v>0</v>
      </c>
      <c r="AB287" s="143"/>
      <c r="AC287" s="143"/>
      <c r="AD287" s="143"/>
      <c r="AE287" s="144">
        <v>0</v>
      </c>
    </row>
    <row r="288" spans="1:31" s="72" customFormat="1" x14ac:dyDescent="0.25">
      <c r="A288" s="67" t="s">
        <v>181</v>
      </c>
      <c r="B288" s="68" t="s">
        <v>255</v>
      </c>
      <c r="C288" s="69" t="s">
        <v>239</v>
      </c>
      <c r="D288" s="70">
        <v>174.66720000000001</v>
      </c>
      <c r="E288" s="70">
        <v>0</v>
      </c>
      <c r="F288" s="71">
        <f>Table323[[#This Row],[Single Family]]+Table323[[#This Row],[2-4 Units]]+Table323[[#This Row],[&gt;4 Units]]</f>
        <v>0</v>
      </c>
      <c r="G288" s="71"/>
      <c r="H288" s="71"/>
      <c r="I288" s="71"/>
      <c r="J288" s="74">
        <v>0</v>
      </c>
      <c r="K288" s="71">
        <f>SUM(Table323[[#This Row],[Single Family ]:[&gt;4 Units ]])</f>
        <v>0</v>
      </c>
      <c r="L288" s="90"/>
      <c r="M288" s="90"/>
      <c r="N288" s="90"/>
      <c r="O288" s="75">
        <v>0</v>
      </c>
      <c r="Q288" s="146" t="s">
        <v>181</v>
      </c>
      <c r="R288" s="131" t="s">
        <v>255</v>
      </c>
      <c r="S288" s="132" t="s">
        <v>239</v>
      </c>
      <c r="T288" s="133">
        <v>174.66720000000001</v>
      </c>
      <c r="U288" s="133">
        <v>0</v>
      </c>
      <c r="V288" s="134">
        <f>Table323[[#This Row],[Single Family]]+Table323[[#This Row],[2-4 Units]]+Table323[[#This Row],[&gt;4 Units]]</f>
        <v>0</v>
      </c>
      <c r="W288" s="134"/>
      <c r="X288" s="134"/>
      <c r="Y288" s="134"/>
      <c r="Z288" s="135">
        <v>0</v>
      </c>
      <c r="AA288" s="134">
        <f>SUM(Table323[[#This Row],[Single Family ]:[&gt;4 Units ]])</f>
        <v>0</v>
      </c>
      <c r="AB288" s="136"/>
      <c r="AC288" s="136"/>
      <c r="AD288" s="136"/>
      <c r="AE288" s="137">
        <v>0</v>
      </c>
    </row>
    <row r="289" spans="1:31" s="72" customFormat="1" x14ac:dyDescent="0.25">
      <c r="A289" s="67" t="s">
        <v>181</v>
      </c>
      <c r="B289" s="68" t="s">
        <v>252</v>
      </c>
      <c r="C289" s="69" t="s">
        <v>239</v>
      </c>
      <c r="D289" s="70">
        <v>74841.980299999894</v>
      </c>
      <c r="E289" s="70">
        <v>16304.8</v>
      </c>
      <c r="F289" s="71">
        <f>Table323[[#This Row],[Single Family]]+Table323[[#This Row],[2-4 Units]]+Table323[[#This Row],[&gt;4 Units]]</f>
        <v>13</v>
      </c>
      <c r="G289" s="71">
        <v>10</v>
      </c>
      <c r="H289" s="71">
        <v>2</v>
      </c>
      <c r="I289" s="71">
        <v>1</v>
      </c>
      <c r="J289" s="74">
        <v>8270.57</v>
      </c>
      <c r="K289" s="71">
        <f>SUM(Table323[[#This Row],[Single Family ]:[&gt;4 Units ]])</f>
        <v>5</v>
      </c>
      <c r="L289" s="90">
        <v>4</v>
      </c>
      <c r="M289" s="90">
        <v>1</v>
      </c>
      <c r="N289" s="90">
        <v>0</v>
      </c>
      <c r="O289" s="75">
        <v>8034.23</v>
      </c>
      <c r="Q289" s="147" t="s">
        <v>181</v>
      </c>
      <c r="R289" s="138" t="s">
        <v>252</v>
      </c>
      <c r="S289" s="139" t="s">
        <v>239</v>
      </c>
      <c r="T289" s="140">
        <v>74841.980299999894</v>
      </c>
      <c r="U289" s="140">
        <v>16304.8</v>
      </c>
      <c r="V289" s="141">
        <f>Table323[[#This Row],[Single Family]]+Table323[[#This Row],[2-4 Units]]+Table323[[#This Row],[&gt;4 Units]]</f>
        <v>13</v>
      </c>
      <c r="W289" s="141">
        <v>10</v>
      </c>
      <c r="X289" s="141">
        <v>2</v>
      </c>
      <c r="Y289" s="141">
        <v>1</v>
      </c>
      <c r="Z289" s="142">
        <v>8270.57</v>
      </c>
      <c r="AA289" s="141">
        <f>SUM(Table323[[#This Row],[Single Family ]:[&gt;4 Units ]])</f>
        <v>5</v>
      </c>
      <c r="AB289" s="143">
        <v>4</v>
      </c>
      <c r="AC289" s="143">
        <v>1</v>
      </c>
      <c r="AD289" s="143">
        <v>0</v>
      </c>
      <c r="AE289" s="144">
        <v>8034.23</v>
      </c>
    </row>
    <row r="290" spans="1:31" s="72" customFormat="1" x14ac:dyDescent="0.25">
      <c r="A290" s="67" t="s">
        <v>182</v>
      </c>
      <c r="B290" s="68" t="s">
        <v>255</v>
      </c>
      <c r="C290" s="69" t="s">
        <v>239</v>
      </c>
      <c r="D290" s="70">
        <v>313.58850000000001</v>
      </c>
      <c r="E290" s="70">
        <v>0</v>
      </c>
      <c r="F290" s="71">
        <f>Table323[[#This Row],[Single Family]]+Table323[[#This Row],[2-4 Units]]+Table323[[#This Row],[&gt;4 Units]]</f>
        <v>0</v>
      </c>
      <c r="G290" s="71"/>
      <c r="H290" s="71"/>
      <c r="I290" s="71"/>
      <c r="J290" s="74">
        <v>0</v>
      </c>
      <c r="K290" s="71">
        <f>SUM(Table323[[#This Row],[Single Family ]:[&gt;4 Units ]])</f>
        <v>0</v>
      </c>
      <c r="L290" s="90"/>
      <c r="M290" s="90"/>
      <c r="N290" s="90"/>
      <c r="O290" s="75">
        <v>0</v>
      </c>
      <c r="Q290" s="146" t="s">
        <v>182</v>
      </c>
      <c r="R290" s="131" t="s">
        <v>255</v>
      </c>
      <c r="S290" s="132" t="s">
        <v>239</v>
      </c>
      <c r="T290" s="133">
        <v>313.58850000000001</v>
      </c>
      <c r="U290" s="133">
        <v>0</v>
      </c>
      <c r="V290" s="134">
        <f>Table323[[#This Row],[Single Family]]+Table323[[#This Row],[2-4 Units]]+Table323[[#This Row],[&gt;4 Units]]</f>
        <v>0</v>
      </c>
      <c r="W290" s="134"/>
      <c r="X290" s="134"/>
      <c r="Y290" s="134"/>
      <c r="Z290" s="135">
        <v>0</v>
      </c>
      <c r="AA290" s="134">
        <f>SUM(Table323[[#This Row],[Single Family ]:[&gt;4 Units ]])</f>
        <v>0</v>
      </c>
      <c r="AB290" s="136"/>
      <c r="AC290" s="136"/>
      <c r="AD290" s="136"/>
      <c r="AE290" s="137">
        <v>0</v>
      </c>
    </row>
    <row r="291" spans="1:31" s="72" customFormat="1" x14ac:dyDescent="0.25">
      <c r="A291" s="67" t="s">
        <v>182</v>
      </c>
      <c r="B291" s="68" t="s">
        <v>252</v>
      </c>
      <c r="C291" s="69" t="s">
        <v>239</v>
      </c>
      <c r="D291" s="70">
        <v>110784.84239999999</v>
      </c>
      <c r="E291" s="70">
        <v>34515.480000000003</v>
      </c>
      <c r="F291" s="71">
        <f>Table323[[#This Row],[Single Family]]+Table323[[#This Row],[2-4 Units]]+Table323[[#This Row],[&gt;4 Units]]</f>
        <v>40</v>
      </c>
      <c r="G291" s="71">
        <v>40</v>
      </c>
      <c r="H291" s="71">
        <v>0</v>
      </c>
      <c r="I291" s="71">
        <v>0</v>
      </c>
      <c r="J291" s="74">
        <v>26315.15</v>
      </c>
      <c r="K291" s="71">
        <f>SUM(Table323[[#This Row],[Single Family ]:[&gt;4 Units ]])</f>
        <v>6</v>
      </c>
      <c r="L291" s="90">
        <v>6</v>
      </c>
      <c r="M291" s="90">
        <v>0</v>
      </c>
      <c r="N291" s="90">
        <v>0</v>
      </c>
      <c r="O291" s="75">
        <v>8200.33</v>
      </c>
      <c r="Q291" s="147" t="s">
        <v>182</v>
      </c>
      <c r="R291" s="138" t="s">
        <v>252</v>
      </c>
      <c r="S291" s="139" t="s">
        <v>239</v>
      </c>
      <c r="T291" s="140">
        <v>110784.84239999999</v>
      </c>
      <c r="U291" s="140">
        <v>34515.480000000003</v>
      </c>
      <c r="V291" s="141">
        <f>Table323[[#This Row],[Single Family]]+Table323[[#This Row],[2-4 Units]]+Table323[[#This Row],[&gt;4 Units]]</f>
        <v>40</v>
      </c>
      <c r="W291" s="141">
        <v>40</v>
      </c>
      <c r="X291" s="141">
        <v>0</v>
      </c>
      <c r="Y291" s="141">
        <v>0</v>
      </c>
      <c r="Z291" s="142">
        <v>26315.15</v>
      </c>
      <c r="AA291" s="141">
        <f>SUM(Table323[[#This Row],[Single Family ]:[&gt;4 Units ]])</f>
        <v>6</v>
      </c>
      <c r="AB291" s="143">
        <v>6</v>
      </c>
      <c r="AC291" s="143">
        <v>0</v>
      </c>
      <c r="AD291" s="143">
        <v>0</v>
      </c>
      <c r="AE291" s="144">
        <v>8200.33</v>
      </c>
    </row>
    <row r="292" spans="1:31" s="72" customFormat="1" x14ac:dyDescent="0.25">
      <c r="A292" s="67" t="s">
        <v>235</v>
      </c>
      <c r="B292" s="68" t="s">
        <v>254</v>
      </c>
      <c r="C292" s="69" t="s">
        <v>239</v>
      </c>
      <c r="D292" s="70">
        <v>147.84030000000001</v>
      </c>
      <c r="E292" s="70">
        <v>0</v>
      </c>
      <c r="F292" s="71">
        <f>Table323[[#This Row],[Single Family]]+Table323[[#This Row],[2-4 Units]]+Table323[[#This Row],[&gt;4 Units]]</f>
        <v>0</v>
      </c>
      <c r="G292" s="71"/>
      <c r="H292" s="71"/>
      <c r="I292" s="71"/>
      <c r="J292" s="74">
        <v>0</v>
      </c>
      <c r="K292" s="71">
        <f>SUM(Table323[[#This Row],[Single Family ]:[&gt;4 Units ]])</f>
        <v>0</v>
      </c>
      <c r="L292" s="90"/>
      <c r="M292" s="90"/>
      <c r="N292" s="90"/>
      <c r="O292" s="75">
        <v>0</v>
      </c>
      <c r="Q292" s="146" t="s">
        <v>235</v>
      </c>
      <c r="R292" s="131" t="s">
        <v>254</v>
      </c>
      <c r="S292" s="132" t="s">
        <v>239</v>
      </c>
      <c r="T292" s="133">
        <v>147.84030000000001</v>
      </c>
      <c r="U292" s="133">
        <v>0</v>
      </c>
      <c r="V292" s="134">
        <f>Table323[[#This Row],[Single Family]]+Table323[[#This Row],[2-4 Units]]+Table323[[#This Row],[&gt;4 Units]]</f>
        <v>0</v>
      </c>
      <c r="W292" s="134"/>
      <c r="X292" s="134"/>
      <c r="Y292" s="134"/>
      <c r="Z292" s="135">
        <v>0</v>
      </c>
      <c r="AA292" s="134">
        <f>SUM(Table323[[#This Row],[Single Family ]:[&gt;4 Units ]])</f>
        <v>0</v>
      </c>
      <c r="AB292" s="136"/>
      <c r="AC292" s="136"/>
      <c r="AD292" s="136"/>
      <c r="AE292" s="137">
        <v>0</v>
      </c>
    </row>
    <row r="293" spans="1:31" s="72" customFormat="1" x14ac:dyDescent="0.25">
      <c r="A293" s="67" t="s">
        <v>235</v>
      </c>
      <c r="B293" s="68" t="s">
        <v>255</v>
      </c>
      <c r="C293" s="69" t="s">
        <v>239</v>
      </c>
      <c r="D293" s="70">
        <v>110.60680000000001</v>
      </c>
      <c r="E293" s="70">
        <v>980.87</v>
      </c>
      <c r="F293" s="71">
        <f>Table323[[#This Row],[Single Family]]+Table323[[#This Row],[2-4 Units]]+Table323[[#This Row],[&gt;4 Units]]</f>
        <v>1</v>
      </c>
      <c r="G293" s="71">
        <v>1</v>
      </c>
      <c r="H293" s="71">
        <v>0</v>
      </c>
      <c r="I293" s="71">
        <v>0</v>
      </c>
      <c r="J293" s="74">
        <v>980.87</v>
      </c>
      <c r="K293" s="71">
        <f>SUM(Table323[[#This Row],[Single Family ]:[&gt;4 Units ]])</f>
        <v>0</v>
      </c>
      <c r="L293" s="90"/>
      <c r="M293" s="90"/>
      <c r="N293" s="90"/>
      <c r="O293" s="75">
        <v>0</v>
      </c>
      <c r="Q293" s="147" t="s">
        <v>235</v>
      </c>
      <c r="R293" s="138" t="s">
        <v>255</v>
      </c>
      <c r="S293" s="139" t="s">
        <v>239</v>
      </c>
      <c r="T293" s="140">
        <v>110.60680000000001</v>
      </c>
      <c r="U293" s="140">
        <v>980.87</v>
      </c>
      <c r="V293" s="141">
        <f>Table323[[#This Row],[Single Family]]+Table323[[#This Row],[2-4 Units]]+Table323[[#This Row],[&gt;4 Units]]</f>
        <v>1</v>
      </c>
      <c r="W293" s="141">
        <v>1</v>
      </c>
      <c r="X293" s="141">
        <v>0</v>
      </c>
      <c r="Y293" s="141">
        <v>0</v>
      </c>
      <c r="Z293" s="142">
        <v>980.87</v>
      </c>
      <c r="AA293" s="141">
        <f>SUM(Table323[[#This Row],[Single Family ]:[&gt;4 Units ]])</f>
        <v>0</v>
      </c>
      <c r="AB293" s="143"/>
      <c r="AC293" s="143"/>
      <c r="AD293" s="143"/>
      <c r="AE293" s="144">
        <v>0</v>
      </c>
    </row>
    <row r="294" spans="1:31" s="72" customFormat="1" x14ac:dyDescent="0.25">
      <c r="A294" s="67" t="s">
        <v>235</v>
      </c>
      <c r="B294" s="68" t="s">
        <v>252</v>
      </c>
      <c r="C294" s="69" t="s">
        <v>239</v>
      </c>
      <c r="D294" s="70">
        <v>88384.266499999998</v>
      </c>
      <c r="E294" s="70">
        <v>33572.9</v>
      </c>
      <c r="F294" s="71">
        <f>Table323[[#This Row],[Single Family]]+Table323[[#This Row],[2-4 Units]]+Table323[[#This Row],[&gt;4 Units]]</f>
        <v>37</v>
      </c>
      <c r="G294" s="71">
        <v>37</v>
      </c>
      <c r="H294" s="71">
        <v>0</v>
      </c>
      <c r="I294" s="71">
        <v>0</v>
      </c>
      <c r="J294" s="74">
        <v>29726.9</v>
      </c>
      <c r="K294" s="71">
        <f>SUM(Table323[[#This Row],[Single Family ]:[&gt;4 Units ]])</f>
        <v>4</v>
      </c>
      <c r="L294" s="90">
        <v>4</v>
      </c>
      <c r="M294" s="90">
        <v>0</v>
      </c>
      <c r="N294" s="90">
        <v>0</v>
      </c>
      <c r="O294" s="75">
        <v>3846</v>
      </c>
      <c r="Q294" s="146" t="s">
        <v>235</v>
      </c>
      <c r="R294" s="131" t="s">
        <v>252</v>
      </c>
      <c r="S294" s="132" t="s">
        <v>239</v>
      </c>
      <c r="T294" s="133">
        <v>88384.266499999998</v>
      </c>
      <c r="U294" s="133">
        <v>33572.9</v>
      </c>
      <c r="V294" s="134">
        <f>Table323[[#This Row],[Single Family]]+Table323[[#This Row],[2-4 Units]]+Table323[[#This Row],[&gt;4 Units]]</f>
        <v>37</v>
      </c>
      <c r="W294" s="134">
        <v>37</v>
      </c>
      <c r="X294" s="134">
        <v>0</v>
      </c>
      <c r="Y294" s="134">
        <v>0</v>
      </c>
      <c r="Z294" s="135">
        <v>29726.9</v>
      </c>
      <c r="AA294" s="134">
        <f>SUM(Table323[[#This Row],[Single Family ]:[&gt;4 Units ]])</f>
        <v>4</v>
      </c>
      <c r="AB294" s="136">
        <v>4</v>
      </c>
      <c r="AC294" s="136">
        <v>0</v>
      </c>
      <c r="AD294" s="136">
        <v>0</v>
      </c>
      <c r="AE294" s="137">
        <v>3846</v>
      </c>
    </row>
    <row r="295" spans="1:31" s="72" customFormat="1" x14ac:dyDescent="0.25">
      <c r="A295" s="67" t="s">
        <v>183</v>
      </c>
      <c r="B295" s="68" t="s">
        <v>254</v>
      </c>
      <c r="C295" s="69" t="s">
        <v>239</v>
      </c>
      <c r="D295" s="70">
        <v>40.914700000000003</v>
      </c>
      <c r="E295" s="70">
        <v>0</v>
      </c>
      <c r="F295" s="71">
        <f>Table323[[#This Row],[Single Family]]+Table323[[#This Row],[2-4 Units]]+Table323[[#This Row],[&gt;4 Units]]</f>
        <v>0</v>
      </c>
      <c r="G295" s="71"/>
      <c r="H295" s="71"/>
      <c r="I295" s="71"/>
      <c r="J295" s="74">
        <v>0</v>
      </c>
      <c r="K295" s="71">
        <f>SUM(Table323[[#This Row],[Single Family ]:[&gt;4 Units ]])</f>
        <v>0</v>
      </c>
      <c r="L295" s="90"/>
      <c r="M295" s="90"/>
      <c r="N295" s="90"/>
      <c r="O295" s="75">
        <v>0</v>
      </c>
      <c r="Q295" s="147" t="s">
        <v>183</v>
      </c>
      <c r="R295" s="138" t="s">
        <v>254</v>
      </c>
      <c r="S295" s="139" t="s">
        <v>239</v>
      </c>
      <c r="T295" s="140">
        <v>40.914700000000003</v>
      </c>
      <c r="U295" s="140">
        <v>0</v>
      </c>
      <c r="V295" s="141">
        <f>Table323[[#This Row],[Single Family]]+Table323[[#This Row],[2-4 Units]]+Table323[[#This Row],[&gt;4 Units]]</f>
        <v>0</v>
      </c>
      <c r="W295" s="141"/>
      <c r="X295" s="141"/>
      <c r="Y295" s="141"/>
      <c r="Z295" s="142">
        <v>0</v>
      </c>
      <c r="AA295" s="141">
        <f>SUM(Table323[[#This Row],[Single Family ]:[&gt;4 Units ]])</f>
        <v>0</v>
      </c>
      <c r="AB295" s="143"/>
      <c r="AC295" s="143"/>
      <c r="AD295" s="143"/>
      <c r="AE295" s="144">
        <v>0</v>
      </c>
    </row>
    <row r="296" spans="1:31" s="72" customFormat="1" x14ac:dyDescent="0.25">
      <c r="A296" s="67" t="s">
        <v>183</v>
      </c>
      <c r="B296" s="68" t="s">
        <v>252</v>
      </c>
      <c r="C296" s="69" t="s">
        <v>239</v>
      </c>
      <c r="D296" s="70">
        <v>60957.443399999902</v>
      </c>
      <c r="E296" s="70">
        <v>11480.45</v>
      </c>
      <c r="F296" s="71">
        <f>Table323[[#This Row],[Single Family]]+Table323[[#This Row],[2-4 Units]]+Table323[[#This Row],[&gt;4 Units]]</f>
        <v>9</v>
      </c>
      <c r="G296" s="71">
        <v>7</v>
      </c>
      <c r="H296" s="71">
        <v>2</v>
      </c>
      <c r="I296" s="71">
        <v>0</v>
      </c>
      <c r="J296" s="74">
        <v>5673.56</v>
      </c>
      <c r="K296" s="71">
        <f>SUM(Table323[[#This Row],[Single Family ]:[&gt;4 Units ]])</f>
        <v>8</v>
      </c>
      <c r="L296" s="90">
        <v>1</v>
      </c>
      <c r="M296" s="90">
        <v>7</v>
      </c>
      <c r="N296" s="90">
        <v>0</v>
      </c>
      <c r="O296" s="75">
        <v>5806.89</v>
      </c>
      <c r="Q296" s="146" t="s">
        <v>183</v>
      </c>
      <c r="R296" s="131" t="s">
        <v>252</v>
      </c>
      <c r="S296" s="132" t="s">
        <v>239</v>
      </c>
      <c r="T296" s="133">
        <v>60957.443399999902</v>
      </c>
      <c r="U296" s="133">
        <v>11480.45</v>
      </c>
      <c r="V296" s="134">
        <f>Table323[[#This Row],[Single Family]]+Table323[[#This Row],[2-4 Units]]+Table323[[#This Row],[&gt;4 Units]]</f>
        <v>9</v>
      </c>
      <c r="W296" s="134">
        <v>7</v>
      </c>
      <c r="X296" s="134">
        <v>2</v>
      </c>
      <c r="Y296" s="134">
        <v>0</v>
      </c>
      <c r="Z296" s="135">
        <v>5673.56</v>
      </c>
      <c r="AA296" s="134">
        <f>SUM(Table323[[#This Row],[Single Family ]:[&gt;4 Units ]])</f>
        <v>8</v>
      </c>
      <c r="AB296" s="136">
        <v>1</v>
      </c>
      <c r="AC296" s="136">
        <v>7</v>
      </c>
      <c r="AD296" s="136">
        <v>0</v>
      </c>
      <c r="AE296" s="137">
        <v>5806.89</v>
      </c>
    </row>
    <row r="297" spans="1:31" s="72" customFormat="1" x14ac:dyDescent="0.25">
      <c r="A297" s="67" t="s">
        <v>184</v>
      </c>
      <c r="B297" s="68" t="s">
        <v>254</v>
      </c>
      <c r="C297" s="69" t="s">
        <v>239</v>
      </c>
      <c r="D297" s="70">
        <v>151.34780000000001</v>
      </c>
      <c r="E297" s="70">
        <v>0</v>
      </c>
      <c r="F297" s="71">
        <f>Table323[[#This Row],[Single Family]]+Table323[[#This Row],[2-4 Units]]+Table323[[#This Row],[&gt;4 Units]]</f>
        <v>0</v>
      </c>
      <c r="G297" s="71"/>
      <c r="H297" s="71"/>
      <c r="I297" s="71"/>
      <c r="J297" s="74">
        <v>0</v>
      </c>
      <c r="K297" s="71">
        <f>SUM(Table323[[#This Row],[Single Family ]:[&gt;4 Units ]])</f>
        <v>0</v>
      </c>
      <c r="L297" s="90"/>
      <c r="M297" s="90"/>
      <c r="N297" s="90"/>
      <c r="O297" s="75">
        <v>0</v>
      </c>
      <c r="Q297" s="147" t="s">
        <v>184</v>
      </c>
      <c r="R297" s="138" t="s">
        <v>254</v>
      </c>
      <c r="S297" s="139" t="s">
        <v>239</v>
      </c>
      <c r="T297" s="140">
        <v>151.34780000000001</v>
      </c>
      <c r="U297" s="140">
        <v>0</v>
      </c>
      <c r="V297" s="141">
        <f>Table323[[#This Row],[Single Family]]+Table323[[#This Row],[2-4 Units]]+Table323[[#This Row],[&gt;4 Units]]</f>
        <v>0</v>
      </c>
      <c r="W297" s="141"/>
      <c r="X297" s="141"/>
      <c r="Y297" s="141"/>
      <c r="Z297" s="142">
        <v>0</v>
      </c>
      <c r="AA297" s="141">
        <f>SUM(Table323[[#This Row],[Single Family ]:[&gt;4 Units ]])</f>
        <v>0</v>
      </c>
      <c r="AB297" s="143"/>
      <c r="AC297" s="143"/>
      <c r="AD297" s="143"/>
      <c r="AE297" s="144">
        <v>0</v>
      </c>
    </row>
    <row r="298" spans="1:31" s="72" customFormat="1" x14ac:dyDescent="0.25">
      <c r="A298" s="67" t="s">
        <v>184</v>
      </c>
      <c r="B298" s="68" t="s">
        <v>255</v>
      </c>
      <c r="C298" s="69" t="s">
        <v>239</v>
      </c>
      <c r="D298" s="70">
        <v>7.1828000000000003</v>
      </c>
      <c r="E298" s="70">
        <v>0</v>
      </c>
      <c r="F298" s="71">
        <f>Table323[[#This Row],[Single Family]]+Table323[[#This Row],[2-4 Units]]+Table323[[#This Row],[&gt;4 Units]]</f>
        <v>0</v>
      </c>
      <c r="G298" s="71"/>
      <c r="H298" s="71"/>
      <c r="I298" s="71"/>
      <c r="J298" s="74">
        <v>0</v>
      </c>
      <c r="K298" s="71">
        <f>SUM(Table323[[#This Row],[Single Family ]:[&gt;4 Units ]])</f>
        <v>0</v>
      </c>
      <c r="L298" s="90"/>
      <c r="M298" s="90"/>
      <c r="N298" s="90"/>
      <c r="O298" s="75">
        <v>0</v>
      </c>
      <c r="Q298" s="146" t="s">
        <v>184</v>
      </c>
      <c r="R298" s="131" t="s">
        <v>255</v>
      </c>
      <c r="S298" s="132" t="s">
        <v>239</v>
      </c>
      <c r="T298" s="133">
        <v>7.1828000000000003</v>
      </c>
      <c r="U298" s="133">
        <v>0</v>
      </c>
      <c r="V298" s="134">
        <f>Table323[[#This Row],[Single Family]]+Table323[[#This Row],[2-4 Units]]+Table323[[#This Row],[&gt;4 Units]]</f>
        <v>0</v>
      </c>
      <c r="W298" s="134"/>
      <c r="X298" s="134"/>
      <c r="Y298" s="134"/>
      <c r="Z298" s="135">
        <v>0</v>
      </c>
      <c r="AA298" s="134">
        <f>SUM(Table323[[#This Row],[Single Family ]:[&gt;4 Units ]])</f>
        <v>0</v>
      </c>
      <c r="AB298" s="136"/>
      <c r="AC298" s="136"/>
      <c r="AD298" s="136"/>
      <c r="AE298" s="137">
        <v>0</v>
      </c>
    </row>
    <row r="299" spans="1:31" s="72" customFormat="1" x14ac:dyDescent="0.25">
      <c r="A299" s="67" t="s">
        <v>184</v>
      </c>
      <c r="B299" s="68" t="s">
        <v>252</v>
      </c>
      <c r="C299" s="69" t="s">
        <v>239</v>
      </c>
      <c r="D299" s="70">
        <v>74234.418299999903</v>
      </c>
      <c r="E299" s="70">
        <v>15127.42</v>
      </c>
      <c r="F299" s="71">
        <f>Table323[[#This Row],[Single Family]]+Table323[[#This Row],[2-4 Units]]+Table323[[#This Row],[&gt;4 Units]]</f>
        <v>19</v>
      </c>
      <c r="G299" s="71">
        <v>15</v>
      </c>
      <c r="H299" s="71">
        <v>4</v>
      </c>
      <c r="I299" s="71">
        <v>0</v>
      </c>
      <c r="J299" s="74">
        <v>7183.68</v>
      </c>
      <c r="K299" s="71">
        <f>SUM(Table323[[#This Row],[Single Family ]:[&gt;4 Units ]])</f>
        <v>12</v>
      </c>
      <c r="L299" s="90">
        <v>7</v>
      </c>
      <c r="M299" s="90">
        <v>5</v>
      </c>
      <c r="N299" s="90">
        <v>0</v>
      </c>
      <c r="O299" s="75">
        <v>7943.74</v>
      </c>
      <c r="Q299" s="147" t="s">
        <v>184</v>
      </c>
      <c r="R299" s="138" t="s">
        <v>252</v>
      </c>
      <c r="S299" s="139" t="s">
        <v>239</v>
      </c>
      <c r="T299" s="140">
        <v>74234.418299999903</v>
      </c>
      <c r="U299" s="140">
        <v>15127.42</v>
      </c>
      <c r="V299" s="141">
        <f>Table323[[#This Row],[Single Family]]+Table323[[#This Row],[2-4 Units]]+Table323[[#This Row],[&gt;4 Units]]</f>
        <v>19</v>
      </c>
      <c r="W299" s="141">
        <v>15</v>
      </c>
      <c r="X299" s="141">
        <v>4</v>
      </c>
      <c r="Y299" s="141">
        <v>0</v>
      </c>
      <c r="Z299" s="142">
        <v>7183.68</v>
      </c>
      <c r="AA299" s="141">
        <f>SUM(Table323[[#This Row],[Single Family ]:[&gt;4 Units ]])</f>
        <v>12</v>
      </c>
      <c r="AB299" s="143">
        <v>7</v>
      </c>
      <c r="AC299" s="143">
        <v>5</v>
      </c>
      <c r="AD299" s="143">
        <v>0</v>
      </c>
      <c r="AE299" s="144">
        <v>7943.74</v>
      </c>
    </row>
    <row r="300" spans="1:31" s="72" customFormat="1" x14ac:dyDescent="0.25">
      <c r="A300" s="67" t="s">
        <v>185</v>
      </c>
      <c r="B300" s="68" t="s">
        <v>254</v>
      </c>
      <c r="C300" s="69" t="s">
        <v>244</v>
      </c>
      <c r="D300" s="70">
        <v>102.4053</v>
      </c>
      <c r="E300" s="70">
        <v>0</v>
      </c>
      <c r="F300" s="71">
        <f>Table323[[#This Row],[Single Family]]+Table323[[#This Row],[2-4 Units]]+Table323[[#This Row],[&gt;4 Units]]</f>
        <v>0</v>
      </c>
      <c r="G300" s="71"/>
      <c r="H300" s="71"/>
      <c r="I300" s="71"/>
      <c r="J300" s="74">
        <v>0</v>
      </c>
      <c r="K300" s="71">
        <f>SUM(Table323[[#This Row],[Single Family ]:[&gt;4 Units ]])</f>
        <v>0</v>
      </c>
      <c r="L300" s="90"/>
      <c r="M300" s="90"/>
      <c r="N300" s="90"/>
      <c r="O300" s="75">
        <v>0</v>
      </c>
      <c r="Q300" s="146" t="s">
        <v>185</v>
      </c>
      <c r="R300" s="131" t="s">
        <v>254</v>
      </c>
      <c r="S300" s="132" t="s">
        <v>244</v>
      </c>
      <c r="T300" s="133">
        <v>102.4053</v>
      </c>
      <c r="U300" s="133">
        <v>0</v>
      </c>
      <c r="V300" s="134">
        <f>Table323[[#This Row],[Single Family]]+Table323[[#This Row],[2-4 Units]]+Table323[[#This Row],[&gt;4 Units]]</f>
        <v>0</v>
      </c>
      <c r="W300" s="134"/>
      <c r="X300" s="134"/>
      <c r="Y300" s="134"/>
      <c r="Z300" s="135">
        <v>0</v>
      </c>
      <c r="AA300" s="134">
        <f>SUM(Table323[[#This Row],[Single Family ]:[&gt;4 Units ]])</f>
        <v>0</v>
      </c>
      <c r="AB300" s="136"/>
      <c r="AC300" s="136"/>
      <c r="AD300" s="136"/>
      <c r="AE300" s="137">
        <v>0</v>
      </c>
    </row>
    <row r="301" spans="1:31" s="72" customFormat="1" x14ac:dyDescent="0.25">
      <c r="A301" s="67" t="s">
        <v>185</v>
      </c>
      <c r="B301" s="68" t="s">
        <v>265</v>
      </c>
      <c r="C301" s="69" t="s">
        <v>239</v>
      </c>
      <c r="D301" s="70">
        <v>0</v>
      </c>
      <c r="E301" s="70">
        <v>0</v>
      </c>
      <c r="F301" s="71">
        <f>Table323[[#This Row],[Single Family]]+Table323[[#This Row],[2-4 Units]]+Table323[[#This Row],[&gt;4 Units]]</f>
        <v>0</v>
      </c>
      <c r="G301" s="71"/>
      <c r="H301" s="71"/>
      <c r="I301" s="71"/>
      <c r="J301" s="74">
        <v>0</v>
      </c>
      <c r="K301" s="71">
        <f>SUM(Table323[[#This Row],[Single Family ]:[&gt;4 Units ]])</f>
        <v>0</v>
      </c>
      <c r="L301" s="90"/>
      <c r="M301" s="90"/>
      <c r="N301" s="90"/>
      <c r="O301" s="75">
        <v>0</v>
      </c>
      <c r="Q301" s="147" t="s">
        <v>185</v>
      </c>
      <c r="R301" s="138" t="s">
        <v>265</v>
      </c>
      <c r="S301" s="139" t="s">
        <v>239</v>
      </c>
      <c r="T301" s="140">
        <v>0</v>
      </c>
      <c r="U301" s="140">
        <v>0</v>
      </c>
      <c r="V301" s="141">
        <f>Table323[[#This Row],[Single Family]]+Table323[[#This Row],[2-4 Units]]+Table323[[#This Row],[&gt;4 Units]]</f>
        <v>0</v>
      </c>
      <c r="W301" s="141"/>
      <c r="X301" s="141"/>
      <c r="Y301" s="141"/>
      <c r="Z301" s="142">
        <v>0</v>
      </c>
      <c r="AA301" s="141">
        <f>SUM(Table323[[#This Row],[Single Family ]:[&gt;4 Units ]])</f>
        <v>0</v>
      </c>
      <c r="AB301" s="143"/>
      <c r="AC301" s="143"/>
      <c r="AD301" s="143"/>
      <c r="AE301" s="144">
        <v>0</v>
      </c>
    </row>
    <row r="302" spans="1:31" s="72" customFormat="1" x14ac:dyDescent="0.25">
      <c r="A302" s="67" t="s">
        <v>185</v>
      </c>
      <c r="B302" s="68" t="s">
        <v>268</v>
      </c>
      <c r="C302" s="69" t="s">
        <v>239</v>
      </c>
      <c r="D302" s="70">
        <v>0</v>
      </c>
      <c r="E302" s="70">
        <v>0</v>
      </c>
      <c r="F302" s="71">
        <f>Table323[[#This Row],[Single Family]]+Table323[[#This Row],[2-4 Units]]+Table323[[#This Row],[&gt;4 Units]]</f>
        <v>0</v>
      </c>
      <c r="G302" s="71"/>
      <c r="H302" s="71"/>
      <c r="I302" s="71"/>
      <c r="J302" s="74">
        <v>0</v>
      </c>
      <c r="K302" s="71">
        <f>SUM(Table323[[#This Row],[Single Family ]:[&gt;4 Units ]])</f>
        <v>0</v>
      </c>
      <c r="L302" s="90"/>
      <c r="M302" s="90"/>
      <c r="N302" s="90"/>
      <c r="O302" s="75">
        <v>0</v>
      </c>
      <c r="Q302" s="146" t="s">
        <v>185</v>
      </c>
      <c r="R302" s="131" t="s">
        <v>268</v>
      </c>
      <c r="S302" s="132" t="s">
        <v>239</v>
      </c>
      <c r="T302" s="133">
        <v>0</v>
      </c>
      <c r="U302" s="133">
        <v>0</v>
      </c>
      <c r="V302" s="134">
        <f>Table323[[#This Row],[Single Family]]+Table323[[#This Row],[2-4 Units]]+Table323[[#This Row],[&gt;4 Units]]</f>
        <v>0</v>
      </c>
      <c r="W302" s="134"/>
      <c r="X302" s="134"/>
      <c r="Y302" s="134"/>
      <c r="Z302" s="135">
        <v>0</v>
      </c>
      <c r="AA302" s="134">
        <f>SUM(Table323[[#This Row],[Single Family ]:[&gt;4 Units ]])</f>
        <v>0</v>
      </c>
      <c r="AB302" s="136"/>
      <c r="AC302" s="136"/>
      <c r="AD302" s="136"/>
      <c r="AE302" s="137">
        <v>0</v>
      </c>
    </row>
    <row r="303" spans="1:31" s="72" customFormat="1" x14ac:dyDescent="0.25">
      <c r="A303" s="67" t="s">
        <v>185</v>
      </c>
      <c r="B303" s="68" t="s">
        <v>255</v>
      </c>
      <c r="C303" s="69" t="s">
        <v>244</v>
      </c>
      <c r="D303" s="70">
        <v>231.11080000000001</v>
      </c>
      <c r="E303" s="70">
        <v>0</v>
      </c>
      <c r="F303" s="71">
        <f>Table323[[#This Row],[Single Family]]+Table323[[#This Row],[2-4 Units]]+Table323[[#This Row],[&gt;4 Units]]</f>
        <v>0</v>
      </c>
      <c r="G303" s="71"/>
      <c r="H303" s="71"/>
      <c r="I303" s="71"/>
      <c r="J303" s="74">
        <v>0</v>
      </c>
      <c r="K303" s="71">
        <f>SUM(Table323[[#This Row],[Single Family ]:[&gt;4 Units ]])</f>
        <v>0</v>
      </c>
      <c r="L303" s="90"/>
      <c r="M303" s="90"/>
      <c r="N303" s="90"/>
      <c r="O303" s="75">
        <v>0</v>
      </c>
      <c r="Q303" s="147" t="s">
        <v>185</v>
      </c>
      <c r="R303" s="138" t="s">
        <v>255</v>
      </c>
      <c r="S303" s="139" t="s">
        <v>244</v>
      </c>
      <c r="T303" s="140">
        <v>231.11080000000001</v>
      </c>
      <c r="U303" s="140">
        <v>0</v>
      </c>
      <c r="V303" s="141">
        <f>Table323[[#This Row],[Single Family]]+Table323[[#This Row],[2-4 Units]]+Table323[[#This Row],[&gt;4 Units]]</f>
        <v>0</v>
      </c>
      <c r="W303" s="141"/>
      <c r="X303" s="141"/>
      <c r="Y303" s="141"/>
      <c r="Z303" s="142">
        <v>0</v>
      </c>
      <c r="AA303" s="141">
        <f>SUM(Table323[[#This Row],[Single Family ]:[&gt;4 Units ]])</f>
        <v>0</v>
      </c>
      <c r="AB303" s="143"/>
      <c r="AC303" s="143"/>
      <c r="AD303" s="143"/>
      <c r="AE303" s="144">
        <v>0</v>
      </c>
    </row>
    <row r="304" spans="1:31" s="72" customFormat="1" x14ac:dyDescent="0.25">
      <c r="A304" s="67" t="s">
        <v>185</v>
      </c>
      <c r="B304" s="68" t="s">
        <v>272</v>
      </c>
      <c r="C304" s="69" t="s">
        <v>239</v>
      </c>
      <c r="D304" s="70">
        <v>0</v>
      </c>
      <c r="E304" s="70">
        <v>3513.67</v>
      </c>
      <c r="F304" s="71">
        <f>Table323[[#This Row],[Single Family]]+Table323[[#This Row],[2-4 Units]]+Table323[[#This Row],[&gt;4 Units]]</f>
        <v>8</v>
      </c>
      <c r="G304" s="71">
        <v>7</v>
      </c>
      <c r="H304" s="71">
        <v>1</v>
      </c>
      <c r="I304" s="71">
        <v>0</v>
      </c>
      <c r="J304" s="74">
        <v>2475.16</v>
      </c>
      <c r="K304" s="71">
        <f>SUM(Table323[[#This Row],[Single Family ]:[&gt;4 Units ]])</f>
        <v>3</v>
      </c>
      <c r="L304" s="90">
        <v>2</v>
      </c>
      <c r="M304" s="90">
        <v>1</v>
      </c>
      <c r="N304" s="90">
        <v>0</v>
      </c>
      <c r="O304" s="75">
        <v>1038.51</v>
      </c>
      <c r="Q304" s="146" t="s">
        <v>185</v>
      </c>
      <c r="R304" s="131" t="s">
        <v>272</v>
      </c>
      <c r="S304" s="132" t="s">
        <v>239</v>
      </c>
      <c r="T304" s="133">
        <v>0</v>
      </c>
      <c r="U304" s="133">
        <v>3513.67</v>
      </c>
      <c r="V304" s="134">
        <f>Table323[[#This Row],[Single Family]]+Table323[[#This Row],[2-4 Units]]+Table323[[#This Row],[&gt;4 Units]]</f>
        <v>8</v>
      </c>
      <c r="W304" s="134">
        <v>7</v>
      </c>
      <c r="X304" s="134">
        <v>1</v>
      </c>
      <c r="Y304" s="134">
        <v>0</v>
      </c>
      <c r="Z304" s="135">
        <v>2475.16</v>
      </c>
      <c r="AA304" s="134">
        <f>SUM(Table323[[#This Row],[Single Family ]:[&gt;4 Units ]])</f>
        <v>3</v>
      </c>
      <c r="AB304" s="136">
        <v>2</v>
      </c>
      <c r="AC304" s="136">
        <v>1</v>
      </c>
      <c r="AD304" s="136">
        <v>0</v>
      </c>
      <c r="AE304" s="137">
        <v>1038.51</v>
      </c>
    </row>
    <row r="305" spans="1:31" s="72" customFormat="1" x14ac:dyDescent="0.25">
      <c r="A305" s="67" t="s">
        <v>185</v>
      </c>
      <c r="B305" s="68" t="s">
        <v>252</v>
      </c>
      <c r="C305" s="69" t="s">
        <v>244</v>
      </c>
      <c r="D305" s="70">
        <v>52121.565699999897</v>
      </c>
      <c r="E305" s="70">
        <v>0</v>
      </c>
      <c r="F305" s="71">
        <f>Table323[[#This Row],[Single Family]]+Table323[[#This Row],[2-4 Units]]+Table323[[#This Row],[&gt;4 Units]]</f>
        <v>0</v>
      </c>
      <c r="G305" s="71"/>
      <c r="H305" s="71"/>
      <c r="I305" s="71"/>
      <c r="J305" s="74">
        <v>0</v>
      </c>
      <c r="K305" s="71">
        <f>SUM(Table323[[#This Row],[Single Family ]:[&gt;4 Units ]])</f>
        <v>0</v>
      </c>
      <c r="L305" s="90"/>
      <c r="M305" s="90"/>
      <c r="N305" s="90"/>
      <c r="O305" s="75">
        <v>0</v>
      </c>
      <c r="Q305" s="147" t="s">
        <v>185</v>
      </c>
      <c r="R305" s="138" t="s">
        <v>252</v>
      </c>
      <c r="S305" s="139" t="s">
        <v>244</v>
      </c>
      <c r="T305" s="140">
        <v>52121.565699999897</v>
      </c>
      <c r="U305" s="140">
        <v>0</v>
      </c>
      <c r="V305" s="141">
        <f>Table323[[#This Row],[Single Family]]+Table323[[#This Row],[2-4 Units]]+Table323[[#This Row],[&gt;4 Units]]</f>
        <v>0</v>
      </c>
      <c r="W305" s="141"/>
      <c r="X305" s="141"/>
      <c r="Y305" s="141"/>
      <c r="Z305" s="142">
        <v>0</v>
      </c>
      <c r="AA305" s="141">
        <f>SUM(Table323[[#This Row],[Single Family ]:[&gt;4 Units ]])</f>
        <v>0</v>
      </c>
      <c r="AB305" s="143"/>
      <c r="AC305" s="143"/>
      <c r="AD305" s="143"/>
      <c r="AE305" s="144">
        <v>0</v>
      </c>
    </row>
    <row r="306" spans="1:31" s="72" customFormat="1" x14ac:dyDescent="0.25">
      <c r="A306" s="67" t="s">
        <v>186</v>
      </c>
      <c r="B306" s="68" t="s">
        <v>245</v>
      </c>
      <c r="C306" s="69" t="s">
        <v>239</v>
      </c>
      <c r="D306" s="70">
        <v>104.54689999999999</v>
      </c>
      <c r="E306" s="70">
        <v>0</v>
      </c>
      <c r="F306" s="71">
        <f>Table323[[#This Row],[Single Family]]+Table323[[#This Row],[2-4 Units]]+Table323[[#This Row],[&gt;4 Units]]</f>
        <v>0</v>
      </c>
      <c r="G306" s="71"/>
      <c r="H306" s="71"/>
      <c r="I306" s="71"/>
      <c r="J306" s="74">
        <v>0</v>
      </c>
      <c r="K306" s="71">
        <f>SUM(Table323[[#This Row],[Single Family ]:[&gt;4 Units ]])</f>
        <v>0</v>
      </c>
      <c r="L306" s="90"/>
      <c r="M306" s="90"/>
      <c r="N306" s="90"/>
      <c r="O306" s="75">
        <v>0</v>
      </c>
      <c r="Q306" s="146" t="s">
        <v>186</v>
      </c>
      <c r="R306" s="131" t="s">
        <v>245</v>
      </c>
      <c r="S306" s="132" t="s">
        <v>239</v>
      </c>
      <c r="T306" s="133">
        <v>104.54689999999999</v>
      </c>
      <c r="U306" s="133">
        <v>0</v>
      </c>
      <c r="V306" s="134">
        <f>Table323[[#This Row],[Single Family]]+Table323[[#This Row],[2-4 Units]]+Table323[[#This Row],[&gt;4 Units]]</f>
        <v>0</v>
      </c>
      <c r="W306" s="134"/>
      <c r="X306" s="134"/>
      <c r="Y306" s="134"/>
      <c r="Z306" s="135">
        <v>0</v>
      </c>
      <c r="AA306" s="134">
        <f>SUM(Table323[[#This Row],[Single Family ]:[&gt;4 Units ]])</f>
        <v>0</v>
      </c>
      <c r="AB306" s="136"/>
      <c r="AC306" s="136"/>
      <c r="AD306" s="136"/>
      <c r="AE306" s="137">
        <v>0</v>
      </c>
    </row>
    <row r="307" spans="1:31" s="72" customFormat="1" x14ac:dyDescent="0.25">
      <c r="A307" s="67" t="s">
        <v>186</v>
      </c>
      <c r="B307" s="68" t="s">
        <v>249</v>
      </c>
      <c r="C307" s="69" t="s">
        <v>239</v>
      </c>
      <c r="D307" s="70">
        <v>54371.503700000103</v>
      </c>
      <c r="E307" s="70">
        <v>14309.76</v>
      </c>
      <c r="F307" s="71">
        <f>Table323[[#This Row],[Single Family]]+Table323[[#This Row],[2-4 Units]]+Table323[[#This Row],[&gt;4 Units]]</f>
        <v>11</v>
      </c>
      <c r="G307" s="71">
        <v>11</v>
      </c>
      <c r="H307" s="71">
        <v>0</v>
      </c>
      <c r="I307" s="71">
        <v>0</v>
      </c>
      <c r="J307" s="74">
        <v>14101.68</v>
      </c>
      <c r="K307" s="71">
        <f>SUM(Table323[[#This Row],[Single Family ]:[&gt;4 Units ]])</f>
        <v>2</v>
      </c>
      <c r="L307" s="90">
        <v>1</v>
      </c>
      <c r="M307" s="90">
        <v>1</v>
      </c>
      <c r="N307" s="90">
        <v>0</v>
      </c>
      <c r="O307" s="75">
        <v>208.08</v>
      </c>
      <c r="Q307" s="147" t="s">
        <v>186</v>
      </c>
      <c r="R307" s="138" t="s">
        <v>249</v>
      </c>
      <c r="S307" s="139" t="s">
        <v>239</v>
      </c>
      <c r="T307" s="140">
        <v>54371.503700000103</v>
      </c>
      <c r="U307" s="140">
        <v>14309.76</v>
      </c>
      <c r="V307" s="141">
        <f>Table323[[#This Row],[Single Family]]+Table323[[#This Row],[2-4 Units]]+Table323[[#This Row],[&gt;4 Units]]</f>
        <v>11</v>
      </c>
      <c r="W307" s="141">
        <v>11</v>
      </c>
      <c r="X307" s="141">
        <v>0</v>
      </c>
      <c r="Y307" s="141">
        <v>0</v>
      </c>
      <c r="Z307" s="142">
        <v>14101.68</v>
      </c>
      <c r="AA307" s="141">
        <f>SUM(Table323[[#This Row],[Single Family ]:[&gt;4 Units ]])</f>
        <v>2</v>
      </c>
      <c r="AB307" s="143">
        <v>1</v>
      </c>
      <c r="AC307" s="143">
        <v>1</v>
      </c>
      <c r="AD307" s="143">
        <v>0</v>
      </c>
      <c r="AE307" s="144">
        <v>208.08</v>
      </c>
    </row>
    <row r="308" spans="1:31" s="72" customFormat="1" x14ac:dyDescent="0.25">
      <c r="A308" s="67" t="s">
        <v>186</v>
      </c>
      <c r="B308" s="68" t="s">
        <v>252</v>
      </c>
      <c r="C308" s="69" t="s">
        <v>239</v>
      </c>
      <c r="D308" s="70">
        <v>0</v>
      </c>
      <c r="E308" s="70">
        <v>0</v>
      </c>
      <c r="F308" s="71">
        <f>Table323[[#This Row],[Single Family]]+Table323[[#This Row],[2-4 Units]]+Table323[[#This Row],[&gt;4 Units]]</f>
        <v>0</v>
      </c>
      <c r="G308" s="71"/>
      <c r="H308" s="71"/>
      <c r="I308" s="71"/>
      <c r="J308" s="74">
        <v>0</v>
      </c>
      <c r="K308" s="71">
        <f>SUM(Table323[[#This Row],[Single Family ]:[&gt;4 Units ]])</f>
        <v>0</v>
      </c>
      <c r="L308" s="90"/>
      <c r="M308" s="90"/>
      <c r="N308" s="90"/>
      <c r="O308" s="75">
        <v>0</v>
      </c>
      <c r="Q308" s="146" t="s">
        <v>186</v>
      </c>
      <c r="R308" s="131" t="s">
        <v>252</v>
      </c>
      <c r="S308" s="132" t="s">
        <v>239</v>
      </c>
      <c r="T308" s="133">
        <v>0</v>
      </c>
      <c r="U308" s="133">
        <v>0</v>
      </c>
      <c r="V308" s="134">
        <f>Table323[[#This Row],[Single Family]]+Table323[[#This Row],[2-4 Units]]+Table323[[#This Row],[&gt;4 Units]]</f>
        <v>0</v>
      </c>
      <c r="W308" s="134"/>
      <c r="X308" s="134"/>
      <c r="Y308" s="134"/>
      <c r="Z308" s="135">
        <v>0</v>
      </c>
      <c r="AA308" s="134">
        <f>SUM(Table323[[#This Row],[Single Family ]:[&gt;4 Units ]])</f>
        <v>0</v>
      </c>
      <c r="AB308" s="136"/>
      <c r="AC308" s="136"/>
      <c r="AD308" s="136"/>
      <c r="AE308" s="137">
        <v>0</v>
      </c>
    </row>
    <row r="309" spans="1:31" s="72" customFormat="1" x14ac:dyDescent="0.25">
      <c r="A309" s="67" t="s">
        <v>187</v>
      </c>
      <c r="B309" s="68" t="s">
        <v>266</v>
      </c>
      <c r="C309" s="69" t="s">
        <v>239</v>
      </c>
      <c r="D309" s="70">
        <v>0</v>
      </c>
      <c r="E309" s="70">
        <v>121.71</v>
      </c>
      <c r="F309" s="71">
        <f>Table323[[#This Row],[Single Family]]+Table323[[#This Row],[2-4 Units]]+Table323[[#This Row],[&gt;4 Units]]</f>
        <v>1</v>
      </c>
      <c r="G309" s="71">
        <v>1</v>
      </c>
      <c r="H309" s="71">
        <v>0</v>
      </c>
      <c r="I309" s="71">
        <v>0</v>
      </c>
      <c r="J309" s="74">
        <v>121.71</v>
      </c>
      <c r="K309" s="71">
        <f>SUM(Table323[[#This Row],[Single Family ]:[&gt;4 Units ]])</f>
        <v>0</v>
      </c>
      <c r="L309" s="90"/>
      <c r="M309" s="90"/>
      <c r="N309" s="90"/>
      <c r="O309" s="75">
        <v>0</v>
      </c>
      <c r="Q309" s="147" t="s">
        <v>187</v>
      </c>
      <c r="R309" s="138" t="s">
        <v>266</v>
      </c>
      <c r="S309" s="139" t="s">
        <v>239</v>
      </c>
      <c r="T309" s="140">
        <v>0</v>
      </c>
      <c r="U309" s="140">
        <v>121.71</v>
      </c>
      <c r="V309" s="141">
        <f>Table323[[#This Row],[Single Family]]+Table323[[#This Row],[2-4 Units]]+Table323[[#This Row],[&gt;4 Units]]</f>
        <v>1</v>
      </c>
      <c r="W309" s="141">
        <v>1</v>
      </c>
      <c r="X309" s="141">
        <v>0</v>
      </c>
      <c r="Y309" s="141">
        <v>0</v>
      </c>
      <c r="Z309" s="142">
        <v>121.71</v>
      </c>
      <c r="AA309" s="141">
        <f>SUM(Table323[[#This Row],[Single Family ]:[&gt;4 Units ]])</f>
        <v>0</v>
      </c>
      <c r="AB309" s="143"/>
      <c r="AC309" s="143"/>
      <c r="AD309" s="143"/>
      <c r="AE309" s="144">
        <v>0</v>
      </c>
    </row>
    <row r="310" spans="1:31" s="72" customFormat="1" x14ac:dyDescent="0.25">
      <c r="A310" s="67" t="s">
        <v>187</v>
      </c>
      <c r="B310" s="68" t="s">
        <v>245</v>
      </c>
      <c r="C310" s="69" t="s">
        <v>239</v>
      </c>
      <c r="D310" s="70">
        <v>71.1738</v>
      </c>
      <c r="E310" s="70">
        <v>0</v>
      </c>
      <c r="F310" s="71">
        <f>Table323[[#This Row],[Single Family]]+Table323[[#This Row],[2-4 Units]]+Table323[[#This Row],[&gt;4 Units]]</f>
        <v>0</v>
      </c>
      <c r="G310" s="71"/>
      <c r="H310" s="71"/>
      <c r="I310" s="71"/>
      <c r="J310" s="74">
        <v>0</v>
      </c>
      <c r="K310" s="71">
        <f>SUM(Table323[[#This Row],[Single Family ]:[&gt;4 Units ]])</f>
        <v>0</v>
      </c>
      <c r="L310" s="90"/>
      <c r="M310" s="90"/>
      <c r="N310" s="90"/>
      <c r="O310" s="75">
        <v>0</v>
      </c>
      <c r="Q310" s="146" t="s">
        <v>187</v>
      </c>
      <c r="R310" s="131" t="s">
        <v>245</v>
      </c>
      <c r="S310" s="132" t="s">
        <v>239</v>
      </c>
      <c r="T310" s="133">
        <v>71.1738</v>
      </c>
      <c r="U310" s="133">
        <v>0</v>
      </c>
      <c r="V310" s="134">
        <f>Table323[[#This Row],[Single Family]]+Table323[[#This Row],[2-4 Units]]+Table323[[#This Row],[&gt;4 Units]]</f>
        <v>0</v>
      </c>
      <c r="W310" s="134"/>
      <c r="X310" s="134"/>
      <c r="Y310" s="134"/>
      <c r="Z310" s="135">
        <v>0</v>
      </c>
      <c r="AA310" s="134">
        <f>SUM(Table323[[#This Row],[Single Family ]:[&gt;4 Units ]])</f>
        <v>0</v>
      </c>
      <c r="AB310" s="136"/>
      <c r="AC310" s="136"/>
      <c r="AD310" s="136"/>
      <c r="AE310" s="137">
        <v>0</v>
      </c>
    </row>
    <row r="311" spans="1:31" s="72" customFormat="1" x14ac:dyDescent="0.25">
      <c r="A311" s="67" t="s">
        <v>187</v>
      </c>
      <c r="B311" s="68" t="s">
        <v>249</v>
      </c>
      <c r="C311" s="69" t="s">
        <v>239</v>
      </c>
      <c r="D311" s="70">
        <v>81277.952100000097</v>
      </c>
      <c r="E311" s="70">
        <v>62612.52</v>
      </c>
      <c r="F311" s="71">
        <f>Table323[[#This Row],[Single Family]]+Table323[[#This Row],[2-4 Units]]+Table323[[#This Row],[&gt;4 Units]]</f>
        <v>33</v>
      </c>
      <c r="G311" s="71">
        <v>33</v>
      </c>
      <c r="H311" s="71">
        <v>0</v>
      </c>
      <c r="I311" s="71">
        <v>0</v>
      </c>
      <c r="J311" s="74">
        <v>39465.019999999997</v>
      </c>
      <c r="K311" s="71">
        <f>SUM(Table323[[#This Row],[Single Family ]:[&gt;4 Units ]])</f>
        <v>3</v>
      </c>
      <c r="L311" s="90">
        <v>3</v>
      </c>
      <c r="M311" s="90">
        <v>0</v>
      </c>
      <c r="N311" s="90">
        <v>0</v>
      </c>
      <c r="O311" s="75">
        <v>23147.5</v>
      </c>
      <c r="Q311" s="147" t="s">
        <v>187</v>
      </c>
      <c r="R311" s="138" t="s">
        <v>249</v>
      </c>
      <c r="S311" s="139" t="s">
        <v>239</v>
      </c>
      <c r="T311" s="140">
        <v>81277.952100000097</v>
      </c>
      <c r="U311" s="140">
        <v>62612.52</v>
      </c>
      <c r="V311" s="141">
        <f>Table323[[#This Row],[Single Family]]+Table323[[#This Row],[2-4 Units]]+Table323[[#This Row],[&gt;4 Units]]</f>
        <v>33</v>
      </c>
      <c r="W311" s="141">
        <v>33</v>
      </c>
      <c r="X311" s="141">
        <v>0</v>
      </c>
      <c r="Y311" s="141">
        <v>0</v>
      </c>
      <c r="Z311" s="142">
        <v>39465.019999999997</v>
      </c>
      <c r="AA311" s="141">
        <f>SUM(Table323[[#This Row],[Single Family ]:[&gt;4 Units ]])</f>
        <v>3</v>
      </c>
      <c r="AB311" s="143">
        <v>3</v>
      </c>
      <c r="AC311" s="143">
        <v>0</v>
      </c>
      <c r="AD311" s="143">
        <v>0</v>
      </c>
      <c r="AE311" s="144">
        <v>23147.5</v>
      </c>
    </row>
    <row r="312" spans="1:31" s="72" customFormat="1" x14ac:dyDescent="0.25">
      <c r="A312" s="67" t="s">
        <v>188</v>
      </c>
      <c r="B312" s="68" t="s">
        <v>248</v>
      </c>
      <c r="C312" s="69" t="s">
        <v>239</v>
      </c>
      <c r="D312" s="70">
        <v>7500.3773000000001</v>
      </c>
      <c r="E312" s="70">
        <v>6065.33</v>
      </c>
      <c r="F312" s="71">
        <f>Table323[[#This Row],[Single Family]]+Table323[[#This Row],[2-4 Units]]+Table323[[#This Row],[&gt;4 Units]]</f>
        <v>5</v>
      </c>
      <c r="G312" s="71">
        <v>4</v>
      </c>
      <c r="H312" s="71">
        <v>1</v>
      </c>
      <c r="I312" s="71">
        <v>0</v>
      </c>
      <c r="J312" s="74">
        <v>6065.33</v>
      </c>
      <c r="K312" s="71">
        <f>SUM(Table323[[#This Row],[Single Family ]:[&gt;4 Units ]])</f>
        <v>0</v>
      </c>
      <c r="L312" s="90"/>
      <c r="M312" s="90"/>
      <c r="N312" s="90"/>
      <c r="O312" s="75">
        <v>0</v>
      </c>
      <c r="Q312" s="146" t="s">
        <v>188</v>
      </c>
      <c r="R312" s="131" t="s">
        <v>248</v>
      </c>
      <c r="S312" s="132" t="s">
        <v>239</v>
      </c>
      <c r="T312" s="133">
        <v>7500.3773000000001</v>
      </c>
      <c r="U312" s="133">
        <v>6065.33</v>
      </c>
      <c r="V312" s="134">
        <f>Table323[[#This Row],[Single Family]]+Table323[[#This Row],[2-4 Units]]+Table323[[#This Row],[&gt;4 Units]]</f>
        <v>5</v>
      </c>
      <c r="W312" s="134">
        <v>4</v>
      </c>
      <c r="X312" s="134">
        <v>1</v>
      </c>
      <c r="Y312" s="134">
        <v>0</v>
      </c>
      <c r="Z312" s="135">
        <v>6065.33</v>
      </c>
      <c r="AA312" s="134">
        <f>SUM(Table323[[#This Row],[Single Family ]:[&gt;4 Units ]])</f>
        <v>0</v>
      </c>
      <c r="AB312" s="136"/>
      <c r="AC312" s="136"/>
      <c r="AD312" s="136"/>
      <c r="AE312" s="137">
        <v>0</v>
      </c>
    </row>
    <row r="313" spans="1:31" s="72" customFormat="1" x14ac:dyDescent="0.25">
      <c r="A313" s="67" t="s">
        <v>188</v>
      </c>
      <c r="B313" s="68" t="s">
        <v>249</v>
      </c>
      <c r="C313" s="69" t="s">
        <v>239</v>
      </c>
      <c r="D313" s="70">
        <v>77580.580099999905</v>
      </c>
      <c r="E313" s="70">
        <v>44691.62</v>
      </c>
      <c r="F313" s="71">
        <f>Table323[[#This Row],[Single Family]]+Table323[[#This Row],[2-4 Units]]+Table323[[#This Row],[&gt;4 Units]]</f>
        <v>25</v>
      </c>
      <c r="G313" s="71">
        <v>25</v>
      </c>
      <c r="H313" s="71">
        <v>0</v>
      </c>
      <c r="I313" s="71">
        <v>0</v>
      </c>
      <c r="J313" s="74">
        <v>23789.84</v>
      </c>
      <c r="K313" s="71">
        <f>SUM(Table323[[#This Row],[Single Family ]:[&gt;4 Units ]])</f>
        <v>4</v>
      </c>
      <c r="L313" s="90">
        <v>4</v>
      </c>
      <c r="M313" s="90">
        <v>0</v>
      </c>
      <c r="N313" s="90">
        <v>0</v>
      </c>
      <c r="O313" s="75">
        <v>20901.78</v>
      </c>
      <c r="Q313" s="147" t="s">
        <v>188</v>
      </c>
      <c r="R313" s="138" t="s">
        <v>249</v>
      </c>
      <c r="S313" s="139" t="s">
        <v>239</v>
      </c>
      <c r="T313" s="140">
        <v>77580.580099999905</v>
      </c>
      <c r="U313" s="140">
        <v>44691.62</v>
      </c>
      <c r="V313" s="141">
        <f>Table323[[#This Row],[Single Family]]+Table323[[#This Row],[2-4 Units]]+Table323[[#This Row],[&gt;4 Units]]</f>
        <v>25</v>
      </c>
      <c r="W313" s="141">
        <v>25</v>
      </c>
      <c r="X313" s="141">
        <v>0</v>
      </c>
      <c r="Y313" s="141">
        <v>0</v>
      </c>
      <c r="Z313" s="142">
        <v>23789.84</v>
      </c>
      <c r="AA313" s="141">
        <f>SUM(Table323[[#This Row],[Single Family ]:[&gt;4 Units ]])</f>
        <v>4</v>
      </c>
      <c r="AB313" s="143">
        <v>4</v>
      </c>
      <c r="AC313" s="143">
        <v>0</v>
      </c>
      <c r="AD313" s="143">
        <v>0</v>
      </c>
      <c r="AE313" s="144">
        <v>20901.78</v>
      </c>
    </row>
    <row r="314" spans="1:31" s="72" customFormat="1" x14ac:dyDescent="0.25">
      <c r="A314" s="67" t="s">
        <v>189</v>
      </c>
      <c r="B314" s="68" t="s">
        <v>249</v>
      </c>
      <c r="C314" s="69" t="s">
        <v>239</v>
      </c>
      <c r="D314" s="70">
        <v>93459.739199999996</v>
      </c>
      <c r="E314" s="70">
        <v>63453.120000000003</v>
      </c>
      <c r="F314" s="71">
        <f>Table323[[#This Row],[Single Family]]+Table323[[#This Row],[2-4 Units]]+Table323[[#This Row],[&gt;4 Units]]</f>
        <v>38</v>
      </c>
      <c r="G314" s="71">
        <v>38</v>
      </c>
      <c r="H314" s="71">
        <v>0</v>
      </c>
      <c r="I314" s="71">
        <v>0</v>
      </c>
      <c r="J314" s="74">
        <v>54080.47</v>
      </c>
      <c r="K314" s="71">
        <f>SUM(Table323[[#This Row],[Single Family ]:[&gt;4 Units ]])</f>
        <v>5</v>
      </c>
      <c r="L314" s="90">
        <v>5</v>
      </c>
      <c r="M314" s="90">
        <v>0</v>
      </c>
      <c r="N314" s="90">
        <v>0</v>
      </c>
      <c r="O314" s="75">
        <v>9372.65</v>
      </c>
      <c r="Q314" s="146" t="s">
        <v>189</v>
      </c>
      <c r="R314" s="131" t="s">
        <v>249</v>
      </c>
      <c r="S314" s="132" t="s">
        <v>239</v>
      </c>
      <c r="T314" s="133">
        <v>93459.739199999996</v>
      </c>
      <c r="U314" s="133">
        <v>63453.120000000003</v>
      </c>
      <c r="V314" s="134">
        <f>Table323[[#This Row],[Single Family]]+Table323[[#This Row],[2-4 Units]]+Table323[[#This Row],[&gt;4 Units]]</f>
        <v>38</v>
      </c>
      <c r="W314" s="134">
        <v>38</v>
      </c>
      <c r="X314" s="134">
        <v>0</v>
      </c>
      <c r="Y314" s="134">
        <v>0</v>
      </c>
      <c r="Z314" s="135">
        <v>54080.47</v>
      </c>
      <c r="AA314" s="134">
        <f>SUM(Table323[[#This Row],[Single Family ]:[&gt;4 Units ]])</f>
        <v>5</v>
      </c>
      <c r="AB314" s="136">
        <v>5</v>
      </c>
      <c r="AC314" s="136">
        <v>0</v>
      </c>
      <c r="AD314" s="136">
        <v>0</v>
      </c>
      <c r="AE314" s="137">
        <v>9372.65</v>
      </c>
    </row>
    <row r="315" spans="1:31" s="72" customFormat="1" x14ac:dyDescent="0.25">
      <c r="A315" s="67" t="s">
        <v>190</v>
      </c>
      <c r="B315" s="68" t="s">
        <v>247</v>
      </c>
      <c r="C315" s="69" t="s">
        <v>239</v>
      </c>
      <c r="D315" s="70">
        <v>364.3947</v>
      </c>
      <c r="E315" s="70">
        <v>0</v>
      </c>
      <c r="F315" s="71">
        <f>Table323[[#This Row],[Single Family]]+Table323[[#This Row],[2-4 Units]]+Table323[[#This Row],[&gt;4 Units]]</f>
        <v>0</v>
      </c>
      <c r="G315" s="71"/>
      <c r="H315" s="71"/>
      <c r="I315" s="71"/>
      <c r="J315" s="74">
        <v>0</v>
      </c>
      <c r="K315" s="71">
        <f>SUM(Table323[[#This Row],[Single Family ]:[&gt;4 Units ]])</f>
        <v>0</v>
      </c>
      <c r="L315" s="90"/>
      <c r="M315" s="90"/>
      <c r="N315" s="90"/>
      <c r="O315" s="75">
        <v>0</v>
      </c>
      <c r="Q315" s="147" t="s">
        <v>190</v>
      </c>
      <c r="R315" s="138" t="s">
        <v>247</v>
      </c>
      <c r="S315" s="139" t="s">
        <v>239</v>
      </c>
      <c r="T315" s="140">
        <v>364.3947</v>
      </c>
      <c r="U315" s="140">
        <v>0</v>
      </c>
      <c r="V315" s="141">
        <f>Table323[[#This Row],[Single Family]]+Table323[[#This Row],[2-4 Units]]+Table323[[#This Row],[&gt;4 Units]]</f>
        <v>0</v>
      </c>
      <c r="W315" s="141"/>
      <c r="X315" s="141"/>
      <c r="Y315" s="141"/>
      <c r="Z315" s="142">
        <v>0</v>
      </c>
      <c r="AA315" s="141">
        <f>SUM(Table323[[#This Row],[Single Family ]:[&gt;4 Units ]])</f>
        <v>0</v>
      </c>
      <c r="AB315" s="143"/>
      <c r="AC315" s="143"/>
      <c r="AD315" s="143"/>
      <c r="AE315" s="144">
        <v>0</v>
      </c>
    </row>
    <row r="316" spans="1:31" s="72" customFormat="1" x14ac:dyDescent="0.25">
      <c r="A316" s="67" t="s">
        <v>190</v>
      </c>
      <c r="B316" s="68" t="s">
        <v>250</v>
      </c>
      <c r="C316" s="69" t="s">
        <v>239</v>
      </c>
      <c r="D316" s="70">
        <v>88447.433699999907</v>
      </c>
      <c r="E316" s="70">
        <v>35951.83</v>
      </c>
      <c r="F316" s="71">
        <f>Table323[[#This Row],[Single Family]]+Table323[[#This Row],[2-4 Units]]+Table323[[#This Row],[&gt;4 Units]]</f>
        <v>29</v>
      </c>
      <c r="G316" s="71">
        <v>29</v>
      </c>
      <c r="H316" s="71">
        <v>0</v>
      </c>
      <c r="I316" s="71">
        <v>0</v>
      </c>
      <c r="J316" s="74">
        <v>35951.83</v>
      </c>
      <c r="K316" s="71">
        <f>SUM(Table323[[#This Row],[Single Family ]:[&gt;4 Units ]])</f>
        <v>0</v>
      </c>
      <c r="L316" s="90"/>
      <c r="M316" s="90"/>
      <c r="N316" s="90"/>
      <c r="O316" s="75">
        <v>0</v>
      </c>
      <c r="Q316" s="146" t="s">
        <v>190</v>
      </c>
      <c r="R316" s="131" t="s">
        <v>250</v>
      </c>
      <c r="S316" s="132" t="s">
        <v>239</v>
      </c>
      <c r="T316" s="133">
        <v>88447.433699999907</v>
      </c>
      <c r="U316" s="133">
        <v>35951.83</v>
      </c>
      <c r="V316" s="134">
        <f>Table323[[#This Row],[Single Family]]+Table323[[#This Row],[2-4 Units]]+Table323[[#This Row],[&gt;4 Units]]</f>
        <v>29</v>
      </c>
      <c r="W316" s="134">
        <v>29</v>
      </c>
      <c r="X316" s="134">
        <v>0</v>
      </c>
      <c r="Y316" s="134">
        <v>0</v>
      </c>
      <c r="Z316" s="135">
        <v>35951.83</v>
      </c>
      <c r="AA316" s="134">
        <f>SUM(Table323[[#This Row],[Single Family ]:[&gt;4 Units ]])</f>
        <v>0</v>
      </c>
      <c r="AB316" s="136"/>
      <c r="AC316" s="136"/>
      <c r="AD316" s="136"/>
      <c r="AE316" s="137">
        <v>0</v>
      </c>
    </row>
    <row r="317" spans="1:31" s="72" customFormat="1" x14ac:dyDescent="0.25">
      <c r="A317" s="67" t="s">
        <v>191</v>
      </c>
      <c r="B317" s="68" t="s">
        <v>251</v>
      </c>
      <c r="C317" s="69" t="s">
        <v>239</v>
      </c>
      <c r="D317" s="70">
        <v>38.472200000000001</v>
      </c>
      <c r="E317" s="70">
        <v>0</v>
      </c>
      <c r="F317" s="71">
        <f>Table323[[#This Row],[Single Family]]+Table323[[#This Row],[2-4 Units]]+Table323[[#This Row],[&gt;4 Units]]</f>
        <v>0</v>
      </c>
      <c r="G317" s="71"/>
      <c r="H317" s="71"/>
      <c r="I317" s="71"/>
      <c r="J317" s="74">
        <v>0</v>
      </c>
      <c r="K317" s="71">
        <f>SUM(Table323[[#This Row],[Single Family ]:[&gt;4 Units ]])</f>
        <v>0</v>
      </c>
      <c r="L317" s="90"/>
      <c r="M317" s="90"/>
      <c r="N317" s="90"/>
      <c r="O317" s="75">
        <v>0</v>
      </c>
      <c r="Q317" s="147" t="s">
        <v>191</v>
      </c>
      <c r="R317" s="138" t="s">
        <v>251</v>
      </c>
      <c r="S317" s="139" t="s">
        <v>239</v>
      </c>
      <c r="T317" s="140">
        <v>38.472200000000001</v>
      </c>
      <c r="U317" s="140">
        <v>0</v>
      </c>
      <c r="V317" s="141">
        <f>Table323[[#This Row],[Single Family]]+Table323[[#This Row],[2-4 Units]]+Table323[[#This Row],[&gt;4 Units]]</f>
        <v>0</v>
      </c>
      <c r="W317" s="141"/>
      <c r="X317" s="141"/>
      <c r="Y317" s="141"/>
      <c r="Z317" s="142">
        <v>0</v>
      </c>
      <c r="AA317" s="141">
        <f>SUM(Table323[[#This Row],[Single Family ]:[&gt;4 Units ]])</f>
        <v>0</v>
      </c>
      <c r="AB317" s="143"/>
      <c r="AC317" s="143"/>
      <c r="AD317" s="143"/>
      <c r="AE317" s="144">
        <v>0</v>
      </c>
    </row>
    <row r="318" spans="1:31" s="72" customFormat="1" x14ac:dyDescent="0.25">
      <c r="A318" s="67" t="s">
        <v>191</v>
      </c>
      <c r="B318" s="68" t="s">
        <v>250</v>
      </c>
      <c r="C318" s="69" t="s">
        <v>239</v>
      </c>
      <c r="D318" s="70">
        <v>127202.5885</v>
      </c>
      <c r="E318" s="70">
        <v>40561.25</v>
      </c>
      <c r="F318" s="71">
        <f>Table323[[#This Row],[Single Family]]+Table323[[#This Row],[2-4 Units]]+Table323[[#This Row],[&gt;4 Units]]</f>
        <v>25</v>
      </c>
      <c r="G318" s="71">
        <v>24</v>
      </c>
      <c r="H318" s="71">
        <v>1</v>
      </c>
      <c r="I318" s="71">
        <v>0</v>
      </c>
      <c r="J318" s="74">
        <v>34644.83</v>
      </c>
      <c r="K318" s="71">
        <f>SUM(Table323[[#This Row],[Single Family ]:[&gt;4 Units ]])</f>
        <v>2</v>
      </c>
      <c r="L318" s="90">
        <v>2</v>
      </c>
      <c r="M318" s="90">
        <v>0</v>
      </c>
      <c r="N318" s="90">
        <v>0</v>
      </c>
      <c r="O318" s="75">
        <v>5916.42</v>
      </c>
      <c r="Q318" s="146" t="s">
        <v>191</v>
      </c>
      <c r="R318" s="131" t="s">
        <v>250</v>
      </c>
      <c r="S318" s="132" t="s">
        <v>239</v>
      </c>
      <c r="T318" s="133">
        <v>127202.5885</v>
      </c>
      <c r="U318" s="133">
        <v>40561.25</v>
      </c>
      <c r="V318" s="134">
        <f>Table323[[#This Row],[Single Family]]+Table323[[#This Row],[2-4 Units]]+Table323[[#This Row],[&gt;4 Units]]</f>
        <v>25</v>
      </c>
      <c r="W318" s="134">
        <v>24</v>
      </c>
      <c r="X318" s="134">
        <v>1</v>
      </c>
      <c r="Y318" s="134">
        <v>0</v>
      </c>
      <c r="Z318" s="135">
        <v>34644.83</v>
      </c>
      <c r="AA318" s="134">
        <f>SUM(Table323[[#This Row],[Single Family ]:[&gt;4 Units ]])</f>
        <v>2</v>
      </c>
      <c r="AB318" s="136">
        <v>2</v>
      </c>
      <c r="AC318" s="136">
        <v>0</v>
      </c>
      <c r="AD318" s="136">
        <v>0</v>
      </c>
      <c r="AE318" s="137">
        <v>5916.42</v>
      </c>
    </row>
    <row r="319" spans="1:31" s="72" customFormat="1" x14ac:dyDescent="0.25">
      <c r="A319" s="67" t="s">
        <v>192</v>
      </c>
      <c r="B319" s="68" t="s">
        <v>253</v>
      </c>
      <c r="C319" s="69" t="s">
        <v>239</v>
      </c>
      <c r="D319" s="70">
        <v>60626.775900000102</v>
      </c>
      <c r="E319" s="70">
        <v>29109.47</v>
      </c>
      <c r="F319" s="71">
        <f>Table323[[#This Row],[Single Family]]+Table323[[#This Row],[2-4 Units]]+Table323[[#This Row],[&gt;4 Units]]</f>
        <v>31</v>
      </c>
      <c r="G319" s="71">
        <v>30</v>
      </c>
      <c r="H319" s="71">
        <v>1</v>
      </c>
      <c r="I319" s="71">
        <v>0</v>
      </c>
      <c r="J319" s="74">
        <v>16284.12</v>
      </c>
      <c r="K319" s="71">
        <f>SUM(Table323[[#This Row],[Single Family ]:[&gt;4 Units ]])</f>
        <v>12</v>
      </c>
      <c r="L319" s="90">
        <v>9</v>
      </c>
      <c r="M319" s="90">
        <v>3</v>
      </c>
      <c r="N319" s="90">
        <v>0</v>
      </c>
      <c r="O319" s="75">
        <v>12825.35</v>
      </c>
      <c r="Q319" s="147" t="s">
        <v>192</v>
      </c>
      <c r="R319" s="138" t="s">
        <v>253</v>
      </c>
      <c r="S319" s="139" t="s">
        <v>239</v>
      </c>
      <c r="T319" s="140">
        <v>60626.775900000102</v>
      </c>
      <c r="U319" s="140">
        <v>29109.47</v>
      </c>
      <c r="V319" s="141">
        <f>Table323[[#This Row],[Single Family]]+Table323[[#This Row],[2-4 Units]]+Table323[[#This Row],[&gt;4 Units]]</f>
        <v>31</v>
      </c>
      <c r="W319" s="141">
        <v>30</v>
      </c>
      <c r="X319" s="141">
        <v>1</v>
      </c>
      <c r="Y319" s="141">
        <v>0</v>
      </c>
      <c r="Z319" s="142">
        <v>16284.12</v>
      </c>
      <c r="AA319" s="141">
        <f>SUM(Table323[[#This Row],[Single Family ]:[&gt;4 Units ]])</f>
        <v>12</v>
      </c>
      <c r="AB319" s="143">
        <v>9</v>
      </c>
      <c r="AC319" s="143">
        <v>3</v>
      </c>
      <c r="AD319" s="143">
        <v>0</v>
      </c>
      <c r="AE319" s="144">
        <v>12825.35</v>
      </c>
    </row>
    <row r="320" spans="1:31" s="72" customFormat="1" x14ac:dyDescent="0.25">
      <c r="A320" s="67" t="s">
        <v>192</v>
      </c>
      <c r="B320" s="68" t="s">
        <v>255</v>
      </c>
      <c r="C320" s="69" t="s">
        <v>239</v>
      </c>
      <c r="D320" s="70">
        <v>0</v>
      </c>
      <c r="E320" s="70">
        <v>0</v>
      </c>
      <c r="F320" s="71">
        <f>Table323[[#This Row],[Single Family]]+Table323[[#This Row],[2-4 Units]]+Table323[[#This Row],[&gt;4 Units]]</f>
        <v>0</v>
      </c>
      <c r="G320" s="71"/>
      <c r="H320" s="71"/>
      <c r="I320" s="71"/>
      <c r="J320" s="74">
        <v>0</v>
      </c>
      <c r="K320" s="71">
        <f>SUM(Table323[[#This Row],[Single Family ]:[&gt;4 Units ]])</f>
        <v>0</v>
      </c>
      <c r="L320" s="90"/>
      <c r="M320" s="90"/>
      <c r="N320" s="90"/>
      <c r="O320" s="75">
        <v>0</v>
      </c>
      <c r="Q320" s="146" t="s">
        <v>192</v>
      </c>
      <c r="R320" s="131" t="s">
        <v>255</v>
      </c>
      <c r="S320" s="132" t="s">
        <v>239</v>
      </c>
      <c r="T320" s="133">
        <v>0</v>
      </c>
      <c r="U320" s="133">
        <v>0</v>
      </c>
      <c r="V320" s="134">
        <f>Table323[[#This Row],[Single Family]]+Table323[[#This Row],[2-4 Units]]+Table323[[#This Row],[&gt;4 Units]]</f>
        <v>0</v>
      </c>
      <c r="W320" s="134"/>
      <c r="X320" s="134"/>
      <c r="Y320" s="134"/>
      <c r="Z320" s="135">
        <v>0</v>
      </c>
      <c r="AA320" s="134">
        <f>SUM(Table323[[#This Row],[Single Family ]:[&gt;4 Units ]])</f>
        <v>0</v>
      </c>
      <c r="AB320" s="136"/>
      <c r="AC320" s="136"/>
      <c r="AD320" s="136"/>
      <c r="AE320" s="137">
        <v>0</v>
      </c>
    </row>
    <row r="321" spans="1:31" s="72" customFormat="1" x14ac:dyDescent="0.25">
      <c r="A321" s="67" t="s">
        <v>193</v>
      </c>
      <c r="B321" s="68" t="s">
        <v>253</v>
      </c>
      <c r="C321" s="69" t="s">
        <v>239</v>
      </c>
      <c r="D321" s="70">
        <v>48468.042599999899</v>
      </c>
      <c r="E321" s="70">
        <v>13366.62</v>
      </c>
      <c r="F321" s="71">
        <f>Table323[[#This Row],[Single Family]]+Table323[[#This Row],[2-4 Units]]+Table323[[#This Row],[&gt;4 Units]]</f>
        <v>14</v>
      </c>
      <c r="G321" s="71">
        <v>14</v>
      </c>
      <c r="H321" s="71">
        <v>0</v>
      </c>
      <c r="I321" s="71">
        <v>0</v>
      </c>
      <c r="J321" s="74">
        <v>11908.14</v>
      </c>
      <c r="K321" s="71">
        <f>SUM(Table323[[#This Row],[Single Family ]:[&gt;4 Units ]])</f>
        <v>2</v>
      </c>
      <c r="L321" s="90">
        <v>2</v>
      </c>
      <c r="M321" s="90">
        <v>0</v>
      </c>
      <c r="N321" s="90">
        <v>0</v>
      </c>
      <c r="O321" s="75">
        <v>1458.48</v>
      </c>
      <c r="Q321" s="147" t="s">
        <v>193</v>
      </c>
      <c r="R321" s="138" t="s">
        <v>253</v>
      </c>
      <c r="S321" s="139" t="s">
        <v>239</v>
      </c>
      <c r="T321" s="140">
        <v>48468.042599999899</v>
      </c>
      <c r="U321" s="140">
        <v>13366.62</v>
      </c>
      <c r="V321" s="141">
        <f>Table323[[#This Row],[Single Family]]+Table323[[#This Row],[2-4 Units]]+Table323[[#This Row],[&gt;4 Units]]</f>
        <v>14</v>
      </c>
      <c r="W321" s="141">
        <v>14</v>
      </c>
      <c r="X321" s="141">
        <v>0</v>
      </c>
      <c r="Y321" s="141">
        <v>0</v>
      </c>
      <c r="Z321" s="142">
        <v>11908.14</v>
      </c>
      <c r="AA321" s="141">
        <f>SUM(Table323[[#This Row],[Single Family ]:[&gt;4 Units ]])</f>
        <v>2</v>
      </c>
      <c r="AB321" s="143">
        <v>2</v>
      </c>
      <c r="AC321" s="143">
        <v>0</v>
      </c>
      <c r="AD321" s="143">
        <v>0</v>
      </c>
      <c r="AE321" s="144">
        <v>1458.48</v>
      </c>
    </row>
    <row r="322" spans="1:31" s="72" customFormat="1" x14ac:dyDescent="0.25">
      <c r="A322" s="67" t="s">
        <v>193</v>
      </c>
      <c r="B322" s="68" t="s">
        <v>255</v>
      </c>
      <c r="C322" s="69" t="s">
        <v>239</v>
      </c>
      <c r="D322" s="70">
        <v>0</v>
      </c>
      <c r="E322" s="70">
        <v>0</v>
      </c>
      <c r="F322" s="71">
        <f>Table323[[#This Row],[Single Family]]+Table323[[#This Row],[2-4 Units]]+Table323[[#This Row],[&gt;4 Units]]</f>
        <v>0</v>
      </c>
      <c r="G322" s="71"/>
      <c r="H322" s="71"/>
      <c r="I322" s="71"/>
      <c r="J322" s="74">
        <v>0</v>
      </c>
      <c r="K322" s="71">
        <f>SUM(Table323[[#This Row],[Single Family ]:[&gt;4 Units ]])</f>
        <v>0</v>
      </c>
      <c r="L322" s="90"/>
      <c r="M322" s="90"/>
      <c r="N322" s="90"/>
      <c r="O322" s="75">
        <v>0</v>
      </c>
      <c r="Q322" s="146" t="s">
        <v>193</v>
      </c>
      <c r="R322" s="131" t="s">
        <v>255</v>
      </c>
      <c r="S322" s="132" t="s">
        <v>239</v>
      </c>
      <c r="T322" s="133">
        <v>0</v>
      </c>
      <c r="U322" s="133">
        <v>0</v>
      </c>
      <c r="V322" s="134">
        <f>Table323[[#This Row],[Single Family]]+Table323[[#This Row],[2-4 Units]]+Table323[[#This Row],[&gt;4 Units]]</f>
        <v>0</v>
      </c>
      <c r="W322" s="134"/>
      <c r="X322" s="134"/>
      <c r="Y322" s="134"/>
      <c r="Z322" s="135">
        <v>0</v>
      </c>
      <c r="AA322" s="134">
        <f>SUM(Table323[[#This Row],[Single Family ]:[&gt;4 Units ]])</f>
        <v>0</v>
      </c>
      <c r="AB322" s="136"/>
      <c r="AC322" s="136"/>
      <c r="AD322" s="136"/>
      <c r="AE322" s="137">
        <v>0</v>
      </c>
    </row>
    <row r="323" spans="1:31" s="72" customFormat="1" x14ac:dyDescent="0.25">
      <c r="A323" s="67" t="s">
        <v>194</v>
      </c>
      <c r="B323" s="68" t="s">
        <v>253</v>
      </c>
      <c r="C323" s="69" t="s">
        <v>239</v>
      </c>
      <c r="D323" s="70">
        <v>34716.817999999999</v>
      </c>
      <c r="E323" s="70">
        <v>13678.03</v>
      </c>
      <c r="F323" s="71">
        <f>Table323[[#This Row],[Single Family]]+Table323[[#This Row],[2-4 Units]]+Table323[[#This Row],[&gt;4 Units]]</f>
        <v>18</v>
      </c>
      <c r="G323" s="71">
        <v>18</v>
      </c>
      <c r="H323" s="71">
        <v>0</v>
      </c>
      <c r="I323" s="71">
        <v>0</v>
      </c>
      <c r="J323" s="74">
        <v>13497.32</v>
      </c>
      <c r="K323" s="71">
        <f>SUM(Table323[[#This Row],[Single Family ]:[&gt;4 Units ]])</f>
        <v>1</v>
      </c>
      <c r="L323" s="90">
        <v>1</v>
      </c>
      <c r="M323" s="90">
        <v>0</v>
      </c>
      <c r="N323" s="90">
        <v>0</v>
      </c>
      <c r="O323" s="75">
        <v>180.71</v>
      </c>
      <c r="Q323" s="147" t="s">
        <v>194</v>
      </c>
      <c r="R323" s="138" t="s">
        <v>253</v>
      </c>
      <c r="S323" s="139" t="s">
        <v>239</v>
      </c>
      <c r="T323" s="140">
        <v>34716.817999999999</v>
      </c>
      <c r="U323" s="140">
        <v>13678.03</v>
      </c>
      <c r="V323" s="141">
        <f>Table323[[#This Row],[Single Family]]+Table323[[#This Row],[2-4 Units]]+Table323[[#This Row],[&gt;4 Units]]</f>
        <v>18</v>
      </c>
      <c r="W323" s="141">
        <v>18</v>
      </c>
      <c r="X323" s="141">
        <v>0</v>
      </c>
      <c r="Y323" s="141">
        <v>0</v>
      </c>
      <c r="Z323" s="142">
        <v>13497.32</v>
      </c>
      <c r="AA323" s="141">
        <f>SUM(Table323[[#This Row],[Single Family ]:[&gt;4 Units ]])</f>
        <v>1</v>
      </c>
      <c r="AB323" s="143">
        <v>1</v>
      </c>
      <c r="AC323" s="143">
        <v>0</v>
      </c>
      <c r="AD323" s="143">
        <v>0</v>
      </c>
      <c r="AE323" s="144">
        <v>180.71</v>
      </c>
    </row>
    <row r="324" spans="1:31" s="72" customFormat="1" x14ac:dyDescent="0.25">
      <c r="A324" s="67" t="s">
        <v>195</v>
      </c>
      <c r="B324" s="68" t="s">
        <v>253</v>
      </c>
      <c r="C324" s="69" t="s">
        <v>239</v>
      </c>
      <c r="D324" s="70">
        <v>82247.570100000201</v>
      </c>
      <c r="E324" s="70">
        <v>93458.42</v>
      </c>
      <c r="F324" s="71">
        <f>Table323[[#This Row],[Single Family]]+Table323[[#This Row],[2-4 Units]]+Table323[[#This Row],[&gt;4 Units]]</f>
        <v>34</v>
      </c>
      <c r="G324" s="71">
        <v>32</v>
      </c>
      <c r="H324" s="71">
        <v>2</v>
      </c>
      <c r="I324" s="71">
        <v>0</v>
      </c>
      <c r="J324" s="74">
        <v>13669.07</v>
      </c>
      <c r="K324" s="71">
        <f>SUM(Table323[[#This Row],[Single Family ]:[&gt;4 Units ]])</f>
        <v>14</v>
      </c>
      <c r="L324" s="90">
        <v>10</v>
      </c>
      <c r="M324" s="90">
        <v>4</v>
      </c>
      <c r="N324" s="90">
        <v>0</v>
      </c>
      <c r="O324" s="75">
        <v>13189.35</v>
      </c>
      <c r="Q324" s="146" t="s">
        <v>195</v>
      </c>
      <c r="R324" s="131" t="s">
        <v>253</v>
      </c>
      <c r="S324" s="132" t="s">
        <v>239</v>
      </c>
      <c r="T324" s="133">
        <v>82247.570100000201</v>
      </c>
      <c r="U324" s="133">
        <v>93458.42</v>
      </c>
      <c r="V324" s="134">
        <f>Table323[[#This Row],[Single Family]]+Table323[[#This Row],[2-4 Units]]+Table323[[#This Row],[&gt;4 Units]]</f>
        <v>34</v>
      </c>
      <c r="W324" s="134">
        <v>32</v>
      </c>
      <c r="X324" s="134">
        <v>2</v>
      </c>
      <c r="Y324" s="134">
        <v>0</v>
      </c>
      <c r="Z324" s="135">
        <v>13669.07</v>
      </c>
      <c r="AA324" s="134">
        <f>SUM(Table323[[#This Row],[Single Family ]:[&gt;4 Units ]])</f>
        <v>14</v>
      </c>
      <c r="AB324" s="136">
        <v>10</v>
      </c>
      <c r="AC324" s="136">
        <v>4</v>
      </c>
      <c r="AD324" s="136">
        <v>0</v>
      </c>
      <c r="AE324" s="137">
        <v>13189.35</v>
      </c>
    </row>
    <row r="325" spans="1:31" s="72" customFormat="1" x14ac:dyDescent="0.25">
      <c r="A325" s="67" t="s">
        <v>195</v>
      </c>
      <c r="B325" s="68" t="s">
        <v>251</v>
      </c>
      <c r="C325" s="69" t="s">
        <v>239</v>
      </c>
      <c r="D325" s="70">
        <v>0</v>
      </c>
      <c r="E325" s="70">
        <v>0</v>
      </c>
      <c r="F325" s="71">
        <f>Table323[[#This Row],[Single Family]]+Table323[[#This Row],[2-4 Units]]+Table323[[#This Row],[&gt;4 Units]]</f>
        <v>0</v>
      </c>
      <c r="G325" s="71"/>
      <c r="H325" s="71"/>
      <c r="I325" s="71"/>
      <c r="J325" s="74">
        <v>0</v>
      </c>
      <c r="K325" s="71">
        <f>SUM(Table323[[#This Row],[Single Family ]:[&gt;4 Units ]])</f>
        <v>0</v>
      </c>
      <c r="L325" s="90"/>
      <c r="M325" s="90"/>
      <c r="N325" s="90"/>
      <c r="O325" s="75">
        <v>0</v>
      </c>
      <c r="Q325" s="147" t="s">
        <v>195</v>
      </c>
      <c r="R325" s="138" t="s">
        <v>251</v>
      </c>
      <c r="S325" s="139" t="s">
        <v>239</v>
      </c>
      <c r="T325" s="140">
        <v>0</v>
      </c>
      <c r="U325" s="140">
        <v>0</v>
      </c>
      <c r="V325" s="141">
        <f>Table323[[#This Row],[Single Family]]+Table323[[#This Row],[2-4 Units]]+Table323[[#This Row],[&gt;4 Units]]</f>
        <v>0</v>
      </c>
      <c r="W325" s="141"/>
      <c r="X325" s="141"/>
      <c r="Y325" s="141"/>
      <c r="Z325" s="142">
        <v>0</v>
      </c>
      <c r="AA325" s="141">
        <f>SUM(Table323[[#This Row],[Single Family ]:[&gt;4 Units ]])</f>
        <v>0</v>
      </c>
      <c r="AB325" s="143"/>
      <c r="AC325" s="143"/>
      <c r="AD325" s="143"/>
      <c r="AE325" s="144">
        <v>0</v>
      </c>
    </row>
    <row r="326" spans="1:31" s="72" customFormat="1" x14ac:dyDescent="0.25">
      <c r="A326" s="67" t="s">
        <v>196</v>
      </c>
      <c r="B326" s="68" t="s">
        <v>266</v>
      </c>
      <c r="C326" s="69" t="s">
        <v>239</v>
      </c>
      <c r="D326" s="70">
        <v>0</v>
      </c>
      <c r="E326" s="70">
        <v>42110.68</v>
      </c>
      <c r="F326" s="71">
        <f>Table323[[#This Row],[Single Family]]+Table323[[#This Row],[2-4 Units]]+Table323[[#This Row],[&gt;4 Units]]</f>
        <v>12</v>
      </c>
      <c r="G326" s="71">
        <v>10</v>
      </c>
      <c r="H326" s="71">
        <v>2</v>
      </c>
      <c r="I326" s="71">
        <v>0</v>
      </c>
      <c r="J326" s="74">
        <v>4485.84</v>
      </c>
      <c r="K326" s="71">
        <f>SUM(Table323[[#This Row],[Single Family ]:[&gt;4 Units ]])</f>
        <v>21</v>
      </c>
      <c r="L326" s="90">
        <v>11</v>
      </c>
      <c r="M326" s="90">
        <v>9</v>
      </c>
      <c r="N326" s="90">
        <v>1</v>
      </c>
      <c r="O326" s="75">
        <v>37624.839999999997</v>
      </c>
      <c r="Q326" s="146" t="s">
        <v>196</v>
      </c>
      <c r="R326" s="131" t="s">
        <v>266</v>
      </c>
      <c r="S326" s="132" t="s">
        <v>239</v>
      </c>
      <c r="T326" s="133">
        <v>0</v>
      </c>
      <c r="U326" s="133">
        <v>42110.68</v>
      </c>
      <c r="V326" s="134">
        <f>Table323[[#This Row],[Single Family]]+Table323[[#This Row],[2-4 Units]]+Table323[[#This Row],[&gt;4 Units]]</f>
        <v>12</v>
      </c>
      <c r="W326" s="134">
        <v>10</v>
      </c>
      <c r="X326" s="134">
        <v>2</v>
      </c>
      <c r="Y326" s="134">
        <v>0</v>
      </c>
      <c r="Z326" s="135">
        <v>4485.84</v>
      </c>
      <c r="AA326" s="134">
        <f>SUM(Table323[[#This Row],[Single Family ]:[&gt;4 Units ]])</f>
        <v>21</v>
      </c>
      <c r="AB326" s="136">
        <v>11</v>
      </c>
      <c r="AC326" s="136">
        <v>9</v>
      </c>
      <c r="AD326" s="136">
        <v>1</v>
      </c>
      <c r="AE326" s="137">
        <v>37624.839999999997</v>
      </c>
    </row>
    <row r="327" spans="1:31" s="72" customFormat="1" x14ac:dyDescent="0.25">
      <c r="A327" s="67" t="s">
        <v>196</v>
      </c>
      <c r="B327" s="68" t="s">
        <v>253</v>
      </c>
      <c r="C327" s="69" t="s">
        <v>244</v>
      </c>
      <c r="D327" s="70">
        <v>67465.568400000004</v>
      </c>
      <c r="E327" s="70">
        <v>0</v>
      </c>
      <c r="F327" s="71">
        <f>Table323[[#This Row],[Single Family]]+Table323[[#This Row],[2-4 Units]]+Table323[[#This Row],[&gt;4 Units]]</f>
        <v>0</v>
      </c>
      <c r="G327" s="71"/>
      <c r="H327" s="71"/>
      <c r="I327" s="71"/>
      <c r="J327" s="74">
        <v>0</v>
      </c>
      <c r="K327" s="71">
        <f>SUM(Table323[[#This Row],[Single Family ]:[&gt;4 Units ]])</f>
        <v>0</v>
      </c>
      <c r="L327" s="90"/>
      <c r="M327" s="90"/>
      <c r="N327" s="90"/>
      <c r="O327" s="75">
        <v>0</v>
      </c>
      <c r="Q327" s="147" t="s">
        <v>196</v>
      </c>
      <c r="R327" s="138" t="s">
        <v>253</v>
      </c>
      <c r="S327" s="139" t="s">
        <v>244</v>
      </c>
      <c r="T327" s="140">
        <v>67465.568400000004</v>
      </c>
      <c r="U327" s="140">
        <v>0</v>
      </c>
      <c r="V327" s="141">
        <f>Table323[[#This Row],[Single Family]]+Table323[[#This Row],[2-4 Units]]+Table323[[#This Row],[&gt;4 Units]]</f>
        <v>0</v>
      </c>
      <c r="W327" s="141"/>
      <c r="X327" s="141"/>
      <c r="Y327" s="141"/>
      <c r="Z327" s="142">
        <v>0</v>
      </c>
      <c r="AA327" s="141">
        <f>SUM(Table323[[#This Row],[Single Family ]:[&gt;4 Units ]])</f>
        <v>0</v>
      </c>
      <c r="AB327" s="143"/>
      <c r="AC327" s="143"/>
      <c r="AD327" s="143"/>
      <c r="AE327" s="144">
        <v>0</v>
      </c>
    </row>
    <row r="328" spans="1:31" s="72" customFormat="1" x14ac:dyDescent="0.25">
      <c r="A328" s="67" t="s">
        <v>196</v>
      </c>
      <c r="B328" s="68" t="s">
        <v>264</v>
      </c>
      <c r="C328" s="69" t="s">
        <v>239</v>
      </c>
      <c r="D328" s="70">
        <v>0</v>
      </c>
      <c r="E328" s="70">
        <v>26.37</v>
      </c>
      <c r="F328" s="71">
        <f>Table323[[#This Row],[Single Family]]+Table323[[#This Row],[2-4 Units]]+Table323[[#This Row],[&gt;4 Units]]</f>
        <v>1</v>
      </c>
      <c r="G328" s="71">
        <v>1</v>
      </c>
      <c r="H328" s="71">
        <v>0</v>
      </c>
      <c r="I328" s="71">
        <v>0</v>
      </c>
      <c r="J328" s="74">
        <v>26.37</v>
      </c>
      <c r="K328" s="71">
        <f>SUM(Table323[[#This Row],[Single Family ]:[&gt;4 Units ]])</f>
        <v>0</v>
      </c>
      <c r="L328" s="90"/>
      <c r="M328" s="90"/>
      <c r="N328" s="90"/>
      <c r="O328" s="75">
        <v>0</v>
      </c>
      <c r="Q328" s="146" t="s">
        <v>196</v>
      </c>
      <c r="R328" s="131" t="s">
        <v>264</v>
      </c>
      <c r="S328" s="132" t="s">
        <v>239</v>
      </c>
      <c r="T328" s="133">
        <v>0</v>
      </c>
      <c r="U328" s="133">
        <v>26.37</v>
      </c>
      <c r="V328" s="134">
        <f>Table323[[#This Row],[Single Family]]+Table323[[#This Row],[2-4 Units]]+Table323[[#This Row],[&gt;4 Units]]</f>
        <v>1</v>
      </c>
      <c r="W328" s="134">
        <v>1</v>
      </c>
      <c r="X328" s="134">
        <v>0</v>
      </c>
      <c r="Y328" s="134">
        <v>0</v>
      </c>
      <c r="Z328" s="135">
        <v>26.37</v>
      </c>
      <c r="AA328" s="134">
        <f>SUM(Table323[[#This Row],[Single Family ]:[&gt;4 Units ]])</f>
        <v>0</v>
      </c>
      <c r="AB328" s="136"/>
      <c r="AC328" s="136"/>
      <c r="AD328" s="136"/>
      <c r="AE328" s="137">
        <v>0</v>
      </c>
    </row>
    <row r="329" spans="1:31" s="72" customFormat="1" x14ac:dyDescent="0.25">
      <c r="A329" s="67" t="s">
        <v>196</v>
      </c>
      <c r="B329" s="68" t="s">
        <v>251</v>
      </c>
      <c r="C329" s="69" t="s">
        <v>244</v>
      </c>
      <c r="D329" s="70">
        <v>766.12699999999995</v>
      </c>
      <c r="E329" s="70">
        <v>0</v>
      </c>
      <c r="F329" s="71">
        <f>Table323[[#This Row],[Single Family]]+Table323[[#This Row],[2-4 Units]]+Table323[[#This Row],[&gt;4 Units]]</f>
        <v>0</v>
      </c>
      <c r="G329" s="71"/>
      <c r="H329" s="71"/>
      <c r="I329" s="71"/>
      <c r="J329" s="74">
        <v>0</v>
      </c>
      <c r="K329" s="71">
        <f>SUM(Table323[[#This Row],[Single Family ]:[&gt;4 Units ]])</f>
        <v>0</v>
      </c>
      <c r="L329" s="90"/>
      <c r="M329" s="90"/>
      <c r="N329" s="90"/>
      <c r="O329" s="75">
        <v>0</v>
      </c>
      <c r="Q329" s="147" t="s">
        <v>196</v>
      </c>
      <c r="R329" s="138" t="s">
        <v>251</v>
      </c>
      <c r="S329" s="139" t="s">
        <v>244</v>
      </c>
      <c r="T329" s="140">
        <v>766.12699999999995</v>
      </c>
      <c r="U329" s="140">
        <v>0</v>
      </c>
      <c r="V329" s="141">
        <f>Table323[[#This Row],[Single Family]]+Table323[[#This Row],[2-4 Units]]+Table323[[#This Row],[&gt;4 Units]]</f>
        <v>0</v>
      </c>
      <c r="W329" s="141"/>
      <c r="X329" s="141"/>
      <c r="Y329" s="141"/>
      <c r="Z329" s="142">
        <v>0</v>
      </c>
      <c r="AA329" s="141">
        <f>SUM(Table323[[#This Row],[Single Family ]:[&gt;4 Units ]])</f>
        <v>0</v>
      </c>
      <c r="AB329" s="143"/>
      <c r="AC329" s="143"/>
      <c r="AD329" s="143"/>
      <c r="AE329" s="144">
        <v>0</v>
      </c>
    </row>
    <row r="330" spans="1:31" s="72" customFormat="1" x14ac:dyDescent="0.25">
      <c r="A330" s="67" t="s">
        <v>197</v>
      </c>
      <c r="B330" s="68" t="s">
        <v>253</v>
      </c>
      <c r="C330" s="69" t="s">
        <v>239</v>
      </c>
      <c r="D330" s="70">
        <v>85902.613000000201</v>
      </c>
      <c r="E330" s="70">
        <v>29461.26</v>
      </c>
      <c r="F330" s="71">
        <f>Table323[[#This Row],[Single Family]]+Table323[[#This Row],[2-4 Units]]+Table323[[#This Row],[&gt;4 Units]]</f>
        <v>22</v>
      </c>
      <c r="G330" s="71">
        <v>21</v>
      </c>
      <c r="H330" s="71">
        <v>1</v>
      </c>
      <c r="I330" s="71">
        <v>0</v>
      </c>
      <c r="J330" s="74">
        <v>12783.17</v>
      </c>
      <c r="K330" s="71">
        <f>SUM(Table323[[#This Row],[Single Family ]:[&gt;4 Units ]])</f>
        <v>16</v>
      </c>
      <c r="L330" s="90">
        <v>13</v>
      </c>
      <c r="M330" s="90">
        <v>3</v>
      </c>
      <c r="N330" s="90">
        <v>0</v>
      </c>
      <c r="O330" s="75">
        <v>16678.09</v>
      </c>
      <c r="Q330" s="146" t="s">
        <v>197</v>
      </c>
      <c r="R330" s="131" t="s">
        <v>253</v>
      </c>
      <c r="S330" s="132" t="s">
        <v>239</v>
      </c>
      <c r="T330" s="133">
        <v>85902.613000000201</v>
      </c>
      <c r="U330" s="133">
        <v>29461.26</v>
      </c>
      <c r="V330" s="134">
        <f>Table323[[#This Row],[Single Family]]+Table323[[#This Row],[2-4 Units]]+Table323[[#This Row],[&gt;4 Units]]</f>
        <v>22</v>
      </c>
      <c r="W330" s="134">
        <v>21</v>
      </c>
      <c r="X330" s="134">
        <v>1</v>
      </c>
      <c r="Y330" s="134">
        <v>0</v>
      </c>
      <c r="Z330" s="135">
        <v>12783.17</v>
      </c>
      <c r="AA330" s="134">
        <f>SUM(Table323[[#This Row],[Single Family ]:[&gt;4 Units ]])</f>
        <v>16</v>
      </c>
      <c r="AB330" s="136">
        <v>13</v>
      </c>
      <c r="AC330" s="136">
        <v>3</v>
      </c>
      <c r="AD330" s="136">
        <v>0</v>
      </c>
      <c r="AE330" s="137">
        <v>16678.09</v>
      </c>
    </row>
    <row r="331" spans="1:31" s="72" customFormat="1" x14ac:dyDescent="0.25">
      <c r="A331" s="67" t="s">
        <v>198</v>
      </c>
      <c r="B331" s="68" t="s">
        <v>253</v>
      </c>
      <c r="C331" s="69" t="s">
        <v>239</v>
      </c>
      <c r="D331" s="70">
        <v>67016.043900000004</v>
      </c>
      <c r="E331" s="70">
        <v>53703</v>
      </c>
      <c r="F331" s="71">
        <f>Table323[[#This Row],[Single Family]]+Table323[[#This Row],[2-4 Units]]+Table323[[#This Row],[&gt;4 Units]]</f>
        <v>25</v>
      </c>
      <c r="G331" s="71">
        <v>24</v>
      </c>
      <c r="H331" s="71">
        <v>1</v>
      </c>
      <c r="I331" s="71">
        <v>0</v>
      </c>
      <c r="J331" s="74">
        <v>15612.71</v>
      </c>
      <c r="K331" s="71">
        <f>SUM(Table323[[#This Row],[Single Family ]:[&gt;4 Units ]])</f>
        <v>19</v>
      </c>
      <c r="L331" s="90">
        <v>14</v>
      </c>
      <c r="M331" s="90">
        <v>5</v>
      </c>
      <c r="N331" s="90">
        <v>0</v>
      </c>
      <c r="O331" s="75">
        <v>38090.29</v>
      </c>
      <c r="Q331" s="147" t="s">
        <v>198</v>
      </c>
      <c r="R331" s="138" t="s">
        <v>253</v>
      </c>
      <c r="S331" s="139" t="s">
        <v>239</v>
      </c>
      <c r="T331" s="140">
        <v>67016.043900000004</v>
      </c>
      <c r="U331" s="140">
        <v>53703</v>
      </c>
      <c r="V331" s="141">
        <f>Table323[[#This Row],[Single Family]]+Table323[[#This Row],[2-4 Units]]+Table323[[#This Row],[&gt;4 Units]]</f>
        <v>25</v>
      </c>
      <c r="W331" s="141">
        <v>24</v>
      </c>
      <c r="X331" s="141">
        <v>1</v>
      </c>
      <c r="Y331" s="141">
        <v>0</v>
      </c>
      <c r="Z331" s="142">
        <v>15612.71</v>
      </c>
      <c r="AA331" s="141">
        <f>SUM(Table323[[#This Row],[Single Family ]:[&gt;4 Units ]])</f>
        <v>19</v>
      </c>
      <c r="AB331" s="143">
        <v>14</v>
      </c>
      <c r="AC331" s="143">
        <v>5</v>
      </c>
      <c r="AD331" s="143">
        <v>0</v>
      </c>
      <c r="AE331" s="144">
        <v>38090.29</v>
      </c>
    </row>
    <row r="332" spans="1:31" s="72" customFormat="1" x14ac:dyDescent="0.25">
      <c r="A332" s="67" t="s">
        <v>198</v>
      </c>
      <c r="B332" s="68" t="s">
        <v>251</v>
      </c>
      <c r="C332" s="69" t="s">
        <v>239</v>
      </c>
      <c r="D332" s="70">
        <v>0</v>
      </c>
      <c r="E332" s="70">
        <v>0</v>
      </c>
      <c r="F332" s="71">
        <f>Table323[[#This Row],[Single Family]]+Table323[[#This Row],[2-4 Units]]+Table323[[#This Row],[&gt;4 Units]]</f>
        <v>0</v>
      </c>
      <c r="G332" s="71"/>
      <c r="H332" s="71"/>
      <c r="I332" s="71"/>
      <c r="J332" s="74">
        <v>0</v>
      </c>
      <c r="K332" s="71">
        <f>SUM(Table323[[#This Row],[Single Family ]:[&gt;4 Units ]])</f>
        <v>0</v>
      </c>
      <c r="L332" s="90"/>
      <c r="M332" s="90"/>
      <c r="N332" s="90"/>
      <c r="O332" s="75">
        <v>0</v>
      </c>
      <c r="Q332" s="146" t="s">
        <v>198</v>
      </c>
      <c r="R332" s="131" t="s">
        <v>251</v>
      </c>
      <c r="S332" s="132" t="s">
        <v>239</v>
      </c>
      <c r="T332" s="133">
        <v>0</v>
      </c>
      <c r="U332" s="133">
        <v>0</v>
      </c>
      <c r="V332" s="134">
        <f>Table323[[#This Row],[Single Family]]+Table323[[#This Row],[2-4 Units]]+Table323[[#This Row],[&gt;4 Units]]</f>
        <v>0</v>
      </c>
      <c r="W332" s="134"/>
      <c r="X332" s="134"/>
      <c r="Y332" s="134"/>
      <c r="Z332" s="135">
        <v>0</v>
      </c>
      <c r="AA332" s="134">
        <f>SUM(Table323[[#This Row],[Single Family ]:[&gt;4 Units ]])</f>
        <v>0</v>
      </c>
      <c r="AB332" s="136"/>
      <c r="AC332" s="136"/>
      <c r="AD332" s="136"/>
      <c r="AE332" s="137">
        <v>0</v>
      </c>
    </row>
    <row r="333" spans="1:31" s="72" customFormat="1" x14ac:dyDescent="0.25">
      <c r="A333" s="67" t="s">
        <v>198</v>
      </c>
      <c r="B333" s="68" t="s">
        <v>268</v>
      </c>
      <c r="C333" s="69" t="s">
        <v>239</v>
      </c>
      <c r="D333" s="70">
        <v>0</v>
      </c>
      <c r="E333" s="70">
        <v>924.07</v>
      </c>
      <c r="F333" s="71">
        <f>Table323[[#This Row],[Single Family]]+Table323[[#This Row],[2-4 Units]]+Table323[[#This Row],[&gt;4 Units]]</f>
        <v>1</v>
      </c>
      <c r="G333" s="71">
        <v>1</v>
      </c>
      <c r="H333" s="71">
        <v>0</v>
      </c>
      <c r="I333" s="71">
        <v>0</v>
      </c>
      <c r="J333" s="74">
        <v>924.07</v>
      </c>
      <c r="K333" s="71">
        <f>SUM(Table323[[#This Row],[Single Family ]:[&gt;4 Units ]])</f>
        <v>0</v>
      </c>
      <c r="L333" s="90"/>
      <c r="M333" s="90"/>
      <c r="N333" s="90"/>
      <c r="O333" s="75">
        <v>0</v>
      </c>
      <c r="Q333" s="147" t="s">
        <v>198</v>
      </c>
      <c r="R333" s="138" t="s">
        <v>268</v>
      </c>
      <c r="S333" s="139" t="s">
        <v>239</v>
      </c>
      <c r="T333" s="140">
        <v>0</v>
      </c>
      <c r="U333" s="140">
        <v>924.07</v>
      </c>
      <c r="V333" s="141">
        <f>Table323[[#This Row],[Single Family]]+Table323[[#This Row],[2-4 Units]]+Table323[[#This Row],[&gt;4 Units]]</f>
        <v>1</v>
      </c>
      <c r="W333" s="141">
        <v>1</v>
      </c>
      <c r="X333" s="141">
        <v>0</v>
      </c>
      <c r="Y333" s="141">
        <v>0</v>
      </c>
      <c r="Z333" s="142">
        <v>924.07</v>
      </c>
      <c r="AA333" s="141">
        <f>SUM(Table323[[#This Row],[Single Family ]:[&gt;4 Units ]])</f>
        <v>0</v>
      </c>
      <c r="AB333" s="143"/>
      <c r="AC333" s="143"/>
      <c r="AD333" s="143"/>
      <c r="AE333" s="144">
        <v>0</v>
      </c>
    </row>
    <row r="334" spans="1:31" s="72" customFormat="1" x14ac:dyDescent="0.25">
      <c r="A334" s="67" t="s">
        <v>199</v>
      </c>
      <c r="B334" s="68" t="s">
        <v>253</v>
      </c>
      <c r="C334" s="69" t="s">
        <v>239</v>
      </c>
      <c r="D334" s="70">
        <v>77328.733099999998</v>
      </c>
      <c r="E334" s="70">
        <v>12576.38</v>
      </c>
      <c r="F334" s="71">
        <f>Table323[[#This Row],[Single Family]]+Table323[[#This Row],[2-4 Units]]+Table323[[#This Row],[&gt;4 Units]]</f>
        <v>15</v>
      </c>
      <c r="G334" s="71">
        <v>13</v>
      </c>
      <c r="H334" s="71">
        <v>2</v>
      </c>
      <c r="I334" s="71">
        <v>0</v>
      </c>
      <c r="J334" s="74">
        <v>10374.67</v>
      </c>
      <c r="K334" s="71">
        <f>SUM(Table323[[#This Row],[Single Family ]:[&gt;4 Units ]])</f>
        <v>3</v>
      </c>
      <c r="L334" s="90">
        <v>2</v>
      </c>
      <c r="M334" s="90">
        <v>1</v>
      </c>
      <c r="N334" s="90">
        <v>0</v>
      </c>
      <c r="O334" s="75">
        <v>2201.71</v>
      </c>
      <c r="Q334" s="146" t="s">
        <v>199</v>
      </c>
      <c r="R334" s="131" t="s">
        <v>253</v>
      </c>
      <c r="S334" s="132" t="s">
        <v>239</v>
      </c>
      <c r="T334" s="133">
        <v>77328.733099999998</v>
      </c>
      <c r="U334" s="133">
        <v>12576.38</v>
      </c>
      <c r="V334" s="134">
        <f>Table323[[#This Row],[Single Family]]+Table323[[#This Row],[2-4 Units]]+Table323[[#This Row],[&gt;4 Units]]</f>
        <v>15</v>
      </c>
      <c r="W334" s="134">
        <v>13</v>
      </c>
      <c r="X334" s="134">
        <v>2</v>
      </c>
      <c r="Y334" s="134">
        <v>0</v>
      </c>
      <c r="Z334" s="135">
        <v>10374.67</v>
      </c>
      <c r="AA334" s="134">
        <f>SUM(Table323[[#This Row],[Single Family ]:[&gt;4 Units ]])</f>
        <v>3</v>
      </c>
      <c r="AB334" s="136">
        <v>2</v>
      </c>
      <c r="AC334" s="136">
        <v>1</v>
      </c>
      <c r="AD334" s="136">
        <v>0</v>
      </c>
      <c r="AE334" s="137">
        <v>2201.71</v>
      </c>
    </row>
    <row r="335" spans="1:31" s="72" customFormat="1" x14ac:dyDescent="0.25">
      <c r="A335" s="67" t="s">
        <v>200</v>
      </c>
      <c r="B335" s="68" t="s">
        <v>253</v>
      </c>
      <c r="C335" s="69" t="s">
        <v>239</v>
      </c>
      <c r="D335" s="70">
        <v>76841.958499999906</v>
      </c>
      <c r="E335" s="70">
        <v>50093.18</v>
      </c>
      <c r="F335" s="71">
        <f>Table323[[#This Row],[Single Family]]+Table323[[#This Row],[2-4 Units]]+Table323[[#This Row],[&gt;4 Units]]</f>
        <v>34</v>
      </c>
      <c r="G335" s="71">
        <v>34</v>
      </c>
      <c r="H335" s="71">
        <v>0</v>
      </c>
      <c r="I335" s="71">
        <v>0</v>
      </c>
      <c r="J335" s="74">
        <v>34273.54</v>
      </c>
      <c r="K335" s="71">
        <f>SUM(Table323[[#This Row],[Single Family ]:[&gt;4 Units ]])</f>
        <v>7</v>
      </c>
      <c r="L335" s="90">
        <v>7</v>
      </c>
      <c r="M335" s="90">
        <v>0</v>
      </c>
      <c r="N335" s="90">
        <v>0</v>
      </c>
      <c r="O335" s="75">
        <v>15819.64</v>
      </c>
      <c r="Q335" s="147" t="s">
        <v>200</v>
      </c>
      <c r="R335" s="138" t="s">
        <v>253</v>
      </c>
      <c r="S335" s="139" t="s">
        <v>239</v>
      </c>
      <c r="T335" s="140">
        <v>76841.958499999906</v>
      </c>
      <c r="U335" s="140">
        <v>50093.18</v>
      </c>
      <c r="V335" s="141">
        <f>Table323[[#This Row],[Single Family]]+Table323[[#This Row],[2-4 Units]]+Table323[[#This Row],[&gt;4 Units]]</f>
        <v>34</v>
      </c>
      <c r="W335" s="141">
        <v>34</v>
      </c>
      <c r="X335" s="141">
        <v>0</v>
      </c>
      <c r="Y335" s="141">
        <v>0</v>
      </c>
      <c r="Z335" s="142">
        <v>34273.54</v>
      </c>
      <c r="AA335" s="141">
        <f>SUM(Table323[[#This Row],[Single Family ]:[&gt;4 Units ]])</f>
        <v>7</v>
      </c>
      <c r="AB335" s="143">
        <v>7</v>
      </c>
      <c r="AC335" s="143">
        <v>0</v>
      </c>
      <c r="AD335" s="143">
        <v>0</v>
      </c>
      <c r="AE335" s="144">
        <v>15819.64</v>
      </c>
    </row>
    <row r="336" spans="1:31" s="72" customFormat="1" x14ac:dyDescent="0.25">
      <c r="A336" s="67" t="s">
        <v>200</v>
      </c>
      <c r="B336" s="68" t="s">
        <v>251</v>
      </c>
      <c r="C336" s="69" t="s">
        <v>239</v>
      </c>
      <c r="D336" s="70">
        <v>0</v>
      </c>
      <c r="E336" s="70">
        <v>0</v>
      </c>
      <c r="F336" s="71">
        <f>Table323[[#This Row],[Single Family]]+Table323[[#This Row],[2-4 Units]]+Table323[[#This Row],[&gt;4 Units]]</f>
        <v>0</v>
      </c>
      <c r="G336" s="71"/>
      <c r="H336" s="71"/>
      <c r="I336" s="71"/>
      <c r="J336" s="74">
        <v>0</v>
      </c>
      <c r="K336" s="71">
        <f>SUM(Table323[[#This Row],[Single Family ]:[&gt;4 Units ]])</f>
        <v>0</v>
      </c>
      <c r="L336" s="90"/>
      <c r="M336" s="90"/>
      <c r="N336" s="90"/>
      <c r="O336" s="75">
        <v>0</v>
      </c>
      <c r="Q336" s="146" t="s">
        <v>200</v>
      </c>
      <c r="R336" s="131" t="s">
        <v>251</v>
      </c>
      <c r="S336" s="132" t="s">
        <v>239</v>
      </c>
      <c r="T336" s="133">
        <v>0</v>
      </c>
      <c r="U336" s="133">
        <v>0</v>
      </c>
      <c r="V336" s="134">
        <f>Table323[[#This Row],[Single Family]]+Table323[[#This Row],[2-4 Units]]+Table323[[#This Row],[&gt;4 Units]]</f>
        <v>0</v>
      </c>
      <c r="W336" s="134"/>
      <c r="X336" s="134"/>
      <c r="Y336" s="134"/>
      <c r="Z336" s="135">
        <v>0</v>
      </c>
      <c r="AA336" s="134">
        <f>SUM(Table323[[#This Row],[Single Family ]:[&gt;4 Units ]])</f>
        <v>0</v>
      </c>
      <c r="AB336" s="136"/>
      <c r="AC336" s="136"/>
      <c r="AD336" s="136"/>
      <c r="AE336" s="137">
        <v>0</v>
      </c>
    </row>
    <row r="337" spans="1:31" s="72" customFormat="1" x14ac:dyDescent="0.25">
      <c r="A337" s="67" t="s">
        <v>201</v>
      </c>
      <c r="B337" s="68" t="s">
        <v>253</v>
      </c>
      <c r="C337" s="69" t="s">
        <v>239</v>
      </c>
      <c r="D337" s="70">
        <v>144930.68359999999</v>
      </c>
      <c r="E337" s="70">
        <v>65336.89</v>
      </c>
      <c r="F337" s="71">
        <f>Table323[[#This Row],[Single Family]]+Table323[[#This Row],[2-4 Units]]+Table323[[#This Row],[&gt;4 Units]]</f>
        <v>60</v>
      </c>
      <c r="G337" s="71">
        <v>60</v>
      </c>
      <c r="H337" s="71">
        <v>0</v>
      </c>
      <c r="I337" s="71">
        <v>0</v>
      </c>
      <c r="J337" s="74">
        <v>54032.35</v>
      </c>
      <c r="K337" s="71">
        <f>SUM(Table323[[#This Row],[Single Family ]:[&gt;4 Units ]])</f>
        <v>8</v>
      </c>
      <c r="L337" s="90">
        <v>6</v>
      </c>
      <c r="M337" s="90">
        <v>2</v>
      </c>
      <c r="N337" s="90">
        <v>0</v>
      </c>
      <c r="O337" s="75">
        <v>11304.54</v>
      </c>
      <c r="Q337" s="147" t="s">
        <v>201</v>
      </c>
      <c r="R337" s="138" t="s">
        <v>253</v>
      </c>
      <c r="S337" s="139" t="s">
        <v>239</v>
      </c>
      <c r="T337" s="140">
        <v>144930.68359999999</v>
      </c>
      <c r="U337" s="140">
        <v>65336.89</v>
      </c>
      <c r="V337" s="141">
        <f>Table323[[#This Row],[Single Family]]+Table323[[#This Row],[2-4 Units]]+Table323[[#This Row],[&gt;4 Units]]</f>
        <v>60</v>
      </c>
      <c r="W337" s="141">
        <v>60</v>
      </c>
      <c r="X337" s="141">
        <v>0</v>
      </c>
      <c r="Y337" s="141">
        <v>0</v>
      </c>
      <c r="Z337" s="142">
        <v>54032.35</v>
      </c>
      <c r="AA337" s="141">
        <f>SUM(Table323[[#This Row],[Single Family ]:[&gt;4 Units ]])</f>
        <v>8</v>
      </c>
      <c r="AB337" s="143">
        <v>6</v>
      </c>
      <c r="AC337" s="143">
        <v>2</v>
      </c>
      <c r="AD337" s="143">
        <v>0</v>
      </c>
      <c r="AE337" s="144">
        <v>11304.54</v>
      </c>
    </row>
    <row r="338" spans="1:31" s="72" customFormat="1" x14ac:dyDescent="0.25">
      <c r="A338" s="67" t="s">
        <v>202</v>
      </c>
      <c r="B338" s="68" t="s">
        <v>253</v>
      </c>
      <c r="C338" s="69" t="s">
        <v>239</v>
      </c>
      <c r="D338" s="70">
        <v>103220.78479999999</v>
      </c>
      <c r="E338" s="70">
        <v>63414.76</v>
      </c>
      <c r="F338" s="71">
        <f>Table323[[#This Row],[Single Family]]+Table323[[#This Row],[2-4 Units]]+Table323[[#This Row],[&gt;4 Units]]</f>
        <v>18</v>
      </c>
      <c r="G338" s="71">
        <v>17</v>
      </c>
      <c r="H338" s="71">
        <v>0</v>
      </c>
      <c r="I338" s="71">
        <v>1</v>
      </c>
      <c r="J338" s="74">
        <v>28756.23</v>
      </c>
      <c r="K338" s="71">
        <f>SUM(Table323[[#This Row],[Single Family ]:[&gt;4 Units ]])</f>
        <v>5</v>
      </c>
      <c r="L338" s="90">
        <v>3</v>
      </c>
      <c r="M338" s="90">
        <v>0</v>
      </c>
      <c r="N338" s="90">
        <v>2</v>
      </c>
      <c r="O338" s="75">
        <v>34658.53</v>
      </c>
      <c r="Q338" s="146" t="s">
        <v>202</v>
      </c>
      <c r="R338" s="131" t="s">
        <v>253</v>
      </c>
      <c r="S338" s="132" t="s">
        <v>239</v>
      </c>
      <c r="T338" s="133">
        <v>103220.78479999999</v>
      </c>
      <c r="U338" s="133">
        <v>63414.76</v>
      </c>
      <c r="V338" s="134">
        <f>Table323[[#This Row],[Single Family]]+Table323[[#This Row],[2-4 Units]]+Table323[[#This Row],[&gt;4 Units]]</f>
        <v>18</v>
      </c>
      <c r="W338" s="134">
        <v>17</v>
      </c>
      <c r="X338" s="134">
        <v>0</v>
      </c>
      <c r="Y338" s="134">
        <v>1</v>
      </c>
      <c r="Z338" s="135">
        <v>28756.23</v>
      </c>
      <c r="AA338" s="134">
        <f>SUM(Table323[[#This Row],[Single Family ]:[&gt;4 Units ]])</f>
        <v>5</v>
      </c>
      <c r="AB338" s="136">
        <v>3</v>
      </c>
      <c r="AC338" s="136">
        <v>0</v>
      </c>
      <c r="AD338" s="136">
        <v>2</v>
      </c>
      <c r="AE338" s="137">
        <v>34658.53</v>
      </c>
    </row>
    <row r="339" spans="1:31" s="72" customFormat="1" x14ac:dyDescent="0.25">
      <c r="A339" s="67" t="s">
        <v>203</v>
      </c>
      <c r="B339" s="68" t="s">
        <v>253</v>
      </c>
      <c r="C339" s="69" t="s">
        <v>239</v>
      </c>
      <c r="D339" s="70">
        <v>88585.424700000105</v>
      </c>
      <c r="E339" s="70">
        <v>25722.63</v>
      </c>
      <c r="F339" s="71">
        <f>Table323[[#This Row],[Single Family]]+Table323[[#This Row],[2-4 Units]]+Table323[[#This Row],[&gt;4 Units]]</f>
        <v>27</v>
      </c>
      <c r="G339" s="71">
        <v>27</v>
      </c>
      <c r="H339" s="71">
        <v>0</v>
      </c>
      <c r="I339" s="71">
        <v>0</v>
      </c>
      <c r="J339" s="74">
        <v>25302.69</v>
      </c>
      <c r="K339" s="71">
        <f>SUM(Table323[[#This Row],[Single Family ]:[&gt;4 Units ]])</f>
        <v>3</v>
      </c>
      <c r="L339" s="90">
        <v>1</v>
      </c>
      <c r="M339" s="90">
        <v>2</v>
      </c>
      <c r="N339" s="90">
        <v>0</v>
      </c>
      <c r="O339" s="75">
        <v>419.94</v>
      </c>
      <c r="Q339" s="147" t="s">
        <v>203</v>
      </c>
      <c r="R339" s="138" t="s">
        <v>253</v>
      </c>
      <c r="S339" s="139" t="s">
        <v>239</v>
      </c>
      <c r="T339" s="140">
        <v>88585.424700000105</v>
      </c>
      <c r="U339" s="140">
        <v>25722.63</v>
      </c>
      <c r="V339" s="141">
        <f>Table323[[#This Row],[Single Family]]+Table323[[#This Row],[2-4 Units]]+Table323[[#This Row],[&gt;4 Units]]</f>
        <v>27</v>
      </c>
      <c r="W339" s="141">
        <v>27</v>
      </c>
      <c r="X339" s="141">
        <v>0</v>
      </c>
      <c r="Y339" s="141">
        <v>0</v>
      </c>
      <c r="Z339" s="142">
        <v>25302.69</v>
      </c>
      <c r="AA339" s="141">
        <f>SUM(Table323[[#This Row],[Single Family ]:[&gt;4 Units ]])</f>
        <v>3</v>
      </c>
      <c r="AB339" s="143">
        <v>1</v>
      </c>
      <c r="AC339" s="143">
        <v>2</v>
      </c>
      <c r="AD339" s="143">
        <v>0</v>
      </c>
      <c r="AE339" s="144">
        <v>419.94</v>
      </c>
    </row>
    <row r="340" spans="1:31" s="72" customFormat="1" x14ac:dyDescent="0.25">
      <c r="A340" s="67" t="s">
        <v>203</v>
      </c>
      <c r="B340" s="68" t="s">
        <v>251</v>
      </c>
      <c r="C340" s="69" t="s">
        <v>239</v>
      </c>
      <c r="D340" s="70">
        <v>0</v>
      </c>
      <c r="E340" s="70">
        <v>0</v>
      </c>
      <c r="F340" s="71">
        <f>Table323[[#This Row],[Single Family]]+Table323[[#This Row],[2-4 Units]]+Table323[[#This Row],[&gt;4 Units]]</f>
        <v>0</v>
      </c>
      <c r="G340" s="71"/>
      <c r="H340" s="71"/>
      <c r="I340" s="71"/>
      <c r="J340" s="74">
        <v>0</v>
      </c>
      <c r="K340" s="71">
        <f>SUM(Table323[[#This Row],[Single Family ]:[&gt;4 Units ]])</f>
        <v>0</v>
      </c>
      <c r="L340" s="90"/>
      <c r="M340" s="90"/>
      <c r="N340" s="90"/>
      <c r="O340" s="75">
        <v>0</v>
      </c>
      <c r="Q340" s="146" t="s">
        <v>203</v>
      </c>
      <c r="R340" s="131" t="s">
        <v>251</v>
      </c>
      <c r="S340" s="132" t="s">
        <v>239</v>
      </c>
      <c r="T340" s="133">
        <v>0</v>
      </c>
      <c r="U340" s="133">
        <v>0</v>
      </c>
      <c r="V340" s="134">
        <f>Table323[[#This Row],[Single Family]]+Table323[[#This Row],[2-4 Units]]+Table323[[#This Row],[&gt;4 Units]]</f>
        <v>0</v>
      </c>
      <c r="W340" s="134"/>
      <c r="X340" s="134"/>
      <c r="Y340" s="134"/>
      <c r="Z340" s="135">
        <v>0</v>
      </c>
      <c r="AA340" s="134">
        <f>SUM(Table323[[#This Row],[Single Family ]:[&gt;4 Units ]])</f>
        <v>0</v>
      </c>
      <c r="AB340" s="136"/>
      <c r="AC340" s="136"/>
      <c r="AD340" s="136"/>
      <c r="AE340" s="137">
        <v>0</v>
      </c>
    </row>
    <row r="341" spans="1:31" s="72" customFormat="1" x14ac:dyDescent="0.25">
      <c r="A341" s="67" t="s">
        <v>203</v>
      </c>
      <c r="B341" s="68" t="s">
        <v>255</v>
      </c>
      <c r="C341" s="69" t="s">
        <v>239</v>
      </c>
      <c r="D341" s="70">
        <v>227.32550000000001</v>
      </c>
      <c r="E341" s="70">
        <v>0</v>
      </c>
      <c r="F341" s="71">
        <f>Table323[[#This Row],[Single Family]]+Table323[[#This Row],[2-4 Units]]+Table323[[#This Row],[&gt;4 Units]]</f>
        <v>0</v>
      </c>
      <c r="G341" s="71"/>
      <c r="H341" s="71"/>
      <c r="I341" s="71"/>
      <c r="J341" s="74">
        <v>0</v>
      </c>
      <c r="K341" s="71">
        <f>SUM(Table323[[#This Row],[Single Family ]:[&gt;4 Units ]])</f>
        <v>0</v>
      </c>
      <c r="L341" s="90"/>
      <c r="M341" s="90"/>
      <c r="N341" s="90"/>
      <c r="O341" s="75">
        <v>0</v>
      </c>
      <c r="Q341" s="147" t="s">
        <v>203</v>
      </c>
      <c r="R341" s="138" t="s">
        <v>255</v>
      </c>
      <c r="S341" s="139" t="s">
        <v>239</v>
      </c>
      <c r="T341" s="140">
        <v>227.32550000000001</v>
      </c>
      <c r="U341" s="140">
        <v>0</v>
      </c>
      <c r="V341" s="141">
        <f>Table323[[#This Row],[Single Family]]+Table323[[#This Row],[2-4 Units]]+Table323[[#This Row],[&gt;4 Units]]</f>
        <v>0</v>
      </c>
      <c r="W341" s="141"/>
      <c r="X341" s="141"/>
      <c r="Y341" s="141"/>
      <c r="Z341" s="142">
        <v>0</v>
      </c>
      <c r="AA341" s="141">
        <f>SUM(Table323[[#This Row],[Single Family ]:[&gt;4 Units ]])</f>
        <v>0</v>
      </c>
      <c r="AB341" s="143"/>
      <c r="AC341" s="143"/>
      <c r="AD341" s="143"/>
      <c r="AE341" s="144">
        <v>0</v>
      </c>
    </row>
    <row r="342" spans="1:31" s="72" customFormat="1" x14ac:dyDescent="0.25">
      <c r="A342" s="67" t="s">
        <v>204</v>
      </c>
      <c r="B342" s="68" t="s">
        <v>253</v>
      </c>
      <c r="C342" s="69" t="s">
        <v>239</v>
      </c>
      <c r="D342" s="70">
        <v>695.01679999999999</v>
      </c>
      <c r="E342" s="70">
        <v>0</v>
      </c>
      <c r="F342" s="71">
        <f>Table323[[#This Row],[Single Family]]+Table323[[#This Row],[2-4 Units]]+Table323[[#This Row],[&gt;4 Units]]</f>
        <v>0</v>
      </c>
      <c r="G342" s="71"/>
      <c r="H342" s="71"/>
      <c r="I342" s="71"/>
      <c r="J342" s="74">
        <v>0</v>
      </c>
      <c r="K342" s="71">
        <f>SUM(Table323[[#This Row],[Single Family ]:[&gt;4 Units ]])</f>
        <v>0</v>
      </c>
      <c r="L342" s="90"/>
      <c r="M342" s="90"/>
      <c r="N342" s="90"/>
      <c r="O342" s="75">
        <v>0</v>
      </c>
      <c r="Q342" s="146" t="s">
        <v>204</v>
      </c>
      <c r="R342" s="131" t="s">
        <v>253</v>
      </c>
      <c r="S342" s="132" t="s">
        <v>239</v>
      </c>
      <c r="T342" s="133">
        <v>695.01679999999999</v>
      </c>
      <c r="U342" s="133">
        <v>0</v>
      </c>
      <c r="V342" s="134">
        <f>Table323[[#This Row],[Single Family]]+Table323[[#This Row],[2-4 Units]]+Table323[[#This Row],[&gt;4 Units]]</f>
        <v>0</v>
      </c>
      <c r="W342" s="134"/>
      <c r="X342" s="134"/>
      <c r="Y342" s="134"/>
      <c r="Z342" s="135">
        <v>0</v>
      </c>
      <c r="AA342" s="134">
        <f>SUM(Table323[[#This Row],[Single Family ]:[&gt;4 Units ]])</f>
        <v>0</v>
      </c>
      <c r="AB342" s="136"/>
      <c r="AC342" s="136"/>
      <c r="AD342" s="136"/>
      <c r="AE342" s="137">
        <v>0</v>
      </c>
    </row>
    <row r="343" spans="1:31" s="72" customFormat="1" x14ac:dyDescent="0.25">
      <c r="A343" s="67" t="s">
        <v>204</v>
      </c>
      <c r="B343" s="68" t="s">
        <v>255</v>
      </c>
      <c r="C343" s="69" t="s">
        <v>239</v>
      </c>
      <c r="D343" s="70">
        <v>175927.88690000001</v>
      </c>
      <c r="E343" s="70">
        <v>93222.22</v>
      </c>
      <c r="F343" s="71">
        <f>Table323[[#This Row],[Single Family]]+Table323[[#This Row],[2-4 Units]]+Table323[[#This Row],[&gt;4 Units]]</f>
        <v>71</v>
      </c>
      <c r="G343" s="71">
        <v>71</v>
      </c>
      <c r="H343" s="71">
        <v>0</v>
      </c>
      <c r="I343" s="71">
        <v>0</v>
      </c>
      <c r="J343" s="74">
        <v>85224.95</v>
      </c>
      <c r="K343" s="71">
        <f>SUM(Table323[[#This Row],[Single Family ]:[&gt;4 Units ]])</f>
        <v>4</v>
      </c>
      <c r="L343" s="90">
        <v>3</v>
      </c>
      <c r="M343" s="90">
        <v>1</v>
      </c>
      <c r="N343" s="90">
        <v>0</v>
      </c>
      <c r="O343" s="75">
        <v>7997.27</v>
      </c>
      <c r="Q343" s="147" t="s">
        <v>204</v>
      </c>
      <c r="R343" s="138" t="s">
        <v>255</v>
      </c>
      <c r="S343" s="139" t="s">
        <v>239</v>
      </c>
      <c r="T343" s="140">
        <v>175927.88690000001</v>
      </c>
      <c r="U343" s="140">
        <v>93222.22</v>
      </c>
      <c r="V343" s="141">
        <f>Table323[[#This Row],[Single Family]]+Table323[[#This Row],[2-4 Units]]+Table323[[#This Row],[&gt;4 Units]]</f>
        <v>71</v>
      </c>
      <c r="W343" s="141">
        <v>71</v>
      </c>
      <c r="X343" s="141">
        <v>0</v>
      </c>
      <c r="Y343" s="141">
        <v>0</v>
      </c>
      <c r="Z343" s="142">
        <v>85224.95</v>
      </c>
      <c r="AA343" s="141">
        <f>SUM(Table323[[#This Row],[Single Family ]:[&gt;4 Units ]])</f>
        <v>4</v>
      </c>
      <c r="AB343" s="143">
        <v>3</v>
      </c>
      <c r="AC343" s="143">
        <v>1</v>
      </c>
      <c r="AD343" s="143">
        <v>0</v>
      </c>
      <c r="AE343" s="144">
        <v>7997.27</v>
      </c>
    </row>
    <row r="344" spans="1:31" s="72" customFormat="1" x14ac:dyDescent="0.25">
      <c r="A344" s="67" t="s">
        <v>205</v>
      </c>
      <c r="B344" s="68" t="s">
        <v>254</v>
      </c>
      <c r="C344" s="69" t="s">
        <v>239</v>
      </c>
      <c r="D344" s="70">
        <v>0</v>
      </c>
      <c r="E344" s="70">
        <v>0</v>
      </c>
      <c r="F344" s="71">
        <f>Table323[[#This Row],[Single Family]]+Table323[[#This Row],[2-4 Units]]+Table323[[#This Row],[&gt;4 Units]]</f>
        <v>0</v>
      </c>
      <c r="G344" s="71"/>
      <c r="H344" s="71"/>
      <c r="I344" s="71"/>
      <c r="J344" s="74">
        <v>0</v>
      </c>
      <c r="K344" s="71">
        <f>SUM(Table323[[#This Row],[Single Family ]:[&gt;4 Units ]])</f>
        <v>0</v>
      </c>
      <c r="L344" s="90"/>
      <c r="M344" s="90"/>
      <c r="N344" s="90"/>
      <c r="O344" s="75">
        <v>0</v>
      </c>
      <c r="Q344" s="146" t="s">
        <v>205</v>
      </c>
      <c r="R344" s="131" t="s">
        <v>254</v>
      </c>
      <c r="S344" s="132" t="s">
        <v>239</v>
      </c>
      <c r="T344" s="133">
        <v>0</v>
      </c>
      <c r="U344" s="133">
        <v>0</v>
      </c>
      <c r="V344" s="134">
        <f>Table323[[#This Row],[Single Family]]+Table323[[#This Row],[2-4 Units]]+Table323[[#This Row],[&gt;4 Units]]</f>
        <v>0</v>
      </c>
      <c r="W344" s="134"/>
      <c r="X344" s="134"/>
      <c r="Y344" s="134"/>
      <c r="Z344" s="135">
        <v>0</v>
      </c>
      <c r="AA344" s="134">
        <f>SUM(Table323[[#This Row],[Single Family ]:[&gt;4 Units ]])</f>
        <v>0</v>
      </c>
      <c r="AB344" s="136"/>
      <c r="AC344" s="136"/>
      <c r="AD344" s="136"/>
      <c r="AE344" s="137">
        <v>0</v>
      </c>
    </row>
    <row r="345" spans="1:31" s="72" customFormat="1" x14ac:dyDescent="0.25">
      <c r="A345" s="67" t="s">
        <v>205</v>
      </c>
      <c r="B345" s="68" t="s">
        <v>266</v>
      </c>
      <c r="C345" s="69" t="s">
        <v>239</v>
      </c>
      <c r="D345" s="70">
        <v>0</v>
      </c>
      <c r="E345" s="70">
        <v>481.11</v>
      </c>
      <c r="F345" s="71">
        <f>Table323[[#This Row],[Single Family]]+Table323[[#This Row],[2-4 Units]]+Table323[[#This Row],[&gt;4 Units]]</f>
        <v>0</v>
      </c>
      <c r="G345" s="71"/>
      <c r="H345" s="71"/>
      <c r="I345" s="71"/>
      <c r="J345" s="74">
        <v>0</v>
      </c>
      <c r="K345" s="71">
        <f>SUM(Table323[[#This Row],[Single Family ]:[&gt;4 Units ]])</f>
        <v>1</v>
      </c>
      <c r="L345" s="90">
        <v>1</v>
      </c>
      <c r="M345" s="90">
        <v>0</v>
      </c>
      <c r="N345" s="90">
        <v>0</v>
      </c>
      <c r="O345" s="75">
        <v>481.11</v>
      </c>
      <c r="Q345" s="147" t="s">
        <v>205</v>
      </c>
      <c r="R345" s="138" t="s">
        <v>266</v>
      </c>
      <c r="S345" s="139" t="s">
        <v>239</v>
      </c>
      <c r="T345" s="140">
        <v>0</v>
      </c>
      <c r="U345" s="140">
        <v>481.11</v>
      </c>
      <c r="V345" s="141">
        <f>Table323[[#This Row],[Single Family]]+Table323[[#This Row],[2-4 Units]]+Table323[[#This Row],[&gt;4 Units]]</f>
        <v>0</v>
      </c>
      <c r="W345" s="141"/>
      <c r="X345" s="141"/>
      <c r="Y345" s="141"/>
      <c r="Z345" s="142">
        <v>0</v>
      </c>
      <c r="AA345" s="141">
        <f>SUM(Table323[[#This Row],[Single Family ]:[&gt;4 Units ]])</f>
        <v>1</v>
      </c>
      <c r="AB345" s="143">
        <v>1</v>
      </c>
      <c r="AC345" s="143">
        <v>0</v>
      </c>
      <c r="AD345" s="143">
        <v>0</v>
      </c>
      <c r="AE345" s="144">
        <v>481.11</v>
      </c>
    </row>
    <row r="346" spans="1:31" s="72" customFormat="1" x14ac:dyDescent="0.25">
      <c r="A346" s="67" t="s">
        <v>205</v>
      </c>
      <c r="B346" s="68" t="s">
        <v>255</v>
      </c>
      <c r="C346" s="69" t="s">
        <v>239</v>
      </c>
      <c r="D346" s="70">
        <v>81742.303499999907</v>
      </c>
      <c r="E346" s="70">
        <v>33941.129999999997</v>
      </c>
      <c r="F346" s="71">
        <f>Table323[[#This Row],[Single Family]]+Table323[[#This Row],[2-4 Units]]+Table323[[#This Row],[&gt;4 Units]]</f>
        <v>34</v>
      </c>
      <c r="G346" s="71">
        <v>34</v>
      </c>
      <c r="H346" s="71">
        <v>0</v>
      </c>
      <c r="I346" s="71">
        <v>0</v>
      </c>
      <c r="J346" s="74">
        <v>33316.230000000003</v>
      </c>
      <c r="K346" s="71">
        <f>SUM(Table323[[#This Row],[Single Family ]:[&gt;4 Units ]])</f>
        <v>2</v>
      </c>
      <c r="L346" s="90">
        <v>2</v>
      </c>
      <c r="M346" s="90">
        <v>0</v>
      </c>
      <c r="N346" s="90">
        <v>0</v>
      </c>
      <c r="O346" s="75">
        <v>624.9</v>
      </c>
      <c r="Q346" s="146" t="s">
        <v>205</v>
      </c>
      <c r="R346" s="131" t="s">
        <v>255</v>
      </c>
      <c r="S346" s="132" t="s">
        <v>239</v>
      </c>
      <c r="T346" s="133">
        <v>81742.303499999907</v>
      </c>
      <c r="U346" s="133">
        <v>33941.129999999997</v>
      </c>
      <c r="V346" s="134">
        <f>Table323[[#This Row],[Single Family]]+Table323[[#This Row],[2-4 Units]]+Table323[[#This Row],[&gt;4 Units]]</f>
        <v>34</v>
      </c>
      <c r="W346" s="134">
        <v>34</v>
      </c>
      <c r="X346" s="134">
        <v>0</v>
      </c>
      <c r="Y346" s="134">
        <v>0</v>
      </c>
      <c r="Z346" s="135">
        <v>33316.230000000003</v>
      </c>
      <c r="AA346" s="134">
        <f>SUM(Table323[[#This Row],[Single Family ]:[&gt;4 Units ]])</f>
        <v>2</v>
      </c>
      <c r="AB346" s="136">
        <v>2</v>
      </c>
      <c r="AC346" s="136">
        <v>0</v>
      </c>
      <c r="AD346" s="136">
        <v>0</v>
      </c>
      <c r="AE346" s="137">
        <v>624.9</v>
      </c>
    </row>
    <row r="347" spans="1:31" s="72" customFormat="1" x14ac:dyDescent="0.25">
      <c r="A347" s="67" t="s">
        <v>205</v>
      </c>
      <c r="B347" s="68" t="s">
        <v>252</v>
      </c>
      <c r="C347" s="69" t="s">
        <v>239</v>
      </c>
      <c r="D347" s="70">
        <v>565.22900000000004</v>
      </c>
      <c r="E347" s="70">
        <v>0</v>
      </c>
      <c r="F347" s="71">
        <f>Table323[[#This Row],[Single Family]]+Table323[[#This Row],[2-4 Units]]+Table323[[#This Row],[&gt;4 Units]]</f>
        <v>0</v>
      </c>
      <c r="G347" s="71"/>
      <c r="H347" s="71"/>
      <c r="I347" s="71"/>
      <c r="J347" s="74">
        <v>0</v>
      </c>
      <c r="K347" s="71">
        <f>SUM(Table323[[#This Row],[Single Family ]:[&gt;4 Units ]])</f>
        <v>0</v>
      </c>
      <c r="L347" s="90"/>
      <c r="M347" s="90"/>
      <c r="N347" s="90"/>
      <c r="O347" s="75">
        <v>0</v>
      </c>
      <c r="Q347" s="147" t="s">
        <v>205</v>
      </c>
      <c r="R347" s="138" t="s">
        <v>252</v>
      </c>
      <c r="S347" s="139" t="s">
        <v>239</v>
      </c>
      <c r="T347" s="140">
        <v>565.22900000000004</v>
      </c>
      <c r="U347" s="140">
        <v>0</v>
      </c>
      <c r="V347" s="141">
        <f>Table323[[#This Row],[Single Family]]+Table323[[#This Row],[2-4 Units]]+Table323[[#This Row],[&gt;4 Units]]</f>
        <v>0</v>
      </c>
      <c r="W347" s="141"/>
      <c r="X347" s="141"/>
      <c r="Y347" s="141"/>
      <c r="Z347" s="142">
        <v>0</v>
      </c>
      <c r="AA347" s="141">
        <f>SUM(Table323[[#This Row],[Single Family ]:[&gt;4 Units ]])</f>
        <v>0</v>
      </c>
      <c r="AB347" s="143"/>
      <c r="AC347" s="143"/>
      <c r="AD347" s="143"/>
      <c r="AE347" s="144">
        <v>0</v>
      </c>
    </row>
    <row r="348" spans="1:31" s="72" customFormat="1" x14ac:dyDescent="0.25">
      <c r="A348" s="67" t="s">
        <v>206</v>
      </c>
      <c r="B348" s="68" t="s">
        <v>254</v>
      </c>
      <c r="C348" s="69" t="s">
        <v>239</v>
      </c>
      <c r="D348" s="70">
        <v>34.721600000000002</v>
      </c>
      <c r="E348" s="70">
        <v>0</v>
      </c>
      <c r="F348" s="71">
        <f>Table323[[#This Row],[Single Family]]+Table323[[#This Row],[2-4 Units]]+Table323[[#This Row],[&gt;4 Units]]</f>
        <v>0</v>
      </c>
      <c r="G348" s="71"/>
      <c r="H348" s="71"/>
      <c r="I348" s="71"/>
      <c r="J348" s="74">
        <v>0</v>
      </c>
      <c r="K348" s="71">
        <f>SUM(Table323[[#This Row],[Single Family ]:[&gt;4 Units ]])</f>
        <v>0</v>
      </c>
      <c r="L348" s="90"/>
      <c r="M348" s="90"/>
      <c r="N348" s="90"/>
      <c r="O348" s="75">
        <v>0</v>
      </c>
      <c r="Q348" s="146" t="s">
        <v>206</v>
      </c>
      <c r="R348" s="131" t="s">
        <v>254</v>
      </c>
      <c r="S348" s="132" t="s">
        <v>239</v>
      </c>
      <c r="T348" s="133">
        <v>34.721600000000002</v>
      </c>
      <c r="U348" s="133">
        <v>0</v>
      </c>
      <c r="V348" s="134">
        <f>Table323[[#This Row],[Single Family]]+Table323[[#This Row],[2-4 Units]]+Table323[[#This Row],[&gt;4 Units]]</f>
        <v>0</v>
      </c>
      <c r="W348" s="134"/>
      <c r="X348" s="134"/>
      <c r="Y348" s="134"/>
      <c r="Z348" s="135">
        <v>0</v>
      </c>
      <c r="AA348" s="134">
        <f>SUM(Table323[[#This Row],[Single Family ]:[&gt;4 Units ]])</f>
        <v>0</v>
      </c>
      <c r="AB348" s="136"/>
      <c r="AC348" s="136"/>
      <c r="AD348" s="136"/>
      <c r="AE348" s="137">
        <v>0</v>
      </c>
    </row>
    <row r="349" spans="1:31" s="72" customFormat="1" x14ac:dyDescent="0.25">
      <c r="A349" s="67" t="s">
        <v>206</v>
      </c>
      <c r="B349" s="68" t="s">
        <v>251</v>
      </c>
      <c r="C349" s="69" t="s">
        <v>239</v>
      </c>
      <c r="D349" s="70">
        <v>0.1389</v>
      </c>
      <c r="E349" s="70">
        <v>0</v>
      </c>
      <c r="F349" s="71">
        <f>Table323[[#This Row],[Single Family]]+Table323[[#This Row],[2-4 Units]]+Table323[[#This Row],[&gt;4 Units]]</f>
        <v>0</v>
      </c>
      <c r="G349" s="71"/>
      <c r="H349" s="71"/>
      <c r="I349" s="71"/>
      <c r="J349" s="74">
        <v>0</v>
      </c>
      <c r="K349" s="71">
        <f>SUM(Table323[[#This Row],[Single Family ]:[&gt;4 Units ]])</f>
        <v>0</v>
      </c>
      <c r="L349" s="90"/>
      <c r="M349" s="90"/>
      <c r="N349" s="90"/>
      <c r="O349" s="75">
        <v>0</v>
      </c>
      <c r="Q349" s="147" t="s">
        <v>206</v>
      </c>
      <c r="R349" s="138" t="s">
        <v>251</v>
      </c>
      <c r="S349" s="139" t="s">
        <v>239</v>
      </c>
      <c r="T349" s="140">
        <v>0.1389</v>
      </c>
      <c r="U349" s="140">
        <v>0</v>
      </c>
      <c r="V349" s="141">
        <f>Table323[[#This Row],[Single Family]]+Table323[[#This Row],[2-4 Units]]+Table323[[#This Row],[&gt;4 Units]]</f>
        <v>0</v>
      </c>
      <c r="W349" s="141"/>
      <c r="X349" s="141"/>
      <c r="Y349" s="141"/>
      <c r="Z349" s="142">
        <v>0</v>
      </c>
      <c r="AA349" s="141">
        <f>SUM(Table323[[#This Row],[Single Family ]:[&gt;4 Units ]])</f>
        <v>0</v>
      </c>
      <c r="AB349" s="143"/>
      <c r="AC349" s="143"/>
      <c r="AD349" s="143"/>
      <c r="AE349" s="144">
        <v>0</v>
      </c>
    </row>
    <row r="350" spans="1:31" s="72" customFormat="1" x14ac:dyDescent="0.25">
      <c r="A350" s="67" t="s">
        <v>206</v>
      </c>
      <c r="B350" s="68" t="s">
        <v>255</v>
      </c>
      <c r="C350" s="69" t="s">
        <v>239</v>
      </c>
      <c r="D350" s="70">
        <v>87141.806999999899</v>
      </c>
      <c r="E350" s="70">
        <v>38271.480000000003</v>
      </c>
      <c r="F350" s="71">
        <f>Table323[[#This Row],[Single Family]]+Table323[[#This Row],[2-4 Units]]+Table323[[#This Row],[&gt;4 Units]]</f>
        <v>23</v>
      </c>
      <c r="G350" s="71">
        <v>23</v>
      </c>
      <c r="H350" s="71">
        <v>0</v>
      </c>
      <c r="I350" s="71">
        <v>0</v>
      </c>
      <c r="J350" s="74">
        <v>33866.21</v>
      </c>
      <c r="K350" s="71">
        <f>SUM(Table323[[#This Row],[Single Family ]:[&gt;4 Units ]])</f>
        <v>6</v>
      </c>
      <c r="L350" s="90">
        <v>5</v>
      </c>
      <c r="M350" s="90">
        <v>1</v>
      </c>
      <c r="N350" s="90">
        <v>0</v>
      </c>
      <c r="O350" s="75">
        <v>4405.2700000000004</v>
      </c>
      <c r="Q350" s="146" t="s">
        <v>206</v>
      </c>
      <c r="R350" s="131" t="s">
        <v>255</v>
      </c>
      <c r="S350" s="132" t="s">
        <v>239</v>
      </c>
      <c r="T350" s="133">
        <v>87141.806999999899</v>
      </c>
      <c r="U350" s="133">
        <v>38271.480000000003</v>
      </c>
      <c r="V350" s="134">
        <f>Table323[[#This Row],[Single Family]]+Table323[[#This Row],[2-4 Units]]+Table323[[#This Row],[&gt;4 Units]]</f>
        <v>23</v>
      </c>
      <c r="W350" s="134">
        <v>23</v>
      </c>
      <c r="X350" s="134">
        <v>0</v>
      </c>
      <c r="Y350" s="134">
        <v>0</v>
      </c>
      <c r="Z350" s="135">
        <v>33866.21</v>
      </c>
      <c r="AA350" s="134">
        <f>SUM(Table323[[#This Row],[Single Family ]:[&gt;4 Units ]])</f>
        <v>6</v>
      </c>
      <c r="AB350" s="136">
        <v>5</v>
      </c>
      <c r="AC350" s="136">
        <v>1</v>
      </c>
      <c r="AD350" s="136">
        <v>0</v>
      </c>
      <c r="AE350" s="137">
        <v>4405.2700000000004</v>
      </c>
    </row>
    <row r="351" spans="1:31" s="72" customFormat="1" x14ac:dyDescent="0.25">
      <c r="A351" s="67" t="s">
        <v>206</v>
      </c>
      <c r="B351" s="68" t="s">
        <v>252</v>
      </c>
      <c r="C351" s="69" t="s">
        <v>239</v>
      </c>
      <c r="D351" s="70">
        <v>764.91129999999998</v>
      </c>
      <c r="E351" s="70">
        <v>0</v>
      </c>
      <c r="F351" s="71">
        <f>Table323[[#This Row],[Single Family]]+Table323[[#This Row],[2-4 Units]]+Table323[[#This Row],[&gt;4 Units]]</f>
        <v>0</v>
      </c>
      <c r="G351" s="71"/>
      <c r="H351" s="71"/>
      <c r="I351" s="71"/>
      <c r="J351" s="74">
        <v>0</v>
      </c>
      <c r="K351" s="71">
        <f>SUM(Table323[[#This Row],[Single Family ]:[&gt;4 Units ]])</f>
        <v>0</v>
      </c>
      <c r="L351" s="90"/>
      <c r="M351" s="90"/>
      <c r="N351" s="90"/>
      <c r="O351" s="75">
        <v>0</v>
      </c>
      <c r="Q351" s="147" t="s">
        <v>206</v>
      </c>
      <c r="R351" s="138" t="s">
        <v>252</v>
      </c>
      <c r="S351" s="139" t="s">
        <v>239</v>
      </c>
      <c r="T351" s="140">
        <v>764.91129999999998</v>
      </c>
      <c r="U351" s="140">
        <v>0</v>
      </c>
      <c r="V351" s="141">
        <f>Table323[[#This Row],[Single Family]]+Table323[[#This Row],[2-4 Units]]+Table323[[#This Row],[&gt;4 Units]]</f>
        <v>0</v>
      </c>
      <c r="W351" s="141"/>
      <c r="X351" s="141"/>
      <c r="Y351" s="141"/>
      <c r="Z351" s="142">
        <v>0</v>
      </c>
      <c r="AA351" s="141">
        <f>SUM(Table323[[#This Row],[Single Family ]:[&gt;4 Units ]])</f>
        <v>0</v>
      </c>
      <c r="AB351" s="143"/>
      <c r="AC351" s="143"/>
      <c r="AD351" s="143"/>
      <c r="AE351" s="144">
        <v>0</v>
      </c>
    </row>
    <row r="352" spans="1:31" s="72" customFormat="1" x14ac:dyDescent="0.25">
      <c r="A352" s="67" t="s">
        <v>207</v>
      </c>
      <c r="B352" s="68" t="s">
        <v>254</v>
      </c>
      <c r="C352" s="69" t="s">
        <v>239</v>
      </c>
      <c r="D352" s="70">
        <v>442.22449999999998</v>
      </c>
      <c r="E352" s="70">
        <v>0</v>
      </c>
      <c r="F352" s="71">
        <f>Table323[[#This Row],[Single Family]]+Table323[[#This Row],[2-4 Units]]+Table323[[#This Row],[&gt;4 Units]]</f>
        <v>0</v>
      </c>
      <c r="G352" s="71"/>
      <c r="H352" s="71"/>
      <c r="I352" s="71"/>
      <c r="J352" s="74">
        <v>0</v>
      </c>
      <c r="K352" s="71">
        <f>SUM(Table323[[#This Row],[Single Family ]:[&gt;4 Units ]])</f>
        <v>0</v>
      </c>
      <c r="L352" s="90"/>
      <c r="M352" s="90"/>
      <c r="N352" s="90"/>
      <c r="O352" s="75">
        <v>0</v>
      </c>
      <c r="Q352" s="146" t="s">
        <v>207</v>
      </c>
      <c r="R352" s="131" t="s">
        <v>254</v>
      </c>
      <c r="S352" s="132" t="s">
        <v>239</v>
      </c>
      <c r="T352" s="133">
        <v>442.22449999999998</v>
      </c>
      <c r="U352" s="133">
        <v>0</v>
      </c>
      <c r="V352" s="134">
        <f>Table323[[#This Row],[Single Family]]+Table323[[#This Row],[2-4 Units]]+Table323[[#This Row],[&gt;4 Units]]</f>
        <v>0</v>
      </c>
      <c r="W352" s="134"/>
      <c r="X352" s="134"/>
      <c r="Y352" s="134"/>
      <c r="Z352" s="135">
        <v>0</v>
      </c>
      <c r="AA352" s="134">
        <f>SUM(Table323[[#This Row],[Single Family ]:[&gt;4 Units ]])</f>
        <v>0</v>
      </c>
      <c r="AB352" s="136"/>
      <c r="AC352" s="136"/>
      <c r="AD352" s="136"/>
      <c r="AE352" s="137">
        <v>0</v>
      </c>
    </row>
    <row r="353" spans="1:31" s="72" customFormat="1" x14ac:dyDescent="0.25">
      <c r="A353" s="67" t="s">
        <v>207</v>
      </c>
      <c r="B353" s="68" t="s">
        <v>251</v>
      </c>
      <c r="C353" s="69" t="s">
        <v>239</v>
      </c>
      <c r="D353" s="70">
        <v>19.053799999999999</v>
      </c>
      <c r="E353" s="70">
        <v>0</v>
      </c>
      <c r="F353" s="71">
        <f>Table323[[#This Row],[Single Family]]+Table323[[#This Row],[2-4 Units]]+Table323[[#This Row],[&gt;4 Units]]</f>
        <v>0</v>
      </c>
      <c r="G353" s="71"/>
      <c r="H353" s="71"/>
      <c r="I353" s="71"/>
      <c r="J353" s="74">
        <v>0</v>
      </c>
      <c r="K353" s="71">
        <f>SUM(Table323[[#This Row],[Single Family ]:[&gt;4 Units ]])</f>
        <v>0</v>
      </c>
      <c r="L353" s="90"/>
      <c r="M353" s="90"/>
      <c r="N353" s="90"/>
      <c r="O353" s="75">
        <v>0</v>
      </c>
      <c r="Q353" s="147" t="s">
        <v>207</v>
      </c>
      <c r="R353" s="138" t="s">
        <v>251</v>
      </c>
      <c r="S353" s="139" t="s">
        <v>239</v>
      </c>
      <c r="T353" s="140">
        <v>19.053799999999999</v>
      </c>
      <c r="U353" s="140">
        <v>0</v>
      </c>
      <c r="V353" s="141">
        <f>Table323[[#This Row],[Single Family]]+Table323[[#This Row],[2-4 Units]]+Table323[[#This Row],[&gt;4 Units]]</f>
        <v>0</v>
      </c>
      <c r="W353" s="141"/>
      <c r="X353" s="141"/>
      <c r="Y353" s="141"/>
      <c r="Z353" s="142">
        <v>0</v>
      </c>
      <c r="AA353" s="141">
        <f>SUM(Table323[[#This Row],[Single Family ]:[&gt;4 Units ]])</f>
        <v>0</v>
      </c>
      <c r="AB353" s="143"/>
      <c r="AC353" s="143"/>
      <c r="AD353" s="143"/>
      <c r="AE353" s="144">
        <v>0</v>
      </c>
    </row>
    <row r="354" spans="1:31" s="72" customFormat="1" x14ac:dyDescent="0.25">
      <c r="A354" s="67" t="s">
        <v>207</v>
      </c>
      <c r="B354" s="68" t="s">
        <v>255</v>
      </c>
      <c r="C354" s="69" t="s">
        <v>239</v>
      </c>
      <c r="D354" s="70">
        <v>148627.13149999999</v>
      </c>
      <c r="E354" s="70">
        <v>68371.47</v>
      </c>
      <c r="F354" s="71">
        <f>Table323[[#This Row],[Single Family]]+Table323[[#This Row],[2-4 Units]]+Table323[[#This Row],[&gt;4 Units]]</f>
        <v>62</v>
      </c>
      <c r="G354" s="71">
        <v>62</v>
      </c>
      <c r="H354" s="71">
        <v>0</v>
      </c>
      <c r="I354" s="71">
        <v>0</v>
      </c>
      <c r="J354" s="74">
        <v>61363.07</v>
      </c>
      <c r="K354" s="71">
        <f>SUM(Table323[[#This Row],[Single Family ]:[&gt;4 Units ]])</f>
        <v>3</v>
      </c>
      <c r="L354" s="90">
        <v>3</v>
      </c>
      <c r="M354" s="90">
        <v>0</v>
      </c>
      <c r="N354" s="90">
        <v>0</v>
      </c>
      <c r="O354" s="75">
        <v>7008.4</v>
      </c>
      <c r="Q354" s="146" t="s">
        <v>207</v>
      </c>
      <c r="R354" s="131" t="s">
        <v>255</v>
      </c>
      <c r="S354" s="132" t="s">
        <v>239</v>
      </c>
      <c r="T354" s="133">
        <v>148627.13149999999</v>
      </c>
      <c r="U354" s="133">
        <v>68371.47</v>
      </c>
      <c r="V354" s="134">
        <f>Table323[[#This Row],[Single Family]]+Table323[[#This Row],[2-4 Units]]+Table323[[#This Row],[&gt;4 Units]]</f>
        <v>62</v>
      </c>
      <c r="W354" s="134">
        <v>62</v>
      </c>
      <c r="X354" s="134">
        <v>0</v>
      </c>
      <c r="Y354" s="134">
        <v>0</v>
      </c>
      <c r="Z354" s="135">
        <v>61363.07</v>
      </c>
      <c r="AA354" s="134">
        <f>SUM(Table323[[#This Row],[Single Family ]:[&gt;4 Units ]])</f>
        <v>3</v>
      </c>
      <c r="AB354" s="136">
        <v>3</v>
      </c>
      <c r="AC354" s="136">
        <v>0</v>
      </c>
      <c r="AD354" s="136">
        <v>0</v>
      </c>
      <c r="AE354" s="137">
        <v>7008.4</v>
      </c>
    </row>
    <row r="355" spans="1:31" s="72" customFormat="1" x14ac:dyDescent="0.25">
      <c r="A355" s="67" t="s">
        <v>208</v>
      </c>
      <c r="B355" s="68" t="s">
        <v>254</v>
      </c>
      <c r="C355" s="69" t="s">
        <v>239</v>
      </c>
      <c r="D355" s="70">
        <v>115517.04399999999</v>
      </c>
      <c r="E355" s="70">
        <v>0</v>
      </c>
      <c r="F355" s="71">
        <f>Table323[[#This Row],[Single Family]]+Table323[[#This Row],[2-4 Units]]+Table323[[#This Row],[&gt;4 Units]]</f>
        <v>0</v>
      </c>
      <c r="G355" s="71"/>
      <c r="H355" s="71"/>
      <c r="I355" s="71"/>
      <c r="J355" s="74">
        <v>0</v>
      </c>
      <c r="K355" s="71">
        <f>SUM(Table323[[#This Row],[Single Family ]:[&gt;4 Units ]])</f>
        <v>0</v>
      </c>
      <c r="L355" s="90"/>
      <c r="M355" s="90"/>
      <c r="N355" s="90"/>
      <c r="O355" s="75">
        <v>0</v>
      </c>
      <c r="Q355" s="147" t="s">
        <v>208</v>
      </c>
      <c r="R355" s="138" t="s">
        <v>254</v>
      </c>
      <c r="S355" s="139" t="s">
        <v>239</v>
      </c>
      <c r="T355" s="140">
        <v>115517.04399999999</v>
      </c>
      <c r="U355" s="140">
        <v>0</v>
      </c>
      <c r="V355" s="141">
        <f>Table323[[#This Row],[Single Family]]+Table323[[#This Row],[2-4 Units]]+Table323[[#This Row],[&gt;4 Units]]</f>
        <v>0</v>
      </c>
      <c r="W355" s="141"/>
      <c r="X355" s="141"/>
      <c r="Y355" s="141"/>
      <c r="Z355" s="142">
        <v>0</v>
      </c>
      <c r="AA355" s="141">
        <f>SUM(Table323[[#This Row],[Single Family ]:[&gt;4 Units ]])</f>
        <v>0</v>
      </c>
      <c r="AB355" s="143"/>
      <c r="AC355" s="143"/>
      <c r="AD355" s="143"/>
      <c r="AE355" s="144">
        <v>0</v>
      </c>
    </row>
    <row r="356" spans="1:31" s="72" customFormat="1" x14ac:dyDescent="0.25">
      <c r="A356" s="67" t="s">
        <v>208</v>
      </c>
      <c r="B356" s="68" t="s">
        <v>265</v>
      </c>
      <c r="C356" s="69" t="s">
        <v>239</v>
      </c>
      <c r="D356" s="70">
        <v>0</v>
      </c>
      <c r="E356" s="70">
        <v>23509.03</v>
      </c>
      <c r="F356" s="71">
        <f>Table323[[#This Row],[Single Family]]+Table323[[#This Row],[2-4 Units]]+Table323[[#This Row],[&gt;4 Units]]</f>
        <v>26</v>
      </c>
      <c r="G356" s="71">
        <v>26</v>
      </c>
      <c r="H356" s="71">
        <v>0</v>
      </c>
      <c r="I356" s="71">
        <v>0</v>
      </c>
      <c r="J356" s="74">
        <v>15074.44</v>
      </c>
      <c r="K356" s="71">
        <f>SUM(Table323[[#This Row],[Single Family ]:[&gt;4 Units ]])</f>
        <v>7</v>
      </c>
      <c r="L356" s="90">
        <v>6</v>
      </c>
      <c r="M356" s="90">
        <v>1</v>
      </c>
      <c r="N356" s="90">
        <v>0</v>
      </c>
      <c r="O356" s="75">
        <v>8434.59</v>
      </c>
      <c r="Q356" s="146" t="s">
        <v>208</v>
      </c>
      <c r="R356" s="131" t="s">
        <v>265</v>
      </c>
      <c r="S356" s="132" t="s">
        <v>239</v>
      </c>
      <c r="T356" s="133">
        <v>0</v>
      </c>
      <c r="U356" s="133">
        <v>23509.03</v>
      </c>
      <c r="V356" s="134">
        <f>Table323[[#This Row],[Single Family]]+Table323[[#This Row],[2-4 Units]]+Table323[[#This Row],[&gt;4 Units]]</f>
        <v>26</v>
      </c>
      <c r="W356" s="134">
        <v>26</v>
      </c>
      <c r="X356" s="134">
        <v>0</v>
      </c>
      <c r="Y356" s="134">
        <v>0</v>
      </c>
      <c r="Z356" s="135">
        <v>15074.44</v>
      </c>
      <c r="AA356" s="134">
        <f>SUM(Table323[[#This Row],[Single Family ]:[&gt;4 Units ]])</f>
        <v>7</v>
      </c>
      <c r="AB356" s="136">
        <v>6</v>
      </c>
      <c r="AC356" s="136">
        <v>1</v>
      </c>
      <c r="AD356" s="136">
        <v>0</v>
      </c>
      <c r="AE356" s="137">
        <v>8434.59</v>
      </c>
    </row>
    <row r="357" spans="1:31" s="72" customFormat="1" x14ac:dyDescent="0.25">
      <c r="A357" s="67" t="s">
        <v>208</v>
      </c>
      <c r="B357" s="68" t="s">
        <v>251</v>
      </c>
      <c r="C357" s="69" t="s">
        <v>239</v>
      </c>
      <c r="D357" s="70">
        <v>0</v>
      </c>
      <c r="E357" s="70">
        <v>0</v>
      </c>
      <c r="F357" s="71">
        <f>Table323[[#This Row],[Single Family]]+Table323[[#This Row],[2-4 Units]]+Table323[[#This Row],[&gt;4 Units]]</f>
        <v>0</v>
      </c>
      <c r="G357" s="71"/>
      <c r="H357" s="71"/>
      <c r="I357" s="71"/>
      <c r="J357" s="74">
        <v>0</v>
      </c>
      <c r="K357" s="71">
        <f>SUM(Table323[[#This Row],[Single Family ]:[&gt;4 Units ]])</f>
        <v>0</v>
      </c>
      <c r="L357" s="90"/>
      <c r="M357" s="90"/>
      <c r="N357" s="90"/>
      <c r="O357" s="75">
        <v>0</v>
      </c>
      <c r="Q357" s="147" t="s">
        <v>208</v>
      </c>
      <c r="R357" s="138" t="s">
        <v>251</v>
      </c>
      <c r="S357" s="139" t="s">
        <v>239</v>
      </c>
      <c r="T357" s="140">
        <v>0</v>
      </c>
      <c r="U357" s="140">
        <v>0</v>
      </c>
      <c r="V357" s="141">
        <f>Table323[[#This Row],[Single Family]]+Table323[[#This Row],[2-4 Units]]+Table323[[#This Row],[&gt;4 Units]]</f>
        <v>0</v>
      </c>
      <c r="W357" s="141"/>
      <c r="X357" s="141"/>
      <c r="Y357" s="141"/>
      <c r="Z357" s="142">
        <v>0</v>
      </c>
      <c r="AA357" s="141">
        <f>SUM(Table323[[#This Row],[Single Family ]:[&gt;4 Units ]])</f>
        <v>0</v>
      </c>
      <c r="AB357" s="143"/>
      <c r="AC357" s="143"/>
      <c r="AD357" s="143"/>
      <c r="AE357" s="144">
        <v>0</v>
      </c>
    </row>
    <row r="358" spans="1:31" s="72" customFormat="1" x14ac:dyDescent="0.25">
      <c r="A358" s="67" t="s">
        <v>208</v>
      </c>
      <c r="B358" s="68" t="s">
        <v>255</v>
      </c>
      <c r="C358" s="69" t="s">
        <v>239</v>
      </c>
      <c r="D358" s="70">
        <v>54.371499999999997</v>
      </c>
      <c r="E358" s="70">
        <v>0</v>
      </c>
      <c r="F358" s="71">
        <f>Table323[[#This Row],[Single Family]]+Table323[[#This Row],[2-4 Units]]+Table323[[#This Row],[&gt;4 Units]]</f>
        <v>0</v>
      </c>
      <c r="G358" s="71"/>
      <c r="H358" s="71"/>
      <c r="I358" s="71"/>
      <c r="J358" s="74">
        <v>0</v>
      </c>
      <c r="K358" s="71">
        <f>SUM(Table323[[#This Row],[Single Family ]:[&gt;4 Units ]])</f>
        <v>0</v>
      </c>
      <c r="L358" s="90"/>
      <c r="M358" s="90"/>
      <c r="N358" s="90"/>
      <c r="O358" s="75">
        <v>0</v>
      </c>
      <c r="Q358" s="146" t="s">
        <v>208</v>
      </c>
      <c r="R358" s="131" t="s">
        <v>255</v>
      </c>
      <c r="S358" s="132" t="s">
        <v>239</v>
      </c>
      <c r="T358" s="133">
        <v>54.371499999999997</v>
      </c>
      <c r="U358" s="133">
        <v>0</v>
      </c>
      <c r="V358" s="134">
        <f>Table323[[#This Row],[Single Family]]+Table323[[#This Row],[2-4 Units]]+Table323[[#This Row],[&gt;4 Units]]</f>
        <v>0</v>
      </c>
      <c r="W358" s="134"/>
      <c r="X358" s="134"/>
      <c r="Y358" s="134"/>
      <c r="Z358" s="135">
        <v>0</v>
      </c>
      <c r="AA358" s="134">
        <f>SUM(Table323[[#This Row],[Single Family ]:[&gt;4 Units ]])</f>
        <v>0</v>
      </c>
      <c r="AB358" s="136"/>
      <c r="AC358" s="136"/>
      <c r="AD358" s="136"/>
      <c r="AE358" s="137">
        <v>0</v>
      </c>
    </row>
    <row r="359" spans="1:31" s="72" customFormat="1" x14ac:dyDescent="0.25">
      <c r="A359" s="67" t="s">
        <v>208</v>
      </c>
      <c r="B359" s="68" t="s">
        <v>252</v>
      </c>
      <c r="C359" s="69" t="s">
        <v>239</v>
      </c>
      <c r="D359" s="70">
        <v>264.08440000000002</v>
      </c>
      <c r="E359" s="70">
        <v>0</v>
      </c>
      <c r="F359" s="71">
        <f>Table323[[#This Row],[Single Family]]+Table323[[#This Row],[2-4 Units]]+Table323[[#This Row],[&gt;4 Units]]</f>
        <v>0</v>
      </c>
      <c r="G359" s="71"/>
      <c r="H359" s="71"/>
      <c r="I359" s="71"/>
      <c r="J359" s="74">
        <v>0</v>
      </c>
      <c r="K359" s="71">
        <f>SUM(Table323[[#This Row],[Single Family ]:[&gt;4 Units ]])</f>
        <v>0</v>
      </c>
      <c r="L359" s="90"/>
      <c r="M359" s="90"/>
      <c r="N359" s="90"/>
      <c r="O359" s="75">
        <v>0</v>
      </c>
      <c r="Q359" s="147" t="s">
        <v>208</v>
      </c>
      <c r="R359" s="138" t="s">
        <v>252</v>
      </c>
      <c r="S359" s="139" t="s">
        <v>239</v>
      </c>
      <c r="T359" s="140">
        <v>264.08440000000002</v>
      </c>
      <c r="U359" s="140">
        <v>0</v>
      </c>
      <c r="V359" s="141">
        <f>Table323[[#This Row],[Single Family]]+Table323[[#This Row],[2-4 Units]]+Table323[[#This Row],[&gt;4 Units]]</f>
        <v>0</v>
      </c>
      <c r="W359" s="141"/>
      <c r="X359" s="141"/>
      <c r="Y359" s="141"/>
      <c r="Z359" s="142">
        <v>0</v>
      </c>
      <c r="AA359" s="141">
        <f>SUM(Table323[[#This Row],[Single Family ]:[&gt;4 Units ]])</f>
        <v>0</v>
      </c>
      <c r="AB359" s="143"/>
      <c r="AC359" s="143"/>
      <c r="AD359" s="143"/>
      <c r="AE359" s="144">
        <v>0</v>
      </c>
    </row>
    <row r="360" spans="1:31" s="72" customFormat="1" x14ac:dyDescent="0.25">
      <c r="A360" s="67" t="s">
        <v>209</v>
      </c>
      <c r="B360" s="68" t="s">
        <v>254</v>
      </c>
      <c r="C360" s="69" t="s">
        <v>239</v>
      </c>
      <c r="D360" s="70">
        <v>93038.672899999801</v>
      </c>
      <c r="E360" s="70">
        <v>0</v>
      </c>
      <c r="F360" s="71">
        <f>Table323[[#This Row],[Single Family]]+Table323[[#This Row],[2-4 Units]]+Table323[[#This Row],[&gt;4 Units]]</f>
        <v>0</v>
      </c>
      <c r="G360" s="71"/>
      <c r="H360" s="71"/>
      <c r="I360" s="71"/>
      <c r="J360" s="74">
        <v>0</v>
      </c>
      <c r="K360" s="71">
        <f>SUM(Table323[[#This Row],[Single Family ]:[&gt;4 Units ]])</f>
        <v>0</v>
      </c>
      <c r="L360" s="90"/>
      <c r="M360" s="90"/>
      <c r="N360" s="90"/>
      <c r="O360" s="75">
        <v>0</v>
      </c>
      <c r="Q360" s="146" t="s">
        <v>209</v>
      </c>
      <c r="R360" s="131" t="s">
        <v>254</v>
      </c>
      <c r="S360" s="132" t="s">
        <v>239</v>
      </c>
      <c r="T360" s="133">
        <v>93038.672899999801</v>
      </c>
      <c r="U360" s="133">
        <v>0</v>
      </c>
      <c r="V360" s="134">
        <f>Table323[[#This Row],[Single Family]]+Table323[[#This Row],[2-4 Units]]+Table323[[#This Row],[&gt;4 Units]]</f>
        <v>0</v>
      </c>
      <c r="W360" s="134"/>
      <c r="X360" s="134"/>
      <c r="Y360" s="134"/>
      <c r="Z360" s="135">
        <v>0</v>
      </c>
      <c r="AA360" s="134">
        <f>SUM(Table323[[#This Row],[Single Family ]:[&gt;4 Units ]])</f>
        <v>0</v>
      </c>
      <c r="AB360" s="136"/>
      <c r="AC360" s="136"/>
      <c r="AD360" s="136"/>
      <c r="AE360" s="137">
        <v>0</v>
      </c>
    </row>
    <row r="361" spans="1:31" s="72" customFormat="1" x14ac:dyDescent="0.25">
      <c r="A361" s="67" t="s">
        <v>209</v>
      </c>
      <c r="B361" s="68" t="s">
        <v>265</v>
      </c>
      <c r="C361" s="69" t="s">
        <v>239</v>
      </c>
      <c r="D361" s="70">
        <v>0</v>
      </c>
      <c r="E361" s="70">
        <v>39022.559999999998</v>
      </c>
      <c r="F361" s="71">
        <f>Table323[[#This Row],[Single Family]]+Table323[[#This Row],[2-4 Units]]+Table323[[#This Row],[&gt;4 Units]]</f>
        <v>43</v>
      </c>
      <c r="G361" s="71">
        <v>35</v>
      </c>
      <c r="H361" s="71">
        <v>8</v>
      </c>
      <c r="I361" s="71">
        <v>0</v>
      </c>
      <c r="J361" s="74">
        <v>20662.79</v>
      </c>
      <c r="K361" s="71">
        <f>SUM(Table323[[#This Row],[Single Family ]:[&gt;4 Units ]])</f>
        <v>15</v>
      </c>
      <c r="L361" s="90">
        <v>14</v>
      </c>
      <c r="M361" s="90">
        <v>1</v>
      </c>
      <c r="N361" s="90">
        <v>0</v>
      </c>
      <c r="O361" s="75">
        <v>18359.77</v>
      </c>
      <c r="Q361" s="147" t="s">
        <v>209</v>
      </c>
      <c r="R361" s="138" t="s">
        <v>265</v>
      </c>
      <c r="S361" s="139" t="s">
        <v>239</v>
      </c>
      <c r="T361" s="140">
        <v>0</v>
      </c>
      <c r="U361" s="140">
        <v>39022.559999999998</v>
      </c>
      <c r="V361" s="141">
        <f>Table323[[#This Row],[Single Family]]+Table323[[#This Row],[2-4 Units]]+Table323[[#This Row],[&gt;4 Units]]</f>
        <v>43</v>
      </c>
      <c r="W361" s="141">
        <v>35</v>
      </c>
      <c r="X361" s="141">
        <v>8</v>
      </c>
      <c r="Y361" s="141">
        <v>0</v>
      </c>
      <c r="Z361" s="142">
        <v>20662.79</v>
      </c>
      <c r="AA361" s="141">
        <f>SUM(Table323[[#This Row],[Single Family ]:[&gt;4 Units ]])</f>
        <v>15</v>
      </c>
      <c r="AB361" s="143">
        <v>14</v>
      </c>
      <c r="AC361" s="143">
        <v>1</v>
      </c>
      <c r="AD361" s="143">
        <v>0</v>
      </c>
      <c r="AE361" s="144">
        <v>18359.77</v>
      </c>
    </row>
    <row r="362" spans="1:31" s="72" customFormat="1" x14ac:dyDescent="0.25">
      <c r="A362" s="67" t="s">
        <v>209</v>
      </c>
      <c r="B362" s="68" t="s">
        <v>251</v>
      </c>
      <c r="C362" s="69" t="s">
        <v>239</v>
      </c>
      <c r="D362" s="70">
        <v>174.75399999999999</v>
      </c>
      <c r="E362" s="70">
        <v>8.5</v>
      </c>
      <c r="F362" s="71">
        <f>Table323[[#This Row],[Single Family]]+Table323[[#This Row],[2-4 Units]]+Table323[[#This Row],[&gt;4 Units]]</f>
        <v>1</v>
      </c>
      <c r="G362" s="71">
        <v>0</v>
      </c>
      <c r="H362" s="71">
        <v>1</v>
      </c>
      <c r="I362" s="71">
        <v>0</v>
      </c>
      <c r="J362" s="74">
        <v>8.5</v>
      </c>
      <c r="K362" s="71">
        <f>SUM(Table323[[#This Row],[Single Family ]:[&gt;4 Units ]])</f>
        <v>0</v>
      </c>
      <c r="L362" s="90"/>
      <c r="M362" s="90"/>
      <c r="N362" s="90"/>
      <c r="O362" s="75">
        <v>0</v>
      </c>
      <c r="Q362" s="146" t="s">
        <v>209</v>
      </c>
      <c r="R362" s="131" t="s">
        <v>251</v>
      </c>
      <c r="S362" s="132" t="s">
        <v>239</v>
      </c>
      <c r="T362" s="133">
        <v>174.75399999999999</v>
      </c>
      <c r="U362" s="133">
        <v>8.5</v>
      </c>
      <c r="V362" s="134">
        <f>Table323[[#This Row],[Single Family]]+Table323[[#This Row],[2-4 Units]]+Table323[[#This Row],[&gt;4 Units]]</f>
        <v>1</v>
      </c>
      <c r="W362" s="134">
        <v>0</v>
      </c>
      <c r="X362" s="134">
        <v>1</v>
      </c>
      <c r="Y362" s="134">
        <v>0</v>
      </c>
      <c r="Z362" s="135">
        <v>8.5</v>
      </c>
      <c r="AA362" s="134">
        <f>SUM(Table323[[#This Row],[Single Family ]:[&gt;4 Units ]])</f>
        <v>0</v>
      </c>
      <c r="AB362" s="136"/>
      <c r="AC362" s="136"/>
      <c r="AD362" s="136"/>
      <c r="AE362" s="137">
        <v>0</v>
      </c>
    </row>
    <row r="363" spans="1:31" s="72" customFormat="1" x14ac:dyDescent="0.25">
      <c r="A363" s="67" t="s">
        <v>209</v>
      </c>
      <c r="B363" s="68" t="s">
        <v>255</v>
      </c>
      <c r="C363" s="69" t="s">
        <v>239</v>
      </c>
      <c r="D363" s="70">
        <v>137.0864</v>
      </c>
      <c r="E363" s="70">
        <v>0</v>
      </c>
      <c r="F363" s="71">
        <f>Table323[[#This Row],[Single Family]]+Table323[[#This Row],[2-4 Units]]+Table323[[#This Row],[&gt;4 Units]]</f>
        <v>0</v>
      </c>
      <c r="G363" s="71"/>
      <c r="H363" s="71"/>
      <c r="I363" s="71"/>
      <c r="J363" s="74">
        <v>0</v>
      </c>
      <c r="K363" s="71">
        <f>SUM(Table323[[#This Row],[Single Family ]:[&gt;4 Units ]])</f>
        <v>0</v>
      </c>
      <c r="L363" s="90"/>
      <c r="M363" s="90"/>
      <c r="N363" s="90"/>
      <c r="O363" s="75">
        <v>0</v>
      </c>
      <c r="Q363" s="147" t="s">
        <v>209</v>
      </c>
      <c r="R363" s="138" t="s">
        <v>255</v>
      </c>
      <c r="S363" s="139" t="s">
        <v>239</v>
      </c>
      <c r="T363" s="140">
        <v>137.0864</v>
      </c>
      <c r="U363" s="140">
        <v>0</v>
      </c>
      <c r="V363" s="141">
        <f>Table323[[#This Row],[Single Family]]+Table323[[#This Row],[2-4 Units]]+Table323[[#This Row],[&gt;4 Units]]</f>
        <v>0</v>
      </c>
      <c r="W363" s="141"/>
      <c r="X363" s="141"/>
      <c r="Y363" s="141"/>
      <c r="Z363" s="142">
        <v>0</v>
      </c>
      <c r="AA363" s="141">
        <f>SUM(Table323[[#This Row],[Single Family ]:[&gt;4 Units ]])</f>
        <v>0</v>
      </c>
      <c r="AB363" s="143"/>
      <c r="AC363" s="143"/>
      <c r="AD363" s="143"/>
      <c r="AE363" s="144">
        <v>0</v>
      </c>
    </row>
    <row r="364" spans="1:31" s="72" customFormat="1" x14ac:dyDescent="0.25">
      <c r="A364" s="67" t="s">
        <v>209</v>
      </c>
      <c r="B364" s="68" t="s">
        <v>252</v>
      </c>
      <c r="C364" s="69" t="s">
        <v>239</v>
      </c>
      <c r="D364" s="70">
        <v>94.562600000000003</v>
      </c>
      <c r="E364" s="70">
        <v>0</v>
      </c>
      <c r="F364" s="71">
        <f>Table323[[#This Row],[Single Family]]+Table323[[#This Row],[2-4 Units]]+Table323[[#This Row],[&gt;4 Units]]</f>
        <v>0</v>
      </c>
      <c r="G364" s="71"/>
      <c r="H364" s="71"/>
      <c r="I364" s="71"/>
      <c r="J364" s="74">
        <v>0</v>
      </c>
      <c r="K364" s="71">
        <f>SUM(Table323[[#This Row],[Single Family ]:[&gt;4 Units ]])</f>
        <v>0</v>
      </c>
      <c r="L364" s="90"/>
      <c r="M364" s="90"/>
      <c r="N364" s="90"/>
      <c r="O364" s="75">
        <v>0</v>
      </c>
      <c r="Q364" s="146" t="s">
        <v>209</v>
      </c>
      <c r="R364" s="131" t="s">
        <v>252</v>
      </c>
      <c r="S364" s="132" t="s">
        <v>239</v>
      </c>
      <c r="T364" s="133">
        <v>94.562600000000003</v>
      </c>
      <c r="U364" s="133">
        <v>0</v>
      </c>
      <c r="V364" s="134">
        <f>Table323[[#This Row],[Single Family]]+Table323[[#This Row],[2-4 Units]]+Table323[[#This Row],[&gt;4 Units]]</f>
        <v>0</v>
      </c>
      <c r="W364" s="134"/>
      <c r="X364" s="134"/>
      <c r="Y364" s="134"/>
      <c r="Z364" s="135">
        <v>0</v>
      </c>
      <c r="AA364" s="134">
        <f>SUM(Table323[[#This Row],[Single Family ]:[&gt;4 Units ]])</f>
        <v>0</v>
      </c>
      <c r="AB364" s="136"/>
      <c r="AC364" s="136"/>
      <c r="AD364" s="136"/>
      <c r="AE364" s="137">
        <v>0</v>
      </c>
    </row>
    <row r="365" spans="1:31" s="72" customFormat="1" x14ac:dyDescent="0.25">
      <c r="A365" s="67" t="s">
        <v>210</v>
      </c>
      <c r="B365" s="68" t="s">
        <v>254</v>
      </c>
      <c r="C365" s="69" t="s">
        <v>239</v>
      </c>
      <c r="D365" s="70">
        <v>39263.134100000003</v>
      </c>
      <c r="E365" s="70">
        <v>0</v>
      </c>
      <c r="F365" s="71">
        <f>Table323[[#This Row],[Single Family]]+Table323[[#This Row],[2-4 Units]]+Table323[[#This Row],[&gt;4 Units]]</f>
        <v>0</v>
      </c>
      <c r="G365" s="71"/>
      <c r="H365" s="71"/>
      <c r="I365" s="71"/>
      <c r="J365" s="74">
        <v>0</v>
      </c>
      <c r="K365" s="71">
        <f>SUM(Table323[[#This Row],[Single Family ]:[&gt;4 Units ]])</f>
        <v>0</v>
      </c>
      <c r="L365" s="90"/>
      <c r="M365" s="90"/>
      <c r="N365" s="90"/>
      <c r="O365" s="75">
        <v>0</v>
      </c>
      <c r="Q365" s="147" t="s">
        <v>210</v>
      </c>
      <c r="R365" s="138" t="s">
        <v>254</v>
      </c>
      <c r="S365" s="139" t="s">
        <v>239</v>
      </c>
      <c r="T365" s="140">
        <v>39263.134100000003</v>
      </c>
      <c r="U365" s="140">
        <v>0</v>
      </c>
      <c r="V365" s="141">
        <f>Table323[[#This Row],[Single Family]]+Table323[[#This Row],[2-4 Units]]+Table323[[#This Row],[&gt;4 Units]]</f>
        <v>0</v>
      </c>
      <c r="W365" s="141"/>
      <c r="X365" s="141"/>
      <c r="Y365" s="141"/>
      <c r="Z365" s="142">
        <v>0</v>
      </c>
      <c r="AA365" s="141">
        <f>SUM(Table323[[#This Row],[Single Family ]:[&gt;4 Units ]])</f>
        <v>0</v>
      </c>
      <c r="AB365" s="143"/>
      <c r="AC365" s="143"/>
      <c r="AD365" s="143"/>
      <c r="AE365" s="144">
        <v>0</v>
      </c>
    </row>
    <row r="366" spans="1:31" s="72" customFormat="1" x14ac:dyDescent="0.25">
      <c r="A366" s="67" t="s">
        <v>210</v>
      </c>
      <c r="B366" s="68" t="s">
        <v>265</v>
      </c>
      <c r="C366" s="69" t="s">
        <v>239</v>
      </c>
      <c r="D366" s="70">
        <v>0</v>
      </c>
      <c r="E366" s="70">
        <v>5787.8</v>
      </c>
      <c r="F366" s="71">
        <f>Table323[[#This Row],[Single Family]]+Table323[[#This Row],[2-4 Units]]+Table323[[#This Row],[&gt;4 Units]]</f>
        <v>8</v>
      </c>
      <c r="G366" s="71">
        <v>8</v>
      </c>
      <c r="H366" s="71">
        <v>0</v>
      </c>
      <c r="I366" s="71">
        <v>0</v>
      </c>
      <c r="J366" s="74">
        <v>1388.51</v>
      </c>
      <c r="K366" s="71">
        <f>SUM(Table323[[#This Row],[Single Family ]:[&gt;4 Units ]])</f>
        <v>6</v>
      </c>
      <c r="L366" s="90">
        <v>3</v>
      </c>
      <c r="M366" s="90">
        <v>1</v>
      </c>
      <c r="N366" s="90">
        <v>2</v>
      </c>
      <c r="O366" s="75">
        <v>4399.29</v>
      </c>
      <c r="Q366" s="146" t="s">
        <v>210</v>
      </c>
      <c r="R366" s="131" t="s">
        <v>265</v>
      </c>
      <c r="S366" s="132" t="s">
        <v>239</v>
      </c>
      <c r="T366" s="133">
        <v>0</v>
      </c>
      <c r="U366" s="133">
        <v>5787.8</v>
      </c>
      <c r="V366" s="134">
        <f>Table323[[#This Row],[Single Family]]+Table323[[#This Row],[2-4 Units]]+Table323[[#This Row],[&gt;4 Units]]</f>
        <v>8</v>
      </c>
      <c r="W366" s="134">
        <v>8</v>
      </c>
      <c r="X366" s="134">
        <v>0</v>
      </c>
      <c r="Y366" s="134">
        <v>0</v>
      </c>
      <c r="Z366" s="135">
        <v>1388.51</v>
      </c>
      <c r="AA366" s="134">
        <f>SUM(Table323[[#This Row],[Single Family ]:[&gt;4 Units ]])</f>
        <v>6</v>
      </c>
      <c r="AB366" s="136">
        <v>3</v>
      </c>
      <c r="AC366" s="136">
        <v>1</v>
      </c>
      <c r="AD366" s="136">
        <v>2</v>
      </c>
      <c r="AE366" s="137">
        <v>4399.29</v>
      </c>
    </row>
    <row r="367" spans="1:31" s="72" customFormat="1" x14ac:dyDescent="0.25">
      <c r="A367" s="67" t="s">
        <v>210</v>
      </c>
      <c r="B367" s="68" t="s">
        <v>251</v>
      </c>
      <c r="C367" s="69" t="s">
        <v>239</v>
      </c>
      <c r="D367" s="70">
        <v>541.58529999999996</v>
      </c>
      <c r="E367" s="70">
        <v>0</v>
      </c>
      <c r="F367" s="71">
        <f>Table323[[#This Row],[Single Family]]+Table323[[#This Row],[2-4 Units]]+Table323[[#This Row],[&gt;4 Units]]</f>
        <v>0</v>
      </c>
      <c r="G367" s="71"/>
      <c r="H367" s="71"/>
      <c r="I367" s="71"/>
      <c r="J367" s="74">
        <v>0</v>
      </c>
      <c r="K367" s="71">
        <f>SUM(Table323[[#This Row],[Single Family ]:[&gt;4 Units ]])</f>
        <v>0</v>
      </c>
      <c r="L367" s="90"/>
      <c r="M367" s="90"/>
      <c r="N367" s="90"/>
      <c r="O367" s="75">
        <v>0</v>
      </c>
      <c r="Q367" s="147" t="s">
        <v>210</v>
      </c>
      <c r="R367" s="138" t="s">
        <v>251</v>
      </c>
      <c r="S367" s="139" t="s">
        <v>239</v>
      </c>
      <c r="T367" s="140">
        <v>541.58529999999996</v>
      </c>
      <c r="U367" s="140">
        <v>0</v>
      </c>
      <c r="V367" s="141">
        <f>Table323[[#This Row],[Single Family]]+Table323[[#This Row],[2-4 Units]]+Table323[[#This Row],[&gt;4 Units]]</f>
        <v>0</v>
      </c>
      <c r="W367" s="141"/>
      <c r="X367" s="141"/>
      <c r="Y367" s="141"/>
      <c r="Z367" s="142">
        <v>0</v>
      </c>
      <c r="AA367" s="141">
        <f>SUM(Table323[[#This Row],[Single Family ]:[&gt;4 Units ]])</f>
        <v>0</v>
      </c>
      <c r="AB367" s="143"/>
      <c r="AC367" s="143"/>
      <c r="AD367" s="143"/>
      <c r="AE367" s="144">
        <v>0</v>
      </c>
    </row>
    <row r="368" spans="1:31" s="72" customFormat="1" x14ac:dyDescent="0.25">
      <c r="A368" s="67" t="s">
        <v>210</v>
      </c>
      <c r="B368" s="68" t="s">
        <v>255</v>
      </c>
      <c r="C368" s="69" t="s">
        <v>239</v>
      </c>
      <c r="D368" s="70">
        <v>0</v>
      </c>
      <c r="E368" s="70">
        <v>0</v>
      </c>
      <c r="F368" s="71">
        <f>Table323[[#This Row],[Single Family]]+Table323[[#This Row],[2-4 Units]]+Table323[[#This Row],[&gt;4 Units]]</f>
        <v>0</v>
      </c>
      <c r="G368" s="71"/>
      <c r="H368" s="71"/>
      <c r="I368" s="71"/>
      <c r="J368" s="74">
        <v>0</v>
      </c>
      <c r="K368" s="71">
        <f>SUM(Table323[[#This Row],[Single Family ]:[&gt;4 Units ]])</f>
        <v>0</v>
      </c>
      <c r="L368" s="90"/>
      <c r="M368" s="90"/>
      <c r="N368" s="90"/>
      <c r="O368" s="75">
        <v>0</v>
      </c>
      <c r="Q368" s="146" t="s">
        <v>210</v>
      </c>
      <c r="R368" s="131" t="s">
        <v>255</v>
      </c>
      <c r="S368" s="132" t="s">
        <v>239</v>
      </c>
      <c r="T368" s="133">
        <v>0</v>
      </c>
      <c r="U368" s="133">
        <v>0</v>
      </c>
      <c r="V368" s="134">
        <f>Table323[[#This Row],[Single Family]]+Table323[[#This Row],[2-4 Units]]+Table323[[#This Row],[&gt;4 Units]]</f>
        <v>0</v>
      </c>
      <c r="W368" s="134"/>
      <c r="X368" s="134"/>
      <c r="Y368" s="134"/>
      <c r="Z368" s="135">
        <v>0</v>
      </c>
      <c r="AA368" s="134">
        <f>SUM(Table323[[#This Row],[Single Family ]:[&gt;4 Units ]])</f>
        <v>0</v>
      </c>
      <c r="AB368" s="136"/>
      <c r="AC368" s="136"/>
      <c r="AD368" s="136"/>
      <c r="AE368" s="137">
        <v>0</v>
      </c>
    </row>
    <row r="369" spans="1:31" s="72" customFormat="1" x14ac:dyDescent="0.25">
      <c r="A369" s="67" t="s">
        <v>210</v>
      </c>
      <c r="B369" s="68" t="s">
        <v>252</v>
      </c>
      <c r="C369" s="69" t="s">
        <v>239</v>
      </c>
      <c r="D369" s="70">
        <v>18.827999999999999</v>
      </c>
      <c r="E369" s="70">
        <v>0</v>
      </c>
      <c r="F369" s="71">
        <f>Table323[[#This Row],[Single Family]]+Table323[[#This Row],[2-4 Units]]+Table323[[#This Row],[&gt;4 Units]]</f>
        <v>0</v>
      </c>
      <c r="G369" s="71"/>
      <c r="H369" s="71"/>
      <c r="I369" s="71"/>
      <c r="J369" s="74">
        <v>0</v>
      </c>
      <c r="K369" s="71">
        <f>SUM(Table323[[#This Row],[Single Family ]:[&gt;4 Units ]])</f>
        <v>0</v>
      </c>
      <c r="L369" s="90"/>
      <c r="M369" s="90"/>
      <c r="N369" s="90"/>
      <c r="O369" s="75">
        <v>0</v>
      </c>
      <c r="Q369" s="147" t="s">
        <v>210</v>
      </c>
      <c r="R369" s="138" t="s">
        <v>252</v>
      </c>
      <c r="S369" s="139" t="s">
        <v>239</v>
      </c>
      <c r="T369" s="140">
        <v>18.827999999999999</v>
      </c>
      <c r="U369" s="140">
        <v>0</v>
      </c>
      <c r="V369" s="141">
        <f>Table323[[#This Row],[Single Family]]+Table323[[#This Row],[2-4 Units]]+Table323[[#This Row],[&gt;4 Units]]</f>
        <v>0</v>
      </c>
      <c r="W369" s="141"/>
      <c r="X369" s="141"/>
      <c r="Y369" s="141"/>
      <c r="Z369" s="142">
        <v>0</v>
      </c>
      <c r="AA369" s="141">
        <f>SUM(Table323[[#This Row],[Single Family ]:[&gt;4 Units ]])</f>
        <v>0</v>
      </c>
      <c r="AB369" s="143"/>
      <c r="AC369" s="143"/>
      <c r="AD369" s="143"/>
      <c r="AE369" s="144">
        <v>0</v>
      </c>
    </row>
    <row r="370" spans="1:31" s="72" customFormat="1" x14ac:dyDescent="0.25">
      <c r="A370" s="67" t="s">
        <v>211</v>
      </c>
      <c r="B370" s="68" t="s">
        <v>254</v>
      </c>
      <c r="C370" s="69" t="s">
        <v>239</v>
      </c>
      <c r="D370" s="70">
        <v>44023.715199999999</v>
      </c>
      <c r="E370" s="70">
        <v>0</v>
      </c>
      <c r="F370" s="71">
        <f>Table323[[#This Row],[Single Family]]+Table323[[#This Row],[2-4 Units]]+Table323[[#This Row],[&gt;4 Units]]</f>
        <v>0</v>
      </c>
      <c r="G370" s="71"/>
      <c r="H370" s="71"/>
      <c r="I370" s="71"/>
      <c r="J370" s="74">
        <v>0</v>
      </c>
      <c r="K370" s="71">
        <f>SUM(Table323[[#This Row],[Single Family ]:[&gt;4 Units ]])</f>
        <v>0</v>
      </c>
      <c r="L370" s="90"/>
      <c r="M370" s="90"/>
      <c r="N370" s="90"/>
      <c r="O370" s="75">
        <v>0</v>
      </c>
      <c r="Q370" s="146" t="s">
        <v>211</v>
      </c>
      <c r="R370" s="131" t="s">
        <v>254</v>
      </c>
      <c r="S370" s="132" t="s">
        <v>239</v>
      </c>
      <c r="T370" s="133">
        <v>44023.715199999999</v>
      </c>
      <c r="U370" s="133">
        <v>0</v>
      </c>
      <c r="V370" s="134">
        <f>Table323[[#This Row],[Single Family]]+Table323[[#This Row],[2-4 Units]]+Table323[[#This Row],[&gt;4 Units]]</f>
        <v>0</v>
      </c>
      <c r="W370" s="134"/>
      <c r="X370" s="134"/>
      <c r="Y370" s="134"/>
      <c r="Z370" s="135">
        <v>0</v>
      </c>
      <c r="AA370" s="134">
        <f>SUM(Table323[[#This Row],[Single Family ]:[&gt;4 Units ]])</f>
        <v>0</v>
      </c>
      <c r="AB370" s="136"/>
      <c r="AC370" s="136"/>
      <c r="AD370" s="136"/>
      <c r="AE370" s="137">
        <v>0</v>
      </c>
    </row>
    <row r="371" spans="1:31" s="72" customFormat="1" x14ac:dyDescent="0.25">
      <c r="A371" s="67" t="s">
        <v>211</v>
      </c>
      <c r="B371" s="68" t="s">
        <v>265</v>
      </c>
      <c r="C371" s="69" t="s">
        <v>239</v>
      </c>
      <c r="D371" s="70">
        <v>0</v>
      </c>
      <c r="E371" s="70">
        <v>25336.11</v>
      </c>
      <c r="F371" s="71">
        <f>Table323[[#This Row],[Single Family]]+Table323[[#This Row],[2-4 Units]]+Table323[[#This Row],[&gt;4 Units]]</f>
        <v>16</v>
      </c>
      <c r="G371" s="71">
        <v>15</v>
      </c>
      <c r="H371" s="71">
        <v>1</v>
      </c>
      <c r="I371" s="71">
        <v>0</v>
      </c>
      <c r="J371" s="74">
        <v>9933.64</v>
      </c>
      <c r="K371" s="71">
        <f>SUM(Table323[[#This Row],[Single Family ]:[&gt;4 Units ]])</f>
        <v>10</v>
      </c>
      <c r="L371" s="90">
        <v>10</v>
      </c>
      <c r="M371" s="90">
        <v>0</v>
      </c>
      <c r="N371" s="90">
        <v>0</v>
      </c>
      <c r="O371" s="75">
        <v>15402.47</v>
      </c>
      <c r="Q371" s="147" t="s">
        <v>211</v>
      </c>
      <c r="R371" s="138" t="s">
        <v>265</v>
      </c>
      <c r="S371" s="139" t="s">
        <v>239</v>
      </c>
      <c r="T371" s="140">
        <v>0</v>
      </c>
      <c r="U371" s="140">
        <v>25336.11</v>
      </c>
      <c r="V371" s="141">
        <f>Table323[[#This Row],[Single Family]]+Table323[[#This Row],[2-4 Units]]+Table323[[#This Row],[&gt;4 Units]]</f>
        <v>16</v>
      </c>
      <c r="W371" s="141">
        <v>15</v>
      </c>
      <c r="X371" s="141">
        <v>1</v>
      </c>
      <c r="Y371" s="141">
        <v>0</v>
      </c>
      <c r="Z371" s="142">
        <v>9933.64</v>
      </c>
      <c r="AA371" s="141">
        <f>SUM(Table323[[#This Row],[Single Family ]:[&gt;4 Units ]])</f>
        <v>10</v>
      </c>
      <c r="AB371" s="143">
        <v>10</v>
      </c>
      <c r="AC371" s="143">
        <v>0</v>
      </c>
      <c r="AD371" s="143">
        <v>0</v>
      </c>
      <c r="AE371" s="144">
        <v>15402.47</v>
      </c>
    </row>
    <row r="372" spans="1:31" s="72" customFormat="1" x14ac:dyDescent="0.25">
      <c r="A372" s="67" t="s">
        <v>211</v>
      </c>
      <c r="B372" s="68" t="s">
        <v>252</v>
      </c>
      <c r="C372" s="69" t="s">
        <v>239</v>
      </c>
      <c r="D372" s="70">
        <v>0</v>
      </c>
      <c r="E372" s="70">
        <v>0</v>
      </c>
      <c r="F372" s="71">
        <f>Table323[[#This Row],[Single Family]]+Table323[[#This Row],[2-4 Units]]+Table323[[#This Row],[&gt;4 Units]]</f>
        <v>0</v>
      </c>
      <c r="G372" s="71"/>
      <c r="H372" s="71"/>
      <c r="I372" s="71"/>
      <c r="J372" s="74">
        <v>0</v>
      </c>
      <c r="K372" s="71">
        <f>SUM(Table323[[#This Row],[Single Family ]:[&gt;4 Units ]])</f>
        <v>0</v>
      </c>
      <c r="L372" s="90"/>
      <c r="M372" s="90"/>
      <c r="N372" s="90"/>
      <c r="O372" s="75">
        <v>0</v>
      </c>
      <c r="Q372" s="146" t="s">
        <v>211</v>
      </c>
      <c r="R372" s="131" t="s">
        <v>252</v>
      </c>
      <c r="S372" s="132" t="s">
        <v>239</v>
      </c>
      <c r="T372" s="133">
        <v>0</v>
      </c>
      <c r="U372" s="133">
        <v>0</v>
      </c>
      <c r="V372" s="134">
        <f>Table323[[#This Row],[Single Family]]+Table323[[#This Row],[2-4 Units]]+Table323[[#This Row],[&gt;4 Units]]</f>
        <v>0</v>
      </c>
      <c r="W372" s="134"/>
      <c r="X372" s="134"/>
      <c r="Y372" s="134"/>
      <c r="Z372" s="135">
        <v>0</v>
      </c>
      <c r="AA372" s="134">
        <f>SUM(Table323[[#This Row],[Single Family ]:[&gt;4 Units ]])</f>
        <v>0</v>
      </c>
      <c r="AB372" s="136"/>
      <c r="AC372" s="136"/>
      <c r="AD372" s="136"/>
      <c r="AE372" s="137">
        <v>0</v>
      </c>
    </row>
    <row r="373" spans="1:31" s="72" customFormat="1" x14ac:dyDescent="0.25">
      <c r="A373" s="67" t="s">
        <v>212</v>
      </c>
      <c r="B373" s="68" t="s">
        <v>254</v>
      </c>
      <c r="C373" s="69" t="s">
        <v>239</v>
      </c>
      <c r="D373" s="70">
        <v>82435.041299999997</v>
      </c>
      <c r="E373" s="70">
        <v>0</v>
      </c>
      <c r="F373" s="71">
        <f>Table323[[#This Row],[Single Family]]+Table323[[#This Row],[2-4 Units]]+Table323[[#This Row],[&gt;4 Units]]</f>
        <v>0</v>
      </c>
      <c r="G373" s="71"/>
      <c r="H373" s="71"/>
      <c r="I373" s="71"/>
      <c r="J373" s="74">
        <v>0</v>
      </c>
      <c r="K373" s="71">
        <f>SUM(Table323[[#This Row],[Single Family ]:[&gt;4 Units ]])</f>
        <v>0</v>
      </c>
      <c r="L373" s="90"/>
      <c r="M373" s="90"/>
      <c r="N373" s="90"/>
      <c r="O373" s="75">
        <v>0</v>
      </c>
      <c r="Q373" s="147" t="s">
        <v>212</v>
      </c>
      <c r="R373" s="138" t="s">
        <v>254</v>
      </c>
      <c r="S373" s="139" t="s">
        <v>239</v>
      </c>
      <c r="T373" s="140">
        <v>82435.041299999997</v>
      </c>
      <c r="U373" s="140">
        <v>0</v>
      </c>
      <c r="V373" s="141">
        <f>Table323[[#This Row],[Single Family]]+Table323[[#This Row],[2-4 Units]]+Table323[[#This Row],[&gt;4 Units]]</f>
        <v>0</v>
      </c>
      <c r="W373" s="141"/>
      <c r="X373" s="141"/>
      <c r="Y373" s="141"/>
      <c r="Z373" s="142">
        <v>0</v>
      </c>
      <c r="AA373" s="141">
        <f>SUM(Table323[[#This Row],[Single Family ]:[&gt;4 Units ]])</f>
        <v>0</v>
      </c>
      <c r="AB373" s="143"/>
      <c r="AC373" s="143"/>
      <c r="AD373" s="143"/>
      <c r="AE373" s="144">
        <v>0</v>
      </c>
    </row>
    <row r="374" spans="1:31" s="72" customFormat="1" x14ac:dyDescent="0.25">
      <c r="A374" s="67" t="s">
        <v>212</v>
      </c>
      <c r="B374" s="68" t="s">
        <v>265</v>
      </c>
      <c r="C374" s="69" t="s">
        <v>239</v>
      </c>
      <c r="D374" s="70">
        <v>0</v>
      </c>
      <c r="E374" s="70">
        <v>36318.230000000003</v>
      </c>
      <c r="F374" s="71">
        <f>Table323[[#This Row],[Single Family]]+Table323[[#This Row],[2-4 Units]]+Table323[[#This Row],[&gt;4 Units]]</f>
        <v>30</v>
      </c>
      <c r="G374" s="71">
        <v>30</v>
      </c>
      <c r="H374" s="71">
        <v>0</v>
      </c>
      <c r="I374" s="71">
        <v>0</v>
      </c>
      <c r="J374" s="74">
        <v>24995.01</v>
      </c>
      <c r="K374" s="71">
        <f>SUM(Table323[[#This Row],[Single Family ]:[&gt;4 Units ]])</f>
        <v>8</v>
      </c>
      <c r="L374" s="90">
        <v>5</v>
      </c>
      <c r="M374" s="90">
        <v>3</v>
      </c>
      <c r="N374" s="90">
        <v>0</v>
      </c>
      <c r="O374" s="75">
        <v>11323.22</v>
      </c>
      <c r="Q374" s="146" t="s">
        <v>212</v>
      </c>
      <c r="R374" s="131" t="s">
        <v>265</v>
      </c>
      <c r="S374" s="132" t="s">
        <v>239</v>
      </c>
      <c r="T374" s="133">
        <v>0</v>
      </c>
      <c r="U374" s="133">
        <v>36318.230000000003</v>
      </c>
      <c r="V374" s="134">
        <f>Table323[[#This Row],[Single Family]]+Table323[[#This Row],[2-4 Units]]+Table323[[#This Row],[&gt;4 Units]]</f>
        <v>30</v>
      </c>
      <c r="W374" s="134">
        <v>30</v>
      </c>
      <c r="X374" s="134">
        <v>0</v>
      </c>
      <c r="Y374" s="134">
        <v>0</v>
      </c>
      <c r="Z374" s="135">
        <v>24995.01</v>
      </c>
      <c r="AA374" s="134">
        <f>SUM(Table323[[#This Row],[Single Family ]:[&gt;4 Units ]])</f>
        <v>8</v>
      </c>
      <c r="AB374" s="136">
        <v>5</v>
      </c>
      <c r="AC374" s="136">
        <v>3</v>
      </c>
      <c r="AD374" s="136">
        <v>0</v>
      </c>
      <c r="AE374" s="137">
        <v>11323.22</v>
      </c>
    </row>
    <row r="375" spans="1:31" s="72" customFormat="1" x14ac:dyDescent="0.25">
      <c r="A375" s="67" t="s">
        <v>212</v>
      </c>
      <c r="B375" s="68" t="s">
        <v>251</v>
      </c>
      <c r="C375" s="69" t="s">
        <v>239</v>
      </c>
      <c r="D375" s="70">
        <v>433.71039999999999</v>
      </c>
      <c r="E375" s="70">
        <v>0</v>
      </c>
      <c r="F375" s="71">
        <f>Table323[[#This Row],[Single Family]]+Table323[[#This Row],[2-4 Units]]+Table323[[#This Row],[&gt;4 Units]]</f>
        <v>0</v>
      </c>
      <c r="G375" s="71"/>
      <c r="H375" s="71"/>
      <c r="I375" s="71"/>
      <c r="J375" s="74">
        <v>0</v>
      </c>
      <c r="K375" s="71">
        <f>SUM(Table323[[#This Row],[Single Family ]:[&gt;4 Units ]])</f>
        <v>0</v>
      </c>
      <c r="L375" s="90"/>
      <c r="M375" s="90"/>
      <c r="N375" s="90"/>
      <c r="O375" s="75">
        <v>0</v>
      </c>
      <c r="Q375" s="147" t="s">
        <v>212</v>
      </c>
      <c r="R375" s="138" t="s">
        <v>251</v>
      </c>
      <c r="S375" s="139" t="s">
        <v>239</v>
      </c>
      <c r="T375" s="140">
        <v>433.71039999999999</v>
      </c>
      <c r="U375" s="140">
        <v>0</v>
      </c>
      <c r="V375" s="141">
        <f>Table323[[#This Row],[Single Family]]+Table323[[#This Row],[2-4 Units]]+Table323[[#This Row],[&gt;4 Units]]</f>
        <v>0</v>
      </c>
      <c r="W375" s="141"/>
      <c r="X375" s="141"/>
      <c r="Y375" s="141"/>
      <c r="Z375" s="142">
        <v>0</v>
      </c>
      <c r="AA375" s="141">
        <f>SUM(Table323[[#This Row],[Single Family ]:[&gt;4 Units ]])</f>
        <v>0</v>
      </c>
      <c r="AB375" s="143"/>
      <c r="AC375" s="143"/>
      <c r="AD375" s="143"/>
      <c r="AE375" s="144">
        <v>0</v>
      </c>
    </row>
    <row r="376" spans="1:31" s="72" customFormat="1" x14ac:dyDescent="0.25">
      <c r="A376" s="67" t="s">
        <v>212</v>
      </c>
      <c r="B376" s="68" t="s">
        <v>252</v>
      </c>
      <c r="C376" s="69" t="s">
        <v>239</v>
      </c>
      <c r="D376" s="70">
        <v>70.126199999999997</v>
      </c>
      <c r="E376" s="70">
        <v>0</v>
      </c>
      <c r="F376" s="71">
        <f>Table323[[#This Row],[Single Family]]+Table323[[#This Row],[2-4 Units]]+Table323[[#This Row],[&gt;4 Units]]</f>
        <v>0</v>
      </c>
      <c r="G376" s="71"/>
      <c r="H376" s="71"/>
      <c r="I376" s="71"/>
      <c r="J376" s="74">
        <v>0</v>
      </c>
      <c r="K376" s="71">
        <f>SUM(Table323[[#This Row],[Single Family ]:[&gt;4 Units ]])</f>
        <v>0</v>
      </c>
      <c r="L376" s="90"/>
      <c r="M376" s="90"/>
      <c r="N376" s="90"/>
      <c r="O376" s="75">
        <v>0</v>
      </c>
      <c r="Q376" s="146" t="s">
        <v>212</v>
      </c>
      <c r="R376" s="131" t="s">
        <v>252</v>
      </c>
      <c r="S376" s="132" t="s">
        <v>239</v>
      </c>
      <c r="T376" s="133">
        <v>70.126199999999997</v>
      </c>
      <c r="U376" s="133">
        <v>0</v>
      </c>
      <c r="V376" s="134">
        <f>Table323[[#This Row],[Single Family]]+Table323[[#This Row],[2-4 Units]]+Table323[[#This Row],[&gt;4 Units]]</f>
        <v>0</v>
      </c>
      <c r="W376" s="134"/>
      <c r="X376" s="134"/>
      <c r="Y376" s="134"/>
      <c r="Z376" s="135">
        <v>0</v>
      </c>
      <c r="AA376" s="134">
        <f>SUM(Table323[[#This Row],[Single Family ]:[&gt;4 Units ]])</f>
        <v>0</v>
      </c>
      <c r="AB376" s="136"/>
      <c r="AC376" s="136"/>
      <c r="AD376" s="136"/>
      <c r="AE376" s="137">
        <v>0</v>
      </c>
    </row>
    <row r="377" spans="1:31" s="72" customFormat="1" x14ac:dyDescent="0.25">
      <c r="A377" s="67" t="s">
        <v>213</v>
      </c>
      <c r="B377" s="68" t="s">
        <v>254</v>
      </c>
      <c r="C377" s="69" t="s">
        <v>239</v>
      </c>
      <c r="D377" s="70">
        <v>52661.118400000101</v>
      </c>
      <c r="E377" s="70">
        <v>0</v>
      </c>
      <c r="F377" s="71">
        <f>Table323[[#This Row],[Single Family]]+Table323[[#This Row],[2-4 Units]]+Table323[[#This Row],[&gt;4 Units]]</f>
        <v>0</v>
      </c>
      <c r="G377" s="71"/>
      <c r="H377" s="71"/>
      <c r="I377" s="71"/>
      <c r="J377" s="74">
        <v>0</v>
      </c>
      <c r="K377" s="71">
        <f>SUM(Table323[[#This Row],[Single Family ]:[&gt;4 Units ]])</f>
        <v>0</v>
      </c>
      <c r="L377" s="90"/>
      <c r="M377" s="90"/>
      <c r="N377" s="90"/>
      <c r="O377" s="75">
        <v>0</v>
      </c>
      <c r="Q377" s="147" t="s">
        <v>213</v>
      </c>
      <c r="R377" s="138" t="s">
        <v>254</v>
      </c>
      <c r="S377" s="139" t="s">
        <v>239</v>
      </c>
      <c r="T377" s="140">
        <v>52661.118400000101</v>
      </c>
      <c r="U377" s="140">
        <v>0</v>
      </c>
      <c r="V377" s="141">
        <f>Table323[[#This Row],[Single Family]]+Table323[[#This Row],[2-4 Units]]+Table323[[#This Row],[&gt;4 Units]]</f>
        <v>0</v>
      </c>
      <c r="W377" s="141"/>
      <c r="X377" s="141"/>
      <c r="Y377" s="141"/>
      <c r="Z377" s="142">
        <v>0</v>
      </c>
      <c r="AA377" s="141">
        <f>SUM(Table323[[#This Row],[Single Family ]:[&gt;4 Units ]])</f>
        <v>0</v>
      </c>
      <c r="AB377" s="143"/>
      <c r="AC377" s="143"/>
      <c r="AD377" s="143"/>
      <c r="AE377" s="144">
        <v>0</v>
      </c>
    </row>
    <row r="378" spans="1:31" s="72" customFormat="1" x14ac:dyDescent="0.25">
      <c r="A378" s="67" t="s">
        <v>213</v>
      </c>
      <c r="B378" s="68" t="s">
        <v>265</v>
      </c>
      <c r="C378" s="69" t="s">
        <v>239</v>
      </c>
      <c r="D378" s="70">
        <v>0</v>
      </c>
      <c r="E378" s="70">
        <v>36834.97</v>
      </c>
      <c r="F378" s="71">
        <f>Table323[[#This Row],[Single Family]]+Table323[[#This Row],[2-4 Units]]+Table323[[#This Row],[&gt;4 Units]]</f>
        <v>23</v>
      </c>
      <c r="G378" s="71">
        <v>23</v>
      </c>
      <c r="H378" s="71">
        <v>0</v>
      </c>
      <c r="I378" s="71">
        <v>0</v>
      </c>
      <c r="J378" s="74">
        <v>22070.45</v>
      </c>
      <c r="K378" s="71">
        <f>SUM(Table323[[#This Row],[Single Family ]:[&gt;4 Units ]])</f>
        <v>5</v>
      </c>
      <c r="L378" s="90">
        <v>5</v>
      </c>
      <c r="M378" s="90">
        <v>0</v>
      </c>
      <c r="N378" s="90">
        <v>0</v>
      </c>
      <c r="O378" s="75">
        <v>14764.52</v>
      </c>
      <c r="Q378" s="146" t="s">
        <v>213</v>
      </c>
      <c r="R378" s="131" t="s">
        <v>265</v>
      </c>
      <c r="S378" s="132" t="s">
        <v>239</v>
      </c>
      <c r="T378" s="133">
        <v>0</v>
      </c>
      <c r="U378" s="133">
        <v>36834.97</v>
      </c>
      <c r="V378" s="134">
        <f>Table323[[#This Row],[Single Family]]+Table323[[#This Row],[2-4 Units]]+Table323[[#This Row],[&gt;4 Units]]</f>
        <v>23</v>
      </c>
      <c r="W378" s="134">
        <v>23</v>
      </c>
      <c r="X378" s="134">
        <v>0</v>
      </c>
      <c r="Y378" s="134">
        <v>0</v>
      </c>
      <c r="Z378" s="135">
        <v>22070.45</v>
      </c>
      <c r="AA378" s="134">
        <f>SUM(Table323[[#This Row],[Single Family ]:[&gt;4 Units ]])</f>
        <v>5</v>
      </c>
      <c r="AB378" s="136">
        <v>5</v>
      </c>
      <c r="AC378" s="136">
        <v>0</v>
      </c>
      <c r="AD378" s="136">
        <v>0</v>
      </c>
      <c r="AE378" s="137">
        <v>14764.52</v>
      </c>
    </row>
    <row r="379" spans="1:31" s="72" customFormat="1" x14ac:dyDescent="0.25">
      <c r="A379" s="67" t="s">
        <v>213</v>
      </c>
      <c r="B379" s="68" t="s">
        <v>251</v>
      </c>
      <c r="C379" s="69" t="s">
        <v>239</v>
      </c>
      <c r="D379" s="70">
        <v>0</v>
      </c>
      <c r="E379" s="70">
        <v>0</v>
      </c>
      <c r="F379" s="71">
        <f>Table323[[#This Row],[Single Family]]+Table323[[#This Row],[2-4 Units]]+Table323[[#This Row],[&gt;4 Units]]</f>
        <v>0</v>
      </c>
      <c r="G379" s="71"/>
      <c r="H379" s="71"/>
      <c r="I379" s="71"/>
      <c r="J379" s="74">
        <v>0</v>
      </c>
      <c r="K379" s="71">
        <f>SUM(Table323[[#This Row],[Single Family ]:[&gt;4 Units ]])</f>
        <v>0</v>
      </c>
      <c r="L379" s="90"/>
      <c r="M379" s="90"/>
      <c r="N379" s="90"/>
      <c r="O379" s="75">
        <v>0</v>
      </c>
      <c r="Q379" s="147" t="s">
        <v>213</v>
      </c>
      <c r="R379" s="138" t="s">
        <v>251</v>
      </c>
      <c r="S379" s="139" t="s">
        <v>239</v>
      </c>
      <c r="T379" s="140">
        <v>0</v>
      </c>
      <c r="U379" s="140">
        <v>0</v>
      </c>
      <c r="V379" s="141">
        <f>Table323[[#This Row],[Single Family]]+Table323[[#This Row],[2-4 Units]]+Table323[[#This Row],[&gt;4 Units]]</f>
        <v>0</v>
      </c>
      <c r="W379" s="141"/>
      <c r="X379" s="141"/>
      <c r="Y379" s="141"/>
      <c r="Z379" s="142">
        <v>0</v>
      </c>
      <c r="AA379" s="141">
        <f>SUM(Table323[[#This Row],[Single Family ]:[&gt;4 Units ]])</f>
        <v>0</v>
      </c>
      <c r="AB379" s="143"/>
      <c r="AC379" s="143"/>
      <c r="AD379" s="143"/>
      <c r="AE379" s="144">
        <v>0</v>
      </c>
    </row>
    <row r="380" spans="1:31" s="72" customFormat="1" x14ac:dyDescent="0.25">
      <c r="A380" s="67" t="s">
        <v>213</v>
      </c>
      <c r="B380" s="68" t="s">
        <v>256</v>
      </c>
      <c r="C380" s="69" t="s">
        <v>239</v>
      </c>
      <c r="D380" s="70">
        <v>0</v>
      </c>
      <c r="E380" s="70">
        <v>0</v>
      </c>
      <c r="F380" s="71">
        <f>Table323[[#This Row],[Single Family]]+Table323[[#This Row],[2-4 Units]]+Table323[[#This Row],[&gt;4 Units]]</f>
        <v>0</v>
      </c>
      <c r="G380" s="71"/>
      <c r="H380" s="71"/>
      <c r="I380" s="71"/>
      <c r="J380" s="74">
        <v>0</v>
      </c>
      <c r="K380" s="71">
        <f>SUM(Table323[[#This Row],[Single Family ]:[&gt;4 Units ]])</f>
        <v>0</v>
      </c>
      <c r="L380" s="90"/>
      <c r="M380" s="90"/>
      <c r="N380" s="90"/>
      <c r="O380" s="75">
        <v>0</v>
      </c>
      <c r="Q380" s="146" t="s">
        <v>213</v>
      </c>
      <c r="R380" s="131" t="s">
        <v>256</v>
      </c>
      <c r="S380" s="132" t="s">
        <v>239</v>
      </c>
      <c r="T380" s="133">
        <v>0</v>
      </c>
      <c r="U380" s="133">
        <v>0</v>
      </c>
      <c r="V380" s="134">
        <f>Table323[[#This Row],[Single Family]]+Table323[[#This Row],[2-4 Units]]+Table323[[#This Row],[&gt;4 Units]]</f>
        <v>0</v>
      </c>
      <c r="W380" s="134"/>
      <c r="X380" s="134"/>
      <c r="Y380" s="134"/>
      <c r="Z380" s="135">
        <v>0</v>
      </c>
      <c r="AA380" s="134">
        <f>SUM(Table323[[#This Row],[Single Family ]:[&gt;4 Units ]])</f>
        <v>0</v>
      </c>
      <c r="AB380" s="136"/>
      <c r="AC380" s="136"/>
      <c r="AD380" s="136"/>
      <c r="AE380" s="137">
        <v>0</v>
      </c>
    </row>
    <row r="381" spans="1:31" s="72" customFormat="1" x14ac:dyDescent="0.25">
      <c r="A381" s="67" t="s">
        <v>213</v>
      </c>
      <c r="B381" s="68" t="s">
        <v>255</v>
      </c>
      <c r="C381" s="69" t="s">
        <v>239</v>
      </c>
      <c r="D381" s="70">
        <v>55.563800000000001</v>
      </c>
      <c r="E381" s="70">
        <v>0</v>
      </c>
      <c r="F381" s="71">
        <f>Table323[[#This Row],[Single Family]]+Table323[[#This Row],[2-4 Units]]+Table323[[#This Row],[&gt;4 Units]]</f>
        <v>0</v>
      </c>
      <c r="G381" s="71"/>
      <c r="H381" s="71"/>
      <c r="I381" s="71"/>
      <c r="J381" s="74">
        <v>0</v>
      </c>
      <c r="K381" s="71">
        <f>SUM(Table323[[#This Row],[Single Family ]:[&gt;4 Units ]])</f>
        <v>0</v>
      </c>
      <c r="L381" s="90"/>
      <c r="M381" s="90"/>
      <c r="N381" s="90"/>
      <c r="O381" s="75">
        <v>0</v>
      </c>
      <c r="Q381" s="147" t="s">
        <v>213</v>
      </c>
      <c r="R381" s="138" t="s">
        <v>255</v>
      </c>
      <c r="S381" s="139" t="s">
        <v>239</v>
      </c>
      <c r="T381" s="140">
        <v>55.563800000000001</v>
      </c>
      <c r="U381" s="140">
        <v>0</v>
      </c>
      <c r="V381" s="141">
        <f>Table323[[#This Row],[Single Family]]+Table323[[#This Row],[2-4 Units]]+Table323[[#This Row],[&gt;4 Units]]</f>
        <v>0</v>
      </c>
      <c r="W381" s="141"/>
      <c r="X381" s="141"/>
      <c r="Y381" s="141"/>
      <c r="Z381" s="142">
        <v>0</v>
      </c>
      <c r="AA381" s="141">
        <f>SUM(Table323[[#This Row],[Single Family ]:[&gt;4 Units ]])</f>
        <v>0</v>
      </c>
      <c r="AB381" s="143"/>
      <c r="AC381" s="143"/>
      <c r="AD381" s="143"/>
      <c r="AE381" s="144">
        <v>0</v>
      </c>
    </row>
    <row r="382" spans="1:31" s="72" customFormat="1" x14ac:dyDescent="0.25">
      <c r="A382" s="67" t="s">
        <v>214</v>
      </c>
      <c r="B382" s="68" t="s">
        <v>254</v>
      </c>
      <c r="C382" s="69" t="s">
        <v>239</v>
      </c>
      <c r="D382" s="70">
        <v>71853.173799999902</v>
      </c>
      <c r="E382" s="70">
        <v>0</v>
      </c>
      <c r="F382" s="71">
        <f>Table323[[#This Row],[Single Family]]+Table323[[#This Row],[2-4 Units]]+Table323[[#This Row],[&gt;4 Units]]</f>
        <v>0</v>
      </c>
      <c r="G382" s="71"/>
      <c r="H382" s="71"/>
      <c r="I382" s="71"/>
      <c r="J382" s="74">
        <v>0</v>
      </c>
      <c r="K382" s="71">
        <f>SUM(Table323[[#This Row],[Single Family ]:[&gt;4 Units ]])</f>
        <v>0</v>
      </c>
      <c r="L382" s="90"/>
      <c r="M382" s="90"/>
      <c r="N382" s="90"/>
      <c r="O382" s="75">
        <v>0</v>
      </c>
      <c r="Q382" s="146" t="s">
        <v>214</v>
      </c>
      <c r="R382" s="131" t="s">
        <v>254</v>
      </c>
      <c r="S382" s="132" t="s">
        <v>239</v>
      </c>
      <c r="T382" s="133">
        <v>71853.173799999902</v>
      </c>
      <c r="U382" s="133">
        <v>0</v>
      </c>
      <c r="V382" s="134">
        <f>Table323[[#This Row],[Single Family]]+Table323[[#This Row],[2-4 Units]]+Table323[[#This Row],[&gt;4 Units]]</f>
        <v>0</v>
      </c>
      <c r="W382" s="134"/>
      <c r="X382" s="134"/>
      <c r="Y382" s="134"/>
      <c r="Z382" s="135">
        <v>0</v>
      </c>
      <c r="AA382" s="134">
        <f>SUM(Table323[[#This Row],[Single Family ]:[&gt;4 Units ]])</f>
        <v>0</v>
      </c>
      <c r="AB382" s="136"/>
      <c r="AC382" s="136"/>
      <c r="AD382" s="136"/>
      <c r="AE382" s="137">
        <v>0</v>
      </c>
    </row>
    <row r="383" spans="1:31" s="72" customFormat="1" x14ac:dyDescent="0.25">
      <c r="A383" s="67" t="s">
        <v>214</v>
      </c>
      <c r="B383" s="68" t="s">
        <v>265</v>
      </c>
      <c r="C383" s="69" t="s">
        <v>239</v>
      </c>
      <c r="D383" s="70">
        <v>0</v>
      </c>
      <c r="E383" s="70">
        <v>38316.32</v>
      </c>
      <c r="F383" s="71">
        <f>Table323[[#This Row],[Single Family]]+Table323[[#This Row],[2-4 Units]]+Table323[[#This Row],[&gt;4 Units]]</f>
        <v>26</v>
      </c>
      <c r="G383" s="71">
        <v>25</v>
      </c>
      <c r="H383" s="71">
        <v>1</v>
      </c>
      <c r="I383" s="71">
        <v>0</v>
      </c>
      <c r="J383" s="74">
        <v>23207.040000000001</v>
      </c>
      <c r="K383" s="71">
        <f>SUM(Table323[[#This Row],[Single Family ]:[&gt;4 Units ]])</f>
        <v>3</v>
      </c>
      <c r="L383" s="90">
        <v>3</v>
      </c>
      <c r="M383" s="90">
        <v>0</v>
      </c>
      <c r="N383" s="90">
        <v>0</v>
      </c>
      <c r="O383" s="75">
        <v>15109.28</v>
      </c>
      <c r="Q383" s="147" t="s">
        <v>214</v>
      </c>
      <c r="R383" s="138" t="s">
        <v>265</v>
      </c>
      <c r="S383" s="139" t="s">
        <v>239</v>
      </c>
      <c r="T383" s="140">
        <v>0</v>
      </c>
      <c r="U383" s="140">
        <v>38316.32</v>
      </c>
      <c r="V383" s="141">
        <f>Table323[[#This Row],[Single Family]]+Table323[[#This Row],[2-4 Units]]+Table323[[#This Row],[&gt;4 Units]]</f>
        <v>26</v>
      </c>
      <c r="W383" s="141">
        <v>25</v>
      </c>
      <c r="X383" s="141">
        <v>1</v>
      </c>
      <c r="Y383" s="141">
        <v>0</v>
      </c>
      <c r="Z383" s="142">
        <v>23207.040000000001</v>
      </c>
      <c r="AA383" s="141">
        <f>SUM(Table323[[#This Row],[Single Family ]:[&gt;4 Units ]])</f>
        <v>3</v>
      </c>
      <c r="AB383" s="143">
        <v>3</v>
      </c>
      <c r="AC383" s="143">
        <v>0</v>
      </c>
      <c r="AD383" s="143">
        <v>0</v>
      </c>
      <c r="AE383" s="144">
        <v>15109.28</v>
      </c>
    </row>
    <row r="384" spans="1:31" s="72" customFormat="1" x14ac:dyDescent="0.25">
      <c r="A384" s="67" t="s">
        <v>214</v>
      </c>
      <c r="B384" s="68" t="s">
        <v>251</v>
      </c>
      <c r="C384" s="69" t="s">
        <v>239</v>
      </c>
      <c r="D384" s="70">
        <v>0</v>
      </c>
      <c r="E384" s="70">
        <v>0</v>
      </c>
      <c r="F384" s="71">
        <f>Table323[[#This Row],[Single Family]]+Table323[[#This Row],[2-4 Units]]+Table323[[#This Row],[&gt;4 Units]]</f>
        <v>0</v>
      </c>
      <c r="G384" s="71"/>
      <c r="H384" s="71"/>
      <c r="I384" s="71"/>
      <c r="J384" s="74">
        <v>0</v>
      </c>
      <c r="K384" s="71">
        <f>SUM(Table323[[#This Row],[Single Family ]:[&gt;4 Units ]])</f>
        <v>0</v>
      </c>
      <c r="L384" s="90"/>
      <c r="M384" s="90"/>
      <c r="N384" s="90"/>
      <c r="O384" s="75">
        <v>0</v>
      </c>
      <c r="Q384" s="146" t="s">
        <v>214</v>
      </c>
      <c r="R384" s="131" t="s">
        <v>251</v>
      </c>
      <c r="S384" s="132" t="s">
        <v>239</v>
      </c>
      <c r="T384" s="133">
        <v>0</v>
      </c>
      <c r="U384" s="133">
        <v>0</v>
      </c>
      <c r="V384" s="134">
        <f>Table323[[#This Row],[Single Family]]+Table323[[#This Row],[2-4 Units]]+Table323[[#This Row],[&gt;4 Units]]</f>
        <v>0</v>
      </c>
      <c r="W384" s="134"/>
      <c r="X384" s="134"/>
      <c r="Y384" s="134"/>
      <c r="Z384" s="135">
        <v>0</v>
      </c>
      <c r="AA384" s="134">
        <f>SUM(Table323[[#This Row],[Single Family ]:[&gt;4 Units ]])</f>
        <v>0</v>
      </c>
      <c r="AB384" s="136"/>
      <c r="AC384" s="136"/>
      <c r="AD384" s="136"/>
      <c r="AE384" s="137">
        <v>0</v>
      </c>
    </row>
    <row r="385" spans="1:31" s="72" customFormat="1" x14ac:dyDescent="0.25">
      <c r="A385" s="67" t="s">
        <v>214</v>
      </c>
      <c r="B385" s="68" t="s">
        <v>255</v>
      </c>
      <c r="C385" s="69" t="s">
        <v>239</v>
      </c>
      <c r="D385" s="70">
        <v>1270.8086000000001</v>
      </c>
      <c r="E385" s="70">
        <v>0</v>
      </c>
      <c r="F385" s="71">
        <f>Table323[[#This Row],[Single Family]]+Table323[[#This Row],[2-4 Units]]+Table323[[#This Row],[&gt;4 Units]]</f>
        <v>0</v>
      </c>
      <c r="G385" s="71"/>
      <c r="H385" s="71"/>
      <c r="I385" s="71"/>
      <c r="J385" s="74">
        <v>0</v>
      </c>
      <c r="K385" s="71">
        <f>SUM(Table323[[#This Row],[Single Family ]:[&gt;4 Units ]])</f>
        <v>0</v>
      </c>
      <c r="L385" s="90"/>
      <c r="M385" s="90"/>
      <c r="N385" s="90"/>
      <c r="O385" s="75">
        <v>0</v>
      </c>
      <c r="Q385" s="147" t="s">
        <v>214</v>
      </c>
      <c r="R385" s="138" t="s">
        <v>255</v>
      </c>
      <c r="S385" s="139" t="s">
        <v>239</v>
      </c>
      <c r="T385" s="140">
        <v>1270.8086000000001</v>
      </c>
      <c r="U385" s="140">
        <v>0</v>
      </c>
      <c r="V385" s="141">
        <f>Table323[[#This Row],[Single Family]]+Table323[[#This Row],[2-4 Units]]+Table323[[#This Row],[&gt;4 Units]]</f>
        <v>0</v>
      </c>
      <c r="W385" s="141"/>
      <c r="X385" s="141"/>
      <c r="Y385" s="141"/>
      <c r="Z385" s="142">
        <v>0</v>
      </c>
      <c r="AA385" s="141">
        <f>SUM(Table323[[#This Row],[Single Family ]:[&gt;4 Units ]])</f>
        <v>0</v>
      </c>
      <c r="AB385" s="143"/>
      <c r="AC385" s="143"/>
      <c r="AD385" s="143"/>
      <c r="AE385" s="144">
        <v>0</v>
      </c>
    </row>
    <row r="386" spans="1:31" s="72" customFormat="1" x14ac:dyDescent="0.25">
      <c r="A386" s="67" t="s">
        <v>236</v>
      </c>
      <c r="B386" s="68" t="s">
        <v>256</v>
      </c>
      <c r="C386" s="69" t="s">
        <v>239</v>
      </c>
      <c r="D386" s="70">
        <v>2754.6410000000001</v>
      </c>
      <c r="E386" s="70">
        <v>1454.35</v>
      </c>
      <c r="F386" s="71">
        <f>Table323[[#This Row],[Single Family]]+Table323[[#This Row],[2-4 Units]]+Table323[[#This Row],[&gt;4 Units]]</f>
        <v>2</v>
      </c>
      <c r="G386" s="71">
        <v>2</v>
      </c>
      <c r="H386" s="71">
        <v>0</v>
      </c>
      <c r="I386" s="71">
        <v>0</v>
      </c>
      <c r="J386" s="74">
        <v>1454.35</v>
      </c>
      <c r="K386" s="71">
        <f>SUM(Table323[[#This Row],[Single Family ]:[&gt;4 Units ]])</f>
        <v>0</v>
      </c>
      <c r="L386" s="90"/>
      <c r="M386" s="90"/>
      <c r="N386" s="90"/>
      <c r="O386" s="75">
        <v>0</v>
      </c>
      <c r="Q386" s="146" t="s">
        <v>236</v>
      </c>
      <c r="R386" s="131" t="s">
        <v>256</v>
      </c>
      <c r="S386" s="132" t="s">
        <v>239</v>
      </c>
      <c r="T386" s="133">
        <v>2754.6410000000001</v>
      </c>
      <c r="U386" s="133">
        <v>1454.35</v>
      </c>
      <c r="V386" s="134">
        <f>Table323[[#This Row],[Single Family]]+Table323[[#This Row],[2-4 Units]]+Table323[[#This Row],[&gt;4 Units]]</f>
        <v>2</v>
      </c>
      <c r="W386" s="134">
        <v>2</v>
      </c>
      <c r="X386" s="134">
        <v>0</v>
      </c>
      <c r="Y386" s="134">
        <v>0</v>
      </c>
      <c r="Z386" s="135">
        <v>1454.35</v>
      </c>
      <c r="AA386" s="134">
        <f>SUM(Table323[[#This Row],[Single Family ]:[&gt;4 Units ]])</f>
        <v>0</v>
      </c>
      <c r="AB386" s="136"/>
      <c r="AC386" s="136"/>
      <c r="AD386" s="136"/>
      <c r="AE386" s="137">
        <v>0</v>
      </c>
    </row>
    <row r="387" spans="1:31" s="72" customFormat="1" x14ac:dyDescent="0.25">
      <c r="A387" s="67" t="s">
        <v>215</v>
      </c>
      <c r="B387" s="68" t="s">
        <v>254</v>
      </c>
      <c r="C387" s="69" t="s">
        <v>239</v>
      </c>
      <c r="D387" s="70">
        <v>70.791799999999995</v>
      </c>
      <c r="E387" s="70">
        <v>0</v>
      </c>
      <c r="F387" s="71">
        <f>Table323[[#This Row],[Single Family]]+Table323[[#This Row],[2-4 Units]]+Table323[[#This Row],[&gt;4 Units]]</f>
        <v>0</v>
      </c>
      <c r="G387" s="71"/>
      <c r="H387" s="71"/>
      <c r="I387" s="71"/>
      <c r="J387" s="74">
        <v>0</v>
      </c>
      <c r="K387" s="71">
        <f>SUM(Table323[[#This Row],[Single Family ]:[&gt;4 Units ]])</f>
        <v>0</v>
      </c>
      <c r="L387" s="90"/>
      <c r="M387" s="90"/>
      <c r="N387" s="90"/>
      <c r="O387" s="75">
        <v>0</v>
      </c>
      <c r="Q387" s="147" t="s">
        <v>215</v>
      </c>
      <c r="R387" s="138" t="s">
        <v>254</v>
      </c>
      <c r="S387" s="139" t="s">
        <v>239</v>
      </c>
      <c r="T387" s="140">
        <v>70.791799999999995</v>
      </c>
      <c r="U387" s="140">
        <v>0</v>
      </c>
      <c r="V387" s="141">
        <f>Table323[[#This Row],[Single Family]]+Table323[[#This Row],[2-4 Units]]+Table323[[#This Row],[&gt;4 Units]]</f>
        <v>0</v>
      </c>
      <c r="W387" s="141"/>
      <c r="X387" s="141"/>
      <c r="Y387" s="141"/>
      <c r="Z387" s="142">
        <v>0</v>
      </c>
      <c r="AA387" s="141">
        <f>SUM(Table323[[#This Row],[Single Family ]:[&gt;4 Units ]])</f>
        <v>0</v>
      </c>
      <c r="AB387" s="143"/>
      <c r="AC387" s="143"/>
      <c r="AD387" s="143"/>
      <c r="AE387" s="144">
        <v>0</v>
      </c>
    </row>
    <row r="388" spans="1:31" s="72" customFormat="1" x14ac:dyDescent="0.25">
      <c r="A388" s="67" t="s">
        <v>215</v>
      </c>
      <c r="B388" s="68" t="s">
        <v>256</v>
      </c>
      <c r="C388" s="69" t="s">
        <v>239</v>
      </c>
      <c r="D388" s="70">
        <v>137173.78909999999</v>
      </c>
      <c r="E388" s="70">
        <v>50849.24</v>
      </c>
      <c r="F388" s="71">
        <f>Table323[[#This Row],[Single Family]]+Table323[[#This Row],[2-4 Units]]+Table323[[#This Row],[&gt;4 Units]]</f>
        <v>46</v>
      </c>
      <c r="G388" s="71">
        <v>45</v>
      </c>
      <c r="H388" s="71">
        <v>1</v>
      </c>
      <c r="I388" s="71">
        <v>0</v>
      </c>
      <c r="J388" s="74">
        <v>48984.59</v>
      </c>
      <c r="K388" s="71">
        <f>SUM(Table323[[#This Row],[Single Family ]:[&gt;4 Units ]])</f>
        <v>3</v>
      </c>
      <c r="L388" s="90">
        <v>1</v>
      </c>
      <c r="M388" s="90">
        <v>2</v>
      </c>
      <c r="N388" s="90">
        <v>0</v>
      </c>
      <c r="O388" s="75">
        <v>1864.65</v>
      </c>
      <c r="Q388" s="146" t="s">
        <v>215</v>
      </c>
      <c r="R388" s="131" t="s">
        <v>256</v>
      </c>
      <c r="S388" s="132" t="s">
        <v>239</v>
      </c>
      <c r="T388" s="133">
        <v>137173.78909999999</v>
      </c>
      <c r="U388" s="133">
        <v>50849.24</v>
      </c>
      <c r="V388" s="134">
        <f>Table323[[#This Row],[Single Family]]+Table323[[#This Row],[2-4 Units]]+Table323[[#This Row],[&gt;4 Units]]</f>
        <v>46</v>
      </c>
      <c r="W388" s="134">
        <v>45</v>
      </c>
      <c r="X388" s="134">
        <v>1</v>
      </c>
      <c r="Y388" s="134">
        <v>0</v>
      </c>
      <c r="Z388" s="135">
        <v>48984.59</v>
      </c>
      <c r="AA388" s="134">
        <f>SUM(Table323[[#This Row],[Single Family ]:[&gt;4 Units ]])</f>
        <v>3</v>
      </c>
      <c r="AB388" s="136">
        <v>1</v>
      </c>
      <c r="AC388" s="136">
        <v>2</v>
      </c>
      <c r="AD388" s="136">
        <v>0</v>
      </c>
      <c r="AE388" s="137">
        <v>1864.65</v>
      </c>
    </row>
    <row r="389" spans="1:31" s="72" customFormat="1" x14ac:dyDescent="0.25">
      <c r="A389" s="67" t="s">
        <v>216</v>
      </c>
      <c r="B389" s="68" t="s">
        <v>256</v>
      </c>
      <c r="C389" s="69" t="s">
        <v>239</v>
      </c>
      <c r="D389" s="70">
        <v>10810.026099999999</v>
      </c>
      <c r="E389" s="70">
        <v>4833.62</v>
      </c>
      <c r="F389" s="71">
        <f>Table323[[#This Row],[Single Family]]+Table323[[#This Row],[2-4 Units]]+Table323[[#This Row],[&gt;4 Units]]</f>
        <v>4</v>
      </c>
      <c r="G389" s="71">
        <v>4</v>
      </c>
      <c r="H389" s="71">
        <v>0</v>
      </c>
      <c r="I389" s="71">
        <v>0</v>
      </c>
      <c r="J389" s="74">
        <v>4833.62</v>
      </c>
      <c r="K389" s="71">
        <f>SUM(Table323[[#This Row],[Single Family ]:[&gt;4 Units ]])</f>
        <v>0</v>
      </c>
      <c r="L389" s="90"/>
      <c r="M389" s="90"/>
      <c r="N389" s="90"/>
      <c r="O389" s="75">
        <v>0</v>
      </c>
      <c r="Q389" s="147" t="s">
        <v>216</v>
      </c>
      <c r="R389" s="138" t="s">
        <v>256</v>
      </c>
      <c r="S389" s="139" t="s">
        <v>239</v>
      </c>
      <c r="T389" s="140">
        <v>10810.026099999999</v>
      </c>
      <c r="U389" s="140">
        <v>4833.62</v>
      </c>
      <c r="V389" s="141">
        <f>Table323[[#This Row],[Single Family]]+Table323[[#This Row],[2-4 Units]]+Table323[[#This Row],[&gt;4 Units]]</f>
        <v>4</v>
      </c>
      <c r="W389" s="141">
        <v>4</v>
      </c>
      <c r="X389" s="141">
        <v>0</v>
      </c>
      <c r="Y389" s="141">
        <v>0</v>
      </c>
      <c r="Z389" s="142">
        <v>4833.62</v>
      </c>
      <c r="AA389" s="141">
        <f>SUM(Table323[[#This Row],[Single Family ]:[&gt;4 Units ]])</f>
        <v>0</v>
      </c>
      <c r="AB389" s="143"/>
      <c r="AC389" s="143"/>
      <c r="AD389" s="143"/>
      <c r="AE389" s="144">
        <v>0</v>
      </c>
    </row>
    <row r="390" spans="1:31" s="72" customFormat="1" x14ac:dyDescent="0.25">
      <c r="A390" s="67" t="s">
        <v>216</v>
      </c>
      <c r="B390" s="68" t="s">
        <v>255</v>
      </c>
      <c r="C390" s="69" t="s">
        <v>239</v>
      </c>
      <c r="D390" s="70">
        <v>75.867800000000003</v>
      </c>
      <c r="E390" s="70">
        <v>0</v>
      </c>
      <c r="F390" s="71">
        <f>Table323[[#This Row],[Single Family]]+Table323[[#This Row],[2-4 Units]]+Table323[[#This Row],[&gt;4 Units]]</f>
        <v>0</v>
      </c>
      <c r="G390" s="71"/>
      <c r="H390" s="71"/>
      <c r="I390" s="71"/>
      <c r="J390" s="74">
        <v>0</v>
      </c>
      <c r="K390" s="71">
        <f>SUM(Table323[[#This Row],[Single Family ]:[&gt;4 Units ]])</f>
        <v>0</v>
      </c>
      <c r="L390" s="90"/>
      <c r="M390" s="90"/>
      <c r="N390" s="90"/>
      <c r="O390" s="75">
        <v>0</v>
      </c>
      <c r="Q390" s="146" t="s">
        <v>216</v>
      </c>
      <c r="R390" s="131" t="s">
        <v>255</v>
      </c>
      <c r="S390" s="132" t="s">
        <v>239</v>
      </c>
      <c r="T390" s="133">
        <v>75.867800000000003</v>
      </c>
      <c r="U390" s="133">
        <v>0</v>
      </c>
      <c r="V390" s="134">
        <f>Table323[[#This Row],[Single Family]]+Table323[[#This Row],[2-4 Units]]+Table323[[#This Row],[&gt;4 Units]]</f>
        <v>0</v>
      </c>
      <c r="W390" s="134"/>
      <c r="X390" s="134"/>
      <c r="Y390" s="134"/>
      <c r="Z390" s="135">
        <v>0</v>
      </c>
      <c r="AA390" s="134">
        <f>SUM(Table323[[#This Row],[Single Family ]:[&gt;4 Units ]])</f>
        <v>0</v>
      </c>
      <c r="AB390" s="136"/>
      <c r="AC390" s="136"/>
      <c r="AD390" s="136"/>
      <c r="AE390" s="137">
        <v>0</v>
      </c>
    </row>
    <row r="391" spans="1:31" s="72" customFormat="1" x14ac:dyDescent="0.25">
      <c r="A391" s="67" t="s">
        <v>237</v>
      </c>
      <c r="B391" s="68" t="s">
        <v>256</v>
      </c>
      <c r="C391" s="69" t="s">
        <v>239</v>
      </c>
      <c r="D391" s="70">
        <v>283.57240000000002</v>
      </c>
      <c r="E391" s="70">
        <v>0</v>
      </c>
      <c r="F391" s="71">
        <f>Table323[[#This Row],[Single Family]]+Table323[[#This Row],[2-4 Units]]+Table323[[#This Row],[&gt;4 Units]]</f>
        <v>0</v>
      </c>
      <c r="G391" s="71"/>
      <c r="H391" s="71"/>
      <c r="I391" s="71"/>
      <c r="J391" s="74">
        <v>0</v>
      </c>
      <c r="K391" s="71">
        <f>SUM(Table323[[#This Row],[Single Family ]:[&gt;4 Units ]])</f>
        <v>0</v>
      </c>
      <c r="L391" s="90"/>
      <c r="M391" s="90"/>
      <c r="N391" s="90"/>
      <c r="O391" s="75">
        <v>0</v>
      </c>
      <c r="Q391" s="147" t="s">
        <v>237</v>
      </c>
      <c r="R391" s="138" t="s">
        <v>256</v>
      </c>
      <c r="S391" s="139" t="s">
        <v>239</v>
      </c>
      <c r="T391" s="140">
        <v>283.57240000000002</v>
      </c>
      <c r="U391" s="140">
        <v>0</v>
      </c>
      <c r="V391" s="141">
        <f>Table323[[#This Row],[Single Family]]+Table323[[#This Row],[2-4 Units]]+Table323[[#This Row],[&gt;4 Units]]</f>
        <v>0</v>
      </c>
      <c r="W391" s="141"/>
      <c r="X391" s="141"/>
      <c r="Y391" s="141"/>
      <c r="Z391" s="142">
        <v>0</v>
      </c>
      <c r="AA391" s="141">
        <f>SUM(Table323[[#This Row],[Single Family ]:[&gt;4 Units ]])</f>
        <v>0</v>
      </c>
      <c r="AB391" s="143"/>
      <c r="AC391" s="143"/>
      <c r="AD391" s="143"/>
      <c r="AE391" s="144">
        <v>0</v>
      </c>
    </row>
    <row r="392" spans="1:31" s="72" customFormat="1" ht="21" customHeight="1" x14ac:dyDescent="0.25">
      <c r="A392" s="67" t="s">
        <v>217</v>
      </c>
      <c r="B392" s="68" t="s">
        <v>264</v>
      </c>
      <c r="C392" s="69" t="s">
        <v>239</v>
      </c>
      <c r="D392" s="70">
        <v>0</v>
      </c>
      <c r="E392" s="70">
        <v>0</v>
      </c>
      <c r="F392" s="71">
        <f>Table323[[#This Row],[Single Family]]+Table323[[#This Row],[2-4 Units]]+Table323[[#This Row],[&gt;4 Units]]</f>
        <v>0</v>
      </c>
      <c r="G392" s="71"/>
      <c r="H392" s="71"/>
      <c r="I392" s="71"/>
      <c r="J392" s="74">
        <v>0</v>
      </c>
      <c r="K392" s="71">
        <f>SUM(Table323[[#This Row],[Single Family ]:[&gt;4 Units ]])</f>
        <v>0</v>
      </c>
      <c r="L392" s="90"/>
      <c r="M392" s="90"/>
      <c r="N392" s="90"/>
      <c r="O392" s="75">
        <v>0</v>
      </c>
      <c r="Q392" s="146" t="s">
        <v>217</v>
      </c>
      <c r="R392" s="131" t="s">
        <v>264</v>
      </c>
      <c r="S392" s="132" t="s">
        <v>239</v>
      </c>
      <c r="T392" s="133">
        <v>0</v>
      </c>
      <c r="U392" s="133">
        <v>0</v>
      </c>
      <c r="V392" s="134">
        <f>Table323[[#This Row],[Single Family]]+Table323[[#This Row],[2-4 Units]]+Table323[[#This Row],[&gt;4 Units]]</f>
        <v>0</v>
      </c>
      <c r="W392" s="134"/>
      <c r="X392" s="134"/>
      <c r="Y392" s="134"/>
      <c r="Z392" s="135">
        <v>0</v>
      </c>
      <c r="AA392" s="134">
        <f>SUM(Table323[[#This Row],[Single Family ]:[&gt;4 Units ]])</f>
        <v>0</v>
      </c>
      <c r="AB392" s="136"/>
      <c r="AC392" s="136"/>
      <c r="AD392" s="136"/>
      <c r="AE392" s="137">
        <v>0</v>
      </c>
    </row>
    <row r="393" spans="1:31" s="72" customFormat="1" x14ac:dyDescent="0.25">
      <c r="A393" s="67" t="s">
        <v>217</v>
      </c>
      <c r="B393" s="68" t="s">
        <v>251</v>
      </c>
      <c r="C393" s="69" t="s">
        <v>244</v>
      </c>
      <c r="D393" s="70">
        <v>22608.335299999999</v>
      </c>
      <c r="E393" s="70">
        <v>0</v>
      </c>
      <c r="F393" s="71">
        <f>Table323[[#This Row],[Single Family]]+Table323[[#This Row],[2-4 Units]]+Table323[[#This Row],[&gt;4 Units]]</f>
        <v>0</v>
      </c>
      <c r="G393" s="71"/>
      <c r="H393" s="71"/>
      <c r="I393" s="71"/>
      <c r="J393" s="74">
        <v>0</v>
      </c>
      <c r="K393" s="71">
        <f>SUM(Table323[[#This Row],[Single Family ]:[&gt;4 Units ]])</f>
        <v>0</v>
      </c>
      <c r="L393" s="90"/>
      <c r="M393" s="90"/>
      <c r="N393" s="90"/>
      <c r="O393" s="75">
        <v>0</v>
      </c>
      <c r="Q393" s="147" t="s">
        <v>217</v>
      </c>
      <c r="R393" s="138" t="s">
        <v>251</v>
      </c>
      <c r="S393" s="139" t="s">
        <v>244</v>
      </c>
      <c r="T393" s="140">
        <v>22608.335299999999</v>
      </c>
      <c r="U393" s="140">
        <v>0</v>
      </c>
      <c r="V393" s="141">
        <f>Table323[[#This Row],[Single Family]]+Table323[[#This Row],[2-4 Units]]+Table323[[#This Row],[&gt;4 Units]]</f>
        <v>0</v>
      </c>
      <c r="W393" s="141"/>
      <c r="X393" s="141"/>
      <c r="Y393" s="141"/>
      <c r="Z393" s="142">
        <v>0</v>
      </c>
      <c r="AA393" s="141">
        <f>SUM(Table323[[#This Row],[Single Family ]:[&gt;4 Units ]])</f>
        <v>0</v>
      </c>
      <c r="AB393" s="143"/>
      <c r="AC393" s="143"/>
      <c r="AD393" s="143"/>
      <c r="AE393" s="144">
        <v>0</v>
      </c>
    </row>
    <row r="394" spans="1:31" s="72" customFormat="1" x14ac:dyDescent="0.25">
      <c r="A394" s="67" t="s">
        <v>218</v>
      </c>
      <c r="B394" s="68" t="s">
        <v>264</v>
      </c>
      <c r="C394" s="69" t="s">
        <v>239</v>
      </c>
      <c r="D394" s="70">
        <v>0</v>
      </c>
      <c r="E394" s="70">
        <v>2918.62</v>
      </c>
      <c r="F394" s="71">
        <f>Table323[[#This Row],[Single Family]]+Table323[[#This Row],[2-4 Units]]+Table323[[#This Row],[&gt;4 Units]]</f>
        <v>0</v>
      </c>
      <c r="G394" s="71"/>
      <c r="H394" s="71"/>
      <c r="I394" s="71"/>
      <c r="J394" s="74">
        <v>0</v>
      </c>
      <c r="K394" s="71">
        <f>SUM(Table323[[#This Row],[Single Family ]:[&gt;4 Units ]])</f>
        <v>1</v>
      </c>
      <c r="L394" s="90">
        <v>0</v>
      </c>
      <c r="M394" s="90">
        <v>1</v>
      </c>
      <c r="N394" s="90">
        <v>0</v>
      </c>
      <c r="O394" s="75">
        <v>2918.62</v>
      </c>
      <c r="Q394" s="146" t="s">
        <v>218</v>
      </c>
      <c r="R394" s="131" t="s">
        <v>264</v>
      </c>
      <c r="S394" s="132" t="s">
        <v>239</v>
      </c>
      <c r="T394" s="133">
        <v>0</v>
      </c>
      <c r="U394" s="133">
        <v>2918.62</v>
      </c>
      <c r="V394" s="134">
        <f>Table323[[#This Row],[Single Family]]+Table323[[#This Row],[2-4 Units]]+Table323[[#This Row],[&gt;4 Units]]</f>
        <v>0</v>
      </c>
      <c r="W394" s="134"/>
      <c r="X394" s="134"/>
      <c r="Y394" s="134"/>
      <c r="Z394" s="135">
        <v>0</v>
      </c>
      <c r="AA394" s="134">
        <f>SUM(Table323[[#This Row],[Single Family ]:[&gt;4 Units ]])</f>
        <v>1</v>
      </c>
      <c r="AB394" s="136">
        <v>0</v>
      </c>
      <c r="AC394" s="136">
        <v>1</v>
      </c>
      <c r="AD394" s="136">
        <v>0</v>
      </c>
      <c r="AE394" s="137">
        <v>2918.62</v>
      </c>
    </row>
    <row r="395" spans="1:31" s="72" customFormat="1" x14ac:dyDescent="0.25">
      <c r="A395" s="67" t="s">
        <v>218</v>
      </c>
      <c r="B395" s="68" t="s">
        <v>251</v>
      </c>
      <c r="C395" s="69" t="s">
        <v>244</v>
      </c>
      <c r="D395" s="70">
        <v>4781.3608999999997</v>
      </c>
      <c r="E395" s="70">
        <v>0</v>
      </c>
      <c r="F395" s="71">
        <f>Table323[[#This Row],[Single Family]]+Table323[[#This Row],[2-4 Units]]+Table323[[#This Row],[&gt;4 Units]]</f>
        <v>0</v>
      </c>
      <c r="G395" s="71"/>
      <c r="H395" s="71"/>
      <c r="I395" s="71"/>
      <c r="J395" s="74">
        <v>0</v>
      </c>
      <c r="K395" s="71">
        <f>SUM(Table323[[#This Row],[Single Family ]:[&gt;4 Units ]])</f>
        <v>0</v>
      </c>
      <c r="L395" s="90"/>
      <c r="M395" s="90"/>
      <c r="N395" s="90"/>
      <c r="O395" s="75">
        <v>0</v>
      </c>
      <c r="Q395" s="147" t="s">
        <v>218</v>
      </c>
      <c r="R395" s="138" t="s">
        <v>251</v>
      </c>
      <c r="S395" s="139" t="s">
        <v>244</v>
      </c>
      <c r="T395" s="140">
        <v>4781.3608999999997</v>
      </c>
      <c r="U395" s="140">
        <v>0</v>
      </c>
      <c r="V395" s="141">
        <f>Table323[[#This Row],[Single Family]]+Table323[[#This Row],[2-4 Units]]+Table323[[#This Row],[&gt;4 Units]]</f>
        <v>0</v>
      </c>
      <c r="W395" s="141"/>
      <c r="X395" s="141"/>
      <c r="Y395" s="141"/>
      <c r="Z395" s="142">
        <v>0</v>
      </c>
      <c r="AA395" s="141">
        <f>SUM(Table323[[#This Row],[Single Family ]:[&gt;4 Units ]])</f>
        <v>0</v>
      </c>
      <c r="AB395" s="143"/>
      <c r="AC395" s="143"/>
      <c r="AD395" s="143"/>
      <c r="AE395" s="144">
        <v>0</v>
      </c>
    </row>
    <row r="396" spans="1:31" s="72" customFormat="1" x14ac:dyDescent="0.25">
      <c r="A396" s="67" t="s">
        <v>219</v>
      </c>
      <c r="B396" s="68" t="s">
        <v>254</v>
      </c>
      <c r="C396" s="69" t="s">
        <v>239</v>
      </c>
      <c r="D396" s="70">
        <v>192.12350000000001</v>
      </c>
      <c r="E396" s="70">
        <v>0</v>
      </c>
      <c r="F396" s="71">
        <f>Table323[[#This Row],[Single Family]]+Table323[[#This Row],[2-4 Units]]+Table323[[#This Row],[&gt;4 Units]]</f>
        <v>0</v>
      </c>
      <c r="G396" s="71"/>
      <c r="H396" s="71"/>
      <c r="I396" s="71"/>
      <c r="J396" s="74">
        <v>0</v>
      </c>
      <c r="K396" s="71">
        <f>SUM(Table323[[#This Row],[Single Family ]:[&gt;4 Units ]])</f>
        <v>0</v>
      </c>
      <c r="L396" s="90"/>
      <c r="M396" s="90"/>
      <c r="N396" s="90"/>
      <c r="O396" s="75">
        <v>0</v>
      </c>
      <c r="Q396" s="146" t="s">
        <v>219</v>
      </c>
      <c r="R396" s="131" t="s">
        <v>254</v>
      </c>
      <c r="S396" s="132" t="s">
        <v>239</v>
      </c>
      <c r="T396" s="133">
        <v>192.12350000000001</v>
      </c>
      <c r="U396" s="133">
        <v>0</v>
      </c>
      <c r="V396" s="134">
        <f>Table323[[#This Row],[Single Family]]+Table323[[#This Row],[2-4 Units]]+Table323[[#This Row],[&gt;4 Units]]</f>
        <v>0</v>
      </c>
      <c r="W396" s="134"/>
      <c r="X396" s="134"/>
      <c r="Y396" s="134"/>
      <c r="Z396" s="135">
        <v>0</v>
      </c>
      <c r="AA396" s="134">
        <f>SUM(Table323[[#This Row],[Single Family ]:[&gt;4 Units ]])</f>
        <v>0</v>
      </c>
      <c r="AB396" s="136"/>
      <c r="AC396" s="136"/>
      <c r="AD396" s="136"/>
      <c r="AE396" s="137">
        <v>0</v>
      </c>
    </row>
    <row r="397" spans="1:31" s="72" customFormat="1" x14ac:dyDescent="0.25">
      <c r="A397" s="67" t="s">
        <v>219</v>
      </c>
      <c r="B397" s="68" t="s">
        <v>252</v>
      </c>
      <c r="C397" s="69" t="s">
        <v>239</v>
      </c>
      <c r="D397" s="70">
        <v>88395.970500000098</v>
      </c>
      <c r="E397" s="70">
        <v>17211.07</v>
      </c>
      <c r="F397" s="71">
        <f>Table323[[#This Row],[Single Family]]+Table323[[#This Row],[2-4 Units]]+Table323[[#This Row],[&gt;4 Units]]</f>
        <v>9</v>
      </c>
      <c r="G397" s="71">
        <v>8</v>
      </c>
      <c r="H397" s="71">
        <v>1</v>
      </c>
      <c r="I397" s="71">
        <v>0</v>
      </c>
      <c r="J397" s="74">
        <v>7639.43</v>
      </c>
      <c r="K397" s="71">
        <f>SUM(Table323[[#This Row],[Single Family ]:[&gt;4 Units ]])</f>
        <v>11</v>
      </c>
      <c r="L397" s="90">
        <v>6</v>
      </c>
      <c r="M397" s="90">
        <v>5</v>
      </c>
      <c r="N397" s="90">
        <v>0</v>
      </c>
      <c r="O397" s="75">
        <v>9571.64</v>
      </c>
      <c r="Q397" s="147" t="s">
        <v>219</v>
      </c>
      <c r="R397" s="138" t="s">
        <v>252</v>
      </c>
      <c r="S397" s="139" t="s">
        <v>239</v>
      </c>
      <c r="T397" s="140">
        <v>88395.970500000098</v>
      </c>
      <c r="U397" s="140">
        <v>17211.07</v>
      </c>
      <c r="V397" s="141">
        <f>Table323[[#This Row],[Single Family]]+Table323[[#This Row],[2-4 Units]]+Table323[[#This Row],[&gt;4 Units]]</f>
        <v>9</v>
      </c>
      <c r="W397" s="141">
        <v>8</v>
      </c>
      <c r="X397" s="141">
        <v>1</v>
      </c>
      <c r="Y397" s="141">
        <v>0</v>
      </c>
      <c r="Z397" s="142">
        <v>7639.43</v>
      </c>
      <c r="AA397" s="141">
        <f>SUM(Table323[[#This Row],[Single Family ]:[&gt;4 Units ]])</f>
        <v>11</v>
      </c>
      <c r="AB397" s="143">
        <v>6</v>
      </c>
      <c r="AC397" s="143">
        <v>5</v>
      </c>
      <c r="AD397" s="143">
        <v>0</v>
      </c>
      <c r="AE397" s="144">
        <v>9571.64</v>
      </c>
    </row>
    <row r="398" spans="1:31" s="72" customFormat="1" x14ac:dyDescent="0.25">
      <c r="A398" s="67" t="s">
        <v>257</v>
      </c>
      <c r="B398" s="68" t="s">
        <v>262</v>
      </c>
      <c r="C398" s="69" t="s">
        <v>239</v>
      </c>
      <c r="D398" s="70">
        <v>0</v>
      </c>
      <c r="E398" s="70">
        <v>62913.355929077901</v>
      </c>
      <c r="F398" s="71">
        <f>Table323[[#This Row],[Single Family]]+Table323[[#This Row],[2-4 Units]]+Table323[[#This Row],[&gt;4 Units]]</f>
        <v>2</v>
      </c>
      <c r="G398" s="71">
        <v>2</v>
      </c>
      <c r="H398" s="71">
        <v>0</v>
      </c>
      <c r="I398" s="71">
        <v>0</v>
      </c>
      <c r="J398" s="74">
        <v>18452.82</v>
      </c>
      <c r="K398" s="71">
        <f>SUM(Table323[[#This Row],[Single Family ]:[&gt;4 Units ]])</f>
        <v>0</v>
      </c>
      <c r="L398" s="90"/>
      <c r="M398" s="90"/>
      <c r="N398" s="90"/>
      <c r="O398" s="75">
        <v>0</v>
      </c>
      <c r="Q398" s="146" t="s">
        <v>257</v>
      </c>
      <c r="R398" s="131" t="s">
        <v>262</v>
      </c>
      <c r="S398" s="132" t="s">
        <v>239</v>
      </c>
      <c r="T398" s="133">
        <v>0</v>
      </c>
      <c r="U398" s="133">
        <v>62913.355929077901</v>
      </c>
      <c r="V398" s="134">
        <f>Table323[[#This Row],[Single Family]]+Table323[[#This Row],[2-4 Units]]+Table323[[#This Row],[&gt;4 Units]]</f>
        <v>2</v>
      </c>
      <c r="W398" s="134">
        <v>2</v>
      </c>
      <c r="X398" s="134">
        <v>0</v>
      </c>
      <c r="Y398" s="134">
        <v>0</v>
      </c>
      <c r="Z398" s="135">
        <v>18452.82</v>
      </c>
      <c r="AA398" s="134">
        <f>SUM(Table323[[#This Row],[Single Family ]:[&gt;4 Units ]])</f>
        <v>0</v>
      </c>
      <c r="AB398" s="136"/>
      <c r="AC398" s="136"/>
      <c r="AD398" s="136"/>
      <c r="AE398" s="137">
        <v>0</v>
      </c>
    </row>
    <row r="399" spans="1:31" s="72" customFormat="1" x14ac:dyDescent="0.25">
      <c r="A399" s="67" t="s">
        <v>257</v>
      </c>
      <c r="B399" s="68" t="s">
        <v>260</v>
      </c>
      <c r="C399" s="69" t="s">
        <v>239</v>
      </c>
      <c r="D399" s="70">
        <v>0</v>
      </c>
      <c r="E399" s="70">
        <v>913038.08950161596</v>
      </c>
      <c r="F399" s="71">
        <f>Table323[[#This Row],[Single Family]]+Table323[[#This Row],[2-4 Units]]+Table323[[#This Row],[&gt;4 Units]]</f>
        <v>0</v>
      </c>
      <c r="G399" s="71"/>
      <c r="H399" s="71"/>
      <c r="I399" s="71"/>
      <c r="J399" s="74">
        <v>133985</v>
      </c>
      <c r="K399" s="71">
        <f>SUM(Table323[[#This Row],[Single Family ]:[&gt;4 Units ]])</f>
        <v>32</v>
      </c>
      <c r="L399" s="90">
        <v>2</v>
      </c>
      <c r="M399" s="90">
        <v>21</v>
      </c>
      <c r="N399" s="90">
        <v>9</v>
      </c>
      <c r="O399" s="75">
        <v>463431.42</v>
      </c>
      <c r="Q399" s="147" t="s">
        <v>257</v>
      </c>
      <c r="R399" s="138" t="s">
        <v>260</v>
      </c>
      <c r="S399" s="139" t="s">
        <v>239</v>
      </c>
      <c r="T399" s="140">
        <v>0</v>
      </c>
      <c r="U399" s="140">
        <v>913038.08950161596</v>
      </c>
      <c r="V399" s="141">
        <f>Table323[[#This Row],[Single Family]]+Table323[[#This Row],[2-4 Units]]+Table323[[#This Row],[&gt;4 Units]]</f>
        <v>0</v>
      </c>
      <c r="W399" s="141"/>
      <c r="X399" s="141"/>
      <c r="Y399" s="141"/>
      <c r="Z399" s="142">
        <v>133985</v>
      </c>
      <c r="AA399" s="141">
        <f>SUM(Table323[[#This Row],[Single Family ]:[&gt;4 Units ]])</f>
        <v>32</v>
      </c>
      <c r="AB399" s="143">
        <v>2</v>
      </c>
      <c r="AC399" s="143">
        <v>21</v>
      </c>
      <c r="AD399" s="143">
        <v>9</v>
      </c>
      <c r="AE399" s="144">
        <v>463431.42</v>
      </c>
    </row>
    <row r="400" spans="1:31" s="72" customFormat="1" x14ac:dyDescent="0.25">
      <c r="A400" s="67" t="s">
        <v>257</v>
      </c>
      <c r="B400" s="68" t="s">
        <v>263</v>
      </c>
      <c r="C400" s="69" t="s">
        <v>239</v>
      </c>
      <c r="D400" s="70">
        <v>0</v>
      </c>
      <c r="E400" s="70">
        <v>41045.884946403101</v>
      </c>
      <c r="F400" s="71">
        <f>Table323[[#This Row],[Single Family]]+Table323[[#This Row],[2-4 Units]]+Table323[[#This Row],[&gt;4 Units]]</f>
        <v>1</v>
      </c>
      <c r="G400" s="71">
        <v>0</v>
      </c>
      <c r="H400" s="71">
        <v>1</v>
      </c>
      <c r="I400" s="71">
        <v>0</v>
      </c>
      <c r="J400" s="74">
        <v>9405.74</v>
      </c>
      <c r="K400" s="71">
        <f>SUM(Table323[[#This Row],[Single Family ]:[&gt;4 Units ]])</f>
        <v>0</v>
      </c>
      <c r="L400" s="90"/>
      <c r="M400" s="90"/>
      <c r="N400" s="90"/>
      <c r="O400" s="75">
        <v>0</v>
      </c>
      <c r="Q400" s="146" t="s">
        <v>257</v>
      </c>
      <c r="R400" s="131" t="s">
        <v>263</v>
      </c>
      <c r="S400" s="132" t="s">
        <v>239</v>
      </c>
      <c r="T400" s="133">
        <v>0</v>
      </c>
      <c r="U400" s="133">
        <v>41045.884946403101</v>
      </c>
      <c r="V400" s="134">
        <f>Table323[[#This Row],[Single Family]]+Table323[[#This Row],[2-4 Units]]+Table323[[#This Row],[&gt;4 Units]]</f>
        <v>1</v>
      </c>
      <c r="W400" s="134">
        <v>0</v>
      </c>
      <c r="X400" s="134">
        <v>1</v>
      </c>
      <c r="Y400" s="134">
        <v>0</v>
      </c>
      <c r="Z400" s="135">
        <v>9405.74</v>
      </c>
      <c r="AA400" s="134">
        <f>SUM(Table323[[#This Row],[Single Family ]:[&gt;4 Units ]])</f>
        <v>0</v>
      </c>
      <c r="AB400" s="136"/>
      <c r="AC400" s="136"/>
      <c r="AD400" s="136"/>
      <c r="AE400" s="137">
        <v>0</v>
      </c>
    </row>
    <row r="401" spans="1:31" s="72" customFormat="1" x14ac:dyDescent="0.25">
      <c r="A401" s="67" t="s">
        <v>257</v>
      </c>
      <c r="B401" s="68" t="s">
        <v>265</v>
      </c>
      <c r="C401" s="69" t="s">
        <v>239</v>
      </c>
      <c r="D401" s="70">
        <v>0</v>
      </c>
      <c r="E401" s="70">
        <v>142818.13116241901</v>
      </c>
      <c r="F401" s="71">
        <f>Table323[[#This Row],[Single Family]]+Table323[[#This Row],[2-4 Units]]+Table323[[#This Row],[&gt;4 Units]]</f>
        <v>1</v>
      </c>
      <c r="G401" s="71">
        <v>1</v>
      </c>
      <c r="H401" s="71">
        <v>0</v>
      </c>
      <c r="I401" s="71">
        <v>0</v>
      </c>
      <c r="J401" s="74">
        <v>47406.42</v>
      </c>
      <c r="K401" s="71">
        <f>SUM(Table323[[#This Row],[Single Family ]:[&gt;4 Units ]])</f>
        <v>1</v>
      </c>
      <c r="L401" s="90">
        <v>0</v>
      </c>
      <c r="M401" s="90">
        <v>0</v>
      </c>
      <c r="N401" s="90">
        <v>1</v>
      </c>
      <c r="O401" s="75">
        <v>25741.64</v>
      </c>
      <c r="Q401" s="147" t="s">
        <v>257</v>
      </c>
      <c r="R401" s="138" t="s">
        <v>265</v>
      </c>
      <c r="S401" s="139" t="s">
        <v>239</v>
      </c>
      <c r="T401" s="140">
        <v>0</v>
      </c>
      <c r="U401" s="140">
        <v>142818.13116241901</v>
      </c>
      <c r="V401" s="141">
        <f>Table323[[#This Row],[Single Family]]+Table323[[#This Row],[2-4 Units]]+Table323[[#This Row],[&gt;4 Units]]</f>
        <v>1</v>
      </c>
      <c r="W401" s="141">
        <v>1</v>
      </c>
      <c r="X401" s="141">
        <v>0</v>
      </c>
      <c r="Y401" s="141">
        <v>0</v>
      </c>
      <c r="Z401" s="142">
        <v>47406.42</v>
      </c>
      <c r="AA401" s="141">
        <f>SUM(Table323[[#This Row],[Single Family ]:[&gt;4 Units ]])</f>
        <v>1</v>
      </c>
      <c r="AB401" s="143">
        <v>0</v>
      </c>
      <c r="AC401" s="143">
        <v>0</v>
      </c>
      <c r="AD401" s="143">
        <v>1</v>
      </c>
      <c r="AE401" s="144">
        <v>25741.64</v>
      </c>
    </row>
    <row r="402" spans="1:31" s="72" customFormat="1" x14ac:dyDescent="0.25">
      <c r="A402" s="67" t="s">
        <v>257</v>
      </c>
      <c r="B402" s="68" t="s">
        <v>273</v>
      </c>
      <c r="C402" s="69" t="s">
        <v>239</v>
      </c>
      <c r="D402" s="70">
        <v>0</v>
      </c>
      <c r="E402" s="70">
        <v>21832.469643990698</v>
      </c>
      <c r="F402" s="71">
        <f>Table323[[#This Row],[Single Family]]+Table323[[#This Row],[2-4 Units]]+Table323[[#This Row],[&gt;4 Units]]</f>
        <v>0</v>
      </c>
      <c r="G402" s="71"/>
      <c r="H402" s="71"/>
      <c r="I402" s="71"/>
      <c r="J402" s="74">
        <v>6680</v>
      </c>
      <c r="K402" s="71">
        <f>SUM(Table323[[#This Row],[Single Family ]:[&gt;4 Units ]])</f>
        <v>0</v>
      </c>
      <c r="L402" s="90"/>
      <c r="M402" s="90"/>
      <c r="N402" s="90"/>
      <c r="O402" s="75">
        <v>0</v>
      </c>
      <c r="Q402" s="146" t="s">
        <v>257</v>
      </c>
      <c r="R402" s="131" t="s">
        <v>273</v>
      </c>
      <c r="S402" s="132" t="s">
        <v>239</v>
      </c>
      <c r="T402" s="133">
        <v>0</v>
      </c>
      <c r="U402" s="133">
        <v>21832.469643990698</v>
      </c>
      <c r="V402" s="134">
        <f>Table323[[#This Row],[Single Family]]+Table323[[#This Row],[2-4 Units]]+Table323[[#This Row],[&gt;4 Units]]</f>
        <v>0</v>
      </c>
      <c r="W402" s="134"/>
      <c r="X402" s="134"/>
      <c r="Y402" s="134"/>
      <c r="Z402" s="135">
        <v>6680</v>
      </c>
      <c r="AA402" s="134">
        <f>SUM(Table323[[#This Row],[Single Family ]:[&gt;4 Units ]])</f>
        <v>0</v>
      </c>
      <c r="AB402" s="136"/>
      <c r="AC402" s="136"/>
      <c r="AD402" s="136"/>
      <c r="AE402" s="137">
        <v>0</v>
      </c>
    </row>
    <row r="403" spans="1:31" s="72" customFormat="1" x14ac:dyDescent="0.25">
      <c r="A403" s="67" t="s">
        <v>257</v>
      </c>
      <c r="B403" s="68" t="s">
        <v>241</v>
      </c>
      <c r="C403" s="69" t="s">
        <v>239</v>
      </c>
      <c r="D403" s="70">
        <v>0</v>
      </c>
      <c r="E403" s="70">
        <v>253603.43658669299</v>
      </c>
      <c r="F403" s="71">
        <f>Table323[[#This Row],[Single Family]]+Table323[[#This Row],[2-4 Units]]+Table323[[#This Row],[&gt;4 Units]]</f>
        <v>3</v>
      </c>
      <c r="G403" s="71">
        <v>3</v>
      </c>
      <c r="H403" s="71">
        <v>0</v>
      </c>
      <c r="I403" s="71">
        <v>0</v>
      </c>
      <c r="J403" s="74">
        <v>107859.46</v>
      </c>
      <c r="K403" s="71">
        <f>SUM(Table323[[#This Row],[Single Family ]:[&gt;4 Units ]])</f>
        <v>1</v>
      </c>
      <c r="L403" s="90">
        <v>0</v>
      </c>
      <c r="M403" s="90">
        <v>1</v>
      </c>
      <c r="N403" s="90">
        <v>0</v>
      </c>
      <c r="O403" s="75">
        <v>14.01</v>
      </c>
      <c r="Q403" s="147" t="s">
        <v>257</v>
      </c>
      <c r="R403" s="138" t="s">
        <v>241</v>
      </c>
      <c r="S403" s="139" t="s">
        <v>239</v>
      </c>
      <c r="T403" s="140">
        <v>0</v>
      </c>
      <c r="U403" s="140">
        <v>253603.43658669299</v>
      </c>
      <c r="V403" s="141">
        <f>Table323[[#This Row],[Single Family]]+Table323[[#This Row],[2-4 Units]]+Table323[[#This Row],[&gt;4 Units]]</f>
        <v>3</v>
      </c>
      <c r="W403" s="141">
        <v>3</v>
      </c>
      <c r="X403" s="141">
        <v>0</v>
      </c>
      <c r="Y403" s="141">
        <v>0</v>
      </c>
      <c r="Z403" s="142">
        <v>107859.46</v>
      </c>
      <c r="AA403" s="141">
        <f>SUM(Table323[[#This Row],[Single Family ]:[&gt;4 Units ]])</f>
        <v>1</v>
      </c>
      <c r="AB403" s="143">
        <v>0</v>
      </c>
      <c r="AC403" s="143">
        <v>1</v>
      </c>
      <c r="AD403" s="143">
        <v>0</v>
      </c>
      <c r="AE403" s="144">
        <v>14.01</v>
      </c>
    </row>
    <row r="404" spans="1:31" s="72" customFormat="1" x14ac:dyDescent="0.25">
      <c r="A404" s="67" t="s">
        <v>257</v>
      </c>
      <c r="B404" s="68" t="s">
        <v>266</v>
      </c>
      <c r="C404" s="69" t="s">
        <v>239</v>
      </c>
      <c r="D404" s="70">
        <v>0</v>
      </c>
      <c r="E404" s="70">
        <v>207187.97852310099</v>
      </c>
      <c r="F404" s="71">
        <f>Table323[[#This Row],[Single Family]]+Table323[[#This Row],[2-4 Units]]+Table323[[#This Row],[&gt;4 Units]]</f>
        <v>1</v>
      </c>
      <c r="G404" s="71">
        <v>1</v>
      </c>
      <c r="H404" s="71">
        <v>0</v>
      </c>
      <c r="I404" s="71">
        <v>0</v>
      </c>
      <c r="J404" s="74">
        <v>61683.06</v>
      </c>
      <c r="K404" s="71">
        <f>SUM(Table323[[#This Row],[Single Family ]:[&gt;4 Units ]])</f>
        <v>1</v>
      </c>
      <c r="L404" s="90">
        <v>0</v>
      </c>
      <c r="M404" s="90">
        <v>0</v>
      </c>
      <c r="N404" s="90">
        <v>1</v>
      </c>
      <c r="O404" s="75">
        <v>9162.9</v>
      </c>
      <c r="Q404" s="146" t="s">
        <v>257</v>
      </c>
      <c r="R404" s="131" t="s">
        <v>266</v>
      </c>
      <c r="S404" s="132" t="s">
        <v>239</v>
      </c>
      <c r="T404" s="133">
        <v>0</v>
      </c>
      <c r="U404" s="133">
        <v>207187.97852310099</v>
      </c>
      <c r="V404" s="134">
        <f>Table323[[#This Row],[Single Family]]+Table323[[#This Row],[2-4 Units]]+Table323[[#This Row],[&gt;4 Units]]</f>
        <v>1</v>
      </c>
      <c r="W404" s="134">
        <v>1</v>
      </c>
      <c r="X404" s="134">
        <v>0</v>
      </c>
      <c r="Y404" s="134">
        <v>0</v>
      </c>
      <c r="Z404" s="135">
        <v>61683.06</v>
      </c>
      <c r="AA404" s="134">
        <f>SUM(Table323[[#This Row],[Single Family ]:[&gt;4 Units ]])</f>
        <v>1</v>
      </c>
      <c r="AB404" s="136">
        <v>0</v>
      </c>
      <c r="AC404" s="136">
        <v>0</v>
      </c>
      <c r="AD404" s="136">
        <v>1</v>
      </c>
      <c r="AE404" s="137">
        <v>9162.9</v>
      </c>
    </row>
    <row r="405" spans="1:31" s="72" customFormat="1" x14ac:dyDescent="0.25">
      <c r="A405" s="67" t="s">
        <v>257</v>
      </c>
      <c r="B405" s="68" t="s">
        <v>267</v>
      </c>
      <c r="C405" s="69" t="s">
        <v>239</v>
      </c>
      <c r="D405" s="70">
        <v>0</v>
      </c>
      <c r="E405" s="70">
        <v>289565.00002887001</v>
      </c>
      <c r="F405" s="71">
        <f>Table323[[#This Row],[Single Family]]+Table323[[#This Row],[2-4 Units]]+Table323[[#This Row],[&gt;4 Units]]</f>
        <v>1</v>
      </c>
      <c r="G405" s="71">
        <v>1</v>
      </c>
      <c r="H405" s="71">
        <v>0</v>
      </c>
      <c r="I405" s="71">
        <v>0</v>
      </c>
      <c r="J405" s="74">
        <v>91350.28</v>
      </c>
      <c r="K405" s="71">
        <f>SUM(Table323[[#This Row],[Single Family ]:[&gt;4 Units ]])</f>
        <v>1</v>
      </c>
      <c r="L405" s="90">
        <v>1</v>
      </c>
      <c r="M405" s="90">
        <v>0</v>
      </c>
      <c r="N405" s="90">
        <v>0</v>
      </c>
      <c r="O405" s="75">
        <v>392.27</v>
      </c>
      <c r="Q405" s="147" t="s">
        <v>257</v>
      </c>
      <c r="R405" s="138" t="s">
        <v>267</v>
      </c>
      <c r="S405" s="139" t="s">
        <v>239</v>
      </c>
      <c r="T405" s="140">
        <v>0</v>
      </c>
      <c r="U405" s="140">
        <v>289565.00002887001</v>
      </c>
      <c r="V405" s="141">
        <f>Table323[[#This Row],[Single Family]]+Table323[[#This Row],[2-4 Units]]+Table323[[#This Row],[&gt;4 Units]]</f>
        <v>1</v>
      </c>
      <c r="W405" s="141">
        <v>1</v>
      </c>
      <c r="X405" s="141">
        <v>0</v>
      </c>
      <c r="Y405" s="141">
        <v>0</v>
      </c>
      <c r="Z405" s="142">
        <v>91350.28</v>
      </c>
      <c r="AA405" s="141">
        <f>SUM(Table323[[#This Row],[Single Family ]:[&gt;4 Units ]])</f>
        <v>1</v>
      </c>
      <c r="AB405" s="143">
        <v>1</v>
      </c>
      <c r="AC405" s="143">
        <v>0</v>
      </c>
      <c r="AD405" s="143">
        <v>0</v>
      </c>
      <c r="AE405" s="144">
        <v>392.27</v>
      </c>
    </row>
    <row r="406" spans="1:31" s="72" customFormat="1" x14ac:dyDescent="0.25">
      <c r="A406" s="67" t="s">
        <v>257</v>
      </c>
      <c r="B406" s="68" t="s">
        <v>264</v>
      </c>
      <c r="C406" s="69" t="s">
        <v>239</v>
      </c>
      <c r="D406" s="70">
        <v>0</v>
      </c>
      <c r="E406" s="70">
        <v>540039.09776377899</v>
      </c>
      <c r="F406" s="71">
        <f>Table323[[#This Row],[Single Family]]+Table323[[#This Row],[2-4 Units]]+Table323[[#This Row],[&gt;4 Units]]</f>
        <v>10</v>
      </c>
      <c r="G406" s="71">
        <v>5</v>
      </c>
      <c r="H406" s="71">
        <v>5</v>
      </c>
      <c r="I406" s="71">
        <v>0</v>
      </c>
      <c r="J406" s="74">
        <v>146861.18</v>
      </c>
      <c r="K406" s="71">
        <f>SUM(Table323[[#This Row],[Single Family ]:[&gt;4 Units ]])</f>
        <v>11</v>
      </c>
      <c r="L406" s="90">
        <v>2</v>
      </c>
      <c r="M406" s="90">
        <v>7</v>
      </c>
      <c r="N406" s="90">
        <v>2</v>
      </c>
      <c r="O406" s="75">
        <v>19982.87</v>
      </c>
      <c r="Q406" s="146" t="s">
        <v>257</v>
      </c>
      <c r="R406" s="131" t="s">
        <v>264</v>
      </c>
      <c r="S406" s="132" t="s">
        <v>239</v>
      </c>
      <c r="T406" s="133">
        <v>0</v>
      </c>
      <c r="U406" s="133">
        <v>540039.09776377899</v>
      </c>
      <c r="V406" s="134">
        <f>Table323[[#This Row],[Single Family]]+Table323[[#This Row],[2-4 Units]]+Table323[[#This Row],[&gt;4 Units]]</f>
        <v>10</v>
      </c>
      <c r="W406" s="134">
        <v>5</v>
      </c>
      <c r="X406" s="134">
        <v>5</v>
      </c>
      <c r="Y406" s="134">
        <v>0</v>
      </c>
      <c r="Z406" s="135">
        <v>146861.18</v>
      </c>
      <c r="AA406" s="134">
        <f>SUM(Table323[[#This Row],[Single Family ]:[&gt;4 Units ]])</f>
        <v>11</v>
      </c>
      <c r="AB406" s="136">
        <v>2</v>
      </c>
      <c r="AC406" s="136">
        <v>7</v>
      </c>
      <c r="AD406" s="136">
        <v>2</v>
      </c>
      <c r="AE406" s="137">
        <v>19982.87</v>
      </c>
    </row>
    <row r="407" spans="1:31" s="72" customFormat="1" x14ac:dyDescent="0.25">
      <c r="A407" s="67" t="s">
        <v>257</v>
      </c>
      <c r="B407" s="68" t="s">
        <v>274</v>
      </c>
      <c r="C407" s="69" t="s">
        <v>239</v>
      </c>
      <c r="D407" s="70">
        <v>0</v>
      </c>
      <c r="E407" s="70">
        <v>38853.272233997202</v>
      </c>
      <c r="F407" s="71">
        <f>Table323[[#This Row],[Single Family]]+Table323[[#This Row],[2-4 Units]]+Table323[[#This Row],[&gt;4 Units]]</f>
        <v>0</v>
      </c>
      <c r="G407" s="71"/>
      <c r="H407" s="71"/>
      <c r="I407" s="71"/>
      <c r="J407" s="74">
        <v>8355</v>
      </c>
      <c r="K407" s="71">
        <f>SUM(Table323[[#This Row],[Single Family ]:[&gt;4 Units ]])</f>
        <v>0</v>
      </c>
      <c r="L407" s="90"/>
      <c r="M407" s="90"/>
      <c r="N407" s="90"/>
      <c r="O407" s="75">
        <v>0</v>
      </c>
      <c r="Q407" s="147" t="s">
        <v>257</v>
      </c>
      <c r="R407" s="138" t="s">
        <v>274</v>
      </c>
      <c r="S407" s="139" t="s">
        <v>239</v>
      </c>
      <c r="T407" s="140">
        <v>0</v>
      </c>
      <c r="U407" s="140">
        <v>38853.272233997202</v>
      </c>
      <c r="V407" s="141">
        <f>Table323[[#This Row],[Single Family]]+Table323[[#This Row],[2-4 Units]]+Table323[[#This Row],[&gt;4 Units]]</f>
        <v>0</v>
      </c>
      <c r="W407" s="141"/>
      <c r="X407" s="141"/>
      <c r="Y407" s="141"/>
      <c r="Z407" s="142">
        <v>8355</v>
      </c>
      <c r="AA407" s="141">
        <f>SUM(Table323[[#This Row],[Single Family ]:[&gt;4 Units ]])</f>
        <v>0</v>
      </c>
      <c r="AB407" s="143"/>
      <c r="AC407" s="143"/>
      <c r="AD407" s="143"/>
      <c r="AE407" s="144">
        <v>0</v>
      </c>
    </row>
    <row r="408" spans="1:31" s="72" customFormat="1" x14ac:dyDescent="0.25">
      <c r="A408" s="67" t="s">
        <v>257</v>
      </c>
      <c r="B408" s="68" t="s">
        <v>268</v>
      </c>
      <c r="C408" s="69" t="s">
        <v>239</v>
      </c>
      <c r="D408" s="70">
        <v>0</v>
      </c>
      <c r="E408" s="70">
        <v>92942.518629290498</v>
      </c>
      <c r="F408" s="71">
        <f>Table323[[#This Row],[Single Family]]+Table323[[#This Row],[2-4 Units]]+Table323[[#This Row],[&gt;4 Units]]</f>
        <v>1</v>
      </c>
      <c r="G408" s="71">
        <v>1</v>
      </c>
      <c r="H408" s="71">
        <v>0</v>
      </c>
      <c r="I408" s="71">
        <v>0</v>
      </c>
      <c r="J408" s="74">
        <v>39014.71</v>
      </c>
      <c r="K408" s="71">
        <f>SUM(Table323[[#This Row],[Single Family ]:[&gt;4 Units ]])</f>
        <v>0</v>
      </c>
      <c r="L408" s="90"/>
      <c r="M408" s="90"/>
      <c r="N408" s="90"/>
      <c r="O408" s="75">
        <v>0</v>
      </c>
      <c r="Q408" s="146" t="s">
        <v>257</v>
      </c>
      <c r="R408" s="131" t="s">
        <v>268</v>
      </c>
      <c r="S408" s="132" t="s">
        <v>239</v>
      </c>
      <c r="T408" s="133">
        <v>0</v>
      </c>
      <c r="U408" s="133">
        <v>92942.518629290498</v>
      </c>
      <c r="V408" s="134">
        <f>Table323[[#This Row],[Single Family]]+Table323[[#This Row],[2-4 Units]]+Table323[[#This Row],[&gt;4 Units]]</f>
        <v>1</v>
      </c>
      <c r="W408" s="134">
        <v>1</v>
      </c>
      <c r="X408" s="134">
        <v>0</v>
      </c>
      <c r="Y408" s="134">
        <v>0</v>
      </c>
      <c r="Z408" s="135">
        <v>39014.71</v>
      </c>
      <c r="AA408" s="134">
        <f>SUM(Table323[[#This Row],[Single Family ]:[&gt;4 Units ]])</f>
        <v>0</v>
      </c>
      <c r="AB408" s="136"/>
      <c r="AC408" s="136"/>
      <c r="AD408" s="136"/>
      <c r="AE408" s="137">
        <v>0</v>
      </c>
    </row>
    <row r="409" spans="1:31" s="72" customFormat="1" x14ac:dyDescent="0.25">
      <c r="A409" s="67" t="s">
        <v>257</v>
      </c>
      <c r="B409" s="68" t="s">
        <v>269</v>
      </c>
      <c r="C409" s="69" t="s">
        <v>239</v>
      </c>
      <c r="D409" s="70">
        <v>0</v>
      </c>
      <c r="E409" s="70">
        <v>212361.382322363</v>
      </c>
      <c r="F409" s="71">
        <f>Table323[[#This Row],[Single Family]]+Table323[[#This Row],[2-4 Units]]+Table323[[#This Row],[&gt;4 Units]]</f>
        <v>1</v>
      </c>
      <c r="G409" s="71">
        <v>1</v>
      </c>
      <c r="H409" s="71">
        <v>0</v>
      </c>
      <c r="I409" s="71">
        <v>0</v>
      </c>
      <c r="J409" s="74">
        <v>99042.95</v>
      </c>
      <c r="K409" s="71">
        <f>SUM(Table323[[#This Row],[Single Family ]:[&gt;4 Units ]])</f>
        <v>1</v>
      </c>
      <c r="L409" s="90">
        <v>1</v>
      </c>
      <c r="M409" s="90">
        <v>0</v>
      </c>
      <c r="N409" s="90">
        <v>0</v>
      </c>
      <c r="O409" s="75">
        <v>0</v>
      </c>
      <c r="Q409" s="147" t="s">
        <v>257</v>
      </c>
      <c r="R409" s="138" t="s">
        <v>269</v>
      </c>
      <c r="S409" s="139" t="s">
        <v>239</v>
      </c>
      <c r="T409" s="140">
        <v>0</v>
      </c>
      <c r="U409" s="140">
        <v>212361.382322363</v>
      </c>
      <c r="V409" s="141">
        <f>Table323[[#This Row],[Single Family]]+Table323[[#This Row],[2-4 Units]]+Table323[[#This Row],[&gt;4 Units]]</f>
        <v>1</v>
      </c>
      <c r="W409" s="141">
        <v>1</v>
      </c>
      <c r="X409" s="141">
        <v>0</v>
      </c>
      <c r="Y409" s="141">
        <v>0</v>
      </c>
      <c r="Z409" s="142">
        <v>99042.95</v>
      </c>
      <c r="AA409" s="141">
        <f>SUM(Table323[[#This Row],[Single Family ]:[&gt;4 Units ]])</f>
        <v>1</v>
      </c>
      <c r="AB409" s="143">
        <v>1</v>
      </c>
      <c r="AC409" s="143">
        <v>0</v>
      </c>
      <c r="AD409" s="143">
        <v>0</v>
      </c>
      <c r="AE409" s="144">
        <v>0</v>
      </c>
    </row>
    <row r="410" spans="1:31" s="72" customFormat="1" x14ac:dyDescent="0.25">
      <c r="A410" s="67" t="s">
        <v>257</v>
      </c>
      <c r="B410" s="68" t="s">
        <v>270</v>
      </c>
      <c r="C410" s="69" t="s">
        <v>239</v>
      </c>
      <c r="D410" s="70">
        <v>0</v>
      </c>
      <c r="E410" s="70">
        <v>140475.628274285</v>
      </c>
      <c r="F410" s="71">
        <f>Table323[[#This Row],[Single Family]]+Table323[[#This Row],[2-4 Units]]+Table323[[#This Row],[&gt;4 Units]]</f>
        <v>2</v>
      </c>
      <c r="G410" s="71">
        <v>2</v>
      </c>
      <c r="H410" s="71">
        <v>0</v>
      </c>
      <c r="I410" s="71">
        <v>0</v>
      </c>
      <c r="J410" s="74">
        <v>50461.43</v>
      </c>
      <c r="K410" s="71">
        <f>SUM(Table323[[#This Row],[Single Family ]:[&gt;4 Units ]])</f>
        <v>0</v>
      </c>
      <c r="L410" s="90"/>
      <c r="M410" s="90"/>
      <c r="N410" s="90"/>
      <c r="O410" s="75">
        <v>0</v>
      </c>
      <c r="Q410" s="146" t="s">
        <v>257</v>
      </c>
      <c r="R410" s="131" t="s">
        <v>270</v>
      </c>
      <c r="S410" s="132" t="s">
        <v>239</v>
      </c>
      <c r="T410" s="133">
        <v>0</v>
      </c>
      <c r="U410" s="133">
        <v>140475.628274285</v>
      </c>
      <c r="V410" s="134">
        <f>Table323[[#This Row],[Single Family]]+Table323[[#This Row],[2-4 Units]]+Table323[[#This Row],[&gt;4 Units]]</f>
        <v>2</v>
      </c>
      <c r="W410" s="134">
        <v>2</v>
      </c>
      <c r="X410" s="134">
        <v>0</v>
      </c>
      <c r="Y410" s="134">
        <v>0</v>
      </c>
      <c r="Z410" s="135">
        <v>50461.43</v>
      </c>
      <c r="AA410" s="134">
        <f>SUM(Table323[[#This Row],[Single Family ]:[&gt;4 Units ]])</f>
        <v>0</v>
      </c>
      <c r="AB410" s="136"/>
      <c r="AC410" s="136"/>
      <c r="AD410" s="136"/>
      <c r="AE410" s="137">
        <v>0</v>
      </c>
    </row>
    <row r="411" spans="1:31" s="72" customFormat="1" x14ac:dyDescent="0.25">
      <c r="A411" s="67" t="s">
        <v>257</v>
      </c>
      <c r="B411" s="68" t="s">
        <v>243</v>
      </c>
      <c r="C411" s="69" t="s">
        <v>239</v>
      </c>
      <c r="D411" s="70">
        <v>0</v>
      </c>
      <c r="E411" s="70">
        <v>189956.43335628501</v>
      </c>
      <c r="F411" s="71">
        <f>Table323[[#This Row],[Single Family]]+Table323[[#This Row],[2-4 Units]]+Table323[[#This Row],[&gt;4 Units]]</f>
        <v>0</v>
      </c>
      <c r="G411" s="71"/>
      <c r="H411" s="71"/>
      <c r="I411" s="71"/>
      <c r="J411" s="74">
        <v>73435</v>
      </c>
      <c r="K411" s="71">
        <f>SUM(Table323[[#This Row],[Single Family ]:[&gt;4 Units ]])</f>
        <v>2</v>
      </c>
      <c r="L411" s="90">
        <v>1</v>
      </c>
      <c r="M411" s="90">
        <v>1</v>
      </c>
      <c r="N411" s="90">
        <v>0</v>
      </c>
      <c r="O411" s="75">
        <v>62.5</v>
      </c>
      <c r="Q411" s="147" t="s">
        <v>257</v>
      </c>
      <c r="R411" s="138" t="s">
        <v>243</v>
      </c>
      <c r="S411" s="139" t="s">
        <v>239</v>
      </c>
      <c r="T411" s="140">
        <v>0</v>
      </c>
      <c r="U411" s="140">
        <v>189956.43335628501</v>
      </c>
      <c r="V411" s="141">
        <f>Table323[[#This Row],[Single Family]]+Table323[[#This Row],[2-4 Units]]+Table323[[#This Row],[&gt;4 Units]]</f>
        <v>0</v>
      </c>
      <c r="W411" s="141"/>
      <c r="X411" s="141"/>
      <c r="Y411" s="141"/>
      <c r="Z411" s="142">
        <v>73435</v>
      </c>
      <c r="AA411" s="141">
        <f>SUM(Table323[[#This Row],[Single Family ]:[&gt;4 Units ]])</f>
        <v>2</v>
      </c>
      <c r="AB411" s="143">
        <v>1</v>
      </c>
      <c r="AC411" s="143">
        <v>1</v>
      </c>
      <c r="AD411" s="143">
        <v>0</v>
      </c>
      <c r="AE411" s="144">
        <v>62.5</v>
      </c>
    </row>
    <row r="412" spans="1:31" s="72" customFormat="1" x14ac:dyDescent="0.25">
      <c r="A412" s="67" t="s">
        <v>257</v>
      </c>
      <c r="B412" s="68" t="s">
        <v>261</v>
      </c>
      <c r="C412" s="69" t="s">
        <v>239</v>
      </c>
      <c r="D412" s="70">
        <v>0</v>
      </c>
      <c r="E412" s="70">
        <v>113161.117743087</v>
      </c>
      <c r="F412" s="71">
        <f>Table323[[#This Row],[Single Family]]+Table323[[#This Row],[2-4 Units]]+Table323[[#This Row],[&gt;4 Units]]</f>
        <v>0</v>
      </c>
      <c r="G412" s="71"/>
      <c r="H412" s="71"/>
      <c r="I412" s="71"/>
      <c r="J412" s="74">
        <v>38705</v>
      </c>
      <c r="K412" s="71">
        <f>SUM(Table323[[#This Row],[Single Family ]:[&gt;4 Units ]])</f>
        <v>1</v>
      </c>
      <c r="L412" s="90">
        <v>1</v>
      </c>
      <c r="M412" s="90">
        <v>0</v>
      </c>
      <c r="N412" s="90">
        <v>0</v>
      </c>
      <c r="O412" s="75">
        <v>119.6</v>
      </c>
      <c r="Q412" s="146" t="s">
        <v>257</v>
      </c>
      <c r="R412" s="131" t="s">
        <v>261</v>
      </c>
      <c r="S412" s="132" t="s">
        <v>239</v>
      </c>
      <c r="T412" s="133">
        <v>0</v>
      </c>
      <c r="U412" s="133">
        <v>113161.117743087</v>
      </c>
      <c r="V412" s="134">
        <f>Table323[[#This Row],[Single Family]]+Table323[[#This Row],[2-4 Units]]+Table323[[#This Row],[&gt;4 Units]]</f>
        <v>0</v>
      </c>
      <c r="W412" s="134"/>
      <c r="X412" s="134"/>
      <c r="Y412" s="134"/>
      <c r="Z412" s="135">
        <v>38705</v>
      </c>
      <c r="AA412" s="134">
        <f>SUM(Table323[[#This Row],[Single Family ]:[&gt;4 Units ]])</f>
        <v>1</v>
      </c>
      <c r="AB412" s="136">
        <v>1</v>
      </c>
      <c r="AC412" s="136">
        <v>0</v>
      </c>
      <c r="AD412" s="136">
        <v>0</v>
      </c>
      <c r="AE412" s="137">
        <v>119.6</v>
      </c>
    </row>
    <row r="413" spans="1:31" s="72" customFormat="1" x14ac:dyDescent="0.25">
      <c r="A413" s="67" t="s">
        <v>257</v>
      </c>
      <c r="B413" s="68" t="s">
        <v>272</v>
      </c>
      <c r="C413" s="69" t="s">
        <v>239</v>
      </c>
      <c r="D413" s="70">
        <v>0</v>
      </c>
      <c r="E413" s="70">
        <v>196062.24219178699</v>
      </c>
      <c r="F413" s="71">
        <f>Table323[[#This Row],[Single Family]]+Table323[[#This Row],[2-4 Units]]+Table323[[#This Row],[&gt;4 Units]]</f>
        <v>0</v>
      </c>
      <c r="G413" s="71"/>
      <c r="H413" s="71"/>
      <c r="I413" s="71"/>
      <c r="J413" s="74">
        <v>67375</v>
      </c>
      <c r="K413" s="71">
        <f>SUM(Table323[[#This Row],[Single Family ]:[&gt;4 Units ]])</f>
        <v>0</v>
      </c>
      <c r="L413" s="90"/>
      <c r="M413" s="90"/>
      <c r="N413" s="90"/>
      <c r="O413" s="75">
        <v>0</v>
      </c>
      <c r="Q413" s="147" t="s">
        <v>257</v>
      </c>
      <c r="R413" s="138" t="s">
        <v>272</v>
      </c>
      <c r="S413" s="139" t="s">
        <v>239</v>
      </c>
      <c r="T413" s="140">
        <v>0</v>
      </c>
      <c r="U413" s="140">
        <v>196062.24219178699</v>
      </c>
      <c r="V413" s="141">
        <f>Table323[[#This Row],[Single Family]]+Table323[[#This Row],[2-4 Units]]+Table323[[#This Row],[&gt;4 Units]]</f>
        <v>0</v>
      </c>
      <c r="W413" s="141"/>
      <c r="X413" s="141"/>
      <c r="Y413" s="141"/>
      <c r="Z413" s="142">
        <v>67375</v>
      </c>
      <c r="AA413" s="141">
        <f>SUM(Table323[[#This Row],[Single Family ]:[&gt;4 Units ]])</f>
        <v>0</v>
      </c>
      <c r="AB413" s="143"/>
      <c r="AC413" s="143"/>
      <c r="AD413" s="143"/>
      <c r="AE413" s="144">
        <v>0</v>
      </c>
    </row>
    <row r="414" spans="1:31" s="72" customFormat="1" x14ac:dyDescent="0.25">
      <c r="A414" s="67" t="s">
        <v>257</v>
      </c>
      <c r="B414" s="68" t="s">
        <v>275</v>
      </c>
      <c r="C414" s="69" t="s">
        <v>239</v>
      </c>
      <c r="D414" s="70">
        <v>0</v>
      </c>
      <c r="E414" s="70">
        <v>21933.9211629567</v>
      </c>
      <c r="F414" s="71"/>
      <c r="G414" s="71"/>
      <c r="H414" s="71"/>
      <c r="I414" s="71"/>
      <c r="J414" s="74">
        <v>3380</v>
      </c>
      <c r="K414" s="71"/>
      <c r="L414" s="90"/>
      <c r="M414" s="90"/>
      <c r="N414" s="90"/>
      <c r="O414" s="75">
        <v>0</v>
      </c>
      <c r="Q414" s="148" t="s">
        <v>257</v>
      </c>
      <c r="R414" s="149" t="s">
        <v>275</v>
      </c>
      <c r="S414" s="150" t="s">
        <v>239</v>
      </c>
      <c r="T414" s="151">
        <v>0</v>
      </c>
      <c r="U414" s="151">
        <v>21933.9211629567</v>
      </c>
      <c r="V414" s="152"/>
      <c r="W414" s="152"/>
      <c r="X414" s="152"/>
      <c r="Y414" s="152"/>
      <c r="Z414" s="153">
        <v>3380</v>
      </c>
      <c r="AA414" s="152"/>
      <c r="AB414" s="154"/>
      <c r="AC414" s="154"/>
      <c r="AD414" s="154"/>
      <c r="AE414" s="155">
        <v>0</v>
      </c>
    </row>
    <row r="415" spans="1:31" s="72" customFormat="1" x14ac:dyDescent="0.25">
      <c r="A415" s="67"/>
      <c r="B415" s="68"/>
      <c r="C415" s="73"/>
      <c r="D415" s="70"/>
      <c r="E415" s="70"/>
      <c r="F415" s="71"/>
      <c r="G415" s="71"/>
      <c r="H415" s="71"/>
      <c r="I415" s="71"/>
      <c r="J415" s="74"/>
      <c r="K415" s="71"/>
      <c r="L415" s="90"/>
      <c r="M415" s="90"/>
      <c r="N415" s="90"/>
      <c r="O415" s="75"/>
    </row>
    <row r="416" spans="1:31" s="72" customFormat="1" x14ac:dyDescent="0.25">
      <c r="A416" s="67"/>
      <c r="B416" s="68"/>
      <c r="C416" s="69"/>
      <c r="D416" s="70"/>
      <c r="E416" s="70"/>
      <c r="F416" s="71"/>
      <c r="G416" s="71"/>
      <c r="H416" s="71"/>
      <c r="I416" s="71"/>
      <c r="J416" s="74"/>
      <c r="K416" s="71"/>
      <c r="L416" s="90"/>
      <c r="M416" s="90"/>
      <c r="N416" s="90"/>
      <c r="O416" s="75"/>
    </row>
    <row r="417" spans="1:15" s="72" customFormat="1" x14ac:dyDescent="0.25">
      <c r="A417" s="67"/>
      <c r="B417" s="68"/>
      <c r="C417" s="69"/>
      <c r="D417" s="70"/>
      <c r="E417" s="70"/>
      <c r="F417" s="71"/>
      <c r="G417" s="71"/>
      <c r="H417" s="71"/>
      <c r="I417" s="71"/>
      <c r="J417" s="74"/>
      <c r="K417" s="71"/>
      <c r="L417" s="90"/>
      <c r="M417" s="90"/>
      <c r="N417" s="90"/>
      <c r="O417" s="75"/>
    </row>
    <row r="418" spans="1:15" s="72" customFormat="1" ht="15.75" thickBot="1" x14ac:dyDescent="0.3">
      <c r="A418" s="80"/>
      <c r="B418" s="81"/>
      <c r="C418" s="83" t="s">
        <v>23</v>
      </c>
      <c r="D418" s="84">
        <f t="shared" ref="D418:E418" si="0">SUM(D6:D417)</f>
        <v>12129792.9309</v>
      </c>
      <c r="E418" s="82">
        <f t="shared" si="0"/>
        <v>8494544.290000001</v>
      </c>
      <c r="F418" s="86">
        <f t="shared" ref="F418:I418" si="1">SUM(F6:F417)</f>
        <v>2950</v>
      </c>
      <c r="G418" s="85">
        <f t="shared" si="1"/>
        <v>2732</v>
      </c>
      <c r="H418" s="85">
        <f t="shared" si="1"/>
        <v>177</v>
      </c>
      <c r="I418" s="85">
        <f t="shared" si="1"/>
        <v>41</v>
      </c>
      <c r="J418" s="82">
        <f t="shared" ref="J418" si="2">SUM(J6:J417)</f>
        <v>3161000.9200000009</v>
      </c>
      <c r="K418" s="85">
        <f t="shared" ref="K418" si="3">SUM(K6:K417)</f>
        <v>1555</v>
      </c>
      <c r="L418" s="87">
        <f t="shared" ref="L418" si="4">SUM(L6:L417)</f>
        <v>868</v>
      </c>
      <c r="M418" s="87">
        <f t="shared" ref="M418" si="5">SUM(M6:M417)</f>
        <v>651</v>
      </c>
      <c r="N418" s="87">
        <f t="shared" ref="N418" si="6">SUM(N6:N417)</f>
        <v>36</v>
      </c>
      <c r="O418" s="84">
        <f t="shared" ref="O418" si="7">SUM(O6:O417)</f>
        <v>3112583.67</v>
      </c>
    </row>
    <row r="421" spans="1:15" x14ac:dyDescent="0.25">
      <c r="H421" s="47"/>
    </row>
  </sheetData>
  <mergeCells count="7">
    <mergeCell ref="A1:O2"/>
    <mergeCell ref="A3:C3"/>
    <mergeCell ref="D3:O3"/>
    <mergeCell ref="A4:C4"/>
    <mergeCell ref="D4:E4"/>
    <mergeCell ref="K4:O4"/>
    <mergeCell ref="F4:J4"/>
  </mergeCells>
  <pageMargins left="0.7" right="0.7" top="0.75" bottom="0.75" header="0.3" footer="0.3"/>
  <pageSetup paperSize="5" scale="48" fitToHeight="0" orientation="landscape" r:id="rId1"/>
  <headerFooter>
    <oddFooter>&amp;L&amp;22&amp;A&amp;C&amp;22&amp;F</oddFooter>
  </headerFooter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6C97-55F4-4FCB-8357-55E4C179391F}">
  <dimension ref="A1:C128"/>
  <sheetViews>
    <sheetView workbookViewId="0">
      <selection activeCell="E7" sqref="E7"/>
    </sheetView>
  </sheetViews>
  <sheetFormatPr defaultRowHeight="15" x14ac:dyDescent="0.25"/>
  <cols>
    <col min="1" max="1" width="19.5703125" customWidth="1"/>
    <col min="2" max="3" width="11.7109375" customWidth="1"/>
  </cols>
  <sheetData>
    <row r="1" spans="1:3" x14ac:dyDescent="0.25">
      <c r="A1" t="s">
        <v>1963</v>
      </c>
      <c r="B1" t="s">
        <v>2883</v>
      </c>
      <c r="C1" t="s">
        <v>2884</v>
      </c>
    </row>
    <row r="2" spans="1:3" x14ac:dyDescent="0.25">
      <c r="A2" s="178">
        <v>90010702002003</v>
      </c>
      <c r="B2" s="49">
        <v>18263.89</v>
      </c>
      <c r="C2" t="str">
        <f>LEFT(A2,10)</f>
        <v>9001070200</v>
      </c>
    </row>
    <row r="3" spans="1:3" x14ac:dyDescent="0.25">
      <c r="A3" s="178">
        <v>90010703001021</v>
      </c>
      <c r="B3" s="49"/>
      <c r="C3" s="49" t="str">
        <f t="shared" ref="C3:C66" si="0">LEFT(A3,10)</f>
        <v>9001070300</v>
      </c>
    </row>
    <row r="4" spans="1:3" x14ac:dyDescent="0.25">
      <c r="A4" s="178">
        <v>90010711003014</v>
      </c>
      <c r="B4" s="49">
        <v>12311.650000000001</v>
      </c>
      <c r="C4" s="49" t="str">
        <f t="shared" si="0"/>
        <v>9001071100</v>
      </c>
    </row>
    <row r="5" spans="1:3" x14ac:dyDescent="0.25">
      <c r="A5" s="178">
        <v>90010712002011</v>
      </c>
      <c r="B5" s="49">
        <v>1537.41</v>
      </c>
      <c r="C5" s="49" t="str">
        <f t="shared" si="0"/>
        <v>9001071200</v>
      </c>
    </row>
    <row r="6" spans="1:3" x14ac:dyDescent="0.25">
      <c r="A6" s="178">
        <v>90010713001007</v>
      </c>
      <c r="B6" s="49">
        <v>5362.56</v>
      </c>
      <c r="C6" s="49" t="str">
        <f t="shared" si="0"/>
        <v>9001071300</v>
      </c>
    </row>
    <row r="7" spans="1:3" x14ac:dyDescent="0.25">
      <c r="A7" s="178">
        <v>90010714002003</v>
      </c>
      <c r="B7" s="49">
        <v>2059.65</v>
      </c>
      <c r="C7" s="49" t="str">
        <f t="shared" si="0"/>
        <v>9001071400</v>
      </c>
    </row>
    <row r="8" spans="1:3" x14ac:dyDescent="0.25">
      <c r="A8" s="178">
        <v>90010719001004</v>
      </c>
      <c r="B8" s="49">
        <v>5383.6900000000005</v>
      </c>
      <c r="C8" s="49" t="str">
        <f t="shared" si="0"/>
        <v>9001071900</v>
      </c>
    </row>
    <row r="9" spans="1:3" x14ac:dyDescent="0.25">
      <c r="A9" s="178">
        <v>90010722002006</v>
      </c>
      <c r="B9" s="49">
        <v>31682.1</v>
      </c>
      <c r="C9" s="49" t="str">
        <f t="shared" si="0"/>
        <v>9001072200</v>
      </c>
    </row>
    <row r="10" spans="1:3" x14ac:dyDescent="0.25">
      <c r="A10" s="178">
        <v>90010731001015</v>
      </c>
      <c r="B10" s="49">
        <v>35931.310000000005</v>
      </c>
      <c r="C10" s="49" t="str">
        <f t="shared" si="0"/>
        <v>9001073100</v>
      </c>
    </row>
    <row r="11" spans="1:3" x14ac:dyDescent="0.25">
      <c r="A11" s="178">
        <v>90010732002004</v>
      </c>
      <c r="B11" s="49">
        <v>3676.71</v>
      </c>
      <c r="C11" s="49" t="str">
        <f t="shared" si="0"/>
        <v>9001073200</v>
      </c>
    </row>
    <row r="12" spans="1:3" x14ac:dyDescent="0.25">
      <c r="A12" s="178">
        <v>90010733003005</v>
      </c>
      <c r="B12" s="49">
        <v>16103.859999999999</v>
      </c>
      <c r="C12" s="49" t="str">
        <f t="shared" si="0"/>
        <v>9001073300</v>
      </c>
    </row>
    <row r="13" spans="1:3" x14ac:dyDescent="0.25">
      <c r="A13" s="178">
        <v>90010735002008</v>
      </c>
      <c r="B13" s="49">
        <v>2177.86</v>
      </c>
      <c r="C13" s="49" t="str">
        <f t="shared" si="0"/>
        <v>9001073500</v>
      </c>
    </row>
    <row r="14" spans="1:3" x14ac:dyDescent="0.25">
      <c r="A14" s="178">
        <v>90010736001005</v>
      </c>
      <c r="B14" s="49">
        <v>1848.11</v>
      </c>
      <c r="C14" s="49" t="str">
        <f t="shared" si="0"/>
        <v>9001073600</v>
      </c>
    </row>
    <row r="15" spans="1:3" x14ac:dyDescent="0.25">
      <c r="A15" s="178">
        <v>90010737004006</v>
      </c>
      <c r="B15" s="49">
        <v>9298.59</v>
      </c>
      <c r="C15" s="49" t="str">
        <f t="shared" si="0"/>
        <v>9001073700</v>
      </c>
    </row>
    <row r="16" spans="1:3" x14ac:dyDescent="0.25">
      <c r="A16" s="178">
        <v>90010739002000</v>
      </c>
      <c r="B16" s="49">
        <v>7027.98</v>
      </c>
      <c r="C16" s="49" t="str">
        <f t="shared" si="0"/>
        <v>9001073900</v>
      </c>
    </row>
    <row r="17" spans="1:3" x14ac:dyDescent="0.25">
      <c r="A17" s="178">
        <v>90010743001001</v>
      </c>
      <c r="B17" s="49">
        <v>24904.1</v>
      </c>
      <c r="C17" s="49" t="str">
        <f t="shared" si="0"/>
        <v>9001074300</v>
      </c>
    </row>
    <row r="18" spans="1:3" x14ac:dyDescent="0.25">
      <c r="A18" s="178">
        <v>90010744003006</v>
      </c>
      <c r="B18" s="49">
        <v>14298.08</v>
      </c>
      <c r="C18" s="49" t="str">
        <f t="shared" si="0"/>
        <v>9001074400</v>
      </c>
    </row>
    <row r="19" spans="1:3" x14ac:dyDescent="0.25">
      <c r="A19" s="178">
        <v>90012107011001</v>
      </c>
      <c r="B19" s="49">
        <v>7033.24</v>
      </c>
      <c r="C19" s="49" t="str">
        <f t="shared" si="0"/>
        <v>9001210701</v>
      </c>
    </row>
    <row r="20" spans="1:3" x14ac:dyDescent="0.25">
      <c r="A20" s="178">
        <v>90012572004001</v>
      </c>
      <c r="B20" s="49">
        <v>9672.6</v>
      </c>
      <c r="C20" s="49" t="str">
        <f t="shared" si="0"/>
        <v>9001257200</v>
      </c>
    </row>
    <row r="21" spans="1:3" x14ac:dyDescent="0.25">
      <c r="A21" s="178">
        <v>90034057001019</v>
      </c>
      <c r="B21" s="49">
        <v>6255.28</v>
      </c>
      <c r="C21" s="49" t="str">
        <f t="shared" si="0"/>
        <v>9003405700</v>
      </c>
    </row>
    <row r="22" spans="1:3" x14ac:dyDescent="0.25">
      <c r="A22" s="178">
        <v>90034060012016</v>
      </c>
      <c r="B22" s="49">
        <v>18393.12</v>
      </c>
      <c r="C22" s="49" t="str">
        <f t="shared" si="0"/>
        <v>9003406001</v>
      </c>
    </row>
    <row r="23" spans="1:3" x14ac:dyDescent="0.25">
      <c r="A23" s="178">
        <v>90034061001011</v>
      </c>
      <c r="B23" s="49">
        <v>6282.56</v>
      </c>
      <c r="C23" s="49" t="str">
        <f t="shared" si="0"/>
        <v>9003406100</v>
      </c>
    </row>
    <row r="24" spans="1:3" x14ac:dyDescent="0.25">
      <c r="A24" s="178">
        <v>90034153001001</v>
      </c>
      <c r="B24" s="49">
        <v>6096.89</v>
      </c>
      <c r="C24" s="49" t="str">
        <f t="shared" si="0"/>
        <v>9003415300</v>
      </c>
    </row>
    <row r="25" spans="1:3" x14ac:dyDescent="0.25">
      <c r="A25" s="178">
        <v>90034154004000</v>
      </c>
      <c r="B25" s="49">
        <v>27293.72</v>
      </c>
      <c r="C25" s="49" t="str">
        <f t="shared" si="0"/>
        <v>9003415400</v>
      </c>
    </row>
    <row r="26" spans="1:3" x14ac:dyDescent="0.25">
      <c r="A26" s="178">
        <v>90034155002010</v>
      </c>
      <c r="B26" s="49">
        <v>10396.76</v>
      </c>
      <c r="C26" s="49" t="str">
        <f t="shared" si="0"/>
        <v>9003415500</v>
      </c>
    </row>
    <row r="27" spans="1:3" x14ac:dyDescent="0.25">
      <c r="A27" s="178">
        <v>90034156002003</v>
      </c>
      <c r="B27" s="49">
        <v>7658.71</v>
      </c>
      <c r="C27" s="49" t="str">
        <f t="shared" si="0"/>
        <v>9003415600</v>
      </c>
    </row>
    <row r="28" spans="1:3" x14ac:dyDescent="0.25">
      <c r="A28" s="178">
        <v>90034157002019</v>
      </c>
      <c r="B28" s="49">
        <v>8918.0600000000013</v>
      </c>
      <c r="C28" s="49" t="str">
        <f t="shared" si="0"/>
        <v>9003415700</v>
      </c>
    </row>
    <row r="29" spans="1:3" x14ac:dyDescent="0.25">
      <c r="A29" s="178">
        <v>90034158001009</v>
      </c>
      <c r="B29" s="49">
        <v>8641.41</v>
      </c>
      <c r="C29" s="49" t="str">
        <f t="shared" si="0"/>
        <v>9003415800</v>
      </c>
    </row>
    <row r="30" spans="1:3" x14ac:dyDescent="0.25">
      <c r="A30" s="178">
        <v>90034159001001</v>
      </c>
      <c r="B30" s="49">
        <v>5618.88</v>
      </c>
      <c r="C30" s="49" t="str">
        <f t="shared" si="0"/>
        <v>9003415900</v>
      </c>
    </row>
    <row r="31" spans="1:3" x14ac:dyDescent="0.25">
      <c r="A31" s="178">
        <v>90034161001010</v>
      </c>
      <c r="B31" s="49">
        <v>10095.26</v>
      </c>
      <c r="C31" s="49" t="str">
        <f t="shared" si="0"/>
        <v>9003416100</v>
      </c>
    </row>
    <row r="32" spans="1:3" x14ac:dyDescent="0.25">
      <c r="A32" s="178">
        <v>90034162003003</v>
      </c>
      <c r="B32" s="49">
        <v>4533.96</v>
      </c>
      <c r="C32" s="49" t="str">
        <f t="shared" si="0"/>
        <v>9003416200</v>
      </c>
    </row>
    <row r="33" spans="1:3" x14ac:dyDescent="0.25">
      <c r="A33" s="178">
        <v>90034163001002</v>
      </c>
      <c r="B33" s="49">
        <v>9990.130000000001</v>
      </c>
      <c r="C33" s="49" t="str">
        <f t="shared" si="0"/>
        <v>9003416300</v>
      </c>
    </row>
    <row r="34" spans="1:3" x14ac:dyDescent="0.25">
      <c r="A34" s="178">
        <v>90034166001004</v>
      </c>
      <c r="B34" s="49">
        <v>3573.6499999999996</v>
      </c>
      <c r="C34" s="49" t="str">
        <f t="shared" si="0"/>
        <v>9003416600</v>
      </c>
    </row>
    <row r="35" spans="1:3" x14ac:dyDescent="0.25">
      <c r="A35" s="178">
        <v>90034167004000</v>
      </c>
      <c r="B35" s="49">
        <v>23149.030000000006</v>
      </c>
      <c r="C35" s="49" t="str">
        <f t="shared" si="0"/>
        <v>9003416700</v>
      </c>
    </row>
    <row r="36" spans="1:3" x14ac:dyDescent="0.25">
      <c r="A36" s="178">
        <v>90034171001032</v>
      </c>
      <c r="B36" s="49">
        <v>3587.54</v>
      </c>
      <c r="C36" s="49" t="str">
        <f t="shared" si="0"/>
        <v>9003417100</v>
      </c>
    </row>
    <row r="37" spans="1:3" x14ac:dyDescent="0.25">
      <c r="A37" s="178">
        <v>90034172001015</v>
      </c>
      <c r="B37" s="49">
        <v>1158.71</v>
      </c>
      <c r="C37" s="49" t="str">
        <f t="shared" si="0"/>
        <v>9003417200</v>
      </c>
    </row>
    <row r="38" spans="1:3" x14ac:dyDescent="0.25">
      <c r="A38" s="178">
        <v>90034806004002</v>
      </c>
      <c r="B38" s="49">
        <v>7157.19</v>
      </c>
      <c r="C38" s="49" t="str">
        <f t="shared" si="0"/>
        <v>9003480600</v>
      </c>
    </row>
    <row r="39" spans="1:3" x14ac:dyDescent="0.25">
      <c r="A39" s="178">
        <v>90035002001003</v>
      </c>
      <c r="B39" s="49">
        <v>1296.6500000000001</v>
      </c>
      <c r="C39" s="49" t="str">
        <f t="shared" si="0"/>
        <v>9003500200</v>
      </c>
    </row>
    <row r="40" spans="1:3" x14ac:dyDescent="0.25">
      <c r="A40" s="178">
        <v>90035009001007</v>
      </c>
      <c r="B40" s="49">
        <v>5503.9800000000005</v>
      </c>
      <c r="C40" s="49" t="str">
        <f t="shared" si="0"/>
        <v>9003500900</v>
      </c>
    </row>
    <row r="41" spans="1:3" x14ac:dyDescent="0.25">
      <c r="A41" s="178">
        <v>90035012002004</v>
      </c>
      <c r="B41" s="49">
        <v>3012.12</v>
      </c>
      <c r="C41" s="49" t="str">
        <f t="shared" si="0"/>
        <v>9003501200</v>
      </c>
    </row>
    <row r="42" spans="1:3" x14ac:dyDescent="0.25">
      <c r="A42" s="178">
        <v>90035014003001</v>
      </c>
      <c r="B42" s="49">
        <v>6194.54</v>
      </c>
      <c r="C42" s="49" t="str">
        <f t="shared" si="0"/>
        <v>9003501400</v>
      </c>
    </row>
    <row r="43" spans="1:3" x14ac:dyDescent="0.25">
      <c r="A43" s="178">
        <v>90035015001007</v>
      </c>
      <c r="B43" s="49">
        <v>4551.7299999999996</v>
      </c>
      <c r="C43" s="49" t="str">
        <f t="shared" si="0"/>
        <v>9003501500</v>
      </c>
    </row>
    <row r="44" spans="1:3" x14ac:dyDescent="0.25">
      <c r="A44" s="178">
        <v>90035018003003</v>
      </c>
      <c r="B44" s="49">
        <v>27597.17</v>
      </c>
      <c r="C44" s="49" t="str">
        <f t="shared" si="0"/>
        <v>9003501800</v>
      </c>
    </row>
    <row r="45" spans="1:3" x14ac:dyDescent="0.25">
      <c r="A45" s="178">
        <v>90035023005001</v>
      </c>
      <c r="B45" s="49">
        <v>20536.25</v>
      </c>
      <c r="C45" s="49" t="str">
        <f t="shared" si="0"/>
        <v>9003502300</v>
      </c>
    </row>
    <row r="46" spans="1:3" x14ac:dyDescent="0.25">
      <c r="A46" s="178">
        <v>90035024001004</v>
      </c>
      <c r="B46" s="49">
        <v>10225.24</v>
      </c>
      <c r="C46" s="49" t="str">
        <f t="shared" si="0"/>
        <v>9003502400</v>
      </c>
    </row>
    <row r="47" spans="1:3" x14ac:dyDescent="0.25">
      <c r="A47" s="178">
        <v>90035025001002</v>
      </c>
      <c r="B47" s="49">
        <v>2530.2299999999996</v>
      </c>
      <c r="C47" s="49" t="str">
        <f t="shared" si="0"/>
        <v>9003502500</v>
      </c>
    </row>
    <row r="48" spans="1:3" x14ac:dyDescent="0.25">
      <c r="A48" s="178">
        <v>90035026002008</v>
      </c>
      <c r="B48" s="49">
        <v>11571.409999999998</v>
      </c>
      <c r="C48" s="49" t="str">
        <f t="shared" si="0"/>
        <v>9003502600</v>
      </c>
    </row>
    <row r="49" spans="1:3" x14ac:dyDescent="0.25">
      <c r="A49" s="178">
        <v>90035027003006</v>
      </c>
      <c r="B49" s="49">
        <v>1016.05</v>
      </c>
      <c r="C49" s="49" t="str">
        <f t="shared" si="0"/>
        <v>9003502700</v>
      </c>
    </row>
    <row r="50" spans="1:3" x14ac:dyDescent="0.25">
      <c r="A50" s="178">
        <v>90035029001002</v>
      </c>
      <c r="B50" s="49">
        <v>1895.39</v>
      </c>
      <c r="C50" s="49" t="str">
        <f t="shared" si="0"/>
        <v>9003502900</v>
      </c>
    </row>
    <row r="51" spans="1:3" x14ac:dyDescent="0.25">
      <c r="A51" s="178">
        <v>90035039004017</v>
      </c>
      <c r="B51" s="49">
        <v>56645.869999999995</v>
      </c>
      <c r="C51" s="49" t="str">
        <f t="shared" si="0"/>
        <v>9003503900</v>
      </c>
    </row>
    <row r="52" spans="1:3" x14ac:dyDescent="0.25">
      <c r="A52" s="178">
        <v>90035041001006</v>
      </c>
      <c r="B52" s="49">
        <v>3408.84</v>
      </c>
      <c r="C52" s="49" t="str">
        <f t="shared" si="0"/>
        <v>9003504100</v>
      </c>
    </row>
    <row r="53" spans="1:3" x14ac:dyDescent="0.25">
      <c r="A53" s="178">
        <v>90035042001002</v>
      </c>
      <c r="B53" s="49">
        <v>0</v>
      </c>
      <c r="C53" s="49" t="str">
        <f t="shared" si="0"/>
        <v>9003504200</v>
      </c>
    </row>
    <row r="54" spans="1:3" x14ac:dyDescent="0.25">
      <c r="A54" s="178">
        <v>90035043001013</v>
      </c>
      <c r="B54" s="49">
        <v>4763.8900000000003</v>
      </c>
      <c r="C54" s="49" t="str">
        <f t="shared" si="0"/>
        <v>9003504300</v>
      </c>
    </row>
    <row r="55" spans="1:3" x14ac:dyDescent="0.25">
      <c r="A55" s="178">
        <v>90035045003002</v>
      </c>
      <c r="B55" s="49">
        <v>6437.42</v>
      </c>
      <c r="C55" s="49" t="str">
        <f t="shared" si="0"/>
        <v>9003504500</v>
      </c>
    </row>
    <row r="56" spans="1:3" x14ac:dyDescent="0.25">
      <c r="A56" s="178">
        <v>90035049001009</v>
      </c>
      <c r="B56" s="49">
        <v>12158.189999999999</v>
      </c>
      <c r="C56" s="49" t="str">
        <f t="shared" si="0"/>
        <v>9003504900</v>
      </c>
    </row>
    <row r="57" spans="1:3" x14ac:dyDescent="0.25">
      <c r="A57" s="178">
        <v>90035102002031</v>
      </c>
      <c r="B57" s="49">
        <v>4566.8799999999992</v>
      </c>
      <c r="C57" s="49" t="str">
        <f t="shared" si="0"/>
        <v>9003510200</v>
      </c>
    </row>
    <row r="58" spans="1:3" x14ac:dyDescent="0.25">
      <c r="A58" s="178">
        <v>90035104004007</v>
      </c>
      <c r="B58" s="49">
        <v>23242.17</v>
      </c>
      <c r="C58" s="49" t="str">
        <f t="shared" si="0"/>
        <v>9003510400</v>
      </c>
    </row>
    <row r="59" spans="1:3" x14ac:dyDescent="0.25">
      <c r="A59" s="178">
        <v>90035106003009</v>
      </c>
      <c r="B59" s="49">
        <v>5279.73</v>
      </c>
      <c r="C59" s="49" t="str">
        <f t="shared" si="0"/>
        <v>9003510600</v>
      </c>
    </row>
    <row r="60" spans="1:3" x14ac:dyDescent="0.25">
      <c r="A60" s="178">
        <v>90035112001005</v>
      </c>
      <c r="B60" s="49">
        <v>20205.02</v>
      </c>
      <c r="C60" s="49" t="str">
        <f t="shared" si="0"/>
        <v>9003511200</v>
      </c>
    </row>
    <row r="61" spans="1:3" x14ac:dyDescent="0.25">
      <c r="A61" s="178">
        <v>90035113001003</v>
      </c>
      <c r="B61" s="49">
        <v>12525.09</v>
      </c>
      <c r="C61" s="49" t="str">
        <f t="shared" si="0"/>
        <v>9003511300</v>
      </c>
    </row>
    <row r="62" spans="1:3" x14ac:dyDescent="0.25">
      <c r="A62" s="178">
        <v>90035147004010</v>
      </c>
      <c r="B62" s="49">
        <v>883.72</v>
      </c>
      <c r="C62" s="49" t="str">
        <f t="shared" si="0"/>
        <v>9003514700</v>
      </c>
    </row>
    <row r="63" spans="1:3" x14ac:dyDescent="0.25">
      <c r="A63" s="178">
        <v>90035244001017</v>
      </c>
      <c r="B63" s="49">
        <v>18942.72</v>
      </c>
      <c r="C63" s="49" t="str">
        <f t="shared" si="0"/>
        <v>9003524400</v>
      </c>
    </row>
    <row r="64" spans="1:3" x14ac:dyDescent="0.25">
      <c r="A64" s="178">
        <v>90035245012000</v>
      </c>
      <c r="B64" s="49">
        <v>5311.53</v>
      </c>
      <c r="C64" s="49" t="str">
        <f t="shared" si="0"/>
        <v>9003524501</v>
      </c>
    </row>
    <row r="65" spans="1:3" x14ac:dyDescent="0.25">
      <c r="A65" s="178">
        <v>90035246003005</v>
      </c>
      <c r="B65" s="49">
        <v>1117.03</v>
      </c>
      <c r="C65" s="49" t="str">
        <f t="shared" si="0"/>
        <v>9003524600</v>
      </c>
    </row>
    <row r="66" spans="1:3" x14ac:dyDescent="0.25">
      <c r="A66" s="178">
        <v>90053102001006</v>
      </c>
      <c r="B66" s="49">
        <v>7554.4</v>
      </c>
      <c r="C66" s="49" t="str">
        <f t="shared" si="0"/>
        <v>9005310200</v>
      </c>
    </row>
    <row r="67" spans="1:3" x14ac:dyDescent="0.25">
      <c r="A67" s="178">
        <v>90053108033004</v>
      </c>
      <c r="B67" s="49">
        <v>24647.98</v>
      </c>
      <c r="C67" s="49" t="str">
        <f t="shared" ref="C67:C128" si="1">LEFT(A67,10)</f>
        <v>9005310803</v>
      </c>
    </row>
    <row r="68" spans="1:3" x14ac:dyDescent="0.25">
      <c r="A68" s="178">
        <v>90075411002000</v>
      </c>
      <c r="B68" s="49">
        <v>1522.29</v>
      </c>
      <c r="C68" s="49" t="str">
        <f t="shared" si="1"/>
        <v>9007541100</v>
      </c>
    </row>
    <row r="69" spans="1:3" x14ac:dyDescent="0.25">
      <c r="A69" s="178">
        <v>90075416001007</v>
      </c>
      <c r="B69" s="49">
        <v>1369.87</v>
      </c>
      <c r="C69" s="49" t="str">
        <f t="shared" si="1"/>
        <v>9007541600</v>
      </c>
    </row>
    <row r="70" spans="1:3" x14ac:dyDescent="0.25">
      <c r="A70" s="178">
        <v>90075417001008</v>
      </c>
      <c r="B70" s="49">
        <v>9180.27</v>
      </c>
      <c r="C70" s="49" t="str">
        <f t="shared" si="1"/>
        <v>9007541700</v>
      </c>
    </row>
    <row r="71" spans="1:3" x14ac:dyDescent="0.25">
      <c r="A71" s="178">
        <v>90091202001018</v>
      </c>
      <c r="B71" s="49">
        <v>40302.449999999997</v>
      </c>
      <c r="C71" s="49" t="str">
        <f t="shared" si="1"/>
        <v>9009120200</v>
      </c>
    </row>
    <row r="72" spans="1:3" x14ac:dyDescent="0.25">
      <c r="A72" s="178">
        <v>90091252001000</v>
      </c>
      <c r="B72" s="49">
        <v>30305.910000000003</v>
      </c>
      <c r="C72" s="49" t="str">
        <f t="shared" si="1"/>
        <v>9009125200</v>
      </c>
    </row>
    <row r="73" spans="1:3" x14ac:dyDescent="0.25">
      <c r="A73" s="178">
        <v>90091254001016</v>
      </c>
      <c r="B73" s="49">
        <v>22421.059999999998</v>
      </c>
      <c r="C73" s="49" t="str">
        <f t="shared" si="1"/>
        <v>9009125400</v>
      </c>
    </row>
    <row r="74" spans="1:3" x14ac:dyDescent="0.25">
      <c r="A74" s="178">
        <v>90091403002000</v>
      </c>
      <c r="B74" s="49">
        <v>2116.0699999999997</v>
      </c>
      <c r="C74" s="49" t="str">
        <f t="shared" si="1"/>
        <v>9009140300</v>
      </c>
    </row>
    <row r="75" spans="1:3" x14ac:dyDescent="0.25">
      <c r="A75" s="178">
        <v>90091404001003</v>
      </c>
      <c r="B75" s="49">
        <v>4812.6400000000003</v>
      </c>
      <c r="C75" s="49" t="str">
        <f t="shared" si="1"/>
        <v>9009140400</v>
      </c>
    </row>
    <row r="76" spans="1:3" x14ac:dyDescent="0.25">
      <c r="A76" s="178">
        <v>90091405003002</v>
      </c>
      <c r="B76" s="49">
        <v>9526.56</v>
      </c>
      <c r="C76" s="49" t="str">
        <f t="shared" si="1"/>
        <v>9009140500</v>
      </c>
    </row>
    <row r="77" spans="1:3" x14ac:dyDescent="0.25">
      <c r="A77" s="178">
        <v>90091406001011</v>
      </c>
      <c r="B77" s="49">
        <v>3329.19</v>
      </c>
      <c r="C77" s="49" t="str">
        <f t="shared" si="1"/>
        <v>9009140600</v>
      </c>
    </row>
    <row r="78" spans="1:3" x14ac:dyDescent="0.25">
      <c r="A78" s="178">
        <v>90091407002001</v>
      </c>
      <c r="B78" s="49">
        <v>1162.46</v>
      </c>
      <c r="C78" s="49" t="str">
        <f t="shared" si="1"/>
        <v>9009140700</v>
      </c>
    </row>
    <row r="79" spans="1:3" x14ac:dyDescent="0.25">
      <c r="A79" s="178">
        <v>90091408001002</v>
      </c>
      <c r="B79" s="49">
        <v>7923.87</v>
      </c>
      <c r="C79" s="49" t="str">
        <f t="shared" si="1"/>
        <v>9009140800</v>
      </c>
    </row>
    <row r="80" spans="1:3" x14ac:dyDescent="0.25">
      <c r="A80" s="178">
        <v>90091409005001</v>
      </c>
      <c r="B80" s="49">
        <v>5844.71</v>
      </c>
      <c r="C80" s="49" t="str">
        <f t="shared" si="1"/>
        <v>9009140900</v>
      </c>
    </row>
    <row r="81" spans="1:3" x14ac:dyDescent="0.25">
      <c r="A81" s="178">
        <v>90091412002008</v>
      </c>
      <c r="B81" s="49">
        <v>11925.85</v>
      </c>
      <c r="C81" s="49" t="str">
        <f t="shared" si="1"/>
        <v>9009141200</v>
      </c>
    </row>
    <row r="82" spans="1:3" x14ac:dyDescent="0.25">
      <c r="A82" s="178">
        <v>90091414002017</v>
      </c>
      <c r="B82" s="49">
        <v>17330.07</v>
      </c>
      <c r="C82" s="49" t="str">
        <f t="shared" si="1"/>
        <v>9009141400</v>
      </c>
    </row>
    <row r="83" spans="1:3" x14ac:dyDescent="0.25">
      <c r="A83" s="178">
        <v>90091415001001</v>
      </c>
      <c r="B83" s="49">
        <v>24974.969999999998</v>
      </c>
      <c r="C83" s="49" t="str">
        <f t="shared" si="1"/>
        <v>9009141500</v>
      </c>
    </row>
    <row r="84" spans="1:3" x14ac:dyDescent="0.25">
      <c r="A84" s="178">
        <v>90091416003006</v>
      </c>
      <c r="B84" s="49">
        <v>8109.18</v>
      </c>
      <c r="C84" s="49" t="str">
        <f t="shared" si="1"/>
        <v>9009141600</v>
      </c>
    </row>
    <row r="85" spans="1:3" x14ac:dyDescent="0.25">
      <c r="A85" s="178">
        <v>90091423001009</v>
      </c>
      <c r="B85" s="49">
        <v>23365.75</v>
      </c>
      <c r="C85" s="49" t="str">
        <f t="shared" si="1"/>
        <v>9009142300</v>
      </c>
    </row>
    <row r="86" spans="1:3" x14ac:dyDescent="0.25">
      <c r="A86" s="178">
        <v>90091424001019</v>
      </c>
      <c r="B86" s="49">
        <v>24688.320000000003</v>
      </c>
      <c r="C86" s="49" t="str">
        <f t="shared" si="1"/>
        <v>9009142400</v>
      </c>
    </row>
    <row r="87" spans="1:3" x14ac:dyDescent="0.25">
      <c r="A87" s="178">
        <v>90091425004000</v>
      </c>
      <c r="B87" s="49">
        <v>20053.909999999996</v>
      </c>
      <c r="C87" s="49" t="str">
        <f t="shared" si="1"/>
        <v>9009142500</v>
      </c>
    </row>
    <row r="88" spans="1:3" x14ac:dyDescent="0.25">
      <c r="A88" s="178">
        <v>90091427004023</v>
      </c>
      <c r="B88" s="49">
        <v>20198.849999999999</v>
      </c>
      <c r="C88" s="49" t="str">
        <f t="shared" si="1"/>
        <v>9009142700</v>
      </c>
    </row>
    <row r="89" spans="1:3" x14ac:dyDescent="0.25">
      <c r="A89" s="178">
        <v>90091545004002</v>
      </c>
      <c r="B89" s="49">
        <v>15169.579999999998</v>
      </c>
      <c r="C89" s="49" t="str">
        <f t="shared" si="1"/>
        <v>9009154500</v>
      </c>
    </row>
    <row r="90" spans="1:3" x14ac:dyDescent="0.25">
      <c r="A90" s="178">
        <v>90091546002012</v>
      </c>
      <c r="B90" s="49">
        <v>28826.210000000003</v>
      </c>
      <c r="C90" s="49" t="str">
        <f t="shared" si="1"/>
        <v>9009154600</v>
      </c>
    </row>
    <row r="91" spans="1:3" x14ac:dyDescent="0.25">
      <c r="A91" s="178">
        <v>90091551001002</v>
      </c>
      <c r="B91" s="49">
        <v>14304.050000000001</v>
      </c>
      <c r="C91" s="49" t="str">
        <f t="shared" si="1"/>
        <v>9009155100</v>
      </c>
    </row>
    <row r="92" spans="1:3" x14ac:dyDescent="0.25">
      <c r="A92" s="178">
        <v>90091655002000</v>
      </c>
      <c r="B92" s="49">
        <v>28754.670000000002</v>
      </c>
      <c r="C92" s="49" t="str">
        <f t="shared" si="1"/>
        <v>9009165500</v>
      </c>
    </row>
    <row r="93" spans="1:3" x14ac:dyDescent="0.25">
      <c r="A93" s="178">
        <v>90091701002001</v>
      </c>
      <c r="B93" s="49">
        <v>2194.6799999999998</v>
      </c>
      <c r="C93" s="49" t="str">
        <f t="shared" si="1"/>
        <v>9009170100</v>
      </c>
    </row>
    <row r="94" spans="1:3" x14ac:dyDescent="0.25">
      <c r="A94" s="178">
        <v>90091703002004</v>
      </c>
      <c r="B94" s="49">
        <v>7104.0599999999995</v>
      </c>
      <c r="C94" s="49" t="str">
        <f t="shared" si="1"/>
        <v>9009170300</v>
      </c>
    </row>
    <row r="95" spans="1:3" x14ac:dyDescent="0.25">
      <c r="A95" s="178">
        <v>90091709002011</v>
      </c>
      <c r="B95" s="49">
        <v>4870</v>
      </c>
      <c r="C95" s="49" t="str">
        <f t="shared" si="1"/>
        <v>9009170900</v>
      </c>
    </row>
    <row r="96" spans="1:3" x14ac:dyDescent="0.25">
      <c r="A96" s="178">
        <v>90091710001003</v>
      </c>
      <c r="B96" s="49">
        <v>8201.4</v>
      </c>
      <c r="C96" s="49" t="str">
        <f t="shared" si="1"/>
        <v>9009171000</v>
      </c>
    </row>
    <row r="97" spans="1:3" x14ac:dyDescent="0.25">
      <c r="A97" s="178">
        <v>90091714001008</v>
      </c>
      <c r="B97" s="49">
        <v>1445.75</v>
      </c>
      <c r="C97" s="49" t="str">
        <f t="shared" si="1"/>
        <v>9009171400</v>
      </c>
    </row>
    <row r="98" spans="1:3" x14ac:dyDescent="0.25">
      <c r="A98" s="178">
        <v>90091715002008</v>
      </c>
      <c r="B98" s="49">
        <v>2509.92</v>
      </c>
      <c r="C98" s="49" t="str">
        <f t="shared" si="1"/>
        <v>9009171500</v>
      </c>
    </row>
    <row r="99" spans="1:3" x14ac:dyDescent="0.25">
      <c r="A99" s="178">
        <v>90091803002011</v>
      </c>
      <c r="B99" s="49">
        <v>15467.689999999999</v>
      </c>
      <c r="C99" s="49" t="str">
        <f t="shared" si="1"/>
        <v>9009180300</v>
      </c>
    </row>
    <row r="100" spans="1:3" x14ac:dyDescent="0.25">
      <c r="A100" s="178">
        <v>90093502001003</v>
      </c>
      <c r="B100" s="49">
        <v>0</v>
      </c>
      <c r="C100" s="49" t="str">
        <f t="shared" si="1"/>
        <v>9009350200</v>
      </c>
    </row>
    <row r="101" spans="1:3" x14ac:dyDescent="0.25">
      <c r="A101" s="178">
        <v>90093503002008</v>
      </c>
      <c r="B101" s="49">
        <v>1516.69</v>
      </c>
      <c r="C101" s="49" t="str">
        <f t="shared" si="1"/>
        <v>9009350300</v>
      </c>
    </row>
    <row r="102" spans="1:3" x14ac:dyDescent="0.25">
      <c r="A102" s="178">
        <v>90093505002013</v>
      </c>
      <c r="B102" s="49">
        <v>3294.8999999999996</v>
      </c>
      <c r="C102" s="49" t="str">
        <f t="shared" si="1"/>
        <v>9009350500</v>
      </c>
    </row>
    <row r="103" spans="1:3" x14ac:dyDescent="0.25">
      <c r="A103" s="178">
        <v>90093508004014</v>
      </c>
      <c r="B103" s="49">
        <v>6292.84</v>
      </c>
      <c r="C103" s="49" t="str">
        <f t="shared" si="1"/>
        <v>9009350800</v>
      </c>
    </row>
    <row r="104" spans="1:3" x14ac:dyDescent="0.25">
      <c r="A104" s="178">
        <v>90093511002000</v>
      </c>
      <c r="B104" s="49">
        <v>11564.609999999999</v>
      </c>
      <c r="C104" s="49" t="str">
        <f t="shared" si="1"/>
        <v>9009351100</v>
      </c>
    </row>
    <row r="105" spans="1:3" x14ac:dyDescent="0.25">
      <c r="A105" s="178">
        <v>90093513003006</v>
      </c>
      <c r="B105" s="49">
        <v>15226.710000000001</v>
      </c>
      <c r="C105" s="49" t="str">
        <f t="shared" si="1"/>
        <v>9009351300</v>
      </c>
    </row>
    <row r="106" spans="1:3" x14ac:dyDescent="0.25">
      <c r="A106" s="178">
        <v>90093514003004</v>
      </c>
      <c r="B106" s="49">
        <v>8325.7100000000009</v>
      </c>
      <c r="C106" s="49" t="str">
        <f t="shared" si="1"/>
        <v>9009351400</v>
      </c>
    </row>
    <row r="107" spans="1:3" x14ac:dyDescent="0.25">
      <c r="A107" s="178">
        <v>90093516011004</v>
      </c>
      <c r="B107" s="49">
        <v>13038.650000000001</v>
      </c>
      <c r="C107" s="49" t="str">
        <f t="shared" si="1"/>
        <v>9009351601</v>
      </c>
    </row>
    <row r="108" spans="1:3" x14ac:dyDescent="0.25">
      <c r="A108" s="178">
        <v>90093517001006</v>
      </c>
      <c r="B108" s="49">
        <v>3702.44</v>
      </c>
      <c r="C108" s="49" t="str">
        <f t="shared" si="1"/>
        <v>9009351700</v>
      </c>
    </row>
    <row r="109" spans="1:3" x14ac:dyDescent="0.25">
      <c r="A109" s="178">
        <v>90093522001012</v>
      </c>
      <c r="B109" s="49">
        <v>2404.75</v>
      </c>
      <c r="C109" s="49" t="str">
        <f t="shared" si="1"/>
        <v>9009352200</v>
      </c>
    </row>
    <row r="110" spans="1:3" x14ac:dyDescent="0.25">
      <c r="A110" s="178">
        <v>90093523002001</v>
      </c>
      <c r="B110" s="49">
        <v>17031.54</v>
      </c>
      <c r="C110" s="49" t="str">
        <f t="shared" si="1"/>
        <v>9009352300</v>
      </c>
    </row>
    <row r="111" spans="1:3" x14ac:dyDescent="0.25">
      <c r="A111" s="178">
        <v>90093524001006</v>
      </c>
      <c r="B111" s="49">
        <v>30398.410000000003</v>
      </c>
      <c r="C111" s="49" t="str">
        <f t="shared" si="1"/>
        <v>9009352400</v>
      </c>
    </row>
    <row r="112" spans="1:3" x14ac:dyDescent="0.25">
      <c r="A112" s="178">
        <v>90093525002008</v>
      </c>
      <c r="B112" s="49">
        <v>26997.010000000002</v>
      </c>
      <c r="C112" s="49" t="str">
        <f t="shared" si="1"/>
        <v>9009352500</v>
      </c>
    </row>
    <row r="113" spans="1:3" x14ac:dyDescent="0.25">
      <c r="A113" s="178">
        <v>90093526001001</v>
      </c>
      <c r="B113" s="49">
        <v>22261.11</v>
      </c>
      <c r="C113" s="49" t="str">
        <f t="shared" si="1"/>
        <v>9009352600</v>
      </c>
    </row>
    <row r="114" spans="1:3" x14ac:dyDescent="0.25">
      <c r="A114" s="178">
        <v>90093527012002</v>
      </c>
      <c r="B114" s="49">
        <v>2173.5099999999998</v>
      </c>
      <c r="C114" s="49" t="str">
        <f t="shared" si="1"/>
        <v>9009352701</v>
      </c>
    </row>
    <row r="115" spans="1:3" x14ac:dyDescent="0.25">
      <c r="A115" s="178">
        <v>90093614021013</v>
      </c>
      <c r="B115" s="49">
        <v>4311.72</v>
      </c>
      <c r="C115" s="49" t="str">
        <f t="shared" si="1"/>
        <v>9009361402</v>
      </c>
    </row>
    <row r="116" spans="1:3" x14ac:dyDescent="0.25">
      <c r="A116" s="178">
        <v>90116903002011</v>
      </c>
      <c r="B116" s="49">
        <v>25312.46</v>
      </c>
      <c r="C116" s="49" t="str">
        <f t="shared" si="1"/>
        <v>9011690300</v>
      </c>
    </row>
    <row r="117" spans="1:3" x14ac:dyDescent="0.25">
      <c r="A117" s="178">
        <v>90116904002007</v>
      </c>
      <c r="B117" s="49">
        <v>8518.61</v>
      </c>
      <c r="C117" s="49" t="str">
        <f t="shared" si="1"/>
        <v>9011690400</v>
      </c>
    </row>
    <row r="118" spans="1:3" x14ac:dyDescent="0.25">
      <c r="A118" s="178">
        <v>90116905002028</v>
      </c>
      <c r="B118" s="49">
        <v>3005.38</v>
      </c>
      <c r="C118" s="49" t="str">
        <f t="shared" si="1"/>
        <v>9011690500</v>
      </c>
    </row>
    <row r="119" spans="1:3" x14ac:dyDescent="0.25">
      <c r="A119" s="178">
        <v>90116907001021</v>
      </c>
      <c r="B119" s="49">
        <v>2997.74</v>
      </c>
      <c r="C119" s="49" t="str">
        <f t="shared" si="1"/>
        <v>9011690700</v>
      </c>
    </row>
    <row r="120" spans="1:3" x14ac:dyDescent="0.25">
      <c r="A120" s="178">
        <v>90116908002011</v>
      </c>
      <c r="B120" s="49">
        <v>9894.0300000000007</v>
      </c>
      <c r="C120" s="49" t="str">
        <f t="shared" si="1"/>
        <v>9011690800</v>
      </c>
    </row>
    <row r="121" spans="1:3" x14ac:dyDescent="0.25">
      <c r="A121" s="178">
        <v>90116961002013</v>
      </c>
      <c r="B121" s="49">
        <v>0</v>
      </c>
      <c r="C121" s="49" t="str">
        <f t="shared" si="1"/>
        <v>9011696100</v>
      </c>
    </row>
    <row r="122" spans="1:3" x14ac:dyDescent="0.25">
      <c r="A122" s="178">
        <v>90116968003010</v>
      </c>
      <c r="B122" s="49"/>
      <c r="C122" s="49" t="str">
        <f t="shared" si="1"/>
        <v>9011696800</v>
      </c>
    </row>
    <row r="123" spans="1:3" x14ac:dyDescent="0.25">
      <c r="A123" s="178">
        <v>90118703004018</v>
      </c>
      <c r="B123" s="49">
        <v>5137.41</v>
      </c>
      <c r="C123" s="49" t="str">
        <f t="shared" si="1"/>
        <v>9011870300</v>
      </c>
    </row>
    <row r="124" spans="1:3" x14ac:dyDescent="0.25">
      <c r="A124" s="178">
        <v>90135302001013</v>
      </c>
      <c r="B124" s="49">
        <v>12090.15</v>
      </c>
      <c r="C124" s="49" t="str">
        <f t="shared" si="1"/>
        <v>9013530200</v>
      </c>
    </row>
    <row r="125" spans="1:3" x14ac:dyDescent="0.25">
      <c r="A125" s="178">
        <v>90138813002002</v>
      </c>
      <c r="B125" s="49">
        <v>19239</v>
      </c>
      <c r="C125" s="49" t="str">
        <f t="shared" si="1"/>
        <v>9013881300</v>
      </c>
    </row>
    <row r="126" spans="1:3" x14ac:dyDescent="0.25">
      <c r="A126" s="178">
        <v>90158003001008</v>
      </c>
      <c r="B126" s="49">
        <v>9746.0400000000009</v>
      </c>
      <c r="C126" s="49" t="str">
        <f t="shared" si="1"/>
        <v>9015800300</v>
      </c>
    </row>
    <row r="127" spans="1:3" x14ac:dyDescent="0.25">
      <c r="A127" s="178">
        <v>90158006002011</v>
      </c>
      <c r="B127" s="49">
        <v>3162.7799999999997</v>
      </c>
      <c r="C127" s="49" t="str">
        <f t="shared" si="1"/>
        <v>9015800600</v>
      </c>
    </row>
    <row r="128" spans="1:3" x14ac:dyDescent="0.25">
      <c r="A128" s="178">
        <v>90158007003013</v>
      </c>
      <c r="B128" s="49">
        <v>12276.68</v>
      </c>
      <c r="C128" s="49" t="str">
        <f t="shared" si="1"/>
        <v>9015800700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B836-4107-4AAB-8493-084EB38EBF0E}">
  <dimension ref="A1:AZ826"/>
  <sheetViews>
    <sheetView topLeftCell="AQ1" workbookViewId="0">
      <selection activeCell="AZ17" sqref="AZ17"/>
    </sheetView>
  </sheetViews>
  <sheetFormatPr defaultRowHeight="15" x14ac:dyDescent="0.25"/>
  <cols>
    <col min="1" max="1" width="15.140625" customWidth="1"/>
    <col min="3" max="3" width="9.42578125" customWidth="1"/>
    <col min="4" max="4" width="13.5703125" customWidth="1"/>
    <col min="5" max="5" width="30.7109375" customWidth="1"/>
    <col min="6" max="6" width="17.85546875" customWidth="1"/>
    <col min="9" max="9" width="14.28515625" bestFit="1" customWidth="1"/>
    <col min="10" max="10" width="11" bestFit="1" customWidth="1"/>
    <col min="11" max="11" width="14.42578125" bestFit="1" customWidth="1"/>
    <col min="12" max="12" width="18.42578125" bestFit="1" customWidth="1"/>
    <col min="13" max="13" width="18" bestFit="1" customWidth="1"/>
    <col min="14" max="14" width="27.42578125" bestFit="1" customWidth="1"/>
    <col min="15" max="15" width="25.7109375" bestFit="1" customWidth="1"/>
    <col min="16" max="16" width="35.140625" bestFit="1" customWidth="1"/>
    <col min="17" max="17" width="11.140625" bestFit="1" customWidth="1"/>
    <col min="18" max="18" width="11.7109375" bestFit="1" customWidth="1"/>
    <col min="19" max="19" width="28.42578125" bestFit="1" customWidth="1"/>
    <col min="20" max="20" width="37.85546875" bestFit="1" customWidth="1"/>
    <col min="21" max="21" width="36.5703125" bestFit="1" customWidth="1"/>
    <col min="22" max="22" width="46.42578125" bestFit="1" customWidth="1"/>
    <col min="23" max="23" width="13.140625" bestFit="1" customWidth="1"/>
    <col min="24" max="24" width="21.42578125" bestFit="1" customWidth="1"/>
    <col min="25" max="25" width="30.85546875" bestFit="1" customWidth="1"/>
    <col min="26" max="26" width="29.5703125" bestFit="1" customWidth="1"/>
    <col min="27" max="27" width="39" bestFit="1" customWidth="1"/>
    <col min="28" max="28" width="13.140625" bestFit="1" customWidth="1"/>
    <col min="29" max="29" width="52.85546875" bestFit="1" customWidth="1"/>
    <col min="30" max="30" width="47.7109375" bestFit="1" customWidth="1"/>
    <col min="31" max="31" width="45.42578125" bestFit="1" customWidth="1"/>
    <col min="32" max="32" width="31" bestFit="1" customWidth="1"/>
    <col min="33" max="33" width="41.28515625" bestFit="1" customWidth="1"/>
    <col min="34" max="34" width="36.42578125" bestFit="1" customWidth="1"/>
    <col min="35" max="35" width="40.28515625" bestFit="1" customWidth="1"/>
    <col min="36" max="36" width="50.7109375" bestFit="1" customWidth="1"/>
    <col min="37" max="37" width="37.42578125" bestFit="1" customWidth="1"/>
    <col min="40" max="40" width="14.7109375" bestFit="1" customWidth="1"/>
    <col min="41" max="41" width="32.85546875" bestFit="1" customWidth="1"/>
    <col min="42" max="42" width="41" bestFit="1" customWidth="1"/>
    <col min="45" max="45" width="15.28515625" bestFit="1" customWidth="1"/>
    <col min="46" max="46" width="14.28515625" bestFit="1" customWidth="1"/>
    <col min="51" max="51" width="16.42578125" customWidth="1"/>
    <col min="52" max="52" width="21.85546875" customWidth="1"/>
  </cols>
  <sheetData>
    <row r="1" spans="1:52" x14ac:dyDescent="0.25">
      <c r="A1" t="s">
        <v>1989</v>
      </c>
      <c r="B1" t="s">
        <v>1990</v>
      </c>
      <c r="C1" t="s">
        <v>1991</v>
      </c>
      <c r="D1" t="s">
        <v>1992</v>
      </c>
      <c r="E1" t="s">
        <v>1993</v>
      </c>
      <c r="F1" t="s">
        <v>1994</v>
      </c>
    </row>
    <row r="2" spans="1:52" x14ac:dyDescent="0.25">
      <c r="A2">
        <v>9001100100</v>
      </c>
      <c r="B2" t="s">
        <v>1995</v>
      </c>
      <c r="C2" t="s">
        <v>1996</v>
      </c>
      <c r="E2">
        <v>3</v>
      </c>
      <c r="F2" t="s">
        <v>239</v>
      </c>
      <c r="I2" t="s">
        <v>1</v>
      </c>
      <c r="J2" t="s">
        <v>1963</v>
      </c>
      <c r="K2" t="s">
        <v>2</v>
      </c>
      <c r="L2" t="s">
        <v>286</v>
      </c>
      <c r="M2" t="s">
        <v>8</v>
      </c>
      <c r="N2" t="s">
        <v>9</v>
      </c>
      <c r="O2" t="s">
        <v>10</v>
      </c>
      <c r="P2" t="s">
        <v>15</v>
      </c>
      <c r="Q2" t="s">
        <v>277</v>
      </c>
      <c r="R2" t="s">
        <v>278</v>
      </c>
      <c r="S2" t="s">
        <v>7</v>
      </c>
      <c r="T2" t="s">
        <v>13</v>
      </c>
      <c r="U2" t="s">
        <v>12</v>
      </c>
      <c r="V2" t="s">
        <v>14</v>
      </c>
      <c r="W2" t="s">
        <v>279</v>
      </c>
      <c r="X2" t="s">
        <v>16</v>
      </c>
      <c r="Y2" t="s">
        <v>17</v>
      </c>
      <c r="Z2" t="s">
        <v>18</v>
      </c>
      <c r="AA2" t="s">
        <v>19</v>
      </c>
      <c r="AB2" t="s">
        <v>280</v>
      </c>
      <c r="AC2" t="s">
        <v>1967</v>
      </c>
      <c r="AD2" t="s">
        <v>1968</v>
      </c>
      <c r="AE2" t="s">
        <v>1969</v>
      </c>
      <c r="AF2" t="s">
        <v>1970</v>
      </c>
      <c r="AG2" t="s">
        <v>1971</v>
      </c>
      <c r="AH2" t="s">
        <v>1972</v>
      </c>
      <c r="AI2" t="s">
        <v>1973</v>
      </c>
      <c r="AJ2" t="s">
        <v>2833</v>
      </c>
      <c r="AK2" t="s">
        <v>2834</v>
      </c>
      <c r="AL2" t="s">
        <v>2835</v>
      </c>
    </row>
    <row r="3" spans="1:52" x14ac:dyDescent="0.25">
      <c r="A3">
        <v>9001100200</v>
      </c>
      <c r="B3" t="s">
        <v>1997</v>
      </c>
      <c r="C3" t="s">
        <v>1996</v>
      </c>
      <c r="E3">
        <v>3</v>
      </c>
      <c r="F3" t="s">
        <v>239</v>
      </c>
      <c r="I3" s="49">
        <v>9001055100</v>
      </c>
      <c r="J3" s="49">
        <v>9001055100</v>
      </c>
      <c r="K3" s="107" t="s">
        <v>238</v>
      </c>
      <c r="L3" s="107" t="s">
        <v>239</v>
      </c>
      <c r="M3" s="49">
        <v>394.428</v>
      </c>
      <c r="N3" s="49">
        <v>1.3553941470087741E-5</v>
      </c>
      <c r="O3" s="49">
        <v>0</v>
      </c>
      <c r="P3" s="49">
        <v>0</v>
      </c>
      <c r="Q3" s="107" t="s">
        <v>290</v>
      </c>
      <c r="R3" s="107" t="s">
        <v>1965</v>
      </c>
      <c r="S3" s="49">
        <v>394.428</v>
      </c>
      <c r="T3" s="49">
        <v>1.3553941470087741E-5</v>
      </c>
      <c r="U3" s="49">
        <v>0</v>
      </c>
      <c r="V3" s="49">
        <v>0</v>
      </c>
      <c r="W3" s="107" t="s">
        <v>1965</v>
      </c>
      <c r="X3" s="49">
        <v>0</v>
      </c>
      <c r="Y3" s="49">
        <v>1.3553941470087741E-5</v>
      </c>
      <c r="Z3" s="49">
        <v>0</v>
      </c>
      <c r="AA3" s="49">
        <v>0</v>
      </c>
      <c r="AB3" s="107" t="s">
        <v>1965</v>
      </c>
      <c r="AC3" s="49">
        <v>118.30200000000001</v>
      </c>
      <c r="AD3" s="49">
        <v>4000</v>
      </c>
      <c r="AE3" s="49">
        <v>1</v>
      </c>
      <c r="AF3" s="49">
        <v>1</v>
      </c>
      <c r="AG3" s="49">
        <v>4</v>
      </c>
      <c r="AH3" s="49">
        <v>2.5</v>
      </c>
      <c r="AI3" s="49">
        <v>3</v>
      </c>
      <c r="AJ3" s="49">
        <v>2</v>
      </c>
      <c r="AK3" s="107" t="s">
        <v>239</v>
      </c>
      <c r="AN3" s="105" t="s">
        <v>281</v>
      </c>
      <c r="AO3" s="49" t="s">
        <v>1974</v>
      </c>
      <c r="AP3" s="49" t="s">
        <v>1975</v>
      </c>
      <c r="AX3" t="s">
        <v>2836</v>
      </c>
      <c r="AY3" t="s">
        <v>2837</v>
      </c>
      <c r="AZ3" t="s">
        <v>2838</v>
      </c>
    </row>
    <row r="4" spans="1:52" x14ac:dyDescent="0.25">
      <c r="A4">
        <v>9001010101</v>
      </c>
      <c r="B4" t="s">
        <v>1998</v>
      </c>
      <c r="C4" t="s">
        <v>1996</v>
      </c>
      <c r="E4">
        <v>2</v>
      </c>
      <c r="F4" t="s">
        <v>239</v>
      </c>
      <c r="I4" s="49">
        <v>9001100100</v>
      </c>
      <c r="J4" s="49">
        <v>9001100100</v>
      </c>
      <c r="K4" s="107" t="s">
        <v>246</v>
      </c>
      <c r="L4" s="107" t="s">
        <v>239</v>
      </c>
      <c r="M4" s="49">
        <v>278.06810000000002</v>
      </c>
      <c r="N4" s="49">
        <v>9.5554036531344254E-6</v>
      </c>
      <c r="O4" s="49">
        <v>0</v>
      </c>
      <c r="P4" s="49">
        <v>0</v>
      </c>
      <c r="Q4" s="107" t="s">
        <v>290</v>
      </c>
      <c r="R4" s="107" t="s">
        <v>1965</v>
      </c>
      <c r="S4" s="49">
        <v>278.06810000000002</v>
      </c>
      <c r="T4" s="49">
        <v>9.5554036531344254E-6</v>
      </c>
      <c r="U4" s="49">
        <v>0</v>
      </c>
      <c r="V4" s="49">
        <v>0</v>
      </c>
      <c r="W4" s="107" t="s">
        <v>1965</v>
      </c>
      <c r="X4" s="49">
        <v>0</v>
      </c>
      <c r="Y4" s="49">
        <v>9.5554036531344254E-6</v>
      </c>
      <c r="Z4" s="49">
        <v>0</v>
      </c>
      <c r="AA4" s="49">
        <v>0</v>
      </c>
      <c r="AB4" s="107" t="s">
        <v>1965</v>
      </c>
      <c r="AC4" s="49">
        <v>75.588999999999999</v>
      </c>
      <c r="AD4" s="49">
        <v>2056</v>
      </c>
      <c r="AE4" s="49">
        <v>1</v>
      </c>
      <c r="AF4" s="49">
        <v>1</v>
      </c>
      <c r="AG4" s="49">
        <v>3</v>
      </c>
      <c r="AH4" s="49">
        <v>2</v>
      </c>
      <c r="AI4" s="49">
        <v>2</v>
      </c>
      <c r="AJ4" s="49">
        <v>3</v>
      </c>
      <c r="AK4" s="107" t="s">
        <v>239</v>
      </c>
      <c r="AN4" s="106" t="s">
        <v>239</v>
      </c>
      <c r="AO4" s="107">
        <v>10595663.166800003</v>
      </c>
      <c r="AP4" s="107">
        <v>4315527.95</v>
      </c>
      <c r="AX4" t="s">
        <v>244</v>
      </c>
      <c r="AY4" s="118">
        <v>1534129.7640999998</v>
      </c>
      <c r="AZ4" s="118">
        <v>701226.37999999977</v>
      </c>
    </row>
    <row r="5" spans="1:52" x14ac:dyDescent="0.25">
      <c r="A5">
        <v>9001010102</v>
      </c>
      <c r="B5" t="s">
        <v>1999</v>
      </c>
      <c r="C5" t="s">
        <v>1996</v>
      </c>
      <c r="E5">
        <v>2</v>
      </c>
      <c r="F5" t="s">
        <v>239</v>
      </c>
      <c r="I5" s="49">
        <v>9001100100</v>
      </c>
      <c r="J5" s="49">
        <v>9001100100</v>
      </c>
      <c r="K5" s="107" t="s">
        <v>242</v>
      </c>
      <c r="L5" s="107" t="s">
        <v>239</v>
      </c>
      <c r="M5" s="49">
        <v>601.6232</v>
      </c>
      <c r="N5" s="49">
        <v>2.0673901548183421E-5</v>
      </c>
      <c r="O5" s="49">
        <v>0</v>
      </c>
      <c r="P5" s="49">
        <v>0</v>
      </c>
      <c r="Q5" s="107" t="s">
        <v>290</v>
      </c>
      <c r="R5" s="107" t="s">
        <v>1965</v>
      </c>
      <c r="S5" s="49">
        <v>84.520700000000005</v>
      </c>
      <c r="T5" s="49">
        <v>2.0673901548183421E-5</v>
      </c>
      <c r="U5" s="49">
        <v>0</v>
      </c>
      <c r="V5" s="49">
        <v>0</v>
      </c>
      <c r="W5" s="107" t="s">
        <v>1965</v>
      </c>
      <c r="X5" s="49">
        <v>517.10249999999996</v>
      </c>
      <c r="Y5" s="49">
        <v>2.0673901548183421E-5</v>
      </c>
      <c r="Z5" s="49">
        <v>0</v>
      </c>
      <c r="AA5" s="49">
        <v>0</v>
      </c>
      <c r="AB5" s="107" t="s">
        <v>1965</v>
      </c>
      <c r="AC5" s="49">
        <v>75.588999999999999</v>
      </c>
      <c r="AD5" s="49">
        <v>2056</v>
      </c>
      <c r="AE5" s="49">
        <v>1</v>
      </c>
      <c r="AF5" s="49">
        <v>1</v>
      </c>
      <c r="AG5" s="49">
        <v>3</v>
      </c>
      <c r="AH5" s="49">
        <v>2</v>
      </c>
      <c r="AI5" s="49">
        <v>2</v>
      </c>
      <c r="AJ5" s="49">
        <v>3</v>
      </c>
      <c r="AK5" s="107" t="s">
        <v>239</v>
      </c>
      <c r="AN5" s="157">
        <v>9001055100</v>
      </c>
      <c r="AO5" s="107">
        <v>394.428</v>
      </c>
      <c r="AP5" s="107">
        <v>0</v>
      </c>
      <c r="AX5" t="s">
        <v>1965</v>
      </c>
      <c r="AY5" s="118">
        <v>10595663.166800003</v>
      </c>
      <c r="AZ5" s="118">
        <v>4315527.95</v>
      </c>
    </row>
    <row r="6" spans="1:52" x14ac:dyDescent="0.25">
      <c r="A6">
        <v>9001010201</v>
      </c>
      <c r="B6" t="s">
        <v>2000</v>
      </c>
      <c r="C6" t="s">
        <v>1996</v>
      </c>
      <c r="E6">
        <v>2</v>
      </c>
      <c r="F6" t="s">
        <v>239</v>
      </c>
      <c r="I6" s="49">
        <v>9001055200</v>
      </c>
      <c r="J6" s="49">
        <v>9001055200</v>
      </c>
      <c r="K6" s="107" t="s">
        <v>238</v>
      </c>
      <c r="L6" s="107" t="s">
        <v>239</v>
      </c>
      <c r="M6" s="49">
        <v>887.51059999999995</v>
      </c>
      <c r="N6" s="49">
        <v>3.049800401209461E-5</v>
      </c>
      <c r="O6" s="49">
        <v>0</v>
      </c>
      <c r="P6" s="49">
        <v>0</v>
      </c>
      <c r="Q6" s="107" t="s">
        <v>290</v>
      </c>
      <c r="R6" s="107" t="s">
        <v>1965</v>
      </c>
      <c r="S6" s="49">
        <v>887.51059999999995</v>
      </c>
      <c r="T6" s="49">
        <v>3.049800401209461E-5</v>
      </c>
      <c r="U6" s="49">
        <v>0</v>
      </c>
      <c r="V6" s="49">
        <v>0</v>
      </c>
      <c r="W6" s="107" t="s">
        <v>1965</v>
      </c>
      <c r="X6" s="49">
        <v>0</v>
      </c>
      <c r="Y6" s="49">
        <v>3.049800401209461E-5</v>
      </c>
      <c r="Z6" s="49">
        <v>0</v>
      </c>
      <c r="AA6" s="49">
        <v>0</v>
      </c>
      <c r="AB6" s="107" t="s">
        <v>1965</v>
      </c>
      <c r="AC6" s="49">
        <v>141.63800000000001</v>
      </c>
      <c r="AD6" s="49">
        <v>3750</v>
      </c>
      <c r="AE6" s="49">
        <v>1</v>
      </c>
      <c r="AF6" s="49">
        <v>1</v>
      </c>
      <c r="AG6" s="49">
        <v>1</v>
      </c>
      <c r="AH6" s="49">
        <v>1</v>
      </c>
      <c r="AI6" s="49">
        <v>1</v>
      </c>
      <c r="AJ6" s="49">
        <v>2</v>
      </c>
      <c r="AK6" s="107" t="s">
        <v>239</v>
      </c>
      <c r="AN6" s="157">
        <v>9001055200</v>
      </c>
      <c r="AO6" s="107">
        <v>887.51059999999995</v>
      </c>
      <c r="AP6" s="107">
        <v>0</v>
      </c>
    </row>
    <row r="7" spans="1:52" x14ac:dyDescent="0.25">
      <c r="A7">
        <v>9001010202</v>
      </c>
      <c r="B7" t="s">
        <v>2001</v>
      </c>
      <c r="C7" t="s">
        <v>1996</v>
      </c>
      <c r="E7">
        <v>2</v>
      </c>
      <c r="F7" t="s">
        <v>239</v>
      </c>
      <c r="I7" s="49">
        <v>9001100200</v>
      </c>
      <c r="J7" s="49">
        <v>9001100200</v>
      </c>
      <c r="K7" s="107" t="s">
        <v>246</v>
      </c>
      <c r="L7" s="107" t="s">
        <v>239</v>
      </c>
      <c r="M7" s="49">
        <v>569.35</v>
      </c>
      <c r="N7" s="49">
        <v>1.9564880221471233E-5</v>
      </c>
      <c r="O7" s="49">
        <v>0</v>
      </c>
      <c r="P7" s="49">
        <v>0</v>
      </c>
      <c r="Q7" s="107" t="s">
        <v>290</v>
      </c>
      <c r="R7" s="107" t="s">
        <v>1965</v>
      </c>
      <c r="S7" s="49">
        <v>569.35</v>
      </c>
      <c r="T7" s="49">
        <v>1.9564880221471233E-5</v>
      </c>
      <c r="U7" s="49">
        <v>0</v>
      </c>
      <c r="V7" s="49">
        <v>0</v>
      </c>
      <c r="W7" s="107" t="s">
        <v>1965</v>
      </c>
      <c r="X7" s="49">
        <v>0</v>
      </c>
      <c r="Y7" s="49">
        <v>1.9564880221471233E-5</v>
      </c>
      <c r="Z7" s="49">
        <v>0</v>
      </c>
      <c r="AA7" s="49">
        <v>0</v>
      </c>
      <c r="AB7" s="107" t="s">
        <v>1965</v>
      </c>
      <c r="AC7" s="49">
        <v>65.421999999999997</v>
      </c>
      <c r="AD7" s="49">
        <v>2304</v>
      </c>
      <c r="AE7" s="49">
        <v>2</v>
      </c>
      <c r="AF7" s="49">
        <v>1</v>
      </c>
      <c r="AG7" s="49">
        <v>4</v>
      </c>
      <c r="AH7" s="49">
        <v>3</v>
      </c>
      <c r="AI7" s="49">
        <v>3</v>
      </c>
      <c r="AJ7" s="49">
        <v>3</v>
      </c>
      <c r="AK7" s="107" t="s">
        <v>239</v>
      </c>
      <c r="AN7" s="157">
        <v>9001060100</v>
      </c>
      <c r="AO7" s="107">
        <v>58128.328499999901</v>
      </c>
      <c r="AP7" s="107">
        <v>19857.8</v>
      </c>
    </row>
    <row r="8" spans="1:52" x14ac:dyDescent="0.25">
      <c r="A8">
        <v>9001010300</v>
      </c>
      <c r="B8" t="s">
        <v>2002</v>
      </c>
      <c r="C8" t="s">
        <v>1996</v>
      </c>
      <c r="E8">
        <v>2</v>
      </c>
      <c r="F8" t="s">
        <v>239</v>
      </c>
      <c r="I8" s="49">
        <v>9001060100</v>
      </c>
      <c r="J8" s="49">
        <v>9001060100</v>
      </c>
      <c r="K8" s="107" t="s">
        <v>240</v>
      </c>
      <c r="L8" s="107" t="s">
        <v>239</v>
      </c>
      <c r="M8" s="49">
        <v>0.90290000000000004</v>
      </c>
      <c r="N8" s="49">
        <v>3.1026838240039302E-8</v>
      </c>
      <c r="O8" s="49">
        <v>0</v>
      </c>
      <c r="P8" s="49">
        <v>0</v>
      </c>
      <c r="Q8" s="107" t="s">
        <v>290</v>
      </c>
      <c r="R8" s="107" t="s">
        <v>290</v>
      </c>
      <c r="S8" s="49">
        <v>0</v>
      </c>
      <c r="T8" s="49">
        <v>3.1026838240039302E-8</v>
      </c>
      <c r="U8" s="49">
        <v>0</v>
      </c>
      <c r="V8" s="49">
        <v>0</v>
      </c>
      <c r="W8" s="107" t="s">
        <v>290</v>
      </c>
      <c r="X8" s="49">
        <v>0.90290000000000004</v>
      </c>
      <c r="Y8" s="49">
        <v>3.1026838240039302E-8</v>
      </c>
      <c r="Z8" s="49">
        <v>0</v>
      </c>
      <c r="AA8" s="49">
        <v>0</v>
      </c>
      <c r="AB8" s="107" t="s">
        <v>290</v>
      </c>
      <c r="AC8" s="49">
        <v>85.387</v>
      </c>
      <c r="AD8" s="49">
        <v>2313</v>
      </c>
      <c r="AE8" s="49">
        <v>1</v>
      </c>
      <c r="AF8" s="49">
        <v>1</v>
      </c>
      <c r="AG8" s="49">
        <v>2</v>
      </c>
      <c r="AH8" s="49">
        <v>1.5</v>
      </c>
      <c r="AI8" s="49">
        <v>2</v>
      </c>
      <c r="AJ8" s="49">
        <v>2</v>
      </c>
      <c r="AK8" s="107" t="s">
        <v>239</v>
      </c>
      <c r="AN8" s="157">
        <v>9001060200</v>
      </c>
      <c r="AO8" s="107">
        <v>78630.955100000006</v>
      </c>
      <c r="AP8" s="107">
        <v>29656.58</v>
      </c>
      <c r="AY8" t="s">
        <v>2839</v>
      </c>
      <c r="AZ8" t="s">
        <v>2840</v>
      </c>
    </row>
    <row r="9" spans="1:52" x14ac:dyDescent="0.25">
      <c r="A9">
        <v>9001105100</v>
      </c>
      <c r="B9" t="s">
        <v>2003</v>
      </c>
      <c r="C9" t="s">
        <v>1996</v>
      </c>
      <c r="E9">
        <v>2</v>
      </c>
      <c r="F9" t="s">
        <v>239</v>
      </c>
      <c r="I9" s="49">
        <v>9001060100</v>
      </c>
      <c r="J9" s="49">
        <v>9001060100</v>
      </c>
      <c r="K9" s="107" t="s">
        <v>241</v>
      </c>
      <c r="L9" s="107" t="s">
        <v>239</v>
      </c>
      <c r="M9" s="49">
        <v>71392.777199999895</v>
      </c>
      <c r="N9" s="49">
        <v>2.453308394829508E-3</v>
      </c>
      <c r="O9" s="49">
        <v>20104.8</v>
      </c>
      <c r="P9" s="49">
        <v>1.1966439137924103E-3</v>
      </c>
      <c r="Q9" s="107" t="s">
        <v>1965</v>
      </c>
      <c r="R9" s="107" t="s">
        <v>1965</v>
      </c>
      <c r="S9" s="49">
        <v>58128.328499999901</v>
      </c>
      <c r="T9" s="49">
        <v>2.453308394829508E-3</v>
      </c>
      <c r="U9" s="49">
        <v>19857.8</v>
      </c>
      <c r="V9" s="49">
        <v>1.1966439137924103E-3</v>
      </c>
      <c r="W9" s="107" t="s">
        <v>1965</v>
      </c>
      <c r="X9" s="49">
        <v>13264.448700000001</v>
      </c>
      <c r="Y9" s="49">
        <v>2.453308394829508E-3</v>
      </c>
      <c r="Z9" s="49">
        <v>247</v>
      </c>
      <c r="AA9" s="49">
        <v>1.1966439137924103E-3</v>
      </c>
      <c r="AB9" s="107" t="s">
        <v>1965</v>
      </c>
      <c r="AC9" s="49">
        <v>85.387</v>
      </c>
      <c r="AD9" s="49">
        <v>2313</v>
      </c>
      <c r="AE9" s="49">
        <v>1</v>
      </c>
      <c r="AF9" s="49">
        <v>1</v>
      </c>
      <c r="AG9" s="49">
        <v>2</v>
      </c>
      <c r="AH9" s="49">
        <v>1.5</v>
      </c>
      <c r="AI9" s="49">
        <v>2</v>
      </c>
      <c r="AJ9" s="49">
        <v>2</v>
      </c>
      <c r="AK9" s="107" t="s">
        <v>239</v>
      </c>
      <c r="AN9" s="157">
        <v>9001060300</v>
      </c>
      <c r="AO9" s="107">
        <v>92872.916500000298</v>
      </c>
      <c r="AP9" s="107">
        <v>19540.71</v>
      </c>
      <c r="AX9" t="s">
        <v>1966</v>
      </c>
      <c r="AY9" s="10">
        <f>AY4/SUM(AY4:AY5)</f>
        <v>0.12647617093214228</v>
      </c>
      <c r="AZ9" s="10">
        <f>AZ4/SUM(AZ4:AZ5)</f>
        <v>0.13977690233039572</v>
      </c>
    </row>
    <row r="10" spans="1:52" x14ac:dyDescent="0.25">
      <c r="A10">
        <v>9001105200</v>
      </c>
      <c r="B10" t="s">
        <v>2004</v>
      </c>
      <c r="C10" t="s">
        <v>1996</v>
      </c>
      <c r="E10">
        <v>2</v>
      </c>
      <c r="F10" t="s">
        <v>239</v>
      </c>
      <c r="I10" s="49">
        <v>9001060100</v>
      </c>
      <c r="J10" s="49">
        <v>9001060100</v>
      </c>
      <c r="K10" s="107" t="s">
        <v>242</v>
      </c>
      <c r="L10" s="107" t="s">
        <v>239</v>
      </c>
      <c r="M10" s="49">
        <v>106.00539999999999</v>
      </c>
      <c r="N10" s="49">
        <v>3.642720565257129E-6</v>
      </c>
      <c r="O10" s="49">
        <v>0</v>
      </c>
      <c r="P10" s="49">
        <v>0</v>
      </c>
      <c r="Q10" s="107" t="s">
        <v>290</v>
      </c>
      <c r="R10" s="107" t="s">
        <v>290</v>
      </c>
      <c r="S10" s="49">
        <v>0</v>
      </c>
      <c r="T10" s="49">
        <v>3.642720565257129E-6</v>
      </c>
      <c r="U10" s="49">
        <v>0</v>
      </c>
      <c r="V10" s="49">
        <v>0</v>
      </c>
      <c r="W10" s="107" t="s">
        <v>290</v>
      </c>
      <c r="X10" s="49">
        <v>106.00539999999999</v>
      </c>
      <c r="Y10" s="49">
        <v>3.642720565257129E-6</v>
      </c>
      <c r="Z10" s="49">
        <v>0</v>
      </c>
      <c r="AA10" s="49">
        <v>0</v>
      </c>
      <c r="AB10" s="107" t="s">
        <v>290</v>
      </c>
      <c r="AC10" s="49">
        <v>85.387</v>
      </c>
      <c r="AD10" s="49">
        <v>2313</v>
      </c>
      <c r="AE10" s="49">
        <v>1</v>
      </c>
      <c r="AF10" s="49">
        <v>1</v>
      </c>
      <c r="AG10" s="49">
        <v>2</v>
      </c>
      <c r="AH10" s="49">
        <v>1.5</v>
      </c>
      <c r="AI10" s="49">
        <v>2</v>
      </c>
      <c r="AJ10" s="49">
        <v>2</v>
      </c>
      <c r="AK10" s="107" t="s">
        <v>239</v>
      </c>
      <c r="AN10" s="157">
        <v>9001060400</v>
      </c>
      <c r="AO10" s="107">
        <v>158569.57990000001</v>
      </c>
      <c r="AP10" s="107">
        <v>16361.63</v>
      </c>
      <c r="AX10" t="s">
        <v>1965</v>
      </c>
      <c r="AY10" s="10">
        <f>AY5/SUM(AY4:AY5)</f>
        <v>0.87352382906785775</v>
      </c>
      <c r="AZ10" s="10">
        <f>AZ5/SUM(AZ4:AZ5)</f>
        <v>0.86022309766960425</v>
      </c>
    </row>
    <row r="11" spans="1:52" x14ac:dyDescent="0.25">
      <c r="A11">
        <v>9001010500</v>
      </c>
      <c r="B11" t="s">
        <v>2005</v>
      </c>
      <c r="C11" t="s">
        <v>1996</v>
      </c>
      <c r="E11">
        <v>3</v>
      </c>
      <c r="F11" t="s">
        <v>239</v>
      </c>
      <c r="I11" s="49">
        <v>9001060200</v>
      </c>
      <c r="J11" s="49">
        <v>9001060200</v>
      </c>
      <c r="K11" s="107" t="s">
        <v>241</v>
      </c>
      <c r="L11" s="107" t="s">
        <v>239</v>
      </c>
      <c r="M11" s="49">
        <v>96972.011800000007</v>
      </c>
      <c r="N11" s="49">
        <v>3.3323013887803549E-3</v>
      </c>
      <c r="O11" s="49">
        <v>31534.58</v>
      </c>
      <c r="P11" s="49">
        <v>1.8769479542696205E-3</v>
      </c>
      <c r="Q11" s="107" t="s">
        <v>1965</v>
      </c>
      <c r="R11" s="107" t="s">
        <v>1965</v>
      </c>
      <c r="S11" s="49">
        <v>78630.955100000006</v>
      </c>
      <c r="T11" s="49">
        <v>3.3323013887803549E-3</v>
      </c>
      <c r="U11" s="49">
        <v>29656.58</v>
      </c>
      <c r="V11" s="49">
        <v>1.8769479542696205E-3</v>
      </c>
      <c r="W11" s="107" t="s">
        <v>1965</v>
      </c>
      <c r="X11" s="49">
        <v>18341.056700000001</v>
      </c>
      <c r="Y11" s="49">
        <v>3.3323013887803549E-3</v>
      </c>
      <c r="Z11" s="49">
        <v>1878</v>
      </c>
      <c r="AA11" s="49">
        <v>1.8769479542696205E-3</v>
      </c>
      <c r="AB11" s="107" t="s">
        <v>1965</v>
      </c>
      <c r="AC11" s="49">
        <v>75.665000000000006</v>
      </c>
      <c r="AD11" s="49">
        <v>2452</v>
      </c>
      <c r="AE11" s="49">
        <v>1</v>
      </c>
      <c r="AF11" s="49">
        <v>1</v>
      </c>
      <c r="AG11" s="49">
        <v>3</v>
      </c>
      <c r="AH11" s="49">
        <v>2</v>
      </c>
      <c r="AI11" s="49">
        <v>2</v>
      </c>
      <c r="AJ11" s="49">
        <v>3</v>
      </c>
      <c r="AK11" s="107" t="s">
        <v>239</v>
      </c>
      <c r="AN11" s="157">
        <v>9001060500</v>
      </c>
      <c r="AO11" s="107">
        <v>71345.134499999898</v>
      </c>
      <c r="AP11" s="107">
        <v>7351.8</v>
      </c>
    </row>
    <row r="12" spans="1:52" x14ac:dyDescent="0.25">
      <c r="A12">
        <v>9001010600</v>
      </c>
      <c r="B12" t="s">
        <v>2006</v>
      </c>
      <c r="C12" t="s">
        <v>1996</v>
      </c>
      <c r="E12">
        <v>1</v>
      </c>
      <c r="F12" t="s">
        <v>239</v>
      </c>
      <c r="I12" s="49">
        <v>9001060300</v>
      </c>
      <c r="J12" s="49">
        <v>9001060300</v>
      </c>
      <c r="K12" s="107" t="s">
        <v>241</v>
      </c>
      <c r="L12" s="107" t="s">
        <v>239</v>
      </c>
      <c r="M12" s="49">
        <v>100651.4894000003</v>
      </c>
      <c r="N12" s="49">
        <v>3.4587412562109197E-3</v>
      </c>
      <c r="O12" s="49">
        <v>19540.71</v>
      </c>
      <c r="P12" s="49">
        <v>1.1630691025368313E-3</v>
      </c>
      <c r="Q12" s="107" t="s">
        <v>1965</v>
      </c>
      <c r="R12" s="107" t="s">
        <v>1965</v>
      </c>
      <c r="S12" s="49">
        <v>92872.916500000298</v>
      </c>
      <c r="T12" s="49">
        <v>3.4587412562109197E-3</v>
      </c>
      <c r="U12" s="49">
        <v>19540.71</v>
      </c>
      <c r="V12" s="49">
        <v>1.1630691025368313E-3</v>
      </c>
      <c r="W12" s="107" t="s">
        <v>1965</v>
      </c>
      <c r="X12" s="49">
        <v>7778.5729000000001</v>
      </c>
      <c r="Y12" s="49">
        <v>3.4587412562109197E-3</v>
      </c>
      <c r="Z12" s="49">
        <v>0</v>
      </c>
      <c r="AA12" s="49">
        <v>1.1630691025368313E-3</v>
      </c>
      <c r="AB12" s="107" t="s">
        <v>1965</v>
      </c>
      <c r="AC12" s="49">
        <v>114.261</v>
      </c>
      <c r="AD12" s="49">
        <v>3341</v>
      </c>
      <c r="AE12" s="49">
        <v>1</v>
      </c>
      <c r="AF12" s="49">
        <v>1</v>
      </c>
      <c r="AG12" s="49">
        <v>2</v>
      </c>
      <c r="AH12" s="49">
        <v>1.5</v>
      </c>
      <c r="AI12" s="49">
        <v>2</v>
      </c>
      <c r="AJ12" s="49">
        <v>2</v>
      </c>
      <c r="AK12" s="107" t="s">
        <v>239</v>
      </c>
      <c r="AN12" s="157">
        <v>9001060600</v>
      </c>
      <c r="AO12" s="107">
        <v>73188.417499999807</v>
      </c>
      <c r="AP12" s="107">
        <v>6296</v>
      </c>
    </row>
    <row r="13" spans="1:52" x14ac:dyDescent="0.25">
      <c r="A13">
        <v>9001010700</v>
      </c>
      <c r="B13" t="s">
        <v>2007</v>
      </c>
      <c r="C13" t="s">
        <v>1996</v>
      </c>
      <c r="E13">
        <v>2</v>
      </c>
      <c r="F13" t="s">
        <v>239</v>
      </c>
      <c r="I13" s="49">
        <v>9001060400</v>
      </c>
      <c r="J13" s="49">
        <v>9001060400</v>
      </c>
      <c r="K13" s="107" t="s">
        <v>241</v>
      </c>
      <c r="L13" s="107" t="s">
        <v>239</v>
      </c>
      <c r="M13" s="49">
        <v>167953.6121</v>
      </c>
      <c r="N13" s="49">
        <v>5.7714802906822541E-3</v>
      </c>
      <c r="O13" s="49">
        <v>16361.63</v>
      </c>
      <c r="P13" s="49">
        <v>9.738492777457777E-4</v>
      </c>
      <c r="Q13" s="107" t="s">
        <v>1965</v>
      </c>
      <c r="R13" s="107" t="s">
        <v>1965</v>
      </c>
      <c r="S13" s="49">
        <v>158569.57990000001</v>
      </c>
      <c r="T13" s="49">
        <v>5.7714802906822541E-3</v>
      </c>
      <c r="U13" s="49">
        <v>16361.63</v>
      </c>
      <c r="V13" s="49">
        <v>9.738492777457777E-4</v>
      </c>
      <c r="W13" s="107" t="s">
        <v>1965</v>
      </c>
      <c r="X13" s="49">
        <v>9384.0321999999996</v>
      </c>
      <c r="Y13" s="49">
        <v>5.7714802906822541E-3</v>
      </c>
      <c r="Z13" s="49">
        <v>0</v>
      </c>
      <c r="AA13" s="49">
        <v>9.738492777457777E-4</v>
      </c>
      <c r="AB13" s="107" t="s">
        <v>1965</v>
      </c>
      <c r="AC13" s="49">
        <v>146.92699999999999</v>
      </c>
      <c r="AD13" s="49">
        <v>3810</v>
      </c>
      <c r="AE13" s="49">
        <v>1</v>
      </c>
      <c r="AF13" s="49">
        <v>1</v>
      </c>
      <c r="AG13" s="49">
        <v>1</v>
      </c>
      <c r="AH13" s="49">
        <v>1</v>
      </c>
      <c r="AI13" s="49">
        <v>1</v>
      </c>
      <c r="AJ13" s="49">
        <v>2</v>
      </c>
      <c r="AK13" s="107" t="s">
        <v>239</v>
      </c>
      <c r="AN13" s="157">
        <v>9001060700</v>
      </c>
      <c r="AO13" s="107">
        <v>98856.620699999999</v>
      </c>
      <c r="AP13" s="107">
        <v>8336.0400000000009</v>
      </c>
      <c r="AX13" t="s">
        <v>2852</v>
      </c>
      <c r="AY13" s="49" t="s">
        <v>2837</v>
      </c>
      <c r="AZ13" s="49" t="s">
        <v>2838</v>
      </c>
    </row>
    <row r="14" spans="1:52" x14ac:dyDescent="0.25">
      <c r="A14">
        <v>9001010800</v>
      </c>
      <c r="B14" t="s">
        <v>2008</v>
      </c>
      <c r="C14" t="s">
        <v>1996</v>
      </c>
      <c r="E14">
        <v>2</v>
      </c>
      <c r="F14" t="s">
        <v>239</v>
      </c>
      <c r="I14" s="49">
        <v>9001105100</v>
      </c>
      <c r="J14" s="49">
        <v>9001105100</v>
      </c>
      <c r="K14" s="107" t="s">
        <v>238</v>
      </c>
      <c r="L14" s="107" t="s">
        <v>239</v>
      </c>
      <c r="M14" s="49">
        <v>113043.8214</v>
      </c>
      <c r="N14" s="49">
        <v>3.8845856247798128E-3</v>
      </c>
      <c r="O14" s="49">
        <v>42489.84</v>
      </c>
      <c r="P14" s="49">
        <v>2.5290084175924803E-3</v>
      </c>
      <c r="Q14" s="107" t="s">
        <v>1965</v>
      </c>
      <c r="R14" s="107" t="s">
        <v>1965</v>
      </c>
      <c r="S14" s="49">
        <v>107348.76489999999</v>
      </c>
      <c r="T14" s="49">
        <v>3.8845856247798128E-3</v>
      </c>
      <c r="U14" s="49">
        <v>42369.84</v>
      </c>
      <c r="V14" s="49">
        <v>2.5290084175924803E-3</v>
      </c>
      <c r="W14" s="107" t="s">
        <v>1965</v>
      </c>
      <c r="X14" s="49">
        <v>5695.0564999999997</v>
      </c>
      <c r="Y14" s="49">
        <v>3.8845856247798128E-3</v>
      </c>
      <c r="Z14" s="49">
        <v>120</v>
      </c>
      <c r="AA14" s="49">
        <v>2.5290084175924803E-3</v>
      </c>
      <c r="AB14" s="107" t="s">
        <v>1965</v>
      </c>
      <c r="AC14" s="49">
        <v>88.122</v>
      </c>
      <c r="AD14" s="49">
        <v>2775</v>
      </c>
      <c r="AE14" s="49">
        <v>1</v>
      </c>
      <c r="AF14" s="49">
        <v>1</v>
      </c>
      <c r="AG14" s="49">
        <v>1</v>
      </c>
      <c r="AH14" s="49">
        <v>1</v>
      </c>
      <c r="AI14" s="49">
        <v>1</v>
      </c>
      <c r="AJ14" s="49">
        <v>2</v>
      </c>
      <c r="AK14" s="107" t="s">
        <v>239</v>
      </c>
      <c r="AN14" s="157">
        <v>9001060800</v>
      </c>
      <c r="AO14" s="107">
        <v>39085.891300000003</v>
      </c>
      <c r="AP14" s="107">
        <v>4387.5200000000004</v>
      </c>
    </row>
    <row r="15" spans="1:52" x14ac:dyDescent="0.25">
      <c r="A15">
        <v>9001010900</v>
      </c>
      <c r="B15" t="s">
        <v>2009</v>
      </c>
      <c r="C15" t="s">
        <v>1996</v>
      </c>
      <c r="E15">
        <v>2</v>
      </c>
      <c r="F15" t="s">
        <v>239</v>
      </c>
      <c r="I15" s="49">
        <v>9001105100</v>
      </c>
      <c r="J15" s="49">
        <v>9001105100</v>
      </c>
      <c r="K15" s="107" t="s">
        <v>241</v>
      </c>
      <c r="L15" s="107" t="s">
        <v>239</v>
      </c>
      <c r="M15" s="49">
        <v>155.9145</v>
      </c>
      <c r="N15" s="49">
        <v>5.3577738074832291E-6</v>
      </c>
      <c r="O15" s="49">
        <v>0</v>
      </c>
      <c r="P15" s="49">
        <v>0</v>
      </c>
      <c r="Q15" s="107" t="s">
        <v>290</v>
      </c>
      <c r="R15" s="107" t="s">
        <v>1965</v>
      </c>
      <c r="S15" s="49">
        <v>155.9145</v>
      </c>
      <c r="T15" s="49">
        <v>5.3577738074832291E-6</v>
      </c>
      <c r="U15" s="49">
        <v>0</v>
      </c>
      <c r="V15" s="49">
        <v>0</v>
      </c>
      <c r="W15" s="107" t="s">
        <v>1965</v>
      </c>
      <c r="X15" s="49">
        <v>0</v>
      </c>
      <c r="Y15" s="49">
        <v>5.3577738074832291E-6</v>
      </c>
      <c r="Z15" s="49">
        <v>0</v>
      </c>
      <c r="AA15" s="49">
        <v>0</v>
      </c>
      <c r="AB15" s="107" t="s">
        <v>1965</v>
      </c>
      <c r="AC15" s="49">
        <v>88.122</v>
      </c>
      <c r="AD15" s="49">
        <v>2775</v>
      </c>
      <c r="AE15" s="49">
        <v>1</v>
      </c>
      <c r="AF15" s="49">
        <v>1</v>
      </c>
      <c r="AG15" s="49">
        <v>1</v>
      </c>
      <c r="AH15" s="49">
        <v>1</v>
      </c>
      <c r="AI15" s="49">
        <v>1</v>
      </c>
      <c r="AJ15" s="49">
        <v>2</v>
      </c>
      <c r="AK15" s="107" t="s">
        <v>239</v>
      </c>
      <c r="AN15" s="157">
        <v>9001060900</v>
      </c>
      <c r="AO15" s="107">
        <v>48889.4</v>
      </c>
      <c r="AP15" s="107">
        <v>30036.3</v>
      </c>
    </row>
    <row r="16" spans="1:52" x14ac:dyDescent="0.25">
      <c r="A16">
        <v>9001110201</v>
      </c>
      <c r="B16" t="s">
        <v>2010</v>
      </c>
      <c r="C16" t="s">
        <v>1996</v>
      </c>
      <c r="E16">
        <v>4</v>
      </c>
      <c r="F16" t="s">
        <v>239</v>
      </c>
      <c r="I16" s="49">
        <v>9001105100</v>
      </c>
      <c r="J16" s="49">
        <v>9001105100</v>
      </c>
      <c r="K16" s="107" t="s">
        <v>242</v>
      </c>
      <c r="L16" s="107" t="s">
        <v>239</v>
      </c>
      <c r="M16" s="49">
        <v>416.27140000000003</v>
      </c>
      <c r="N16" s="49">
        <v>1.4304557970710706E-5</v>
      </c>
      <c r="O16" s="49">
        <v>0</v>
      </c>
      <c r="P16" s="49">
        <v>0</v>
      </c>
      <c r="Q16" s="107" t="s">
        <v>290</v>
      </c>
      <c r="R16" s="107" t="s">
        <v>1965</v>
      </c>
      <c r="S16" s="49">
        <v>416.27140000000003</v>
      </c>
      <c r="T16" s="49">
        <v>1.4304557970710706E-5</v>
      </c>
      <c r="U16" s="49">
        <v>0</v>
      </c>
      <c r="V16" s="49">
        <v>0</v>
      </c>
      <c r="W16" s="107" t="s">
        <v>1965</v>
      </c>
      <c r="X16" s="49">
        <v>0</v>
      </c>
      <c r="Y16" s="49">
        <v>1.4304557970710706E-5</v>
      </c>
      <c r="Z16" s="49">
        <v>0</v>
      </c>
      <c r="AA16" s="49">
        <v>0</v>
      </c>
      <c r="AB16" s="107" t="s">
        <v>1965</v>
      </c>
      <c r="AC16" s="49">
        <v>88.122</v>
      </c>
      <c r="AD16" s="49">
        <v>2775</v>
      </c>
      <c r="AE16" s="49">
        <v>1</v>
      </c>
      <c r="AF16" s="49">
        <v>1</v>
      </c>
      <c r="AG16" s="49">
        <v>1</v>
      </c>
      <c r="AH16" s="49">
        <v>1</v>
      </c>
      <c r="AI16" s="49">
        <v>1</v>
      </c>
      <c r="AJ16" s="49">
        <v>2</v>
      </c>
      <c r="AK16" s="107" t="s">
        <v>239</v>
      </c>
      <c r="AN16" s="157">
        <v>9001061000</v>
      </c>
      <c r="AO16" s="107">
        <v>73580.641299999901</v>
      </c>
      <c r="AP16" s="107">
        <v>75486.320000000007</v>
      </c>
    </row>
    <row r="17" spans="1:42" x14ac:dyDescent="0.25">
      <c r="A17">
        <v>9001110202</v>
      </c>
      <c r="B17" t="s">
        <v>2011</v>
      </c>
      <c r="C17" t="s">
        <v>1996</v>
      </c>
      <c r="E17">
        <v>4</v>
      </c>
      <c r="F17" t="s">
        <v>239</v>
      </c>
      <c r="I17" s="49">
        <v>9001105200</v>
      </c>
      <c r="J17" s="49">
        <v>9001105200</v>
      </c>
      <c r="K17" s="107" t="s">
        <v>238</v>
      </c>
      <c r="L17" s="107" t="s">
        <v>239</v>
      </c>
      <c r="M17" s="49">
        <v>103477.73060000001</v>
      </c>
      <c r="N17" s="49">
        <v>3.5558609023951327E-3</v>
      </c>
      <c r="O17" s="49">
        <v>26179.83</v>
      </c>
      <c r="P17" s="49">
        <v>1.5582315782111714E-3</v>
      </c>
      <c r="Q17" s="107" t="s">
        <v>1965</v>
      </c>
      <c r="R17" s="107" t="s">
        <v>1965</v>
      </c>
      <c r="S17" s="49">
        <v>95201.057400000005</v>
      </c>
      <c r="T17" s="49">
        <v>3.5558609023951327E-3</v>
      </c>
      <c r="U17" s="49">
        <v>23739.83</v>
      </c>
      <c r="V17" s="49">
        <v>1.5582315782111714E-3</v>
      </c>
      <c r="W17" s="107" t="s">
        <v>1965</v>
      </c>
      <c r="X17" s="49">
        <v>8276.6731999999993</v>
      </c>
      <c r="Y17" s="49">
        <v>3.5558609023951327E-3</v>
      </c>
      <c r="Z17" s="49">
        <v>2440</v>
      </c>
      <c r="AA17" s="49">
        <v>1.5582315782111714E-3</v>
      </c>
      <c r="AB17" s="107" t="s">
        <v>1965</v>
      </c>
      <c r="AC17" s="49">
        <v>96.084000000000003</v>
      </c>
      <c r="AD17" s="49">
        <v>2946</v>
      </c>
      <c r="AE17" s="49">
        <v>1</v>
      </c>
      <c r="AF17" s="49">
        <v>2</v>
      </c>
      <c r="AG17" s="49">
        <v>3</v>
      </c>
      <c r="AH17" s="49">
        <v>2</v>
      </c>
      <c r="AI17" s="49">
        <v>2</v>
      </c>
      <c r="AJ17" s="49">
        <v>2</v>
      </c>
      <c r="AK17" s="107" t="s">
        <v>239</v>
      </c>
      <c r="AN17" s="157">
        <v>9001061100</v>
      </c>
      <c r="AO17" s="107">
        <v>67549.058600000004</v>
      </c>
      <c r="AP17" s="107">
        <v>4173.07</v>
      </c>
    </row>
    <row r="18" spans="1:42" x14ac:dyDescent="0.25">
      <c r="A18">
        <v>9001110302</v>
      </c>
      <c r="B18" t="s">
        <v>2012</v>
      </c>
      <c r="C18" t="s">
        <v>1996</v>
      </c>
      <c r="E18">
        <v>3</v>
      </c>
      <c r="F18" t="s">
        <v>239</v>
      </c>
      <c r="I18" s="49">
        <v>9001105200</v>
      </c>
      <c r="J18" s="49">
        <v>9001105200</v>
      </c>
      <c r="K18" s="107" t="s">
        <v>242</v>
      </c>
      <c r="L18" s="107" t="s">
        <v>239</v>
      </c>
      <c r="M18" s="49">
        <v>85.672499999999999</v>
      </c>
      <c r="N18" s="49">
        <v>2.9440101884148486E-6</v>
      </c>
      <c r="O18" s="49">
        <v>0</v>
      </c>
      <c r="P18" s="49">
        <v>0</v>
      </c>
      <c r="Q18" s="107" t="s">
        <v>290</v>
      </c>
      <c r="R18" s="107" t="s">
        <v>290</v>
      </c>
      <c r="S18" s="49">
        <v>85.672499999999999</v>
      </c>
      <c r="T18" s="49">
        <v>2.9440101884148486E-6</v>
      </c>
      <c r="U18" s="49">
        <v>0</v>
      </c>
      <c r="V18" s="49">
        <v>0</v>
      </c>
      <c r="W18" s="107" t="s">
        <v>290</v>
      </c>
      <c r="X18" s="49">
        <v>0</v>
      </c>
      <c r="Y18" s="49">
        <v>2.9440101884148486E-6</v>
      </c>
      <c r="Z18" s="49">
        <v>0</v>
      </c>
      <c r="AA18" s="49">
        <v>0</v>
      </c>
      <c r="AB18" s="107" t="s">
        <v>290</v>
      </c>
      <c r="AC18" s="49">
        <v>96.084000000000003</v>
      </c>
      <c r="AD18" s="49">
        <v>2946</v>
      </c>
      <c r="AE18" s="49">
        <v>1</v>
      </c>
      <c r="AF18" s="49">
        <v>2</v>
      </c>
      <c r="AG18" s="49">
        <v>3</v>
      </c>
      <c r="AH18" s="49">
        <v>2</v>
      </c>
      <c r="AI18" s="49">
        <v>2</v>
      </c>
      <c r="AJ18" s="49">
        <v>2</v>
      </c>
      <c r="AK18" s="107" t="s">
        <v>239</v>
      </c>
      <c r="AN18" s="157">
        <v>9001061200</v>
      </c>
      <c r="AO18" s="107">
        <v>35405.151700000002</v>
      </c>
      <c r="AP18" s="107">
        <v>19213.03</v>
      </c>
    </row>
    <row r="19" spans="1:42" x14ac:dyDescent="0.25">
      <c r="A19">
        <v>9001110400</v>
      </c>
      <c r="B19" t="s">
        <v>2013</v>
      </c>
      <c r="C19" t="s">
        <v>1996</v>
      </c>
      <c r="E19">
        <v>3</v>
      </c>
      <c r="F19" t="s">
        <v>239</v>
      </c>
      <c r="I19" s="49">
        <v>9001110201</v>
      </c>
      <c r="J19" s="49">
        <v>9001110201</v>
      </c>
      <c r="K19" s="107" t="s">
        <v>246</v>
      </c>
      <c r="L19" s="107" t="s">
        <v>239</v>
      </c>
      <c r="M19" s="49">
        <v>100583.50819999989</v>
      </c>
      <c r="N19" s="49">
        <v>3.4564051816779969E-3</v>
      </c>
      <c r="O19" s="49">
        <v>53772.12</v>
      </c>
      <c r="P19" s="49">
        <v>3.2005332124525059E-3</v>
      </c>
      <c r="Q19" s="107" t="s">
        <v>1966</v>
      </c>
      <c r="R19" s="107" t="s">
        <v>1965</v>
      </c>
      <c r="S19" s="49">
        <v>91460.939399999901</v>
      </c>
      <c r="T19" s="49">
        <v>3.4564051816779969E-3</v>
      </c>
      <c r="U19" s="49">
        <v>53772.12</v>
      </c>
      <c r="V19" s="49">
        <v>3.2005332124525059E-3</v>
      </c>
      <c r="W19" s="107" t="s">
        <v>1965</v>
      </c>
      <c r="X19" s="49">
        <v>9122.5687999999991</v>
      </c>
      <c r="Y19" s="49">
        <v>3.4564051816779969E-3</v>
      </c>
      <c r="Z19" s="49">
        <v>0</v>
      </c>
      <c r="AA19" s="49">
        <v>3.2005332124525059E-3</v>
      </c>
      <c r="AB19" s="107" t="s">
        <v>1965</v>
      </c>
      <c r="AC19" s="49">
        <v>56.273000000000003</v>
      </c>
      <c r="AD19" s="49">
        <v>1509</v>
      </c>
      <c r="AE19" s="49">
        <v>3</v>
      </c>
      <c r="AF19" s="49">
        <v>1</v>
      </c>
      <c r="AG19" s="49">
        <v>4</v>
      </c>
      <c r="AH19" s="49">
        <v>3.5</v>
      </c>
      <c r="AI19" s="49">
        <v>4</v>
      </c>
      <c r="AJ19" s="49">
        <v>4</v>
      </c>
      <c r="AK19" s="107" t="s">
        <v>239</v>
      </c>
      <c r="AN19" s="157">
        <v>9001061300</v>
      </c>
      <c r="AO19" s="107">
        <v>51750.383699999998</v>
      </c>
      <c r="AP19" s="107">
        <v>7224.19</v>
      </c>
    </row>
    <row r="20" spans="1:42" x14ac:dyDescent="0.25">
      <c r="A20">
        <v>9001110500</v>
      </c>
      <c r="B20" t="s">
        <v>2014</v>
      </c>
      <c r="C20" t="s">
        <v>1996</v>
      </c>
      <c r="E20">
        <v>3</v>
      </c>
      <c r="F20" t="s">
        <v>239</v>
      </c>
      <c r="I20" s="49">
        <v>9001110202</v>
      </c>
      <c r="J20" s="49">
        <v>9001110202</v>
      </c>
      <c r="K20" s="107" t="s">
        <v>246</v>
      </c>
      <c r="L20" s="107" t="s">
        <v>239</v>
      </c>
      <c r="M20" s="49">
        <v>150544.62339999981</v>
      </c>
      <c r="N20" s="49">
        <v>5.1732458501931875E-3</v>
      </c>
      <c r="O20" s="49">
        <v>67803.7</v>
      </c>
      <c r="P20" s="49">
        <v>4.0356971935859316E-3</v>
      </c>
      <c r="Q20" s="107" t="s">
        <v>1965</v>
      </c>
      <c r="R20" s="107" t="s">
        <v>1965</v>
      </c>
      <c r="S20" s="49">
        <v>88933.272799999802</v>
      </c>
      <c r="T20" s="49">
        <v>5.1732458501931875E-3</v>
      </c>
      <c r="U20" s="49">
        <v>62510.7</v>
      </c>
      <c r="V20" s="49">
        <v>4.0356971935859316E-3</v>
      </c>
      <c r="W20" s="107" t="s">
        <v>1965</v>
      </c>
      <c r="X20" s="49">
        <v>61611.350599999998</v>
      </c>
      <c r="Y20" s="49">
        <v>5.1732458501931875E-3</v>
      </c>
      <c r="Z20" s="49">
        <v>5293</v>
      </c>
      <c r="AA20" s="49">
        <v>4.0356971935859316E-3</v>
      </c>
      <c r="AB20" s="107" t="s">
        <v>1965</v>
      </c>
      <c r="AC20" s="49">
        <v>52.063000000000002</v>
      </c>
      <c r="AD20" s="49">
        <v>1494</v>
      </c>
      <c r="AE20" s="49">
        <v>3</v>
      </c>
      <c r="AF20" s="49">
        <v>1</v>
      </c>
      <c r="AG20" s="49">
        <v>2</v>
      </c>
      <c r="AH20" s="49">
        <v>2.5</v>
      </c>
      <c r="AI20" s="49">
        <v>3</v>
      </c>
      <c r="AJ20" s="49">
        <v>4</v>
      </c>
      <c r="AK20" s="107" t="s">
        <v>239</v>
      </c>
      <c r="AN20" s="157">
        <v>9001061400</v>
      </c>
      <c r="AO20" s="107">
        <v>47281.252</v>
      </c>
      <c r="AP20" s="107">
        <v>5299.19</v>
      </c>
    </row>
    <row r="21" spans="1:42" x14ac:dyDescent="0.25">
      <c r="A21">
        <v>9001110600</v>
      </c>
      <c r="B21" t="s">
        <v>2015</v>
      </c>
      <c r="C21" t="s">
        <v>1996</v>
      </c>
      <c r="E21">
        <v>3</v>
      </c>
      <c r="F21" t="s">
        <v>239</v>
      </c>
      <c r="I21" s="49">
        <v>9001110202</v>
      </c>
      <c r="J21" s="49">
        <v>9001110202</v>
      </c>
      <c r="K21" s="107" t="s">
        <v>243</v>
      </c>
      <c r="L21" s="107" t="s">
        <v>239</v>
      </c>
      <c r="M21" s="49">
        <v>112.0247</v>
      </c>
      <c r="N21" s="49">
        <v>3.8495650080727996E-6</v>
      </c>
      <c r="O21" s="49">
        <v>0</v>
      </c>
      <c r="P21" s="49">
        <v>0</v>
      </c>
      <c r="Q21" s="107" t="s">
        <v>290</v>
      </c>
      <c r="R21" s="107" t="s">
        <v>290</v>
      </c>
      <c r="S21" s="49">
        <v>112.0247</v>
      </c>
      <c r="T21" s="49">
        <v>3.8495650080727996E-6</v>
      </c>
      <c r="U21" s="49">
        <v>0</v>
      </c>
      <c r="V21" s="49">
        <v>0</v>
      </c>
      <c r="W21" s="107" t="s">
        <v>290</v>
      </c>
      <c r="X21" s="49">
        <v>0</v>
      </c>
      <c r="Y21" s="49">
        <v>3.8495650080727996E-6</v>
      </c>
      <c r="Z21" s="49">
        <v>0</v>
      </c>
      <c r="AA21" s="49">
        <v>0</v>
      </c>
      <c r="AB21" s="107" t="s">
        <v>290</v>
      </c>
      <c r="AC21" s="49">
        <v>52.063000000000002</v>
      </c>
      <c r="AD21" s="49">
        <v>1494</v>
      </c>
      <c r="AE21" s="49">
        <v>3</v>
      </c>
      <c r="AF21" s="49">
        <v>1</v>
      </c>
      <c r="AG21" s="49">
        <v>2</v>
      </c>
      <c r="AH21" s="49">
        <v>2.5</v>
      </c>
      <c r="AI21" s="49">
        <v>3</v>
      </c>
      <c r="AJ21" s="49">
        <v>4</v>
      </c>
      <c r="AK21" s="107" t="s">
        <v>239</v>
      </c>
      <c r="AN21" s="157">
        <v>9001061500</v>
      </c>
      <c r="AO21" s="107">
        <v>104123.3682</v>
      </c>
      <c r="AP21" s="107">
        <v>13917.12</v>
      </c>
    </row>
    <row r="22" spans="1:42" x14ac:dyDescent="0.25">
      <c r="A22">
        <v>9001011000</v>
      </c>
      <c r="B22" t="s">
        <v>2016</v>
      </c>
      <c r="C22" t="s">
        <v>1996</v>
      </c>
      <c r="E22">
        <v>2</v>
      </c>
      <c r="F22" t="s">
        <v>239</v>
      </c>
      <c r="I22" s="49">
        <v>9001110302</v>
      </c>
      <c r="J22" s="49">
        <v>9001110302</v>
      </c>
      <c r="K22" s="107" t="s">
        <v>246</v>
      </c>
      <c r="L22" s="107" t="s">
        <v>239</v>
      </c>
      <c r="M22" s="49">
        <v>161465.7861</v>
      </c>
      <c r="N22" s="49">
        <v>5.5485356369758404E-3</v>
      </c>
      <c r="O22" s="49">
        <v>42956.18</v>
      </c>
      <c r="P22" s="49">
        <v>2.5567651186170098E-3</v>
      </c>
      <c r="Q22" s="107" t="s">
        <v>1965</v>
      </c>
      <c r="R22" s="107" t="s">
        <v>1965</v>
      </c>
      <c r="S22" s="49">
        <v>65182.709900000002</v>
      </c>
      <c r="T22" s="49">
        <v>5.5485356369758404E-3</v>
      </c>
      <c r="U22" s="49">
        <v>23476.27</v>
      </c>
      <c r="V22" s="49">
        <v>2.5567651186170098E-3</v>
      </c>
      <c r="W22" s="107" t="s">
        <v>1965</v>
      </c>
      <c r="X22" s="49">
        <v>96283.076199999996</v>
      </c>
      <c r="Y22" s="49">
        <v>5.5485356369758404E-3</v>
      </c>
      <c r="Z22" s="49">
        <v>19479.91</v>
      </c>
      <c r="AA22" s="49">
        <v>2.5567651186170098E-3</v>
      </c>
      <c r="AB22" s="107" t="s">
        <v>1965</v>
      </c>
      <c r="AC22" s="49">
        <v>65.917000000000002</v>
      </c>
      <c r="AD22" s="49">
        <v>1895</v>
      </c>
      <c r="AE22" s="49">
        <v>2</v>
      </c>
      <c r="AF22" s="49">
        <v>1</v>
      </c>
      <c r="AG22" s="49">
        <v>3</v>
      </c>
      <c r="AH22" s="49">
        <v>2.5</v>
      </c>
      <c r="AI22" s="49">
        <v>3</v>
      </c>
      <c r="AJ22" s="49">
        <v>3</v>
      </c>
      <c r="AK22" s="107" t="s">
        <v>239</v>
      </c>
      <c r="AN22" s="157">
        <v>9001061600</v>
      </c>
      <c r="AO22" s="107">
        <v>114122.9146</v>
      </c>
      <c r="AP22" s="107">
        <v>10431.48</v>
      </c>
    </row>
    <row r="23" spans="1:42" x14ac:dyDescent="0.25">
      <c r="A23">
        <v>9001011100</v>
      </c>
      <c r="B23" t="s">
        <v>2017</v>
      </c>
      <c r="C23" t="s">
        <v>1996</v>
      </c>
      <c r="E23">
        <v>2</v>
      </c>
      <c r="F23" t="s">
        <v>239</v>
      </c>
      <c r="I23" s="49">
        <v>9001110302</v>
      </c>
      <c r="J23" s="49">
        <v>9001110302</v>
      </c>
      <c r="K23" s="107" t="s">
        <v>243</v>
      </c>
      <c r="L23" s="107" t="s">
        <v>239</v>
      </c>
      <c r="M23" s="49">
        <v>92.837900000000005</v>
      </c>
      <c r="N23" s="49">
        <v>3.1902386818528571E-6</v>
      </c>
      <c r="O23" s="49">
        <v>0</v>
      </c>
      <c r="P23" s="49">
        <v>0</v>
      </c>
      <c r="Q23" s="107" t="s">
        <v>290</v>
      </c>
      <c r="R23" s="107" t="s">
        <v>290</v>
      </c>
      <c r="S23" s="49">
        <v>92.837900000000005</v>
      </c>
      <c r="T23" s="49">
        <v>3.1902386818528571E-6</v>
      </c>
      <c r="U23" s="49">
        <v>0</v>
      </c>
      <c r="V23" s="49">
        <v>0</v>
      </c>
      <c r="W23" s="107" t="s">
        <v>290</v>
      </c>
      <c r="X23" s="49">
        <v>0</v>
      </c>
      <c r="Y23" s="49">
        <v>3.1902386818528571E-6</v>
      </c>
      <c r="Z23" s="49">
        <v>0</v>
      </c>
      <c r="AA23" s="49">
        <v>0</v>
      </c>
      <c r="AB23" s="107" t="s">
        <v>290</v>
      </c>
      <c r="AC23" s="49">
        <v>65.917000000000002</v>
      </c>
      <c r="AD23" s="49">
        <v>1895</v>
      </c>
      <c r="AE23" s="49">
        <v>2</v>
      </c>
      <c r="AF23" s="49">
        <v>1</v>
      </c>
      <c r="AG23" s="49">
        <v>3</v>
      </c>
      <c r="AH23" s="49">
        <v>2.5</v>
      </c>
      <c r="AI23" s="49">
        <v>3</v>
      </c>
      <c r="AJ23" s="49">
        <v>3</v>
      </c>
      <c r="AK23" s="107" t="s">
        <v>239</v>
      </c>
      <c r="AN23" s="157">
        <v>9001070100</v>
      </c>
      <c r="AO23" s="107">
        <v>87876.710500000394</v>
      </c>
      <c r="AP23" s="107">
        <v>11088.15</v>
      </c>
    </row>
    <row r="24" spans="1:42" x14ac:dyDescent="0.25">
      <c r="A24">
        <v>9001011200</v>
      </c>
      <c r="B24" t="s">
        <v>2018</v>
      </c>
      <c r="C24" t="s">
        <v>1996</v>
      </c>
      <c r="E24">
        <v>2</v>
      </c>
      <c r="F24" t="s">
        <v>239</v>
      </c>
      <c r="I24" s="49">
        <v>9001110302</v>
      </c>
      <c r="J24" s="49">
        <v>9001110302</v>
      </c>
      <c r="K24" s="107" t="s">
        <v>242</v>
      </c>
      <c r="L24" s="107" t="s">
        <v>239</v>
      </c>
      <c r="M24" s="49">
        <v>146.7696</v>
      </c>
      <c r="N24" s="49">
        <v>5.0435226910568964E-6</v>
      </c>
      <c r="O24" s="49">
        <v>0</v>
      </c>
      <c r="P24" s="49">
        <v>0</v>
      </c>
      <c r="Q24" s="107" t="s">
        <v>290</v>
      </c>
      <c r="R24" s="107" t="s">
        <v>1965</v>
      </c>
      <c r="S24" s="49">
        <v>146.7696</v>
      </c>
      <c r="T24" s="49">
        <v>5.0435226910568964E-6</v>
      </c>
      <c r="U24" s="49">
        <v>0</v>
      </c>
      <c r="V24" s="49">
        <v>0</v>
      </c>
      <c r="W24" s="107" t="s">
        <v>1965</v>
      </c>
      <c r="X24" s="49">
        <v>0</v>
      </c>
      <c r="Y24" s="49">
        <v>5.0435226910568964E-6</v>
      </c>
      <c r="Z24" s="49">
        <v>0</v>
      </c>
      <c r="AA24" s="49">
        <v>0</v>
      </c>
      <c r="AB24" s="107" t="s">
        <v>1965</v>
      </c>
      <c r="AC24" s="49">
        <v>65.917000000000002</v>
      </c>
      <c r="AD24" s="49">
        <v>1895</v>
      </c>
      <c r="AE24" s="49">
        <v>2</v>
      </c>
      <c r="AF24" s="49">
        <v>1</v>
      </c>
      <c r="AG24" s="49">
        <v>3</v>
      </c>
      <c r="AH24" s="49">
        <v>2.5</v>
      </c>
      <c r="AI24" s="49">
        <v>3</v>
      </c>
      <c r="AJ24" s="49">
        <v>3</v>
      </c>
      <c r="AK24" s="107" t="s">
        <v>239</v>
      </c>
      <c r="AN24" s="157">
        <v>9001070200</v>
      </c>
      <c r="AO24" s="107">
        <v>45704.852400000003</v>
      </c>
      <c r="AP24" s="107">
        <v>2977.5899999999997</v>
      </c>
    </row>
    <row r="25" spans="1:42" x14ac:dyDescent="0.25">
      <c r="A25">
        <v>9001011300</v>
      </c>
      <c r="B25" t="s">
        <v>2019</v>
      </c>
      <c r="C25" t="s">
        <v>1996</v>
      </c>
      <c r="E25">
        <v>2</v>
      </c>
      <c r="F25" t="s">
        <v>239</v>
      </c>
      <c r="I25" s="49">
        <v>9001110400</v>
      </c>
      <c r="J25" s="49">
        <v>9001110400</v>
      </c>
      <c r="K25" s="107" t="s">
        <v>246</v>
      </c>
      <c r="L25" s="107" t="s">
        <v>239</v>
      </c>
      <c r="M25" s="49">
        <v>106295.3988</v>
      </c>
      <c r="N25" s="49">
        <v>3.6526859499701712E-3</v>
      </c>
      <c r="O25" s="49">
        <v>30417.33</v>
      </c>
      <c r="P25" s="49">
        <v>1.8104488887387736E-3</v>
      </c>
      <c r="Q25" s="107" t="s">
        <v>1965</v>
      </c>
      <c r="R25" s="107" t="s">
        <v>1965</v>
      </c>
      <c r="S25" s="49">
        <v>94505.718299999993</v>
      </c>
      <c r="T25" s="49">
        <v>3.6526859499701712E-3</v>
      </c>
      <c r="U25" s="49">
        <v>30417.33</v>
      </c>
      <c r="V25" s="49">
        <v>1.8104488887387736E-3</v>
      </c>
      <c r="W25" s="107" t="s">
        <v>1965</v>
      </c>
      <c r="X25" s="49">
        <v>11789.6805</v>
      </c>
      <c r="Y25" s="49">
        <v>3.6526859499701712E-3</v>
      </c>
      <c r="Z25" s="49">
        <v>0</v>
      </c>
      <c r="AA25" s="49">
        <v>1.8104488887387736E-3</v>
      </c>
      <c r="AB25" s="107" t="s">
        <v>1965</v>
      </c>
      <c r="AC25" s="49">
        <v>65.748999999999995</v>
      </c>
      <c r="AD25" s="49">
        <v>1867</v>
      </c>
      <c r="AE25" s="49">
        <v>2</v>
      </c>
      <c r="AF25" s="49">
        <v>1</v>
      </c>
      <c r="AG25" s="49">
        <v>2</v>
      </c>
      <c r="AH25" s="49">
        <v>2</v>
      </c>
      <c r="AI25" s="49">
        <v>2</v>
      </c>
      <c r="AJ25" s="49">
        <v>3</v>
      </c>
      <c r="AK25" s="107" t="s">
        <v>239</v>
      </c>
      <c r="AN25" s="157">
        <v>9001070600</v>
      </c>
      <c r="AO25" s="107">
        <v>35967.757299999997</v>
      </c>
      <c r="AP25" s="107">
        <v>96774.69</v>
      </c>
    </row>
    <row r="26" spans="1:42" x14ac:dyDescent="0.25">
      <c r="A26">
        <v>9009120100</v>
      </c>
      <c r="B26" t="s">
        <v>2020</v>
      </c>
      <c r="C26" t="s">
        <v>2021</v>
      </c>
      <c r="E26">
        <v>4</v>
      </c>
      <c r="F26" t="s">
        <v>239</v>
      </c>
      <c r="I26" s="49">
        <v>9001110500</v>
      </c>
      <c r="J26" s="49">
        <v>9001110500</v>
      </c>
      <c r="K26" s="107" t="s">
        <v>246</v>
      </c>
      <c r="L26" s="107" t="s">
        <v>239</v>
      </c>
      <c r="M26" s="49">
        <v>126502.59270000001</v>
      </c>
      <c r="N26" s="49">
        <v>4.3470766204989223E-3</v>
      </c>
      <c r="O26" s="49">
        <v>41721.480000000003</v>
      </c>
      <c r="P26" s="49">
        <v>2.4832753927625131E-3</v>
      </c>
      <c r="Q26" s="107" t="s">
        <v>1965</v>
      </c>
      <c r="R26" s="107" t="s">
        <v>1965</v>
      </c>
      <c r="S26" s="49">
        <v>117735.0469</v>
      </c>
      <c r="T26" s="49">
        <v>4.3470766204989223E-3</v>
      </c>
      <c r="U26" s="49">
        <v>41521.480000000003</v>
      </c>
      <c r="V26" s="49">
        <v>2.4832753927625131E-3</v>
      </c>
      <c r="W26" s="107" t="s">
        <v>1965</v>
      </c>
      <c r="X26" s="49">
        <v>8767.5457999999999</v>
      </c>
      <c r="Y26" s="49">
        <v>4.3470766204989223E-3</v>
      </c>
      <c r="Z26" s="49">
        <v>200</v>
      </c>
      <c r="AA26" s="49">
        <v>2.4832753927625131E-3</v>
      </c>
      <c r="AB26" s="107" t="s">
        <v>1965</v>
      </c>
      <c r="AC26" s="49">
        <v>66.796000000000006</v>
      </c>
      <c r="AD26" s="49">
        <v>1621</v>
      </c>
      <c r="AE26" s="49">
        <v>2</v>
      </c>
      <c r="AF26" s="49">
        <v>1</v>
      </c>
      <c r="AG26" s="49">
        <v>1</v>
      </c>
      <c r="AH26" s="49">
        <v>1.5</v>
      </c>
      <c r="AI26" s="49">
        <v>2</v>
      </c>
      <c r="AJ26" s="49">
        <v>3</v>
      </c>
      <c r="AK26" s="107" t="s">
        <v>239</v>
      </c>
      <c r="AN26" s="157">
        <v>9001072000</v>
      </c>
      <c r="AO26" s="107">
        <v>43927.019899999999</v>
      </c>
      <c r="AP26" s="107">
        <v>19032.27</v>
      </c>
    </row>
    <row r="27" spans="1:42" x14ac:dyDescent="0.25">
      <c r="A27">
        <v>9009120200</v>
      </c>
      <c r="B27" t="s">
        <v>2022</v>
      </c>
      <c r="C27" t="s">
        <v>2021</v>
      </c>
      <c r="E27">
        <v>6</v>
      </c>
      <c r="F27" t="s">
        <v>244</v>
      </c>
      <c r="I27" s="49">
        <v>9001110500</v>
      </c>
      <c r="J27" s="49">
        <v>9001110500</v>
      </c>
      <c r="K27" s="107" t="s">
        <v>242</v>
      </c>
      <c r="L27" s="107" t="s">
        <v>239</v>
      </c>
      <c r="M27" s="49">
        <v>63.001300000000001</v>
      </c>
      <c r="N27" s="49">
        <v>2.1649475512373332E-6</v>
      </c>
      <c r="O27" s="49">
        <v>0</v>
      </c>
      <c r="P27" s="49">
        <v>0</v>
      </c>
      <c r="Q27" s="107" t="s">
        <v>290</v>
      </c>
      <c r="R27" s="107" t="s">
        <v>290</v>
      </c>
      <c r="S27" s="49">
        <v>63.001300000000001</v>
      </c>
      <c r="T27" s="49">
        <v>2.1649475512373332E-6</v>
      </c>
      <c r="U27" s="49">
        <v>0</v>
      </c>
      <c r="V27" s="49">
        <v>0</v>
      </c>
      <c r="W27" s="107" t="s">
        <v>290</v>
      </c>
      <c r="X27" s="49">
        <v>0</v>
      </c>
      <c r="Y27" s="49">
        <v>2.1649475512373332E-6</v>
      </c>
      <c r="Z27" s="49">
        <v>0</v>
      </c>
      <c r="AA27" s="49">
        <v>0</v>
      </c>
      <c r="AB27" s="107" t="s">
        <v>290</v>
      </c>
      <c r="AC27" s="49">
        <v>66.796000000000006</v>
      </c>
      <c r="AD27" s="49">
        <v>1621</v>
      </c>
      <c r="AE27" s="49">
        <v>2</v>
      </c>
      <c r="AF27" s="49">
        <v>1</v>
      </c>
      <c r="AG27" s="49">
        <v>1</v>
      </c>
      <c r="AH27" s="49">
        <v>1.5</v>
      </c>
      <c r="AI27" s="49">
        <v>2</v>
      </c>
      <c r="AJ27" s="49">
        <v>3</v>
      </c>
      <c r="AK27" s="107" t="s">
        <v>239</v>
      </c>
      <c r="AN27" s="157">
        <v>9001072100</v>
      </c>
      <c r="AO27" s="107">
        <v>120136.23389999999</v>
      </c>
      <c r="AP27" s="107">
        <v>44620.47</v>
      </c>
    </row>
    <row r="28" spans="1:42" x14ac:dyDescent="0.25">
      <c r="A28">
        <v>9009130101</v>
      </c>
      <c r="B28" t="s">
        <v>2023</v>
      </c>
      <c r="C28" t="s">
        <v>2021</v>
      </c>
      <c r="E28">
        <v>4</v>
      </c>
      <c r="F28" t="s">
        <v>239</v>
      </c>
      <c r="I28" s="49">
        <v>9001110600</v>
      </c>
      <c r="J28" s="49">
        <v>9001110600</v>
      </c>
      <c r="K28" s="107" t="s">
        <v>241</v>
      </c>
      <c r="L28" s="107" t="s">
        <v>239</v>
      </c>
      <c r="M28" s="49">
        <v>729.55909999999994</v>
      </c>
      <c r="N28" s="49">
        <v>2.5070231678202077E-5</v>
      </c>
      <c r="O28" s="49">
        <v>0</v>
      </c>
      <c r="P28" s="49">
        <v>0</v>
      </c>
      <c r="Q28" s="107" t="s">
        <v>290</v>
      </c>
      <c r="R28" s="107" t="s">
        <v>1965</v>
      </c>
      <c r="S28" s="49">
        <v>729.55909999999994</v>
      </c>
      <c r="T28" s="49">
        <v>2.5070231678202077E-5</v>
      </c>
      <c r="U28" s="49">
        <v>0</v>
      </c>
      <c r="V28" s="49">
        <v>0</v>
      </c>
      <c r="W28" s="107" t="s">
        <v>1965</v>
      </c>
      <c r="X28" s="49">
        <v>0</v>
      </c>
      <c r="Y28" s="49">
        <v>2.5070231678202077E-5</v>
      </c>
      <c r="Z28" s="49">
        <v>0</v>
      </c>
      <c r="AA28" s="49">
        <v>0</v>
      </c>
      <c r="AB28" s="107" t="s">
        <v>1965</v>
      </c>
      <c r="AC28" s="49">
        <v>72.096999999999994</v>
      </c>
      <c r="AD28" s="49">
        <v>1759</v>
      </c>
      <c r="AE28" s="49">
        <v>2</v>
      </c>
      <c r="AF28" s="49">
        <v>1</v>
      </c>
      <c r="AG28" s="49">
        <v>2</v>
      </c>
      <c r="AH28" s="49">
        <v>2</v>
      </c>
      <c r="AI28" s="49">
        <v>2</v>
      </c>
      <c r="AJ28" s="49">
        <v>3</v>
      </c>
      <c r="AK28" s="107" t="s">
        <v>239</v>
      </c>
      <c r="AN28" s="157">
        <v>9001072200</v>
      </c>
      <c r="AO28" s="107">
        <v>41166.362699999998</v>
      </c>
      <c r="AP28" s="107">
        <v>23077.93</v>
      </c>
    </row>
    <row r="29" spans="1:42" x14ac:dyDescent="0.25">
      <c r="A29">
        <v>9009130102</v>
      </c>
      <c r="B29" t="s">
        <v>2024</v>
      </c>
      <c r="C29" t="s">
        <v>2021</v>
      </c>
      <c r="E29">
        <v>4</v>
      </c>
      <c r="F29" t="s">
        <v>239</v>
      </c>
      <c r="I29" s="49">
        <v>9001110600</v>
      </c>
      <c r="J29" s="49">
        <v>9001110600</v>
      </c>
      <c r="K29" s="107" t="s">
        <v>246</v>
      </c>
      <c r="L29" s="107" t="s">
        <v>239</v>
      </c>
      <c r="M29" s="49">
        <v>165474.9019</v>
      </c>
      <c r="N29" s="49">
        <v>5.6863030391379682E-3</v>
      </c>
      <c r="O29" s="49">
        <v>60951.54</v>
      </c>
      <c r="P29" s="49">
        <v>3.6278545112249138E-3</v>
      </c>
      <c r="Q29" s="107" t="s">
        <v>1965</v>
      </c>
      <c r="R29" s="107" t="s">
        <v>1965</v>
      </c>
      <c r="S29" s="49">
        <v>151887.48259999999</v>
      </c>
      <c r="T29" s="49">
        <v>5.6863030391379682E-3</v>
      </c>
      <c r="U29" s="49">
        <v>38865.54</v>
      </c>
      <c r="V29" s="49">
        <v>3.6278545112249138E-3</v>
      </c>
      <c r="W29" s="107" t="s">
        <v>1965</v>
      </c>
      <c r="X29" s="49">
        <v>13587.4193</v>
      </c>
      <c r="Y29" s="49">
        <v>5.6863030391379682E-3</v>
      </c>
      <c r="Z29" s="49">
        <v>22086</v>
      </c>
      <c r="AA29" s="49">
        <v>3.6278545112249138E-3</v>
      </c>
      <c r="AB29" s="107" t="s">
        <v>1965</v>
      </c>
      <c r="AC29" s="49">
        <v>72.096999999999994</v>
      </c>
      <c r="AD29" s="49">
        <v>1759</v>
      </c>
      <c r="AE29" s="49">
        <v>2</v>
      </c>
      <c r="AF29" s="49">
        <v>1</v>
      </c>
      <c r="AG29" s="49">
        <v>2</v>
      </c>
      <c r="AH29" s="49">
        <v>2</v>
      </c>
      <c r="AI29" s="49">
        <v>2</v>
      </c>
      <c r="AJ29" s="49">
        <v>3</v>
      </c>
      <c r="AK29" s="107" t="s">
        <v>239</v>
      </c>
      <c r="AN29" s="157">
        <v>9001072300</v>
      </c>
      <c r="AO29" s="107">
        <v>62912.309300000103</v>
      </c>
      <c r="AP29" s="107">
        <v>15404.49</v>
      </c>
    </row>
    <row r="30" spans="1:42" x14ac:dyDescent="0.25">
      <c r="A30">
        <v>9009150100</v>
      </c>
      <c r="B30" t="s">
        <v>2025</v>
      </c>
      <c r="C30" t="s">
        <v>2021</v>
      </c>
      <c r="E30">
        <v>3</v>
      </c>
      <c r="F30" t="s">
        <v>239</v>
      </c>
      <c r="I30" s="49">
        <v>9009120100</v>
      </c>
      <c r="J30" s="49">
        <v>9009120100</v>
      </c>
      <c r="K30" s="107" t="s">
        <v>247</v>
      </c>
      <c r="L30" s="107" t="s">
        <v>239</v>
      </c>
      <c r="M30" s="49">
        <v>735.65949999999998</v>
      </c>
      <c r="N30" s="49">
        <v>2.5279863003929773E-5</v>
      </c>
      <c r="O30" s="49">
        <v>0</v>
      </c>
      <c r="P30" s="49">
        <v>0</v>
      </c>
      <c r="Q30" s="107" t="s">
        <v>290</v>
      </c>
      <c r="R30" s="107" t="s">
        <v>1965</v>
      </c>
      <c r="S30" s="49">
        <v>185.57749999999999</v>
      </c>
      <c r="T30" s="49">
        <v>2.5279863003929773E-5</v>
      </c>
      <c r="U30" s="49">
        <v>0</v>
      </c>
      <c r="V30" s="49">
        <v>0</v>
      </c>
      <c r="W30" s="107" t="s">
        <v>1965</v>
      </c>
      <c r="X30" s="49">
        <v>550.08199999999999</v>
      </c>
      <c r="Y30" s="49">
        <v>2.5279863003929773E-5</v>
      </c>
      <c r="Z30" s="49">
        <v>0</v>
      </c>
      <c r="AA30" s="49">
        <v>0</v>
      </c>
      <c r="AB30" s="107" t="s">
        <v>1965</v>
      </c>
      <c r="AC30" s="49">
        <v>42.734000000000002</v>
      </c>
      <c r="AD30" s="49">
        <v>1319</v>
      </c>
      <c r="AE30" s="49">
        <v>4</v>
      </c>
      <c r="AF30" s="49">
        <v>1</v>
      </c>
      <c r="AG30" s="49">
        <v>2</v>
      </c>
      <c r="AH30" s="49">
        <v>3</v>
      </c>
      <c r="AI30" s="49">
        <v>3</v>
      </c>
      <c r="AJ30" s="49">
        <v>4</v>
      </c>
      <c r="AK30" s="107" t="s">
        <v>239</v>
      </c>
      <c r="AN30" s="157">
        <v>9001072400</v>
      </c>
      <c r="AO30" s="107">
        <v>38727.082199999997</v>
      </c>
      <c r="AP30" s="107">
        <v>29244.41</v>
      </c>
    </row>
    <row r="31" spans="1:42" x14ac:dyDescent="0.25">
      <c r="A31">
        <v>9009150200</v>
      </c>
      <c r="B31" t="s">
        <v>2026</v>
      </c>
      <c r="C31" t="s">
        <v>2021</v>
      </c>
      <c r="E31">
        <v>4</v>
      </c>
      <c r="F31" t="s">
        <v>239</v>
      </c>
      <c r="I31" s="49">
        <v>9009120100</v>
      </c>
      <c r="J31" s="49">
        <v>9009120100</v>
      </c>
      <c r="K31" s="107" t="s">
        <v>248</v>
      </c>
      <c r="L31" s="107" t="s">
        <v>239</v>
      </c>
      <c r="M31" s="49">
        <v>148041.85739999998</v>
      </c>
      <c r="N31" s="49">
        <v>5.0872419562573538E-3</v>
      </c>
      <c r="O31" s="49">
        <v>44710.98</v>
      </c>
      <c r="P31" s="49">
        <v>2.6612113573223403E-3</v>
      </c>
      <c r="Q31" s="107" t="s">
        <v>1965</v>
      </c>
      <c r="R31" s="107" t="s">
        <v>1965</v>
      </c>
      <c r="S31" s="49">
        <v>113942.43889999999</v>
      </c>
      <c r="T31" s="49">
        <v>5.0872419562573538E-3</v>
      </c>
      <c r="U31" s="49">
        <v>39504.980000000003</v>
      </c>
      <c r="V31" s="49">
        <v>2.6612113573223403E-3</v>
      </c>
      <c r="W31" s="107" t="s">
        <v>1965</v>
      </c>
      <c r="X31" s="49">
        <v>34099.4185</v>
      </c>
      <c r="Y31" s="49">
        <v>5.0872419562573538E-3</v>
      </c>
      <c r="Z31" s="49">
        <v>5206</v>
      </c>
      <c r="AA31" s="49">
        <v>2.6612113573223403E-3</v>
      </c>
      <c r="AB31" s="107" t="s">
        <v>1965</v>
      </c>
      <c r="AC31" s="49">
        <v>42.734000000000002</v>
      </c>
      <c r="AD31" s="49">
        <v>1319</v>
      </c>
      <c r="AE31" s="49">
        <v>4</v>
      </c>
      <c r="AF31" s="49">
        <v>1</v>
      </c>
      <c r="AG31" s="49">
        <v>2</v>
      </c>
      <c r="AH31" s="49">
        <v>3</v>
      </c>
      <c r="AI31" s="49">
        <v>3</v>
      </c>
      <c r="AJ31" s="49">
        <v>4</v>
      </c>
      <c r="AK31" s="107" t="s">
        <v>239</v>
      </c>
      <c r="AN31" s="157">
        <v>9001072500</v>
      </c>
      <c r="AO31" s="107">
        <v>78001.035200000304</v>
      </c>
      <c r="AP31" s="107">
        <v>18716.64</v>
      </c>
    </row>
    <row r="32" spans="1:42" x14ac:dyDescent="0.25">
      <c r="A32">
        <v>9009151000</v>
      </c>
      <c r="B32" t="s">
        <v>2027</v>
      </c>
      <c r="C32" t="s">
        <v>2021</v>
      </c>
      <c r="E32">
        <v>3</v>
      </c>
      <c r="F32" t="s">
        <v>239</v>
      </c>
      <c r="I32" s="49">
        <v>9009120100</v>
      </c>
      <c r="J32" s="49">
        <v>9009120100</v>
      </c>
      <c r="K32" s="107" t="s">
        <v>249</v>
      </c>
      <c r="L32" s="107" t="s">
        <v>239</v>
      </c>
      <c r="M32" s="49">
        <v>106.81569999999999</v>
      </c>
      <c r="N32" s="49">
        <v>3.6705653399009477E-6</v>
      </c>
      <c r="O32" s="49">
        <v>0</v>
      </c>
      <c r="P32" s="49">
        <v>0</v>
      </c>
      <c r="Q32" s="107" t="s">
        <v>290</v>
      </c>
      <c r="R32" s="107" t="s">
        <v>290</v>
      </c>
      <c r="S32" s="49">
        <v>94.284899999999993</v>
      </c>
      <c r="T32" s="49">
        <v>3.6705653399009477E-6</v>
      </c>
      <c r="U32" s="49">
        <v>0</v>
      </c>
      <c r="V32" s="49">
        <v>0</v>
      </c>
      <c r="W32" s="107" t="s">
        <v>290</v>
      </c>
      <c r="X32" s="49">
        <v>12.530799999999999</v>
      </c>
      <c r="Y32" s="49">
        <v>3.6705653399009477E-6</v>
      </c>
      <c r="Z32" s="49">
        <v>0</v>
      </c>
      <c r="AA32" s="49">
        <v>0</v>
      </c>
      <c r="AB32" s="107" t="s">
        <v>290</v>
      </c>
      <c r="AC32" s="49">
        <v>42.734000000000002</v>
      </c>
      <c r="AD32" s="49">
        <v>1319</v>
      </c>
      <c r="AE32" s="49">
        <v>4</v>
      </c>
      <c r="AF32" s="49">
        <v>1</v>
      </c>
      <c r="AG32" s="49">
        <v>2</v>
      </c>
      <c r="AH32" s="49">
        <v>3</v>
      </c>
      <c r="AI32" s="49">
        <v>3</v>
      </c>
      <c r="AJ32" s="49">
        <v>4</v>
      </c>
      <c r="AK32" s="107" t="s">
        <v>239</v>
      </c>
      <c r="AN32" s="157">
        <v>9001072600</v>
      </c>
      <c r="AO32" s="107">
        <v>118393.0727</v>
      </c>
      <c r="AP32" s="107">
        <v>43073.09</v>
      </c>
    </row>
    <row r="33" spans="1:42" x14ac:dyDescent="0.25">
      <c r="A33">
        <v>9009166001</v>
      </c>
      <c r="B33" t="s">
        <v>2028</v>
      </c>
      <c r="C33" t="s">
        <v>2021</v>
      </c>
      <c r="E33">
        <v>3</v>
      </c>
      <c r="F33" t="s">
        <v>239</v>
      </c>
      <c r="I33" s="49">
        <v>9009120200</v>
      </c>
      <c r="J33" s="49">
        <v>9009120200</v>
      </c>
      <c r="K33" s="107" t="s">
        <v>247</v>
      </c>
      <c r="L33" s="107" t="s">
        <v>239</v>
      </c>
      <c r="M33" s="49">
        <v>53.532299999999999</v>
      </c>
      <c r="N33" s="49">
        <v>1.8395592122242285E-6</v>
      </c>
      <c r="O33" s="49">
        <v>95.74</v>
      </c>
      <c r="P33" s="49">
        <v>5.6984744094189124E-6</v>
      </c>
      <c r="Q33" s="107" t="s">
        <v>1966</v>
      </c>
      <c r="R33" s="107" t="s">
        <v>290</v>
      </c>
      <c r="S33" s="49">
        <v>53.532299999999999</v>
      </c>
      <c r="T33" s="49">
        <v>1.8395592122242285E-6</v>
      </c>
      <c r="U33" s="49">
        <v>95.74</v>
      </c>
      <c r="V33" s="49">
        <v>5.6984744094189124E-6</v>
      </c>
      <c r="W33" s="107" t="s">
        <v>290</v>
      </c>
      <c r="X33" s="49">
        <v>0</v>
      </c>
      <c r="Y33" s="49">
        <v>1.8395592122242285E-6</v>
      </c>
      <c r="Z33" s="49">
        <v>0</v>
      </c>
      <c r="AA33" s="49">
        <v>5.6984744094189124E-6</v>
      </c>
      <c r="AB33" s="107" t="s">
        <v>290</v>
      </c>
      <c r="AC33" s="49">
        <v>29.114000000000001</v>
      </c>
      <c r="AD33" s="49">
        <v>1226</v>
      </c>
      <c r="AE33" s="49">
        <v>5</v>
      </c>
      <c r="AF33" s="49">
        <v>1</v>
      </c>
      <c r="AG33" s="49">
        <v>4</v>
      </c>
      <c r="AH33" s="49">
        <v>4.5</v>
      </c>
      <c r="AI33" s="49">
        <v>5</v>
      </c>
      <c r="AJ33" s="49">
        <v>6</v>
      </c>
      <c r="AK33" s="107" t="s">
        <v>244</v>
      </c>
      <c r="AN33" s="157">
        <v>9001072700</v>
      </c>
      <c r="AO33" s="107">
        <v>60251.686099999999</v>
      </c>
      <c r="AP33" s="107">
        <v>47344.93</v>
      </c>
    </row>
    <row r="34" spans="1:42" x14ac:dyDescent="0.25">
      <c r="A34">
        <v>9009166002</v>
      </c>
      <c r="B34" t="s">
        <v>2029</v>
      </c>
      <c r="C34" t="s">
        <v>2021</v>
      </c>
      <c r="E34">
        <v>3</v>
      </c>
      <c r="F34" t="s">
        <v>239</v>
      </c>
      <c r="I34" s="49">
        <v>9009120200</v>
      </c>
      <c r="J34" s="49">
        <v>9009120200</v>
      </c>
      <c r="K34" s="107" t="s">
        <v>248</v>
      </c>
      <c r="L34" s="107" t="s">
        <v>239</v>
      </c>
      <c r="M34" s="49">
        <v>162530.9524000001</v>
      </c>
      <c r="N34" s="49">
        <v>5.5851385193424856E-3</v>
      </c>
      <c r="O34" s="49">
        <v>40637.49</v>
      </c>
      <c r="P34" s="49">
        <v>2.4187559727179547E-3</v>
      </c>
      <c r="Q34" s="107" t="s">
        <v>1965</v>
      </c>
      <c r="R34" s="107" t="s">
        <v>1965</v>
      </c>
      <c r="S34" s="49">
        <v>98942.964100000099</v>
      </c>
      <c r="T34" s="49">
        <v>5.5851385193424856E-3</v>
      </c>
      <c r="U34" s="49">
        <v>18608.64</v>
      </c>
      <c r="V34" s="49">
        <v>2.4187559727179547E-3</v>
      </c>
      <c r="W34" s="107" t="s">
        <v>1965</v>
      </c>
      <c r="X34" s="49">
        <v>63587.988299999997</v>
      </c>
      <c r="Y34" s="49">
        <v>5.5851385193424856E-3</v>
      </c>
      <c r="Z34" s="49">
        <v>22028.85</v>
      </c>
      <c r="AA34" s="49">
        <v>2.4187559727179547E-3</v>
      </c>
      <c r="AB34" s="107" t="s">
        <v>1965</v>
      </c>
      <c r="AC34" s="49">
        <v>29.114000000000001</v>
      </c>
      <c r="AD34" s="49">
        <v>1226</v>
      </c>
      <c r="AE34" s="49">
        <v>5</v>
      </c>
      <c r="AF34" s="49">
        <v>1</v>
      </c>
      <c r="AG34" s="49">
        <v>4</v>
      </c>
      <c r="AH34" s="49">
        <v>4.5</v>
      </c>
      <c r="AI34" s="49">
        <v>5</v>
      </c>
      <c r="AJ34" s="49">
        <v>6</v>
      </c>
      <c r="AK34" s="107" t="s">
        <v>244</v>
      </c>
      <c r="AN34" s="157">
        <v>9001072800</v>
      </c>
      <c r="AO34" s="107">
        <v>67221.614200000098</v>
      </c>
      <c r="AP34" s="107">
        <v>239893.12</v>
      </c>
    </row>
    <row r="35" spans="1:42" x14ac:dyDescent="0.25">
      <c r="A35">
        <v>9009167300</v>
      </c>
      <c r="B35" t="s">
        <v>2030</v>
      </c>
      <c r="C35" t="s">
        <v>2021</v>
      </c>
      <c r="E35">
        <v>3</v>
      </c>
      <c r="F35" t="s">
        <v>239</v>
      </c>
      <c r="I35" s="49">
        <v>9009120200</v>
      </c>
      <c r="J35" s="49">
        <v>9009120200</v>
      </c>
      <c r="K35" s="107" t="s">
        <v>246</v>
      </c>
      <c r="L35" s="107" t="s">
        <v>239</v>
      </c>
      <c r="M35" s="49">
        <v>4.3757000000000001</v>
      </c>
      <c r="N35" s="49">
        <v>1.5036453215964113E-7</v>
      </c>
      <c r="O35" s="49">
        <v>0</v>
      </c>
      <c r="P35" s="49">
        <v>0</v>
      </c>
      <c r="Q35" s="107" t="s">
        <v>290</v>
      </c>
      <c r="R35" s="107" t="s">
        <v>290</v>
      </c>
      <c r="S35" s="49">
        <v>0</v>
      </c>
      <c r="T35" s="49">
        <v>1.5036453215964113E-7</v>
      </c>
      <c r="U35" s="49">
        <v>0</v>
      </c>
      <c r="V35" s="49">
        <v>0</v>
      </c>
      <c r="W35" s="107" t="s">
        <v>290</v>
      </c>
      <c r="X35" s="49">
        <v>4.3757000000000001</v>
      </c>
      <c r="Y35" s="49">
        <v>1.5036453215964113E-7</v>
      </c>
      <c r="Z35" s="49">
        <v>0</v>
      </c>
      <c r="AA35" s="49">
        <v>0</v>
      </c>
      <c r="AB35" s="107" t="s">
        <v>290</v>
      </c>
      <c r="AC35" s="49">
        <v>29.114000000000001</v>
      </c>
      <c r="AD35" s="49">
        <v>1226</v>
      </c>
      <c r="AE35" s="49">
        <v>5</v>
      </c>
      <c r="AF35" s="49">
        <v>1</v>
      </c>
      <c r="AG35" s="49">
        <v>4</v>
      </c>
      <c r="AH35" s="49">
        <v>4.5</v>
      </c>
      <c r="AI35" s="49">
        <v>5</v>
      </c>
      <c r="AJ35" s="49">
        <v>6</v>
      </c>
      <c r="AK35" s="107" t="s">
        <v>244</v>
      </c>
      <c r="AN35" s="157">
        <v>9001072900</v>
      </c>
      <c r="AO35" s="107">
        <v>67533.589800000089</v>
      </c>
      <c r="AP35" s="107">
        <v>53807.48</v>
      </c>
    </row>
    <row r="36" spans="1:42" x14ac:dyDescent="0.25">
      <c r="A36">
        <v>9009170200</v>
      </c>
      <c r="B36" t="s">
        <v>2031</v>
      </c>
      <c r="C36" t="s">
        <v>2021</v>
      </c>
      <c r="E36">
        <v>5</v>
      </c>
      <c r="F36" t="s">
        <v>239</v>
      </c>
      <c r="I36" s="49">
        <v>9009130101</v>
      </c>
      <c r="J36" s="49">
        <v>9009130101</v>
      </c>
      <c r="K36" s="107" t="s">
        <v>250</v>
      </c>
      <c r="L36" s="107" t="s">
        <v>239</v>
      </c>
      <c r="M36" s="49">
        <v>226.78720000000001</v>
      </c>
      <c r="N36" s="49">
        <v>7.7932105098144223E-6</v>
      </c>
      <c r="O36" s="49">
        <v>0</v>
      </c>
      <c r="P36" s="49">
        <v>0</v>
      </c>
      <c r="Q36" s="107" t="s">
        <v>290</v>
      </c>
      <c r="R36" s="107" t="s">
        <v>1965</v>
      </c>
      <c r="S36" s="49">
        <v>226.78720000000001</v>
      </c>
      <c r="T36" s="49">
        <v>7.7932105098144223E-6</v>
      </c>
      <c r="U36" s="49">
        <v>0</v>
      </c>
      <c r="V36" s="49">
        <v>0</v>
      </c>
      <c r="W36" s="107" t="s">
        <v>1965</v>
      </c>
      <c r="X36" s="49">
        <v>0</v>
      </c>
      <c r="Y36" s="49">
        <v>7.7932105098144223E-6</v>
      </c>
      <c r="Z36" s="49">
        <v>0</v>
      </c>
      <c r="AA36" s="49">
        <v>0</v>
      </c>
      <c r="AB36" s="107" t="s">
        <v>1965</v>
      </c>
      <c r="AC36" s="49">
        <v>41.713999999999999</v>
      </c>
      <c r="AD36" s="49">
        <v>1245</v>
      </c>
      <c r="AE36" s="49">
        <v>4</v>
      </c>
      <c r="AF36" s="49">
        <v>1</v>
      </c>
      <c r="AG36" s="49">
        <v>2</v>
      </c>
      <c r="AH36" s="49">
        <v>3</v>
      </c>
      <c r="AI36" s="49">
        <v>3</v>
      </c>
      <c r="AJ36" s="49">
        <v>4</v>
      </c>
      <c r="AK36" s="107" t="s">
        <v>239</v>
      </c>
      <c r="AN36" s="157">
        <v>9001073000</v>
      </c>
      <c r="AO36" s="107">
        <v>27163.765199999998</v>
      </c>
      <c r="AP36" s="107">
        <v>17678.66</v>
      </c>
    </row>
    <row r="37" spans="1:42" x14ac:dyDescent="0.25">
      <c r="A37">
        <v>9009170300</v>
      </c>
      <c r="B37" t="s">
        <v>2032</v>
      </c>
      <c r="C37" t="s">
        <v>2021</v>
      </c>
      <c r="E37">
        <v>5</v>
      </c>
      <c r="F37" t="s">
        <v>239</v>
      </c>
      <c r="I37" s="49">
        <v>9009130102</v>
      </c>
      <c r="J37" s="49">
        <v>9009130102</v>
      </c>
      <c r="K37" s="107" t="s">
        <v>247</v>
      </c>
      <c r="L37" s="107" t="s">
        <v>239</v>
      </c>
      <c r="M37" s="49">
        <v>151.18</v>
      </c>
      <c r="N37" s="49">
        <v>5.1950796379766766E-6</v>
      </c>
      <c r="O37" s="49">
        <v>0</v>
      </c>
      <c r="P37" s="49">
        <v>0</v>
      </c>
      <c r="Q37" s="107" t="s">
        <v>290</v>
      </c>
      <c r="R37" s="107" t="s">
        <v>1965</v>
      </c>
      <c r="S37" s="49">
        <v>151.18</v>
      </c>
      <c r="T37" s="49">
        <v>5.1950796379766766E-6</v>
      </c>
      <c r="U37" s="49">
        <v>0</v>
      </c>
      <c r="V37" s="49">
        <v>0</v>
      </c>
      <c r="W37" s="107" t="s">
        <v>1965</v>
      </c>
      <c r="X37" s="49">
        <v>0</v>
      </c>
      <c r="Y37" s="49">
        <v>5.1950796379766766E-6</v>
      </c>
      <c r="Z37" s="49">
        <v>0</v>
      </c>
      <c r="AA37" s="49">
        <v>0</v>
      </c>
      <c r="AB37" s="107" t="s">
        <v>1965</v>
      </c>
      <c r="AC37" s="49">
        <v>45.01</v>
      </c>
      <c r="AD37" s="49">
        <v>1409</v>
      </c>
      <c r="AE37" s="49">
        <v>4</v>
      </c>
      <c r="AF37" s="49">
        <v>1</v>
      </c>
      <c r="AG37" s="49">
        <v>2</v>
      </c>
      <c r="AH37" s="49">
        <v>3</v>
      </c>
      <c r="AI37" s="49">
        <v>3</v>
      </c>
      <c r="AJ37" s="49">
        <v>4</v>
      </c>
      <c r="AK37" s="107" t="s">
        <v>239</v>
      </c>
      <c r="AN37" s="157">
        <v>9001073100</v>
      </c>
      <c r="AO37" s="107">
        <v>69720.743199999997</v>
      </c>
      <c r="AP37" s="107">
        <v>34954.18</v>
      </c>
    </row>
    <row r="38" spans="1:42" x14ac:dyDescent="0.25">
      <c r="A38">
        <v>9009170400</v>
      </c>
      <c r="B38" t="s">
        <v>2033</v>
      </c>
      <c r="C38" t="s">
        <v>2021</v>
      </c>
      <c r="E38">
        <v>4</v>
      </c>
      <c r="F38" t="s">
        <v>239</v>
      </c>
      <c r="I38" s="49">
        <v>9009150100</v>
      </c>
      <c r="J38" s="49">
        <v>9009150100</v>
      </c>
      <c r="K38" s="107" t="s">
        <v>245</v>
      </c>
      <c r="L38" s="107" t="s">
        <v>239</v>
      </c>
      <c r="M38" s="49">
        <v>179186.3455</v>
      </c>
      <c r="N38" s="49">
        <v>6.1574767489780639E-3</v>
      </c>
      <c r="O38" s="49">
        <v>14849.91</v>
      </c>
      <c r="P38" s="49">
        <v>8.8387123581756843E-4</v>
      </c>
      <c r="Q38" s="107" t="s">
        <v>1965</v>
      </c>
      <c r="R38" s="107" t="s">
        <v>1965</v>
      </c>
      <c r="S38" s="49">
        <v>88019.366599999994</v>
      </c>
      <c r="T38" s="49">
        <v>6.1574767489780639E-3</v>
      </c>
      <c r="U38" s="49">
        <v>10986.41</v>
      </c>
      <c r="V38" s="49">
        <v>8.8387123581756843E-4</v>
      </c>
      <c r="W38" s="107" t="s">
        <v>1965</v>
      </c>
      <c r="X38" s="49">
        <v>91166.978900000002</v>
      </c>
      <c r="Y38" s="49">
        <v>6.1574767489780639E-3</v>
      </c>
      <c r="Z38" s="49">
        <v>3863.5</v>
      </c>
      <c r="AA38" s="49">
        <v>8.8387123581756843E-4</v>
      </c>
      <c r="AB38" s="107" t="s">
        <v>1965</v>
      </c>
      <c r="AC38" s="49">
        <v>69.72</v>
      </c>
      <c r="AD38" s="49">
        <v>1797</v>
      </c>
      <c r="AE38" s="49">
        <v>2</v>
      </c>
      <c r="AF38" s="49">
        <v>1</v>
      </c>
      <c r="AG38" s="49">
        <v>3</v>
      </c>
      <c r="AH38" s="49">
        <v>2.5</v>
      </c>
      <c r="AI38" s="49">
        <v>3</v>
      </c>
      <c r="AJ38" s="49">
        <v>3</v>
      </c>
      <c r="AK38" s="107" t="s">
        <v>239</v>
      </c>
      <c r="AN38" s="157">
        <v>9001073200</v>
      </c>
      <c r="AO38" s="107">
        <v>24209.609500000002</v>
      </c>
      <c r="AP38" s="107">
        <v>3053.03</v>
      </c>
    </row>
    <row r="39" spans="1:42" x14ac:dyDescent="0.25">
      <c r="A39">
        <v>9009175600</v>
      </c>
      <c r="B39" t="s">
        <v>2034</v>
      </c>
      <c r="C39" t="s">
        <v>2021</v>
      </c>
      <c r="E39">
        <v>2</v>
      </c>
      <c r="F39" t="s">
        <v>239</v>
      </c>
      <c r="I39" s="49">
        <v>9009150200</v>
      </c>
      <c r="J39" s="49">
        <v>9009150200</v>
      </c>
      <c r="K39" s="107" t="s">
        <v>245</v>
      </c>
      <c r="L39" s="107" t="s">
        <v>239</v>
      </c>
      <c r="M39" s="49">
        <v>76832.7527999999</v>
      </c>
      <c r="N39" s="49">
        <v>2.640245201752712E-3</v>
      </c>
      <c r="O39" s="49">
        <v>304163.26</v>
      </c>
      <c r="P39" s="49">
        <v>1.8103891303482673E-2</v>
      </c>
      <c r="Q39" s="107" t="s">
        <v>1966</v>
      </c>
      <c r="R39" s="107" t="s">
        <v>1966</v>
      </c>
      <c r="S39" s="49">
        <v>58587.509199999899</v>
      </c>
      <c r="T39" s="49">
        <v>2.640245201752712E-3</v>
      </c>
      <c r="U39" s="49">
        <v>301300.26</v>
      </c>
      <c r="V39" s="49">
        <v>1.8103891303482673E-2</v>
      </c>
      <c r="W39" s="107" t="s">
        <v>1966</v>
      </c>
      <c r="X39" s="49">
        <v>18245.243600000002</v>
      </c>
      <c r="Y39" s="49">
        <v>2.640245201752712E-3</v>
      </c>
      <c r="Z39" s="49">
        <v>2863</v>
      </c>
      <c r="AA39" s="49">
        <v>1.8103891303482673E-2</v>
      </c>
      <c r="AB39" s="107" t="s">
        <v>1966</v>
      </c>
      <c r="AC39" s="49">
        <v>47.743000000000002</v>
      </c>
      <c r="AD39" s="49">
        <v>1571</v>
      </c>
      <c r="AE39" s="49">
        <v>3</v>
      </c>
      <c r="AF39" s="49">
        <v>1</v>
      </c>
      <c r="AG39" s="49">
        <v>4</v>
      </c>
      <c r="AH39" s="49">
        <v>3.5</v>
      </c>
      <c r="AI39" s="49">
        <v>4</v>
      </c>
      <c r="AJ39" s="49">
        <v>4</v>
      </c>
      <c r="AK39" s="107" t="s">
        <v>239</v>
      </c>
      <c r="AN39" s="157">
        <v>9001080100</v>
      </c>
      <c r="AO39" s="107">
        <v>59507.3500000001</v>
      </c>
      <c r="AP39" s="107">
        <v>22394.32</v>
      </c>
    </row>
    <row r="40" spans="1:42" x14ac:dyDescent="0.25">
      <c r="A40">
        <v>9009175700</v>
      </c>
      <c r="B40" t="s">
        <v>2035</v>
      </c>
      <c r="C40" t="s">
        <v>2021</v>
      </c>
      <c r="E40">
        <v>3</v>
      </c>
      <c r="F40" t="s">
        <v>239</v>
      </c>
      <c r="I40" s="49">
        <v>9009151000</v>
      </c>
      <c r="J40" s="49">
        <v>9009151000</v>
      </c>
      <c r="K40" s="107" t="s">
        <v>245</v>
      </c>
      <c r="L40" s="107" t="s">
        <v>239</v>
      </c>
      <c r="M40" s="49">
        <v>80815.845700000093</v>
      </c>
      <c r="N40" s="49">
        <v>2.777118365008172E-3</v>
      </c>
      <c r="O40" s="49">
        <v>11692.4</v>
      </c>
      <c r="P40" s="49">
        <v>6.9593526409744819E-4</v>
      </c>
      <c r="Q40" s="107" t="s">
        <v>1965</v>
      </c>
      <c r="R40" s="107" t="s">
        <v>1965</v>
      </c>
      <c r="S40" s="49">
        <v>77262.277400000094</v>
      </c>
      <c r="T40" s="49">
        <v>2.777118365008172E-3</v>
      </c>
      <c r="U40" s="49">
        <v>11582.4</v>
      </c>
      <c r="V40" s="49">
        <v>6.9593526409744819E-4</v>
      </c>
      <c r="W40" s="107" t="s">
        <v>1965</v>
      </c>
      <c r="X40" s="49">
        <v>3553.5682999999999</v>
      </c>
      <c r="Y40" s="49">
        <v>2.777118365008172E-3</v>
      </c>
      <c r="Z40" s="49">
        <v>110</v>
      </c>
      <c r="AA40" s="49">
        <v>6.9593526409744819E-4</v>
      </c>
      <c r="AB40" s="107" t="s">
        <v>1965</v>
      </c>
      <c r="AC40" s="49">
        <v>61.070999999999998</v>
      </c>
      <c r="AD40" s="49">
        <v>1786</v>
      </c>
      <c r="AE40" s="49">
        <v>2</v>
      </c>
      <c r="AF40" s="49">
        <v>1</v>
      </c>
      <c r="AG40" s="49">
        <v>3</v>
      </c>
      <c r="AH40" s="49">
        <v>2.5</v>
      </c>
      <c r="AI40" s="49">
        <v>3</v>
      </c>
      <c r="AJ40" s="49">
        <v>3</v>
      </c>
      <c r="AK40" s="107" t="s">
        <v>239</v>
      </c>
      <c r="AN40" s="157">
        <v>9001080200</v>
      </c>
      <c r="AO40" s="107">
        <v>57737.786099999903</v>
      </c>
      <c r="AP40" s="107">
        <v>32132.799999999999</v>
      </c>
    </row>
    <row r="41" spans="1:42" x14ac:dyDescent="0.25">
      <c r="A41">
        <v>9009175900</v>
      </c>
      <c r="B41" t="s">
        <v>2036</v>
      </c>
      <c r="C41" t="s">
        <v>2021</v>
      </c>
      <c r="E41">
        <v>2</v>
      </c>
      <c r="F41" t="s">
        <v>239</v>
      </c>
      <c r="I41" s="49">
        <v>9009166001</v>
      </c>
      <c r="J41" s="49">
        <v>9009166001</v>
      </c>
      <c r="K41" s="107" t="s">
        <v>253</v>
      </c>
      <c r="L41" s="107" t="s">
        <v>239</v>
      </c>
      <c r="M41" s="49">
        <v>167033.9798</v>
      </c>
      <c r="N41" s="49">
        <v>5.7398784714194177E-3</v>
      </c>
      <c r="O41" s="49">
        <v>87662.760000000009</v>
      </c>
      <c r="P41" s="49">
        <v>5.2177145865785661E-3</v>
      </c>
      <c r="Q41" s="107" t="s">
        <v>1966</v>
      </c>
      <c r="R41" s="107" t="s">
        <v>1965</v>
      </c>
      <c r="S41" s="49">
        <v>103220.78479999999</v>
      </c>
      <c r="T41" s="49">
        <v>5.7398784714194177E-3</v>
      </c>
      <c r="U41" s="49">
        <v>63414.76</v>
      </c>
      <c r="V41" s="49">
        <v>5.2177145865785661E-3</v>
      </c>
      <c r="W41" s="107" t="s">
        <v>1965</v>
      </c>
      <c r="X41" s="49">
        <v>63813.195</v>
      </c>
      <c r="Y41" s="49">
        <v>5.7398784714194177E-3</v>
      </c>
      <c r="Z41" s="49">
        <v>24248</v>
      </c>
      <c r="AA41" s="49">
        <v>5.2177145865785661E-3</v>
      </c>
      <c r="AB41" s="107" t="s">
        <v>1965</v>
      </c>
      <c r="AC41" s="49">
        <v>49.082000000000001</v>
      </c>
      <c r="AD41" s="49">
        <v>1616</v>
      </c>
      <c r="AE41" s="49">
        <v>3</v>
      </c>
      <c r="AF41" s="49">
        <v>1</v>
      </c>
      <c r="AG41" s="49">
        <v>4</v>
      </c>
      <c r="AH41" s="49">
        <v>3.5</v>
      </c>
      <c r="AI41" s="49">
        <v>4</v>
      </c>
      <c r="AJ41" s="49">
        <v>3</v>
      </c>
      <c r="AK41" s="107" t="s">
        <v>239</v>
      </c>
      <c r="AN41" s="157">
        <v>9001080400</v>
      </c>
      <c r="AO41" s="107">
        <v>78832.451199999996</v>
      </c>
      <c r="AP41" s="107">
        <v>18104.68</v>
      </c>
    </row>
    <row r="42" spans="1:42" x14ac:dyDescent="0.25">
      <c r="A42">
        <v>9009180200</v>
      </c>
      <c r="B42" t="s">
        <v>2037</v>
      </c>
      <c r="C42" t="s">
        <v>2021</v>
      </c>
      <c r="E42">
        <v>4</v>
      </c>
      <c r="F42" t="s">
        <v>239</v>
      </c>
      <c r="I42" s="49">
        <v>9009166002</v>
      </c>
      <c r="J42" s="49">
        <v>9009166002</v>
      </c>
      <c r="K42" s="107" t="s">
        <v>253</v>
      </c>
      <c r="L42" s="107" t="s">
        <v>239</v>
      </c>
      <c r="M42" s="49">
        <v>128871.69100000011</v>
      </c>
      <c r="N42" s="49">
        <v>4.4284872193790367E-3</v>
      </c>
      <c r="O42" s="49">
        <v>36273.01</v>
      </c>
      <c r="P42" s="49">
        <v>2.1589807733193682E-3</v>
      </c>
      <c r="Q42" s="107" t="s">
        <v>1965</v>
      </c>
      <c r="R42" s="107" t="s">
        <v>1965</v>
      </c>
      <c r="S42" s="49">
        <v>88585.424700000105</v>
      </c>
      <c r="T42" s="49">
        <v>4.4284872193790367E-3</v>
      </c>
      <c r="U42" s="49">
        <v>25722.63</v>
      </c>
      <c r="V42" s="49">
        <v>2.1589807733193682E-3</v>
      </c>
      <c r="W42" s="107" t="s">
        <v>1965</v>
      </c>
      <c r="X42" s="49">
        <v>40286.266300000003</v>
      </c>
      <c r="Y42" s="49">
        <v>4.4284872193790367E-3</v>
      </c>
      <c r="Z42" s="49">
        <v>10550.38</v>
      </c>
      <c r="AA42" s="49">
        <v>2.1589807733193682E-3</v>
      </c>
      <c r="AB42" s="107" t="s">
        <v>1965</v>
      </c>
      <c r="AC42" s="49">
        <v>64.28</v>
      </c>
      <c r="AD42" s="49">
        <v>1710</v>
      </c>
      <c r="AE42" s="49">
        <v>2</v>
      </c>
      <c r="AF42" s="49">
        <v>1</v>
      </c>
      <c r="AG42" s="49">
        <v>3</v>
      </c>
      <c r="AH42" s="49">
        <v>2.5</v>
      </c>
      <c r="AI42" s="49">
        <v>3</v>
      </c>
      <c r="AJ42" s="49">
        <v>3</v>
      </c>
      <c r="AK42" s="107" t="s">
        <v>239</v>
      </c>
      <c r="AN42" s="157">
        <v>9001080500</v>
      </c>
      <c r="AO42" s="107">
        <v>67513.527999999904</v>
      </c>
      <c r="AP42" s="107">
        <v>10850.27</v>
      </c>
    </row>
    <row r="43" spans="1:42" x14ac:dyDescent="0.25">
      <c r="A43">
        <v>9009180300</v>
      </c>
      <c r="B43" t="s">
        <v>2038</v>
      </c>
      <c r="C43" t="s">
        <v>2021</v>
      </c>
      <c r="E43">
        <v>5</v>
      </c>
      <c r="F43" t="s">
        <v>239</v>
      </c>
      <c r="I43" s="49">
        <v>9009166002</v>
      </c>
      <c r="J43" s="49">
        <v>9009166002</v>
      </c>
      <c r="K43" s="107" t="s">
        <v>251</v>
      </c>
      <c r="L43" s="107" t="s">
        <v>239</v>
      </c>
      <c r="M43" s="49">
        <v>459.02100000000002</v>
      </c>
      <c r="N43" s="49">
        <v>1.5773585464371559E-5</v>
      </c>
      <c r="O43" s="49">
        <v>0</v>
      </c>
      <c r="P43" s="49">
        <v>0</v>
      </c>
      <c r="Q43" s="107" t="s">
        <v>290</v>
      </c>
      <c r="R43" s="107" t="s">
        <v>1965</v>
      </c>
      <c r="S43" s="49">
        <v>0</v>
      </c>
      <c r="T43" s="49">
        <v>1.5773585464371559E-5</v>
      </c>
      <c r="U43" s="49">
        <v>0</v>
      </c>
      <c r="V43" s="49">
        <v>0</v>
      </c>
      <c r="W43" s="107" t="s">
        <v>1965</v>
      </c>
      <c r="X43" s="49">
        <v>459.02100000000002</v>
      </c>
      <c r="Y43" s="49">
        <v>1.5773585464371559E-5</v>
      </c>
      <c r="Z43" s="49">
        <v>0</v>
      </c>
      <c r="AA43" s="49">
        <v>0</v>
      </c>
      <c r="AB43" s="107" t="s">
        <v>1965</v>
      </c>
      <c r="AC43" s="49">
        <v>64.28</v>
      </c>
      <c r="AD43" s="49">
        <v>1710</v>
      </c>
      <c r="AE43" s="49">
        <v>2</v>
      </c>
      <c r="AF43" s="49">
        <v>1</v>
      </c>
      <c r="AG43" s="49">
        <v>3</v>
      </c>
      <c r="AH43" s="49">
        <v>2.5</v>
      </c>
      <c r="AI43" s="49">
        <v>3</v>
      </c>
      <c r="AJ43" s="49">
        <v>3</v>
      </c>
      <c r="AK43" s="107" t="s">
        <v>239</v>
      </c>
      <c r="AN43" s="157">
        <v>9001080600</v>
      </c>
      <c r="AO43" s="107">
        <v>43535.777800000098</v>
      </c>
      <c r="AP43" s="107">
        <v>10265.379999999999</v>
      </c>
    </row>
    <row r="44" spans="1:42" x14ac:dyDescent="0.25">
      <c r="A44">
        <v>9009180400</v>
      </c>
      <c r="B44" t="s">
        <v>2039</v>
      </c>
      <c r="C44" t="s">
        <v>2021</v>
      </c>
      <c r="E44">
        <v>3</v>
      </c>
      <c r="F44" t="s">
        <v>239</v>
      </c>
      <c r="I44" s="49">
        <v>9009166002</v>
      </c>
      <c r="J44" s="49">
        <v>9009166002</v>
      </c>
      <c r="K44" s="107" t="s">
        <v>255</v>
      </c>
      <c r="L44" s="107" t="s">
        <v>239</v>
      </c>
      <c r="M44" s="49">
        <v>227.32550000000001</v>
      </c>
      <c r="N44" s="49">
        <v>7.8117084021885638E-6</v>
      </c>
      <c r="O44" s="49">
        <v>0</v>
      </c>
      <c r="P44" s="49">
        <v>0</v>
      </c>
      <c r="Q44" s="107" t="s">
        <v>290</v>
      </c>
      <c r="R44" s="107" t="s">
        <v>1965</v>
      </c>
      <c r="S44" s="49">
        <v>227.32550000000001</v>
      </c>
      <c r="T44" s="49">
        <v>7.8117084021885638E-6</v>
      </c>
      <c r="U44" s="49">
        <v>0</v>
      </c>
      <c r="V44" s="49">
        <v>0</v>
      </c>
      <c r="W44" s="107" t="s">
        <v>1965</v>
      </c>
      <c r="X44" s="49">
        <v>0</v>
      </c>
      <c r="Y44" s="49">
        <v>7.8117084021885638E-6</v>
      </c>
      <c r="Z44" s="49">
        <v>0</v>
      </c>
      <c r="AA44" s="49">
        <v>0</v>
      </c>
      <c r="AB44" s="107" t="s">
        <v>1965</v>
      </c>
      <c r="AC44" s="49">
        <v>64.28</v>
      </c>
      <c r="AD44" s="49">
        <v>1710</v>
      </c>
      <c r="AE44" s="49">
        <v>2</v>
      </c>
      <c r="AF44" s="49">
        <v>1</v>
      </c>
      <c r="AG44" s="49">
        <v>3</v>
      </c>
      <c r="AH44" s="49">
        <v>2.5</v>
      </c>
      <c r="AI44" s="49">
        <v>3</v>
      </c>
      <c r="AJ44" s="49">
        <v>3</v>
      </c>
      <c r="AK44" s="107" t="s">
        <v>239</v>
      </c>
      <c r="AN44" s="157">
        <v>9001080700</v>
      </c>
      <c r="AO44" s="107">
        <v>36457.738700000104</v>
      </c>
      <c r="AP44" s="107">
        <v>3191.4</v>
      </c>
    </row>
    <row r="45" spans="1:42" x14ac:dyDescent="0.25">
      <c r="A45">
        <v>9009180500</v>
      </c>
      <c r="B45" t="s">
        <v>2040</v>
      </c>
      <c r="C45" t="s">
        <v>2021</v>
      </c>
      <c r="E45">
        <v>3</v>
      </c>
      <c r="F45" t="s">
        <v>239</v>
      </c>
      <c r="I45" s="49">
        <v>9009167300</v>
      </c>
      <c r="J45" s="49">
        <v>9009167300</v>
      </c>
      <c r="K45" s="107" t="s">
        <v>254</v>
      </c>
      <c r="L45" s="107" t="s">
        <v>239</v>
      </c>
      <c r="M45" s="49">
        <v>442.22449999999998</v>
      </c>
      <c r="N45" s="49">
        <v>1.519639830245017E-5</v>
      </c>
      <c r="O45" s="49">
        <v>0</v>
      </c>
      <c r="P45" s="49">
        <v>0</v>
      </c>
      <c r="Q45" s="107" t="s">
        <v>290</v>
      </c>
      <c r="R45" s="107" t="s">
        <v>1965</v>
      </c>
      <c r="S45" s="49">
        <v>442.22449999999998</v>
      </c>
      <c r="T45" s="49">
        <v>1.519639830245017E-5</v>
      </c>
      <c r="U45" s="49">
        <v>0</v>
      </c>
      <c r="V45" s="49">
        <v>0</v>
      </c>
      <c r="W45" s="107" t="s">
        <v>1965</v>
      </c>
      <c r="X45" s="49">
        <v>0</v>
      </c>
      <c r="Y45" s="49">
        <v>1.519639830245017E-5</v>
      </c>
      <c r="Z45" s="49">
        <v>0</v>
      </c>
      <c r="AA45" s="49">
        <v>0</v>
      </c>
      <c r="AB45" s="107" t="s">
        <v>1965</v>
      </c>
      <c r="AC45" s="49">
        <v>65.391999999999996</v>
      </c>
      <c r="AD45" s="49">
        <v>1724</v>
      </c>
      <c r="AE45" s="49">
        <v>2</v>
      </c>
      <c r="AF45" s="49">
        <v>1</v>
      </c>
      <c r="AG45" s="49">
        <v>2</v>
      </c>
      <c r="AH45" s="49">
        <v>2</v>
      </c>
      <c r="AI45" s="49">
        <v>2</v>
      </c>
      <c r="AJ45" s="49">
        <v>3</v>
      </c>
      <c r="AK45" s="107" t="s">
        <v>239</v>
      </c>
      <c r="AN45" s="157">
        <v>9001080800</v>
      </c>
      <c r="AO45" s="107">
        <v>81784.641399999906</v>
      </c>
      <c r="AP45" s="107">
        <v>18364.759999999998</v>
      </c>
    </row>
    <row r="46" spans="1:42" x14ac:dyDescent="0.25">
      <c r="A46">
        <v>9009180601</v>
      </c>
      <c r="B46" t="s">
        <v>2041</v>
      </c>
      <c r="C46" t="s">
        <v>2021</v>
      </c>
      <c r="E46">
        <v>5</v>
      </c>
      <c r="F46" t="s">
        <v>239</v>
      </c>
      <c r="I46" s="49">
        <v>9009167300</v>
      </c>
      <c r="J46" s="49">
        <v>9009167300</v>
      </c>
      <c r="K46" s="107" t="s">
        <v>251</v>
      </c>
      <c r="L46" s="107" t="s">
        <v>239</v>
      </c>
      <c r="M46" s="49">
        <v>19.053799999999999</v>
      </c>
      <c r="N46" s="49">
        <v>6.5475597569837277E-7</v>
      </c>
      <c r="O46" s="49">
        <v>0</v>
      </c>
      <c r="P46" s="49">
        <v>0</v>
      </c>
      <c r="Q46" s="107" t="s">
        <v>290</v>
      </c>
      <c r="R46" s="107" t="s">
        <v>290</v>
      </c>
      <c r="S46" s="49">
        <v>19.053799999999999</v>
      </c>
      <c r="T46" s="49">
        <v>6.5475597569837277E-7</v>
      </c>
      <c r="U46" s="49">
        <v>0</v>
      </c>
      <c r="V46" s="49">
        <v>0</v>
      </c>
      <c r="W46" s="107" t="s">
        <v>290</v>
      </c>
      <c r="X46" s="49">
        <v>0</v>
      </c>
      <c r="Y46" s="49">
        <v>6.5475597569837277E-7</v>
      </c>
      <c r="Z46" s="49">
        <v>0</v>
      </c>
      <c r="AA46" s="49">
        <v>0</v>
      </c>
      <c r="AB46" s="107" t="s">
        <v>290</v>
      </c>
      <c r="AC46" s="49">
        <v>65.391999999999996</v>
      </c>
      <c r="AD46" s="49">
        <v>1724</v>
      </c>
      <c r="AE46" s="49">
        <v>2</v>
      </c>
      <c r="AF46" s="49">
        <v>1</v>
      </c>
      <c r="AG46" s="49">
        <v>2</v>
      </c>
      <c r="AH46" s="49">
        <v>2</v>
      </c>
      <c r="AI46" s="49">
        <v>2</v>
      </c>
      <c r="AJ46" s="49">
        <v>3</v>
      </c>
      <c r="AK46" s="107" t="s">
        <v>239</v>
      </c>
      <c r="AN46" s="157">
        <v>9001080900</v>
      </c>
      <c r="AO46" s="107">
        <v>79381.614400000093</v>
      </c>
      <c r="AP46" s="107">
        <v>46203.07</v>
      </c>
    </row>
    <row r="47" spans="1:42" x14ac:dyDescent="0.25">
      <c r="A47">
        <v>9009180602</v>
      </c>
      <c r="B47" t="s">
        <v>2042</v>
      </c>
      <c r="C47" t="s">
        <v>2021</v>
      </c>
      <c r="E47">
        <v>4</v>
      </c>
      <c r="F47" t="s">
        <v>239</v>
      </c>
      <c r="I47" s="49">
        <v>9009167300</v>
      </c>
      <c r="J47" s="49">
        <v>9009167300</v>
      </c>
      <c r="K47" s="107" t="s">
        <v>255</v>
      </c>
      <c r="L47" s="107" t="s">
        <v>239</v>
      </c>
      <c r="M47" s="49">
        <v>198502.89509999999</v>
      </c>
      <c r="N47" s="49">
        <v>6.8212617304764531E-3</v>
      </c>
      <c r="O47" s="49">
        <v>76697.72</v>
      </c>
      <c r="P47" s="49">
        <v>4.5650720146310541E-3</v>
      </c>
      <c r="Q47" s="107" t="s">
        <v>1965</v>
      </c>
      <c r="R47" s="107" t="s">
        <v>1965</v>
      </c>
      <c r="S47" s="49">
        <v>148627.13149999999</v>
      </c>
      <c r="T47" s="49">
        <v>6.8212617304764531E-3</v>
      </c>
      <c r="U47" s="49">
        <v>68371.47</v>
      </c>
      <c r="V47" s="49">
        <v>4.5650720146310541E-3</v>
      </c>
      <c r="W47" s="107" t="s">
        <v>1965</v>
      </c>
      <c r="X47" s="49">
        <v>49875.763599999998</v>
      </c>
      <c r="Y47" s="49">
        <v>6.8212617304764531E-3</v>
      </c>
      <c r="Z47" s="49">
        <v>8326.25</v>
      </c>
      <c r="AA47" s="49">
        <v>4.5650720146310541E-3</v>
      </c>
      <c r="AB47" s="107" t="s">
        <v>1965</v>
      </c>
      <c r="AC47" s="49">
        <v>65.391999999999996</v>
      </c>
      <c r="AD47" s="49">
        <v>1724</v>
      </c>
      <c r="AE47" s="49">
        <v>2</v>
      </c>
      <c r="AF47" s="49">
        <v>1</v>
      </c>
      <c r="AG47" s="49">
        <v>2</v>
      </c>
      <c r="AH47" s="49">
        <v>2</v>
      </c>
      <c r="AI47" s="49">
        <v>2</v>
      </c>
      <c r="AJ47" s="49">
        <v>3</v>
      </c>
      <c r="AK47" s="107" t="s">
        <v>239</v>
      </c>
      <c r="AN47" s="157">
        <v>9001081000</v>
      </c>
      <c r="AO47" s="107">
        <v>69118.7674999999</v>
      </c>
      <c r="AP47" s="107">
        <v>32052.07</v>
      </c>
    </row>
    <row r="48" spans="1:42" x14ac:dyDescent="0.25">
      <c r="A48">
        <v>9009184100</v>
      </c>
      <c r="B48" t="s">
        <v>2043</v>
      </c>
      <c r="C48" t="s">
        <v>2021</v>
      </c>
      <c r="E48">
        <v>4</v>
      </c>
      <c r="F48" t="s">
        <v>239</v>
      </c>
      <c r="I48" s="49">
        <v>9009180200</v>
      </c>
      <c r="J48" s="49">
        <v>9009180200</v>
      </c>
      <c r="K48" s="107" t="s">
        <v>254</v>
      </c>
      <c r="L48" s="107" t="s">
        <v>239</v>
      </c>
      <c r="M48" s="49">
        <v>143926.6531999998</v>
      </c>
      <c r="N48" s="49">
        <v>4.945828981356328E-3</v>
      </c>
      <c r="O48" s="49">
        <v>0</v>
      </c>
      <c r="P48" s="49">
        <v>0</v>
      </c>
      <c r="Q48" s="107" t="s">
        <v>290</v>
      </c>
      <c r="R48" s="107" t="s">
        <v>1965</v>
      </c>
      <c r="S48" s="49">
        <v>93038.672899999801</v>
      </c>
      <c r="T48" s="49">
        <v>4.945828981356328E-3</v>
      </c>
      <c r="U48" s="49">
        <v>0</v>
      </c>
      <c r="V48" s="49">
        <v>0</v>
      </c>
      <c r="W48" s="107" t="s">
        <v>1965</v>
      </c>
      <c r="X48" s="49">
        <v>50887.980300000003</v>
      </c>
      <c r="Y48" s="49">
        <v>4.945828981356328E-3</v>
      </c>
      <c r="Z48" s="49">
        <v>0</v>
      </c>
      <c r="AA48" s="49">
        <v>0</v>
      </c>
      <c r="AB48" s="107" t="s">
        <v>1965</v>
      </c>
      <c r="AC48" s="49">
        <v>38.582999999999998</v>
      </c>
      <c r="AD48" s="49">
        <v>1377</v>
      </c>
      <c r="AE48" s="49">
        <v>4</v>
      </c>
      <c r="AF48" s="49">
        <v>1</v>
      </c>
      <c r="AG48" s="49">
        <v>5</v>
      </c>
      <c r="AH48" s="49">
        <v>4.5</v>
      </c>
      <c r="AI48" s="49">
        <v>5</v>
      </c>
      <c r="AJ48" s="49">
        <v>4</v>
      </c>
      <c r="AK48" s="107" t="s">
        <v>239</v>
      </c>
      <c r="AN48" s="157">
        <v>9001081100</v>
      </c>
      <c r="AO48" s="107">
        <v>78320.745599999995</v>
      </c>
      <c r="AP48" s="107">
        <v>38990.6</v>
      </c>
    </row>
    <row r="49" spans="1:42" x14ac:dyDescent="0.25">
      <c r="A49">
        <v>9009184400</v>
      </c>
      <c r="B49" t="s">
        <v>2044</v>
      </c>
      <c r="C49" t="s">
        <v>2021</v>
      </c>
      <c r="E49">
        <v>3</v>
      </c>
      <c r="F49" t="s">
        <v>239</v>
      </c>
      <c r="I49" s="49">
        <v>9009180200</v>
      </c>
      <c r="J49" s="49">
        <v>9009180200</v>
      </c>
      <c r="K49" s="107" t="s">
        <v>265</v>
      </c>
      <c r="L49" s="107" t="s">
        <v>239</v>
      </c>
      <c r="M49" s="49">
        <v>0</v>
      </c>
      <c r="N49" s="49">
        <v>0</v>
      </c>
      <c r="O49" s="49">
        <v>58804.58</v>
      </c>
      <c r="P49" s="49">
        <v>3.5000667880366325E-3</v>
      </c>
      <c r="Q49" s="107" t="s">
        <v>1966</v>
      </c>
      <c r="R49" s="107" t="s">
        <v>290</v>
      </c>
      <c r="S49" s="49">
        <v>0</v>
      </c>
      <c r="T49" s="49">
        <v>0</v>
      </c>
      <c r="U49" s="49">
        <v>39022.559999999998</v>
      </c>
      <c r="V49" s="49">
        <v>3.5000667880366325E-3</v>
      </c>
      <c r="W49" s="107" t="s">
        <v>290</v>
      </c>
      <c r="X49" s="49">
        <v>0</v>
      </c>
      <c r="Y49" s="49">
        <v>0</v>
      </c>
      <c r="Z49" s="49">
        <v>19782.02</v>
      </c>
      <c r="AA49" s="49">
        <v>3.5000667880366325E-3</v>
      </c>
      <c r="AB49" s="107" t="s">
        <v>290</v>
      </c>
      <c r="AC49" s="49">
        <v>38.582999999999998</v>
      </c>
      <c r="AD49" s="49">
        <v>1377</v>
      </c>
      <c r="AE49" s="49">
        <v>4</v>
      </c>
      <c r="AF49" s="49">
        <v>1</v>
      </c>
      <c r="AG49" s="49">
        <v>5</v>
      </c>
      <c r="AH49" s="49">
        <v>4.5</v>
      </c>
      <c r="AI49" s="49">
        <v>5</v>
      </c>
      <c r="AJ49" s="49">
        <v>4</v>
      </c>
      <c r="AK49" s="107" t="s">
        <v>239</v>
      </c>
      <c r="AN49" s="157">
        <v>9001081200</v>
      </c>
      <c r="AO49" s="107">
        <v>102710.93399999999</v>
      </c>
      <c r="AP49" s="107">
        <v>41624.550000000003</v>
      </c>
    </row>
    <row r="50" spans="1:42" x14ac:dyDescent="0.25">
      <c r="A50">
        <v>9009184500</v>
      </c>
      <c r="B50" t="s">
        <v>2045</v>
      </c>
      <c r="C50" t="s">
        <v>2021</v>
      </c>
      <c r="E50">
        <v>3</v>
      </c>
      <c r="F50" t="s">
        <v>239</v>
      </c>
      <c r="I50" s="49">
        <v>9009180200</v>
      </c>
      <c r="J50" s="49">
        <v>9009180200</v>
      </c>
      <c r="K50" s="107" t="s">
        <v>251</v>
      </c>
      <c r="L50" s="107" t="s">
        <v>239</v>
      </c>
      <c r="M50" s="49">
        <v>2792.2855</v>
      </c>
      <c r="N50" s="49">
        <v>9.5952808205235638E-5</v>
      </c>
      <c r="O50" s="49">
        <v>8.5</v>
      </c>
      <c r="P50" s="49">
        <v>5.059226287869308E-7</v>
      </c>
      <c r="Q50" s="107" t="s">
        <v>1965</v>
      </c>
      <c r="R50" s="107" t="s">
        <v>1965</v>
      </c>
      <c r="S50" s="49">
        <v>174.75399999999999</v>
      </c>
      <c r="T50" s="49">
        <v>9.5952808205235638E-5</v>
      </c>
      <c r="U50" s="49">
        <v>8.5</v>
      </c>
      <c r="V50" s="49">
        <v>5.059226287869308E-7</v>
      </c>
      <c r="W50" s="107" t="s">
        <v>1965</v>
      </c>
      <c r="X50" s="49">
        <v>2617.5315000000001</v>
      </c>
      <c r="Y50" s="49">
        <v>9.5952808205235638E-5</v>
      </c>
      <c r="Z50" s="49">
        <v>0</v>
      </c>
      <c r="AA50" s="49">
        <v>5.059226287869308E-7</v>
      </c>
      <c r="AB50" s="107" t="s">
        <v>1965</v>
      </c>
      <c r="AC50" s="49">
        <v>38.582999999999998</v>
      </c>
      <c r="AD50" s="49">
        <v>1377</v>
      </c>
      <c r="AE50" s="49">
        <v>4</v>
      </c>
      <c r="AF50" s="49">
        <v>1</v>
      </c>
      <c r="AG50" s="49">
        <v>5</v>
      </c>
      <c r="AH50" s="49">
        <v>4.5</v>
      </c>
      <c r="AI50" s="49">
        <v>5</v>
      </c>
      <c r="AJ50" s="49">
        <v>4</v>
      </c>
      <c r="AK50" s="107" t="s">
        <v>239</v>
      </c>
      <c r="AN50" s="157">
        <v>9001081300</v>
      </c>
      <c r="AO50" s="107">
        <v>100014.4032</v>
      </c>
      <c r="AP50" s="107">
        <v>16907.099999999999</v>
      </c>
    </row>
    <row r="51" spans="1:42" x14ac:dyDescent="0.25">
      <c r="A51">
        <v>9009184600</v>
      </c>
      <c r="B51" t="s">
        <v>2046</v>
      </c>
      <c r="C51" t="s">
        <v>2021</v>
      </c>
      <c r="E51">
        <v>3</v>
      </c>
      <c r="F51" t="s">
        <v>239</v>
      </c>
      <c r="I51" s="49">
        <v>9009180200</v>
      </c>
      <c r="J51" s="49">
        <v>9009180200</v>
      </c>
      <c r="K51" s="107" t="s">
        <v>255</v>
      </c>
      <c r="L51" s="107" t="s">
        <v>239</v>
      </c>
      <c r="M51" s="49">
        <v>312.34399999999999</v>
      </c>
      <c r="N51" s="49">
        <v>1.0733244836910881E-5</v>
      </c>
      <c r="O51" s="49">
        <v>0</v>
      </c>
      <c r="P51" s="49">
        <v>0</v>
      </c>
      <c r="Q51" s="107" t="s">
        <v>290</v>
      </c>
      <c r="R51" s="107" t="s">
        <v>1965</v>
      </c>
      <c r="S51" s="49">
        <v>137.0864</v>
      </c>
      <c r="T51" s="49">
        <v>1.0733244836910881E-5</v>
      </c>
      <c r="U51" s="49">
        <v>0</v>
      </c>
      <c r="V51" s="49">
        <v>0</v>
      </c>
      <c r="W51" s="107" t="s">
        <v>1965</v>
      </c>
      <c r="X51" s="49">
        <v>175.2576</v>
      </c>
      <c r="Y51" s="49">
        <v>1.0733244836910881E-5</v>
      </c>
      <c r="Z51" s="49">
        <v>0</v>
      </c>
      <c r="AA51" s="49">
        <v>0</v>
      </c>
      <c r="AB51" s="107" t="s">
        <v>1965</v>
      </c>
      <c r="AC51" s="49">
        <v>38.582999999999998</v>
      </c>
      <c r="AD51" s="49">
        <v>1377</v>
      </c>
      <c r="AE51" s="49">
        <v>4</v>
      </c>
      <c r="AF51" s="49">
        <v>1</v>
      </c>
      <c r="AG51" s="49">
        <v>5</v>
      </c>
      <c r="AH51" s="49">
        <v>4.5</v>
      </c>
      <c r="AI51" s="49">
        <v>5</v>
      </c>
      <c r="AJ51" s="49">
        <v>4</v>
      </c>
      <c r="AK51" s="107" t="s">
        <v>239</v>
      </c>
      <c r="AN51" s="157">
        <v>9001090100</v>
      </c>
      <c r="AO51" s="107">
        <v>71716.85089999999</v>
      </c>
      <c r="AP51" s="107">
        <v>15275.41</v>
      </c>
    </row>
    <row r="52" spans="1:42" x14ac:dyDescent="0.25">
      <c r="A52">
        <v>9009184700</v>
      </c>
      <c r="B52" t="s">
        <v>2047</v>
      </c>
      <c r="C52" t="s">
        <v>2021</v>
      </c>
      <c r="E52">
        <v>3</v>
      </c>
      <c r="F52" t="s">
        <v>239</v>
      </c>
      <c r="I52" s="49">
        <v>9009180200</v>
      </c>
      <c r="J52" s="49">
        <v>9009180200</v>
      </c>
      <c r="K52" s="107" t="s">
        <v>252</v>
      </c>
      <c r="L52" s="107" t="s">
        <v>239</v>
      </c>
      <c r="M52" s="49">
        <v>991.60609999999997</v>
      </c>
      <c r="N52" s="49">
        <v>3.4075093656591246E-5</v>
      </c>
      <c r="O52" s="49">
        <v>0</v>
      </c>
      <c r="P52" s="49">
        <v>0</v>
      </c>
      <c r="Q52" s="107" t="s">
        <v>290</v>
      </c>
      <c r="R52" s="107" t="s">
        <v>1965</v>
      </c>
      <c r="S52" s="49">
        <v>94.562600000000003</v>
      </c>
      <c r="T52" s="49">
        <v>3.4075093656591246E-5</v>
      </c>
      <c r="U52" s="49">
        <v>0</v>
      </c>
      <c r="V52" s="49">
        <v>0</v>
      </c>
      <c r="W52" s="107" t="s">
        <v>1965</v>
      </c>
      <c r="X52" s="49">
        <v>897.04349999999999</v>
      </c>
      <c r="Y52" s="49">
        <v>3.4075093656591246E-5</v>
      </c>
      <c r="Z52" s="49">
        <v>0</v>
      </c>
      <c r="AA52" s="49">
        <v>0</v>
      </c>
      <c r="AB52" s="107" t="s">
        <v>1965</v>
      </c>
      <c r="AC52" s="49">
        <v>38.582999999999998</v>
      </c>
      <c r="AD52" s="49">
        <v>1377</v>
      </c>
      <c r="AE52" s="49">
        <v>4</v>
      </c>
      <c r="AF52" s="49">
        <v>1</v>
      </c>
      <c r="AG52" s="49">
        <v>5</v>
      </c>
      <c r="AH52" s="49">
        <v>4.5</v>
      </c>
      <c r="AI52" s="49">
        <v>5</v>
      </c>
      <c r="AJ52" s="49">
        <v>4</v>
      </c>
      <c r="AK52" s="107" t="s">
        <v>239</v>
      </c>
      <c r="AN52" s="157">
        <v>9001090200</v>
      </c>
      <c r="AO52" s="107">
        <v>141902.04870000001</v>
      </c>
      <c r="AP52" s="107">
        <v>33204.18</v>
      </c>
    </row>
    <row r="53" spans="1:42" x14ac:dyDescent="0.25">
      <c r="A53">
        <v>9009190303</v>
      </c>
      <c r="B53" t="s">
        <v>2048</v>
      </c>
      <c r="C53" t="s">
        <v>2021</v>
      </c>
      <c r="E53">
        <v>3</v>
      </c>
      <c r="F53" t="s">
        <v>239</v>
      </c>
      <c r="I53" s="49">
        <v>9009180300</v>
      </c>
      <c r="J53" s="49">
        <v>9009180300</v>
      </c>
      <c r="K53" s="107" t="s">
        <v>254</v>
      </c>
      <c r="L53" s="107" t="s">
        <v>239</v>
      </c>
      <c r="M53" s="49">
        <v>61658.203399999999</v>
      </c>
      <c r="N53" s="49">
        <v>2.118794000513059E-3</v>
      </c>
      <c r="O53" s="49">
        <v>0</v>
      </c>
      <c r="P53" s="49">
        <v>0</v>
      </c>
      <c r="Q53" s="107" t="s">
        <v>290</v>
      </c>
      <c r="R53" s="107" t="s">
        <v>1965</v>
      </c>
      <c r="S53" s="49">
        <v>39263.134100000003</v>
      </c>
      <c r="T53" s="49">
        <v>2.118794000513059E-3</v>
      </c>
      <c r="U53" s="49">
        <v>0</v>
      </c>
      <c r="V53" s="49">
        <v>0</v>
      </c>
      <c r="W53" s="107" t="s">
        <v>1965</v>
      </c>
      <c r="X53" s="49">
        <v>22395.069299999999</v>
      </c>
      <c r="Y53" s="49">
        <v>2.118794000513059E-3</v>
      </c>
      <c r="Z53" s="49">
        <v>0</v>
      </c>
      <c r="AA53" s="49">
        <v>0</v>
      </c>
      <c r="AB53" s="107" t="s">
        <v>1965</v>
      </c>
      <c r="AC53" s="49">
        <v>33.018000000000001</v>
      </c>
      <c r="AD53" s="49">
        <v>1284</v>
      </c>
      <c r="AE53" s="49">
        <v>4</v>
      </c>
      <c r="AF53" s="49">
        <v>1</v>
      </c>
      <c r="AG53" s="49">
        <v>3</v>
      </c>
      <c r="AH53" s="49">
        <v>3.5</v>
      </c>
      <c r="AI53" s="49">
        <v>4</v>
      </c>
      <c r="AJ53" s="49">
        <v>5</v>
      </c>
      <c r="AK53" s="107" t="s">
        <v>239</v>
      </c>
      <c r="AN53" s="157">
        <v>9001090300</v>
      </c>
      <c r="AO53" s="107">
        <v>88833.686399999991</v>
      </c>
      <c r="AP53" s="107">
        <v>37237.230000000003</v>
      </c>
    </row>
    <row r="54" spans="1:42" x14ac:dyDescent="0.25">
      <c r="A54">
        <v>9009194202</v>
      </c>
      <c r="B54" t="s">
        <v>2049</v>
      </c>
      <c r="C54" t="s">
        <v>2021</v>
      </c>
      <c r="E54">
        <v>3</v>
      </c>
      <c r="F54" t="s">
        <v>239</v>
      </c>
      <c r="I54" s="49">
        <v>9009180300</v>
      </c>
      <c r="J54" s="49">
        <v>9009180300</v>
      </c>
      <c r="K54" s="107" t="s">
        <v>265</v>
      </c>
      <c r="L54" s="107" t="s">
        <v>239</v>
      </c>
      <c r="M54" s="49">
        <v>0</v>
      </c>
      <c r="N54" s="49">
        <v>0</v>
      </c>
      <c r="O54" s="49">
        <v>21467.85</v>
      </c>
      <c r="P54" s="49">
        <v>1.2777730713415896E-3</v>
      </c>
      <c r="Q54" s="107" t="s">
        <v>1966</v>
      </c>
      <c r="R54" s="107" t="s">
        <v>290</v>
      </c>
      <c r="S54" s="49">
        <v>0</v>
      </c>
      <c r="T54" s="49">
        <v>0</v>
      </c>
      <c r="U54" s="49">
        <v>5787.8</v>
      </c>
      <c r="V54" s="49">
        <v>1.2777730713415896E-3</v>
      </c>
      <c r="W54" s="107" t="s">
        <v>290</v>
      </c>
      <c r="X54" s="49">
        <v>0</v>
      </c>
      <c r="Y54" s="49">
        <v>0</v>
      </c>
      <c r="Z54" s="49">
        <v>15680.05</v>
      </c>
      <c r="AA54" s="49">
        <v>1.2777730713415896E-3</v>
      </c>
      <c r="AB54" s="107" t="s">
        <v>290</v>
      </c>
      <c r="AC54" s="49">
        <v>33.018000000000001</v>
      </c>
      <c r="AD54" s="49">
        <v>1284</v>
      </c>
      <c r="AE54" s="49">
        <v>4</v>
      </c>
      <c r="AF54" s="49">
        <v>1</v>
      </c>
      <c r="AG54" s="49">
        <v>3</v>
      </c>
      <c r="AH54" s="49">
        <v>3.5</v>
      </c>
      <c r="AI54" s="49">
        <v>4</v>
      </c>
      <c r="AJ54" s="49">
        <v>5</v>
      </c>
      <c r="AK54" s="107" t="s">
        <v>239</v>
      </c>
      <c r="AN54" s="157">
        <v>9001090400</v>
      </c>
      <c r="AO54" s="107">
        <v>107562.7838</v>
      </c>
      <c r="AP54" s="107">
        <v>26510.74</v>
      </c>
    </row>
    <row r="55" spans="1:42" x14ac:dyDescent="0.25">
      <c r="A55">
        <v>9001200100</v>
      </c>
      <c r="B55" t="s">
        <v>2050</v>
      </c>
      <c r="C55" t="s">
        <v>1996</v>
      </c>
      <c r="E55">
        <v>3</v>
      </c>
      <c r="F55" t="s">
        <v>239</v>
      </c>
      <c r="I55" s="49">
        <v>9009180300</v>
      </c>
      <c r="J55" s="49">
        <v>9009180300</v>
      </c>
      <c r="K55" s="107" t="s">
        <v>251</v>
      </c>
      <c r="L55" s="107" t="s">
        <v>239</v>
      </c>
      <c r="M55" s="49">
        <v>958.25630000000001</v>
      </c>
      <c r="N55" s="49">
        <v>3.2929076545130771E-5</v>
      </c>
      <c r="O55" s="49">
        <v>0</v>
      </c>
      <c r="P55" s="49">
        <v>0</v>
      </c>
      <c r="Q55" s="107" t="s">
        <v>290</v>
      </c>
      <c r="R55" s="107" t="s">
        <v>1965</v>
      </c>
      <c r="S55" s="49">
        <v>541.58529999999996</v>
      </c>
      <c r="T55" s="49">
        <v>3.2929076545130771E-5</v>
      </c>
      <c r="U55" s="49">
        <v>0</v>
      </c>
      <c r="V55" s="49">
        <v>0</v>
      </c>
      <c r="W55" s="107" t="s">
        <v>1965</v>
      </c>
      <c r="X55" s="49">
        <v>416.67099999999999</v>
      </c>
      <c r="Y55" s="49">
        <v>3.2929076545130771E-5</v>
      </c>
      <c r="Z55" s="49">
        <v>0</v>
      </c>
      <c r="AA55" s="49">
        <v>0</v>
      </c>
      <c r="AB55" s="107" t="s">
        <v>1965</v>
      </c>
      <c r="AC55" s="49">
        <v>33.018000000000001</v>
      </c>
      <c r="AD55" s="49">
        <v>1284</v>
      </c>
      <c r="AE55" s="49">
        <v>4</v>
      </c>
      <c r="AF55" s="49">
        <v>1</v>
      </c>
      <c r="AG55" s="49">
        <v>3</v>
      </c>
      <c r="AH55" s="49">
        <v>3.5</v>
      </c>
      <c r="AI55" s="49">
        <v>4</v>
      </c>
      <c r="AJ55" s="49">
        <v>5</v>
      </c>
      <c r="AK55" s="107" t="s">
        <v>239</v>
      </c>
      <c r="AN55" s="157">
        <v>9001090500</v>
      </c>
      <c r="AO55" s="107">
        <v>88261.776600000099</v>
      </c>
      <c r="AP55" s="107">
        <v>47472.93</v>
      </c>
    </row>
    <row r="56" spans="1:42" x14ac:dyDescent="0.25">
      <c r="A56">
        <v>9001200200</v>
      </c>
      <c r="B56" t="s">
        <v>2051</v>
      </c>
      <c r="C56" t="s">
        <v>1996</v>
      </c>
      <c r="E56">
        <v>4</v>
      </c>
      <c r="F56" t="s">
        <v>239</v>
      </c>
      <c r="I56" s="49">
        <v>9009180300</v>
      </c>
      <c r="J56" s="49">
        <v>9009180300</v>
      </c>
      <c r="K56" s="107" t="s">
        <v>255</v>
      </c>
      <c r="L56" s="107" t="s">
        <v>239</v>
      </c>
      <c r="M56" s="49">
        <v>186.86240000000001</v>
      </c>
      <c r="N56" s="49">
        <v>6.4212531376071765E-6</v>
      </c>
      <c r="O56" s="49">
        <v>0</v>
      </c>
      <c r="P56" s="49">
        <v>0</v>
      </c>
      <c r="Q56" s="107" t="s">
        <v>290</v>
      </c>
      <c r="R56" s="107" t="s">
        <v>1965</v>
      </c>
      <c r="S56" s="49">
        <v>0</v>
      </c>
      <c r="T56" s="49">
        <v>6.4212531376071765E-6</v>
      </c>
      <c r="U56" s="49">
        <v>0</v>
      </c>
      <c r="V56" s="49">
        <v>0</v>
      </c>
      <c r="W56" s="107" t="s">
        <v>1965</v>
      </c>
      <c r="X56" s="49">
        <v>186.86240000000001</v>
      </c>
      <c r="Y56" s="49">
        <v>6.4212531376071765E-6</v>
      </c>
      <c r="Z56" s="49">
        <v>0</v>
      </c>
      <c r="AA56" s="49">
        <v>0</v>
      </c>
      <c r="AB56" s="107" t="s">
        <v>1965</v>
      </c>
      <c r="AC56" s="49">
        <v>33.018000000000001</v>
      </c>
      <c r="AD56" s="49">
        <v>1284</v>
      </c>
      <c r="AE56" s="49">
        <v>4</v>
      </c>
      <c r="AF56" s="49">
        <v>1</v>
      </c>
      <c r="AG56" s="49">
        <v>3</v>
      </c>
      <c r="AH56" s="49">
        <v>3.5</v>
      </c>
      <c r="AI56" s="49">
        <v>4</v>
      </c>
      <c r="AJ56" s="49">
        <v>5</v>
      </c>
      <c r="AK56" s="107" t="s">
        <v>239</v>
      </c>
      <c r="AN56" s="157">
        <v>9001090600</v>
      </c>
      <c r="AO56" s="107">
        <v>74762.860100000209</v>
      </c>
      <c r="AP56" s="107">
        <v>30599.960000000003</v>
      </c>
    </row>
    <row r="57" spans="1:42" x14ac:dyDescent="0.25">
      <c r="A57">
        <v>9001200301</v>
      </c>
      <c r="B57" t="s">
        <v>2052</v>
      </c>
      <c r="C57" t="s">
        <v>1996</v>
      </c>
      <c r="E57">
        <v>3</v>
      </c>
      <c r="F57" t="s">
        <v>239</v>
      </c>
      <c r="I57" s="49">
        <v>9009180300</v>
      </c>
      <c r="J57" s="49">
        <v>9009180300</v>
      </c>
      <c r="K57" s="107" t="s">
        <v>252</v>
      </c>
      <c r="L57" s="107" t="s">
        <v>239</v>
      </c>
      <c r="M57" s="49">
        <v>18.827999999999999</v>
      </c>
      <c r="N57" s="49">
        <v>6.4699668887303131E-7</v>
      </c>
      <c r="O57" s="49">
        <v>0</v>
      </c>
      <c r="P57" s="49">
        <v>0</v>
      </c>
      <c r="Q57" s="107" t="s">
        <v>290</v>
      </c>
      <c r="R57" s="107" t="s">
        <v>290</v>
      </c>
      <c r="S57" s="49">
        <v>18.827999999999999</v>
      </c>
      <c r="T57" s="49">
        <v>6.4699668887303131E-7</v>
      </c>
      <c r="U57" s="49">
        <v>0</v>
      </c>
      <c r="V57" s="49">
        <v>0</v>
      </c>
      <c r="W57" s="107" t="s">
        <v>290</v>
      </c>
      <c r="X57" s="49">
        <v>0</v>
      </c>
      <c r="Y57" s="49">
        <v>6.4699668887303131E-7</v>
      </c>
      <c r="Z57" s="49">
        <v>0</v>
      </c>
      <c r="AA57" s="49">
        <v>0</v>
      </c>
      <c r="AB57" s="107" t="s">
        <v>290</v>
      </c>
      <c r="AC57" s="49">
        <v>33.018000000000001</v>
      </c>
      <c r="AD57" s="49">
        <v>1284</v>
      </c>
      <c r="AE57" s="49">
        <v>4</v>
      </c>
      <c r="AF57" s="49">
        <v>1</v>
      </c>
      <c r="AG57" s="49">
        <v>3</v>
      </c>
      <c r="AH57" s="49">
        <v>3.5</v>
      </c>
      <c r="AI57" s="49">
        <v>4</v>
      </c>
      <c r="AJ57" s="49">
        <v>5</v>
      </c>
      <c r="AK57" s="107" t="s">
        <v>239</v>
      </c>
      <c r="AN57" s="157">
        <v>9001090700</v>
      </c>
      <c r="AO57" s="107">
        <v>110188.03110000001</v>
      </c>
      <c r="AP57" s="107">
        <v>35274.04</v>
      </c>
    </row>
    <row r="58" spans="1:42" x14ac:dyDescent="0.25">
      <c r="A58">
        <v>9001020100</v>
      </c>
      <c r="B58" t="s">
        <v>2053</v>
      </c>
      <c r="C58" t="s">
        <v>1996</v>
      </c>
      <c r="E58">
        <v>2</v>
      </c>
      <c r="F58" t="s">
        <v>239</v>
      </c>
      <c r="I58" s="49">
        <v>9009180400</v>
      </c>
      <c r="J58" s="49">
        <v>9009180400</v>
      </c>
      <c r="K58" s="107" t="s">
        <v>254</v>
      </c>
      <c r="L58" s="107" t="s">
        <v>239</v>
      </c>
      <c r="M58" s="49">
        <v>59107.457199999997</v>
      </c>
      <c r="N58" s="49">
        <v>2.0311413371629705E-3</v>
      </c>
      <c r="O58" s="49">
        <v>0</v>
      </c>
      <c r="P58" s="49">
        <v>0</v>
      </c>
      <c r="Q58" s="107" t="s">
        <v>290</v>
      </c>
      <c r="R58" s="107" t="s">
        <v>1965</v>
      </c>
      <c r="S58" s="49">
        <v>44023.715199999999</v>
      </c>
      <c r="T58" s="49">
        <v>2.0311413371629705E-3</v>
      </c>
      <c r="U58" s="49">
        <v>0</v>
      </c>
      <c r="V58" s="49">
        <v>0</v>
      </c>
      <c r="W58" s="107" t="s">
        <v>1965</v>
      </c>
      <c r="X58" s="49">
        <v>15083.742</v>
      </c>
      <c r="Y58" s="49">
        <v>2.0311413371629705E-3</v>
      </c>
      <c r="Z58" s="49">
        <v>0</v>
      </c>
      <c r="AA58" s="49">
        <v>0</v>
      </c>
      <c r="AB58" s="107" t="s">
        <v>1965</v>
      </c>
      <c r="AC58" s="49">
        <v>48.488</v>
      </c>
      <c r="AD58" s="49">
        <v>1490</v>
      </c>
      <c r="AE58" s="49">
        <v>3</v>
      </c>
      <c r="AF58" s="49">
        <v>1</v>
      </c>
      <c r="AG58" s="49">
        <v>4</v>
      </c>
      <c r="AH58" s="49">
        <v>3.5</v>
      </c>
      <c r="AI58" s="49">
        <v>4</v>
      </c>
      <c r="AJ58" s="49">
        <v>3</v>
      </c>
      <c r="AK58" s="107" t="s">
        <v>239</v>
      </c>
      <c r="AN58" s="157">
        <v>9001100100</v>
      </c>
      <c r="AO58" s="107">
        <v>362.58879999999999</v>
      </c>
      <c r="AP58" s="107">
        <v>0</v>
      </c>
    </row>
    <row r="59" spans="1:42" x14ac:dyDescent="0.25">
      <c r="A59">
        <v>9001020300</v>
      </c>
      <c r="B59" t="s">
        <v>2054</v>
      </c>
      <c r="C59" t="s">
        <v>1996</v>
      </c>
      <c r="E59">
        <v>2</v>
      </c>
      <c r="F59" t="s">
        <v>239</v>
      </c>
      <c r="I59" s="49">
        <v>9009180400</v>
      </c>
      <c r="J59" s="49">
        <v>9009180400</v>
      </c>
      <c r="K59" s="107" t="s">
        <v>265</v>
      </c>
      <c r="L59" s="107" t="s">
        <v>239</v>
      </c>
      <c r="M59" s="49">
        <v>0</v>
      </c>
      <c r="N59" s="49">
        <v>0</v>
      </c>
      <c r="O59" s="49">
        <v>46638.11</v>
      </c>
      <c r="P59" s="49">
        <v>2.7759147309240053E-3</v>
      </c>
      <c r="Q59" s="107" t="s">
        <v>1966</v>
      </c>
      <c r="R59" s="107" t="s">
        <v>290</v>
      </c>
      <c r="S59" s="49">
        <v>0</v>
      </c>
      <c r="T59" s="49">
        <v>0</v>
      </c>
      <c r="U59" s="49">
        <v>25336.11</v>
      </c>
      <c r="V59" s="49">
        <v>2.7759147309240053E-3</v>
      </c>
      <c r="W59" s="107" t="s">
        <v>290</v>
      </c>
      <c r="X59" s="49">
        <v>0</v>
      </c>
      <c r="Y59" s="49">
        <v>0</v>
      </c>
      <c r="Z59" s="49">
        <v>21302</v>
      </c>
      <c r="AA59" s="49">
        <v>2.7759147309240053E-3</v>
      </c>
      <c r="AB59" s="107" t="s">
        <v>290</v>
      </c>
      <c r="AC59" s="49">
        <v>48.488</v>
      </c>
      <c r="AD59" s="49">
        <v>1490</v>
      </c>
      <c r="AE59" s="49">
        <v>3</v>
      </c>
      <c r="AF59" s="49">
        <v>1</v>
      </c>
      <c r="AG59" s="49">
        <v>4</v>
      </c>
      <c r="AH59" s="49">
        <v>3.5</v>
      </c>
      <c r="AI59" s="49">
        <v>4</v>
      </c>
      <c r="AJ59" s="49">
        <v>3</v>
      </c>
      <c r="AK59" s="107" t="s">
        <v>239</v>
      </c>
      <c r="AN59" s="157">
        <v>9001100200</v>
      </c>
      <c r="AO59" s="107">
        <v>569.35</v>
      </c>
      <c r="AP59" s="107">
        <v>0</v>
      </c>
    </row>
    <row r="60" spans="1:42" x14ac:dyDescent="0.25">
      <c r="A60">
        <v>9001020400</v>
      </c>
      <c r="B60" t="s">
        <v>2055</v>
      </c>
      <c r="C60" t="s">
        <v>1996</v>
      </c>
      <c r="E60">
        <v>2</v>
      </c>
      <c r="F60" t="s">
        <v>239</v>
      </c>
      <c r="I60" s="49">
        <v>9009180400</v>
      </c>
      <c r="J60" s="49">
        <v>9009180400</v>
      </c>
      <c r="K60" s="107" t="s">
        <v>252</v>
      </c>
      <c r="L60" s="107" t="s">
        <v>239</v>
      </c>
      <c r="M60" s="49">
        <v>31.1447</v>
      </c>
      <c r="N60" s="49">
        <v>1.0702420743543603E-6</v>
      </c>
      <c r="O60" s="49">
        <v>0</v>
      </c>
      <c r="P60" s="49">
        <v>0</v>
      </c>
      <c r="Q60" s="107" t="s">
        <v>290</v>
      </c>
      <c r="R60" s="107" t="s">
        <v>290</v>
      </c>
      <c r="S60" s="49">
        <v>0</v>
      </c>
      <c r="T60" s="49">
        <v>1.0702420743543603E-6</v>
      </c>
      <c r="U60" s="49">
        <v>0</v>
      </c>
      <c r="V60" s="49">
        <v>0</v>
      </c>
      <c r="W60" s="107" t="s">
        <v>290</v>
      </c>
      <c r="X60" s="49">
        <v>31.1447</v>
      </c>
      <c r="Y60" s="49">
        <v>1.0702420743543603E-6</v>
      </c>
      <c r="Z60" s="49">
        <v>0</v>
      </c>
      <c r="AA60" s="49">
        <v>0</v>
      </c>
      <c r="AB60" s="107" t="s">
        <v>290</v>
      </c>
      <c r="AC60" s="49">
        <v>48.488</v>
      </c>
      <c r="AD60" s="49">
        <v>1490</v>
      </c>
      <c r="AE60" s="49">
        <v>3</v>
      </c>
      <c r="AF60" s="49">
        <v>1</v>
      </c>
      <c r="AG60" s="49">
        <v>4</v>
      </c>
      <c r="AH60" s="49">
        <v>3.5</v>
      </c>
      <c r="AI60" s="49">
        <v>4</v>
      </c>
      <c r="AJ60" s="49">
        <v>3</v>
      </c>
      <c r="AK60" s="107" t="s">
        <v>239</v>
      </c>
      <c r="AN60" s="157">
        <v>9001105100</v>
      </c>
      <c r="AO60" s="107">
        <v>107920.95079999999</v>
      </c>
      <c r="AP60" s="107">
        <v>42369.84</v>
      </c>
    </row>
    <row r="61" spans="1:42" x14ac:dyDescent="0.25">
      <c r="A61">
        <v>9001205100</v>
      </c>
      <c r="B61" t="s">
        <v>2056</v>
      </c>
      <c r="C61" t="s">
        <v>1996</v>
      </c>
      <c r="E61">
        <v>3</v>
      </c>
      <c r="F61" t="s">
        <v>239</v>
      </c>
      <c r="I61" s="49">
        <v>9009180500</v>
      </c>
      <c r="J61" s="49">
        <v>9009180500</v>
      </c>
      <c r="K61" s="107" t="s">
        <v>254</v>
      </c>
      <c r="L61" s="107" t="s">
        <v>239</v>
      </c>
      <c r="M61" s="49">
        <v>100665.45049999999</v>
      </c>
      <c r="N61" s="49">
        <v>3.4592210089978768E-3</v>
      </c>
      <c r="O61" s="49">
        <v>0</v>
      </c>
      <c r="P61" s="49">
        <v>0</v>
      </c>
      <c r="Q61" s="107" t="s">
        <v>290</v>
      </c>
      <c r="R61" s="107" t="s">
        <v>1965</v>
      </c>
      <c r="S61" s="49">
        <v>82435.041299999997</v>
      </c>
      <c r="T61" s="49">
        <v>3.4592210089978768E-3</v>
      </c>
      <c r="U61" s="49">
        <v>0</v>
      </c>
      <c r="V61" s="49">
        <v>0</v>
      </c>
      <c r="W61" s="107" t="s">
        <v>1965</v>
      </c>
      <c r="X61" s="49">
        <v>18230.409199999998</v>
      </c>
      <c r="Y61" s="49">
        <v>3.4592210089978768E-3</v>
      </c>
      <c r="Z61" s="49">
        <v>0</v>
      </c>
      <c r="AA61" s="49">
        <v>0</v>
      </c>
      <c r="AB61" s="107" t="s">
        <v>1965</v>
      </c>
      <c r="AC61" s="49">
        <v>49.853000000000002</v>
      </c>
      <c r="AD61" s="49">
        <v>1520</v>
      </c>
      <c r="AE61" s="49">
        <v>3</v>
      </c>
      <c r="AF61" s="49">
        <v>1</v>
      </c>
      <c r="AG61" s="49">
        <v>5</v>
      </c>
      <c r="AH61" s="49">
        <v>4</v>
      </c>
      <c r="AI61" s="49">
        <v>4</v>
      </c>
      <c r="AJ61" s="49">
        <v>3</v>
      </c>
      <c r="AK61" s="107" t="s">
        <v>239</v>
      </c>
      <c r="AN61" s="157">
        <v>9001105200</v>
      </c>
      <c r="AO61" s="107">
        <v>95286.729900000006</v>
      </c>
      <c r="AP61" s="107">
        <v>23739.83</v>
      </c>
    </row>
    <row r="62" spans="1:42" x14ac:dyDescent="0.25">
      <c r="A62">
        <v>9001205200</v>
      </c>
      <c r="B62" t="s">
        <v>2057</v>
      </c>
      <c r="C62" t="s">
        <v>1996</v>
      </c>
      <c r="E62">
        <v>3</v>
      </c>
      <c r="F62" t="s">
        <v>239</v>
      </c>
      <c r="I62" s="49">
        <v>9009180500</v>
      </c>
      <c r="J62" s="49">
        <v>9009180500</v>
      </c>
      <c r="K62" s="107" t="s">
        <v>265</v>
      </c>
      <c r="L62" s="107" t="s">
        <v>239</v>
      </c>
      <c r="M62" s="49">
        <v>0</v>
      </c>
      <c r="N62" s="49">
        <v>0</v>
      </c>
      <c r="O62" s="49">
        <v>43872.23</v>
      </c>
      <c r="P62" s="49">
        <v>2.6112886979229237E-3</v>
      </c>
      <c r="Q62" s="107" t="s">
        <v>1966</v>
      </c>
      <c r="R62" s="107" t="s">
        <v>290</v>
      </c>
      <c r="S62" s="49">
        <v>0</v>
      </c>
      <c r="T62" s="49">
        <v>0</v>
      </c>
      <c r="U62" s="49">
        <v>36318.230000000003</v>
      </c>
      <c r="V62" s="49">
        <v>2.6112886979229237E-3</v>
      </c>
      <c r="W62" s="107" t="s">
        <v>290</v>
      </c>
      <c r="X62" s="49">
        <v>0</v>
      </c>
      <c r="Y62" s="49">
        <v>0</v>
      </c>
      <c r="Z62" s="49">
        <v>7554</v>
      </c>
      <c r="AA62" s="49">
        <v>2.6112886979229237E-3</v>
      </c>
      <c r="AB62" s="107" t="s">
        <v>290</v>
      </c>
      <c r="AC62" s="49">
        <v>49.853000000000002</v>
      </c>
      <c r="AD62" s="49">
        <v>1520</v>
      </c>
      <c r="AE62" s="49">
        <v>3</v>
      </c>
      <c r="AF62" s="49">
        <v>1</v>
      </c>
      <c r="AG62" s="49">
        <v>5</v>
      </c>
      <c r="AH62" s="49">
        <v>4</v>
      </c>
      <c r="AI62" s="49">
        <v>4</v>
      </c>
      <c r="AJ62" s="49">
        <v>3</v>
      </c>
      <c r="AK62" s="107" t="s">
        <v>239</v>
      </c>
      <c r="AN62" s="157">
        <v>9001110100</v>
      </c>
      <c r="AO62" s="107">
        <v>47814.0262</v>
      </c>
      <c r="AP62" s="107">
        <v>-4972.1099999999997</v>
      </c>
    </row>
    <row r="63" spans="1:42" x14ac:dyDescent="0.25">
      <c r="A63">
        <v>9001205300</v>
      </c>
      <c r="B63" t="s">
        <v>2058</v>
      </c>
      <c r="C63" t="s">
        <v>1996</v>
      </c>
      <c r="E63">
        <v>3</v>
      </c>
      <c r="F63" t="s">
        <v>239</v>
      </c>
      <c r="I63" s="49">
        <v>9009180500</v>
      </c>
      <c r="J63" s="49">
        <v>9009180500</v>
      </c>
      <c r="K63" s="107" t="s">
        <v>251</v>
      </c>
      <c r="L63" s="107" t="s">
        <v>239</v>
      </c>
      <c r="M63" s="49">
        <v>3387.4261999999999</v>
      </c>
      <c r="N63" s="49">
        <v>1.1640394811991474E-4</v>
      </c>
      <c r="O63" s="49">
        <v>0</v>
      </c>
      <c r="P63" s="49">
        <v>0</v>
      </c>
      <c r="Q63" s="107" t="s">
        <v>290</v>
      </c>
      <c r="R63" s="107" t="s">
        <v>1965</v>
      </c>
      <c r="S63" s="49">
        <v>433.71039999999999</v>
      </c>
      <c r="T63" s="49">
        <v>1.1640394811991474E-4</v>
      </c>
      <c r="U63" s="49">
        <v>0</v>
      </c>
      <c r="V63" s="49">
        <v>0</v>
      </c>
      <c r="W63" s="107" t="s">
        <v>1965</v>
      </c>
      <c r="X63" s="49">
        <v>2953.7157999999999</v>
      </c>
      <c r="Y63" s="49">
        <v>1.1640394811991474E-4</v>
      </c>
      <c r="Z63" s="49">
        <v>0</v>
      </c>
      <c r="AA63" s="49">
        <v>0</v>
      </c>
      <c r="AB63" s="107" t="s">
        <v>1965</v>
      </c>
      <c r="AC63" s="49">
        <v>49.853000000000002</v>
      </c>
      <c r="AD63" s="49">
        <v>1520</v>
      </c>
      <c r="AE63" s="49">
        <v>3</v>
      </c>
      <c r="AF63" s="49">
        <v>1</v>
      </c>
      <c r="AG63" s="49">
        <v>5</v>
      </c>
      <c r="AH63" s="49">
        <v>4</v>
      </c>
      <c r="AI63" s="49">
        <v>4</v>
      </c>
      <c r="AJ63" s="49">
        <v>3</v>
      </c>
      <c r="AK63" s="107" t="s">
        <v>239</v>
      </c>
      <c r="AN63" s="157">
        <v>9001110201</v>
      </c>
      <c r="AO63" s="107">
        <v>91460.939399999901</v>
      </c>
      <c r="AP63" s="107">
        <v>53772.12</v>
      </c>
    </row>
    <row r="64" spans="1:42" x14ac:dyDescent="0.25">
      <c r="A64">
        <v>9001020500</v>
      </c>
      <c r="B64" t="s">
        <v>2059</v>
      </c>
      <c r="C64" t="s">
        <v>1996</v>
      </c>
      <c r="E64">
        <v>2</v>
      </c>
      <c r="F64" t="s">
        <v>239</v>
      </c>
      <c r="I64" s="49">
        <v>9009180500</v>
      </c>
      <c r="J64" s="49">
        <v>9009180500</v>
      </c>
      <c r="K64" s="107" t="s">
        <v>252</v>
      </c>
      <c r="L64" s="107" t="s">
        <v>239</v>
      </c>
      <c r="M64" s="49">
        <v>70.126199999999997</v>
      </c>
      <c r="N64" s="49">
        <v>2.4097843213962166E-6</v>
      </c>
      <c r="O64" s="49">
        <v>0</v>
      </c>
      <c r="P64" s="49">
        <v>0</v>
      </c>
      <c r="Q64" s="107" t="s">
        <v>290</v>
      </c>
      <c r="R64" s="107" t="s">
        <v>290</v>
      </c>
      <c r="S64" s="49">
        <v>70.126199999999997</v>
      </c>
      <c r="T64" s="49">
        <v>2.4097843213962166E-6</v>
      </c>
      <c r="U64" s="49">
        <v>0</v>
      </c>
      <c r="V64" s="49">
        <v>0</v>
      </c>
      <c r="W64" s="107" t="s">
        <v>290</v>
      </c>
      <c r="X64" s="49">
        <v>0</v>
      </c>
      <c r="Y64" s="49">
        <v>2.4097843213962166E-6</v>
      </c>
      <c r="Z64" s="49">
        <v>0</v>
      </c>
      <c r="AA64" s="49">
        <v>0</v>
      </c>
      <c r="AB64" s="107" t="s">
        <v>290</v>
      </c>
      <c r="AC64" s="49">
        <v>49.853000000000002</v>
      </c>
      <c r="AD64" s="49">
        <v>1520</v>
      </c>
      <c r="AE64" s="49">
        <v>3</v>
      </c>
      <c r="AF64" s="49">
        <v>1</v>
      </c>
      <c r="AG64" s="49">
        <v>5</v>
      </c>
      <c r="AH64" s="49">
        <v>4</v>
      </c>
      <c r="AI64" s="49">
        <v>4</v>
      </c>
      <c r="AJ64" s="49">
        <v>3</v>
      </c>
      <c r="AK64" s="107" t="s">
        <v>239</v>
      </c>
      <c r="AN64" s="157">
        <v>9001110202</v>
      </c>
      <c r="AO64" s="107">
        <v>89045.297499999797</v>
      </c>
      <c r="AP64" s="107">
        <v>62510.7</v>
      </c>
    </row>
    <row r="65" spans="1:42" x14ac:dyDescent="0.25">
      <c r="A65">
        <v>9001020600</v>
      </c>
      <c r="B65" t="s">
        <v>2060</v>
      </c>
      <c r="C65" t="s">
        <v>1996</v>
      </c>
      <c r="E65">
        <v>2</v>
      </c>
      <c r="F65" t="s">
        <v>239</v>
      </c>
      <c r="I65" s="49">
        <v>9009180601</v>
      </c>
      <c r="J65" s="49">
        <v>9009180601</v>
      </c>
      <c r="K65" s="107" t="s">
        <v>254</v>
      </c>
      <c r="L65" s="107" t="s">
        <v>239</v>
      </c>
      <c r="M65" s="49">
        <v>64963.1441000001</v>
      </c>
      <c r="N65" s="49">
        <v>2.2323634550393914E-3</v>
      </c>
      <c r="O65" s="49">
        <v>0</v>
      </c>
      <c r="P65" s="49">
        <v>0</v>
      </c>
      <c r="Q65" s="107" t="s">
        <v>290</v>
      </c>
      <c r="R65" s="107" t="s">
        <v>1965</v>
      </c>
      <c r="S65" s="49">
        <v>52661.118400000101</v>
      </c>
      <c r="T65" s="49">
        <v>2.2323634550393914E-3</v>
      </c>
      <c r="U65" s="49">
        <v>0</v>
      </c>
      <c r="V65" s="49">
        <v>0</v>
      </c>
      <c r="W65" s="107" t="s">
        <v>1965</v>
      </c>
      <c r="X65" s="49">
        <v>12302.0257</v>
      </c>
      <c r="Y65" s="49">
        <v>2.2323634550393914E-3</v>
      </c>
      <c r="Z65" s="49">
        <v>0</v>
      </c>
      <c r="AA65" s="49">
        <v>0</v>
      </c>
      <c r="AB65" s="107" t="s">
        <v>1965</v>
      </c>
      <c r="AC65" s="49">
        <v>40.758000000000003</v>
      </c>
      <c r="AD65" s="49">
        <v>1379</v>
      </c>
      <c r="AE65" s="49">
        <v>4</v>
      </c>
      <c r="AF65" s="49">
        <v>1</v>
      </c>
      <c r="AG65" s="49">
        <v>1</v>
      </c>
      <c r="AH65" s="49">
        <v>2.5</v>
      </c>
      <c r="AI65" s="49">
        <v>3</v>
      </c>
      <c r="AJ65" s="49">
        <v>5</v>
      </c>
      <c r="AK65" s="107" t="s">
        <v>239</v>
      </c>
      <c r="AN65" s="157">
        <v>9001110301</v>
      </c>
      <c r="AO65" s="107">
        <v>119372.9991</v>
      </c>
      <c r="AP65" s="107">
        <v>26013.5</v>
      </c>
    </row>
    <row r="66" spans="1:42" x14ac:dyDescent="0.25">
      <c r="A66">
        <v>9001020800</v>
      </c>
      <c r="B66" t="s">
        <v>2061</v>
      </c>
      <c r="C66" t="s">
        <v>1996</v>
      </c>
      <c r="E66">
        <v>2</v>
      </c>
      <c r="F66" t="s">
        <v>239</v>
      </c>
      <c r="I66" s="49">
        <v>9009180601</v>
      </c>
      <c r="J66" s="49">
        <v>9009180601</v>
      </c>
      <c r="K66" s="107" t="s">
        <v>265</v>
      </c>
      <c r="L66" s="107" t="s">
        <v>239</v>
      </c>
      <c r="M66" s="49">
        <v>0</v>
      </c>
      <c r="N66" s="49">
        <v>0</v>
      </c>
      <c r="O66" s="49">
        <v>39953.97</v>
      </c>
      <c r="P66" s="49">
        <v>2.3780726509263733E-3</v>
      </c>
      <c r="Q66" s="107" t="s">
        <v>1966</v>
      </c>
      <c r="R66" s="107" t="s">
        <v>290</v>
      </c>
      <c r="S66" s="49">
        <v>0</v>
      </c>
      <c r="T66" s="49">
        <v>0</v>
      </c>
      <c r="U66" s="49">
        <v>36834.97</v>
      </c>
      <c r="V66" s="49">
        <v>2.3780726509263733E-3</v>
      </c>
      <c r="W66" s="107" t="s">
        <v>290</v>
      </c>
      <c r="X66" s="49">
        <v>0</v>
      </c>
      <c r="Y66" s="49">
        <v>0</v>
      </c>
      <c r="Z66" s="49">
        <v>3119</v>
      </c>
      <c r="AA66" s="49">
        <v>2.3780726509263733E-3</v>
      </c>
      <c r="AB66" s="107" t="s">
        <v>290</v>
      </c>
      <c r="AC66" s="49">
        <v>40.758000000000003</v>
      </c>
      <c r="AD66" s="49">
        <v>1379</v>
      </c>
      <c r="AE66" s="49">
        <v>4</v>
      </c>
      <c r="AF66" s="49">
        <v>1</v>
      </c>
      <c r="AG66" s="49">
        <v>1</v>
      </c>
      <c r="AH66" s="49">
        <v>2.5</v>
      </c>
      <c r="AI66" s="49">
        <v>3</v>
      </c>
      <c r="AJ66" s="49">
        <v>5</v>
      </c>
      <c r="AK66" s="107" t="s">
        <v>239</v>
      </c>
      <c r="AN66" s="157">
        <v>9001110302</v>
      </c>
      <c r="AO66" s="107">
        <v>65422.3174</v>
      </c>
      <c r="AP66" s="107">
        <v>23476.27</v>
      </c>
    </row>
    <row r="67" spans="1:42" x14ac:dyDescent="0.25">
      <c r="A67">
        <v>9001020900</v>
      </c>
      <c r="B67" t="s">
        <v>2062</v>
      </c>
      <c r="C67" t="s">
        <v>1996</v>
      </c>
      <c r="E67">
        <v>3</v>
      </c>
      <c r="F67" t="s">
        <v>239</v>
      </c>
      <c r="I67" s="49">
        <v>9009180601</v>
      </c>
      <c r="J67" s="49">
        <v>9009180601</v>
      </c>
      <c r="K67" s="107" t="s">
        <v>251</v>
      </c>
      <c r="L67" s="107" t="s">
        <v>239</v>
      </c>
      <c r="M67" s="49">
        <v>1589.913</v>
      </c>
      <c r="N67" s="49">
        <v>5.4635035404513903E-5</v>
      </c>
      <c r="O67" s="49">
        <v>0</v>
      </c>
      <c r="P67" s="49">
        <v>0</v>
      </c>
      <c r="Q67" s="107" t="s">
        <v>290</v>
      </c>
      <c r="R67" s="107" t="s">
        <v>1965</v>
      </c>
      <c r="S67" s="49">
        <v>0</v>
      </c>
      <c r="T67" s="49">
        <v>5.4635035404513903E-5</v>
      </c>
      <c r="U67" s="49">
        <v>0</v>
      </c>
      <c r="V67" s="49">
        <v>0</v>
      </c>
      <c r="W67" s="107" t="s">
        <v>1965</v>
      </c>
      <c r="X67" s="49">
        <v>1589.913</v>
      </c>
      <c r="Y67" s="49">
        <v>5.4635035404513903E-5</v>
      </c>
      <c r="Z67" s="49">
        <v>0</v>
      </c>
      <c r="AA67" s="49">
        <v>0</v>
      </c>
      <c r="AB67" s="107" t="s">
        <v>1965</v>
      </c>
      <c r="AC67" s="49">
        <v>40.758000000000003</v>
      </c>
      <c r="AD67" s="49">
        <v>1379</v>
      </c>
      <c r="AE67" s="49">
        <v>4</v>
      </c>
      <c r="AF67" s="49">
        <v>1</v>
      </c>
      <c r="AG67" s="49">
        <v>1</v>
      </c>
      <c r="AH67" s="49">
        <v>2.5</v>
      </c>
      <c r="AI67" s="49">
        <v>3</v>
      </c>
      <c r="AJ67" s="49">
        <v>5</v>
      </c>
      <c r="AK67" s="107" t="s">
        <v>239</v>
      </c>
      <c r="AN67" s="157">
        <v>9001110400</v>
      </c>
      <c r="AO67" s="107">
        <v>94505.718299999993</v>
      </c>
      <c r="AP67" s="107">
        <v>30417.33</v>
      </c>
    </row>
    <row r="68" spans="1:42" x14ac:dyDescent="0.25">
      <c r="A68">
        <v>9001210100</v>
      </c>
      <c r="B68" t="s">
        <v>2063</v>
      </c>
      <c r="C68" t="s">
        <v>1996</v>
      </c>
      <c r="E68">
        <v>5</v>
      </c>
      <c r="F68" t="s">
        <v>239</v>
      </c>
      <c r="I68" s="49">
        <v>9009180601</v>
      </c>
      <c r="J68" s="49">
        <v>9009180601</v>
      </c>
      <c r="K68" s="107" t="s">
        <v>256</v>
      </c>
      <c r="L68" s="107" t="s">
        <v>239</v>
      </c>
      <c r="M68" s="49">
        <v>95.268799999999999</v>
      </c>
      <c r="N68" s="49">
        <v>3.2737730057843128E-6</v>
      </c>
      <c r="O68" s="49">
        <v>0</v>
      </c>
      <c r="P68" s="49">
        <v>0</v>
      </c>
      <c r="Q68" s="107" t="s">
        <v>290</v>
      </c>
      <c r="R68" s="107" t="s">
        <v>290</v>
      </c>
      <c r="S68" s="49">
        <v>0</v>
      </c>
      <c r="T68" s="49">
        <v>3.2737730057843128E-6</v>
      </c>
      <c r="U68" s="49">
        <v>0</v>
      </c>
      <c r="V68" s="49">
        <v>0</v>
      </c>
      <c r="W68" s="107" t="s">
        <v>290</v>
      </c>
      <c r="X68" s="49">
        <v>95.268799999999999</v>
      </c>
      <c r="Y68" s="49">
        <v>3.2737730057843128E-6</v>
      </c>
      <c r="Z68" s="49">
        <v>0</v>
      </c>
      <c r="AA68" s="49">
        <v>0</v>
      </c>
      <c r="AB68" s="107" t="s">
        <v>290</v>
      </c>
      <c r="AC68" s="49">
        <v>40.758000000000003</v>
      </c>
      <c r="AD68" s="49">
        <v>1379</v>
      </c>
      <c r="AE68" s="49">
        <v>4</v>
      </c>
      <c r="AF68" s="49">
        <v>1</v>
      </c>
      <c r="AG68" s="49">
        <v>1</v>
      </c>
      <c r="AH68" s="49">
        <v>2.5</v>
      </c>
      <c r="AI68" s="49">
        <v>3</v>
      </c>
      <c r="AJ68" s="49">
        <v>5</v>
      </c>
      <c r="AK68" s="107" t="s">
        <v>239</v>
      </c>
      <c r="AN68" s="157">
        <v>9001110500</v>
      </c>
      <c r="AO68" s="107">
        <v>117798.0482</v>
      </c>
      <c r="AP68" s="107">
        <v>41521.480000000003</v>
      </c>
    </row>
    <row r="69" spans="1:42" x14ac:dyDescent="0.25">
      <c r="A69">
        <v>9001210200</v>
      </c>
      <c r="B69" t="s">
        <v>2064</v>
      </c>
      <c r="C69" t="s">
        <v>1996</v>
      </c>
      <c r="E69">
        <v>6</v>
      </c>
      <c r="F69" t="s">
        <v>244</v>
      </c>
      <c r="I69" s="49">
        <v>9009180601</v>
      </c>
      <c r="J69" s="49">
        <v>9009180601</v>
      </c>
      <c r="K69" s="107" t="s">
        <v>255</v>
      </c>
      <c r="L69" s="107" t="s">
        <v>239</v>
      </c>
      <c r="M69" s="49">
        <v>55.563800000000001</v>
      </c>
      <c r="N69" s="49">
        <v>1.9093687391758729E-6</v>
      </c>
      <c r="O69" s="49">
        <v>0</v>
      </c>
      <c r="P69" s="49">
        <v>0</v>
      </c>
      <c r="Q69" s="107" t="s">
        <v>290</v>
      </c>
      <c r="R69" s="107" t="s">
        <v>290</v>
      </c>
      <c r="S69" s="49">
        <v>55.563800000000001</v>
      </c>
      <c r="T69" s="49">
        <v>1.9093687391758729E-6</v>
      </c>
      <c r="U69" s="49">
        <v>0</v>
      </c>
      <c r="V69" s="49">
        <v>0</v>
      </c>
      <c r="W69" s="107" t="s">
        <v>290</v>
      </c>
      <c r="X69" s="49">
        <v>0</v>
      </c>
      <c r="Y69" s="49">
        <v>1.9093687391758729E-6</v>
      </c>
      <c r="Z69" s="49">
        <v>0</v>
      </c>
      <c r="AA69" s="49">
        <v>0</v>
      </c>
      <c r="AB69" s="107" t="s">
        <v>290</v>
      </c>
      <c r="AC69" s="49">
        <v>40.758000000000003</v>
      </c>
      <c r="AD69" s="49">
        <v>1379</v>
      </c>
      <c r="AE69" s="49">
        <v>4</v>
      </c>
      <c r="AF69" s="49">
        <v>1</v>
      </c>
      <c r="AG69" s="49">
        <v>1</v>
      </c>
      <c r="AH69" s="49">
        <v>2.5</v>
      </c>
      <c r="AI69" s="49">
        <v>3</v>
      </c>
      <c r="AJ69" s="49">
        <v>5</v>
      </c>
      <c r="AK69" s="107" t="s">
        <v>239</v>
      </c>
      <c r="AN69" s="157">
        <v>9001110600</v>
      </c>
      <c r="AO69" s="107">
        <v>152617.0417</v>
      </c>
      <c r="AP69" s="107">
        <v>38865.54</v>
      </c>
    </row>
    <row r="70" spans="1:42" x14ac:dyDescent="0.25">
      <c r="A70">
        <v>9001210500</v>
      </c>
      <c r="B70" t="s">
        <v>2065</v>
      </c>
      <c r="C70" t="s">
        <v>1996</v>
      </c>
      <c r="E70">
        <v>3</v>
      </c>
      <c r="F70" t="s">
        <v>239</v>
      </c>
      <c r="I70" s="49">
        <v>9009180602</v>
      </c>
      <c r="J70" s="49">
        <v>9009180602</v>
      </c>
      <c r="K70" s="107" t="s">
        <v>254</v>
      </c>
      <c r="L70" s="107" t="s">
        <v>239</v>
      </c>
      <c r="M70" s="49">
        <v>76522.197599999898</v>
      </c>
      <c r="N70" s="49">
        <v>2.6295734264121392E-3</v>
      </c>
      <c r="O70" s="49">
        <v>0</v>
      </c>
      <c r="P70" s="49">
        <v>0</v>
      </c>
      <c r="Q70" s="107" t="s">
        <v>290</v>
      </c>
      <c r="R70" s="107" t="s">
        <v>1965</v>
      </c>
      <c r="S70" s="49">
        <v>71853.173799999902</v>
      </c>
      <c r="T70" s="49">
        <v>2.6295734264121392E-3</v>
      </c>
      <c r="U70" s="49">
        <v>0</v>
      </c>
      <c r="V70" s="49">
        <v>0</v>
      </c>
      <c r="W70" s="107" t="s">
        <v>1965</v>
      </c>
      <c r="X70" s="49">
        <v>4669.0237999999999</v>
      </c>
      <c r="Y70" s="49">
        <v>2.6295734264121392E-3</v>
      </c>
      <c r="Z70" s="49">
        <v>0</v>
      </c>
      <c r="AA70" s="49">
        <v>0</v>
      </c>
      <c r="AB70" s="107" t="s">
        <v>1965</v>
      </c>
      <c r="AC70" s="49">
        <v>47.494</v>
      </c>
      <c r="AD70" s="49">
        <v>1458</v>
      </c>
      <c r="AE70" s="49">
        <v>3</v>
      </c>
      <c r="AF70" s="49">
        <v>1</v>
      </c>
      <c r="AG70" s="49">
        <v>1</v>
      </c>
      <c r="AH70" s="49">
        <v>2</v>
      </c>
      <c r="AI70" s="49">
        <v>2</v>
      </c>
      <c r="AJ70" s="49">
        <v>4</v>
      </c>
      <c r="AK70" s="107" t="s">
        <v>239</v>
      </c>
      <c r="AN70" s="157">
        <v>9001240200</v>
      </c>
      <c r="AO70" s="107">
        <v>1588.1765</v>
      </c>
      <c r="AP70" s="107">
        <v>0</v>
      </c>
    </row>
    <row r="71" spans="1:42" x14ac:dyDescent="0.25">
      <c r="A71">
        <v>9001210600</v>
      </c>
      <c r="B71" t="s">
        <v>2066</v>
      </c>
      <c r="C71" t="s">
        <v>1996</v>
      </c>
      <c r="E71">
        <v>5</v>
      </c>
      <c r="F71" t="s">
        <v>239</v>
      </c>
      <c r="I71" s="49">
        <v>9009180602</v>
      </c>
      <c r="J71" s="49">
        <v>9009180602</v>
      </c>
      <c r="K71" s="107" t="s">
        <v>265</v>
      </c>
      <c r="L71" s="107" t="s">
        <v>239</v>
      </c>
      <c r="M71" s="49">
        <v>0</v>
      </c>
      <c r="N71" s="49">
        <v>0</v>
      </c>
      <c r="O71" s="49">
        <v>40590.32</v>
      </c>
      <c r="P71" s="49">
        <v>2.4159483997297335E-3</v>
      </c>
      <c r="Q71" s="107" t="s">
        <v>1966</v>
      </c>
      <c r="R71" s="107" t="s">
        <v>290</v>
      </c>
      <c r="S71" s="49">
        <v>0</v>
      </c>
      <c r="T71" s="49">
        <v>0</v>
      </c>
      <c r="U71" s="49">
        <v>38316.32</v>
      </c>
      <c r="V71" s="49">
        <v>2.4159483997297335E-3</v>
      </c>
      <c r="W71" s="107" t="s">
        <v>290</v>
      </c>
      <c r="X71" s="49">
        <v>0</v>
      </c>
      <c r="Y71" s="49">
        <v>0</v>
      </c>
      <c r="Z71" s="49">
        <v>2274</v>
      </c>
      <c r="AA71" s="49">
        <v>2.4159483997297335E-3</v>
      </c>
      <c r="AB71" s="107" t="s">
        <v>290</v>
      </c>
      <c r="AC71" s="49">
        <v>47.494</v>
      </c>
      <c r="AD71" s="49">
        <v>1458</v>
      </c>
      <c r="AE71" s="49">
        <v>3</v>
      </c>
      <c r="AF71" s="49">
        <v>1</v>
      </c>
      <c r="AG71" s="49">
        <v>1</v>
      </c>
      <c r="AH71" s="49">
        <v>2</v>
      </c>
      <c r="AI71" s="49">
        <v>2</v>
      </c>
      <c r="AJ71" s="49">
        <v>4</v>
      </c>
      <c r="AK71" s="107" t="s">
        <v>239</v>
      </c>
      <c r="AN71" s="157">
        <v>9009120100</v>
      </c>
      <c r="AO71" s="107">
        <v>114222.30129999999</v>
      </c>
      <c r="AP71" s="107">
        <v>39504.980000000003</v>
      </c>
    </row>
    <row r="72" spans="1:42" x14ac:dyDescent="0.25">
      <c r="A72">
        <v>9001210800</v>
      </c>
      <c r="B72" t="s">
        <v>2067</v>
      </c>
      <c r="C72" t="s">
        <v>1996</v>
      </c>
      <c r="E72">
        <v>3</v>
      </c>
      <c r="F72" t="s">
        <v>239</v>
      </c>
      <c r="I72" s="49">
        <v>9009180602</v>
      </c>
      <c r="J72" s="49">
        <v>9009180602</v>
      </c>
      <c r="K72" s="107" t="s">
        <v>251</v>
      </c>
      <c r="L72" s="107" t="s">
        <v>239</v>
      </c>
      <c r="M72" s="49">
        <v>1251.5754999999999</v>
      </c>
      <c r="N72" s="49">
        <v>4.3008561948938207E-5</v>
      </c>
      <c r="O72" s="49">
        <v>0</v>
      </c>
      <c r="P72" s="49">
        <v>0</v>
      </c>
      <c r="Q72" s="107" t="s">
        <v>290</v>
      </c>
      <c r="R72" s="107" t="s">
        <v>1965</v>
      </c>
      <c r="S72" s="49">
        <v>0</v>
      </c>
      <c r="T72" s="49">
        <v>4.3008561948938207E-5</v>
      </c>
      <c r="U72" s="49">
        <v>0</v>
      </c>
      <c r="V72" s="49">
        <v>0</v>
      </c>
      <c r="W72" s="107" t="s">
        <v>1965</v>
      </c>
      <c r="X72" s="49">
        <v>1251.5754999999999</v>
      </c>
      <c r="Y72" s="49">
        <v>4.3008561948938207E-5</v>
      </c>
      <c r="Z72" s="49">
        <v>0</v>
      </c>
      <c r="AA72" s="49">
        <v>0</v>
      </c>
      <c r="AB72" s="107" t="s">
        <v>1965</v>
      </c>
      <c r="AC72" s="49">
        <v>47.494</v>
      </c>
      <c r="AD72" s="49">
        <v>1458</v>
      </c>
      <c r="AE72" s="49">
        <v>3</v>
      </c>
      <c r="AF72" s="49">
        <v>1</v>
      </c>
      <c r="AG72" s="49">
        <v>1</v>
      </c>
      <c r="AH72" s="49">
        <v>2</v>
      </c>
      <c r="AI72" s="49">
        <v>2</v>
      </c>
      <c r="AJ72" s="49">
        <v>4</v>
      </c>
      <c r="AK72" s="107" t="s">
        <v>239</v>
      </c>
      <c r="AN72" s="157">
        <v>9009125100</v>
      </c>
      <c r="AO72" s="107">
        <v>74797.084799999997</v>
      </c>
      <c r="AP72" s="107">
        <v>37210.910000000003</v>
      </c>
    </row>
    <row r="73" spans="1:42" x14ac:dyDescent="0.25">
      <c r="A73">
        <v>9001210900</v>
      </c>
      <c r="B73" t="s">
        <v>2068</v>
      </c>
      <c r="C73" t="s">
        <v>1996</v>
      </c>
      <c r="E73">
        <v>3</v>
      </c>
      <c r="F73" t="s">
        <v>239</v>
      </c>
      <c r="I73" s="49">
        <v>9009180602</v>
      </c>
      <c r="J73" s="49">
        <v>9009180602</v>
      </c>
      <c r="K73" s="107" t="s">
        <v>255</v>
      </c>
      <c r="L73" s="107" t="s">
        <v>239</v>
      </c>
      <c r="M73" s="49">
        <v>1282.3207</v>
      </c>
      <c r="N73" s="49">
        <v>4.4065075789958977E-5</v>
      </c>
      <c r="O73" s="49">
        <v>0</v>
      </c>
      <c r="P73" s="49">
        <v>0</v>
      </c>
      <c r="Q73" s="107" t="s">
        <v>290</v>
      </c>
      <c r="R73" s="107" t="s">
        <v>1965</v>
      </c>
      <c r="S73" s="49">
        <v>1270.8086000000001</v>
      </c>
      <c r="T73" s="49">
        <v>4.4065075789958977E-5</v>
      </c>
      <c r="U73" s="49">
        <v>0</v>
      </c>
      <c r="V73" s="49">
        <v>0</v>
      </c>
      <c r="W73" s="107" t="s">
        <v>1965</v>
      </c>
      <c r="X73" s="49">
        <v>11.5121</v>
      </c>
      <c r="Y73" s="49">
        <v>4.4065075789958977E-5</v>
      </c>
      <c r="Z73" s="49">
        <v>0</v>
      </c>
      <c r="AA73" s="49">
        <v>0</v>
      </c>
      <c r="AB73" s="107" t="s">
        <v>1965</v>
      </c>
      <c r="AC73" s="49">
        <v>47.494</v>
      </c>
      <c r="AD73" s="49">
        <v>1458</v>
      </c>
      <c r="AE73" s="49">
        <v>3</v>
      </c>
      <c r="AF73" s="49">
        <v>1</v>
      </c>
      <c r="AG73" s="49">
        <v>1</v>
      </c>
      <c r="AH73" s="49">
        <v>2</v>
      </c>
      <c r="AI73" s="49">
        <v>2</v>
      </c>
      <c r="AJ73" s="49">
        <v>4</v>
      </c>
      <c r="AK73" s="107" t="s">
        <v>239</v>
      </c>
      <c r="AN73" s="157">
        <v>9009125200</v>
      </c>
      <c r="AO73" s="107">
        <v>85166.804499999998</v>
      </c>
      <c r="AP73" s="107">
        <v>22374.48</v>
      </c>
    </row>
    <row r="74" spans="1:42" x14ac:dyDescent="0.25">
      <c r="A74">
        <v>9001021000</v>
      </c>
      <c r="B74" t="s">
        <v>2069</v>
      </c>
      <c r="C74" t="s">
        <v>1996</v>
      </c>
      <c r="E74">
        <v>2</v>
      </c>
      <c r="F74" t="s">
        <v>239</v>
      </c>
      <c r="I74" s="49">
        <v>9009184700</v>
      </c>
      <c r="J74" s="49">
        <v>9009184700</v>
      </c>
      <c r="K74" s="107" t="s">
        <v>256</v>
      </c>
      <c r="L74" s="107" t="s">
        <v>239</v>
      </c>
      <c r="M74" s="49">
        <v>2855.0379000000003</v>
      </c>
      <c r="N74" s="49">
        <v>9.8109202671925472E-5</v>
      </c>
      <c r="O74" s="49">
        <v>1454.35</v>
      </c>
      <c r="P74" s="49">
        <v>8.6563361785443866E-5</v>
      </c>
      <c r="Q74" s="107" t="s">
        <v>1966</v>
      </c>
      <c r="R74" s="107" t="s">
        <v>1965</v>
      </c>
      <c r="S74" s="49">
        <v>2754.6410000000001</v>
      </c>
      <c r="T74" s="49">
        <v>9.8109202671925472E-5</v>
      </c>
      <c r="U74" s="49">
        <v>1454.35</v>
      </c>
      <c r="V74" s="49">
        <v>8.6563361785443866E-5</v>
      </c>
      <c r="W74" s="107" t="s">
        <v>1965</v>
      </c>
      <c r="X74" s="49">
        <v>100.3969</v>
      </c>
      <c r="Y74" s="49">
        <v>9.8109202671925472E-5</v>
      </c>
      <c r="Z74" s="49">
        <v>0</v>
      </c>
      <c r="AA74" s="49">
        <v>8.6563361785443866E-5</v>
      </c>
      <c r="AB74" s="107" t="s">
        <v>1965</v>
      </c>
      <c r="AC74" s="49">
        <v>47.466999999999999</v>
      </c>
      <c r="AD74" s="49">
        <v>1365</v>
      </c>
      <c r="AE74" s="49">
        <v>3</v>
      </c>
      <c r="AF74" s="49">
        <v>1</v>
      </c>
      <c r="AG74" s="49">
        <v>4</v>
      </c>
      <c r="AH74" s="49">
        <v>3.5</v>
      </c>
      <c r="AI74" s="49">
        <v>4</v>
      </c>
      <c r="AJ74" s="49">
        <v>3</v>
      </c>
      <c r="AK74" s="107" t="s">
        <v>239</v>
      </c>
      <c r="AN74" s="157">
        <v>9009125300</v>
      </c>
      <c r="AO74" s="107">
        <v>72329.1342</v>
      </c>
      <c r="AP74" s="107">
        <v>19316.36</v>
      </c>
    </row>
    <row r="75" spans="1:42" x14ac:dyDescent="0.25">
      <c r="A75">
        <v>9001211000</v>
      </c>
      <c r="B75" t="s">
        <v>2070</v>
      </c>
      <c r="C75" t="s">
        <v>1996</v>
      </c>
      <c r="E75">
        <v>4</v>
      </c>
      <c r="F75" t="s">
        <v>239</v>
      </c>
      <c r="I75" s="49">
        <v>9001073100</v>
      </c>
      <c r="J75" s="49">
        <v>9001073100</v>
      </c>
      <c r="K75" s="107" t="s">
        <v>260</v>
      </c>
      <c r="L75" s="107" t="s">
        <v>239</v>
      </c>
      <c r="M75" s="49">
        <v>0</v>
      </c>
      <c r="N75" s="49">
        <v>0</v>
      </c>
      <c r="O75" s="49">
        <v>52814.18</v>
      </c>
      <c r="P75" s="49">
        <v>3.1435163273913114E-3</v>
      </c>
      <c r="Q75" s="107" t="s">
        <v>1966</v>
      </c>
      <c r="R75" s="107" t="s">
        <v>290</v>
      </c>
      <c r="S75" s="49">
        <v>0</v>
      </c>
      <c r="T75" s="49">
        <v>0</v>
      </c>
      <c r="U75" s="49">
        <v>34954.18</v>
      </c>
      <c r="V75" s="49">
        <v>3.1435163273913114E-3</v>
      </c>
      <c r="W75" s="107" t="s">
        <v>290</v>
      </c>
      <c r="X75" s="49">
        <v>0</v>
      </c>
      <c r="Y75" s="49">
        <v>0</v>
      </c>
      <c r="Z75" s="49">
        <v>17860</v>
      </c>
      <c r="AA75" s="49">
        <v>3.1435163273913114E-3</v>
      </c>
      <c r="AB75" s="107" t="s">
        <v>290</v>
      </c>
      <c r="AC75" s="49">
        <v>24.712</v>
      </c>
      <c r="AD75" s="49">
        <v>1162</v>
      </c>
      <c r="AE75" s="49">
        <v>5</v>
      </c>
      <c r="AF75" s="49">
        <v>1</v>
      </c>
      <c r="AG75" s="49">
        <v>5</v>
      </c>
      <c r="AH75" s="49">
        <v>5</v>
      </c>
      <c r="AI75" s="49">
        <v>5</v>
      </c>
      <c r="AJ75" s="49">
        <v>4</v>
      </c>
      <c r="AK75" s="107" t="s">
        <v>239</v>
      </c>
      <c r="AN75" s="157">
        <v>9009125400</v>
      </c>
      <c r="AO75" s="107">
        <v>50934.988800000101</v>
      </c>
      <c r="AP75" s="107">
        <v>19181.37</v>
      </c>
    </row>
    <row r="76" spans="1:42" x14ac:dyDescent="0.25">
      <c r="A76">
        <v>9001211200</v>
      </c>
      <c r="B76" t="s">
        <v>2071</v>
      </c>
      <c r="C76" t="s">
        <v>1996</v>
      </c>
      <c r="E76">
        <v>4</v>
      </c>
      <c r="F76" t="s">
        <v>239</v>
      </c>
      <c r="I76" s="49">
        <v>9001073100</v>
      </c>
      <c r="J76" s="49">
        <v>9001073100</v>
      </c>
      <c r="K76" s="107" t="s">
        <v>240</v>
      </c>
      <c r="L76" s="107" t="s">
        <v>244</v>
      </c>
      <c r="M76" s="49">
        <v>94334.927800000005</v>
      </c>
      <c r="N76" s="49">
        <v>3.2416818531801825E-3</v>
      </c>
      <c r="O76" s="49">
        <v>0</v>
      </c>
      <c r="P76" s="49">
        <v>0</v>
      </c>
      <c r="Q76" s="107" t="s">
        <v>290</v>
      </c>
      <c r="R76" s="107" t="s">
        <v>1965</v>
      </c>
      <c r="S76" s="49">
        <v>69620.792000000001</v>
      </c>
      <c r="T76" s="49">
        <v>3.2416818531801825E-3</v>
      </c>
      <c r="U76" s="49">
        <v>0</v>
      </c>
      <c r="V76" s="49">
        <v>0</v>
      </c>
      <c r="W76" s="107" t="s">
        <v>1965</v>
      </c>
      <c r="X76" s="49">
        <v>24714.1358</v>
      </c>
      <c r="Y76" s="49">
        <v>3.2416818531801825E-3</v>
      </c>
      <c r="Z76" s="49">
        <v>0</v>
      </c>
      <c r="AA76" s="49">
        <v>0</v>
      </c>
      <c r="AB76" s="107" t="s">
        <v>1965</v>
      </c>
      <c r="AC76" s="49">
        <v>24.712</v>
      </c>
      <c r="AD76" s="49">
        <v>1162</v>
      </c>
      <c r="AE76" s="49">
        <v>5</v>
      </c>
      <c r="AF76" s="49">
        <v>1</v>
      </c>
      <c r="AG76" s="49">
        <v>5</v>
      </c>
      <c r="AH76" s="49">
        <v>5</v>
      </c>
      <c r="AI76" s="49">
        <v>5</v>
      </c>
      <c r="AJ76" s="49">
        <v>4</v>
      </c>
      <c r="AK76" s="107" t="s">
        <v>239</v>
      </c>
      <c r="AN76" s="157">
        <v>9009130101</v>
      </c>
      <c r="AO76" s="107">
        <v>226.78720000000001</v>
      </c>
      <c r="AP76" s="107">
        <v>0</v>
      </c>
    </row>
    <row r="77" spans="1:42" x14ac:dyDescent="0.25">
      <c r="A77">
        <v>9001021200</v>
      </c>
      <c r="B77" t="s">
        <v>2072</v>
      </c>
      <c r="C77" t="s">
        <v>1996</v>
      </c>
      <c r="E77">
        <v>2</v>
      </c>
      <c r="F77" t="s">
        <v>239</v>
      </c>
      <c r="I77" s="49">
        <v>9001073100</v>
      </c>
      <c r="J77" s="49">
        <v>9001073100</v>
      </c>
      <c r="K77" s="107" t="s">
        <v>242</v>
      </c>
      <c r="L77" s="107" t="s">
        <v>244</v>
      </c>
      <c r="M77" s="49">
        <v>99.9512</v>
      </c>
      <c r="N77" s="49">
        <v>3.4346768349737689E-6</v>
      </c>
      <c r="O77" s="49">
        <v>0</v>
      </c>
      <c r="P77" s="49">
        <v>0</v>
      </c>
      <c r="Q77" s="107" t="s">
        <v>290</v>
      </c>
      <c r="R77" s="107" t="s">
        <v>290</v>
      </c>
      <c r="S77" s="49">
        <v>99.9512</v>
      </c>
      <c r="T77" s="49">
        <v>3.4346768349737689E-6</v>
      </c>
      <c r="U77" s="49">
        <v>0</v>
      </c>
      <c r="V77" s="49">
        <v>0</v>
      </c>
      <c r="W77" s="107" t="s">
        <v>290</v>
      </c>
      <c r="X77" s="49">
        <v>0</v>
      </c>
      <c r="Y77" s="49">
        <v>3.4346768349737689E-6</v>
      </c>
      <c r="Z77" s="49">
        <v>0</v>
      </c>
      <c r="AA77" s="49">
        <v>0</v>
      </c>
      <c r="AB77" s="107" t="s">
        <v>290</v>
      </c>
      <c r="AC77" s="49">
        <v>24.712</v>
      </c>
      <c r="AD77" s="49">
        <v>1162</v>
      </c>
      <c r="AE77" s="49">
        <v>5</v>
      </c>
      <c r="AF77" s="49">
        <v>1</v>
      </c>
      <c r="AG77" s="49">
        <v>5</v>
      </c>
      <c r="AH77" s="49">
        <v>5</v>
      </c>
      <c r="AI77" s="49">
        <v>5</v>
      </c>
      <c r="AJ77" s="49">
        <v>4</v>
      </c>
      <c r="AK77" s="107" t="s">
        <v>239</v>
      </c>
      <c r="AN77" s="157">
        <v>9009130102</v>
      </c>
      <c r="AO77" s="107">
        <v>151.18</v>
      </c>
      <c r="AP77" s="107">
        <v>0</v>
      </c>
    </row>
    <row r="78" spans="1:42" x14ac:dyDescent="0.25">
      <c r="A78">
        <v>9001021400</v>
      </c>
      <c r="B78" t="s">
        <v>2073</v>
      </c>
      <c r="C78" t="s">
        <v>1996</v>
      </c>
      <c r="E78">
        <v>4</v>
      </c>
      <c r="F78" t="s">
        <v>239</v>
      </c>
      <c r="I78" s="49">
        <v>9001240200</v>
      </c>
      <c r="J78" s="49">
        <v>9001240200</v>
      </c>
      <c r="K78" s="107" t="s">
        <v>238</v>
      </c>
      <c r="L78" s="107" t="s">
        <v>239</v>
      </c>
      <c r="M78" s="49">
        <v>1626.9322999999999</v>
      </c>
      <c r="N78" s="49">
        <v>5.5907149517770613E-5</v>
      </c>
      <c r="O78" s="49">
        <v>0</v>
      </c>
      <c r="P78" s="49">
        <v>0</v>
      </c>
      <c r="Q78" s="107" t="s">
        <v>290</v>
      </c>
      <c r="R78" s="107" t="s">
        <v>1965</v>
      </c>
      <c r="S78" s="49">
        <v>1588.1765</v>
      </c>
      <c r="T78" s="49">
        <v>5.5907149517770613E-5</v>
      </c>
      <c r="U78" s="49">
        <v>0</v>
      </c>
      <c r="V78" s="49">
        <v>0</v>
      </c>
      <c r="W78" s="107" t="s">
        <v>1965</v>
      </c>
      <c r="X78" s="49">
        <v>38.755800000000001</v>
      </c>
      <c r="Y78" s="49">
        <v>5.5907149517770613E-5</v>
      </c>
      <c r="Z78" s="49">
        <v>0</v>
      </c>
      <c r="AA78" s="49">
        <v>0</v>
      </c>
      <c r="AB78" s="107" t="s">
        <v>1965</v>
      </c>
      <c r="AC78" s="49">
        <v>81.234999999999999</v>
      </c>
      <c r="AD78" s="49">
        <v>2844</v>
      </c>
      <c r="AE78" s="49">
        <v>1</v>
      </c>
      <c r="AF78" s="49">
        <v>2</v>
      </c>
      <c r="AG78" s="49">
        <v>2</v>
      </c>
      <c r="AH78" s="49">
        <v>1.5</v>
      </c>
      <c r="AI78" s="49">
        <v>2</v>
      </c>
      <c r="AJ78" s="49">
        <v>3</v>
      </c>
      <c r="AK78" s="107" t="s">
        <v>239</v>
      </c>
      <c r="AN78" s="157">
        <v>9009130200</v>
      </c>
      <c r="AO78" s="107">
        <v>193.75</v>
      </c>
      <c r="AP78" s="107">
        <v>0</v>
      </c>
    </row>
    <row r="79" spans="1:42" x14ac:dyDescent="0.25">
      <c r="A79">
        <v>9001220200</v>
      </c>
      <c r="B79" t="s">
        <v>2074</v>
      </c>
      <c r="C79" t="s">
        <v>1996</v>
      </c>
      <c r="E79">
        <v>3</v>
      </c>
      <c r="F79" t="s">
        <v>239</v>
      </c>
      <c r="I79" s="49">
        <v>9001073900</v>
      </c>
      <c r="J79" s="49">
        <v>9001073900</v>
      </c>
      <c r="K79" s="107" t="s">
        <v>260</v>
      </c>
      <c r="L79" s="107" t="s">
        <v>239</v>
      </c>
      <c r="M79" s="49">
        <v>0</v>
      </c>
      <c r="N79" s="49">
        <v>0</v>
      </c>
      <c r="O79" s="49">
        <v>111274.86</v>
      </c>
      <c r="P79" s="49">
        <v>6.6231140810703174E-3</v>
      </c>
      <c r="Q79" s="107" t="s">
        <v>1966</v>
      </c>
      <c r="R79" s="107" t="s">
        <v>290</v>
      </c>
      <c r="S79" s="49">
        <v>0</v>
      </c>
      <c r="T79" s="49">
        <v>0</v>
      </c>
      <c r="U79" s="49">
        <v>106775.64</v>
      </c>
      <c r="V79" s="49">
        <v>6.6231140810703174E-3</v>
      </c>
      <c r="W79" s="107" t="s">
        <v>290</v>
      </c>
      <c r="X79" s="49">
        <v>0</v>
      </c>
      <c r="Y79" s="49">
        <v>0</v>
      </c>
      <c r="Z79" s="49">
        <v>4499.22</v>
      </c>
      <c r="AA79" s="49">
        <v>6.6231140810703174E-3</v>
      </c>
      <c r="AB79" s="107" t="s">
        <v>290</v>
      </c>
      <c r="AC79" s="49">
        <v>19.445</v>
      </c>
      <c r="AD79" s="49">
        <v>1256</v>
      </c>
      <c r="AE79" s="49">
        <v>5</v>
      </c>
      <c r="AF79" s="49">
        <v>1</v>
      </c>
      <c r="AG79" s="49">
        <v>5</v>
      </c>
      <c r="AH79" s="49">
        <v>5</v>
      </c>
      <c r="AI79" s="49">
        <v>5</v>
      </c>
      <c r="AJ79" s="49">
        <v>7</v>
      </c>
      <c r="AK79" s="107" t="s">
        <v>244</v>
      </c>
      <c r="AN79" s="157">
        <v>9009140100</v>
      </c>
      <c r="AO79" s="107">
        <v>53179.4405999999</v>
      </c>
      <c r="AP79" s="107">
        <v>370.41</v>
      </c>
    </row>
    <row r="80" spans="1:42" x14ac:dyDescent="0.25">
      <c r="A80">
        <v>9001230100</v>
      </c>
      <c r="B80" t="s">
        <v>2075</v>
      </c>
      <c r="C80" t="s">
        <v>1996</v>
      </c>
      <c r="E80">
        <v>3</v>
      </c>
      <c r="F80" t="s">
        <v>239</v>
      </c>
      <c r="I80" s="49">
        <v>9001073900</v>
      </c>
      <c r="J80" s="49">
        <v>9001073900</v>
      </c>
      <c r="K80" s="107" t="s">
        <v>240</v>
      </c>
      <c r="L80" s="107" t="s">
        <v>244</v>
      </c>
      <c r="M80" s="49">
        <v>51179.499300000003</v>
      </c>
      <c r="N80" s="49">
        <v>1.7587086565370525E-3</v>
      </c>
      <c r="O80" s="49">
        <v>0</v>
      </c>
      <c r="P80" s="49">
        <v>0</v>
      </c>
      <c r="Q80" s="107" t="s">
        <v>290</v>
      </c>
      <c r="R80" s="107" t="s">
        <v>1965</v>
      </c>
      <c r="S80" s="49">
        <v>35070.078800000003</v>
      </c>
      <c r="T80" s="49">
        <v>1.7587086565370525E-3</v>
      </c>
      <c r="U80" s="49">
        <v>0</v>
      </c>
      <c r="V80" s="49">
        <v>0</v>
      </c>
      <c r="W80" s="107" t="s">
        <v>1965</v>
      </c>
      <c r="X80" s="49">
        <v>16109.4205</v>
      </c>
      <c r="Y80" s="49">
        <v>1.7587086565370525E-3</v>
      </c>
      <c r="Z80" s="49">
        <v>0</v>
      </c>
      <c r="AA80" s="49">
        <v>0</v>
      </c>
      <c r="AB80" s="107" t="s">
        <v>1965</v>
      </c>
      <c r="AC80" s="49">
        <v>19.445</v>
      </c>
      <c r="AD80" s="49">
        <v>1256</v>
      </c>
      <c r="AE80" s="49">
        <v>5</v>
      </c>
      <c r="AF80" s="49">
        <v>1</v>
      </c>
      <c r="AG80" s="49">
        <v>5</v>
      </c>
      <c r="AH80" s="49">
        <v>5</v>
      </c>
      <c r="AI80" s="49">
        <v>5</v>
      </c>
      <c r="AJ80" s="49">
        <v>7</v>
      </c>
      <c r="AK80" s="107" t="s">
        <v>244</v>
      </c>
      <c r="AN80" s="157">
        <v>9009140400</v>
      </c>
      <c r="AO80" s="107">
        <v>41243.352400000098</v>
      </c>
      <c r="AP80" s="107">
        <v>1533.48</v>
      </c>
    </row>
    <row r="81" spans="1:42" x14ac:dyDescent="0.25">
      <c r="A81">
        <v>9001230200</v>
      </c>
      <c r="B81" t="s">
        <v>2076</v>
      </c>
      <c r="C81" t="s">
        <v>1996</v>
      </c>
      <c r="E81">
        <v>3</v>
      </c>
      <c r="F81" t="s">
        <v>239</v>
      </c>
      <c r="I81" s="49">
        <v>9001080400</v>
      </c>
      <c r="J81" s="49">
        <v>9001080400</v>
      </c>
      <c r="K81" s="107" t="s">
        <v>240</v>
      </c>
      <c r="L81" s="107" t="s">
        <v>239</v>
      </c>
      <c r="M81" s="49">
        <v>29.934999999999999</v>
      </c>
      <c r="N81" s="49">
        <v>1.0286725027307304E-6</v>
      </c>
      <c r="O81" s="49">
        <v>0</v>
      </c>
      <c r="P81" s="49">
        <v>0</v>
      </c>
      <c r="Q81" s="107" t="s">
        <v>290</v>
      </c>
      <c r="R81" s="107" t="s">
        <v>290</v>
      </c>
      <c r="S81" s="49">
        <v>0</v>
      </c>
      <c r="T81" s="49">
        <v>1.0286725027307304E-6</v>
      </c>
      <c r="U81" s="49">
        <v>0</v>
      </c>
      <c r="V81" s="49">
        <v>0</v>
      </c>
      <c r="W81" s="107" t="s">
        <v>290</v>
      </c>
      <c r="X81" s="49">
        <v>29.934999999999999</v>
      </c>
      <c r="Y81" s="49">
        <v>1.0286725027307304E-6</v>
      </c>
      <c r="Z81" s="49">
        <v>0</v>
      </c>
      <c r="AA81" s="49">
        <v>0</v>
      </c>
      <c r="AB81" s="107" t="s">
        <v>290</v>
      </c>
      <c r="AC81" s="49">
        <v>30.902000000000001</v>
      </c>
      <c r="AD81" s="49">
        <v>1418</v>
      </c>
      <c r="AE81" s="49">
        <v>4</v>
      </c>
      <c r="AF81" s="49">
        <v>1</v>
      </c>
      <c r="AG81" s="49">
        <v>3</v>
      </c>
      <c r="AH81" s="49">
        <v>3.5</v>
      </c>
      <c r="AI81" s="49">
        <v>4</v>
      </c>
      <c r="AJ81" s="49">
        <v>5</v>
      </c>
      <c r="AK81" s="107" t="s">
        <v>239</v>
      </c>
      <c r="AN81" s="157">
        <v>9009140700</v>
      </c>
      <c r="AO81" s="107">
        <v>46744.9413999998</v>
      </c>
      <c r="AP81" s="107">
        <v>2774.03</v>
      </c>
    </row>
    <row r="82" spans="1:42" x14ac:dyDescent="0.25">
      <c r="A82">
        <v>9001230300</v>
      </c>
      <c r="B82" t="s">
        <v>2077</v>
      </c>
      <c r="C82" t="s">
        <v>1996</v>
      </c>
      <c r="E82">
        <v>3</v>
      </c>
      <c r="F82" t="s">
        <v>239</v>
      </c>
      <c r="I82" s="49">
        <v>9001080400</v>
      </c>
      <c r="J82" s="49">
        <v>9001080400</v>
      </c>
      <c r="K82" s="107" t="s">
        <v>243</v>
      </c>
      <c r="L82" s="107" t="s">
        <v>239</v>
      </c>
      <c r="M82" s="49">
        <v>165136.2267</v>
      </c>
      <c r="N82" s="49">
        <v>5.6746649611156925E-3</v>
      </c>
      <c r="O82" s="49">
        <v>36568.28</v>
      </c>
      <c r="P82" s="49">
        <v>2.1765553350372407E-3</v>
      </c>
      <c r="Q82" s="107" t="s">
        <v>1965</v>
      </c>
      <c r="R82" s="107" t="s">
        <v>1965</v>
      </c>
      <c r="S82" s="49">
        <v>78832.451199999996</v>
      </c>
      <c r="T82" s="49">
        <v>5.6746649611156925E-3</v>
      </c>
      <c r="U82" s="49">
        <v>18104.68</v>
      </c>
      <c r="V82" s="49">
        <v>2.1765553350372407E-3</v>
      </c>
      <c r="W82" s="107" t="s">
        <v>1965</v>
      </c>
      <c r="X82" s="49">
        <v>86303.775500000003</v>
      </c>
      <c r="Y82" s="49">
        <v>5.6746649611156925E-3</v>
      </c>
      <c r="Z82" s="49">
        <v>18463.599999999999</v>
      </c>
      <c r="AA82" s="49">
        <v>2.1765553350372407E-3</v>
      </c>
      <c r="AB82" s="107" t="s">
        <v>1965</v>
      </c>
      <c r="AC82" s="49">
        <v>30.902000000000001</v>
      </c>
      <c r="AD82" s="49">
        <v>1418</v>
      </c>
      <c r="AE82" s="49">
        <v>4</v>
      </c>
      <c r="AF82" s="49">
        <v>1</v>
      </c>
      <c r="AG82" s="49">
        <v>3</v>
      </c>
      <c r="AH82" s="49">
        <v>3.5</v>
      </c>
      <c r="AI82" s="49">
        <v>4</v>
      </c>
      <c r="AJ82" s="49">
        <v>5</v>
      </c>
      <c r="AK82" s="107" t="s">
        <v>239</v>
      </c>
      <c r="AN82" s="157">
        <v>9009140800</v>
      </c>
      <c r="AO82" s="107">
        <v>50607.297500000001</v>
      </c>
      <c r="AP82" s="107">
        <v>6937.71</v>
      </c>
    </row>
    <row r="83" spans="1:42" x14ac:dyDescent="0.25">
      <c r="A83">
        <v>9001230400</v>
      </c>
      <c r="B83" t="s">
        <v>2078</v>
      </c>
      <c r="C83" t="s">
        <v>1996</v>
      </c>
      <c r="E83">
        <v>3</v>
      </c>
      <c r="F83" t="s">
        <v>239</v>
      </c>
      <c r="I83" s="49">
        <v>9001081000</v>
      </c>
      <c r="J83" s="49">
        <v>9001081000</v>
      </c>
      <c r="K83" s="107" t="s">
        <v>240</v>
      </c>
      <c r="L83" s="107" t="s">
        <v>239</v>
      </c>
      <c r="M83" s="49">
        <v>201.1875</v>
      </c>
      <c r="N83" s="49">
        <v>6.9135142523179825E-6</v>
      </c>
      <c r="O83" s="49">
        <v>1039.02</v>
      </c>
      <c r="P83" s="49">
        <v>6.1842791736729043E-5</v>
      </c>
      <c r="Q83" s="107" t="s">
        <v>1966</v>
      </c>
      <c r="R83" s="107" t="s">
        <v>1966</v>
      </c>
      <c r="S83" s="49">
        <v>71.845299999999995</v>
      </c>
      <c r="T83" s="49">
        <v>6.9135142523179825E-6</v>
      </c>
      <c r="U83" s="49">
        <v>0</v>
      </c>
      <c r="V83" s="49">
        <v>6.1842791736729043E-5</v>
      </c>
      <c r="W83" s="107" t="s">
        <v>1966</v>
      </c>
      <c r="X83" s="49">
        <v>129.34219999999999</v>
      </c>
      <c r="Y83" s="49">
        <v>6.9135142523179825E-6</v>
      </c>
      <c r="Z83" s="49">
        <v>1039.02</v>
      </c>
      <c r="AA83" s="49">
        <v>6.1842791736729043E-5</v>
      </c>
      <c r="AB83" s="107" t="s">
        <v>1966</v>
      </c>
      <c r="AC83" s="49">
        <v>41.555</v>
      </c>
      <c r="AD83" s="49">
        <v>1534</v>
      </c>
      <c r="AE83" s="49">
        <v>4</v>
      </c>
      <c r="AF83" s="49">
        <v>1</v>
      </c>
      <c r="AG83" s="49">
        <v>2</v>
      </c>
      <c r="AH83" s="49">
        <v>3</v>
      </c>
      <c r="AI83" s="49">
        <v>3</v>
      </c>
      <c r="AJ83" s="49">
        <v>4</v>
      </c>
      <c r="AK83" s="107" t="s">
        <v>239</v>
      </c>
      <c r="AN83" s="157">
        <v>9009140900</v>
      </c>
      <c r="AO83" s="107">
        <v>55064.527799999902</v>
      </c>
      <c r="AP83" s="107">
        <v>5424.71</v>
      </c>
    </row>
    <row r="84" spans="1:42" x14ac:dyDescent="0.25">
      <c r="A84">
        <v>9001230501</v>
      </c>
      <c r="B84" t="s">
        <v>2079</v>
      </c>
      <c r="C84" t="s">
        <v>1996</v>
      </c>
      <c r="E84">
        <v>3</v>
      </c>
      <c r="F84" t="s">
        <v>239</v>
      </c>
      <c r="I84" s="49">
        <v>9001081000</v>
      </c>
      <c r="J84" s="49">
        <v>9001081000</v>
      </c>
      <c r="K84" s="107" t="s">
        <v>243</v>
      </c>
      <c r="L84" s="107" t="s">
        <v>239</v>
      </c>
      <c r="M84" s="49">
        <v>73983.143899999894</v>
      </c>
      <c r="N84" s="49">
        <v>2.5423225587272642E-3</v>
      </c>
      <c r="O84" s="49">
        <v>32052.07</v>
      </c>
      <c r="P84" s="49">
        <v>1.9077491191132614E-3</v>
      </c>
      <c r="Q84" s="107" t="s">
        <v>1965</v>
      </c>
      <c r="R84" s="107" t="s">
        <v>1965</v>
      </c>
      <c r="S84" s="49">
        <v>69046.922199999899</v>
      </c>
      <c r="T84" s="49">
        <v>2.5423225587272642E-3</v>
      </c>
      <c r="U84" s="49">
        <v>32052.07</v>
      </c>
      <c r="V84" s="49">
        <v>1.9077491191132614E-3</v>
      </c>
      <c r="W84" s="107" t="s">
        <v>1965</v>
      </c>
      <c r="X84" s="49">
        <v>4936.2217000000001</v>
      </c>
      <c r="Y84" s="49">
        <v>2.5423225587272642E-3</v>
      </c>
      <c r="Z84" s="49">
        <v>0</v>
      </c>
      <c r="AA84" s="49">
        <v>1.9077491191132614E-3</v>
      </c>
      <c r="AB84" s="107" t="s">
        <v>1965</v>
      </c>
      <c r="AC84" s="49">
        <v>41.555</v>
      </c>
      <c r="AD84" s="49">
        <v>1534</v>
      </c>
      <c r="AE84" s="49">
        <v>4</v>
      </c>
      <c r="AF84" s="49">
        <v>1</v>
      </c>
      <c r="AG84" s="49">
        <v>2</v>
      </c>
      <c r="AH84" s="49">
        <v>3</v>
      </c>
      <c r="AI84" s="49">
        <v>3</v>
      </c>
      <c r="AJ84" s="49">
        <v>4</v>
      </c>
      <c r="AK84" s="107" t="s">
        <v>239</v>
      </c>
      <c r="AN84" s="157">
        <v>9009141000</v>
      </c>
      <c r="AO84" s="107">
        <v>59341.469599999902</v>
      </c>
      <c r="AP84" s="107">
        <v>8974.89</v>
      </c>
    </row>
    <row r="85" spans="1:42" x14ac:dyDescent="0.25">
      <c r="A85">
        <v>9001230502</v>
      </c>
      <c r="B85" t="s">
        <v>2080</v>
      </c>
      <c r="C85" t="s">
        <v>1996</v>
      </c>
      <c r="E85">
        <v>3</v>
      </c>
      <c r="F85" t="s">
        <v>239</v>
      </c>
      <c r="I85" s="49">
        <v>9001081100</v>
      </c>
      <c r="J85" s="49">
        <v>9001081100</v>
      </c>
      <c r="K85" s="107" t="s">
        <v>243</v>
      </c>
      <c r="L85" s="107" t="s">
        <v>239</v>
      </c>
      <c r="M85" s="49">
        <v>100324.87719999999</v>
      </c>
      <c r="N85" s="49">
        <v>3.4475177055445861E-3</v>
      </c>
      <c r="O85" s="49">
        <v>43808.35</v>
      </c>
      <c r="P85" s="49">
        <v>2.6074865405668166E-3</v>
      </c>
      <c r="Q85" s="107" t="s">
        <v>1965</v>
      </c>
      <c r="R85" s="107" t="s">
        <v>1965</v>
      </c>
      <c r="S85" s="49">
        <v>77966.711299999995</v>
      </c>
      <c r="T85" s="49">
        <v>3.4475177055445861E-3</v>
      </c>
      <c r="U85" s="49">
        <v>38688.35</v>
      </c>
      <c r="V85" s="49">
        <v>2.6074865405668166E-3</v>
      </c>
      <c r="W85" s="107" t="s">
        <v>1965</v>
      </c>
      <c r="X85" s="49">
        <v>22358.1659</v>
      </c>
      <c r="Y85" s="49">
        <v>3.4475177055445861E-3</v>
      </c>
      <c r="Z85" s="49">
        <v>5120</v>
      </c>
      <c r="AA85" s="49">
        <v>2.6074865405668166E-3</v>
      </c>
      <c r="AB85" s="107" t="s">
        <v>1965</v>
      </c>
      <c r="AC85" s="49">
        <v>60.728000000000002</v>
      </c>
      <c r="AD85" s="49">
        <v>1861</v>
      </c>
      <c r="AE85" s="49">
        <v>2</v>
      </c>
      <c r="AF85" s="49">
        <v>1</v>
      </c>
      <c r="AG85" s="49">
        <v>1</v>
      </c>
      <c r="AH85" s="49">
        <v>1.5</v>
      </c>
      <c r="AI85" s="49">
        <v>2</v>
      </c>
      <c r="AJ85" s="49">
        <v>3</v>
      </c>
      <c r="AK85" s="107" t="s">
        <v>239</v>
      </c>
      <c r="AN85" s="157">
        <v>9009141100</v>
      </c>
      <c r="AO85" s="107">
        <v>50898.5147</v>
      </c>
      <c r="AP85" s="107">
        <v>26111.11</v>
      </c>
    </row>
    <row r="86" spans="1:42" x14ac:dyDescent="0.25">
      <c r="A86">
        <v>9001240100</v>
      </c>
      <c r="B86" t="s">
        <v>2081</v>
      </c>
      <c r="C86" t="s">
        <v>1996</v>
      </c>
      <c r="E86">
        <v>3</v>
      </c>
      <c r="F86" t="s">
        <v>239</v>
      </c>
      <c r="I86" s="49">
        <v>9001081100</v>
      </c>
      <c r="J86" s="49">
        <v>9001081100</v>
      </c>
      <c r="K86" s="107" t="s">
        <v>242</v>
      </c>
      <c r="L86" s="107" t="s">
        <v>239</v>
      </c>
      <c r="M86" s="49">
        <v>354.03429999999997</v>
      </c>
      <c r="N86" s="49">
        <v>1.2165871035026631E-5</v>
      </c>
      <c r="O86" s="49">
        <v>302.25</v>
      </c>
      <c r="P86" s="49">
        <v>1.799001347657057E-5</v>
      </c>
      <c r="Q86" s="107" t="s">
        <v>1966</v>
      </c>
      <c r="R86" s="107" t="s">
        <v>1966</v>
      </c>
      <c r="S86" s="49">
        <v>354.03429999999997</v>
      </c>
      <c r="T86" s="49">
        <v>1.2165871035026631E-5</v>
      </c>
      <c r="U86" s="49">
        <v>302.25</v>
      </c>
      <c r="V86" s="49">
        <v>1.799001347657057E-5</v>
      </c>
      <c r="W86" s="107" t="s">
        <v>1966</v>
      </c>
      <c r="X86" s="49">
        <v>0</v>
      </c>
      <c r="Y86" s="49">
        <v>1.2165871035026631E-5</v>
      </c>
      <c r="Z86" s="49">
        <v>0</v>
      </c>
      <c r="AA86" s="49">
        <v>1.799001347657057E-5</v>
      </c>
      <c r="AB86" s="107" t="s">
        <v>1966</v>
      </c>
      <c r="AC86" s="49">
        <v>60.728000000000002</v>
      </c>
      <c r="AD86" s="49">
        <v>1861</v>
      </c>
      <c r="AE86" s="49">
        <v>2</v>
      </c>
      <c r="AF86" s="49">
        <v>1</v>
      </c>
      <c r="AG86" s="49">
        <v>1</v>
      </c>
      <c r="AH86" s="49">
        <v>1.5</v>
      </c>
      <c r="AI86" s="49">
        <v>2</v>
      </c>
      <c r="AJ86" s="49">
        <v>3</v>
      </c>
      <c r="AK86" s="107" t="s">
        <v>239</v>
      </c>
      <c r="AN86" s="157">
        <v>9009141200</v>
      </c>
      <c r="AO86" s="107">
        <v>62230.979699999902</v>
      </c>
      <c r="AP86" s="107">
        <v>18001.45</v>
      </c>
    </row>
    <row r="87" spans="1:42" x14ac:dyDescent="0.25">
      <c r="A87">
        <v>9001240200</v>
      </c>
      <c r="B87" t="s">
        <v>2082</v>
      </c>
      <c r="C87" t="s">
        <v>1996</v>
      </c>
      <c r="E87">
        <v>3</v>
      </c>
      <c r="F87" t="s">
        <v>239</v>
      </c>
      <c r="I87" s="49">
        <v>9001081200</v>
      </c>
      <c r="J87" s="49">
        <v>9001081200</v>
      </c>
      <c r="K87" s="107" t="s">
        <v>240</v>
      </c>
      <c r="L87" s="107" t="s">
        <v>239</v>
      </c>
      <c r="M87" s="49">
        <v>876.92470000000003</v>
      </c>
      <c r="N87" s="49">
        <v>3.013423503776165E-5</v>
      </c>
      <c r="O87" s="49">
        <v>0</v>
      </c>
      <c r="P87" s="49">
        <v>0</v>
      </c>
      <c r="Q87" s="107" t="s">
        <v>290</v>
      </c>
      <c r="R87" s="107" t="s">
        <v>1965</v>
      </c>
      <c r="S87" s="49">
        <v>120.8455</v>
      </c>
      <c r="T87" s="49">
        <v>3.013423503776165E-5</v>
      </c>
      <c r="U87" s="49">
        <v>0</v>
      </c>
      <c r="V87" s="49">
        <v>0</v>
      </c>
      <c r="W87" s="107" t="s">
        <v>1965</v>
      </c>
      <c r="X87" s="49">
        <v>756.07920000000001</v>
      </c>
      <c r="Y87" s="49">
        <v>3.013423503776165E-5</v>
      </c>
      <c r="Z87" s="49">
        <v>0</v>
      </c>
      <c r="AA87" s="49">
        <v>0</v>
      </c>
      <c r="AB87" s="107" t="s">
        <v>1965</v>
      </c>
      <c r="AC87" s="49">
        <v>69.394000000000005</v>
      </c>
      <c r="AD87" s="49">
        <v>2062</v>
      </c>
      <c r="AE87" s="49">
        <v>2</v>
      </c>
      <c r="AF87" s="49">
        <v>1</v>
      </c>
      <c r="AG87" s="49">
        <v>3</v>
      </c>
      <c r="AH87" s="49">
        <v>2.5</v>
      </c>
      <c r="AI87" s="49">
        <v>3</v>
      </c>
      <c r="AJ87" s="49">
        <v>3</v>
      </c>
      <c r="AK87" s="107" t="s">
        <v>239</v>
      </c>
      <c r="AN87" s="157">
        <v>9009141300</v>
      </c>
      <c r="AO87" s="107">
        <v>76223.191600000006</v>
      </c>
      <c r="AP87" s="107">
        <v>5178.01</v>
      </c>
    </row>
    <row r="88" spans="1:42" x14ac:dyDescent="0.25">
      <c r="A88">
        <v>9001245100</v>
      </c>
      <c r="B88" t="s">
        <v>2083</v>
      </c>
      <c r="C88" t="s">
        <v>1996</v>
      </c>
      <c r="E88">
        <v>2</v>
      </c>
      <c r="F88" t="s">
        <v>239</v>
      </c>
      <c r="I88" s="49">
        <v>9001081200</v>
      </c>
      <c r="J88" s="49">
        <v>9001081200</v>
      </c>
      <c r="K88" s="107" t="s">
        <v>243</v>
      </c>
      <c r="L88" s="107" t="s">
        <v>239</v>
      </c>
      <c r="M88" s="49">
        <v>120023.7007</v>
      </c>
      <c r="N88" s="49">
        <v>4.1244389706388213E-3</v>
      </c>
      <c r="O88" s="49">
        <v>48139.41</v>
      </c>
      <c r="P88" s="49">
        <v>2.8652725712296316E-3</v>
      </c>
      <c r="Q88" s="107" t="s">
        <v>1965</v>
      </c>
      <c r="R88" s="107" t="s">
        <v>1965</v>
      </c>
      <c r="S88" s="49">
        <v>102590.0885</v>
      </c>
      <c r="T88" s="49">
        <v>4.1244389706388213E-3</v>
      </c>
      <c r="U88" s="49">
        <v>41624.550000000003</v>
      </c>
      <c r="V88" s="49">
        <v>2.8652725712296316E-3</v>
      </c>
      <c r="W88" s="107" t="s">
        <v>1965</v>
      </c>
      <c r="X88" s="49">
        <v>17433.6122</v>
      </c>
      <c r="Y88" s="49">
        <v>4.1244389706388213E-3</v>
      </c>
      <c r="Z88" s="49">
        <v>6514.86</v>
      </c>
      <c r="AA88" s="49">
        <v>2.8652725712296316E-3</v>
      </c>
      <c r="AB88" s="107" t="s">
        <v>1965</v>
      </c>
      <c r="AC88" s="49">
        <v>69.394000000000005</v>
      </c>
      <c r="AD88" s="49">
        <v>2062</v>
      </c>
      <c r="AE88" s="49">
        <v>2</v>
      </c>
      <c r="AF88" s="49">
        <v>1</v>
      </c>
      <c r="AG88" s="49">
        <v>3</v>
      </c>
      <c r="AH88" s="49">
        <v>2.5</v>
      </c>
      <c r="AI88" s="49">
        <v>3</v>
      </c>
      <c r="AJ88" s="49">
        <v>3</v>
      </c>
      <c r="AK88" s="107" t="s">
        <v>239</v>
      </c>
      <c r="AN88" s="157">
        <v>9009141400</v>
      </c>
      <c r="AO88" s="107">
        <v>67936.275200000004</v>
      </c>
      <c r="AP88" s="107">
        <v>12592.36</v>
      </c>
    </row>
    <row r="89" spans="1:42" x14ac:dyDescent="0.25">
      <c r="A89">
        <v>9001245200</v>
      </c>
      <c r="B89" t="s">
        <v>2084</v>
      </c>
      <c r="C89" t="s">
        <v>1996</v>
      </c>
      <c r="E89">
        <v>2</v>
      </c>
      <c r="F89" t="s">
        <v>239</v>
      </c>
      <c r="I89" s="49">
        <v>9001081300</v>
      </c>
      <c r="J89" s="49">
        <v>9001081300</v>
      </c>
      <c r="K89" s="107" t="s">
        <v>243</v>
      </c>
      <c r="L89" s="107" t="s">
        <v>239</v>
      </c>
      <c r="M89" s="49">
        <v>113193.0867</v>
      </c>
      <c r="N89" s="49">
        <v>3.8897149085520477E-3</v>
      </c>
      <c r="O89" s="49">
        <v>21977.66</v>
      </c>
      <c r="P89" s="49">
        <v>1.3081171202100445E-3</v>
      </c>
      <c r="Q89" s="107" t="s">
        <v>1965</v>
      </c>
      <c r="R89" s="107" t="s">
        <v>1965</v>
      </c>
      <c r="S89" s="49">
        <v>100014.4032</v>
      </c>
      <c r="T89" s="49">
        <v>3.8897149085520477E-3</v>
      </c>
      <c r="U89" s="49">
        <v>16907.099999999999</v>
      </c>
      <c r="V89" s="49">
        <v>1.3081171202100445E-3</v>
      </c>
      <c r="W89" s="107" t="s">
        <v>1965</v>
      </c>
      <c r="X89" s="49">
        <v>13178.683499999999</v>
      </c>
      <c r="Y89" s="49">
        <v>3.8897149085520477E-3</v>
      </c>
      <c r="Z89" s="49">
        <v>5070.5600000000004</v>
      </c>
      <c r="AA89" s="49">
        <v>1.3081171202100445E-3</v>
      </c>
      <c r="AB89" s="107" t="s">
        <v>1965</v>
      </c>
      <c r="AC89" s="49">
        <v>47.987000000000002</v>
      </c>
      <c r="AD89" s="49">
        <v>1859</v>
      </c>
      <c r="AE89" s="49">
        <v>3</v>
      </c>
      <c r="AF89" s="49">
        <v>1</v>
      </c>
      <c r="AG89" s="49">
        <v>4</v>
      </c>
      <c r="AH89" s="49">
        <v>3.5</v>
      </c>
      <c r="AI89" s="49">
        <v>4</v>
      </c>
      <c r="AJ89" s="49">
        <v>3</v>
      </c>
      <c r="AK89" s="107" t="s">
        <v>239</v>
      </c>
      <c r="AN89" s="157">
        <v>9009141800</v>
      </c>
      <c r="AO89" s="107">
        <v>54336.878400000001</v>
      </c>
      <c r="AP89" s="107">
        <v>6368.9</v>
      </c>
    </row>
    <row r="90" spans="1:42" x14ac:dyDescent="0.25">
      <c r="A90">
        <v>9001245400</v>
      </c>
      <c r="B90" t="s">
        <v>2085</v>
      </c>
      <c r="C90" t="s">
        <v>1996</v>
      </c>
      <c r="E90">
        <v>2</v>
      </c>
      <c r="F90" t="s">
        <v>239</v>
      </c>
      <c r="I90" s="49">
        <v>9001090100</v>
      </c>
      <c r="J90" s="49">
        <v>9001090100</v>
      </c>
      <c r="K90" s="107" t="s">
        <v>241</v>
      </c>
      <c r="L90" s="107" t="s">
        <v>239</v>
      </c>
      <c r="M90" s="49">
        <v>462.76580000000001</v>
      </c>
      <c r="N90" s="49">
        <v>1.5902270040560837E-5</v>
      </c>
      <c r="O90" s="49">
        <v>0</v>
      </c>
      <c r="P90" s="49">
        <v>0</v>
      </c>
      <c r="Q90" s="107" t="s">
        <v>290</v>
      </c>
      <c r="R90" s="107" t="s">
        <v>1965</v>
      </c>
      <c r="S90" s="49">
        <v>462.76580000000001</v>
      </c>
      <c r="T90" s="49">
        <v>1.5902270040560837E-5</v>
      </c>
      <c r="U90" s="49">
        <v>0</v>
      </c>
      <c r="V90" s="49">
        <v>0</v>
      </c>
      <c r="W90" s="107" t="s">
        <v>1965</v>
      </c>
      <c r="X90" s="49">
        <v>0</v>
      </c>
      <c r="Y90" s="49">
        <v>1.5902270040560837E-5</v>
      </c>
      <c r="Z90" s="49">
        <v>0</v>
      </c>
      <c r="AA90" s="49">
        <v>0</v>
      </c>
      <c r="AB90" s="107" t="s">
        <v>1965</v>
      </c>
      <c r="AC90" s="49">
        <v>86.116</v>
      </c>
      <c r="AD90" s="49">
        <v>2718</v>
      </c>
      <c r="AE90" s="49">
        <v>1</v>
      </c>
      <c r="AF90" s="49">
        <v>1</v>
      </c>
      <c r="AG90" s="49">
        <v>1</v>
      </c>
      <c r="AH90" s="49">
        <v>1</v>
      </c>
      <c r="AI90" s="49">
        <v>1</v>
      </c>
      <c r="AJ90" s="49">
        <v>2</v>
      </c>
      <c r="AK90" s="107" t="s">
        <v>239</v>
      </c>
      <c r="AN90" s="157">
        <v>9009141900</v>
      </c>
      <c r="AO90" s="107">
        <v>72707.357499999896</v>
      </c>
      <c r="AP90" s="107">
        <v>9616.59</v>
      </c>
    </row>
    <row r="91" spans="1:42" x14ac:dyDescent="0.25">
      <c r="A91">
        <v>9001245500</v>
      </c>
      <c r="B91" t="s">
        <v>2086</v>
      </c>
      <c r="C91" t="s">
        <v>1996</v>
      </c>
      <c r="E91">
        <v>2</v>
      </c>
      <c r="F91" t="s">
        <v>239</v>
      </c>
      <c r="I91" s="49">
        <v>9001090100</v>
      </c>
      <c r="J91" s="49">
        <v>9001090100</v>
      </c>
      <c r="K91" s="107" t="s">
        <v>242</v>
      </c>
      <c r="L91" s="107" t="s">
        <v>239</v>
      </c>
      <c r="M91" s="49">
        <v>86625.2886</v>
      </c>
      <c r="N91" s="49">
        <v>2.9767513754445901E-3</v>
      </c>
      <c r="O91" s="49">
        <v>15400.41</v>
      </c>
      <c r="P91" s="49">
        <v>9.1663716607018092E-4</v>
      </c>
      <c r="Q91" s="107" t="s">
        <v>1965</v>
      </c>
      <c r="R91" s="107" t="s">
        <v>1965</v>
      </c>
      <c r="S91" s="49">
        <v>71254.085099999997</v>
      </c>
      <c r="T91" s="49">
        <v>2.9767513754445901E-3</v>
      </c>
      <c r="U91" s="49">
        <v>15275.41</v>
      </c>
      <c r="V91" s="49">
        <v>9.1663716607018092E-4</v>
      </c>
      <c r="W91" s="107" t="s">
        <v>1965</v>
      </c>
      <c r="X91" s="49">
        <v>15371.2035</v>
      </c>
      <c r="Y91" s="49">
        <v>2.9767513754445901E-3</v>
      </c>
      <c r="Z91" s="49">
        <v>125</v>
      </c>
      <c r="AA91" s="49">
        <v>9.1663716607018092E-4</v>
      </c>
      <c r="AB91" s="107" t="s">
        <v>1965</v>
      </c>
      <c r="AC91" s="49">
        <v>86.116</v>
      </c>
      <c r="AD91" s="49">
        <v>2718</v>
      </c>
      <c r="AE91" s="49">
        <v>1</v>
      </c>
      <c r="AF91" s="49">
        <v>1</v>
      </c>
      <c r="AG91" s="49">
        <v>1</v>
      </c>
      <c r="AH91" s="49">
        <v>1</v>
      </c>
      <c r="AI91" s="49">
        <v>1</v>
      </c>
      <c r="AJ91" s="49">
        <v>2</v>
      </c>
      <c r="AK91" s="107" t="s">
        <v>239</v>
      </c>
      <c r="AN91" s="157">
        <v>9009142000</v>
      </c>
      <c r="AO91" s="107">
        <v>47650.880900000098</v>
      </c>
      <c r="AP91" s="107">
        <v>2599.46</v>
      </c>
    </row>
    <row r="92" spans="1:42" x14ac:dyDescent="0.25">
      <c r="A92">
        <v>9001245600</v>
      </c>
      <c r="B92" t="s">
        <v>2087</v>
      </c>
      <c r="C92" t="s">
        <v>1996</v>
      </c>
      <c r="E92">
        <v>2</v>
      </c>
      <c r="F92" t="s">
        <v>239</v>
      </c>
      <c r="I92" s="49">
        <v>9001090200</v>
      </c>
      <c r="J92" s="49">
        <v>9001090200</v>
      </c>
      <c r="K92" s="107" t="s">
        <v>240</v>
      </c>
      <c r="L92" s="107" t="s">
        <v>239</v>
      </c>
      <c r="M92" s="49">
        <v>62.474600000000002</v>
      </c>
      <c r="N92" s="49">
        <v>2.1468482759011624E-6</v>
      </c>
      <c r="O92" s="49">
        <v>0</v>
      </c>
      <c r="P92" s="49">
        <v>0</v>
      </c>
      <c r="Q92" s="107" t="s">
        <v>290</v>
      </c>
      <c r="R92" s="107" t="s">
        <v>290</v>
      </c>
      <c r="S92" s="49">
        <v>0</v>
      </c>
      <c r="T92" s="49">
        <v>2.1468482759011624E-6</v>
      </c>
      <c r="U92" s="49">
        <v>0</v>
      </c>
      <c r="V92" s="49">
        <v>0</v>
      </c>
      <c r="W92" s="107" t="s">
        <v>290</v>
      </c>
      <c r="X92" s="49">
        <v>62.474600000000002</v>
      </c>
      <c r="Y92" s="49">
        <v>2.1468482759011624E-6</v>
      </c>
      <c r="Z92" s="49">
        <v>0</v>
      </c>
      <c r="AA92" s="49">
        <v>0</v>
      </c>
      <c r="AB92" s="107" t="s">
        <v>290</v>
      </c>
      <c r="AC92" s="49">
        <v>67.311999999999998</v>
      </c>
      <c r="AD92" s="49">
        <v>2439</v>
      </c>
      <c r="AE92" s="49">
        <v>2</v>
      </c>
      <c r="AF92" s="49">
        <v>1</v>
      </c>
      <c r="AG92" s="49">
        <v>3</v>
      </c>
      <c r="AH92" s="49">
        <v>2.5</v>
      </c>
      <c r="AI92" s="49">
        <v>3</v>
      </c>
      <c r="AJ92" s="49">
        <v>3</v>
      </c>
      <c r="AK92" s="107" t="s">
        <v>239</v>
      </c>
      <c r="AN92" s="157">
        <v>9009142100</v>
      </c>
      <c r="AO92" s="107">
        <v>14835.8009</v>
      </c>
      <c r="AP92" s="107">
        <v>26.98</v>
      </c>
    </row>
    <row r="93" spans="1:42" x14ac:dyDescent="0.25">
      <c r="A93">
        <v>9005253200</v>
      </c>
      <c r="B93" t="s">
        <v>2088</v>
      </c>
      <c r="C93" t="s">
        <v>2089</v>
      </c>
      <c r="E93">
        <v>3</v>
      </c>
      <c r="F93" t="s">
        <v>239</v>
      </c>
      <c r="I93" s="49">
        <v>9001090200</v>
      </c>
      <c r="J93" s="49">
        <v>9001090200</v>
      </c>
      <c r="K93" s="107" t="s">
        <v>242</v>
      </c>
      <c r="L93" s="107" t="s">
        <v>239</v>
      </c>
      <c r="M93" s="49">
        <v>164245.96470000001</v>
      </c>
      <c r="N93" s="49">
        <v>5.6440724092658165E-3</v>
      </c>
      <c r="O93" s="49">
        <v>38024.18</v>
      </c>
      <c r="P93" s="49">
        <v>2.2632109533020518E-3</v>
      </c>
      <c r="Q93" s="107" t="s">
        <v>1965</v>
      </c>
      <c r="R93" s="107" t="s">
        <v>1965</v>
      </c>
      <c r="S93" s="49">
        <v>141902.04870000001</v>
      </c>
      <c r="T93" s="49">
        <v>5.6440724092658165E-3</v>
      </c>
      <c r="U93" s="49">
        <v>33204.18</v>
      </c>
      <c r="V93" s="49">
        <v>2.2632109533020518E-3</v>
      </c>
      <c r="W93" s="107" t="s">
        <v>1965</v>
      </c>
      <c r="X93" s="49">
        <v>22343.916000000001</v>
      </c>
      <c r="Y93" s="49">
        <v>5.6440724092658165E-3</v>
      </c>
      <c r="Z93" s="49">
        <v>4820</v>
      </c>
      <c r="AA93" s="49">
        <v>2.2632109533020518E-3</v>
      </c>
      <c r="AB93" s="107" t="s">
        <v>1965</v>
      </c>
      <c r="AC93" s="49">
        <v>67.311999999999998</v>
      </c>
      <c r="AD93" s="49">
        <v>2439</v>
      </c>
      <c r="AE93" s="49">
        <v>2</v>
      </c>
      <c r="AF93" s="49">
        <v>1</v>
      </c>
      <c r="AG93" s="49">
        <v>3</v>
      </c>
      <c r="AH93" s="49">
        <v>2.5</v>
      </c>
      <c r="AI93" s="49">
        <v>3</v>
      </c>
      <c r="AJ93" s="49">
        <v>3</v>
      </c>
      <c r="AK93" s="107" t="s">
        <v>239</v>
      </c>
      <c r="AN93" s="157">
        <v>9009142200</v>
      </c>
      <c r="AO93" s="107">
        <v>31597.2291</v>
      </c>
      <c r="AP93" s="107">
        <v>3747.81</v>
      </c>
    </row>
    <row r="94" spans="1:42" x14ac:dyDescent="0.25">
      <c r="A94">
        <v>9005253400</v>
      </c>
      <c r="B94" t="s">
        <v>2090</v>
      </c>
      <c r="C94" t="s">
        <v>2089</v>
      </c>
      <c r="E94">
        <v>3</v>
      </c>
      <c r="F94" t="s">
        <v>239</v>
      </c>
      <c r="I94" s="49">
        <v>9001090400</v>
      </c>
      <c r="J94" s="49">
        <v>9001090400</v>
      </c>
      <c r="K94" s="107" t="s">
        <v>240</v>
      </c>
      <c r="L94" s="107" t="s">
        <v>239</v>
      </c>
      <c r="M94" s="49">
        <v>5.79E-2</v>
      </c>
      <c r="N94" s="49">
        <v>1.9896488360818202E-9</v>
      </c>
      <c r="O94" s="49">
        <v>0</v>
      </c>
      <c r="P94" s="49">
        <v>0</v>
      </c>
      <c r="Q94" s="107" t="s">
        <v>290</v>
      </c>
      <c r="R94" s="107" t="s">
        <v>290</v>
      </c>
      <c r="S94" s="49">
        <v>0</v>
      </c>
      <c r="T94" s="49">
        <v>1.9896488360818202E-9</v>
      </c>
      <c r="U94" s="49">
        <v>0</v>
      </c>
      <c r="V94" s="49">
        <v>0</v>
      </c>
      <c r="W94" s="107" t="s">
        <v>290</v>
      </c>
      <c r="X94" s="49">
        <v>5.79E-2</v>
      </c>
      <c r="Y94" s="49">
        <v>1.9896488360818202E-9</v>
      </c>
      <c r="Z94" s="49">
        <v>0</v>
      </c>
      <c r="AA94" s="49">
        <v>0</v>
      </c>
      <c r="AB94" s="107" t="s">
        <v>290</v>
      </c>
      <c r="AC94" s="49">
        <v>70.677000000000007</v>
      </c>
      <c r="AD94" s="49">
        <v>2161</v>
      </c>
      <c r="AE94" s="49">
        <v>1</v>
      </c>
      <c r="AF94" s="49">
        <v>1</v>
      </c>
      <c r="AG94" s="49">
        <v>4</v>
      </c>
      <c r="AH94" s="49">
        <v>2.5</v>
      </c>
      <c r="AI94" s="49">
        <v>3</v>
      </c>
      <c r="AJ94" s="49">
        <v>3</v>
      </c>
      <c r="AK94" s="107" t="s">
        <v>239</v>
      </c>
      <c r="AN94" s="157">
        <v>9009142601</v>
      </c>
      <c r="AO94" s="107">
        <v>92752.185600000084</v>
      </c>
      <c r="AP94" s="107">
        <v>25570.16</v>
      </c>
    </row>
    <row r="95" spans="1:42" x14ac:dyDescent="0.25">
      <c r="A95">
        <v>9005253500</v>
      </c>
      <c r="B95" t="s">
        <v>2091</v>
      </c>
      <c r="C95" t="s">
        <v>2089</v>
      </c>
      <c r="E95">
        <v>3</v>
      </c>
      <c r="F95" t="s">
        <v>239</v>
      </c>
      <c r="I95" s="49">
        <v>9001090400</v>
      </c>
      <c r="J95" s="49">
        <v>9001090400</v>
      </c>
      <c r="K95" s="107" t="s">
        <v>242</v>
      </c>
      <c r="L95" s="107" t="s">
        <v>239</v>
      </c>
      <c r="M95" s="49">
        <v>153834.68300000002</v>
      </c>
      <c r="N95" s="49">
        <v>5.2863039374778211E-3</v>
      </c>
      <c r="O95" s="49">
        <v>63291.130000000005</v>
      </c>
      <c r="P95" s="49">
        <v>3.7671076315876923E-3</v>
      </c>
      <c r="Q95" s="107" t="s">
        <v>1965</v>
      </c>
      <c r="R95" s="107" t="s">
        <v>1965</v>
      </c>
      <c r="S95" s="49">
        <v>107562.7838</v>
      </c>
      <c r="T95" s="49">
        <v>5.2863039374778211E-3</v>
      </c>
      <c r="U95" s="49">
        <v>26510.74</v>
      </c>
      <c r="V95" s="49">
        <v>3.7671076315876923E-3</v>
      </c>
      <c r="W95" s="107" t="s">
        <v>1965</v>
      </c>
      <c r="X95" s="49">
        <v>46271.8992</v>
      </c>
      <c r="Y95" s="49">
        <v>5.2863039374778211E-3</v>
      </c>
      <c r="Z95" s="49">
        <v>36780.39</v>
      </c>
      <c r="AA95" s="49">
        <v>3.7671076315876923E-3</v>
      </c>
      <c r="AB95" s="107" t="s">
        <v>1965</v>
      </c>
      <c r="AC95" s="49">
        <v>70.677000000000007</v>
      </c>
      <c r="AD95" s="49">
        <v>2161</v>
      </c>
      <c r="AE95" s="49">
        <v>1</v>
      </c>
      <c r="AF95" s="49">
        <v>1</v>
      </c>
      <c r="AG95" s="49">
        <v>4</v>
      </c>
      <c r="AH95" s="49">
        <v>2.5</v>
      </c>
      <c r="AI95" s="49">
        <v>3</v>
      </c>
      <c r="AJ95" s="49">
        <v>3</v>
      </c>
      <c r="AK95" s="107" t="s">
        <v>239</v>
      </c>
      <c r="AN95" s="157">
        <v>9009142603</v>
      </c>
      <c r="AO95" s="107">
        <v>45179.0501</v>
      </c>
      <c r="AP95" s="107">
        <v>14190.36</v>
      </c>
    </row>
    <row r="96" spans="1:42" x14ac:dyDescent="0.25">
      <c r="A96">
        <v>9001257100</v>
      </c>
      <c r="B96" t="s">
        <v>2092</v>
      </c>
      <c r="C96" t="s">
        <v>1996</v>
      </c>
      <c r="E96">
        <v>3</v>
      </c>
      <c r="F96" t="s">
        <v>239</v>
      </c>
      <c r="I96" s="49">
        <v>9001090500</v>
      </c>
      <c r="J96" s="49">
        <v>9001090500</v>
      </c>
      <c r="K96" s="107" t="s">
        <v>240</v>
      </c>
      <c r="L96" s="107" t="s">
        <v>239</v>
      </c>
      <c r="M96" s="49">
        <v>338.9221</v>
      </c>
      <c r="N96" s="49">
        <v>1.1646562379747949E-5</v>
      </c>
      <c r="O96" s="49">
        <v>5570.37</v>
      </c>
      <c r="P96" s="49">
        <v>3.3155014514304185E-4</v>
      </c>
      <c r="Q96" s="107" t="s">
        <v>1966</v>
      </c>
      <c r="R96" s="107" t="s">
        <v>1966</v>
      </c>
      <c r="S96" s="49">
        <v>338.9221</v>
      </c>
      <c r="T96" s="49">
        <v>1.1646562379747949E-5</v>
      </c>
      <c r="U96" s="49">
        <v>5570.37</v>
      </c>
      <c r="V96" s="49">
        <v>3.3155014514304185E-4</v>
      </c>
      <c r="W96" s="107" t="s">
        <v>1966</v>
      </c>
      <c r="X96" s="49">
        <v>0</v>
      </c>
      <c r="Y96" s="49">
        <v>1.1646562379747949E-5</v>
      </c>
      <c r="Z96" s="49">
        <v>0</v>
      </c>
      <c r="AA96" s="49">
        <v>3.3155014514304185E-4</v>
      </c>
      <c r="AB96" s="107" t="s">
        <v>1966</v>
      </c>
      <c r="AC96" s="49">
        <v>74.41</v>
      </c>
      <c r="AD96" s="49">
        <v>2371</v>
      </c>
      <c r="AE96" s="49">
        <v>1</v>
      </c>
      <c r="AF96" s="49">
        <v>1</v>
      </c>
      <c r="AG96" s="49">
        <v>3</v>
      </c>
      <c r="AH96" s="49">
        <v>2</v>
      </c>
      <c r="AI96" s="49">
        <v>2</v>
      </c>
      <c r="AJ96" s="49">
        <v>3</v>
      </c>
      <c r="AK96" s="107" t="s">
        <v>239</v>
      </c>
      <c r="AN96" s="157">
        <v>9009142604</v>
      </c>
      <c r="AO96" s="107">
        <v>40663.816899999998</v>
      </c>
      <c r="AP96" s="107">
        <v>19939.5</v>
      </c>
    </row>
    <row r="97" spans="1:42" x14ac:dyDescent="0.25">
      <c r="A97">
        <v>9005261100</v>
      </c>
      <c r="B97" t="s">
        <v>2093</v>
      </c>
      <c r="C97" t="s">
        <v>2089</v>
      </c>
      <c r="E97">
        <v>4</v>
      </c>
      <c r="F97" t="s">
        <v>239</v>
      </c>
      <c r="I97" s="49">
        <v>9001090500</v>
      </c>
      <c r="J97" s="49">
        <v>9001090500</v>
      </c>
      <c r="K97" s="107" t="s">
        <v>246</v>
      </c>
      <c r="L97" s="107" t="s">
        <v>239</v>
      </c>
      <c r="M97" s="49">
        <v>43.634999999999998</v>
      </c>
      <c r="N97" s="49">
        <v>1.4994529699901592E-6</v>
      </c>
      <c r="O97" s="49">
        <v>0</v>
      </c>
      <c r="P97" s="49">
        <v>0</v>
      </c>
      <c r="Q97" s="107" t="s">
        <v>290</v>
      </c>
      <c r="R97" s="107" t="s">
        <v>290</v>
      </c>
      <c r="S97" s="49">
        <v>0</v>
      </c>
      <c r="T97" s="49">
        <v>1.4994529699901592E-6</v>
      </c>
      <c r="U97" s="49">
        <v>0</v>
      </c>
      <c r="V97" s="49">
        <v>0</v>
      </c>
      <c r="W97" s="107" t="s">
        <v>290</v>
      </c>
      <c r="X97" s="49">
        <v>43.634999999999998</v>
      </c>
      <c r="Y97" s="49">
        <v>1.4994529699901592E-6</v>
      </c>
      <c r="Z97" s="49">
        <v>0</v>
      </c>
      <c r="AA97" s="49">
        <v>0</v>
      </c>
      <c r="AB97" s="107" t="s">
        <v>290</v>
      </c>
      <c r="AC97" s="49">
        <v>74.41</v>
      </c>
      <c r="AD97" s="49">
        <v>2371</v>
      </c>
      <c r="AE97" s="49">
        <v>1</v>
      </c>
      <c r="AF97" s="49">
        <v>1</v>
      </c>
      <c r="AG97" s="49">
        <v>3</v>
      </c>
      <c r="AH97" s="49">
        <v>2</v>
      </c>
      <c r="AI97" s="49">
        <v>2</v>
      </c>
      <c r="AJ97" s="49">
        <v>3</v>
      </c>
      <c r="AK97" s="107" t="s">
        <v>239</v>
      </c>
      <c r="AN97" s="157">
        <v>9009142800</v>
      </c>
      <c r="AO97" s="107">
        <v>78623.2567000001</v>
      </c>
      <c r="AP97" s="107">
        <v>67583.460000000006</v>
      </c>
    </row>
    <row r="98" spans="1:42" x14ac:dyDescent="0.25">
      <c r="A98">
        <v>9005263200</v>
      </c>
      <c r="B98" t="s">
        <v>2094</v>
      </c>
      <c r="C98" t="s">
        <v>2089</v>
      </c>
      <c r="E98">
        <v>5</v>
      </c>
      <c r="F98" t="s">
        <v>239</v>
      </c>
      <c r="I98" s="49">
        <v>9001090500</v>
      </c>
      <c r="J98" s="49">
        <v>9001090500</v>
      </c>
      <c r="K98" s="107" t="s">
        <v>243</v>
      </c>
      <c r="L98" s="107" t="s">
        <v>239</v>
      </c>
      <c r="M98" s="49">
        <v>183.69639999999998</v>
      </c>
      <c r="N98" s="49">
        <v>6.3124581770711647E-6</v>
      </c>
      <c r="O98" s="49">
        <v>0</v>
      </c>
      <c r="P98" s="49">
        <v>0</v>
      </c>
      <c r="Q98" s="107" t="s">
        <v>290</v>
      </c>
      <c r="R98" s="107" t="s">
        <v>1965</v>
      </c>
      <c r="S98" s="49">
        <v>171.0093</v>
      </c>
      <c r="T98" s="49">
        <v>6.3124581770711647E-6</v>
      </c>
      <c r="U98" s="49">
        <v>0</v>
      </c>
      <c r="V98" s="49">
        <v>0</v>
      </c>
      <c r="W98" s="107" t="s">
        <v>1965</v>
      </c>
      <c r="X98" s="49">
        <v>12.687099999999999</v>
      </c>
      <c r="Y98" s="49">
        <v>6.3124581770711647E-6</v>
      </c>
      <c r="Z98" s="49">
        <v>0</v>
      </c>
      <c r="AA98" s="49">
        <v>0</v>
      </c>
      <c r="AB98" s="107" t="s">
        <v>1965</v>
      </c>
      <c r="AC98" s="49">
        <v>74.41</v>
      </c>
      <c r="AD98" s="49">
        <v>2371</v>
      </c>
      <c r="AE98" s="49">
        <v>1</v>
      </c>
      <c r="AF98" s="49">
        <v>1</v>
      </c>
      <c r="AG98" s="49">
        <v>3</v>
      </c>
      <c r="AH98" s="49">
        <v>2</v>
      </c>
      <c r="AI98" s="49">
        <v>2</v>
      </c>
      <c r="AJ98" s="49">
        <v>3</v>
      </c>
      <c r="AK98" s="107" t="s">
        <v>239</v>
      </c>
      <c r="AN98" s="157">
        <v>9009150100</v>
      </c>
      <c r="AO98" s="107">
        <v>88019.366599999994</v>
      </c>
      <c r="AP98" s="107">
        <v>10986.41</v>
      </c>
    </row>
    <row r="99" spans="1:42" x14ac:dyDescent="0.25">
      <c r="A99">
        <v>9005296100</v>
      </c>
      <c r="B99" t="s">
        <v>2095</v>
      </c>
      <c r="C99" t="s">
        <v>2089</v>
      </c>
      <c r="E99">
        <v>4</v>
      </c>
      <c r="F99" t="s">
        <v>239</v>
      </c>
      <c r="I99" s="49">
        <v>9001090500</v>
      </c>
      <c r="J99" s="49">
        <v>9001090500</v>
      </c>
      <c r="K99" s="107" t="s">
        <v>242</v>
      </c>
      <c r="L99" s="107" t="s">
        <v>239</v>
      </c>
      <c r="M99" s="49">
        <v>112896.4971000001</v>
      </c>
      <c r="N99" s="49">
        <v>3.8795230406343658E-3</v>
      </c>
      <c r="O99" s="49">
        <v>47987.56</v>
      </c>
      <c r="P99" s="49">
        <v>2.8562344122671258E-3</v>
      </c>
      <c r="Q99" s="107" t="s">
        <v>1965</v>
      </c>
      <c r="R99" s="107" t="s">
        <v>1965</v>
      </c>
      <c r="S99" s="49">
        <v>87751.845200000098</v>
      </c>
      <c r="T99" s="49">
        <v>3.8795230406343658E-3</v>
      </c>
      <c r="U99" s="49">
        <v>41902.559999999998</v>
      </c>
      <c r="V99" s="49">
        <v>2.8562344122671258E-3</v>
      </c>
      <c r="W99" s="107" t="s">
        <v>1965</v>
      </c>
      <c r="X99" s="49">
        <v>25144.651900000001</v>
      </c>
      <c r="Y99" s="49">
        <v>3.8795230406343658E-3</v>
      </c>
      <c r="Z99" s="49">
        <v>6085</v>
      </c>
      <c r="AA99" s="49">
        <v>2.8562344122671258E-3</v>
      </c>
      <c r="AB99" s="107" t="s">
        <v>1965</v>
      </c>
      <c r="AC99" s="49">
        <v>74.41</v>
      </c>
      <c r="AD99" s="49">
        <v>2371</v>
      </c>
      <c r="AE99" s="49">
        <v>1</v>
      </c>
      <c r="AF99" s="49">
        <v>1</v>
      </c>
      <c r="AG99" s="49">
        <v>3</v>
      </c>
      <c r="AH99" s="49">
        <v>2</v>
      </c>
      <c r="AI99" s="49">
        <v>2</v>
      </c>
      <c r="AJ99" s="49">
        <v>3</v>
      </c>
      <c r="AK99" s="107" t="s">
        <v>239</v>
      </c>
      <c r="AN99" s="157">
        <v>9009150200</v>
      </c>
      <c r="AO99" s="107">
        <v>58587.509199999899</v>
      </c>
      <c r="AP99" s="107">
        <v>301300.26</v>
      </c>
    </row>
    <row r="100" spans="1:42" x14ac:dyDescent="0.25">
      <c r="A100">
        <v>9005300100</v>
      </c>
      <c r="B100" t="s">
        <v>2096</v>
      </c>
      <c r="C100" t="s">
        <v>2089</v>
      </c>
      <c r="E100">
        <v>4</v>
      </c>
      <c r="F100" t="s">
        <v>239</v>
      </c>
      <c r="I100" s="49">
        <v>9001090600</v>
      </c>
      <c r="J100" s="49">
        <v>9001090600</v>
      </c>
      <c r="K100" s="107" t="s">
        <v>246</v>
      </c>
      <c r="L100" s="107" t="s">
        <v>239</v>
      </c>
      <c r="M100" s="49">
        <v>46.748899999999999</v>
      </c>
      <c r="N100" s="49">
        <v>1.6064575902090743E-6</v>
      </c>
      <c r="O100" s="49">
        <v>690.47</v>
      </c>
      <c r="P100" s="49">
        <v>4.1096987941001428E-5</v>
      </c>
      <c r="Q100" s="107" t="s">
        <v>1966</v>
      </c>
      <c r="R100" s="107" t="s">
        <v>290</v>
      </c>
      <c r="S100" s="49">
        <v>46.748899999999999</v>
      </c>
      <c r="T100" s="49">
        <v>1.6064575902090743E-6</v>
      </c>
      <c r="U100" s="49">
        <v>690.47</v>
      </c>
      <c r="V100" s="49">
        <v>4.1096987941001428E-5</v>
      </c>
      <c r="W100" s="107" t="s">
        <v>290</v>
      </c>
      <c r="X100" s="49">
        <v>0</v>
      </c>
      <c r="Y100" s="49">
        <v>1.6064575902090743E-6</v>
      </c>
      <c r="Z100" s="49">
        <v>0</v>
      </c>
      <c r="AA100" s="49">
        <v>4.1096987941001428E-5</v>
      </c>
      <c r="AB100" s="107" t="s">
        <v>290</v>
      </c>
      <c r="AC100" s="49">
        <v>61.302999999999997</v>
      </c>
      <c r="AD100" s="49">
        <v>2200</v>
      </c>
      <c r="AE100" s="49">
        <v>2</v>
      </c>
      <c r="AF100" s="49">
        <v>1</v>
      </c>
      <c r="AG100" s="49">
        <v>2</v>
      </c>
      <c r="AH100" s="49">
        <v>2</v>
      </c>
      <c r="AI100" s="49">
        <v>2</v>
      </c>
      <c r="AJ100" s="49">
        <v>3</v>
      </c>
      <c r="AK100" s="107" t="s">
        <v>239</v>
      </c>
      <c r="AN100" s="157">
        <v>9009150300</v>
      </c>
      <c r="AO100" s="107">
        <v>70907.985900000102</v>
      </c>
      <c r="AP100" s="107">
        <v>9897.52</v>
      </c>
    </row>
    <row r="101" spans="1:42" x14ac:dyDescent="0.25">
      <c r="A101">
        <v>9005300400</v>
      </c>
      <c r="B101" t="s">
        <v>2097</v>
      </c>
      <c r="C101" t="s">
        <v>2089</v>
      </c>
      <c r="E101">
        <v>4</v>
      </c>
      <c r="F101" t="s">
        <v>239</v>
      </c>
      <c r="I101" s="49">
        <v>9001090600</v>
      </c>
      <c r="J101" s="49">
        <v>9001090600</v>
      </c>
      <c r="K101" s="107" t="s">
        <v>242</v>
      </c>
      <c r="L101" s="107" t="s">
        <v>239</v>
      </c>
      <c r="M101" s="49">
        <v>79421.60430000021</v>
      </c>
      <c r="N101" s="49">
        <v>2.7292072980180711E-3</v>
      </c>
      <c r="O101" s="49">
        <v>29909.49</v>
      </c>
      <c r="P101" s="49">
        <v>1.7802220948795789E-3</v>
      </c>
      <c r="Q101" s="107" t="s">
        <v>1965</v>
      </c>
      <c r="R101" s="107" t="s">
        <v>1965</v>
      </c>
      <c r="S101" s="49">
        <v>74716.111200000203</v>
      </c>
      <c r="T101" s="49">
        <v>2.7292072980180711E-3</v>
      </c>
      <c r="U101" s="49">
        <v>29909.49</v>
      </c>
      <c r="V101" s="49">
        <v>1.7802220948795789E-3</v>
      </c>
      <c r="W101" s="107" t="s">
        <v>1965</v>
      </c>
      <c r="X101" s="49">
        <v>4705.4930999999997</v>
      </c>
      <c r="Y101" s="49">
        <v>2.7292072980180711E-3</v>
      </c>
      <c r="Z101" s="49">
        <v>0</v>
      </c>
      <c r="AA101" s="49">
        <v>1.7802220948795789E-3</v>
      </c>
      <c r="AB101" s="107" t="s">
        <v>1965</v>
      </c>
      <c r="AC101" s="49">
        <v>61.302999999999997</v>
      </c>
      <c r="AD101" s="49">
        <v>2200</v>
      </c>
      <c r="AE101" s="49">
        <v>2</v>
      </c>
      <c r="AF101" s="49">
        <v>1</v>
      </c>
      <c r="AG101" s="49">
        <v>2</v>
      </c>
      <c r="AH101" s="49">
        <v>2</v>
      </c>
      <c r="AI101" s="49">
        <v>2</v>
      </c>
      <c r="AJ101" s="49">
        <v>3</v>
      </c>
      <c r="AK101" s="107" t="s">
        <v>239</v>
      </c>
      <c r="AN101" s="157">
        <v>9009150400</v>
      </c>
      <c r="AO101" s="107">
        <v>72449.754100000006</v>
      </c>
      <c r="AP101" s="107">
        <v>15589.52</v>
      </c>
    </row>
    <row r="102" spans="1:42" x14ac:dyDescent="0.25">
      <c r="A102">
        <v>9005300500</v>
      </c>
      <c r="B102" t="s">
        <v>2098</v>
      </c>
      <c r="C102" t="s">
        <v>2089</v>
      </c>
      <c r="E102">
        <v>4</v>
      </c>
      <c r="F102" t="s">
        <v>239</v>
      </c>
      <c r="I102" s="49">
        <v>9009361500</v>
      </c>
      <c r="J102" s="49">
        <v>9009361500</v>
      </c>
      <c r="K102" s="107" t="s">
        <v>254</v>
      </c>
      <c r="L102" s="107" t="s">
        <v>239</v>
      </c>
      <c r="M102" s="49">
        <v>192.12350000000001</v>
      </c>
      <c r="N102" s="49">
        <v>6.6020431460961248E-6</v>
      </c>
      <c r="O102" s="49">
        <v>0</v>
      </c>
      <c r="P102" s="49">
        <v>0</v>
      </c>
      <c r="Q102" s="107" t="s">
        <v>290</v>
      </c>
      <c r="R102" s="107" t="s">
        <v>1965</v>
      </c>
      <c r="S102" s="49">
        <v>192.12350000000001</v>
      </c>
      <c r="T102" s="49">
        <v>6.6020431460961248E-6</v>
      </c>
      <c r="U102" s="49">
        <v>0</v>
      </c>
      <c r="V102" s="49">
        <v>0</v>
      </c>
      <c r="W102" s="107" t="s">
        <v>1965</v>
      </c>
      <c r="X102" s="49">
        <v>0</v>
      </c>
      <c r="Y102" s="49">
        <v>6.6020431460961248E-6</v>
      </c>
      <c r="Z102" s="49">
        <v>0</v>
      </c>
      <c r="AA102" s="49">
        <v>0</v>
      </c>
      <c r="AB102" s="107" t="s">
        <v>1965</v>
      </c>
      <c r="AC102" s="49">
        <v>34.21</v>
      </c>
      <c r="AD102" s="49">
        <v>1260</v>
      </c>
      <c r="AE102" s="49">
        <v>4</v>
      </c>
      <c r="AF102" s="49">
        <v>1</v>
      </c>
      <c r="AG102" s="49">
        <v>5</v>
      </c>
      <c r="AH102" s="49">
        <v>4.5</v>
      </c>
      <c r="AI102" s="49">
        <v>5</v>
      </c>
      <c r="AJ102" s="49">
        <v>5</v>
      </c>
      <c r="AK102" s="107" t="s">
        <v>239</v>
      </c>
      <c r="AN102" s="157">
        <v>9009150500</v>
      </c>
      <c r="AO102" s="107">
        <v>76013.063599999805</v>
      </c>
      <c r="AP102" s="107">
        <v>23264.12</v>
      </c>
    </row>
    <row r="103" spans="1:42" x14ac:dyDescent="0.25">
      <c r="A103">
        <v>9001030100</v>
      </c>
      <c r="B103" t="s">
        <v>2099</v>
      </c>
      <c r="C103" t="s">
        <v>1996</v>
      </c>
      <c r="E103">
        <v>2</v>
      </c>
      <c r="F103" t="s">
        <v>239</v>
      </c>
      <c r="I103" s="49">
        <v>9009361500</v>
      </c>
      <c r="J103" s="49">
        <v>9009361500</v>
      </c>
      <c r="K103" s="107" t="s">
        <v>252</v>
      </c>
      <c r="L103" s="107" t="s">
        <v>239</v>
      </c>
      <c r="M103" s="49">
        <v>149377.58500000011</v>
      </c>
      <c r="N103" s="49">
        <v>5.1331422820719069E-3</v>
      </c>
      <c r="O103" s="49">
        <v>43604.06</v>
      </c>
      <c r="P103" s="49">
        <v>2.595327136586242E-3</v>
      </c>
      <c r="Q103" s="107" t="s">
        <v>1965</v>
      </c>
      <c r="R103" s="107" t="s">
        <v>1965</v>
      </c>
      <c r="S103" s="49">
        <v>88395.970500000098</v>
      </c>
      <c r="T103" s="49">
        <v>5.1331422820719069E-3</v>
      </c>
      <c r="U103" s="49">
        <v>17211.07</v>
      </c>
      <c r="V103" s="49">
        <v>2.595327136586242E-3</v>
      </c>
      <c r="W103" s="107" t="s">
        <v>1965</v>
      </c>
      <c r="X103" s="49">
        <v>60981.614500000003</v>
      </c>
      <c r="Y103" s="49">
        <v>5.1331422820719069E-3</v>
      </c>
      <c r="Z103" s="49">
        <v>26392.99</v>
      </c>
      <c r="AA103" s="49">
        <v>2.595327136586242E-3</v>
      </c>
      <c r="AB103" s="107" t="s">
        <v>1965</v>
      </c>
      <c r="AC103" s="49">
        <v>34.21</v>
      </c>
      <c r="AD103" s="49">
        <v>1260</v>
      </c>
      <c r="AE103" s="49">
        <v>4</v>
      </c>
      <c r="AF103" s="49">
        <v>1</v>
      </c>
      <c r="AG103" s="49">
        <v>5</v>
      </c>
      <c r="AH103" s="49">
        <v>4.5</v>
      </c>
      <c r="AI103" s="49">
        <v>5</v>
      </c>
      <c r="AJ103" s="49">
        <v>5</v>
      </c>
      <c r="AK103" s="107" t="s">
        <v>239</v>
      </c>
      <c r="AN103" s="157">
        <v>9009150600</v>
      </c>
      <c r="AO103" s="107">
        <v>118660.9953</v>
      </c>
      <c r="AP103" s="107">
        <v>120779.61</v>
      </c>
    </row>
    <row r="104" spans="1:42" x14ac:dyDescent="0.25">
      <c r="A104">
        <v>9001030200</v>
      </c>
      <c r="B104" t="s">
        <v>2100</v>
      </c>
      <c r="C104" t="s">
        <v>1996</v>
      </c>
      <c r="E104">
        <v>2</v>
      </c>
      <c r="F104" t="s">
        <v>239</v>
      </c>
      <c r="I104" s="49">
        <v>9001110100</v>
      </c>
      <c r="J104" s="49">
        <v>9001110100</v>
      </c>
      <c r="K104" s="107" t="s">
        <v>246</v>
      </c>
      <c r="L104" s="107" t="s">
        <v>239</v>
      </c>
      <c r="M104" s="49">
        <v>76802.463000000003</v>
      </c>
      <c r="N104" s="49">
        <v>2.639204337066789E-3</v>
      </c>
      <c r="O104" s="49">
        <v>1501.1600000000008</v>
      </c>
      <c r="P104" s="49">
        <v>8.9349507462328168E-5</v>
      </c>
      <c r="Q104" s="107" t="s">
        <v>1965</v>
      </c>
      <c r="R104" s="107" t="s">
        <v>1965</v>
      </c>
      <c r="S104" s="49">
        <v>47814.0262</v>
      </c>
      <c r="T104" s="49">
        <v>2.639204337066789E-3</v>
      </c>
      <c r="U104" s="49">
        <v>-4972.1099999999997</v>
      </c>
      <c r="V104" s="49">
        <v>8.9349507462328168E-5</v>
      </c>
      <c r="W104" s="107" t="s">
        <v>1965</v>
      </c>
      <c r="X104" s="49">
        <v>28988.436799999999</v>
      </c>
      <c r="Y104" s="49">
        <v>2.639204337066789E-3</v>
      </c>
      <c r="Z104" s="49">
        <v>6473.27</v>
      </c>
      <c r="AA104" s="49">
        <v>8.9349507462328168E-5</v>
      </c>
      <c r="AB104" s="107" t="s">
        <v>1965</v>
      </c>
      <c r="AC104" s="49">
        <v>40.340000000000003</v>
      </c>
      <c r="AD104" s="49">
        <v>1410</v>
      </c>
      <c r="AE104" s="49">
        <v>4</v>
      </c>
      <c r="AF104" s="49">
        <v>1</v>
      </c>
      <c r="AG104" s="49">
        <v>3</v>
      </c>
      <c r="AH104" s="49">
        <v>3.5</v>
      </c>
      <c r="AI104" s="49">
        <v>4</v>
      </c>
      <c r="AJ104" s="49">
        <v>3</v>
      </c>
      <c r="AK104" s="107" t="s">
        <v>239</v>
      </c>
      <c r="AN104" s="157">
        <v>9009150700</v>
      </c>
      <c r="AO104" s="107">
        <v>84188.599499999793</v>
      </c>
      <c r="AP104" s="107">
        <v>20242.41</v>
      </c>
    </row>
    <row r="105" spans="1:42" x14ac:dyDescent="0.25">
      <c r="A105">
        <v>9001030500</v>
      </c>
      <c r="B105" t="s">
        <v>2101</v>
      </c>
      <c r="C105" t="s">
        <v>1996</v>
      </c>
      <c r="E105">
        <v>2</v>
      </c>
      <c r="F105" t="s">
        <v>239</v>
      </c>
      <c r="I105" s="49">
        <v>9001110301</v>
      </c>
      <c r="J105" s="49">
        <v>9001110301</v>
      </c>
      <c r="K105" s="107" t="s">
        <v>246</v>
      </c>
      <c r="L105" s="107" t="s">
        <v>239</v>
      </c>
      <c r="M105" s="49">
        <v>155648.57490000001</v>
      </c>
      <c r="N105" s="49">
        <v>5.3486356802690677E-3</v>
      </c>
      <c r="O105" s="49">
        <v>33246.5</v>
      </c>
      <c r="P105" s="49">
        <v>1.9788419621134938E-3</v>
      </c>
      <c r="Q105" s="107" t="s">
        <v>1965</v>
      </c>
      <c r="R105" s="107" t="s">
        <v>1965</v>
      </c>
      <c r="S105" s="49">
        <v>119372.9991</v>
      </c>
      <c r="T105" s="49">
        <v>5.3486356802690677E-3</v>
      </c>
      <c r="U105" s="49">
        <v>26013.5</v>
      </c>
      <c r="V105" s="49">
        <v>1.9788419621134938E-3</v>
      </c>
      <c r="W105" s="107" t="s">
        <v>1965</v>
      </c>
      <c r="X105" s="49">
        <v>36275.575799999999</v>
      </c>
      <c r="Y105" s="49">
        <v>5.3486356802690677E-3</v>
      </c>
      <c r="Z105" s="49">
        <v>7233</v>
      </c>
      <c r="AA105" s="49">
        <v>1.9788419621134938E-3</v>
      </c>
      <c r="AB105" s="107" t="s">
        <v>1965</v>
      </c>
      <c r="AC105" s="49">
        <v>53.676000000000002</v>
      </c>
      <c r="AD105" s="49">
        <v>1526</v>
      </c>
      <c r="AE105" s="49">
        <v>3</v>
      </c>
      <c r="AF105" s="49">
        <v>1</v>
      </c>
      <c r="AG105" s="49">
        <v>3</v>
      </c>
      <c r="AH105" s="49">
        <v>3</v>
      </c>
      <c r="AI105" s="49">
        <v>3</v>
      </c>
      <c r="AJ105" s="49">
        <v>3</v>
      </c>
      <c r="AK105" s="107" t="s">
        <v>239</v>
      </c>
      <c r="AN105" s="157">
        <v>9009150800</v>
      </c>
      <c r="AO105" s="107">
        <v>69671.752900000007</v>
      </c>
      <c r="AP105" s="107">
        <v>9704.3799999999992</v>
      </c>
    </row>
    <row r="106" spans="1:42" x14ac:dyDescent="0.25">
      <c r="A106">
        <v>9005306100</v>
      </c>
      <c r="B106" t="s">
        <v>2102</v>
      </c>
      <c r="C106" t="s">
        <v>2089</v>
      </c>
      <c r="E106">
        <v>3</v>
      </c>
      <c r="F106" t="s">
        <v>239</v>
      </c>
      <c r="I106" s="49">
        <v>9009125100</v>
      </c>
      <c r="J106" s="49">
        <v>9009125100</v>
      </c>
      <c r="K106" s="107" t="s">
        <v>247</v>
      </c>
      <c r="L106" s="107" t="s">
        <v>239</v>
      </c>
      <c r="M106" s="49">
        <v>77782.796199999997</v>
      </c>
      <c r="N106" s="49">
        <v>2.6728920539986082E-3</v>
      </c>
      <c r="O106" s="49">
        <v>37210.910000000003</v>
      </c>
      <c r="P106" s="49">
        <v>2.2148048713828109E-3</v>
      </c>
      <c r="Q106" s="107" t="s">
        <v>1965</v>
      </c>
      <c r="R106" s="107" t="s">
        <v>1965</v>
      </c>
      <c r="S106" s="49">
        <v>74097.026599999997</v>
      </c>
      <c r="T106" s="49">
        <v>2.6728920539986082E-3</v>
      </c>
      <c r="U106" s="49">
        <v>37210.910000000003</v>
      </c>
      <c r="V106" s="49">
        <v>2.2148048713828109E-3</v>
      </c>
      <c r="W106" s="107" t="s">
        <v>1965</v>
      </c>
      <c r="X106" s="49">
        <v>3685.7696000000001</v>
      </c>
      <c r="Y106" s="49">
        <v>2.6728920539986082E-3</v>
      </c>
      <c r="Z106" s="49">
        <v>0</v>
      </c>
      <c r="AA106" s="49">
        <v>2.2148048713828109E-3</v>
      </c>
      <c r="AB106" s="107" t="s">
        <v>1965</v>
      </c>
      <c r="AC106" s="49">
        <v>54.965000000000003</v>
      </c>
      <c r="AD106" s="49">
        <v>1651</v>
      </c>
      <c r="AE106" s="49">
        <v>3</v>
      </c>
      <c r="AF106" s="49">
        <v>1</v>
      </c>
      <c r="AG106" s="49">
        <v>1</v>
      </c>
      <c r="AH106" s="49">
        <v>2</v>
      </c>
      <c r="AI106" s="49">
        <v>2</v>
      </c>
      <c r="AJ106" s="49">
        <v>4</v>
      </c>
      <c r="AK106" s="107" t="s">
        <v>239</v>
      </c>
      <c r="AN106" s="157">
        <v>9009150900</v>
      </c>
      <c r="AO106" s="107">
        <v>80824.2261</v>
      </c>
      <c r="AP106" s="107">
        <v>18168.400000000001</v>
      </c>
    </row>
    <row r="107" spans="1:42" x14ac:dyDescent="0.25">
      <c r="A107">
        <v>9005310601</v>
      </c>
      <c r="B107" t="s">
        <v>2103</v>
      </c>
      <c r="C107" t="s">
        <v>2089</v>
      </c>
      <c r="E107">
        <v>3</v>
      </c>
      <c r="F107" t="s">
        <v>239</v>
      </c>
      <c r="I107" s="49">
        <v>9009125100</v>
      </c>
      <c r="J107" s="49">
        <v>9009125100</v>
      </c>
      <c r="K107" s="107" t="s">
        <v>248</v>
      </c>
      <c r="L107" s="107" t="s">
        <v>239</v>
      </c>
      <c r="M107" s="49">
        <v>727.59120000000007</v>
      </c>
      <c r="N107" s="49">
        <v>2.5002607672251726E-5</v>
      </c>
      <c r="O107" s="49">
        <v>0</v>
      </c>
      <c r="P107" s="49">
        <v>0</v>
      </c>
      <c r="Q107" s="107" t="s">
        <v>290</v>
      </c>
      <c r="R107" s="107" t="s">
        <v>1965</v>
      </c>
      <c r="S107" s="49">
        <v>700.05820000000006</v>
      </c>
      <c r="T107" s="49">
        <v>2.5002607672251726E-5</v>
      </c>
      <c r="U107" s="49">
        <v>0</v>
      </c>
      <c r="V107" s="49">
        <v>0</v>
      </c>
      <c r="W107" s="107" t="s">
        <v>1965</v>
      </c>
      <c r="X107" s="49">
        <v>27.533000000000001</v>
      </c>
      <c r="Y107" s="49">
        <v>2.5002607672251726E-5</v>
      </c>
      <c r="Z107" s="49">
        <v>0</v>
      </c>
      <c r="AA107" s="49">
        <v>0</v>
      </c>
      <c r="AB107" s="107" t="s">
        <v>1965</v>
      </c>
      <c r="AC107" s="49">
        <v>54.965000000000003</v>
      </c>
      <c r="AD107" s="49">
        <v>1651</v>
      </c>
      <c r="AE107" s="49">
        <v>3</v>
      </c>
      <c r="AF107" s="49">
        <v>1</v>
      </c>
      <c r="AG107" s="49">
        <v>1</v>
      </c>
      <c r="AH107" s="49">
        <v>2</v>
      </c>
      <c r="AI107" s="49">
        <v>2</v>
      </c>
      <c r="AJ107" s="49">
        <v>4</v>
      </c>
      <c r="AK107" s="107" t="s">
        <v>239</v>
      </c>
      <c r="AN107" s="157">
        <v>9009151000</v>
      </c>
      <c r="AO107" s="107">
        <v>77262.277400000094</v>
      </c>
      <c r="AP107" s="107">
        <v>11582.4</v>
      </c>
    </row>
    <row r="108" spans="1:42" x14ac:dyDescent="0.25">
      <c r="A108">
        <v>9005320100</v>
      </c>
      <c r="B108" t="s">
        <v>2104</v>
      </c>
      <c r="C108" t="s">
        <v>2089</v>
      </c>
      <c r="E108">
        <v>4</v>
      </c>
      <c r="F108" t="s">
        <v>239</v>
      </c>
      <c r="I108" s="49">
        <v>9009125200</v>
      </c>
      <c r="J108" s="49">
        <v>9009125200</v>
      </c>
      <c r="K108" s="107" t="s">
        <v>247</v>
      </c>
      <c r="L108" s="107" t="s">
        <v>239</v>
      </c>
      <c r="M108" s="49">
        <v>130296.8024</v>
      </c>
      <c r="N108" s="49">
        <v>4.4774590887796707E-3</v>
      </c>
      <c r="O108" s="49">
        <v>28569.48</v>
      </c>
      <c r="P108" s="49">
        <v>1.7004642852559582E-3</v>
      </c>
      <c r="Q108" s="107" t="s">
        <v>1965</v>
      </c>
      <c r="R108" s="107" t="s">
        <v>1965</v>
      </c>
      <c r="S108" s="49">
        <v>85166.804499999998</v>
      </c>
      <c r="T108" s="49">
        <v>4.4774590887796707E-3</v>
      </c>
      <c r="U108" s="49">
        <v>22374.48</v>
      </c>
      <c r="V108" s="49">
        <v>1.7004642852559582E-3</v>
      </c>
      <c r="W108" s="107" t="s">
        <v>1965</v>
      </c>
      <c r="X108" s="49">
        <v>45129.997900000002</v>
      </c>
      <c r="Y108" s="49">
        <v>4.4774590887796707E-3</v>
      </c>
      <c r="Z108" s="49">
        <v>6195</v>
      </c>
      <c r="AA108" s="49">
        <v>1.7004642852559582E-3</v>
      </c>
      <c r="AB108" s="107" t="s">
        <v>1965</v>
      </c>
      <c r="AC108" s="49">
        <v>30.721</v>
      </c>
      <c r="AD108" s="49">
        <v>1164</v>
      </c>
      <c r="AE108" s="49">
        <v>5</v>
      </c>
      <c r="AF108" s="49">
        <v>1</v>
      </c>
      <c r="AG108" s="49">
        <v>3</v>
      </c>
      <c r="AH108" s="49">
        <v>4</v>
      </c>
      <c r="AI108" s="49">
        <v>4</v>
      </c>
      <c r="AJ108" s="49">
        <v>5</v>
      </c>
      <c r="AK108" s="107" t="s">
        <v>239</v>
      </c>
      <c r="AN108" s="157">
        <v>9009151100</v>
      </c>
      <c r="AO108" s="107">
        <v>116407.5059</v>
      </c>
      <c r="AP108" s="107">
        <v>22949.33</v>
      </c>
    </row>
    <row r="109" spans="1:42" x14ac:dyDescent="0.25">
      <c r="A109">
        <v>9009341100</v>
      </c>
      <c r="B109" t="s">
        <v>2105</v>
      </c>
      <c r="C109" t="s">
        <v>2021</v>
      </c>
      <c r="E109">
        <v>3</v>
      </c>
      <c r="F109" t="s">
        <v>239</v>
      </c>
      <c r="I109" s="49">
        <v>9009125300</v>
      </c>
      <c r="J109" s="49">
        <v>9009125300</v>
      </c>
      <c r="K109" s="107" t="s">
        <v>262</v>
      </c>
      <c r="L109" s="107" t="s">
        <v>239</v>
      </c>
      <c r="M109" s="49">
        <v>0</v>
      </c>
      <c r="N109" s="49">
        <v>0</v>
      </c>
      <c r="O109" s="49">
        <v>24495.21</v>
      </c>
      <c r="P109" s="49">
        <v>1.4579624748103431E-3</v>
      </c>
      <c r="Q109" s="107" t="s">
        <v>1966</v>
      </c>
      <c r="R109" s="107" t="s">
        <v>290</v>
      </c>
      <c r="S109" s="49">
        <v>0</v>
      </c>
      <c r="T109" s="49">
        <v>0</v>
      </c>
      <c r="U109" s="49">
        <v>19066.36</v>
      </c>
      <c r="V109" s="49">
        <v>1.4579624748103431E-3</v>
      </c>
      <c r="W109" s="107" t="s">
        <v>290</v>
      </c>
      <c r="X109" s="49">
        <v>0</v>
      </c>
      <c r="Y109" s="49">
        <v>0</v>
      </c>
      <c r="Z109" s="49">
        <v>5428.85</v>
      </c>
      <c r="AA109" s="49">
        <v>1.4579624748103431E-3</v>
      </c>
      <c r="AB109" s="107" t="s">
        <v>290</v>
      </c>
      <c r="AC109" s="49">
        <v>34.085999999999999</v>
      </c>
      <c r="AD109" s="49">
        <v>1151</v>
      </c>
      <c r="AE109" s="49">
        <v>5</v>
      </c>
      <c r="AF109" s="49">
        <v>1</v>
      </c>
      <c r="AG109" s="49">
        <v>5</v>
      </c>
      <c r="AH109" s="49">
        <v>5</v>
      </c>
      <c r="AI109" s="49">
        <v>5</v>
      </c>
      <c r="AJ109" s="49">
        <v>5</v>
      </c>
      <c r="AK109" s="107" t="s">
        <v>239</v>
      </c>
      <c r="AN109" s="157">
        <v>9009151200</v>
      </c>
      <c r="AO109" s="107">
        <v>55189.541900000098</v>
      </c>
      <c r="AP109" s="107">
        <v>21109.09</v>
      </c>
    </row>
    <row r="110" spans="1:42" x14ac:dyDescent="0.25">
      <c r="A110">
        <v>9009343200</v>
      </c>
      <c r="B110" t="s">
        <v>2106</v>
      </c>
      <c r="C110" t="s">
        <v>2021</v>
      </c>
      <c r="E110">
        <v>3</v>
      </c>
      <c r="F110" t="s">
        <v>239</v>
      </c>
      <c r="I110" s="49">
        <v>9009125300</v>
      </c>
      <c r="J110" s="49">
        <v>9009125300</v>
      </c>
      <c r="K110" s="107" t="s">
        <v>247</v>
      </c>
      <c r="L110" s="107" t="s">
        <v>244</v>
      </c>
      <c r="M110" s="49">
        <v>109179.47779999999</v>
      </c>
      <c r="N110" s="49">
        <v>3.7517931075784269E-3</v>
      </c>
      <c r="O110" s="49">
        <v>0</v>
      </c>
      <c r="P110" s="49">
        <v>0</v>
      </c>
      <c r="Q110" s="107" t="s">
        <v>290</v>
      </c>
      <c r="R110" s="107" t="s">
        <v>1965</v>
      </c>
      <c r="S110" s="49">
        <v>72329.1342</v>
      </c>
      <c r="T110" s="49">
        <v>3.7517931075784269E-3</v>
      </c>
      <c r="U110" s="49">
        <v>0</v>
      </c>
      <c r="V110" s="49">
        <v>0</v>
      </c>
      <c r="W110" s="107" t="s">
        <v>1965</v>
      </c>
      <c r="X110" s="49">
        <v>36850.3436</v>
      </c>
      <c r="Y110" s="49">
        <v>3.7517931075784269E-3</v>
      </c>
      <c r="Z110" s="49">
        <v>0</v>
      </c>
      <c r="AA110" s="49">
        <v>0</v>
      </c>
      <c r="AB110" s="107" t="s">
        <v>1965</v>
      </c>
      <c r="AC110" s="49">
        <v>34.085999999999999</v>
      </c>
      <c r="AD110" s="49">
        <v>1151</v>
      </c>
      <c r="AE110" s="49">
        <v>5</v>
      </c>
      <c r="AF110" s="49">
        <v>1</v>
      </c>
      <c r="AG110" s="49">
        <v>5</v>
      </c>
      <c r="AH110" s="49">
        <v>5</v>
      </c>
      <c r="AI110" s="49">
        <v>5</v>
      </c>
      <c r="AJ110" s="49">
        <v>5</v>
      </c>
      <c r="AK110" s="107" t="s">
        <v>239</v>
      </c>
      <c r="AN110" s="157">
        <v>9009154100</v>
      </c>
      <c r="AO110" s="107">
        <v>140324.5975</v>
      </c>
      <c r="AP110" s="107">
        <v>129756.75</v>
      </c>
    </row>
    <row r="111" spans="1:42" x14ac:dyDescent="0.25">
      <c r="A111">
        <v>9009346102</v>
      </c>
      <c r="B111" t="s">
        <v>2107</v>
      </c>
      <c r="C111" t="s">
        <v>2021</v>
      </c>
      <c r="E111">
        <v>3</v>
      </c>
      <c r="F111" t="s">
        <v>239</v>
      </c>
      <c r="I111" s="49">
        <v>9009125300</v>
      </c>
      <c r="J111" s="49">
        <v>9009125300</v>
      </c>
      <c r="K111" s="107" t="s">
        <v>263</v>
      </c>
      <c r="L111" s="107" t="s">
        <v>239</v>
      </c>
      <c r="M111" s="49">
        <v>0</v>
      </c>
      <c r="N111" s="49">
        <v>0</v>
      </c>
      <c r="O111" s="49">
        <v>250</v>
      </c>
      <c r="P111" s="49">
        <v>1.4880077317262672E-5</v>
      </c>
      <c r="Q111" s="107" t="s">
        <v>1966</v>
      </c>
      <c r="R111" s="107" t="s">
        <v>290</v>
      </c>
      <c r="S111" s="49">
        <v>0</v>
      </c>
      <c r="T111" s="49">
        <v>0</v>
      </c>
      <c r="U111" s="49">
        <v>250</v>
      </c>
      <c r="V111" s="49">
        <v>1.4880077317262672E-5</v>
      </c>
      <c r="W111" s="107" t="s">
        <v>290</v>
      </c>
      <c r="X111" s="49">
        <v>0</v>
      </c>
      <c r="Y111" s="49">
        <v>0</v>
      </c>
      <c r="Z111" s="49">
        <v>0</v>
      </c>
      <c r="AA111" s="49">
        <v>1.4880077317262672E-5</v>
      </c>
      <c r="AB111" s="107" t="s">
        <v>290</v>
      </c>
      <c r="AC111" s="49">
        <v>34.085999999999999</v>
      </c>
      <c r="AD111" s="49">
        <v>1151</v>
      </c>
      <c r="AE111" s="49">
        <v>5</v>
      </c>
      <c r="AF111" s="49">
        <v>1</v>
      </c>
      <c r="AG111" s="49">
        <v>5</v>
      </c>
      <c r="AH111" s="49">
        <v>5</v>
      </c>
      <c r="AI111" s="49">
        <v>5</v>
      </c>
      <c r="AJ111" s="49">
        <v>5</v>
      </c>
      <c r="AK111" s="107" t="s">
        <v>239</v>
      </c>
      <c r="AN111" s="157">
        <v>9009154200</v>
      </c>
      <c r="AO111" s="107">
        <v>125666.3539</v>
      </c>
      <c r="AP111" s="107">
        <v>34737.050000000003</v>
      </c>
    </row>
    <row r="112" spans="1:42" x14ac:dyDescent="0.25">
      <c r="A112">
        <v>9005349100</v>
      </c>
      <c r="B112" t="s">
        <v>2108</v>
      </c>
      <c r="C112" t="s">
        <v>2089</v>
      </c>
      <c r="E112">
        <v>4</v>
      </c>
      <c r="F112" t="s">
        <v>239</v>
      </c>
      <c r="I112" s="49">
        <v>9009125400</v>
      </c>
      <c r="J112" s="49">
        <v>9009125400</v>
      </c>
      <c r="K112" s="107" t="s">
        <v>247</v>
      </c>
      <c r="L112" s="107" t="s">
        <v>239</v>
      </c>
      <c r="M112" s="49">
        <v>56573.526800000102</v>
      </c>
      <c r="N112" s="49">
        <v>1.9440665241910859E-3</v>
      </c>
      <c r="O112" s="49">
        <v>19599.37</v>
      </c>
      <c r="P112" s="49">
        <v>1.166560563878554E-3</v>
      </c>
      <c r="Q112" s="107" t="s">
        <v>1965</v>
      </c>
      <c r="R112" s="107" t="s">
        <v>1965</v>
      </c>
      <c r="S112" s="49">
        <v>50934.988800000101</v>
      </c>
      <c r="T112" s="49">
        <v>1.9440665241910859E-3</v>
      </c>
      <c r="U112" s="49">
        <v>19181.37</v>
      </c>
      <c r="V112" s="49">
        <v>1.166560563878554E-3</v>
      </c>
      <c r="W112" s="107" t="s">
        <v>1965</v>
      </c>
      <c r="X112" s="49">
        <v>5638.5379999999996</v>
      </c>
      <c r="Y112" s="49">
        <v>1.9440665241910859E-3</v>
      </c>
      <c r="Z112" s="49">
        <v>418</v>
      </c>
      <c r="AA112" s="49">
        <v>1.166560563878554E-3</v>
      </c>
      <c r="AB112" s="107" t="s">
        <v>1965</v>
      </c>
      <c r="AC112" s="49">
        <v>25.568999999999999</v>
      </c>
      <c r="AD112" s="49">
        <v>1097</v>
      </c>
      <c r="AE112" s="49">
        <v>5</v>
      </c>
      <c r="AF112" s="49">
        <v>1</v>
      </c>
      <c r="AG112" s="49">
        <v>3</v>
      </c>
      <c r="AH112" s="49">
        <v>4</v>
      </c>
      <c r="AI112" s="49">
        <v>4</v>
      </c>
      <c r="AJ112" s="49">
        <v>5</v>
      </c>
      <c r="AK112" s="107" t="s">
        <v>239</v>
      </c>
      <c r="AN112" s="157">
        <v>9009154500</v>
      </c>
      <c r="AO112" s="107">
        <v>67885.074599999803</v>
      </c>
      <c r="AP112" s="107">
        <v>6856.05</v>
      </c>
    </row>
    <row r="113" spans="1:42" x14ac:dyDescent="0.25">
      <c r="A113">
        <v>9005349200</v>
      </c>
      <c r="B113" t="s">
        <v>2109</v>
      </c>
      <c r="C113" t="s">
        <v>2089</v>
      </c>
      <c r="E113">
        <v>5</v>
      </c>
      <c r="F113" t="s">
        <v>239</v>
      </c>
      <c r="I113" s="49">
        <v>9009130200</v>
      </c>
      <c r="J113" s="49">
        <v>9009130200</v>
      </c>
      <c r="K113" s="107" t="s">
        <v>247</v>
      </c>
      <c r="L113" s="107" t="s">
        <v>239</v>
      </c>
      <c r="M113" s="49">
        <v>622.11829999999998</v>
      </c>
      <c r="N113" s="49">
        <v>2.1378185690849752E-5</v>
      </c>
      <c r="O113" s="49">
        <v>0</v>
      </c>
      <c r="P113" s="49">
        <v>0</v>
      </c>
      <c r="Q113" s="107" t="s">
        <v>290</v>
      </c>
      <c r="R113" s="107" t="s">
        <v>1965</v>
      </c>
      <c r="S113" s="49">
        <v>65.553799999999995</v>
      </c>
      <c r="T113" s="49">
        <v>2.1378185690849752E-5</v>
      </c>
      <c r="U113" s="49">
        <v>0</v>
      </c>
      <c r="V113" s="49">
        <v>0</v>
      </c>
      <c r="W113" s="107" t="s">
        <v>1965</v>
      </c>
      <c r="X113" s="49">
        <v>556.56449999999995</v>
      </c>
      <c r="Y113" s="49">
        <v>2.1378185690849752E-5</v>
      </c>
      <c r="Z113" s="49">
        <v>0</v>
      </c>
      <c r="AA113" s="49">
        <v>0</v>
      </c>
      <c r="AB113" s="107" t="s">
        <v>1965</v>
      </c>
      <c r="AC113" s="49">
        <v>51.423000000000002</v>
      </c>
      <c r="AD113" s="49">
        <v>1665</v>
      </c>
      <c r="AE113" s="49">
        <v>3</v>
      </c>
      <c r="AF113" s="49">
        <v>1</v>
      </c>
      <c r="AG113" s="49">
        <v>3</v>
      </c>
      <c r="AH113" s="49">
        <v>3</v>
      </c>
      <c r="AI113" s="49">
        <v>3</v>
      </c>
      <c r="AJ113" s="49">
        <v>4</v>
      </c>
      <c r="AK113" s="107" t="s">
        <v>239</v>
      </c>
      <c r="AN113" s="157">
        <v>9009154600</v>
      </c>
      <c r="AO113" s="107">
        <v>75149.375599999898</v>
      </c>
      <c r="AP113" s="107">
        <v>16304.8</v>
      </c>
    </row>
    <row r="114" spans="1:42" x14ac:dyDescent="0.25">
      <c r="A114">
        <v>9009350100</v>
      </c>
      <c r="B114" t="s">
        <v>2110</v>
      </c>
      <c r="C114" t="s">
        <v>2021</v>
      </c>
      <c r="E114">
        <v>8</v>
      </c>
      <c r="F114" t="s">
        <v>244</v>
      </c>
      <c r="I114" s="49">
        <v>9009130200</v>
      </c>
      <c r="J114" s="49">
        <v>9009130200</v>
      </c>
      <c r="K114" s="107" t="s">
        <v>248</v>
      </c>
      <c r="L114" s="107" t="s">
        <v>239</v>
      </c>
      <c r="M114" s="49">
        <v>128.1962</v>
      </c>
      <c r="N114" s="49">
        <v>4.4052749588965844E-6</v>
      </c>
      <c r="O114" s="49">
        <v>0</v>
      </c>
      <c r="P114" s="49">
        <v>0</v>
      </c>
      <c r="Q114" s="107" t="s">
        <v>290</v>
      </c>
      <c r="R114" s="107" t="s">
        <v>290</v>
      </c>
      <c r="S114" s="49">
        <v>128.1962</v>
      </c>
      <c r="T114" s="49">
        <v>4.4052749588965844E-6</v>
      </c>
      <c r="U114" s="49">
        <v>0</v>
      </c>
      <c r="V114" s="49">
        <v>0</v>
      </c>
      <c r="W114" s="107" t="s">
        <v>290</v>
      </c>
      <c r="X114" s="49">
        <v>0</v>
      </c>
      <c r="Y114" s="49">
        <v>4.4052749588965844E-6</v>
      </c>
      <c r="Z114" s="49">
        <v>0</v>
      </c>
      <c r="AA114" s="49">
        <v>0</v>
      </c>
      <c r="AB114" s="107" t="s">
        <v>290</v>
      </c>
      <c r="AC114" s="49">
        <v>51.423000000000002</v>
      </c>
      <c r="AD114" s="49">
        <v>1665</v>
      </c>
      <c r="AE114" s="49">
        <v>3</v>
      </c>
      <c r="AF114" s="49">
        <v>1</v>
      </c>
      <c r="AG114" s="49">
        <v>3</v>
      </c>
      <c r="AH114" s="49">
        <v>3</v>
      </c>
      <c r="AI114" s="49">
        <v>3</v>
      </c>
      <c r="AJ114" s="49">
        <v>4</v>
      </c>
      <c r="AK114" s="107" t="s">
        <v>239</v>
      </c>
      <c r="AN114" s="157">
        <v>9009154700</v>
      </c>
      <c r="AO114" s="107">
        <v>111098.43089999999</v>
      </c>
      <c r="AP114" s="107">
        <v>34515.480000000003</v>
      </c>
    </row>
    <row r="115" spans="1:42" x14ac:dyDescent="0.25">
      <c r="A115">
        <v>9009350200</v>
      </c>
      <c r="B115" t="s">
        <v>2111</v>
      </c>
      <c r="C115" t="s">
        <v>2021</v>
      </c>
      <c r="E115">
        <v>8</v>
      </c>
      <c r="F115" t="s">
        <v>244</v>
      </c>
      <c r="I115" s="49">
        <v>9009140100</v>
      </c>
      <c r="J115" s="49">
        <v>9009140100</v>
      </c>
      <c r="K115" s="107" t="s">
        <v>264</v>
      </c>
      <c r="L115" s="107" t="s">
        <v>239</v>
      </c>
      <c r="M115" s="49">
        <v>0</v>
      </c>
      <c r="N115" s="49">
        <v>0</v>
      </c>
      <c r="O115" s="49">
        <v>464948.41</v>
      </c>
      <c r="P115" s="49">
        <v>2.7673873157353378E-2</v>
      </c>
      <c r="Q115" s="107" t="s">
        <v>1966</v>
      </c>
      <c r="R115" s="107" t="s">
        <v>290</v>
      </c>
      <c r="S115" s="49">
        <v>0</v>
      </c>
      <c r="T115" s="49">
        <v>0</v>
      </c>
      <c r="U115" s="49">
        <v>370.41</v>
      </c>
      <c r="V115" s="49">
        <v>2.7673873157353378E-2</v>
      </c>
      <c r="W115" s="107" t="s">
        <v>290</v>
      </c>
      <c r="X115" s="49">
        <v>0</v>
      </c>
      <c r="Y115" s="49">
        <v>0</v>
      </c>
      <c r="Z115" s="49">
        <v>464578</v>
      </c>
      <c r="AA115" s="49">
        <v>2.7673873157353378E-2</v>
      </c>
      <c r="AB115" s="107" t="s">
        <v>290</v>
      </c>
      <c r="AC115" s="49">
        <v>63.234000000000002</v>
      </c>
      <c r="AD115" s="49">
        <v>1690</v>
      </c>
      <c r="AE115" s="49">
        <v>2</v>
      </c>
      <c r="AF115" s="49">
        <v>1</v>
      </c>
      <c r="AG115" s="49">
        <v>5</v>
      </c>
      <c r="AH115" s="49">
        <v>3.5</v>
      </c>
      <c r="AI115" s="49">
        <v>4</v>
      </c>
      <c r="AJ115" s="49">
        <v>1</v>
      </c>
      <c r="AK115" s="107" t="s">
        <v>239</v>
      </c>
      <c r="AN115" s="157">
        <v>9009154800</v>
      </c>
      <c r="AO115" s="107">
        <v>88642.713600000003</v>
      </c>
      <c r="AP115" s="107">
        <v>34553.770000000004</v>
      </c>
    </row>
    <row r="116" spans="1:42" x14ac:dyDescent="0.25">
      <c r="A116">
        <v>9009350300</v>
      </c>
      <c r="B116" t="s">
        <v>2112</v>
      </c>
      <c r="C116" t="s">
        <v>2021</v>
      </c>
      <c r="E116">
        <v>8</v>
      </c>
      <c r="F116" t="s">
        <v>244</v>
      </c>
      <c r="I116" s="49">
        <v>9009140100</v>
      </c>
      <c r="J116" s="49">
        <v>9009140100</v>
      </c>
      <c r="K116" s="107" t="s">
        <v>251</v>
      </c>
      <c r="L116" s="107" t="s">
        <v>244</v>
      </c>
      <c r="M116" s="49">
        <v>223658.3899999999</v>
      </c>
      <c r="N116" s="49">
        <v>7.6856935292475585E-3</v>
      </c>
      <c r="O116" s="49">
        <v>0</v>
      </c>
      <c r="P116" s="49">
        <v>0</v>
      </c>
      <c r="Q116" s="107" t="s">
        <v>290</v>
      </c>
      <c r="R116" s="107" t="s">
        <v>1965</v>
      </c>
      <c r="S116" s="49">
        <v>53179.4405999999</v>
      </c>
      <c r="T116" s="49">
        <v>7.6856935292475585E-3</v>
      </c>
      <c r="U116" s="49">
        <v>0</v>
      </c>
      <c r="V116" s="49">
        <v>0</v>
      </c>
      <c r="W116" s="107" t="s">
        <v>1965</v>
      </c>
      <c r="X116" s="49">
        <v>170478.94940000001</v>
      </c>
      <c r="Y116" s="49">
        <v>7.6856935292475585E-3</v>
      </c>
      <c r="Z116" s="49">
        <v>0</v>
      </c>
      <c r="AA116" s="49">
        <v>0</v>
      </c>
      <c r="AB116" s="107" t="s">
        <v>1965</v>
      </c>
      <c r="AC116" s="49">
        <v>63.234000000000002</v>
      </c>
      <c r="AD116" s="49">
        <v>1690</v>
      </c>
      <c r="AE116" s="49">
        <v>2</v>
      </c>
      <c r="AF116" s="49">
        <v>1</v>
      </c>
      <c r="AG116" s="49">
        <v>5</v>
      </c>
      <c r="AH116" s="49">
        <v>3.5</v>
      </c>
      <c r="AI116" s="49">
        <v>4</v>
      </c>
      <c r="AJ116" s="49">
        <v>1</v>
      </c>
      <c r="AK116" s="107" t="s">
        <v>239</v>
      </c>
      <c r="AN116" s="157">
        <v>9009154900</v>
      </c>
      <c r="AO116" s="107">
        <v>60998.358099999903</v>
      </c>
      <c r="AP116" s="107">
        <v>11480.45</v>
      </c>
    </row>
    <row r="117" spans="1:42" x14ac:dyDescent="0.25">
      <c r="A117">
        <v>9009350400</v>
      </c>
      <c r="B117" t="s">
        <v>2113</v>
      </c>
      <c r="C117" t="s">
        <v>2021</v>
      </c>
      <c r="E117">
        <v>10</v>
      </c>
      <c r="F117" t="s">
        <v>244</v>
      </c>
      <c r="I117" s="49">
        <v>9009140200</v>
      </c>
      <c r="J117" s="49">
        <v>9009140200</v>
      </c>
      <c r="K117" s="107" t="s">
        <v>264</v>
      </c>
      <c r="L117" s="107" t="s">
        <v>239</v>
      </c>
      <c r="M117" s="49">
        <v>0</v>
      </c>
      <c r="N117" s="49">
        <v>0</v>
      </c>
      <c r="O117" s="49">
        <v>5050</v>
      </c>
      <c r="P117" s="49">
        <v>3.0057756180870595E-4</v>
      </c>
      <c r="Q117" s="107" t="s">
        <v>1966</v>
      </c>
      <c r="R117" s="107" t="s">
        <v>290</v>
      </c>
      <c r="S117" s="49">
        <v>0</v>
      </c>
      <c r="T117" s="49">
        <v>0</v>
      </c>
      <c r="U117" s="49">
        <v>0</v>
      </c>
      <c r="V117" s="49">
        <v>3.0057756180870595E-4</v>
      </c>
      <c r="W117" s="107" t="s">
        <v>290</v>
      </c>
      <c r="X117" s="49">
        <v>0</v>
      </c>
      <c r="Y117" s="49">
        <v>0</v>
      </c>
      <c r="Z117" s="49">
        <v>5050</v>
      </c>
      <c r="AA117" s="49">
        <v>3.0057756180870595E-4</v>
      </c>
      <c r="AB117" s="107" t="s">
        <v>290</v>
      </c>
      <c r="AC117" s="49">
        <v>12.677</v>
      </c>
      <c r="AD117" s="49">
        <v>440</v>
      </c>
      <c r="AE117" s="49">
        <v>5</v>
      </c>
      <c r="AF117" s="49">
        <v>1</v>
      </c>
      <c r="AG117" s="49">
        <v>3</v>
      </c>
      <c r="AH117" s="49">
        <v>4</v>
      </c>
      <c r="AI117" s="49">
        <v>4</v>
      </c>
      <c r="AJ117" s="49">
        <v>8</v>
      </c>
      <c r="AK117" s="107" t="s">
        <v>244</v>
      </c>
      <c r="AN117" s="157">
        <v>9009155000</v>
      </c>
      <c r="AO117" s="107">
        <v>74392.948899999901</v>
      </c>
      <c r="AP117" s="107">
        <v>15127.42</v>
      </c>
    </row>
    <row r="118" spans="1:42" x14ac:dyDescent="0.25">
      <c r="A118">
        <v>9009350500</v>
      </c>
      <c r="B118" t="s">
        <v>2114</v>
      </c>
      <c r="C118" t="s">
        <v>2021</v>
      </c>
      <c r="E118">
        <v>8</v>
      </c>
      <c r="F118" t="s">
        <v>244</v>
      </c>
      <c r="I118" s="49">
        <v>9009140200</v>
      </c>
      <c r="J118" s="49">
        <v>9009140200</v>
      </c>
      <c r="K118" s="107" t="s">
        <v>251</v>
      </c>
      <c r="L118" s="107" t="s">
        <v>244</v>
      </c>
      <c r="M118" s="49">
        <v>64359.294299999994</v>
      </c>
      <c r="N118" s="49">
        <v>2.2116130396380366E-3</v>
      </c>
      <c r="O118" s="49">
        <v>0</v>
      </c>
      <c r="P118" s="49">
        <v>0</v>
      </c>
      <c r="Q118" s="107" t="s">
        <v>290</v>
      </c>
      <c r="R118" s="107" t="s">
        <v>1965</v>
      </c>
      <c r="S118" s="49">
        <v>5569.7996999999996</v>
      </c>
      <c r="T118" s="49">
        <v>2.2116130396380366E-3</v>
      </c>
      <c r="U118" s="49">
        <v>0</v>
      </c>
      <c r="V118" s="49">
        <v>0</v>
      </c>
      <c r="W118" s="107" t="s">
        <v>1965</v>
      </c>
      <c r="X118" s="49">
        <v>58789.494599999998</v>
      </c>
      <c r="Y118" s="49">
        <v>2.2116130396380366E-3</v>
      </c>
      <c r="Z118" s="49">
        <v>0</v>
      </c>
      <c r="AA118" s="49">
        <v>0</v>
      </c>
      <c r="AB118" s="107" t="s">
        <v>1965</v>
      </c>
      <c r="AC118" s="49">
        <v>12.677</v>
      </c>
      <c r="AD118" s="49">
        <v>440</v>
      </c>
      <c r="AE118" s="49">
        <v>5</v>
      </c>
      <c r="AF118" s="49">
        <v>1</v>
      </c>
      <c r="AG118" s="49">
        <v>3</v>
      </c>
      <c r="AH118" s="49">
        <v>4</v>
      </c>
      <c r="AI118" s="49">
        <v>4</v>
      </c>
      <c r="AJ118" s="49">
        <v>8</v>
      </c>
      <c r="AK118" s="107" t="s">
        <v>244</v>
      </c>
      <c r="AN118" s="157">
        <v>9009155100</v>
      </c>
      <c r="AO118" s="107">
        <v>52455.081799999898</v>
      </c>
      <c r="AP118" s="107">
        <v>3513.67</v>
      </c>
    </row>
    <row r="119" spans="1:42" x14ac:dyDescent="0.25">
      <c r="A119">
        <v>9009350800</v>
      </c>
      <c r="B119" t="s">
        <v>2115</v>
      </c>
      <c r="C119" t="s">
        <v>2021</v>
      </c>
      <c r="E119">
        <v>7</v>
      </c>
      <c r="F119" t="s">
        <v>244</v>
      </c>
      <c r="I119" s="49">
        <v>9009140300</v>
      </c>
      <c r="J119" s="49">
        <v>9009140300</v>
      </c>
      <c r="K119" s="107" t="s">
        <v>264</v>
      </c>
      <c r="L119" s="107" t="s">
        <v>239</v>
      </c>
      <c r="M119" s="49">
        <v>0</v>
      </c>
      <c r="N119" s="49">
        <v>0</v>
      </c>
      <c r="O119" s="49">
        <v>5299.45</v>
      </c>
      <c r="P119" s="49">
        <v>3.1542490295587063E-4</v>
      </c>
      <c r="Q119" s="107" t="s">
        <v>1966</v>
      </c>
      <c r="R119" s="107" t="s">
        <v>290</v>
      </c>
      <c r="S119" s="49">
        <v>0</v>
      </c>
      <c r="T119" s="49">
        <v>0</v>
      </c>
      <c r="U119" s="49">
        <v>2174.4499999999998</v>
      </c>
      <c r="V119" s="49">
        <v>3.1542490295587063E-4</v>
      </c>
      <c r="W119" s="107" t="s">
        <v>290</v>
      </c>
      <c r="X119" s="49">
        <v>0</v>
      </c>
      <c r="Y119" s="49">
        <v>0</v>
      </c>
      <c r="Z119" s="49">
        <v>3125</v>
      </c>
      <c r="AA119" s="49">
        <v>3.1542490295587063E-4</v>
      </c>
      <c r="AB119" s="107" t="s">
        <v>290</v>
      </c>
      <c r="AC119" s="49">
        <v>18.462</v>
      </c>
      <c r="AD119" s="49">
        <v>1146</v>
      </c>
      <c r="AE119" s="49">
        <v>5</v>
      </c>
      <c r="AF119" s="49">
        <v>1</v>
      </c>
      <c r="AG119" s="49">
        <v>5</v>
      </c>
      <c r="AH119" s="49">
        <v>5</v>
      </c>
      <c r="AI119" s="49">
        <v>5</v>
      </c>
      <c r="AJ119" s="49">
        <v>8</v>
      </c>
      <c r="AK119" s="107" t="s">
        <v>244</v>
      </c>
      <c r="AN119" s="157">
        <v>9009157100</v>
      </c>
      <c r="AO119" s="107">
        <v>54476.050600000104</v>
      </c>
      <c r="AP119" s="107">
        <v>14309.76</v>
      </c>
    </row>
    <row r="120" spans="1:42" x14ac:dyDescent="0.25">
      <c r="A120">
        <v>9009350900</v>
      </c>
      <c r="B120" t="s">
        <v>2116</v>
      </c>
      <c r="C120" t="s">
        <v>2021</v>
      </c>
      <c r="E120">
        <v>5</v>
      </c>
      <c r="F120" t="s">
        <v>239</v>
      </c>
      <c r="I120" s="49">
        <v>9009140300</v>
      </c>
      <c r="J120" s="49">
        <v>9009140300</v>
      </c>
      <c r="K120" s="107" t="s">
        <v>251</v>
      </c>
      <c r="L120" s="107" t="s">
        <v>244</v>
      </c>
      <c r="M120" s="49">
        <v>53310.823499999999</v>
      </c>
      <c r="N120" s="49">
        <v>1.8319484961543755E-3</v>
      </c>
      <c r="O120" s="49">
        <v>0</v>
      </c>
      <c r="P120" s="49">
        <v>0</v>
      </c>
      <c r="Q120" s="107" t="s">
        <v>290</v>
      </c>
      <c r="R120" s="107" t="s">
        <v>1965</v>
      </c>
      <c r="S120" s="49">
        <v>27566.794900000001</v>
      </c>
      <c r="T120" s="49">
        <v>1.8319484961543755E-3</v>
      </c>
      <c r="U120" s="49">
        <v>0</v>
      </c>
      <c r="V120" s="49">
        <v>0</v>
      </c>
      <c r="W120" s="107" t="s">
        <v>1965</v>
      </c>
      <c r="X120" s="49">
        <v>25744.028600000001</v>
      </c>
      <c r="Y120" s="49">
        <v>1.8319484961543755E-3</v>
      </c>
      <c r="Z120" s="49">
        <v>0</v>
      </c>
      <c r="AA120" s="49">
        <v>0</v>
      </c>
      <c r="AB120" s="107" t="s">
        <v>1965</v>
      </c>
      <c r="AC120" s="49">
        <v>18.462</v>
      </c>
      <c r="AD120" s="49">
        <v>1146</v>
      </c>
      <c r="AE120" s="49">
        <v>5</v>
      </c>
      <c r="AF120" s="49">
        <v>1</v>
      </c>
      <c r="AG120" s="49">
        <v>5</v>
      </c>
      <c r="AH120" s="49">
        <v>5</v>
      </c>
      <c r="AI120" s="49">
        <v>5</v>
      </c>
      <c r="AJ120" s="49">
        <v>8</v>
      </c>
      <c r="AK120" s="107" t="s">
        <v>244</v>
      </c>
      <c r="AN120" s="157">
        <v>9009157200</v>
      </c>
      <c r="AO120" s="107">
        <v>81349.125900000101</v>
      </c>
      <c r="AP120" s="107">
        <v>62734.229999999996</v>
      </c>
    </row>
    <row r="121" spans="1:42" x14ac:dyDescent="0.25">
      <c r="A121">
        <v>9009351000</v>
      </c>
      <c r="B121" t="s">
        <v>2117</v>
      </c>
      <c r="C121" t="s">
        <v>2021</v>
      </c>
      <c r="E121">
        <v>5</v>
      </c>
      <c r="F121" t="s">
        <v>239</v>
      </c>
      <c r="I121" s="49">
        <v>9009140400</v>
      </c>
      <c r="J121" s="49">
        <v>9009140400</v>
      </c>
      <c r="K121" s="107" t="s">
        <v>264</v>
      </c>
      <c r="L121" s="107" t="s">
        <v>239</v>
      </c>
      <c r="M121" s="49">
        <v>0</v>
      </c>
      <c r="N121" s="49">
        <v>0</v>
      </c>
      <c r="O121" s="49">
        <v>7578.48</v>
      </c>
      <c r="P121" s="49">
        <v>4.5107347338931524E-4</v>
      </c>
      <c r="Q121" s="107" t="s">
        <v>1966</v>
      </c>
      <c r="R121" s="107" t="s">
        <v>290</v>
      </c>
      <c r="S121" s="49">
        <v>0</v>
      </c>
      <c r="T121" s="49">
        <v>0</v>
      </c>
      <c r="U121" s="49">
        <v>1533.48</v>
      </c>
      <c r="V121" s="49">
        <v>4.5107347338931524E-4</v>
      </c>
      <c r="W121" s="107" t="s">
        <v>290</v>
      </c>
      <c r="X121" s="49">
        <v>0</v>
      </c>
      <c r="Y121" s="49">
        <v>0</v>
      </c>
      <c r="Z121" s="49">
        <v>6045</v>
      </c>
      <c r="AA121" s="49">
        <v>4.5107347338931524E-4</v>
      </c>
      <c r="AB121" s="107" t="s">
        <v>290</v>
      </c>
      <c r="AC121" s="49">
        <v>25.062000000000001</v>
      </c>
      <c r="AD121" s="49">
        <v>1318</v>
      </c>
      <c r="AE121" s="49">
        <v>5</v>
      </c>
      <c r="AF121" s="49">
        <v>1</v>
      </c>
      <c r="AG121" s="49">
        <v>5</v>
      </c>
      <c r="AH121" s="49">
        <v>5</v>
      </c>
      <c r="AI121" s="49">
        <v>5</v>
      </c>
      <c r="AJ121" s="49">
        <v>5</v>
      </c>
      <c r="AK121" s="107" t="s">
        <v>239</v>
      </c>
      <c r="AN121" s="157">
        <v>9009157300</v>
      </c>
      <c r="AO121" s="107">
        <v>85080.957399999897</v>
      </c>
      <c r="AP121" s="107">
        <v>50756.950000000004</v>
      </c>
    </row>
    <row r="122" spans="1:42" x14ac:dyDescent="0.25">
      <c r="A122">
        <v>9009351100</v>
      </c>
      <c r="B122" t="s">
        <v>2118</v>
      </c>
      <c r="C122" t="s">
        <v>2021</v>
      </c>
      <c r="E122">
        <v>7</v>
      </c>
      <c r="F122" t="s">
        <v>244</v>
      </c>
      <c r="I122" s="49">
        <v>9009140400</v>
      </c>
      <c r="J122" s="49">
        <v>9009140400</v>
      </c>
      <c r="K122" s="107" t="s">
        <v>251</v>
      </c>
      <c r="L122" s="107" t="s">
        <v>244</v>
      </c>
      <c r="M122" s="49">
        <v>59717.657400000098</v>
      </c>
      <c r="N122" s="49">
        <v>2.0521099747744923E-3</v>
      </c>
      <c r="O122" s="49">
        <v>0</v>
      </c>
      <c r="P122" s="49">
        <v>0</v>
      </c>
      <c r="Q122" s="107" t="s">
        <v>290</v>
      </c>
      <c r="R122" s="107" t="s">
        <v>1965</v>
      </c>
      <c r="S122" s="49">
        <v>41243.352400000098</v>
      </c>
      <c r="T122" s="49">
        <v>2.0521099747744923E-3</v>
      </c>
      <c r="U122" s="49">
        <v>0</v>
      </c>
      <c r="V122" s="49">
        <v>0</v>
      </c>
      <c r="W122" s="107" t="s">
        <v>1965</v>
      </c>
      <c r="X122" s="49">
        <v>18474.305</v>
      </c>
      <c r="Y122" s="49">
        <v>2.0521099747744923E-3</v>
      </c>
      <c r="Z122" s="49">
        <v>0</v>
      </c>
      <c r="AA122" s="49">
        <v>0</v>
      </c>
      <c r="AB122" s="107" t="s">
        <v>1965</v>
      </c>
      <c r="AC122" s="49">
        <v>25.062000000000001</v>
      </c>
      <c r="AD122" s="49">
        <v>1318</v>
      </c>
      <c r="AE122" s="49">
        <v>5</v>
      </c>
      <c r="AF122" s="49">
        <v>1</v>
      </c>
      <c r="AG122" s="49">
        <v>5</v>
      </c>
      <c r="AH122" s="49">
        <v>5</v>
      </c>
      <c r="AI122" s="49">
        <v>5</v>
      </c>
      <c r="AJ122" s="49">
        <v>5</v>
      </c>
      <c r="AK122" s="107" t="s">
        <v>239</v>
      </c>
      <c r="AN122" s="157">
        <v>9009157400</v>
      </c>
      <c r="AO122" s="107">
        <v>93459.739199999996</v>
      </c>
      <c r="AP122" s="107">
        <v>63453.120000000003</v>
      </c>
    </row>
    <row r="123" spans="1:42" x14ac:dyDescent="0.25">
      <c r="A123">
        <v>9009351200</v>
      </c>
      <c r="B123" t="s">
        <v>2119</v>
      </c>
      <c r="C123" t="s">
        <v>2021</v>
      </c>
      <c r="E123">
        <v>7</v>
      </c>
      <c r="F123" t="s">
        <v>244</v>
      </c>
      <c r="I123" s="49">
        <v>9009140500</v>
      </c>
      <c r="J123" s="49">
        <v>9009140500</v>
      </c>
      <c r="K123" s="107" t="s">
        <v>264</v>
      </c>
      <c r="L123" s="107" t="s">
        <v>239</v>
      </c>
      <c r="M123" s="49">
        <v>0</v>
      </c>
      <c r="N123" s="49">
        <v>0</v>
      </c>
      <c r="O123" s="49">
        <v>9221.9500000000007</v>
      </c>
      <c r="P123" s="49">
        <v>5.4889331606372202E-4</v>
      </c>
      <c r="Q123" s="107" t="s">
        <v>1966</v>
      </c>
      <c r="R123" s="107" t="s">
        <v>290</v>
      </c>
      <c r="S123" s="49">
        <v>0</v>
      </c>
      <c r="T123" s="49">
        <v>0</v>
      </c>
      <c r="U123" s="49">
        <v>2256.9499999999998</v>
      </c>
      <c r="V123" s="49">
        <v>5.4889331606372202E-4</v>
      </c>
      <c r="W123" s="107" t="s">
        <v>290</v>
      </c>
      <c r="X123" s="49">
        <v>0</v>
      </c>
      <c r="Y123" s="49">
        <v>0</v>
      </c>
      <c r="Z123" s="49">
        <v>6965</v>
      </c>
      <c r="AA123" s="49">
        <v>5.4889331606372202E-4</v>
      </c>
      <c r="AB123" s="107" t="s">
        <v>290</v>
      </c>
      <c r="AC123" s="49">
        <v>16.178999999999998</v>
      </c>
      <c r="AD123" s="49">
        <v>1084</v>
      </c>
      <c r="AE123" s="49">
        <v>5</v>
      </c>
      <c r="AF123" s="49">
        <v>1</v>
      </c>
      <c r="AG123" s="49">
        <v>5</v>
      </c>
      <c r="AH123" s="49">
        <v>5</v>
      </c>
      <c r="AI123" s="49">
        <v>5</v>
      </c>
      <c r="AJ123" s="49">
        <v>8</v>
      </c>
      <c r="AK123" s="107" t="s">
        <v>244</v>
      </c>
      <c r="AN123" s="157">
        <v>9009160100</v>
      </c>
      <c r="AO123" s="107">
        <v>88811.828399999911</v>
      </c>
      <c r="AP123" s="107">
        <v>35951.83</v>
      </c>
    </row>
    <row r="124" spans="1:42" x14ac:dyDescent="0.25">
      <c r="A124">
        <v>9009351300</v>
      </c>
      <c r="B124" t="s">
        <v>2120</v>
      </c>
      <c r="C124" t="s">
        <v>2021</v>
      </c>
      <c r="E124">
        <v>6</v>
      </c>
      <c r="F124" t="s">
        <v>244</v>
      </c>
      <c r="I124" s="49">
        <v>9009140500</v>
      </c>
      <c r="J124" s="49">
        <v>9009140500</v>
      </c>
      <c r="K124" s="107" t="s">
        <v>251</v>
      </c>
      <c r="L124" s="107" t="s">
        <v>244</v>
      </c>
      <c r="M124" s="49">
        <v>65779.7380999999</v>
      </c>
      <c r="N124" s="49">
        <v>2.2604245137898406E-3</v>
      </c>
      <c r="O124" s="49">
        <v>0</v>
      </c>
      <c r="P124" s="49">
        <v>0</v>
      </c>
      <c r="Q124" s="107" t="s">
        <v>290</v>
      </c>
      <c r="R124" s="107" t="s">
        <v>1965</v>
      </c>
      <c r="S124" s="49">
        <v>40619.569599999901</v>
      </c>
      <c r="T124" s="49">
        <v>2.2604245137898406E-3</v>
      </c>
      <c r="U124" s="49">
        <v>0</v>
      </c>
      <c r="V124" s="49">
        <v>0</v>
      </c>
      <c r="W124" s="107" t="s">
        <v>1965</v>
      </c>
      <c r="X124" s="49">
        <v>25160.1685</v>
      </c>
      <c r="Y124" s="49">
        <v>2.2604245137898406E-3</v>
      </c>
      <c r="Z124" s="49">
        <v>0</v>
      </c>
      <c r="AA124" s="49">
        <v>0</v>
      </c>
      <c r="AB124" s="107" t="s">
        <v>1965</v>
      </c>
      <c r="AC124" s="49">
        <v>16.178999999999998</v>
      </c>
      <c r="AD124" s="49">
        <v>1084</v>
      </c>
      <c r="AE124" s="49">
        <v>5</v>
      </c>
      <c r="AF124" s="49">
        <v>1</v>
      </c>
      <c r="AG124" s="49">
        <v>5</v>
      </c>
      <c r="AH124" s="49">
        <v>5</v>
      </c>
      <c r="AI124" s="49">
        <v>5</v>
      </c>
      <c r="AJ124" s="49">
        <v>8</v>
      </c>
      <c r="AK124" s="107" t="s">
        <v>244</v>
      </c>
      <c r="AN124" s="157">
        <v>9009160200</v>
      </c>
      <c r="AO124" s="107">
        <v>127241.0607</v>
      </c>
      <c r="AP124" s="107">
        <v>40561.25</v>
      </c>
    </row>
    <row r="125" spans="1:42" x14ac:dyDescent="0.25">
      <c r="A125">
        <v>9009351400</v>
      </c>
      <c r="B125" t="s">
        <v>2121</v>
      </c>
      <c r="C125" t="s">
        <v>2021</v>
      </c>
      <c r="E125">
        <v>7</v>
      </c>
      <c r="F125" t="s">
        <v>244</v>
      </c>
      <c r="I125" s="49">
        <v>9009140600</v>
      </c>
      <c r="J125" s="49">
        <v>9009140600</v>
      </c>
      <c r="K125" s="107" t="s">
        <v>264</v>
      </c>
      <c r="L125" s="107" t="s">
        <v>239</v>
      </c>
      <c r="M125" s="49">
        <v>0</v>
      </c>
      <c r="N125" s="49">
        <v>0</v>
      </c>
      <c r="O125" s="49">
        <v>28049.65</v>
      </c>
      <c r="P125" s="49">
        <v>1.6695238428886276E-3</v>
      </c>
      <c r="Q125" s="107" t="s">
        <v>1966</v>
      </c>
      <c r="R125" s="107" t="s">
        <v>290</v>
      </c>
      <c r="S125" s="49">
        <v>0</v>
      </c>
      <c r="T125" s="49">
        <v>0</v>
      </c>
      <c r="U125" s="49">
        <v>3999.65</v>
      </c>
      <c r="V125" s="49">
        <v>1.6695238428886276E-3</v>
      </c>
      <c r="W125" s="107" t="s">
        <v>290</v>
      </c>
      <c r="X125" s="49">
        <v>0</v>
      </c>
      <c r="Y125" s="49">
        <v>0</v>
      </c>
      <c r="Z125" s="49">
        <v>24050</v>
      </c>
      <c r="AA125" s="49">
        <v>1.6695238428886276E-3</v>
      </c>
      <c r="AB125" s="107" t="s">
        <v>290</v>
      </c>
      <c r="AC125" s="49">
        <v>16.623000000000001</v>
      </c>
      <c r="AD125" s="49">
        <v>1195</v>
      </c>
      <c r="AE125" s="49">
        <v>5</v>
      </c>
      <c r="AF125" s="49">
        <v>1</v>
      </c>
      <c r="AG125" s="49">
        <v>5</v>
      </c>
      <c r="AH125" s="49">
        <v>5</v>
      </c>
      <c r="AI125" s="49">
        <v>5</v>
      </c>
      <c r="AJ125" s="49">
        <v>6</v>
      </c>
      <c r="AK125" s="107" t="s">
        <v>244</v>
      </c>
      <c r="AN125" s="157">
        <v>9009165100</v>
      </c>
      <c r="AO125" s="107">
        <v>60626.775900000102</v>
      </c>
      <c r="AP125" s="107">
        <v>29109.47</v>
      </c>
    </row>
    <row r="126" spans="1:42" x14ac:dyDescent="0.25">
      <c r="A126">
        <v>9009351800</v>
      </c>
      <c r="B126" t="s">
        <v>2122</v>
      </c>
      <c r="C126" t="s">
        <v>2021</v>
      </c>
      <c r="E126">
        <v>5</v>
      </c>
      <c r="F126" t="s">
        <v>239</v>
      </c>
      <c r="I126" s="49">
        <v>9009140600</v>
      </c>
      <c r="J126" s="49">
        <v>9009140600</v>
      </c>
      <c r="K126" s="107" t="s">
        <v>251</v>
      </c>
      <c r="L126" s="107" t="s">
        <v>244</v>
      </c>
      <c r="M126" s="49">
        <v>78663.046799999895</v>
      </c>
      <c r="N126" s="49">
        <v>2.7031405787265898E-3</v>
      </c>
      <c r="O126" s="49">
        <v>0</v>
      </c>
      <c r="P126" s="49">
        <v>0</v>
      </c>
      <c r="Q126" s="107" t="s">
        <v>290</v>
      </c>
      <c r="R126" s="107" t="s">
        <v>1965</v>
      </c>
      <c r="S126" s="49">
        <v>52288.773399999904</v>
      </c>
      <c r="T126" s="49">
        <v>2.7031405787265898E-3</v>
      </c>
      <c r="U126" s="49">
        <v>0</v>
      </c>
      <c r="V126" s="49">
        <v>0</v>
      </c>
      <c r="W126" s="107" t="s">
        <v>1965</v>
      </c>
      <c r="X126" s="49">
        <v>26374.273399999998</v>
      </c>
      <c r="Y126" s="49">
        <v>2.7031405787265898E-3</v>
      </c>
      <c r="Z126" s="49">
        <v>0</v>
      </c>
      <c r="AA126" s="49">
        <v>0</v>
      </c>
      <c r="AB126" s="107" t="s">
        <v>1965</v>
      </c>
      <c r="AC126" s="49">
        <v>16.623000000000001</v>
      </c>
      <c r="AD126" s="49">
        <v>1195</v>
      </c>
      <c r="AE126" s="49">
        <v>5</v>
      </c>
      <c r="AF126" s="49">
        <v>1</v>
      </c>
      <c r="AG126" s="49">
        <v>5</v>
      </c>
      <c r="AH126" s="49">
        <v>5</v>
      </c>
      <c r="AI126" s="49">
        <v>5</v>
      </c>
      <c r="AJ126" s="49">
        <v>6</v>
      </c>
      <c r="AK126" s="107" t="s">
        <v>244</v>
      </c>
      <c r="AN126" s="157">
        <v>9009165200</v>
      </c>
      <c r="AO126" s="107">
        <v>48468.042599999899</v>
      </c>
      <c r="AP126" s="107">
        <v>13366.62</v>
      </c>
    </row>
    <row r="127" spans="1:42" x14ac:dyDescent="0.25">
      <c r="A127">
        <v>9001035100</v>
      </c>
      <c r="B127" t="s">
        <v>2123</v>
      </c>
      <c r="C127" t="s">
        <v>1996</v>
      </c>
      <c r="E127">
        <v>2</v>
      </c>
      <c r="F127" t="s">
        <v>239</v>
      </c>
      <c r="I127" s="49">
        <v>9009140700</v>
      </c>
      <c r="J127" s="49">
        <v>9009140700</v>
      </c>
      <c r="K127" s="107" t="s">
        <v>264</v>
      </c>
      <c r="L127" s="107" t="s">
        <v>239</v>
      </c>
      <c r="M127" s="49">
        <v>0</v>
      </c>
      <c r="N127" s="49">
        <v>0</v>
      </c>
      <c r="O127" s="49">
        <v>11814.03</v>
      </c>
      <c r="P127" s="49">
        <v>7.0317471931384296E-4</v>
      </c>
      <c r="Q127" s="107" t="s">
        <v>1966</v>
      </c>
      <c r="R127" s="107" t="s">
        <v>290</v>
      </c>
      <c r="S127" s="49">
        <v>0</v>
      </c>
      <c r="T127" s="49">
        <v>0</v>
      </c>
      <c r="U127" s="49">
        <v>2774.03</v>
      </c>
      <c r="V127" s="49">
        <v>7.0317471931384296E-4</v>
      </c>
      <c r="W127" s="107" t="s">
        <v>290</v>
      </c>
      <c r="X127" s="49">
        <v>0</v>
      </c>
      <c r="Y127" s="49">
        <v>0</v>
      </c>
      <c r="Z127" s="49">
        <v>9040</v>
      </c>
      <c r="AA127" s="49">
        <v>7.0317471931384296E-4</v>
      </c>
      <c r="AB127" s="107" t="s">
        <v>290</v>
      </c>
      <c r="AC127" s="49">
        <v>21.324999999999999</v>
      </c>
      <c r="AD127" s="49">
        <v>1040</v>
      </c>
      <c r="AE127" s="49">
        <v>5</v>
      </c>
      <c r="AF127" s="49">
        <v>1</v>
      </c>
      <c r="AG127" s="49">
        <v>5</v>
      </c>
      <c r="AH127" s="49">
        <v>5</v>
      </c>
      <c r="AI127" s="49">
        <v>5</v>
      </c>
      <c r="AJ127" s="49">
        <v>5</v>
      </c>
      <c r="AK127" s="107" t="s">
        <v>239</v>
      </c>
      <c r="AN127" s="157">
        <v>9009165300</v>
      </c>
      <c r="AO127" s="107">
        <v>34716.817999999999</v>
      </c>
      <c r="AP127" s="107">
        <v>13678.03</v>
      </c>
    </row>
    <row r="128" spans="1:42" x14ac:dyDescent="0.25">
      <c r="A128">
        <v>9009352701</v>
      </c>
      <c r="B128" t="s">
        <v>2124</v>
      </c>
      <c r="C128" t="s">
        <v>2021</v>
      </c>
      <c r="E128">
        <v>6</v>
      </c>
      <c r="F128" t="s">
        <v>244</v>
      </c>
      <c r="I128" s="49">
        <v>9009140700</v>
      </c>
      <c r="J128" s="49">
        <v>9009140700</v>
      </c>
      <c r="K128" s="107" t="s">
        <v>251</v>
      </c>
      <c r="L128" s="107" t="s">
        <v>244</v>
      </c>
      <c r="M128" s="49">
        <v>77617.0153999998</v>
      </c>
      <c r="N128" s="49">
        <v>2.6671952392185549E-3</v>
      </c>
      <c r="O128" s="49">
        <v>0</v>
      </c>
      <c r="P128" s="49">
        <v>0</v>
      </c>
      <c r="Q128" s="107" t="s">
        <v>290</v>
      </c>
      <c r="R128" s="107" t="s">
        <v>1965</v>
      </c>
      <c r="S128" s="49">
        <v>46744.9413999998</v>
      </c>
      <c r="T128" s="49">
        <v>2.6671952392185549E-3</v>
      </c>
      <c r="U128" s="49">
        <v>0</v>
      </c>
      <c r="V128" s="49">
        <v>0</v>
      </c>
      <c r="W128" s="107" t="s">
        <v>1965</v>
      </c>
      <c r="X128" s="49">
        <v>30872.074000000001</v>
      </c>
      <c r="Y128" s="49">
        <v>2.6671952392185549E-3</v>
      </c>
      <c r="Z128" s="49">
        <v>0</v>
      </c>
      <c r="AA128" s="49">
        <v>0</v>
      </c>
      <c r="AB128" s="107" t="s">
        <v>1965</v>
      </c>
      <c r="AC128" s="49">
        <v>21.324999999999999</v>
      </c>
      <c r="AD128" s="49">
        <v>1040</v>
      </c>
      <c r="AE128" s="49">
        <v>5</v>
      </c>
      <c r="AF128" s="49">
        <v>1</v>
      </c>
      <c r="AG128" s="49">
        <v>5</v>
      </c>
      <c r="AH128" s="49">
        <v>5</v>
      </c>
      <c r="AI128" s="49">
        <v>5</v>
      </c>
      <c r="AJ128" s="49">
        <v>5</v>
      </c>
      <c r="AK128" s="107" t="s">
        <v>239</v>
      </c>
      <c r="AN128" s="157">
        <v>9009165400</v>
      </c>
      <c r="AO128" s="107">
        <v>82247.570100000201</v>
      </c>
      <c r="AP128" s="107">
        <v>93458.42</v>
      </c>
    </row>
    <row r="129" spans="1:42" x14ac:dyDescent="0.25">
      <c r="A129">
        <v>9009352702</v>
      </c>
      <c r="B129" t="s">
        <v>2125</v>
      </c>
      <c r="C129" t="s">
        <v>2021</v>
      </c>
      <c r="E129">
        <v>4</v>
      </c>
      <c r="F129" t="s">
        <v>239</v>
      </c>
      <c r="I129" s="49">
        <v>9009140800</v>
      </c>
      <c r="J129" s="49">
        <v>9009140800</v>
      </c>
      <c r="K129" s="107" t="s">
        <v>260</v>
      </c>
      <c r="L129" s="107" t="s">
        <v>239</v>
      </c>
      <c r="M129" s="49">
        <v>0</v>
      </c>
      <c r="N129" s="49">
        <v>0</v>
      </c>
      <c r="O129" s="49">
        <v>275</v>
      </c>
      <c r="P129" s="49">
        <v>1.6368085048988939E-5</v>
      </c>
      <c r="Q129" s="107" t="s">
        <v>1966</v>
      </c>
      <c r="R129" s="107" t="s">
        <v>290</v>
      </c>
      <c r="S129" s="49">
        <v>0</v>
      </c>
      <c r="T129" s="49">
        <v>0</v>
      </c>
      <c r="U129" s="49">
        <v>275</v>
      </c>
      <c r="V129" s="49">
        <v>1.6368085048988939E-5</v>
      </c>
      <c r="W129" s="107" t="s">
        <v>290</v>
      </c>
      <c r="X129" s="49">
        <v>0</v>
      </c>
      <c r="Y129" s="49">
        <v>0</v>
      </c>
      <c r="Z129" s="49">
        <v>0</v>
      </c>
      <c r="AA129" s="49">
        <v>1.6368085048988939E-5</v>
      </c>
      <c r="AB129" s="107" t="s">
        <v>290</v>
      </c>
      <c r="AC129" s="49">
        <v>18.669</v>
      </c>
      <c r="AD129" s="49">
        <v>1166</v>
      </c>
      <c r="AE129" s="49">
        <v>5</v>
      </c>
      <c r="AF129" s="49">
        <v>1</v>
      </c>
      <c r="AG129" s="49">
        <v>4</v>
      </c>
      <c r="AH129" s="49">
        <v>4.5</v>
      </c>
      <c r="AI129" s="49">
        <v>5</v>
      </c>
      <c r="AJ129" s="49">
        <v>5</v>
      </c>
      <c r="AK129" s="107" t="s">
        <v>239</v>
      </c>
      <c r="AN129" s="157">
        <v>9009165600</v>
      </c>
      <c r="AO129" s="107">
        <v>85902.613000000201</v>
      </c>
      <c r="AP129" s="107">
        <v>29461.26</v>
      </c>
    </row>
    <row r="130" spans="1:42" x14ac:dyDescent="0.25">
      <c r="A130">
        <v>9009352800</v>
      </c>
      <c r="B130" t="s">
        <v>2126</v>
      </c>
      <c r="C130" t="s">
        <v>2021</v>
      </c>
      <c r="E130">
        <v>5</v>
      </c>
      <c r="F130" t="s">
        <v>239</v>
      </c>
      <c r="I130" s="49">
        <v>9009140800</v>
      </c>
      <c r="J130" s="49">
        <v>9009140800</v>
      </c>
      <c r="K130" s="107" t="s">
        <v>265</v>
      </c>
      <c r="L130" s="107" t="s">
        <v>239</v>
      </c>
      <c r="M130" s="49">
        <v>0</v>
      </c>
      <c r="N130" s="49">
        <v>0</v>
      </c>
      <c r="O130" s="49">
        <v>110</v>
      </c>
      <c r="P130" s="49">
        <v>6.5472340195955756E-6</v>
      </c>
      <c r="Q130" s="107" t="s">
        <v>1966</v>
      </c>
      <c r="R130" s="107" t="s">
        <v>290</v>
      </c>
      <c r="S130" s="49">
        <v>0</v>
      </c>
      <c r="T130" s="49">
        <v>0</v>
      </c>
      <c r="U130" s="49">
        <v>110</v>
      </c>
      <c r="V130" s="49">
        <v>6.5472340195955756E-6</v>
      </c>
      <c r="W130" s="107" t="s">
        <v>290</v>
      </c>
      <c r="X130" s="49">
        <v>0</v>
      </c>
      <c r="Y130" s="49">
        <v>0</v>
      </c>
      <c r="Z130" s="49">
        <v>0</v>
      </c>
      <c r="AA130" s="49">
        <v>6.5472340195955756E-6</v>
      </c>
      <c r="AB130" s="107" t="s">
        <v>290</v>
      </c>
      <c r="AC130" s="49">
        <v>18.669</v>
      </c>
      <c r="AD130" s="49">
        <v>1166</v>
      </c>
      <c r="AE130" s="49">
        <v>5</v>
      </c>
      <c r="AF130" s="49">
        <v>1</v>
      </c>
      <c r="AG130" s="49">
        <v>4</v>
      </c>
      <c r="AH130" s="49">
        <v>4.5</v>
      </c>
      <c r="AI130" s="49">
        <v>5</v>
      </c>
      <c r="AJ130" s="49">
        <v>5</v>
      </c>
      <c r="AK130" s="107" t="s">
        <v>239</v>
      </c>
      <c r="AN130" s="157">
        <v>9009165700</v>
      </c>
      <c r="AO130" s="107">
        <v>67016.043900000004</v>
      </c>
      <c r="AP130" s="107">
        <v>54627.07</v>
      </c>
    </row>
    <row r="131" spans="1:42" x14ac:dyDescent="0.25">
      <c r="A131">
        <v>9001035200</v>
      </c>
      <c r="B131" t="s">
        <v>2127</v>
      </c>
      <c r="C131" t="s">
        <v>1996</v>
      </c>
      <c r="E131">
        <v>2</v>
      </c>
      <c r="F131" t="s">
        <v>239</v>
      </c>
      <c r="I131" s="49">
        <v>9009140800</v>
      </c>
      <c r="J131" s="49">
        <v>9009140800</v>
      </c>
      <c r="K131" s="107" t="s">
        <v>241</v>
      </c>
      <c r="L131" s="107" t="s">
        <v>239</v>
      </c>
      <c r="M131" s="49">
        <v>739.49120000000005</v>
      </c>
      <c r="N131" s="49">
        <v>2.5411533771550063E-5</v>
      </c>
      <c r="O131" s="49">
        <v>860</v>
      </c>
      <c r="P131" s="49">
        <v>5.1187465971383593E-5</v>
      </c>
      <c r="Q131" s="107" t="s">
        <v>1966</v>
      </c>
      <c r="R131" s="107" t="s">
        <v>1966</v>
      </c>
      <c r="S131" s="49">
        <v>0</v>
      </c>
      <c r="T131" s="49">
        <v>2.5411533771550063E-5</v>
      </c>
      <c r="U131" s="49">
        <v>860</v>
      </c>
      <c r="V131" s="49">
        <v>5.1187465971383593E-5</v>
      </c>
      <c r="W131" s="107" t="s">
        <v>1966</v>
      </c>
      <c r="X131" s="49">
        <v>739.49120000000005</v>
      </c>
      <c r="Y131" s="49">
        <v>2.5411533771550063E-5</v>
      </c>
      <c r="Z131" s="49">
        <v>0</v>
      </c>
      <c r="AA131" s="49">
        <v>5.1187465971383593E-5</v>
      </c>
      <c r="AB131" s="107" t="s">
        <v>1966</v>
      </c>
      <c r="AC131" s="49">
        <v>18.669</v>
      </c>
      <c r="AD131" s="49">
        <v>1166</v>
      </c>
      <c r="AE131" s="49">
        <v>5</v>
      </c>
      <c r="AF131" s="49">
        <v>1</v>
      </c>
      <c r="AG131" s="49">
        <v>4</v>
      </c>
      <c r="AH131" s="49">
        <v>4.5</v>
      </c>
      <c r="AI131" s="49">
        <v>5</v>
      </c>
      <c r="AJ131" s="49">
        <v>5</v>
      </c>
      <c r="AK131" s="107" t="s">
        <v>239</v>
      </c>
      <c r="AN131" s="157">
        <v>9009165801</v>
      </c>
      <c r="AO131" s="107">
        <v>77328.733099999998</v>
      </c>
      <c r="AP131" s="107">
        <v>12576.38</v>
      </c>
    </row>
    <row r="132" spans="1:42" x14ac:dyDescent="0.25">
      <c r="A132">
        <v>9001035400</v>
      </c>
      <c r="B132" t="s">
        <v>2128</v>
      </c>
      <c r="C132" t="s">
        <v>1996</v>
      </c>
      <c r="E132">
        <v>2</v>
      </c>
      <c r="F132" t="s">
        <v>239</v>
      </c>
      <c r="I132" s="49">
        <v>9009140800</v>
      </c>
      <c r="J132" s="49">
        <v>9009140800</v>
      </c>
      <c r="K132" s="107" t="s">
        <v>266</v>
      </c>
      <c r="L132" s="107" t="s">
        <v>239</v>
      </c>
      <c r="M132" s="49">
        <v>0</v>
      </c>
      <c r="N132" s="49">
        <v>0</v>
      </c>
      <c r="O132" s="49">
        <v>155</v>
      </c>
      <c r="P132" s="49">
        <v>9.2256479367028557E-6</v>
      </c>
      <c r="Q132" s="107" t="s">
        <v>1966</v>
      </c>
      <c r="R132" s="107" t="s">
        <v>290</v>
      </c>
      <c r="S132" s="49">
        <v>0</v>
      </c>
      <c r="T132" s="49">
        <v>0</v>
      </c>
      <c r="U132" s="49">
        <v>155</v>
      </c>
      <c r="V132" s="49">
        <v>9.2256479367028557E-6</v>
      </c>
      <c r="W132" s="107" t="s">
        <v>290</v>
      </c>
      <c r="X132" s="49">
        <v>0</v>
      </c>
      <c r="Y132" s="49">
        <v>0</v>
      </c>
      <c r="Z132" s="49">
        <v>0</v>
      </c>
      <c r="AA132" s="49">
        <v>9.2256479367028557E-6</v>
      </c>
      <c r="AB132" s="107" t="s">
        <v>290</v>
      </c>
      <c r="AC132" s="49">
        <v>18.669</v>
      </c>
      <c r="AD132" s="49">
        <v>1166</v>
      </c>
      <c r="AE132" s="49">
        <v>5</v>
      </c>
      <c r="AF132" s="49">
        <v>1</v>
      </c>
      <c r="AG132" s="49">
        <v>4</v>
      </c>
      <c r="AH132" s="49">
        <v>4.5</v>
      </c>
      <c r="AI132" s="49">
        <v>5</v>
      </c>
      <c r="AJ132" s="49">
        <v>5</v>
      </c>
      <c r="AK132" s="107" t="s">
        <v>239</v>
      </c>
      <c r="AN132" s="157">
        <v>9009165802</v>
      </c>
      <c r="AO132" s="107">
        <v>76841.958499999906</v>
      </c>
      <c r="AP132" s="107">
        <v>50093.18</v>
      </c>
    </row>
    <row r="133" spans="1:42" x14ac:dyDescent="0.25">
      <c r="A133">
        <v>9009361500</v>
      </c>
      <c r="B133" t="s">
        <v>2129</v>
      </c>
      <c r="C133" t="s">
        <v>2021</v>
      </c>
      <c r="E133">
        <v>5</v>
      </c>
      <c r="F133" t="s">
        <v>239</v>
      </c>
      <c r="I133" s="49">
        <v>9009140800</v>
      </c>
      <c r="J133" s="49">
        <v>9009140800</v>
      </c>
      <c r="K133" s="107" t="s">
        <v>267</v>
      </c>
      <c r="L133" s="107" t="s">
        <v>239</v>
      </c>
      <c r="M133" s="49">
        <v>0</v>
      </c>
      <c r="N133" s="49">
        <v>0</v>
      </c>
      <c r="O133" s="49">
        <v>95</v>
      </c>
      <c r="P133" s="49">
        <v>5.654429380559815E-6</v>
      </c>
      <c r="Q133" s="107" t="s">
        <v>1966</v>
      </c>
      <c r="R133" s="107" t="s">
        <v>290</v>
      </c>
      <c r="S133" s="49">
        <v>0</v>
      </c>
      <c r="T133" s="49">
        <v>0</v>
      </c>
      <c r="U133" s="49">
        <v>95</v>
      </c>
      <c r="V133" s="49">
        <v>5.654429380559815E-6</v>
      </c>
      <c r="W133" s="107" t="s">
        <v>290</v>
      </c>
      <c r="X133" s="49">
        <v>0</v>
      </c>
      <c r="Y133" s="49">
        <v>0</v>
      </c>
      <c r="Z133" s="49">
        <v>0</v>
      </c>
      <c r="AA133" s="49">
        <v>5.654429380559815E-6</v>
      </c>
      <c r="AB133" s="107" t="s">
        <v>290</v>
      </c>
      <c r="AC133" s="49">
        <v>18.669</v>
      </c>
      <c r="AD133" s="49">
        <v>1166</v>
      </c>
      <c r="AE133" s="49">
        <v>5</v>
      </c>
      <c r="AF133" s="49">
        <v>1</v>
      </c>
      <c r="AG133" s="49">
        <v>4</v>
      </c>
      <c r="AH133" s="49">
        <v>4.5</v>
      </c>
      <c r="AI133" s="49">
        <v>5</v>
      </c>
      <c r="AJ133" s="49">
        <v>5</v>
      </c>
      <c r="AK133" s="107" t="s">
        <v>239</v>
      </c>
      <c r="AN133" s="157">
        <v>9009165900</v>
      </c>
      <c r="AO133" s="107">
        <v>144930.68359999999</v>
      </c>
      <c r="AP133" s="107">
        <v>65336.89</v>
      </c>
    </row>
    <row r="134" spans="1:42" x14ac:dyDescent="0.25">
      <c r="A134">
        <v>9001042500</v>
      </c>
      <c r="B134" t="s">
        <v>2130</v>
      </c>
      <c r="C134" t="s">
        <v>1996</v>
      </c>
      <c r="E134">
        <v>2</v>
      </c>
      <c r="F134" t="s">
        <v>239</v>
      </c>
      <c r="I134" s="49">
        <v>9009140800</v>
      </c>
      <c r="J134" s="49">
        <v>9009140800</v>
      </c>
      <c r="K134" s="107" t="s">
        <v>264</v>
      </c>
      <c r="L134" s="107" t="s">
        <v>239</v>
      </c>
      <c r="M134" s="49">
        <v>0</v>
      </c>
      <c r="N134" s="49">
        <v>0</v>
      </c>
      <c r="O134" s="49">
        <v>5663.71</v>
      </c>
      <c r="P134" s="49">
        <v>3.3710577081021506E-4</v>
      </c>
      <c r="Q134" s="107" t="s">
        <v>1966</v>
      </c>
      <c r="R134" s="107" t="s">
        <v>290</v>
      </c>
      <c r="S134" s="49">
        <v>0</v>
      </c>
      <c r="T134" s="49">
        <v>0</v>
      </c>
      <c r="U134" s="49">
        <v>3852.71</v>
      </c>
      <c r="V134" s="49">
        <v>3.3710577081021506E-4</v>
      </c>
      <c r="W134" s="107" t="s">
        <v>290</v>
      </c>
      <c r="X134" s="49">
        <v>0</v>
      </c>
      <c r="Y134" s="49">
        <v>0</v>
      </c>
      <c r="Z134" s="49">
        <v>1811</v>
      </c>
      <c r="AA134" s="49">
        <v>3.3710577081021506E-4</v>
      </c>
      <c r="AB134" s="107" t="s">
        <v>290</v>
      </c>
      <c r="AC134" s="49">
        <v>18.669</v>
      </c>
      <c r="AD134" s="49">
        <v>1166</v>
      </c>
      <c r="AE134" s="49">
        <v>5</v>
      </c>
      <c r="AF134" s="49">
        <v>1</v>
      </c>
      <c r="AG134" s="49">
        <v>4</v>
      </c>
      <c r="AH134" s="49">
        <v>4.5</v>
      </c>
      <c r="AI134" s="49">
        <v>5</v>
      </c>
      <c r="AJ134" s="49">
        <v>5</v>
      </c>
      <c r="AK134" s="107" t="s">
        <v>239</v>
      </c>
      <c r="AN134" s="157">
        <v>9009166001</v>
      </c>
      <c r="AO134" s="107">
        <v>103220.78479999999</v>
      </c>
      <c r="AP134" s="107">
        <v>63414.76</v>
      </c>
    </row>
    <row r="135" spans="1:42" x14ac:dyDescent="0.25">
      <c r="A135">
        <v>9001042700</v>
      </c>
      <c r="B135" t="s">
        <v>2131</v>
      </c>
      <c r="C135" t="s">
        <v>1996</v>
      </c>
      <c r="E135">
        <v>2</v>
      </c>
      <c r="F135" t="s">
        <v>239</v>
      </c>
      <c r="I135" s="49">
        <v>9009140800</v>
      </c>
      <c r="J135" s="49">
        <v>9009140800</v>
      </c>
      <c r="K135" s="107" t="s">
        <v>251</v>
      </c>
      <c r="L135" s="107" t="s">
        <v>244</v>
      </c>
      <c r="M135" s="49">
        <v>79702.388000000006</v>
      </c>
      <c r="N135" s="49">
        <v>2.7388560192943292E-3</v>
      </c>
      <c r="O135" s="49">
        <v>0</v>
      </c>
      <c r="P135" s="49">
        <v>0</v>
      </c>
      <c r="Q135" s="107" t="s">
        <v>290</v>
      </c>
      <c r="R135" s="107" t="s">
        <v>1965</v>
      </c>
      <c r="S135" s="49">
        <v>50564.050300000003</v>
      </c>
      <c r="T135" s="49">
        <v>2.7388560192943292E-3</v>
      </c>
      <c r="U135" s="49">
        <v>0</v>
      </c>
      <c r="V135" s="49">
        <v>0</v>
      </c>
      <c r="W135" s="107" t="s">
        <v>1965</v>
      </c>
      <c r="X135" s="49">
        <v>29138.3377</v>
      </c>
      <c r="Y135" s="49">
        <v>2.7388560192943292E-3</v>
      </c>
      <c r="Z135" s="49">
        <v>0</v>
      </c>
      <c r="AA135" s="49">
        <v>0</v>
      </c>
      <c r="AB135" s="107" t="s">
        <v>1965</v>
      </c>
      <c r="AC135" s="49">
        <v>18.669</v>
      </c>
      <c r="AD135" s="49">
        <v>1166</v>
      </c>
      <c r="AE135" s="49">
        <v>5</v>
      </c>
      <c r="AF135" s="49">
        <v>1</v>
      </c>
      <c r="AG135" s="49">
        <v>4</v>
      </c>
      <c r="AH135" s="49">
        <v>4.5</v>
      </c>
      <c r="AI135" s="49">
        <v>5</v>
      </c>
      <c r="AJ135" s="49">
        <v>5</v>
      </c>
      <c r="AK135" s="107" t="s">
        <v>239</v>
      </c>
      <c r="AN135" s="157">
        <v>9009166002</v>
      </c>
      <c r="AO135" s="107">
        <v>88812.750200000111</v>
      </c>
      <c r="AP135" s="107">
        <v>25722.63</v>
      </c>
    </row>
    <row r="136" spans="1:42" x14ac:dyDescent="0.25">
      <c r="A136">
        <v>9001042800</v>
      </c>
      <c r="B136" t="s">
        <v>2132</v>
      </c>
      <c r="C136" t="s">
        <v>1996</v>
      </c>
      <c r="E136">
        <v>3</v>
      </c>
      <c r="F136" t="s">
        <v>239</v>
      </c>
      <c r="I136" s="49">
        <v>9009140800</v>
      </c>
      <c r="J136" s="49">
        <v>9009140800</v>
      </c>
      <c r="K136" s="107" t="s">
        <v>268</v>
      </c>
      <c r="L136" s="107" t="s">
        <v>239</v>
      </c>
      <c r="M136" s="49">
        <v>0</v>
      </c>
      <c r="N136" s="49">
        <v>0</v>
      </c>
      <c r="O136" s="49">
        <v>25</v>
      </c>
      <c r="P136" s="49">
        <v>1.4880077317262672E-6</v>
      </c>
      <c r="Q136" s="107" t="s">
        <v>1966</v>
      </c>
      <c r="R136" s="107" t="s">
        <v>290</v>
      </c>
      <c r="S136" s="49">
        <v>0</v>
      </c>
      <c r="T136" s="49">
        <v>0</v>
      </c>
      <c r="U136" s="49">
        <v>25</v>
      </c>
      <c r="V136" s="49">
        <v>1.4880077317262672E-6</v>
      </c>
      <c r="W136" s="107" t="s">
        <v>290</v>
      </c>
      <c r="X136" s="49">
        <v>0</v>
      </c>
      <c r="Y136" s="49">
        <v>0</v>
      </c>
      <c r="Z136" s="49">
        <v>0</v>
      </c>
      <c r="AA136" s="49">
        <v>1.4880077317262672E-6</v>
      </c>
      <c r="AB136" s="107" t="s">
        <v>290</v>
      </c>
      <c r="AC136" s="49">
        <v>18.669</v>
      </c>
      <c r="AD136" s="49">
        <v>1166</v>
      </c>
      <c r="AE136" s="49">
        <v>5</v>
      </c>
      <c r="AF136" s="49">
        <v>1</v>
      </c>
      <c r="AG136" s="49">
        <v>4</v>
      </c>
      <c r="AH136" s="49">
        <v>4.5</v>
      </c>
      <c r="AI136" s="49">
        <v>5</v>
      </c>
      <c r="AJ136" s="49">
        <v>5</v>
      </c>
      <c r="AK136" s="107" t="s">
        <v>239</v>
      </c>
      <c r="AN136" s="157">
        <v>9009167100</v>
      </c>
      <c r="AO136" s="107">
        <v>176622.90370000002</v>
      </c>
      <c r="AP136" s="107">
        <v>93222.22</v>
      </c>
    </row>
    <row r="137" spans="1:42" x14ac:dyDescent="0.25">
      <c r="A137">
        <v>9001043100</v>
      </c>
      <c r="B137" t="s">
        <v>2133</v>
      </c>
      <c r="C137" t="s">
        <v>1996</v>
      </c>
      <c r="E137">
        <v>2</v>
      </c>
      <c r="F137" t="s">
        <v>239</v>
      </c>
      <c r="I137" s="49">
        <v>9009140800</v>
      </c>
      <c r="J137" s="49">
        <v>9009140800</v>
      </c>
      <c r="K137" s="107" t="s">
        <v>269</v>
      </c>
      <c r="L137" s="107" t="s">
        <v>239</v>
      </c>
      <c r="M137" s="49">
        <v>0</v>
      </c>
      <c r="N137" s="49">
        <v>0</v>
      </c>
      <c r="O137" s="49">
        <v>275</v>
      </c>
      <c r="P137" s="49">
        <v>1.6368085048988939E-5</v>
      </c>
      <c r="Q137" s="107" t="s">
        <v>1966</v>
      </c>
      <c r="R137" s="107" t="s">
        <v>290</v>
      </c>
      <c r="S137" s="49">
        <v>0</v>
      </c>
      <c r="T137" s="49">
        <v>0</v>
      </c>
      <c r="U137" s="49">
        <v>275</v>
      </c>
      <c r="V137" s="49">
        <v>1.6368085048988939E-5</v>
      </c>
      <c r="W137" s="107" t="s">
        <v>290</v>
      </c>
      <c r="X137" s="49">
        <v>0</v>
      </c>
      <c r="Y137" s="49">
        <v>0</v>
      </c>
      <c r="Z137" s="49">
        <v>0</v>
      </c>
      <c r="AA137" s="49">
        <v>1.6368085048988939E-5</v>
      </c>
      <c r="AB137" s="107" t="s">
        <v>290</v>
      </c>
      <c r="AC137" s="49">
        <v>18.669</v>
      </c>
      <c r="AD137" s="49">
        <v>1166</v>
      </c>
      <c r="AE137" s="49">
        <v>5</v>
      </c>
      <c r="AF137" s="49">
        <v>1</v>
      </c>
      <c r="AG137" s="49">
        <v>4</v>
      </c>
      <c r="AH137" s="49">
        <v>4.5</v>
      </c>
      <c r="AI137" s="49">
        <v>5</v>
      </c>
      <c r="AJ137" s="49">
        <v>5</v>
      </c>
      <c r="AK137" s="107" t="s">
        <v>239</v>
      </c>
      <c r="AN137" s="157">
        <v>9009167201</v>
      </c>
      <c r="AO137" s="107">
        <v>82307.532499999914</v>
      </c>
      <c r="AP137" s="107">
        <v>34422.239999999998</v>
      </c>
    </row>
    <row r="138" spans="1:42" x14ac:dyDescent="0.25">
      <c r="A138">
        <v>9001043200</v>
      </c>
      <c r="B138" t="s">
        <v>2134</v>
      </c>
      <c r="C138" t="s">
        <v>1996</v>
      </c>
      <c r="E138">
        <v>3</v>
      </c>
      <c r="F138" t="s">
        <v>239</v>
      </c>
      <c r="I138" s="49">
        <v>9009140800</v>
      </c>
      <c r="J138" s="49">
        <v>9009140800</v>
      </c>
      <c r="K138" s="107" t="s">
        <v>270</v>
      </c>
      <c r="L138" s="107" t="s">
        <v>239</v>
      </c>
      <c r="M138" s="49">
        <v>0</v>
      </c>
      <c r="N138" s="49">
        <v>0</v>
      </c>
      <c r="O138" s="49">
        <v>595</v>
      </c>
      <c r="P138" s="49">
        <v>3.5414584015085156E-5</v>
      </c>
      <c r="Q138" s="107" t="s">
        <v>1966</v>
      </c>
      <c r="R138" s="107" t="s">
        <v>290</v>
      </c>
      <c r="S138" s="49">
        <v>0</v>
      </c>
      <c r="T138" s="49">
        <v>0</v>
      </c>
      <c r="U138" s="49">
        <v>595</v>
      </c>
      <c r="V138" s="49">
        <v>3.5414584015085156E-5</v>
      </c>
      <c r="W138" s="107" t="s">
        <v>290</v>
      </c>
      <c r="X138" s="49">
        <v>0</v>
      </c>
      <c r="Y138" s="49">
        <v>0</v>
      </c>
      <c r="Z138" s="49">
        <v>0</v>
      </c>
      <c r="AA138" s="49">
        <v>3.5414584015085156E-5</v>
      </c>
      <c r="AB138" s="107" t="s">
        <v>290</v>
      </c>
      <c r="AC138" s="49">
        <v>18.669</v>
      </c>
      <c r="AD138" s="49">
        <v>1166</v>
      </c>
      <c r="AE138" s="49">
        <v>5</v>
      </c>
      <c r="AF138" s="49">
        <v>1</v>
      </c>
      <c r="AG138" s="49">
        <v>4</v>
      </c>
      <c r="AH138" s="49">
        <v>4.5</v>
      </c>
      <c r="AI138" s="49">
        <v>5</v>
      </c>
      <c r="AJ138" s="49">
        <v>5</v>
      </c>
      <c r="AK138" s="107" t="s">
        <v>239</v>
      </c>
      <c r="AN138" s="157">
        <v>9009167202</v>
      </c>
      <c r="AO138" s="107">
        <v>87941.578799999901</v>
      </c>
      <c r="AP138" s="107">
        <v>38271.480000000003</v>
      </c>
    </row>
    <row r="139" spans="1:42" x14ac:dyDescent="0.25">
      <c r="A139">
        <v>9001043300</v>
      </c>
      <c r="B139" t="s">
        <v>2135</v>
      </c>
      <c r="C139" t="s">
        <v>1996</v>
      </c>
      <c r="E139">
        <v>3</v>
      </c>
      <c r="F139" t="s">
        <v>239</v>
      </c>
      <c r="I139" s="49">
        <v>9009140800</v>
      </c>
      <c r="J139" s="49">
        <v>9009140800</v>
      </c>
      <c r="K139" s="107" t="s">
        <v>271</v>
      </c>
      <c r="L139" s="107" t="s">
        <v>239</v>
      </c>
      <c r="M139" s="49">
        <v>0</v>
      </c>
      <c r="N139" s="49">
        <v>0</v>
      </c>
      <c r="O139" s="49">
        <v>25</v>
      </c>
      <c r="P139" s="49">
        <v>1.4880077317262672E-6</v>
      </c>
      <c r="Q139" s="107" t="s">
        <v>1966</v>
      </c>
      <c r="R139" s="107" t="s">
        <v>290</v>
      </c>
      <c r="S139" s="49">
        <v>0</v>
      </c>
      <c r="T139" s="49">
        <v>0</v>
      </c>
      <c r="U139" s="49">
        <v>25</v>
      </c>
      <c r="V139" s="49">
        <v>1.4880077317262672E-6</v>
      </c>
      <c r="W139" s="107" t="s">
        <v>290</v>
      </c>
      <c r="X139" s="49">
        <v>0</v>
      </c>
      <c r="Y139" s="49">
        <v>0</v>
      </c>
      <c r="Z139" s="49">
        <v>0</v>
      </c>
      <c r="AA139" s="49">
        <v>1.4880077317262672E-6</v>
      </c>
      <c r="AB139" s="107" t="s">
        <v>290</v>
      </c>
      <c r="AC139" s="49">
        <v>18.669</v>
      </c>
      <c r="AD139" s="49">
        <v>1166</v>
      </c>
      <c r="AE139" s="49">
        <v>5</v>
      </c>
      <c r="AF139" s="49">
        <v>1</v>
      </c>
      <c r="AG139" s="49">
        <v>4</v>
      </c>
      <c r="AH139" s="49">
        <v>4.5</v>
      </c>
      <c r="AI139" s="49">
        <v>5</v>
      </c>
      <c r="AJ139" s="49">
        <v>5</v>
      </c>
      <c r="AK139" s="107" t="s">
        <v>239</v>
      </c>
      <c r="AN139" s="157">
        <v>9009167300</v>
      </c>
      <c r="AO139" s="107">
        <v>149088.40979999999</v>
      </c>
      <c r="AP139" s="107">
        <v>68371.47</v>
      </c>
    </row>
    <row r="140" spans="1:42" x14ac:dyDescent="0.25">
      <c r="A140">
        <v>9001045102</v>
      </c>
      <c r="B140" t="s">
        <v>2136</v>
      </c>
      <c r="C140" t="s">
        <v>1996</v>
      </c>
      <c r="E140">
        <v>2</v>
      </c>
      <c r="F140" t="s">
        <v>239</v>
      </c>
      <c r="I140" s="49">
        <v>9009140800</v>
      </c>
      <c r="J140" s="49">
        <v>9009140800</v>
      </c>
      <c r="K140" s="107" t="s">
        <v>261</v>
      </c>
      <c r="L140" s="107" t="s">
        <v>239</v>
      </c>
      <c r="M140" s="49">
        <v>0</v>
      </c>
      <c r="N140" s="49">
        <v>0</v>
      </c>
      <c r="O140" s="49">
        <v>320</v>
      </c>
      <c r="P140" s="49">
        <v>1.9046498966096221E-5</v>
      </c>
      <c r="Q140" s="107" t="s">
        <v>1966</v>
      </c>
      <c r="R140" s="107" t="s">
        <v>290</v>
      </c>
      <c r="S140" s="49">
        <v>0</v>
      </c>
      <c r="T140" s="49">
        <v>0</v>
      </c>
      <c r="U140" s="49">
        <v>320</v>
      </c>
      <c r="V140" s="49">
        <v>1.9046498966096221E-5</v>
      </c>
      <c r="W140" s="107" t="s">
        <v>290</v>
      </c>
      <c r="X140" s="49">
        <v>0</v>
      </c>
      <c r="Y140" s="49">
        <v>0</v>
      </c>
      <c r="Z140" s="49">
        <v>0</v>
      </c>
      <c r="AA140" s="49">
        <v>1.9046498966096221E-5</v>
      </c>
      <c r="AB140" s="107" t="s">
        <v>290</v>
      </c>
      <c r="AC140" s="49">
        <v>18.669</v>
      </c>
      <c r="AD140" s="49">
        <v>1166</v>
      </c>
      <c r="AE140" s="49">
        <v>5</v>
      </c>
      <c r="AF140" s="49">
        <v>1</v>
      </c>
      <c r="AG140" s="49">
        <v>4</v>
      </c>
      <c r="AH140" s="49">
        <v>4.5</v>
      </c>
      <c r="AI140" s="49">
        <v>5</v>
      </c>
      <c r="AJ140" s="49">
        <v>5</v>
      </c>
      <c r="AK140" s="107" t="s">
        <v>239</v>
      </c>
      <c r="AN140" s="157">
        <v>9009180100</v>
      </c>
      <c r="AO140" s="107">
        <v>115835.4999</v>
      </c>
      <c r="AP140" s="107">
        <v>23509.03</v>
      </c>
    </row>
    <row r="141" spans="1:42" x14ac:dyDescent="0.25">
      <c r="A141">
        <v>9001045200</v>
      </c>
      <c r="B141" t="s">
        <v>2137</v>
      </c>
      <c r="C141" t="s">
        <v>1996</v>
      </c>
      <c r="E141">
        <v>2</v>
      </c>
      <c r="F141" t="s">
        <v>239</v>
      </c>
      <c r="I141" s="49">
        <v>9009140800</v>
      </c>
      <c r="J141" s="49">
        <v>9009140800</v>
      </c>
      <c r="K141" s="107" t="s">
        <v>272</v>
      </c>
      <c r="L141" s="107" t="s">
        <v>239</v>
      </c>
      <c r="M141" s="49">
        <v>0</v>
      </c>
      <c r="N141" s="49">
        <v>0</v>
      </c>
      <c r="O141" s="49">
        <v>350</v>
      </c>
      <c r="P141" s="49">
        <v>2.0832108244167739E-5</v>
      </c>
      <c r="Q141" s="107" t="s">
        <v>1966</v>
      </c>
      <c r="R141" s="107" t="s">
        <v>290</v>
      </c>
      <c r="S141" s="49">
        <v>0</v>
      </c>
      <c r="T141" s="49">
        <v>0</v>
      </c>
      <c r="U141" s="49">
        <v>350</v>
      </c>
      <c r="V141" s="49">
        <v>2.0832108244167739E-5</v>
      </c>
      <c r="W141" s="107" t="s">
        <v>290</v>
      </c>
      <c r="X141" s="49">
        <v>0</v>
      </c>
      <c r="Y141" s="49">
        <v>0</v>
      </c>
      <c r="Z141" s="49">
        <v>0</v>
      </c>
      <c r="AA141" s="49">
        <v>2.0832108244167739E-5</v>
      </c>
      <c r="AB141" s="107" t="s">
        <v>290</v>
      </c>
      <c r="AC141" s="49">
        <v>18.669</v>
      </c>
      <c r="AD141" s="49">
        <v>1166</v>
      </c>
      <c r="AE141" s="49">
        <v>5</v>
      </c>
      <c r="AF141" s="49">
        <v>1</v>
      </c>
      <c r="AG141" s="49">
        <v>4</v>
      </c>
      <c r="AH141" s="49">
        <v>4.5</v>
      </c>
      <c r="AI141" s="49">
        <v>5</v>
      </c>
      <c r="AJ141" s="49">
        <v>5</v>
      </c>
      <c r="AK141" s="107" t="s">
        <v>239</v>
      </c>
      <c r="AN141" s="157">
        <v>9009180200</v>
      </c>
      <c r="AO141" s="107">
        <v>93445.075899999807</v>
      </c>
      <c r="AP141" s="107">
        <v>39031.06</v>
      </c>
    </row>
    <row r="142" spans="1:42" x14ac:dyDescent="0.25">
      <c r="A142">
        <v>9001045400</v>
      </c>
      <c r="B142" t="s">
        <v>2138</v>
      </c>
      <c r="C142" t="s">
        <v>1996</v>
      </c>
      <c r="E142">
        <v>2</v>
      </c>
      <c r="F142" t="s">
        <v>239</v>
      </c>
      <c r="I142" s="49">
        <v>9009140800</v>
      </c>
      <c r="J142" s="49">
        <v>9009140800</v>
      </c>
      <c r="K142" s="107" t="s">
        <v>252</v>
      </c>
      <c r="L142" s="107" t="s">
        <v>244</v>
      </c>
      <c r="M142" s="49">
        <v>43.247199999999999</v>
      </c>
      <c r="N142" s="49">
        <v>1.4861267900483195E-6</v>
      </c>
      <c r="O142" s="49">
        <v>0</v>
      </c>
      <c r="P142" s="49">
        <v>0</v>
      </c>
      <c r="Q142" s="107" t="s">
        <v>290</v>
      </c>
      <c r="R142" s="107" t="s">
        <v>290</v>
      </c>
      <c r="S142" s="49">
        <v>43.247199999999999</v>
      </c>
      <c r="T142" s="49">
        <v>1.4861267900483195E-6</v>
      </c>
      <c r="U142" s="49">
        <v>0</v>
      </c>
      <c r="V142" s="49">
        <v>0</v>
      </c>
      <c r="W142" s="107" t="s">
        <v>290</v>
      </c>
      <c r="X142" s="49">
        <v>0</v>
      </c>
      <c r="Y142" s="49">
        <v>1.4861267900483195E-6</v>
      </c>
      <c r="Z142" s="49">
        <v>0</v>
      </c>
      <c r="AA142" s="49">
        <v>0</v>
      </c>
      <c r="AB142" s="107" t="s">
        <v>290</v>
      </c>
      <c r="AC142" s="49">
        <v>18.669</v>
      </c>
      <c r="AD142" s="49">
        <v>1166</v>
      </c>
      <c r="AE142" s="49">
        <v>5</v>
      </c>
      <c r="AF142" s="49">
        <v>1</v>
      </c>
      <c r="AG142" s="49">
        <v>4</v>
      </c>
      <c r="AH142" s="49">
        <v>4.5</v>
      </c>
      <c r="AI142" s="49">
        <v>5</v>
      </c>
      <c r="AJ142" s="49">
        <v>5</v>
      </c>
      <c r="AK142" s="107" t="s">
        <v>239</v>
      </c>
      <c r="AN142" s="157">
        <v>9009180300</v>
      </c>
      <c r="AO142" s="107">
        <v>39823.547400000003</v>
      </c>
      <c r="AP142" s="107">
        <v>5787.8</v>
      </c>
    </row>
    <row r="143" spans="1:42" x14ac:dyDescent="0.25">
      <c r="A143">
        <v>9003473100</v>
      </c>
      <c r="B143" t="s">
        <v>2139</v>
      </c>
      <c r="C143" t="s">
        <v>2140</v>
      </c>
      <c r="E143">
        <v>3</v>
      </c>
      <c r="F143" t="s">
        <v>239</v>
      </c>
      <c r="I143" s="49">
        <v>9009140900</v>
      </c>
      <c r="J143" s="49">
        <v>9009140900</v>
      </c>
      <c r="K143" s="107" t="s">
        <v>266</v>
      </c>
      <c r="L143" s="107" t="s">
        <v>239</v>
      </c>
      <c r="M143" s="49">
        <v>0</v>
      </c>
      <c r="N143" s="49">
        <v>0</v>
      </c>
      <c r="O143" s="49">
        <v>97.04</v>
      </c>
      <c r="P143" s="49">
        <v>5.775850811468679E-6</v>
      </c>
      <c r="Q143" s="107" t="s">
        <v>1966</v>
      </c>
      <c r="R143" s="107" t="s">
        <v>290</v>
      </c>
      <c r="S143" s="49">
        <v>0</v>
      </c>
      <c r="T143" s="49">
        <v>0</v>
      </c>
      <c r="U143" s="49">
        <v>97.04</v>
      </c>
      <c r="V143" s="49">
        <v>5.775850811468679E-6</v>
      </c>
      <c r="W143" s="107" t="s">
        <v>290</v>
      </c>
      <c r="X143" s="49">
        <v>0</v>
      </c>
      <c r="Y143" s="49">
        <v>0</v>
      </c>
      <c r="Z143" s="49">
        <v>0</v>
      </c>
      <c r="AA143" s="49">
        <v>5.775850811468679E-6</v>
      </c>
      <c r="AB143" s="107" t="s">
        <v>290</v>
      </c>
      <c r="AC143" s="49">
        <v>20.082000000000001</v>
      </c>
      <c r="AD143" s="49">
        <v>1213</v>
      </c>
      <c r="AE143" s="49">
        <v>5</v>
      </c>
      <c r="AF143" s="49">
        <v>1</v>
      </c>
      <c r="AG143" s="49">
        <v>3</v>
      </c>
      <c r="AH143" s="49">
        <v>4</v>
      </c>
      <c r="AI143" s="49">
        <v>4</v>
      </c>
      <c r="AJ143" s="49">
        <v>5</v>
      </c>
      <c r="AK143" s="107" t="s">
        <v>239</v>
      </c>
      <c r="AN143" s="157">
        <v>9009180400</v>
      </c>
      <c r="AO143" s="107">
        <v>44023.715199999999</v>
      </c>
      <c r="AP143" s="107">
        <v>25336.11</v>
      </c>
    </row>
    <row r="144" spans="1:42" x14ac:dyDescent="0.25">
      <c r="A144">
        <v>9001050200</v>
      </c>
      <c r="B144" t="s">
        <v>2141</v>
      </c>
      <c r="C144" t="s">
        <v>1996</v>
      </c>
      <c r="E144">
        <v>2</v>
      </c>
      <c r="F144" t="s">
        <v>239</v>
      </c>
      <c r="I144" s="49">
        <v>9009140900</v>
      </c>
      <c r="J144" s="49">
        <v>9009140900</v>
      </c>
      <c r="K144" s="107" t="s">
        <v>264</v>
      </c>
      <c r="L144" s="107" t="s">
        <v>239</v>
      </c>
      <c r="M144" s="49">
        <v>0</v>
      </c>
      <c r="N144" s="49">
        <v>0</v>
      </c>
      <c r="O144" s="49">
        <v>11883.67</v>
      </c>
      <c r="P144" s="49">
        <v>7.0731971365133961E-4</v>
      </c>
      <c r="Q144" s="107" t="s">
        <v>1966</v>
      </c>
      <c r="R144" s="107" t="s">
        <v>290</v>
      </c>
      <c r="S144" s="49">
        <v>0</v>
      </c>
      <c r="T144" s="49">
        <v>0</v>
      </c>
      <c r="U144" s="49">
        <v>5327.67</v>
      </c>
      <c r="V144" s="49">
        <v>7.0731971365133961E-4</v>
      </c>
      <c r="W144" s="107" t="s">
        <v>290</v>
      </c>
      <c r="X144" s="49">
        <v>0</v>
      </c>
      <c r="Y144" s="49">
        <v>0</v>
      </c>
      <c r="Z144" s="49">
        <v>6556</v>
      </c>
      <c r="AA144" s="49">
        <v>7.0731971365133961E-4</v>
      </c>
      <c r="AB144" s="107" t="s">
        <v>290</v>
      </c>
      <c r="AC144" s="49">
        <v>20.082000000000001</v>
      </c>
      <c r="AD144" s="49">
        <v>1213</v>
      </c>
      <c r="AE144" s="49">
        <v>5</v>
      </c>
      <c r="AF144" s="49">
        <v>1</v>
      </c>
      <c r="AG144" s="49">
        <v>3</v>
      </c>
      <c r="AH144" s="49">
        <v>4</v>
      </c>
      <c r="AI144" s="49">
        <v>4</v>
      </c>
      <c r="AJ144" s="49">
        <v>5</v>
      </c>
      <c r="AK144" s="107" t="s">
        <v>239</v>
      </c>
      <c r="AN144" s="157">
        <v>9009180500</v>
      </c>
      <c r="AO144" s="107">
        <v>82938.877899999992</v>
      </c>
      <c r="AP144" s="107">
        <v>36318.230000000003</v>
      </c>
    </row>
    <row r="145" spans="1:42" x14ac:dyDescent="0.25">
      <c r="A145">
        <v>9001050500</v>
      </c>
      <c r="B145" t="s">
        <v>2142</v>
      </c>
      <c r="C145" t="s">
        <v>1996</v>
      </c>
      <c r="E145">
        <v>2</v>
      </c>
      <c r="F145" t="s">
        <v>239</v>
      </c>
      <c r="I145" s="49">
        <v>9009140900</v>
      </c>
      <c r="J145" s="49">
        <v>9009140900</v>
      </c>
      <c r="K145" s="107" t="s">
        <v>251</v>
      </c>
      <c r="L145" s="107" t="s">
        <v>244</v>
      </c>
      <c r="M145" s="49">
        <v>67556.210999999894</v>
      </c>
      <c r="N145" s="49">
        <v>2.3214704073617901E-3</v>
      </c>
      <c r="O145" s="49">
        <v>0</v>
      </c>
      <c r="P145" s="49">
        <v>0</v>
      </c>
      <c r="Q145" s="107" t="s">
        <v>290</v>
      </c>
      <c r="R145" s="107" t="s">
        <v>1965</v>
      </c>
      <c r="S145" s="49">
        <v>55064.527799999902</v>
      </c>
      <c r="T145" s="49">
        <v>2.3214704073617901E-3</v>
      </c>
      <c r="U145" s="49">
        <v>0</v>
      </c>
      <c r="V145" s="49">
        <v>0</v>
      </c>
      <c r="W145" s="107" t="s">
        <v>1965</v>
      </c>
      <c r="X145" s="49">
        <v>12491.683199999999</v>
      </c>
      <c r="Y145" s="49">
        <v>2.3214704073617901E-3</v>
      </c>
      <c r="Z145" s="49">
        <v>0</v>
      </c>
      <c r="AA145" s="49">
        <v>0</v>
      </c>
      <c r="AB145" s="107" t="s">
        <v>1965</v>
      </c>
      <c r="AC145" s="49">
        <v>20.082000000000001</v>
      </c>
      <c r="AD145" s="49">
        <v>1213</v>
      </c>
      <c r="AE145" s="49">
        <v>5</v>
      </c>
      <c r="AF145" s="49">
        <v>1</v>
      </c>
      <c r="AG145" s="49">
        <v>3</v>
      </c>
      <c r="AH145" s="49">
        <v>4</v>
      </c>
      <c r="AI145" s="49">
        <v>4</v>
      </c>
      <c r="AJ145" s="49">
        <v>5</v>
      </c>
      <c r="AK145" s="107" t="s">
        <v>239</v>
      </c>
      <c r="AN145" s="157">
        <v>9009180601</v>
      </c>
      <c r="AO145" s="107">
        <v>52716.682200000105</v>
      </c>
      <c r="AP145" s="107">
        <v>36834.97</v>
      </c>
    </row>
    <row r="146" spans="1:42" x14ac:dyDescent="0.25">
      <c r="A146">
        <v>9001055100</v>
      </c>
      <c r="B146" t="s">
        <v>2143</v>
      </c>
      <c r="C146" t="s">
        <v>1996</v>
      </c>
      <c r="E146">
        <v>2</v>
      </c>
      <c r="F146" t="s">
        <v>239</v>
      </c>
      <c r="I146" s="49">
        <v>9009141000</v>
      </c>
      <c r="J146" s="49">
        <v>9009141000</v>
      </c>
      <c r="K146" s="107" t="s">
        <v>251</v>
      </c>
      <c r="L146" s="107" t="s">
        <v>239</v>
      </c>
      <c r="M146" s="49">
        <v>65807.797799999898</v>
      </c>
      <c r="N146" s="49">
        <v>2.2613887443502169E-3</v>
      </c>
      <c r="O146" s="49">
        <v>10094.89</v>
      </c>
      <c r="P146" s="49">
        <v>6.0085097483704702E-4</v>
      </c>
      <c r="Q146" s="107" t="s">
        <v>1965</v>
      </c>
      <c r="R146" s="107" t="s">
        <v>1965</v>
      </c>
      <c r="S146" s="49">
        <v>59341.469599999902</v>
      </c>
      <c r="T146" s="49">
        <v>2.2613887443502169E-3</v>
      </c>
      <c r="U146" s="49">
        <v>8974.89</v>
      </c>
      <c r="V146" s="49">
        <v>6.0085097483704702E-4</v>
      </c>
      <c r="W146" s="107" t="s">
        <v>1965</v>
      </c>
      <c r="X146" s="49">
        <v>6466.3281999999999</v>
      </c>
      <c r="Y146" s="49">
        <v>2.2613887443502169E-3</v>
      </c>
      <c r="Z146" s="49">
        <v>1120</v>
      </c>
      <c r="AA146" s="49">
        <v>6.0085097483704702E-4</v>
      </c>
      <c r="AB146" s="107" t="s">
        <v>1965</v>
      </c>
      <c r="AC146" s="49">
        <v>58.853000000000002</v>
      </c>
      <c r="AD146" s="49">
        <v>1596</v>
      </c>
      <c r="AE146" s="49">
        <v>2</v>
      </c>
      <c r="AF146" s="49">
        <v>1</v>
      </c>
      <c r="AG146" s="49">
        <v>4</v>
      </c>
      <c r="AH146" s="49">
        <v>3</v>
      </c>
      <c r="AI146" s="49">
        <v>3</v>
      </c>
      <c r="AJ146" s="49">
        <v>3</v>
      </c>
      <c r="AK146" s="107" t="s">
        <v>239</v>
      </c>
      <c r="AN146" s="157">
        <v>9009180602</v>
      </c>
      <c r="AO146" s="107">
        <v>73123.982399999906</v>
      </c>
      <c r="AP146" s="107">
        <v>38316.32</v>
      </c>
    </row>
    <row r="147" spans="1:42" x14ac:dyDescent="0.25">
      <c r="A147">
        <v>9001055200</v>
      </c>
      <c r="B147" t="s">
        <v>2144</v>
      </c>
      <c r="C147" t="s">
        <v>1996</v>
      </c>
      <c r="E147">
        <v>2</v>
      </c>
      <c r="F147" t="s">
        <v>239</v>
      </c>
      <c r="I147" s="49">
        <v>9009141100</v>
      </c>
      <c r="J147" s="49">
        <v>9009141100</v>
      </c>
      <c r="K147" s="107" t="s">
        <v>251</v>
      </c>
      <c r="L147" s="107" t="s">
        <v>239</v>
      </c>
      <c r="M147" s="49">
        <v>51563.689100000003</v>
      </c>
      <c r="N147" s="49">
        <v>1.7719107772348852E-3</v>
      </c>
      <c r="O147" s="49">
        <v>26111.11</v>
      </c>
      <c r="P147" s="49">
        <v>1.5541413425582021E-3</v>
      </c>
      <c r="Q147" s="107" t="s">
        <v>1966</v>
      </c>
      <c r="R147" s="107" t="s">
        <v>1965</v>
      </c>
      <c r="S147" s="49">
        <v>50898.5147</v>
      </c>
      <c r="T147" s="49">
        <v>1.7719107772348852E-3</v>
      </c>
      <c r="U147" s="49">
        <v>26111.11</v>
      </c>
      <c r="V147" s="49">
        <v>1.5541413425582021E-3</v>
      </c>
      <c r="W147" s="107" t="s">
        <v>1965</v>
      </c>
      <c r="X147" s="49">
        <v>665.17439999999999</v>
      </c>
      <c r="Y147" s="49">
        <v>1.7719107772348852E-3</v>
      </c>
      <c r="Z147" s="49">
        <v>0</v>
      </c>
      <c r="AA147" s="49">
        <v>1.5541413425582021E-3</v>
      </c>
      <c r="AB147" s="107" t="s">
        <v>1965</v>
      </c>
      <c r="AC147" s="49">
        <v>57.506</v>
      </c>
      <c r="AD147" s="49">
        <v>1762</v>
      </c>
      <c r="AE147" s="49">
        <v>2</v>
      </c>
      <c r="AF147" s="49">
        <v>1</v>
      </c>
      <c r="AG147" s="49">
        <v>4</v>
      </c>
      <c r="AH147" s="49">
        <v>3</v>
      </c>
      <c r="AI147" s="49">
        <v>3</v>
      </c>
      <c r="AJ147" s="49">
        <v>3</v>
      </c>
      <c r="AK147" s="107" t="s">
        <v>239</v>
      </c>
      <c r="AN147" s="157">
        <v>9009184700</v>
      </c>
      <c r="AO147" s="107">
        <v>2754.6410000000001</v>
      </c>
      <c r="AP147" s="107">
        <v>1454.35</v>
      </c>
    </row>
    <row r="148" spans="1:42" x14ac:dyDescent="0.25">
      <c r="A148">
        <v>9001060100</v>
      </c>
      <c r="B148" t="s">
        <v>2145</v>
      </c>
      <c r="C148" t="s">
        <v>1996</v>
      </c>
      <c r="E148">
        <v>2</v>
      </c>
      <c r="F148" t="s">
        <v>239</v>
      </c>
      <c r="I148" s="49">
        <v>9009141100</v>
      </c>
      <c r="J148" s="49">
        <v>9009141100</v>
      </c>
      <c r="K148" s="107" t="s">
        <v>252</v>
      </c>
      <c r="L148" s="107" t="s">
        <v>239</v>
      </c>
      <c r="M148" s="49">
        <v>27.741399999999999</v>
      </c>
      <c r="N148" s="49">
        <v>9.5329264630881185E-7</v>
      </c>
      <c r="O148" s="49">
        <v>0</v>
      </c>
      <c r="P148" s="49">
        <v>0</v>
      </c>
      <c r="Q148" s="107" t="s">
        <v>290</v>
      </c>
      <c r="R148" s="107" t="s">
        <v>290</v>
      </c>
      <c r="S148" s="49">
        <v>0</v>
      </c>
      <c r="T148" s="49">
        <v>9.5329264630881185E-7</v>
      </c>
      <c r="U148" s="49">
        <v>0</v>
      </c>
      <c r="V148" s="49">
        <v>0</v>
      </c>
      <c r="W148" s="107" t="s">
        <v>290</v>
      </c>
      <c r="X148" s="49">
        <v>27.741399999999999</v>
      </c>
      <c r="Y148" s="49">
        <v>9.5329264630881185E-7</v>
      </c>
      <c r="Z148" s="49">
        <v>0</v>
      </c>
      <c r="AA148" s="49">
        <v>0</v>
      </c>
      <c r="AB148" s="107" t="s">
        <v>290</v>
      </c>
      <c r="AC148" s="49">
        <v>57.506</v>
      </c>
      <c r="AD148" s="49">
        <v>1762</v>
      </c>
      <c r="AE148" s="49">
        <v>2</v>
      </c>
      <c r="AF148" s="49">
        <v>1</v>
      </c>
      <c r="AG148" s="49">
        <v>4</v>
      </c>
      <c r="AH148" s="49">
        <v>3</v>
      </c>
      <c r="AI148" s="49">
        <v>3</v>
      </c>
      <c r="AJ148" s="49">
        <v>3</v>
      </c>
      <c r="AK148" s="107" t="s">
        <v>239</v>
      </c>
      <c r="AN148" s="157">
        <v>9009186100</v>
      </c>
      <c r="AO148" s="107">
        <v>137244.5809</v>
      </c>
      <c r="AP148" s="107">
        <v>50849.24</v>
      </c>
    </row>
    <row r="149" spans="1:42" x14ac:dyDescent="0.25">
      <c r="A149">
        <v>9001060200</v>
      </c>
      <c r="B149" t="s">
        <v>2146</v>
      </c>
      <c r="C149" t="s">
        <v>1996</v>
      </c>
      <c r="E149">
        <v>3</v>
      </c>
      <c r="F149" t="s">
        <v>239</v>
      </c>
      <c r="I149" s="49">
        <v>9009141200</v>
      </c>
      <c r="J149" s="49">
        <v>9009141200</v>
      </c>
      <c r="K149" s="107" t="s">
        <v>251</v>
      </c>
      <c r="L149" s="107" t="s">
        <v>239</v>
      </c>
      <c r="M149" s="49">
        <v>111323.1893999999</v>
      </c>
      <c r="N149" s="49">
        <v>3.8254586220833478E-3</v>
      </c>
      <c r="O149" s="49">
        <v>28964.71</v>
      </c>
      <c r="P149" s="49">
        <v>1.7239884970883651E-3</v>
      </c>
      <c r="Q149" s="107" t="s">
        <v>1965</v>
      </c>
      <c r="R149" s="107" t="s">
        <v>1965</v>
      </c>
      <c r="S149" s="49">
        <v>62230.979699999902</v>
      </c>
      <c r="T149" s="49">
        <v>3.8254586220833478E-3</v>
      </c>
      <c r="U149" s="49">
        <v>18001.45</v>
      </c>
      <c r="V149" s="49">
        <v>1.7239884970883651E-3</v>
      </c>
      <c r="W149" s="107" t="s">
        <v>1965</v>
      </c>
      <c r="X149" s="49">
        <v>49092.209699999999</v>
      </c>
      <c r="Y149" s="49">
        <v>3.8254586220833478E-3</v>
      </c>
      <c r="Z149" s="49">
        <v>10963.26</v>
      </c>
      <c r="AA149" s="49">
        <v>1.7239884970883651E-3</v>
      </c>
      <c r="AB149" s="107" t="s">
        <v>1965</v>
      </c>
      <c r="AC149" s="49">
        <v>24.678000000000001</v>
      </c>
      <c r="AD149" s="49">
        <v>1226</v>
      </c>
      <c r="AE149" s="49">
        <v>5</v>
      </c>
      <c r="AF149" s="49">
        <v>1</v>
      </c>
      <c r="AG149" s="49">
        <v>5</v>
      </c>
      <c r="AH149" s="49">
        <v>5</v>
      </c>
      <c r="AI149" s="49">
        <v>5</v>
      </c>
      <c r="AJ149" s="49">
        <v>5</v>
      </c>
      <c r="AK149" s="107" t="s">
        <v>239</v>
      </c>
      <c r="AN149" s="157">
        <v>9009186200</v>
      </c>
      <c r="AO149" s="107">
        <v>10885.893899999999</v>
      </c>
      <c r="AP149" s="107">
        <v>4833.62</v>
      </c>
    </row>
    <row r="150" spans="1:42" x14ac:dyDescent="0.25">
      <c r="A150">
        <v>9001060300</v>
      </c>
      <c r="B150" t="s">
        <v>2147</v>
      </c>
      <c r="C150" t="s">
        <v>1996</v>
      </c>
      <c r="E150">
        <v>2</v>
      </c>
      <c r="F150" t="s">
        <v>239</v>
      </c>
      <c r="I150" s="49">
        <v>9009141200</v>
      </c>
      <c r="J150" s="49">
        <v>9009141200</v>
      </c>
      <c r="K150" s="107" t="s">
        <v>250</v>
      </c>
      <c r="L150" s="107" t="s">
        <v>239</v>
      </c>
      <c r="M150" s="49">
        <v>710.14639999999997</v>
      </c>
      <c r="N150" s="49">
        <v>2.4403142628803018E-5</v>
      </c>
      <c r="O150" s="49">
        <v>0</v>
      </c>
      <c r="P150" s="49">
        <v>0</v>
      </c>
      <c r="Q150" s="107" t="s">
        <v>290</v>
      </c>
      <c r="R150" s="107" t="s">
        <v>1965</v>
      </c>
      <c r="S150" s="49">
        <v>0</v>
      </c>
      <c r="T150" s="49">
        <v>2.4403142628803018E-5</v>
      </c>
      <c r="U150" s="49">
        <v>0</v>
      </c>
      <c r="V150" s="49">
        <v>0</v>
      </c>
      <c r="W150" s="107" t="s">
        <v>1965</v>
      </c>
      <c r="X150" s="49">
        <v>710.14639999999997</v>
      </c>
      <c r="Y150" s="49">
        <v>2.4403142628803018E-5</v>
      </c>
      <c r="Z150" s="49">
        <v>0</v>
      </c>
      <c r="AA150" s="49">
        <v>0</v>
      </c>
      <c r="AB150" s="107" t="s">
        <v>1965</v>
      </c>
      <c r="AC150" s="49">
        <v>24.678000000000001</v>
      </c>
      <c r="AD150" s="49">
        <v>1226</v>
      </c>
      <c r="AE150" s="49">
        <v>5</v>
      </c>
      <c r="AF150" s="49">
        <v>1</v>
      </c>
      <c r="AG150" s="49">
        <v>5</v>
      </c>
      <c r="AH150" s="49">
        <v>5</v>
      </c>
      <c r="AI150" s="49">
        <v>5</v>
      </c>
      <c r="AJ150" s="49">
        <v>5</v>
      </c>
      <c r="AK150" s="107" t="s">
        <v>239</v>
      </c>
      <c r="AN150" s="157">
        <v>9009190302</v>
      </c>
      <c r="AO150" s="107">
        <v>283.57240000000002</v>
      </c>
      <c r="AP150" s="107">
        <v>0</v>
      </c>
    </row>
    <row r="151" spans="1:42" x14ac:dyDescent="0.25">
      <c r="A151">
        <v>9001060400</v>
      </c>
      <c r="B151" t="s">
        <v>2148</v>
      </c>
      <c r="C151" t="s">
        <v>1996</v>
      </c>
      <c r="E151">
        <v>2</v>
      </c>
      <c r="F151" t="s">
        <v>239</v>
      </c>
      <c r="I151" s="49">
        <v>9009141300</v>
      </c>
      <c r="J151" s="49">
        <v>9009141300</v>
      </c>
      <c r="K151" s="107" t="s">
        <v>253</v>
      </c>
      <c r="L151" s="107" t="s">
        <v>244</v>
      </c>
      <c r="M151" s="49">
        <v>168.33519999999999</v>
      </c>
      <c r="N151" s="49">
        <v>5.7845930008911986E-6</v>
      </c>
      <c r="O151" s="49">
        <v>0</v>
      </c>
      <c r="P151" s="49">
        <v>0</v>
      </c>
      <c r="Q151" s="107" t="s">
        <v>290</v>
      </c>
      <c r="R151" s="107" t="s">
        <v>1965</v>
      </c>
      <c r="S151" s="49">
        <v>143.75399999999999</v>
      </c>
      <c r="T151" s="49">
        <v>5.7845930008911986E-6</v>
      </c>
      <c r="U151" s="49">
        <v>0</v>
      </c>
      <c r="V151" s="49">
        <v>0</v>
      </c>
      <c r="W151" s="107" t="s">
        <v>1965</v>
      </c>
      <c r="X151" s="49">
        <v>24.581199999999999</v>
      </c>
      <c r="Y151" s="49">
        <v>5.7845930008911986E-6</v>
      </c>
      <c r="Z151" s="49">
        <v>0</v>
      </c>
      <c r="AA151" s="49">
        <v>0</v>
      </c>
      <c r="AB151" s="107" t="s">
        <v>1965</v>
      </c>
      <c r="AC151" s="49">
        <v>24.366</v>
      </c>
      <c r="AD151" s="49">
        <v>1165</v>
      </c>
      <c r="AE151" s="49">
        <v>5</v>
      </c>
      <c r="AF151" s="49">
        <v>1</v>
      </c>
      <c r="AG151" s="49">
        <v>3</v>
      </c>
      <c r="AH151" s="49">
        <v>4</v>
      </c>
      <c r="AI151" s="49">
        <v>4</v>
      </c>
      <c r="AJ151" s="49">
        <v>5</v>
      </c>
      <c r="AK151" s="107" t="s">
        <v>239</v>
      </c>
      <c r="AN151" s="157">
        <v>9009361401</v>
      </c>
      <c r="AO151" s="107">
        <v>22608.335299999999</v>
      </c>
      <c r="AP151" s="107">
        <v>0</v>
      </c>
    </row>
    <row r="152" spans="1:42" x14ac:dyDescent="0.25">
      <c r="A152">
        <v>9001073100</v>
      </c>
      <c r="B152" t="s">
        <v>2149</v>
      </c>
      <c r="C152" t="s">
        <v>1996</v>
      </c>
      <c r="E152">
        <v>4</v>
      </c>
      <c r="F152" t="s">
        <v>239</v>
      </c>
      <c r="I152" s="49">
        <v>9009141300</v>
      </c>
      <c r="J152" s="49">
        <v>9009141300</v>
      </c>
      <c r="K152" s="107" t="s">
        <v>264</v>
      </c>
      <c r="L152" s="107" t="s">
        <v>239</v>
      </c>
      <c r="M152" s="49">
        <v>0</v>
      </c>
      <c r="N152" s="49">
        <v>0</v>
      </c>
      <c r="O152" s="49">
        <v>44071.01</v>
      </c>
      <c r="P152" s="49">
        <v>2.6231201449994257E-3</v>
      </c>
      <c r="Q152" s="107" t="s">
        <v>1966</v>
      </c>
      <c r="R152" s="107" t="s">
        <v>290</v>
      </c>
      <c r="S152" s="49">
        <v>0</v>
      </c>
      <c r="T152" s="49">
        <v>0</v>
      </c>
      <c r="U152" s="49">
        <v>5178.01</v>
      </c>
      <c r="V152" s="49">
        <v>2.6231201449994257E-3</v>
      </c>
      <c r="W152" s="107" t="s">
        <v>290</v>
      </c>
      <c r="X152" s="49">
        <v>0</v>
      </c>
      <c r="Y152" s="49">
        <v>0</v>
      </c>
      <c r="Z152" s="49">
        <v>38893</v>
      </c>
      <c r="AA152" s="49">
        <v>2.6231201449994257E-3</v>
      </c>
      <c r="AB152" s="107" t="s">
        <v>290</v>
      </c>
      <c r="AC152" s="49">
        <v>24.366</v>
      </c>
      <c r="AD152" s="49">
        <v>1165</v>
      </c>
      <c r="AE152" s="49">
        <v>5</v>
      </c>
      <c r="AF152" s="49">
        <v>1</v>
      </c>
      <c r="AG152" s="49">
        <v>3</v>
      </c>
      <c r="AH152" s="49">
        <v>4</v>
      </c>
      <c r="AI152" s="49">
        <v>4</v>
      </c>
      <c r="AJ152" s="49">
        <v>5</v>
      </c>
      <c r="AK152" s="107" t="s">
        <v>239</v>
      </c>
      <c r="AN152" s="157">
        <v>9009361402</v>
      </c>
      <c r="AO152" s="107">
        <v>4781.3608999999997</v>
      </c>
      <c r="AP152" s="107">
        <v>2918.62</v>
      </c>
    </row>
    <row r="153" spans="1:42" x14ac:dyDescent="0.25">
      <c r="A153">
        <v>9001073900</v>
      </c>
      <c r="B153" t="s">
        <v>2150</v>
      </c>
      <c r="C153" t="s">
        <v>1996</v>
      </c>
      <c r="E153">
        <v>7</v>
      </c>
      <c r="F153" t="s">
        <v>244</v>
      </c>
      <c r="I153" s="49">
        <v>9009141300</v>
      </c>
      <c r="J153" s="49">
        <v>9009141300</v>
      </c>
      <c r="K153" s="107" t="s">
        <v>251</v>
      </c>
      <c r="L153" s="107" t="s">
        <v>244</v>
      </c>
      <c r="M153" s="49">
        <v>122039.11440000001</v>
      </c>
      <c r="N153" s="49">
        <v>4.1936957154130594E-3</v>
      </c>
      <c r="O153" s="49">
        <v>0</v>
      </c>
      <c r="P153" s="49">
        <v>0</v>
      </c>
      <c r="Q153" s="107" t="s">
        <v>290</v>
      </c>
      <c r="R153" s="107" t="s">
        <v>1965</v>
      </c>
      <c r="S153" s="49">
        <v>76079.437600000005</v>
      </c>
      <c r="T153" s="49">
        <v>4.1936957154130594E-3</v>
      </c>
      <c r="U153" s="49">
        <v>0</v>
      </c>
      <c r="V153" s="49">
        <v>0</v>
      </c>
      <c r="W153" s="107" t="s">
        <v>1965</v>
      </c>
      <c r="X153" s="49">
        <v>45959.676800000001</v>
      </c>
      <c r="Y153" s="49">
        <v>4.1936957154130594E-3</v>
      </c>
      <c r="Z153" s="49">
        <v>0</v>
      </c>
      <c r="AA153" s="49">
        <v>0</v>
      </c>
      <c r="AB153" s="107" t="s">
        <v>1965</v>
      </c>
      <c r="AC153" s="49">
        <v>24.366</v>
      </c>
      <c r="AD153" s="49">
        <v>1165</v>
      </c>
      <c r="AE153" s="49">
        <v>5</v>
      </c>
      <c r="AF153" s="49">
        <v>1</v>
      </c>
      <c r="AG153" s="49">
        <v>3</v>
      </c>
      <c r="AH153" s="49">
        <v>4</v>
      </c>
      <c r="AI153" s="49">
        <v>4</v>
      </c>
      <c r="AJ153" s="49">
        <v>5</v>
      </c>
      <c r="AK153" s="107" t="s">
        <v>239</v>
      </c>
      <c r="AN153" s="157">
        <v>9009361500</v>
      </c>
      <c r="AO153" s="107">
        <v>88588.094000000099</v>
      </c>
      <c r="AP153" s="107">
        <v>17211.07</v>
      </c>
    </row>
    <row r="154" spans="1:42" x14ac:dyDescent="0.25">
      <c r="A154">
        <v>9015800300</v>
      </c>
      <c r="B154" t="s">
        <v>2151</v>
      </c>
      <c r="C154" t="s">
        <v>2152</v>
      </c>
      <c r="E154">
        <v>6</v>
      </c>
      <c r="F154" t="s">
        <v>244</v>
      </c>
      <c r="I154" s="49">
        <v>9009141400</v>
      </c>
      <c r="J154" s="49">
        <v>9009141400</v>
      </c>
      <c r="K154" s="107" t="s">
        <v>253</v>
      </c>
      <c r="L154" s="107" t="s">
        <v>239</v>
      </c>
      <c r="M154" s="49">
        <v>152.922</v>
      </c>
      <c r="N154" s="49">
        <v>5.254940920747912E-6</v>
      </c>
      <c r="O154" s="49">
        <v>0</v>
      </c>
      <c r="P154" s="49">
        <v>0</v>
      </c>
      <c r="Q154" s="107" t="s">
        <v>290</v>
      </c>
      <c r="R154" s="107" t="s">
        <v>1965</v>
      </c>
      <c r="S154" s="49">
        <v>152.922</v>
      </c>
      <c r="T154" s="49">
        <v>5.254940920747912E-6</v>
      </c>
      <c r="U154" s="49">
        <v>0</v>
      </c>
      <c r="V154" s="49">
        <v>0</v>
      </c>
      <c r="W154" s="107" t="s">
        <v>1965</v>
      </c>
      <c r="X154" s="49">
        <v>0</v>
      </c>
      <c r="Y154" s="49">
        <v>5.254940920747912E-6</v>
      </c>
      <c r="Z154" s="49">
        <v>0</v>
      </c>
      <c r="AA154" s="49">
        <v>0</v>
      </c>
      <c r="AB154" s="107" t="s">
        <v>1965</v>
      </c>
      <c r="AC154" s="49">
        <v>30.393000000000001</v>
      </c>
      <c r="AD154" s="49">
        <v>1400</v>
      </c>
      <c r="AE154" s="49">
        <v>4</v>
      </c>
      <c r="AF154" s="49">
        <v>1</v>
      </c>
      <c r="AG154" s="49">
        <v>5</v>
      </c>
      <c r="AH154" s="49">
        <v>4.5</v>
      </c>
      <c r="AI154" s="49">
        <v>5</v>
      </c>
      <c r="AJ154" s="49">
        <v>4</v>
      </c>
      <c r="AK154" s="107" t="s">
        <v>239</v>
      </c>
      <c r="AN154" s="106" t="s">
        <v>244</v>
      </c>
      <c r="AO154" s="107">
        <v>1534129.7640999998</v>
      </c>
      <c r="AP154" s="107">
        <v>701226.37999999977</v>
      </c>
    </row>
    <row r="155" spans="1:42" x14ac:dyDescent="0.25">
      <c r="A155">
        <v>9015800400</v>
      </c>
      <c r="B155" t="s">
        <v>2153</v>
      </c>
      <c r="C155" t="s">
        <v>2152</v>
      </c>
      <c r="E155">
        <v>5</v>
      </c>
      <c r="F155" t="s">
        <v>239</v>
      </c>
      <c r="I155" s="49">
        <v>9009141400</v>
      </c>
      <c r="J155" s="49">
        <v>9009141400</v>
      </c>
      <c r="K155" s="107" t="s">
        <v>251</v>
      </c>
      <c r="L155" s="107" t="s">
        <v>239</v>
      </c>
      <c r="M155" s="49">
        <v>82482.437299999991</v>
      </c>
      <c r="N155" s="49">
        <v>2.8343883483788719E-3</v>
      </c>
      <c r="O155" s="49">
        <v>17788.36</v>
      </c>
      <c r="P155" s="49">
        <v>1.0587686885892105E-3</v>
      </c>
      <c r="Q155" s="107" t="s">
        <v>1965</v>
      </c>
      <c r="R155" s="107" t="s">
        <v>1965</v>
      </c>
      <c r="S155" s="49">
        <v>67783.353199999998</v>
      </c>
      <c r="T155" s="49">
        <v>2.8343883483788719E-3</v>
      </c>
      <c r="U155" s="49">
        <v>12592.36</v>
      </c>
      <c r="V155" s="49">
        <v>1.0587686885892105E-3</v>
      </c>
      <c r="W155" s="107" t="s">
        <v>1965</v>
      </c>
      <c r="X155" s="49">
        <v>14699.0841</v>
      </c>
      <c r="Y155" s="49">
        <v>2.8343883483788719E-3</v>
      </c>
      <c r="Z155" s="49">
        <v>5196</v>
      </c>
      <c r="AA155" s="49">
        <v>1.0587686885892105E-3</v>
      </c>
      <c r="AB155" s="107" t="s">
        <v>1965</v>
      </c>
      <c r="AC155" s="49">
        <v>30.393000000000001</v>
      </c>
      <c r="AD155" s="49">
        <v>1400</v>
      </c>
      <c r="AE155" s="49">
        <v>4</v>
      </c>
      <c r="AF155" s="49">
        <v>1</v>
      </c>
      <c r="AG155" s="49">
        <v>5</v>
      </c>
      <c r="AH155" s="49">
        <v>4.5</v>
      </c>
      <c r="AI155" s="49">
        <v>5</v>
      </c>
      <c r="AJ155" s="49">
        <v>4</v>
      </c>
      <c r="AK155" s="107" t="s">
        <v>239</v>
      </c>
      <c r="AN155" s="157">
        <v>9001070300</v>
      </c>
      <c r="AO155" s="107">
        <v>16956.723999999998</v>
      </c>
      <c r="AP155" s="107">
        <v>202635.3</v>
      </c>
    </row>
    <row r="156" spans="1:42" x14ac:dyDescent="0.25">
      <c r="A156">
        <v>9015800600</v>
      </c>
      <c r="B156" t="s">
        <v>2154</v>
      </c>
      <c r="C156" t="s">
        <v>2152</v>
      </c>
      <c r="E156">
        <v>8</v>
      </c>
      <c r="F156" t="s">
        <v>244</v>
      </c>
      <c r="I156" s="49">
        <v>9009141500</v>
      </c>
      <c r="J156" s="49">
        <v>9009141500</v>
      </c>
      <c r="K156" s="107" t="s">
        <v>253</v>
      </c>
      <c r="L156" s="107" t="s">
        <v>244</v>
      </c>
      <c r="M156" s="49">
        <v>94.991</v>
      </c>
      <c r="N156" s="49">
        <v>3.2642268149956509E-6</v>
      </c>
      <c r="O156" s="49">
        <v>0</v>
      </c>
      <c r="P156" s="49">
        <v>0</v>
      </c>
      <c r="Q156" s="107" t="s">
        <v>290</v>
      </c>
      <c r="R156" s="107" t="s">
        <v>290</v>
      </c>
      <c r="S156" s="49">
        <v>94.991</v>
      </c>
      <c r="T156" s="49">
        <v>3.2642268149956509E-6</v>
      </c>
      <c r="U156" s="49">
        <v>0</v>
      </c>
      <c r="V156" s="49">
        <v>0</v>
      </c>
      <c r="W156" s="107" t="s">
        <v>290</v>
      </c>
      <c r="X156" s="49">
        <v>0</v>
      </c>
      <c r="Y156" s="49">
        <v>3.2642268149956509E-6</v>
      </c>
      <c r="Z156" s="49">
        <v>0</v>
      </c>
      <c r="AA156" s="49">
        <v>0</v>
      </c>
      <c r="AB156" s="107" t="s">
        <v>290</v>
      </c>
      <c r="AC156" s="49">
        <v>15.484999999999999</v>
      </c>
      <c r="AD156" s="49">
        <v>1082</v>
      </c>
      <c r="AE156" s="49">
        <v>5</v>
      </c>
      <c r="AF156" s="49">
        <v>1</v>
      </c>
      <c r="AG156" s="49">
        <v>3</v>
      </c>
      <c r="AH156" s="49">
        <v>4</v>
      </c>
      <c r="AI156" s="49">
        <v>4</v>
      </c>
      <c r="AJ156" s="49">
        <v>10</v>
      </c>
      <c r="AK156" s="107" t="s">
        <v>244</v>
      </c>
      <c r="AN156" s="157">
        <v>9001070400</v>
      </c>
      <c r="AO156" s="107">
        <v>17917.035599999999</v>
      </c>
      <c r="AP156" s="107">
        <v>1029.53</v>
      </c>
    </row>
    <row r="157" spans="1:42" x14ac:dyDescent="0.25">
      <c r="A157">
        <v>9001080400</v>
      </c>
      <c r="B157" t="s">
        <v>2155</v>
      </c>
      <c r="C157" t="s">
        <v>1996</v>
      </c>
      <c r="E157">
        <v>5</v>
      </c>
      <c r="F157" t="s">
        <v>239</v>
      </c>
      <c r="I157" s="49">
        <v>9009141500</v>
      </c>
      <c r="J157" s="49">
        <v>9009141500</v>
      </c>
      <c r="K157" s="107" t="s">
        <v>264</v>
      </c>
      <c r="L157" s="107" t="s">
        <v>239</v>
      </c>
      <c r="M157" s="49">
        <v>0</v>
      </c>
      <c r="N157" s="49">
        <v>0</v>
      </c>
      <c r="O157" s="49">
        <v>49058.57</v>
      </c>
      <c r="P157" s="49">
        <v>2.919981258697372E-3</v>
      </c>
      <c r="Q157" s="107" t="s">
        <v>1966</v>
      </c>
      <c r="R157" s="107" t="s">
        <v>290</v>
      </c>
      <c r="S157" s="49">
        <v>0</v>
      </c>
      <c r="T157" s="49">
        <v>0</v>
      </c>
      <c r="U157" s="49">
        <v>47450.57</v>
      </c>
      <c r="V157" s="49">
        <v>2.919981258697372E-3</v>
      </c>
      <c r="W157" s="107" t="s">
        <v>290</v>
      </c>
      <c r="X157" s="49">
        <v>0</v>
      </c>
      <c r="Y157" s="49">
        <v>0</v>
      </c>
      <c r="Z157" s="49">
        <v>1608</v>
      </c>
      <c r="AA157" s="49">
        <v>2.919981258697372E-3</v>
      </c>
      <c r="AB157" s="107" t="s">
        <v>290</v>
      </c>
      <c r="AC157" s="49">
        <v>15.484999999999999</v>
      </c>
      <c r="AD157" s="49">
        <v>1082</v>
      </c>
      <c r="AE157" s="49">
        <v>5</v>
      </c>
      <c r="AF157" s="49">
        <v>1</v>
      </c>
      <c r="AG157" s="49">
        <v>3</v>
      </c>
      <c r="AH157" s="49">
        <v>4</v>
      </c>
      <c r="AI157" s="49">
        <v>4</v>
      </c>
      <c r="AJ157" s="49">
        <v>10</v>
      </c>
      <c r="AK157" s="107" t="s">
        <v>244</v>
      </c>
      <c r="AN157" s="157">
        <v>9001070500</v>
      </c>
      <c r="AO157" s="107">
        <v>23101.568599999999</v>
      </c>
      <c r="AP157" s="107">
        <v>359.75</v>
      </c>
    </row>
    <row r="158" spans="1:42" x14ac:dyDescent="0.25">
      <c r="A158">
        <v>9001081000</v>
      </c>
      <c r="B158" t="s">
        <v>2156</v>
      </c>
      <c r="C158" t="s">
        <v>1996</v>
      </c>
      <c r="E158">
        <v>4</v>
      </c>
      <c r="F158" t="s">
        <v>239</v>
      </c>
      <c r="I158" s="49">
        <v>9009141500</v>
      </c>
      <c r="J158" s="49">
        <v>9009141500</v>
      </c>
      <c r="K158" s="107" t="s">
        <v>251</v>
      </c>
      <c r="L158" s="107" t="s">
        <v>244</v>
      </c>
      <c r="M158" s="49">
        <v>103988.89869999999</v>
      </c>
      <c r="N158" s="49">
        <v>3.5734264466992277E-3</v>
      </c>
      <c r="O158" s="49">
        <v>0</v>
      </c>
      <c r="P158" s="49">
        <v>0</v>
      </c>
      <c r="Q158" s="107" t="s">
        <v>290</v>
      </c>
      <c r="R158" s="107" t="s">
        <v>1965</v>
      </c>
      <c r="S158" s="49">
        <v>89500.176099999997</v>
      </c>
      <c r="T158" s="49">
        <v>3.5734264466992277E-3</v>
      </c>
      <c r="U158" s="49">
        <v>0</v>
      </c>
      <c r="V158" s="49">
        <v>0</v>
      </c>
      <c r="W158" s="107" t="s">
        <v>1965</v>
      </c>
      <c r="X158" s="49">
        <v>14488.722599999999</v>
      </c>
      <c r="Y158" s="49">
        <v>3.5734264466992277E-3</v>
      </c>
      <c r="Z158" s="49">
        <v>0</v>
      </c>
      <c r="AA158" s="49">
        <v>0</v>
      </c>
      <c r="AB158" s="107" t="s">
        <v>1965</v>
      </c>
      <c r="AC158" s="49">
        <v>15.484999999999999</v>
      </c>
      <c r="AD158" s="49">
        <v>1082</v>
      </c>
      <c r="AE158" s="49">
        <v>5</v>
      </c>
      <c r="AF158" s="49">
        <v>1</v>
      </c>
      <c r="AG158" s="49">
        <v>3</v>
      </c>
      <c r="AH158" s="49">
        <v>4</v>
      </c>
      <c r="AI158" s="49">
        <v>4</v>
      </c>
      <c r="AJ158" s="49">
        <v>10</v>
      </c>
      <c r="AK158" s="107" t="s">
        <v>244</v>
      </c>
      <c r="AN158" s="157">
        <v>9001070900</v>
      </c>
      <c r="AO158" s="107">
        <v>29174.958600000002</v>
      </c>
      <c r="AP158" s="107">
        <v>4170.01</v>
      </c>
    </row>
    <row r="159" spans="1:42" x14ac:dyDescent="0.25">
      <c r="A159">
        <v>9001081100</v>
      </c>
      <c r="B159" t="s">
        <v>2157</v>
      </c>
      <c r="C159" t="s">
        <v>1996</v>
      </c>
      <c r="E159">
        <v>3</v>
      </c>
      <c r="F159" t="s">
        <v>239</v>
      </c>
      <c r="I159" s="49">
        <v>9009141600</v>
      </c>
      <c r="J159" s="49">
        <v>9009141600</v>
      </c>
      <c r="K159" s="107" t="s">
        <v>264</v>
      </c>
      <c r="L159" s="107" t="s">
        <v>239</v>
      </c>
      <c r="M159" s="49">
        <v>0</v>
      </c>
      <c r="N159" s="49">
        <v>0</v>
      </c>
      <c r="O159" s="49">
        <v>20225.870000000003</v>
      </c>
      <c r="P159" s="49">
        <v>1.2038500376356143E-3</v>
      </c>
      <c r="Q159" s="107" t="s">
        <v>1966</v>
      </c>
      <c r="R159" s="107" t="s">
        <v>290</v>
      </c>
      <c r="S159" s="49">
        <v>0</v>
      </c>
      <c r="T159" s="49">
        <v>0</v>
      </c>
      <c r="U159" s="49">
        <v>10815.87</v>
      </c>
      <c r="V159" s="49">
        <v>1.2038500376356143E-3</v>
      </c>
      <c r="W159" s="107" t="s">
        <v>290</v>
      </c>
      <c r="X159" s="49">
        <v>0</v>
      </c>
      <c r="Y159" s="49">
        <v>0</v>
      </c>
      <c r="Z159" s="49">
        <v>9410</v>
      </c>
      <c r="AA159" s="49">
        <v>1.2038500376356143E-3</v>
      </c>
      <c r="AB159" s="107" t="s">
        <v>290</v>
      </c>
      <c r="AC159" s="49">
        <v>21.081</v>
      </c>
      <c r="AD159" s="49">
        <v>1067</v>
      </c>
      <c r="AE159" s="49">
        <v>5</v>
      </c>
      <c r="AF159" s="49">
        <v>1</v>
      </c>
      <c r="AG159" s="49">
        <v>4</v>
      </c>
      <c r="AH159" s="49">
        <v>4.5</v>
      </c>
      <c r="AI159" s="49">
        <v>5</v>
      </c>
      <c r="AJ159" s="49">
        <v>6</v>
      </c>
      <c r="AK159" s="107" t="s">
        <v>244</v>
      </c>
      <c r="AN159" s="157">
        <v>9001071000</v>
      </c>
      <c r="AO159" s="107">
        <v>37249.348899999997</v>
      </c>
      <c r="AP159" s="107">
        <v>14379.5</v>
      </c>
    </row>
    <row r="160" spans="1:42" x14ac:dyDescent="0.25">
      <c r="A160">
        <v>9001081200</v>
      </c>
      <c r="B160" t="s">
        <v>2158</v>
      </c>
      <c r="C160" t="s">
        <v>1996</v>
      </c>
      <c r="E160">
        <v>3</v>
      </c>
      <c r="F160" t="s">
        <v>239</v>
      </c>
      <c r="I160" s="49">
        <v>9009141600</v>
      </c>
      <c r="J160" s="49">
        <v>9009141600</v>
      </c>
      <c r="K160" s="107" t="s">
        <v>251</v>
      </c>
      <c r="L160" s="107" t="s">
        <v>244</v>
      </c>
      <c r="M160" s="49">
        <v>92860.256100000101</v>
      </c>
      <c r="N160" s="49">
        <v>3.1910069165392908E-3</v>
      </c>
      <c r="O160" s="49">
        <v>0</v>
      </c>
      <c r="P160" s="49">
        <v>0</v>
      </c>
      <c r="Q160" s="107" t="s">
        <v>290</v>
      </c>
      <c r="R160" s="107" t="s">
        <v>1965</v>
      </c>
      <c r="S160" s="49">
        <v>59212.536800000104</v>
      </c>
      <c r="T160" s="49">
        <v>3.1910069165392908E-3</v>
      </c>
      <c r="U160" s="49">
        <v>0</v>
      </c>
      <c r="V160" s="49">
        <v>0</v>
      </c>
      <c r="W160" s="107" t="s">
        <v>1965</v>
      </c>
      <c r="X160" s="49">
        <v>33647.719299999997</v>
      </c>
      <c r="Y160" s="49">
        <v>3.1910069165392908E-3</v>
      </c>
      <c r="Z160" s="49">
        <v>0</v>
      </c>
      <c r="AA160" s="49">
        <v>0</v>
      </c>
      <c r="AB160" s="107" t="s">
        <v>1965</v>
      </c>
      <c r="AC160" s="49">
        <v>21.081</v>
      </c>
      <c r="AD160" s="49">
        <v>1067</v>
      </c>
      <c r="AE160" s="49">
        <v>5</v>
      </c>
      <c r="AF160" s="49">
        <v>1</v>
      </c>
      <c r="AG160" s="49">
        <v>4</v>
      </c>
      <c r="AH160" s="49">
        <v>4.5</v>
      </c>
      <c r="AI160" s="49">
        <v>5</v>
      </c>
      <c r="AJ160" s="49">
        <v>6</v>
      </c>
      <c r="AK160" s="107" t="s">
        <v>244</v>
      </c>
      <c r="AN160" s="157">
        <v>9001071100</v>
      </c>
      <c r="AO160" s="107">
        <v>51783.790099999998</v>
      </c>
      <c r="AP160" s="107">
        <v>21423.83</v>
      </c>
    </row>
    <row r="161" spans="1:42" x14ac:dyDescent="0.25">
      <c r="A161">
        <v>9001081300</v>
      </c>
      <c r="B161" t="s">
        <v>2159</v>
      </c>
      <c r="C161" t="s">
        <v>1996</v>
      </c>
      <c r="E161">
        <v>3</v>
      </c>
      <c r="F161" t="s">
        <v>239</v>
      </c>
      <c r="I161" s="49">
        <v>9009141800</v>
      </c>
      <c r="J161" s="49">
        <v>9009141800</v>
      </c>
      <c r="K161" s="107" t="s">
        <v>253</v>
      </c>
      <c r="L161" s="107" t="s">
        <v>239</v>
      </c>
      <c r="M161" s="49">
        <v>182.3767</v>
      </c>
      <c r="N161" s="49">
        <v>6.2671086162943579E-6</v>
      </c>
      <c r="O161" s="49">
        <v>0</v>
      </c>
      <c r="P161" s="49">
        <v>0</v>
      </c>
      <c r="Q161" s="107" t="s">
        <v>290</v>
      </c>
      <c r="R161" s="107" t="s">
        <v>1965</v>
      </c>
      <c r="S161" s="49">
        <v>177.19649999999999</v>
      </c>
      <c r="T161" s="49">
        <v>6.2671086162943579E-6</v>
      </c>
      <c r="U161" s="49">
        <v>0</v>
      </c>
      <c r="V161" s="49">
        <v>0</v>
      </c>
      <c r="W161" s="107" t="s">
        <v>1965</v>
      </c>
      <c r="X161" s="49">
        <v>5.1802000000000001</v>
      </c>
      <c r="Y161" s="49">
        <v>6.2671086162943579E-6</v>
      </c>
      <c r="Z161" s="49">
        <v>0</v>
      </c>
      <c r="AA161" s="49">
        <v>0</v>
      </c>
      <c r="AB161" s="107" t="s">
        <v>1965</v>
      </c>
      <c r="AC161" s="49">
        <v>33.853999999999999</v>
      </c>
      <c r="AD161" s="49">
        <v>1373</v>
      </c>
      <c r="AE161" s="49">
        <v>4</v>
      </c>
      <c r="AF161" s="49">
        <v>1</v>
      </c>
      <c r="AG161" s="49">
        <v>5</v>
      </c>
      <c r="AH161" s="49">
        <v>4.5</v>
      </c>
      <c r="AI161" s="49">
        <v>5</v>
      </c>
      <c r="AJ161" s="49">
        <v>3</v>
      </c>
      <c r="AK161" s="107" t="s">
        <v>239</v>
      </c>
      <c r="AN161" s="157">
        <v>9001071200</v>
      </c>
      <c r="AO161" s="107">
        <v>45169.658199999998</v>
      </c>
      <c r="AP161" s="107">
        <v>4593.8599999999997</v>
      </c>
    </row>
    <row r="162" spans="1:42" x14ac:dyDescent="0.25">
      <c r="A162">
        <v>9015830100</v>
      </c>
      <c r="B162" t="s">
        <v>2160</v>
      </c>
      <c r="C162" t="s">
        <v>2152</v>
      </c>
      <c r="E162">
        <v>4</v>
      </c>
      <c r="F162" t="s">
        <v>239</v>
      </c>
      <c r="I162" s="49">
        <v>9009141800</v>
      </c>
      <c r="J162" s="49">
        <v>9009141800</v>
      </c>
      <c r="K162" s="107" t="s">
        <v>251</v>
      </c>
      <c r="L162" s="107" t="s">
        <v>239</v>
      </c>
      <c r="M162" s="49">
        <v>77768.583400000003</v>
      </c>
      <c r="N162" s="49">
        <v>2.6724036519091879E-3</v>
      </c>
      <c r="O162" s="49">
        <v>18564.900000000001</v>
      </c>
      <c r="P162" s="49">
        <v>1.1049885895489991E-3</v>
      </c>
      <c r="Q162" s="107" t="s">
        <v>1965</v>
      </c>
      <c r="R162" s="107" t="s">
        <v>1965</v>
      </c>
      <c r="S162" s="49">
        <v>54159.681900000003</v>
      </c>
      <c r="T162" s="49">
        <v>2.6724036519091879E-3</v>
      </c>
      <c r="U162" s="49">
        <v>6368.9</v>
      </c>
      <c r="V162" s="49">
        <v>1.1049885895489991E-3</v>
      </c>
      <c r="W162" s="107" t="s">
        <v>1965</v>
      </c>
      <c r="X162" s="49">
        <v>23608.9015</v>
      </c>
      <c r="Y162" s="49">
        <v>2.6724036519091879E-3</v>
      </c>
      <c r="Z162" s="49">
        <v>12196</v>
      </c>
      <c r="AA162" s="49">
        <v>1.1049885895489991E-3</v>
      </c>
      <c r="AB162" s="107" t="s">
        <v>1965</v>
      </c>
      <c r="AC162" s="49">
        <v>33.853999999999999</v>
      </c>
      <c r="AD162" s="49">
        <v>1373</v>
      </c>
      <c r="AE162" s="49">
        <v>4</v>
      </c>
      <c r="AF162" s="49">
        <v>1</v>
      </c>
      <c r="AG162" s="49">
        <v>5</v>
      </c>
      <c r="AH162" s="49">
        <v>4.5</v>
      </c>
      <c r="AI162" s="49">
        <v>5</v>
      </c>
      <c r="AJ162" s="49">
        <v>3</v>
      </c>
      <c r="AK162" s="107" t="s">
        <v>239</v>
      </c>
      <c r="AN162" s="157">
        <v>9001071300</v>
      </c>
      <c r="AO162" s="107">
        <v>34389.4211</v>
      </c>
      <c r="AP162" s="107">
        <v>1572.32</v>
      </c>
    </row>
    <row r="163" spans="1:42" x14ac:dyDescent="0.25">
      <c r="A163">
        <v>9015900100</v>
      </c>
      <c r="B163" t="s">
        <v>2161</v>
      </c>
      <c r="C163" t="s">
        <v>2152</v>
      </c>
      <c r="E163">
        <v>4</v>
      </c>
      <c r="F163" t="s">
        <v>239</v>
      </c>
      <c r="I163" s="49">
        <v>9009141900</v>
      </c>
      <c r="J163" s="49">
        <v>9009141900</v>
      </c>
      <c r="K163" s="107" t="s">
        <v>253</v>
      </c>
      <c r="L163" s="107" t="s">
        <v>239</v>
      </c>
      <c r="M163" s="49">
        <v>41.586100000000002</v>
      </c>
      <c r="N163" s="49">
        <v>1.4290455174815578E-6</v>
      </c>
      <c r="O163" s="49">
        <v>0</v>
      </c>
      <c r="P163" s="49">
        <v>0</v>
      </c>
      <c r="Q163" s="107" t="s">
        <v>290</v>
      </c>
      <c r="R163" s="107" t="s">
        <v>290</v>
      </c>
      <c r="S163" s="49">
        <v>41.586100000000002</v>
      </c>
      <c r="T163" s="49">
        <v>1.4290455174815578E-6</v>
      </c>
      <c r="U163" s="49">
        <v>0</v>
      </c>
      <c r="V163" s="49">
        <v>0</v>
      </c>
      <c r="W163" s="107" t="s">
        <v>290</v>
      </c>
      <c r="X163" s="49">
        <v>0</v>
      </c>
      <c r="Y163" s="49">
        <v>1.4290455174815578E-6</v>
      </c>
      <c r="Z163" s="49">
        <v>0</v>
      </c>
      <c r="AA163" s="49">
        <v>0</v>
      </c>
      <c r="AB163" s="107" t="s">
        <v>290</v>
      </c>
      <c r="AC163" s="49">
        <v>54.747</v>
      </c>
      <c r="AD163" s="49">
        <v>1703</v>
      </c>
      <c r="AE163" s="49">
        <v>3</v>
      </c>
      <c r="AF163" s="49">
        <v>1</v>
      </c>
      <c r="AG163" s="49">
        <v>5</v>
      </c>
      <c r="AH163" s="49">
        <v>4</v>
      </c>
      <c r="AI163" s="49">
        <v>4</v>
      </c>
      <c r="AJ163" s="49">
        <v>3</v>
      </c>
      <c r="AK163" s="107" t="s">
        <v>239</v>
      </c>
      <c r="AN163" s="157">
        <v>9001071400</v>
      </c>
      <c r="AO163" s="107">
        <v>38432.275500000003</v>
      </c>
      <c r="AP163" s="107">
        <v>3327.16</v>
      </c>
    </row>
    <row r="164" spans="1:42" x14ac:dyDescent="0.25">
      <c r="A164">
        <v>9015901100</v>
      </c>
      <c r="B164" t="s">
        <v>2162</v>
      </c>
      <c r="C164" t="s">
        <v>2152</v>
      </c>
      <c r="E164">
        <v>4</v>
      </c>
      <c r="F164" t="s">
        <v>239</v>
      </c>
      <c r="I164" s="49">
        <v>9009141900</v>
      </c>
      <c r="J164" s="49">
        <v>9009141900</v>
      </c>
      <c r="K164" s="107" t="s">
        <v>251</v>
      </c>
      <c r="L164" s="107" t="s">
        <v>239</v>
      </c>
      <c r="M164" s="49">
        <v>91913.4742999999</v>
      </c>
      <c r="N164" s="49">
        <v>3.1584721444081363E-3</v>
      </c>
      <c r="O164" s="49">
        <v>9862.59</v>
      </c>
      <c r="P164" s="49">
        <v>5.8702440699384662E-4</v>
      </c>
      <c r="Q164" s="107" t="s">
        <v>1965</v>
      </c>
      <c r="R164" s="107" t="s">
        <v>1965</v>
      </c>
      <c r="S164" s="49">
        <v>72665.771399999896</v>
      </c>
      <c r="T164" s="49">
        <v>3.1584721444081363E-3</v>
      </c>
      <c r="U164" s="49">
        <v>9616.59</v>
      </c>
      <c r="V164" s="49">
        <v>5.8702440699384662E-4</v>
      </c>
      <c r="W164" s="107" t="s">
        <v>1965</v>
      </c>
      <c r="X164" s="49">
        <v>19247.7029</v>
      </c>
      <c r="Y164" s="49">
        <v>3.1584721444081363E-3</v>
      </c>
      <c r="Z164" s="49">
        <v>246</v>
      </c>
      <c r="AA164" s="49">
        <v>5.8702440699384662E-4</v>
      </c>
      <c r="AB164" s="107" t="s">
        <v>1965</v>
      </c>
      <c r="AC164" s="49">
        <v>54.747</v>
      </c>
      <c r="AD164" s="49">
        <v>1703</v>
      </c>
      <c r="AE164" s="49">
        <v>3</v>
      </c>
      <c r="AF164" s="49">
        <v>1</v>
      </c>
      <c r="AG164" s="49">
        <v>5</v>
      </c>
      <c r="AH164" s="49">
        <v>4</v>
      </c>
      <c r="AI164" s="49">
        <v>4</v>
      </c>
      <c r="AJ164" s="49">
        <v>3</v>
      </c>
      <c r="AK164" s="107" t="s">
        <v>239</v>
      </c>
      <c r="AN164" s="157">
        <v>9001071600</v>
      </c>
      <c r="AO164" s="107">
        <v>24529.813099999999</v>
      </c>
      <c r="AP164" s="107">
        <v>1330.85</v>
      </c>
    </row>
    <row r="165" spans="1:42" x14ac:dyDescent="0.25">
      <c r="A165">
        <v>9001090100</v>
      </c>
      <c r="B165" t="s">
        <v>2163</v>
      </c>
      <c r="C165" t="s">
        <v>1996</v>
      </c>
      <c r="E165">
        <v>2</v>
      </c>
      <c r="F165" t="s">
        <v>239</v>
      </c>
      <c r="I165" s="49">
        <v>9009142000</v>
      </c>
      <c r="J165" s="49">
        <v>9009142000</v>
      </c>
      <c r="K165" s="107" t="s">
        <v>251</v>
      </c>
      <c r="L165" s="107" t="s">
        <v>239</v>
      </c>
      <c r="M165" s="49">
        <v>111628.7067000001</v>
      </c>
      <c r="N165" s="49">
        <v>3.8359572773570653E-3</v>
      </c>
      <c r="O165" s="49">
        <v>4006.46</v>
      </c>
      <c r="P165" s="49">
        <v>2.3846573827408083E-4</v>
      </c>
      <c r="Q165" s="107" t="s">
        <v>1965</v>
      </c>
      <c r="R165" s="107" t="s">
        <v>1965</v>
      </c>
      <c r="S165" s="49">
        <v>47650.880900000098</v>
      </c>
      <c r="T165" s="49">
        <v>3.8359572773570653E-3</v>
      </c>
      <c r="U165" s="49">
        <v>2599.46</v>
      </c>
      <c r="V165" s="49">
        <v>2.3846573827408083E-4</v>
      </c>
      <c r="W165" s="107" t="s">
        <v>1965</v>
      </c>
      <c r="X165" s="49">
        <v>63977.825799999999</v>
      </c>
      <c r="Y165" s="49">
        <v>3.8359572773570653E-3</v>
      </c>
      <c r="Z165" s="49">
        <v>1407</v>
      </c>
      <c r="AA165" s="49">
        <v>2.3846573827408083E-4</v>
      </c>
      <c r="AB165" s="107" t="s">
        <v>1965</v>
      </c>
      <c r="AC165" s="49">
        <v>38.546999999999997</v>
      </c>
      <c r="AD165" s="49">
        <v>1446</v>
      </c>
      <c r="AE165" s="49">
        <v>4</v>
      </c>
      <c r="AF165" s="49">
        <v>1</v>
      </c>
      <c r="AG165" s="49">
        <v>5</v>
      </c>
      <c r="AH165" s="49">
        <v>4.5</v>
      </c>
      <c r="AI165" s="49">
        <v>5</v>
      </c>
      <c r="AJ165" s="49">
        <v>3</v>
      </c>
      <c r="AK165" s="107" t="s">
        <v>239</v>
      </c>
      <c r="AN165" s="157">
        <v>9001071900</v>
      </c>
      <c r="AO165" s="107">
        <v>46534.635900000103</v>
      </c>
      <c r="AP165" s="107">
        <v>3620.23</v>
      </c>
    </row>
    <row r="166" spans="1:42" x14ac:dyDescent="0.25">
      <c r="A166">
        <v>9015902500</v>
      </c>
      <c r="B166" t="s">
        <v>2164</v>
      </c>
      <c r="C166" t="s">
        <v>2152</v>
      </c>
      <c r="E166">
        <v>3</v>
      </c>
      <c r="F166" t="s">
        <v>239</v>
      </c>
      <c r="I166" s="49">
        <v>9009142100</v>
      </c>
      <c r="J166" s="49">
        <v>9009142100</v>
      </c>
      <c r="K166" s="107" t="s">
        <v>264</v>
      </c>
      <c r="L166" s="107" t="s">
        <v>239</v>
      </c>
      <c r="M166" s="49">
        <v>0</v>
      </c>
      <c r="N166" s="49">
        <v>0</v>
      </c>
      <c r="O166" s="49">
        <v>4781.9799999999996</v>
      </c>
      <c r="P166" s="49">
        <v>2.8462492851841496E-4</v>
      </c>
      <c r="Q166" s="107" t="s">
        <v>1966</v>
      </c>
      <c r="R166" s="107" t="s">
        <v>290</v>
      </c>
      <c r="S166" s="49">
        <v>0</v>
      </c>
      <c r="T166" s="49">
        <v>0</v>
      </c>
      <c r="U166" s="49">
        <v>26.98</v>
      </c>
      <c r="V166" s="49">
        <v>2.8462492851841496E-4</v>
      </c>
      <c r="W166" s="107" t="s">
        <v>290</v>
      </c>
      <c r="X166" s="49">
        <v>0</v>
      </c>
      <c r="Y166" s="49">
        <v>0</v>
      </c>
      <c r="Z166" s="49">
        <v>4755</v>
      </c>
      <c r="AA166" s="49">
        <v>2.8462492851841496E-4</v>
      </c>
      <c r="AB166" s="107" t="s">
        <v>290</v>
      </c>
      <c r="AC166" s="49">
        <v>29.048999999999999</v>
      </c>
      <c r="AD166" s="49">
        <v>1308</v>
      </c>
      <c r="AE166" s="49">
        <v>5</v>
      </c>
      <c r="AF166" s="49">
        <v>1</v>
      </c>
      <c r="AG166" s="49">
        <v>5</v>
      </c>
      <c r="AH166" s="49">
        <v>5</v>
      </c>
      <c r="AI166" s="49">
        <v>5</v>
      </c>
      <c r="AJ166" s="49">
        <v>5</v>
      </c>
      <c r="AK166" s="107" t="s">
        <v>239</v>
      </c>
      <c r="AN166" s="157">
        <v>9001073300</v>
      </c>
      <c r="AO166" s="107">
        <v>49786.050399999898</v>
      </c>
      <c r="AP166" s="107">
        <v>21408.65</v>
      </c>
    </row>
    <row r="167" spans="1:42" x14ac:dyDescent="0.25">
      <c r="A167">
        <v>9001090200</v>
      </c>
      <c r="B167" t="s">
        <v>2165</v>
      </c>
      <c r="C167" t="s">
        <v>1996</v>
      </c>
      <c r="E167">
        <v>3</v>
      </c>
      <c r="F167" t="s">
        <v>239</v>
      </c>
      <c r="I167" s="49">
        <v>9009142100</v>
      </c>
      <c r="J167" s="49">
        <v>9009142100</v>
      </c>
      <c r="K167" s="107" t="s">
        <v>251</v>
      </c>
      <c r="L167" s="107" t="s">
        <v>244</v>
      </c>
      <c r="M167" s="49">
        <v>43050.957000000002</v>
      </c>
      <c r="N167" s="49">
        <v>1.4793831863084369E-3</v>
      </c>
      <c r="O167" s="49">
        <v>0</v>
      </c>
      <c r="P167" s="49">
        <v>0</v>
      </c>
      <c r="Q167" s="107" t="s">
        <v>290</v>
      </c>
      <c r="R167" s="107" t="s">
        <v>1965</v>
      </c>
      <c r="S167" s="49">
        <v>14835.8009</v>
      </c>
      <c r="T167" s="49">
        <v>1.4793831863084369E-3</v>
      </c>
      <c r="U167" s="49">
        <v>0</v>
      </c>
      <c r="V167" s="49">
        <v>0</v>
      </c>
      <c r="W167" s="107" t="s">
        <v>1965</v>
      </c>
      <c r="X167" s="49">
        <v>28215.1561</v>
      </c>
      <c r="Y167" s="49">
        <v>1.4793831863084369E-3</v>
      </c>
      <c r="Z167" s="49">
        <v>0</v>
      </c>
      <c r="AA167" s="49">
        <v>0</v>
      </c>
      <c r="AB167" s="107" t="s">
        <v>1965</v>
      </c>
      <c r="AC167" s="49">
        <v>29.048999999999999</v>
      </c>
      <c r="AD167" s="49">
        <v>1308</v>
      </c>
      <c r="AE167" s="49">
        <v>5</v>
      </c>
      <c r="AF167" s="49">
        <v>1</v>
      </c>
      <c r="AG167" s="49">
        <v>5</v>
      </c>
      <c r="AH167" s="49">
        <v>5</v>
      </c>
      <c r="AI167" s="49">
        <v>5</v>
      </c>
      <c r="AJ167" s="49">
        <v>5</v>
      </c>
      <c r="AK167" s="107" t="s">
        <v>239</v>
      </c>
      <c r="AN167" s="157">
        <v>9001073400</v>
      </c>
      <c r="AO167" s="107">
        <v>53978.008699999998</v>
      </c>
      <c r="AP167" s="107">
        <v>48424.62</v>
      </c>
    </row>
    <row r="168" spans="1:42" x14ac:dyDescent="0.25">
      <c r="A168">
        <v>9015903100</v>
      </c>
      <c r="B168" t="s">
        <v>2166</v>
      </c>
      <c r="C168" t="s">
        <v>2152</v>
      </c>
      <c r="E168">
        <v>5</v>
      </c>
      <c r="F168" t="s">
        <v>239</v>
      </c>
      <c r="I168" s="49">
        <v>9009142200</v>
      </c>
      <c r="J168" s="49">
        <v>9009142200</v>
      </c>
      <c r="K168" s="107" t="s">
        <v>251</v>
      </c>
      <c r="L168" s="107" t="s">
        <v>239</v>
      </c>
      <c r="M168" s="49">
        <v>65092.286600000007</v>
      </c>
      <c r="N168" s="49">
        <v>2.2368012482140635E-3</v>
      </c>
      <c r="O168" s="49">
        <v>49701.1</v>
      </c>
      <c r="P168" s="49">
        <v>2.958224843012015E-3</v>
      </c>
      <c r="Q168" s="107" t="s">
        <v>1966</v>
      </c>
      <c r="R168" s="107" t="s">
        <v>1966</v>
      </c>
      <c r="S168" s="49">
        <v>31597.2291</v>
      </c>
      <c r="T168" s="49">
        <v>2.2368012482140635E-3</v>
      </c>
      <c r="U168" s="49">
        <v>3747.81</v>
      </c>
      <c r="V168" s="49">
        <v>2.958224843012015E-3</v>
      </c>
      <c r="W168" s="107" t="s">
        <v>1966</v>
      </c>
      <c r="X168" s="49">
        <v>33495.057500000003</v>
      </c>
      <c r="Y168" s="49">
        <v>2.2368012482140635E-3</v>
      </c>
      <c r="Z168" s="49">
        <v>45953.29</v>
      </c>
      <c r="AA168" s="49">
        <v>2.958224843012015E-3</v>
      </c>
      <c r="AB168" s="107" t="s">
        <v>1966</v>
      </c>
      <c r="AC168" s="49">
        <v>53.692999999999998</v>
      </c>
      <c r="AD168" s="49">
        <v>1487</v>
      </c>
      <c r="AE168" s="49">
        <v>3</v>
      </c>
      <c r="AF168" s="49">
        <v>1</v>
      </c>
      <c r="AG168" s="49">
        <v>4</v>
      </c>
      <c r="AH168" s="49">
        <v>3.5</v>
      </c>
      <c r="AI168" s="49">
        <v>4</v>
      </c>
      <c r="AJ168" s="49">
        <v>3</v>
      </c>
      <c r="AK168" s="107" t="s">
        <v>239</v>
      </c>
      <c r="AN168" s="157">
        <v>9001073500</v>
      </c>
      <c r="AO168" s="107">
        <v>38030.339099999997</v>
      </c>
      <c r="AP168" s="107">
        <v>7178.22</v>
      </c>
    </row>
    <row r="169" spans="1:42" x14ac:dyDescent="0.25">
      <c r="A169">
        <v>9015904100</v>
      </c>
      <c r="B169" t="s">
        <v>2167</v>
      </c>
      <c r="C169" t="s">
        <v>2152</v>
      </c>
      <c r="E169">
        <v>4</v>
      </c>
      <c r="F169" t="s">
        <v>239</v>
      </c>
      <c r="I169" s="49">
        <v>9009142300</v>
      </c>
      <c r="J169" s="49">
        <v>9009142300</v>
      </c>
      <c r="K169" s="107" t="s">
        <v>254</v>
      </c>
      <c r="L169" s="107" t="s">
        <v>244</v>
      </c>
      <c r="M169" s="49">
        <v>27.602499999999999</v>
      </c>
      <c r="N169" s="49">
        <v>9.4851955091448089E-7</v>
      </c>
      <c r="O169" s="49">
        <v>0</v>
      </c>
      <c r="P169" s="49">
        <v>0</v>
      </c>
      <c r="Q169" s="107" t="s">
        <v>290</v>
      </c>
      <c r="R169" s="107" t="s">
        <v>290</v>
      </c>
      <c r="S169" s="49">
        <v>0</v>
      </c>
      <c r="T169" s="49">
        <v>9.4851955091448089E-7</v>
      </c>
      <c r="U169" s="49">
        <v>0</v>
      </c>
      <c r="V169" s="49">
        <v>0</v>
      </c>
      <c r="W169" s="107" t="s">
        <v>290</v>
      </c>
      <c r="X169" s="49">
        <v>27.602499999999999</v>
      </c>
      <c r="Y169" s="49">
        <v>9.4851955091448089E-7</v>
      </c>
      <c r="Z169" s="49">
        <v>0</v>
      </c>
      <c r="AA169" s="49">
        <v>0</v>
      </c>
      <c r="AB169" s="107" t="s">
        <v>290</v>
      </c>
      <c r="AC169" s="49">
        <v>22.561</v>
      </c>
      <c r="AD169" s="49">
        <v>1269</v>
      </c>
      <c r="AE169" s="49">
        <v>5</v>
      </c>
      <c r="AF169" s="49">
        <v>1</v>
      </c>
      <c r="AG169" s="49">
        <v>5</v>
      </c>
      <c r="AH169" s="49">
        <v>5</v>
      </c>
      <c r="AI169" s="49">
        <v>5</v>
      </c>
      <c r="AJ169" s="49">
        <v>6</v>
      </c>
      <c r="AK169" s="107" t="s">
        <v>244</v>
      </c>
      <c r="AN169" s="157">
        <v>9001073600</v>
      </c>
      <c r="AO169" s="107">
        <v>24351.613000000001</v>
      </c>
      <c r="AP169" s="107">
        <v>846.37</v>
      </c>
    </row>
    <row r="170" spans="1:42" x14ac:dyDescent="0.25">
      <c r="A170">
        <v>9015904500</v>
      </c>
      <c r="B170" t="s">
        <v>2168</v>
      </c>
      <c r="C170" t="s">
        <v>2152</v>
      </c>
      <c r="E170">
        <v>5</v>
      </c>
      <c r="F170" t="s">
        <v>239</v>
      </c>
      <c r="I170" s="49">
        <v>9009142300</v>
      </c>
      <c r="J170" s="49">
        <v>9009142300</v>
      </c>
      <c r="K170" s="107" t="s">
        <v>264</v>
      </c>
      <c r="L170" s="107" t="s">
        <v>239</v>
      </c>
      <c r="M170" s="49">
        <v>0</v>
      </c>
      <c r="N170" s="49">
        <v>0</v>
      </c>
      <c r="O170" s="49">
        <v>33023.97</v>
      </c>
      <c r="P170" s="49">
        <v>1.9655969076918518E-3</v>
      </c>
      <c r="Q170" s="107" t="s">
        <v>1966</v>
      </c>
      <c r="R170" s="107" t="s">
        <v>290</v>
      </c>
      <c r="S170" s="49">
        <v>0</v>
      </c>
      <c r="T170" s="49">
        <v>0</v>
      </c>
      <c r="U170" s="49">
        <v>10400.34</v>
      </c>
      <c r="V170" s="49">
        <v>1.9655969076918518E-3</v>
      </c>
      <c r="W170" s="107" t="s">
        <v>290</v>
      </c>
      <c r="X170" s="49">
        <v>0</v>
      </c>
      <c r="Y170" s="49">
        <v>0</v>
      </c>
      <c r="Z170" s="49">
        <v>22623.63</v>
      </c>
      <c r="AA170" s="49">
        <v>1.9655969076918518E-3</v>
      </c>
      <c r="AB170" s="107" t="s">
        <v>290</v>
      </c>
      <c r="AC170" s="49">
        <v>22.561</v>
      </c>
      <c r="AD170" s="49">
        <v>1269</v>
      </c>
      <c r="AE170" s="49">
        <v>5</v>
      </c>
      <c r="AF170" s="49">
        <v>1</v>
      </c>
      <c r="AG170" s="49">
        <v>5</v>
      </c>
      <c r="AH170" s="49">
        <v>5</v>
      </c>
      <c r="AI170" s="49">
        <v>5</v>
      </c>
      <c r="AJ170" s="49">
        <v>6</v>
      </c>
      <c r="AK170" s="107" t="s">
        <v>244</v>
      </c>
      <c r="AN170" s="157">
        <v>9001073700</v>
      </c>
      <c r="AO170" s="107">
        <v>64008.1363000001</v>
      </c>
      <c r="AP170" s="107">
        <v>24518.83</v>
      </c>
    </row>
    <row r="171" spans="1:42" x14ac:dyDescent="0.25">
      <c r="A171">
        <v>9001090400</v>
      </c>
      <c r="B171" t="s">
        <v>2169</v>
      </c>
      <c r="C171" t="s">
        <v>1996</v>
      </c>
      <c r="E171">
        <v>3</v>
      </c>
      <c r="F171" t="s">
        <v>239</v>
      </c>
      <c r="I171" s="49">
        <v>9009142300</v>
      </c>
      <c r="J171" s="49">
        <v>9009142300</v>
      </c>
      <c r="K171" s="107" t="s">
        <v>251</v>
      </c>
      <c r="L171" s="107" t="s">
        <v>244</v>
      </c>
      <c r="M171" s="49">
        <v>87668.701799999893</v>
      </c>
      <c r="N171" s="49">
        <v>3.0126067443380653E-3</v>
      </c>
      <c r="O171" s="49">
        <v>0</v>
      </c>
      <c r="P171" s="49">
        <v>0</v>
      </c>
      <c r="Q171" s="107" t="s">
        <v>290</v>
      </c>
      <c r="R171" s="107" t="s">
        <v>1965</v>
      </c>
      <c r="S171" s="49">
        <v>53392.115599999903</v>
      </c>
      <c r="T171" s="49">
        <v>3.0126067443380653E-3</v>
      </c>
      <c r="U171" s="49">
        <v>0</v>
      </c>
      <c r="V171" s="49">
        <v>0</v>
      </c>
      <c r="W171" s="107" t="s">
        <v>1965</v>
      </c>
      <c r="X171" s="49">
        <v>34276.586199999998</v>
      </c>
      <c r="Y171" s="49">
        <v>3.0126067443380653E-3</v>
      </c>
      <c r="Z171" s="49">
        <v>0</v>
      </c>
      <c r="AA171" s="49">
        <v>0</v>
      </c>
      <c r="AB171" s="107" t="s">
        <v>1965</v>
      </c>
      <c r="AC171" s="49">
        <v>22.561</v>
      </c>
      <c r="AD171" s="49">
        <v>1269</v>
      </c>
      <c r="AE171" s="49">
        <v>5</v>
      </c>
      <c r="AF171" s="49">
        <v>1</v>
      </c>
      <c r="AG171" s="49">
        <v>5</v>
      </c>
      <c r="AH171" s="49">
        <v>5</v>
      </c>
      <c r="AI171" s="49">
        <v>5</v>
      </c>
      <c r="AJ171" s="49">
        <v>6</v>
      </c>
      <c r="AK171" s="107" t="s">
        <v>244</v>
      </c>
      <c r="AN171" s="157">
        <v>9001073800</v>
      </c>
      <c r="AO171" s="107">
        <v>25510.301599999999</v>
      </c>
      <c r="AP171" s="107">
        <v>2512.29</v>
      </c>
    </row>
    <row r="172" spans="1:42" x14ac:dyDescent="0.25">
      <c r="A172">
        <v>9015905100</v>
      </c>
      <c r="B172" t="s">
        <v>2170</v>
      </c>
      <c r="C172" t="s">
        <v>2152</v>
      </c>
      <c r="E172">
        <v>4</v>
      </c>
      <c r="F172" t="s">
        <v>239</v>
      </c>
      <c r="I172" s="49">
        <v>9009142400</v>
      </c>
      <c r="J172" s="49">
        <v>9009142400</v>
      </c>
      <c r="K172" s="107" t="s">
        <v>264</v>
      </c>
      <c r="L172" s="107" t="s">
        <v>239</v>
      </c>
      <c r="M172" s="49">
        <v>0</v>
      </c>
      <c r="N172" s="49">
        <v>0</v>
      </c>
      <c r="O172" s="49">
        <v>18440.37</v>
      </c>
      <c r="P172" s="49">
        <v>1.0975765254357241E-3</v>
      </c>
      <c r="Q172" s="107" t="s">
        <v>1966</v>
      </c>
      <c r="R172" s="107" t="s">
        <v>290</v>
      </c>
      <c r="S172" s="49">
        <v>0</v>
      </c>
      <c r="T172" s="49">
        <v>0</v>
      </c>
      <c r="U172" s="49">
        <v>6815.37</v>
      </c>
      <c r="V172" s="49">
        <v>1.0975765254357241E-3</v>
      </c>
      <c r="W172" s="107" t="s">
        <v>290</v>
      </c>
      <c r="X172" s="49">
        <v>0</v>
      </c>
      <c r="Y172" s="49">
        <v>0</v>
      </c>
      <c r="Z172" s="49">
        <v>11625</v>
      </c>
      <c r="AA172" s="49">
        <v>1.0975765254357241E-3</v>
      </c>
      <c r="AB172" s="107" t="s">
        <v>290</v>
      </c>
      <c r="AC172" s="49">
        <v>19.91</v>
      </c>
      <c r="AD172" s="49">
        <v>1247</v>
      </c>
      <c r="AE172" s="49">
        <v>5</v>
      </c>
      <c r="AF172" s="49">
        <v>1</v>
      </c>
      <c r="AG172" s="49">
        <v>5</v>
      </c>
      <c r="AH172" s="49">
        <v>5</v>
      </c>
      <c r="AI172" s="49">
        <v>5</v>
      </c>
      <c r="AJ172" s="49">
        <v>7</v>
      </c>
      <c r="AK172" s="107" t="s">
        <v>244</v>
      </c>
      <c r="AN172" s="157">
        <v>9001073900</v>
      </c>
      <c r="AO172" s="107">
        <v>35070.078800000003</v>
      </c>
      <c r="AP172" s="107">
        <v>106775.64</v>
      </c>
    </row>
    <row r="173" spans="1:42" x14ac:dyDescent="0.25">
      <c r="A173">
        <v>9001090500</v>
      </c>
      <c r="B173" t="s">
        <v>2171</v>
      </c>
      <c r="C173" t="s">
        <v>1996</v>
      </c>
      <c r="E173">
        <v>3</v>
      </c>
      <c r="F173" t="s">
        <v>239</v>
      </c>
      <c r="I173" s="49">
        <v>9009142400</v>
      </c>
      <c r="J173" s="49">
        <v>9009142400</v>
      </c>
      <c r="K173" s="107" t="s">
        <v>251</v>
      </c>
      <c r="L173" s="107" t="s">
        <v>244</v>
      </c>
      <c r="M173" s="49">
        <v>90482.525799999901</v>
      </c>
      <c r="N173" s="49">
        <v>3.1092996916012622E-3</v>
      </c>
      <c r="O173" s="49">
        <v>0</v>
      </c>
      <c r="P173" s="49">
        <v>0</v>
      </c>
      <c r="Q173" s="107" t="s">
        <v>290</v>
      </c>
      <c r="R173" s="107" t="s">
        <v>1965</v>
      </c>
      <c r="S173" s="49">
        <v>54491.1928999999</v>
      </c>
      <c r="T173" s="49">
        <v>3.1092996916012622E-3</v>
      </c>
      <c r="U173" s="49">
        <v>0</v>
      </c>
      <c r="V173" s="49">
        <v>0</v>
      </c>
      <c r="W173" s="107" t="s">
        <v>1965</v>
      </c>
      <c r="X173" s="49">
        <v>35991.332900000001</v>
      </c>
      <c r="Y173" s="49">
        <v>3.1092996916012622E-3</v>
      </c>
      <c r="Z173" s="49">
        <v>0</v>
      </c>
      <c r="AA173" s="49">
        <v>0</v>
      </c>
      <c r="AB173" s="107" t="s">
        <v>1965</v>
      </c>
      <c r="AC173" s="49">
        <v>19.91</v>
      </c>
      <c r="AD173" s="49">
        <v>1247</v>
      </c>
      <c r="AE173" s="49">
        <v>5</v>
      </c>
      <c r="AF173" s="49">
        <v>1</v>
      </c>
      <c r="AG173" s="49">
        <v>5</v>
      </c>
      <c r="AH173" s="49">
        <v>5</v>
      </c>
      <c r="AI173" s="49">
        <v>5</v>
      </c>
      <c r="AJ173" s="49">
        <v>7</v>
      </c>
      <c r="AK173" s="107" t="s">
        <v>244</v>
      </c>
      <c r="AN173" s="157">
        <v>9001074000</v>
      </c>
      <c r="AO173" s="107">
        <v>26942.261399999999</v>
      </c>
      <c r="AP173" s="107">
        <v>13413.06</v>
      </c>
    </row>
    <row r="174" spans="1:42" x14ac:dyDescent="0.25">
      <c r="A174">
        <v>9001090600</v>
      </c>
      <c r="B174" t="s">
        <v>2172</v>
      </c>
      <c r="C174" t="s">
        <v>1996</v>
      </c>
      <c r="D174" t="s">
        <v>2173</v>
      </c>
      <c r="E174">
        <v>3</v>
      </c>
      <c r="F174" t="s">
        <v>239</v>
      </c>
      <c r="I174" s="49">
        <v>9009142500</v>
      </c>
      <c r="J174" s="49">
        <v>9009142500</v>
      </c>
      <c r="K174" s="107" t="s">
        <v>253</v>
      </c>
      <c r="L174" s="107" t="s">
        <v>244</v>
      </c>
      <c r="M174" s="49">
        <v>682.77530000000002</v>
      </c>
      <c r="N174" s="49">
        <v>2.3462574800525313E-5</v>
      </c>
      <c r="O174" s="49">
        <v>0</v>
      </c>
      <c r="P174" s="49">
        <v>0</v>
      </c>
      <c r="Q174" s="107" t="s">
        <v>290</v>
      </c>
      <c r="R174" s="107" t="s">
        <v>1965</v>
      </c>
      <c r="S174" s="49">
        <v>231.15710000000001</v>
      </c>
      <c r="T174" s="49">
        <v>2.3462574800525313E-5</v>
      </c>
      <c r="U174" s="49">
        <v>0</v>
      </c>
      <c r="V174" s="49">
        <v>0</v>
      </c>
      <c r="W174" s="107" t="s">
        <v>1965</v>
      </c>
      <c r="X174" s="49">
        <v>451.6182</v>
      </c>
      <c r="Y174" s="49">
        <v>2.3462574800525313E-5</v>
      </c>
      <c r="Z174" s="49">
        <v>0</v>
      </c>
      <c r="AA174" s="49">
        <v>0</v>
      </c>
      <c r="AB174" s="107" t="s">
        <v>1965</v>
      </c>
      <c r="AC174" s="49">
        <v>25.202000000000002</v>
      </c>
      <c r="AD174" s="49">
        <v>1195</v>
      </c>
      <c r="AE174" s="49">
        <v>5</v>
      </c>
      <c r="AF174" s="49">
        <v>1</v>
      </c>
      <c r="AG174" s="49">
        <v>5</v>
      </c>
      <c r="AH174" s="49">
        <v>5</v>
      </c>
      <c r="AI174" s="49">
        <v>5</v>
      </c>
      <c r="AJ174" s="49">
        <v>7</v>
      </c>
      <c r="AK174" s="107" t="s">
        <v>244</v>
      </c>
      <c r="AN174" s="157">
        <v>9001074300</v>
      </c>
      <c r="AO174" s="107">
        <v>51618.490199999906</v>
      </c>
      <c r="AP174" s="107">
        <v>8289.77</v>
      </c>
    </row>
    <row r="175" spans="1:42" x14ac:dyDescent="0.25">
      <c r="A175">
        <v>9015907100</v>
      </c>
      <c r="B175" t="s">
        <v>2174</v>
      </c>
      <c r="C175" t="s">
        <v>2152</v>
      </c>
      <c r="E175">
        <v>5</v>
      </c>
      <c r="F175" t="s">
        <v>239</v>
      </c>
      <c r="I175" s="49">
        <v>9009142500</v>
      </c>
      <c r="J175" s="49">
        <v>9009142500</v>
      </c>
      <c r="K175" s="107" t="s">
        <v>264</v>
      </c>
      <c r="L175" s="107" t="s">
        <v>239</v>
      </c>
      <c r="M175" s="49">
        <v>0</v>
      </c>
      <c r="N175" s="49">
        <v>0</v>
      </c>
      <c r="O175" s="49">
        <v>10257.39</v>
      </c>
      <c r="P175" s="49">
        <v>6.1052302509326782E-4</v>
      </c>
      <c r="Q175" s="107" t="s">
        <v>1966</v>
      </c>
      <c r="R175" s="107" t="s">
        <v>290</v>
      </c>
      <c r="S175" s="49">
        <v>0</v>
      </c>
      <c r="T175" s="49">
        <v>0</v>
      </c>
      <c r="U175" s="49">
        <v>7352.41</v>
      </c>
      <c r="V175" s="49">
        <v>6.1052302509326782E-4</v>
      </c>
      <c r="W175" s="107" t="s">
        <v>290</v>
      </c>
      <c r="X175" s="49">
        <v>0</v>
      </c>
      <c r="Y175" s="49">
        <v>0</v>
      </c>
      <c r="Z175" s="49">
        <v>2904.98</v>
      </c>
      <c r="AA175" s="49">
        <v>6.1052302509326782E-4</v>
      </c>
      <c r="AB175" s="107" t="s">
        <v>290</v>
      </c>
      <c r="AC175" s="49">
        <v>25.202000000000002</v>
      </c>
      <c r="AD175" s="49">
        <v>1195</v>
      </c>
      <c r="AE175" s="49">
        <v>5</v>
      </c>
      <c r="AF175" s="49">
        <v>1</v>
      </c>
      <c r="AG175" s="49">
        <v>5</v>
      </c>
      <c r="AH175" s="49">
        <v>5</v>
      </c>
      <c r="AI175" s="49">
        <v>5</v>
      </c>
      <c r="AJ175" s="49">
        <v>7</v>
      </c>
      <c r="AK175" s="107" t="s">
        <v>244</v>
      </c>
      <c r="AN175" s="157">
        <v>9001074400</v>
      </c>
      <c r="AO175" s="107">
        <v>54299.358399999903</v>
      </c>
      <c r="AP175" s="107">
        <v>20133.349999999999</v>
      </c>
    </row>
    <row r="176" spans="1:42" x14ac:dyDescent="0.25">
      <c r="A176">
        <v>9001100300</v>
      </c>
      <c r="B176" t="s">
        <v>2175</v>
      </c>
      <c r="C176" t="s">
        <v>1996</v>
      </c>
      <c r="E176">
        <v>3</v>
      </c>
      <c r="F176" t="s">
        <v>239</v>
      </c>
      <c r="I176" s="49">
        <v>9009142500</v>
      </c>
      <c r="J176" s="49">
        <v>9009142500</v>
      </c>
      <c r="K176" s="107" t="s">
        <v>251</v>
      </c>
      <c r="L176" s="107" t="s">
        <v>244</v>
      </c>
      <c r="M176" s="49">
        <v>86699.675800000099</v>
      </c>
      <c r="N176" s="49">
        <v>2.9793075828003688E-3</v>
      </c>
      <c r="O176" s="49">
        <v>0</v>
      </c>
      <c r="P176" s="49">
        <v>0</v>
      </c>
      <c r="Q176" s="107" t="s">
        <v>290</v>
      </c>
      <c r="R176" s="107" t="s">
        <v>1965</v>
      </c>
      <c r="S176" s="49">
        <v>64777.257400000097</v>
      </c>
      <c r="T176" s="49">
        <v>2.9793075828003688E-3</v>
      </c>
      <c r="U176" s="49">
        <v>0</v>
      </c>
      <c r="V176" s="49">
        <v>0</v>
      </c>
      <c r="W176" s="107" t="s">
        <v>1965</v>
      </c>
      <c r="X176" s="49">
        <v>21922.418399999999</v>
      </c>
      <c r="Y176" s="49">
        <v>2.9793075828003688E-3</v>
      </c>
      <c r="Z176" s="49">
        <v>0</v>
      </c>
      <c r="AA176" s="49">
        <v>0</v>
      </c>
      <c r="AB176" s="107" t="s">
        <v>1965</v>
      </c>
      <c r="AC176" s="49">
        <v>25.202000000000002</v>
      </c>
      <c r="AD176" s="49">
        <v>1195</v>
      </c>
      <c r="AE176" s="49">
        <v>5</v>
      </c>
      <c r="AF176" s="49">
        <v>1</v>
      </c>
      <c r="AG176" s="49">
        <v>5</v>
      </c>
      <c r="AH176" s="49">
        <v>5</v>
      </c>
      <c r="AI176" s="49">
        <v>5</v>
      </c>
      <c r="AJ176" s="49">
        <v>7</v>
      </c>
      <c r="AK176" s="107" t="s">
        <v>244</v>
      </c>
      <c r="AN176" s="157">
        <v>9001257200</v>
      </c>
      <c r="AO176" s="107">
        <v>46248.605099999899</v>
      </c>
      <c r="AP176" s="107">
        <v>7200.74</v>
      </c>
    </row>
    <row r="177" spans="1:42" x14ac:dyDescent="0.25">
      <c r="A177">
        <v>9001010400</v>
      </c>
      <c r="B177" t="s">
        <v>2176</v>
      </c>
      <c r="C177" t="s">
        <v>1996</v>
      </c>
      <c r="E177">
        <v>2</v>
      </c>
      <c r="F177" t="s">
        <v>239</v>
      </c>
      <c r="I177" s="49">
        <v>9009142601</v>
      </c>
      <c r="J177" s="49">
        <v>9009142601</v>
      </c>
      <c r="K177" s="107" t="s">
        <v>254</v>
      </c>
      <c r="L177" s="107" t="s">
        <v>239</v>
      </c>
      <c r="M177" s="49">
        <v>67.625799999999998</v>
      </c>
      <c r="N177" s="49">
        <v>2.3238617315907073E-6</v>
      </c>
      <c r="O177" s="49">
        <v>0</v>
      </c>
      <c r="P177" s="49">
        <v>0</v>
      </c>
      <c r="Q177" s="107" t="s">
        <v>290</v>
      </c>
      <c r="R177" s="107" t="s">
        <v>290</v>
      </c>
      <c r="S177" s="49">
        <v>67.625799999999998</v>
      </c>
      <c r="T177" s="49">
        <v>2.3238617315907073E-6</v>
      </c>
      <c r="U177" s="49">
        <v>0</v>
      </c>
      <c r="V177" s="49">
        <v>0</v>
      </c>
      <c r="W177" s="107" t="s">
        <v>290</v>
      </c>
      <c r="X177" s="49">
        <v>0</v>
      </c>
      <c r="Y177" s="49">
        <v>2.3238617315907073E-6</v>
      </c>
      <c r="Z177" s="49">
        <v>0</v>
      </c>
      <c r="AA177" s="49">
        <v>0</v>
      </c>
      <c r="AB177" s="107" t="s">
        <v>290</v>
      </c>
      <c r="AC177" s="49">
        <v>34.290999999999997</v>
      </c>
      <c r="AD177" s="49">
        <v>1198</v>
      </c>
      <c r="AE177" s="49">
        <v>4</v>
      </c>
      <c r="AF177" s="49">
        <v>1</v>
      </c>
      <c r="AG177" s="49">
        <v>5</v>
      </c>
      <c r="AH177" s="49">
        <v>4.5</v>
      </c>
      <c r="AI177" s="49">
        <v>5</v>
      </c>
      <c r="AJ177" s="49">
        <v>5</v>
      </c>
      <c r="AK177" s="107" t="s">
        <v>239</v>
      </c>
      <c r="AN177" s="157">
        <v>9009120200</v>
      </c>
      <c r="AO177" s="107">
        <v>98996.496400000105</v>
      </c>
      <c r="AP177" s="107">
        <v>18704.38</v>
      </c>
    </row>
    <row r="178" spans="1:42" x14ac:dyDescent="0.25">
      <c r="A178">
        <v>9001110100</v>
      </c>
      <c r="B178" t="s">
        <v>2177</v>
      </c>
      <c r="C178" t="s">
        <v>1996</v>
      </c>
      <c r="E178">
        <v>3</v>
      </c>
      <c r="F178" t="s">
        <v>239</v>
      </c>
      <c r="I178" s="49">
        <v>9009142601</v>
      </c>
      <c r="J178" s="49">
        <v>9009142601</v>
      </c>
      <c r="K178" s="107" t="s">
        <v>251</v>
      </c>
      <c r="L178" s="107" t="s">
        <v>239</v>
      </c>
      <c r="M178" s="49">
        <v>118628.3470000001</v>
      </c>
      <c r="N178" s="49">
        <v>4.0764896810856731E-3</v>
      </c>
      <c r="O178" s="49">
        <v>33793.160000000003</v>
      </c>
      <c r="P178" s="49">
        <v>2.0113793343785129E-3</v>
      </c>
      <c r="Q178" s="107" t="s">
        <v>1965</v>
      </c>
      <c r="R178" s="107" t="s">
        <v>1965</v>
      </c>
      <c r="S178" s="49">
        <v>92154.619600000093</v>
      </c>
      <c r="T178" s="49">
        <v>4.0764896810856731E-3</v>
      </c>
      <c r="U178" s="49">
        <v>25570.16</v>
      </c>
      <c r="V178" s="49">
        <v>2.0113793343785129E-3</v>
      </c>
      <c r="W178" s="107" t="s">
        <v>1965</v>
      </c>
      <c r="X178" s="49">
        <v>26473.7274</v>
      </c>
      <c r="Y178" s="49">
        <v>4.0764896810856731E-3</v>
      </c>
      <c r="Z178" s="49">
        <v>8223</v>
      </c>
      <c r="AA178" s="49">
        <v>2.0113793343785129E-3</v>
      </c>
      <c r="AB178" s="107" t="s">
        <v>1965</v>
      </c>
      <c r="AC178" s="49">
        <v>34.290999999999997</v>
      </c>
      <c r="AD178" s="49">
        <v>1198</v>
      </c>
      <c r="AE178" s="49">
        <v>4</v>
      </c>
      <c r="AF178" s="49">
        <v>1</v>
      </c>
      <c r="AG178" s="49">
        <v>5</v>
      </c>
      <c r="AH178" s="49">
        <v>4.5</v>
      </c>
      <c r="AI178" s="49">
        <v>5</v>
      </c>
      <c r="AJ178" s="49">
        <v>5</v>
      </c>
      <c r="AK178" s="107" t="s">
        <v>239</v>
      </c>
      <c r="AN178" s="157">
        <v>9009140200</v>
      </c>
      <c r="AO178" s="107">
        <v>5569.7996999999996</v>
      </c>
      <c r="AP178" s="107">
        <v>0</v>
      </c>
    </row>
    <row r="179" spans="1:42" x14ac:dyDescent="0.25">
      <c r="A179">
        <v>9001110301</v>
      </c>
      <c r="B179" t="s">
        <v>2178</v>
      </c>
      <c r="C179" t="s">
        <v>1996</v>
      </c>
      <c r="E179">
        <v>3</v>
      </c>
      <c r="F179" t="s">
        <v>239</v>
      </c>
      <c r="I179" s="49">
        <v>9009142601</v>
      </c>
      <c r="J179" s="49">
        <v>9009142601</v>
      </c>
      <c r="K179" s="107" t="s">
        <v>255</v>
      </c>
      <c r="L179" s="107" t="s">
        <v>239</v>
      </c>
      <c r="M179" s="49">
        <v>529.9402</v>
      </c>
      <c r="N179" s="49">
        <v>1.8210620071208413E-5</v>
      </c>
      <c r="O179" s="49">
        <v>0</v>
      </c>
      <c r="P179" s="49">
        <v>0</v>
      </c>
      <c r="Q179" s="107" t="s">
        <v>290</v>
      </c>
      <c r="R179" s="107" t="s">
        <v>1965</v>
      </c>
      <c r="S179" s="49">
        <v>529.9402</v>
      </c>
      <c r="T179" s="49">
        <v>1.8210620071208413E-5</v>
      </c>
      <c r="U179" s="49">
        <v>0</v>
      </c>
      <c r="V179" s="49">
        <v>0</v>
      </c>
      <c r="W179" s="107" t="s">
        <v>1965</v>
      </c>
      <c r="X179" s="49">
        <v>0</v>
      </c>
      <c r="Y179" s="49">
        <v>1.8210620071208413E-5</v>
      </c>
      <c r="Z179" s="49">
        <v>0</v>
      </c>
      <c r="AA179" s="49">
        <v>0</v>
      </c>
      <c r="AB179" s="107" t="s">
        <v>1965</v>
      </c>
      <c r="AC179" s="49">
        <v>34.290999999999997</v>
      </c>
      <c r="AD179" s="49">
        <v>1198</v>
      </c>
      <c r="AE179" s="49">
        <v>4</v>
      </c>
      <c r="AF179" s="49">
        <v>1</v>
      </c>
      <c r="AG179" s="49">
        <v>5</v>
      </c>
      <c r="AH179" s="49">
        <v>4.5</v>
      </c>
      <c r="AI179" s="49">
        <v>5</v>
      </c>
      <c r="AJ179" s="49">
        <v>5</v>
      </c>
      <c r="AK179" s="107" t="s">
        <v>239</v>
      </c>
      <c r="AN179" s="157">
        <v>9009140300</v>
      </c>
      <c r="AO179" s="107">
        <v>27566.794900000001</v>
      </c>
      <c r="AP179" s="107">
        <v>2174.4499999999998</v>
      </c>
    </row>
    <row r="180" spans="1:42" x14ac:dyDescent="0.25">
      <c r="A180">
        <v>9009125100</v>
      </c>
      <c r="B180" t="s">
        <v>2179</v>
      </c>
      <c r="C180" t="s">
        <v>2021</v>
      </c>
      <c r="E180">
        <v>4</v>
      </c>
      <c r="F180" t="s">
        <v>239</v>
      </c>
      <c r="I180" s="49">
        <v>9009142603</v>
      </c>
      <c r="J180" s="49">
        <v>9009142603</v>
      </c>
      <c r="K180" s="107" t="s">
        <v>254</v>
      </c>
      <c r="L180" s="107" t="s">
        <v>244</v>
      </c>
      <c r="M180" s="49">
        <v>258.6438</v>
      </c>
      <c r="N180" s="49">
        <v>8.8879159866973938E-6</v>
      </c>
      <c r="O180" s="49">
        <v>0</v>
      </c>
      <c r="P180" s="49">
        <v>0</v>
      </c>
      <c r="Q180" s="107" t="s">
        <v>290</v>
      </c>
      <c r="R180" s="107" t="s">
        <v>1965</v>
      </c>
      <c r="S180" s="49">
        <v>0</v>
      </c>
      <c r="T180" s="49">
        <v>8.8879159866973938E-6</v>
      </c>
      <c r="U180" s="49">
        <v>0</v>
      </c>
      <c r="V180" s="49">
        <v>0</v>
      </c>
      <c r="W180" s="107" t="s">
        <v>1965</v>
      </c>
      <c r="X180" s="49">
        <v>258.6438</v>
      </c>
      <c r="Y180" s="49">
        <v>8.8879159866973938E-6</v>
      </c>
      <c r="Z180" s="49">
        <v>0</v>
      </c>
      <c r="AA180" s="49">
        <v>0</v>
      </c>
      <c r="AB180" s="107" t="s">
        <v>1965</v>
      </c>
      <c r="AC180" s="49">
        <v>14.366</v>
      </c>
      <c r="AD180" s="49">
        <v>715</v>
      </c>
      <c r="AE180" s="49">
        <v>5</v>
      </c>
      <c r="AF180" s="49">
        <v>1</v>
      </c>
      <c r="AG180" s="49">
        <v>5</v>
      </c>
      <c r="AH180" s="49">
        <v>5</v>
      </c>
      <c r="AI180" s="49">
        <v>5</v>
      </c>
      <c r="AJ180" s="49">
        <v>4</v>
      </c>
      <c r="AK180" s="107" t="s">
        <v>239</v>
      </c>
      <c r="AN180" s="157">
        <v>9009140500</v>
      </c>
      <c r="AO180" s="107">
        <v>40619.569599999901</v>
      </c>
      <c r="AP180" s="107">
        <v>2256.9499999999998</v>
      </c>
    </row>
    <row r="181" spans="1:42" x14ac:dyDescent="0.25">
      <c r="A181">
        <v>9009125200</v>
      </c>
      <c r="B181" t="s">
        <v>2180</v>
      </c>
      <c r="C181" t="s">
        <v>2021</v>
      </c>
      <c r="E181">
        <v>5</v>
      </c>
      <c r="F181" t="s">
        <v>239</v>
      </c>
      <c r="I181" s="49">
        <v>9009142603</v>
      </c>
      <c r="J181" s="49">
        <v>9009142603</v>
      </c>
      <c r="K181" s="107" t="s">
        <v>264</v>
      </c>
      <c r="L181" s="107" t="s">
        <v>239</v>
      </c>
      <c r="M181" s="49">
        <v>0</v>
      </c>
      <c r="N181" s="49">
        <v>0</v>
      </c>
      <c r="O181" s="49">
        <v>24238.39</v>
      </c>
      <c r="P181" s="49">
        <v>1.4426764689838654E-3</v>
      </c>
      <c r="Q181" s="107" t="s">
        <v>1966</v>
      </c>
      <c r="R181" s="107" t="s">
        <v>290</v>
      </c>
      <c r="S181" s="49">
        <v>0</v>
      </c>
      <c r="T181" s="49">
        <v>0</v>
      </c>
      <c r="U181" s="49">
        <v>14190.36</v>
      </c>
      <c r="V181" s="49">
        <v>1.4426764689838654E-3</v>
      </c>
      <c r="W181" s="107" t="s">
        <v>290</v>
      </c>
      <c r="X181" s="49">
        <v>0</v>
      </c>
      <c r="Y181" s="49">
        <v>0</v>
      </c>
      <c r="Z181" s="49">
        <v>10048.030000000001</v>
      </c>
      <c r="AA181" s="49">
        <v>1.4426764689838654E-3</v>
      </c>
      <c r="AB181" s="107" t="s">
        <v>290</v>
      </c>
      <c r="AC181" s="49">
        <v>14.366</v>
      </c>
      <c r="AD181" s="49">
        <v>715</v>
      </c>
      <c r="AE181" s="49">
        <v>5</v>
      </c>
      <c r="AF181" s="49">
        <v>1</v>
      </c>
      <c r="AG181" s="49">
        <v>5</v>
      </c>
      <c r="AH181" s="49">
        <v>5</v>
      </c>
      <c r="AI181" s="49">
        <v>5</v>
      </c>
      <c r="AJ181" s="49">
        <v>4</v>
      </c>
      <c r="AK181" s="107" t="s">
        <v>239</v>
      </c>
      <c r="AN181" s="157">
        <v>9009140600</v>
      </c>
      <c r="AO181" s="107">
        <v>52288.773399999904</v>
      </c>
      <c r="AP181" s="107">
        <v>3999.65</v>
      </c>
    </row>
    <row r="182" spans="1:42" x14ac:dyDescent="0.25">
      <c r="A182">
        <v>9009125300</v>
      </c>
      <c r="B182" t="s">
        <v>2181</v>
      </c>
      <c r="C182" t="s">
        <v>2021</v>
      </c>
      <c r="E182">
        <v>5</v>
      </c>
      <c r="F182" t="s">
        <v>239</v>
      </c>
      <c r="I182" s="49">
        <v>9009142603</v>
      </c>
      <c r="J182" s="49">
        <v>9009142603</v>
      </c>
      <c r="K182" s="107" t="s">
        <v>251</v>
      </c>
      <c r="L182" s="107" t="s">
        <v>244</v>
      </c>
      <c r="M182" s="49">
        <v>54462.847300000001</v>
      </c>
      <c r="N182" s="49">
        <v>1.8715361095016738E-3</v>
      </c>
      <c r="O182" s="49">
        <v>0</v>
      </c>
      <c r="P182" s="49">
        <v>0</v>
      </c>
      <c r="Q182" s="107" t="s">
        <v>290</v>
      </c>
      <c r="R182" s="107" t="s">
        <v>1965</v>
      </c>
      <c r="S182" s="49">
        <v>45179.0501</v>
      </c>
      <c r="T182" s="49">
        <v>1.8715361095016738E-3</v>
      </c>
      <c r="U182" s="49">
        <v>0</v>
      </c>
      <c r="V182" s="49">
        <v>0</v>
      </c>
      <c r="W182" s="107" t="s">
        <v>1965</v>
      </c>
      <c r="X182" s="49">
        <v>9283.7972000000009</v>
      </c>
      <c r="Y182" s="49">
        <v>1.8715361095016738E-3</v>
      </c>
      <c r="Z182" s="49">
        <v>0</v>
      </c>
      <c r="AA182" s="49">
        <v>0</v>
      </c>
      <c r="AB182" s="107" t="s">
        <v>1965</v>
      </c>
      <c r="AC182" s="49">
        <v>14.366</v>
      </c>
      <c r="AD182" s="49">
        <v>715</v>
      </c>
      <c r="AE182" s="49">
        <v>5</v>
      </c>
      <c r="AF182" s="49">
        <v>1</v>
      </c>
      <c r="AG182" s="49">
        <v>5</v>
      </c>
      <c r="AH182" s="49">
        <v>5</v>
      </c>
      <c r="AI182" s="49">
        <v>5</v>
      </c>
      <c r="AJ182" s="49">
        <v>4</v>
      </c>
      <c r="AK182" s="107" t="s">
        <v>239</v>
      </c>
      <c r="AN182" s="157">
        <v>9009141500</v>
      </c>
      <c r="AO182" s="107">
        <v>89595.167099999991</v>
      </c>
      <c r="AP182" s="107">
        <v>47450.57</v>
      </c>
    </row>
    <row r="183" spans="1:42" x14ac:dyDescent="0.25">
      <c r="A183">
        <v>9009125400</v>
      </c>
      <c r="B183" t="s">
        <v>2182</v>
      </c>
      <c r="C183" t="s">
        <v>2021</v>
      </c>
      <c r="E183">
        <v>5</v>
      </c>
      <c r="F183" t="s">
        <v>239</v>
      </c>
      <c r="I183" s="49">
        <v>9009142604</v>
      </c>
      <c r="J183" s="49">
        <v>9009142604</v>
      </c>
      <c r="K183" s="107" t="s">
        <v>254</v>
      </c>
      <c r="L183" s="107" t="s">
        <v>239</v>
      </c>
      <c r="M183" s="49">
        <v>588.71630000000005</v>
      </c>
      <c r="N183" s="49">
        <v>2.0230374802718407E-5</v>
      </c>
      <c r="O183" s="49">
        <v>0</v>
      </c>
      <c r="P183" s="49">
        <v>0</v>
      </c>
      <c r="Q183" s="107" t="s">
        <v>290</v>
      </c>
      <c r="R183" s="107" t="s">
        <v>1965</v>
      </c>
      <c r="S183" s="49">
        <v>588.71630000000005</v>
      </c>
      <c r="T183" s="49">
        <v>2.0230374802718407E-5</v>
      </c>
      <c r="U183" s="49">
        <v>0</v>
      </c>
      <c r="V183" s="49">
        <v>0</v>
      </c>
      <c r="W183" s="107" t="s">
        <v>1965</v>
      </c>
      <c r="X183" s="49">
        <v>0</v>
      </c>
      <c r="Y183" s="49">
        <v>2.0230374802718407E-5</v>
      </c>
      <c r="Z183" s="49">
        <v>0</v>
      </c>
      <c r="AA183" s="49">
        <v>0</v>
      </c>
      <c r="AB183" s="107" t="s">
        <v>1965</v>
      </c>
      <c r="AC183" s="49">
        <v>45.972000000000001</v>
      </c>
      <c r="AD183" s="49">
        <v>1442</v>
      </c>
      <c r="AE183" s="49">
        <v>4</v>
      </c>
      <c r="AF183" s="49">
        <v>1</v>
      </c>
      <c r="AG183" s="49">
        <v>4</v>
      </c>
      <c r="AH183" s="49">
        <v>4</v>
      </c>
      <c r="AI183" s="49">
        <v>4</v>
      </c>
      <c r="AJ183" s="49">
        <v>5</v>
      </c>
      <c r="AK183" s="107" t="s">
        <v>239</v>
      </c>
      <c r="AN183" s="157">
        <v>9009141600</v>
      </c>
      <c r="AO183" s="107">
        <v>59212.536800000104</v>
      </c>
      <c r="AP183" s="107">
        <v>10815.87</v>
      </c>
    </row>
    <row r="184" spans="1:42" x14ac:dyDescent="0.25">
      <c r="A184">
        <v>9009130200</v>
      </c>
      <c r="B184" t="s">
        <v>2183</v>
      </c>
      <c r="C184" t="s">
        <v>2021</v>
      </c>
      <c r="E184">
        <v>4</v>
      </c>
      <c r="F184" t="s">
        <v>239</v>
      </c>
      <c r="I184" s="49">
        <v>9009142604</v>
      </c>
      <c r="J184" s="49">
        <v>9009142604</v>
      </c>
      <c r="K184" s="107" t="s">
        <v>251</v>
      </c>
      <c r="L184" s="107" t="s">
        <v>239</v>
      </c>
      <c r="M184" s="49">
        <v>47275.427100000001</v>
      </c>
      <c r="N184" s="49">
        <v>1.6245509240895672E-3</v>
      </c>
      <c r="O184" s="49">
        <v>17477.72</v>
      </c>
      <c r="P184" s="49">
        <v>1.0402792997178726E-3</v>
      </c>
      <c r="Q184" s="107" t="s">
        <v>1965</v>
      </c>
      <c r="R184" s="107" t="s">
        <v>1965</v>
      </c>
      <c r="S184" s="49">
        <v>40066.7255</v>
      </c>
      <c r="T184" s="49">
        <v>1.6245509240895672E-3</v>
      </c>
      <c r="U184" s="49">
        <v>16767.72</v>
      </c>
      <c r="V184" s="49">
        <v>1.0402792997178726E-3</v>
      </c>
      <c r="W184" s="107" t="s">
        <v>1965</v>
      </c>
      <c r="X184" s="49">
        <v>7208.7016000000003</v>
      </c>
      <c r="Y184" s="49">
        <v>1.6245509240895672E-3</v>
      </c>
      <c r="Z184" s="49">
        <v>710</v>
      </c>
      <c r="AA184" s="49">
        <v>1.0402792997178726E-3</v>
      </c>
      <c r="AB184" s="107" t="s">
        <v>1965</v>
      </c>
      <c r="AC184" s="49">
        <v>45.972000000000001</v>
      </c>
      <c r="AD184" s="49">
        <v>1442</v>
      </c>
      <c r="AE184" s="49">
        <v>4</v>
      </c>
      <c r="AF184" s="49">
        <v>1</v>
      </c>
      <c r="AG184" s="49">
        <v>4</v>
      </c>
      <c r="AH184" s="49">
        <v>4</v>
      </c>
      <c r="AI184" s="49">
        <v>4</v>
      </c>
      <c r="AJ184" s="49">
        <v>5</v>
      </c>
      <c r="AK184" s="107" t="s">
        <v>239</v>
      </c>
      <c r="AN184" s="157">
        <v>9009142300</v>
      </c>
      <c r="AO184" s="107">
        <v>53392.115599999903</v>
      </c>
      <c r="AP184" s="107">
        <v>10400.34</v>
      </c>
    </row>
    <row r="185" spans="1:42" x14ac:dyDescent="0.25">
      <c r="A185">
        <v>9009140100</v>
      </c>
      <c r="B185" t="s">
        <v>2184</v>
      </c>
      <c r="C185" t="s">
        <v>2021</v>
      </c>
      <c r="E185">
        <v>1</v>
      </c>
      <c r="F185" t="s">
        <v>239</v>
      </c>
      <c r="I185" s="49">
        <v>9009142604</v>
      </c>
      <c r="J185" s="49">
        <v>9009142604</v>
      </c>
      <c r="K185" s="107" t="s">
        <v>255</v>
      </c>
      <c r="L185" s="107" t="s">
        <v>239</v>
      </c>
      <c r="M185" s="49">
        <v>8.3750999999999998</v>
      </c>
      <c r="N185" s="49">
        <v>2.8779806506163821E-7</v>
      </c>
      <c r="O185" s="49">
        <v>0</v>
      </c>
      <c r="P185" s="49">
        <v>0</v>
      </c>
      <c r="Q185" s="107" t="s">
        <v>290</v>
      </c>
      <c r="R185" s="107" t="s">
        <v>290</v>
      </c>
      <c r="S185" s="49">
        <v>8.3750999999999998</v>
      </c>
      <c r="T185" s="49">
        <v>2.8779806506163821E-7</v>
      </c>
      <c r="U185" s="49">
        <v>0</v>
      </c>
      <c r="V185" s="49">
        <v>0</v>
      </c>
      <c r="W185" s="107" t="s">
        <v>290</v>
      </c>
      <c r="X185" s="49">
        <v>0</v>
      </c>
      <c r="Y185" s="49">
        <v>2.8779806506163821E-7</v>
      </c>
      <c r="Z185" s="49">
        <v>0</v>
      </c>
      <c r="AA185" s="49">
        <v>0</v>
      </c>
      <c r="AB185" s="107" t="s">
        <v>290</v>
      </c>
      <c r="AC185" s="49">
        <v>45.972000000000001</v>
      </c>
      <c r="AD185" s="49">
        <v>1442</v>
      </c>
      <c r="AE185" s="49">
        <v>4</v>
      </c>
      <c r="AF185" s="49">
        <v>1</v>
      </c>
      <c r="AG185" s="49">
        <v>4</v>
      </c>
      <c r="AH185" s="49">
        <v>4</v>
      </c>
      <c r="AI185" s="49">
        <v>4</v>
      </c>
      <c r="AJ185" s="49">
        <v>5</v>
      </c>
      <c r="AK185" s="107" t="s">
        <v>239</v>
      </c>
      <c r="AN185" s="157">
        <v>9009142400</v>
      </c>
      <c r="AO185" s="107">
        <v>54491.1928999999</v>
      </c>
      <c r="AP185" s="107">
        <v>6815.37</v>
      </c>
    </row>
    <row r="186" spans="1:42" x14ac:dyDescent="0.25">
      <c r="A186">
        <v>9009140200</v>
      </c>
      <c r="B186" t="s">
        <v>2185</v>
      </c>
      <c r="C186" t="s">
        <v>2021</v>
      </c>
      <c r="E186">
        <v>8</v>
      </c>
      <c r="F186" t="s">
        <v>244</v>
      </c>
      <c r="I186" s="49">
        <v>9009142604</v>
      </c>
      <c r="J186" s="49">
        <v>9009142604</v>
      </c>
      <c r="K186" s="107" t="s">
        <v>272</v>
      </c>
      <c r="L186" s="107" t="s">
        <v>239</v>
      </c>
      <c r="M186" s="49">
        <v>0</v>
      </c>
      <c r="N186" s="49">
        <v>0</v>
      </c>
      <c r="O186" s="49">
        <v>3171.78</v>
      </c>
      <c r="P186" s="49">
        <v>1.8878532653338959E-4</v>
      </c>
      <c r="Q186" s="107" t="s">
        <v>1966</v>
      </c>
      <c r="R186" s="107" t="s">
        <v>290</v>
      </c>
      <c r="S186" s="49">
        <v>0</v>
      </c>
      <c r="T186" s="49">
        <v>0</v>
      </c>
      <c r="U186" s="49">
        <v>3171.78</v>
      </c>
      <c r="V186" s="49">
        <v>1.8878532653338959E-4</v>
      </c>
      <c r="W186" s="107" t="s">
        <v>290</v>
      </c>
      <c r="X186" s="49">
        <v>0</v>
      </c>
      <c r="Y186" s="49">
        <v>0</v>
      </c>
      <c r="Z186" s="49">
        <v>0</v>
      </c>
      <c r="AA186" s="49">
        <v>1.8878532653338959E-4</v>
      </c>
      <c r="AB186" s="107" t="s">
        <v>290</v>
      </c>
      <c r="AC186" s="49">
        <v>45.972000000000001</v>
      </c>
      <c r="AD186" s="49">
        <v>1442</v>
      </c>
      <c r="AE186" s="49">
        <v>4</v>
      </c>
      <c r="AF186" s="49">
        <v>1</v>
      </c>
      <c r="AG186" s="49">
        <v>4</v>
      </c>
      <c r="AH186" s="49">
        <v>4</v>
      </c>
      <c r="AI186" s="49">
        <v>4</v>
      </c>
      <c r="AJ186" s="49">
        <v>5</v>
      </c>
      <c r="AK186" s="107" t="s">
        <v>239</v>
      </c>
      <c r="AN186" s="157">
        <v>9009142500</v>
      </c>
      <c r="AO186" s="107">
        <v>65008.414500000094</v>
      </c>
      <c r="AP186" s="107">
        <v>7352.41</v>
      </c>
    </row>
    <row r="187" spans="1:42" x14ac:dyDescent="0.25">
      <c r="A187">
        <v>9009140300</v>
      </c>
      <c r="B187" t="s">
        <v>2186</v>
      </c>
      <c r="C187" t="s">
        <v>2021</v>
      </c>
      <c r="E187">
        <v>8</v>
      </c>
      <c r="F187" t="s">
        <v>244</v>
      </c>
      <c r="I187" s="49">
        <v>9009142700</v>
      </c>
      <c r="J187" s="49">
        <v>9009142700</v>
      </c>
      <c r="K187" s="107" t="s">
        <v>254</v>
      </c>
      <c r="L187" s="107" t="s">
        <v>239</v>
      </c>
      <c r="M187" s="49">
        <v>828.46839999999997</v>
      </c>
      <c r="N187" s="49">
        <v>2.84691051431877E-5</v>
      </c>
      <c r="O187" s="49">
        <v>0</v>
      </c>
      <c r="P187" s="49">
        <v>0</v>
      </c>
      <c r="Q187" s="107" t="s">
        <v>290</v>
      </c>
      <c r="R187" s="107" t="s">
        <v>1965</v>
      </c>
      <c r="S187" s="49">
        <v>752.1549</v>
      </c>
      <c r="T187" s="49">
        <v>2.84691051431877E-5</v>
      </c>
      <c r="U187" s="49">
        <v>0</v>
      </c>
      <c r="V187" s="49">
        <v>0</v>
      </c>
      <c r="W187" s="107" t="s">
        <v>1965</v>
      </c>
      <c r="X187" s="49">
        <v>76.313500000000005</v>
      </c>
      <c r="Y187" s="49">
        <v>2.84691051431877E-5</v>
      </c>
      <c r="Z187" s="49">
        <v>0</v>
      </c>
      <c r="AA187" s="49">
        <v>0</v>
      </c>
      <c r="AB187" s="107" t="s">
        <v>1965</v>
      </c>
      <c r="AC187" s="49">
        <v>23.71</v>
      </c>
      <c r="AD187" s="49">
        <v>1365</v>
      </c>
      <c r="AE187" s="49">
        <v>4</v>
      </c>
      <c r="AF187" s="49">
        <v>1</v>
      </c>
      <c r="AG187" s="49">
        <v>5</v>
      </c>
      <c r="AH187" s="49">
        <v>4.5</v>
      </c>
      <c r="AI187" s="49">
        <v>5</v>
      </c>
      <c r="AJ187" s="49">
        <v>7</v>
      </c>
      <c r="AK187" s="107" t="s">
        <v>244</v>
      </c>
      <c r="AN187" s="157">
        <v>9009142700</v>
      </c>
      <c r="AO187" s="107">
        <v>84074.735200000097</v>
      </c>
      <c r="AP187" s="107">
        <v>29975.46</v>
      </c>
    </row>
    <row r="188" spans="1:42" x14ac:dyDescent="0.25">
      <c r="A188">
        <v>9009140400</v>
      </c>
      <c r="B188" t="s">
        <v>2187</v>
      </c>
      <c r="C188" t="s">
        <v>2021</v>
      </c>
      <c r="E188">
        <v>5</v>
      </c>
      <c r="F188" t="s">
        <v>239</v>
      </c>
      <c r="I188" s="49">
        <v>9009142700</v>
      </c>
      <c r="J188" s="49">
        <v>9009142700</v>
      </c>
      <c r="K188" s="107" t="s">
        <v>251</v>
      </c>
      <c r="L188" s="107" t="s">
        <v>239</v>
      </c>
      <c r="M188" s="49">
        <v>121562.99810000011</v>
      </c>
      <c r="N188" s="49">
        <v>4.1773346749616885E-3</v>
      </c>
      <c r="O188" s="49">
        <v>47158.96</v>
      </c>
      <c r="P188" s="49">
        <v>2.8069158840067906E-3</v>
      </c>
      <c r="Q188" s="107" t="s">
        <v>1965</v>
      </c>
      <c r="R188" s="107" t="s">
        <v>1965</v>
      </c>
      <c r="S188" s="49">
        <v>83322.580300000103</v>
      </c>
      <c r="T188" s="49">
        <v>4.1773346749616885E-3</v>
      </c>
      <c r="U188" s="49">
        <v>29975.46</v>
      </c>
      <c r="V188" s="49">
        <v>2.8069158840067906E-3</v>
      </c>
      <c r="W188" s="107" t="s">
        <v>1965</v>
      </c>
      <c r="X188" s="49">
        <v>38240.417800000003</v>
      </c>
      <c r="Y188" s="49">
        <v>4.1773346749616885E-3</v>
      </c>
      <c r="Z188" s="49">
        <v>17183.5</v>
      </c>
      <c r="AA188" s="49">
        <v>2.8069158840067906E-3</v>
      </c>
      <c r="AB188" s="107" t="s">
        <v>1965</v>
      </c>
      <c r="AC188" s="49">
        <v>23.71</v>
      </c>
      <c r="AD188" s="49">
        <v>1365</v>
      </c>
      <c r="AE188" s="49">
        <v>4</v>
      </c>
      <c r="AF188" s="49">
        <v>1</v>
      </c>
      <c r="AG188" s="49">
        <v>5</v>
      </c>
      <c r="AH188" s="49">
        <v>4.5</v>
      </c>
      <c r="AI188" s="49">
        <v>5</v>
      </c>
      <c r="AJ188" s="49">
        <v>7</v>
      </c>
      <c r="AK188" s="107" t="s">
        <v>244</v>
      </c>
      <c r="AN188" s="157">
        <v>9009165500</v>
      </c>
      <c r="AO188" s="107">
        <v>68231.695399999997</v>
      </c>
      <c r="AP188" s="107">
        <v>42137.05</v>
      </c>
    </row>
    <row r="189" spans="1:42" x14ac:dyDescent="0.25">
      <c r="A189">
        <v>9009140500</v>
      </c>
      <c r="B189" t="s">
        <v>2188</v>
      </c>
      <c r="C189" t="s">
        <v>2021</v>
      </c>
      <c r="E189">
        <v>8</v>
      </c>
      <c r="F189" t="s">
        <v>244</v>
      </c>
      <c r="I189" s="49">
        <v>9009142800</v>
      </c>
      <c r="J189" s="49">
        <v>9009142800</v>
      </c>
      <c r="K189" s="107" t="s">
        <v>254</v>
      </c>
      <c r="L189" s="107" t="s">
        <v>239</v>
      </c>
      <c r="M189" s="49">
        <v>1088.9469999999999</v>
      </c>
      <c r="N189" s="49">
        <v>3.7420071348960097E-5</v>
      </c>
      <c r="O189" s="49">
        <v>0</v>
      </c>
      <c r="P189" s="49">
        <v>0</v>
      </c>
      <c r="Q189" s="107" t="s">
        <v>290</v>
      </c>
      <c r="R189" s="107" t="s">
        <v>1965</v>
      </c>
      <c r="S189" s="49">
        <v>897.51229999999998</v>
      </c>
      <c r="T189" s="49">
        <v>3.7420071348960097E-5</v>
      </c>
      <c r="U189" s="49">
        <v>0</v>
      </c>
      <c r="V189" s="49">
        <v>0</v>
      </c>
      <c r="W189" s="107" t="s">
        <v>1965</v>
      </c>
      <c r="X189" s="49">
        <v>191.43469999999999</v>
      </c>
      <c r="Y189" s="49">
        <v>3.7420071348960097E-5</v>
      </c>
      <c r="Z189" s="49">
        <v>0</v>
      </c>
      <c r="AA189" s="49">
        <v>0</v>
      </c>
      <c r="AB189" s="107" t="s">
        <v>1965</v>
      </c>
      <c r="AC189" s="49">
        <v>47.162999999999997</v>
      </c>
      <c r="AD189" s="49">
        <v>1506</v>
      </c>
      <c r="AE189" s="49">
        <v>4</v>
      </c>
      <c r="AF189" s="49">
        <v>1</v>
      </c>
      <c r="AG189" s="49">
        <v>3</v>
      </c>
      <c r="AH189" s="49">
        <v>3.5</v>
      </c>
      <c r="AI189" s="49">
        <v>4</v>
      </c>
      <c r="AJ189" s="49">
        <v>4</v>
      </c>
      <c r="AK189" s="107" t="s">
        <v>239</v>
      </c>
      <c r="AN189" s="106" t="s">
        <v>282</v>
      </c>
      <c r="AO189" s="107">
        <v>12129792.9309</v>
      </c>
      <c r="AP189" s="107">
        <v>5016754.330000001</v>
      </c>
    </row>
    <row r="190" spans="1:42" x14ac:dyDescent="0.25">
      <c r="A190">
        <v>9009140600</v>
      </c>
      <c r="B190" t="s">
        <v>2189</v>
      </c>
      <c r="C190" t="s">
        <v>2021</v>
      </c>
      <c r="E190">
        <v>6</v>
      </c>
      <c r="F190" t="s">
        <v>244</v>
      </c>
      <c r="I190" s="49">
        <v>9009142800</v>
      </c>
      <c r="J190" s="49">
        <v>9009142800</v>
      </c>
      <c r="K190" s="107" t="s">
        <v>265</v>
      </c>
      <c r="L190" s="107" t="s">
        <v>239</v>
      </c>
      <c r="M190" s="49">
        <v>0</v>
      </c>
      <c r="N190" s="49">
        <v>0</v>
      </c>
      <c r="O190" s="49">
        <v>490.74</v>
      </c>
      <c r="P190" s="49">
        <v>2.9208996570693934E-5</v>
      </c>
      <c r="Q190" s="107" t="s">
        <v>1966</v>
      </c>
      <c r="R190" s="107" t="s">
        <v>290</v>
      </c>
      <c r="S190" s="49">
        <v>0</v>
      </c>
      <c r="T190" s="49">
        <v>0</v>
      </c>
      <c r="U190" s="49">
        <v>490.74</v>
      </c>
      <c r="V190" s="49">
        <v>2.9208996570693934E-5</v>
      </c>
      <c r="W190" s="107" t="s">
        <v>290</v>
      </c>
      <c r="X190" s="49">
        <v>0</v>
      </c>
      <c r="Y190" s="49">
        <v>0</v>
      </c>
      <c r="Z190" s="49">
        <v>0</v>
      </c>
      <c r="AA190" s="49">
        <v>2.9208996570693934E-5</v>
      </c>
      <c r="AB190" s="107" t="s">
        <v>290</v>
      </c>
      <c r="AC190" s="49">
        <v>47.162999999999997</v>
      </c>
      <c r="AD190" s="49">
        <v>1506</v>
      </c>
      <c r="AE190" s="49">
        <v>4</v>
      </c>
      <c r="AF190" s="49">
        <v>1</v>
      </c>
      <c r="AG190" s="49">
        <v>3</v>
      </c>
      <c r="AH190" s="49">
        <v>3.5</v>
      </c>
      <c r="AI190" s="49">
        <v>4</v>
      </c>
      <c r="AJ190" s="49">
        <v>4</v>
      </c>
      <c r="AK190" s="107" t="s">
        <v>239</v>
      </c>
    </row>
    <row r="191" spans="1:42" x14ac:dyDescent="0.25">
      <c r="A191">
        <v>9009140700</v>
      </c>
      <c r="B191" t="s">
        <v>2190</v>
      </c>
      <c r="C191" t="s">
        <v>2021</v>
      </c>
      <c r="E191">
        <v>5</v>
      </c>
      <c r="F191" t="s">
        <v>239</v>
      </c>
      <c r="I191" s="49">
        <v>9009142800</v>
      </c>
      <c r="J191" s="49">
        <v>9009142800</v>
      </c>
      <c r="K191" s="107" t="s">
        <v>251</v>
      </c>
      <c r="L191" s="107" t="s">
        <v>239</v>
      </c>
      <c r="M191" s="49">
        <v>88958.958700000105</v>
      </c>
      <c r="N191" s="49">
        <v>3.0569445360363718E-3</v>
      </c>
      <c r="O191" s="49">
        <v>68373.72</v>
      </c>
      <c r="P191" s="49">
        <v>4.0696249602754763E-3</v>
      </c>
      <c r="Q191" s="107" t="s">
        <v>1966</v>
      </c>
      <c r="R191" s="107" t="s">
        <v>1966</v>
      </c>
      <c r="S191" s="49">
        <v>77725.744400000098</v>
      </c>
      <c r="T191" s="49">
        <v>3.0569445360363718E-3</v>
      </c>
      <c r="U191" s="49">
        <v>67092.72</v>
      </c>
      <c r="V191" s="49">
        <v>4.0696249602754763E-3</v>
      </c>
      <c r="W191" s="107" t="s">
        <v>1966</v>
      </c>
      <c r="X191" s="49">
        <v>11233.2143</v>
      </c>
      <c r="Y191" s="49">
        <v>3.0569445360363718E-3</v>
      </c>
      <c r="Z191" s="49">
        <v>1281</v>
      </c>
      <c r="AA191" s="49">
        <v>4.0696249602754763E-3</v>
      </c>
      <c r="AB191" s="107" t="s">
        <v>1966</v>
      </c>
      <c r="AC191" s="49">
        <v>47.162999999999997</v>
      </c>
      <c r="AD191" s="49">
        <v>1506</v>
      </c>
      <c r="AE191" s="49">
        <v>4</v>
      </c>
      <c r="AF191" s="49">
        <v>1</v>
      </c>
      <c r="AG191" s="49">
        <v>3</v>
      </c>
      <c r="AH191" s="49">
        <v>3.5</v>
      </c>
      <c r="AI191" s="49">
        <v>4</v>
      </c>
      <c r="AJ191" s="49">
        <v>4</v>
      </c>
      <c r="AK191" s="107" t="s">
        <v>239</v>
      </c>
    </row>
    <row r="192" spans="1:42" x14ac:dyDescent="0.25">
      <c r="A192">
        <v>9009140800</v>
      </c>
      <c r="B192" t="s">
        <v>2191</v>
      </c>
      <c r="C192" t="s">
        <v>2021</v>
      </c>
      <c r="E192">
        <v>5</v>
      </c>
      <c r="F192" t="s">
        <v>239</v>
      </c>
      <c r="I192" s="49">
        <v>9009150300</v>
      </c>
      <c r="J192" s="49">
        <v>9009150300</v>
      </c>
      <c r="K192" s="107" t="s">
        <v>245</v>
      </c>
      <c r="L192" s="107" t="s">
        <v>239</v>
      </c>
      <c r="M192" s="49">
        <v>125257.4150000001</v>
      </c>
      <c r="N192" s="49">
        <v>4.3042879095918432E-3</v>
      </c>
      <c r="O192" s="49">
        <v>29667.52</v>
      </c>
      <c r="P192" s="49">
        <v>1.7658199656457466E-3</v>
      </c>
      <c r="Q192" s="107" t="s">
        <v>1965</v>
      </c>
      <c r="R192" s="107" t="s">
        <v>1965</v>
      </c>
      <c r="S192" s="49">
        <v>70907.985900000102</v>
      </c>
      <c r="T192" s="49">
        <v>4.3042879095918432E-3</v>
      </c>
      <c r="U192" s="49">
        <v>9897.52</v>
      </c>
      <c r="V192" s="49">
        <v>1.7658199656457466E-3</v>
      </c>
      <c r="W192" s="107" t="s">
        <v>1965</v>
      </c>
      <c r="X192" s="49">
        <v>54349.429100000001</v>
      </c>
      <c r="Y192" s="49">
        <v>4.3042879095918432E-3</v>
      </c>
      <c r="Z192" s="49">
        <v>19770</v>
      </c>
      <c r="AA192" s="49">
        <v>1.7658199656457466E-3</v>
      </c>
      <c r="AB192" s="107" t="s">
        <v>1965</v>
      </c>
      <c r="AC192" s="49">
        <v>57.445999999999998</v>
      </c>
      <c r="AD192" s="49">
        <v>1618</v>
      </c>
      <c r="AE192" s="49">
        <v>2</v>
      </c>
      <c r="AF192" s="49">
        <v>1</v>
      </c>
      <c r="AG192" s="49">
        <v>3</v>
      </c>
      <c r="AH192" s="49">
        <v>2.5</v>
      </c>
      <c r="AI192" s="49">
        <v>3</v>
      </c>
      <c r="AJ192" s="49">
        <v>4</v>
      </c>
      <c r="AK192" s="107" t="s">
        <v>239</v>
      </c>
    </row>
    <row r="193" spans="1:37" x14ac:dyDescent="0.25">
      <c r="A193">
        <v>9009140900</v>
      </c>
      <c r="B193" t="s">
        <v>2192</v>
      </c>
      <c r="C193" t="s">
        <v>2021</v>
      </c>
      <c r="E193">
        <v>5</v>
      </c>
      <c r="F193" t="s">
        <v>239</v>
      </c>
      <c r="I193" s="49">
        <v>9009150400</v>
      </c>
      <c r="J193" s="49">
        <v>9009150400</v>
      </c>
      <c r="K193" s="107" t="s">
        <v>245</v>
      </c>
      <c r="L193" s="107" t="s">
        <v>239</v>
      </c>
      <c r="M193" s="49">
        <v>81023.231900000013</v>
      </c>
      <c r="N193" s="49">
        <v>2.7842448885219764E-3</v>
      </c>
      <c r="O193" s="49">
        <v>15749.52</v>
      </c>
      <c r="P193" s="49">
        <v>9.3741630123909915E-4</v>
      </c>
      <c r="Q193" s="107" t="s">
        <v>1965</v>
      </c>
      <c r="R193" s="107" t="s">
        <v>1965</v>
      </c>
      <c r="S193" s="49">
        <v>72449.754100000006</v>
      </c>
      <c r="T193" s="49">
        <v>2.7842448885219764E-3</v>
      </c>
      <c r="U193" s="49">
        <v>15589.52</v>
      </c>
      <c r="V193" s="49">
        <v>9.3741630123909915E-4</v>
      </c>
      <c r="W193" s="107" t="s">
        <v>1965</v>
      </c>
      <c r="X193" s="49">
        <v>8573.4778000000006</v>
      </c>
      <c r="Y193" s="49">
        <v>2.7842448885219764E-3</v>
      </c>
      <c r="Z193" s="49">
        <v>160</v>
      </c>
      <c r="AA193" s="49">
        <v>9.3741630123909915E-4</v>
      </c>
      <c r="AB193" s="107" t="s">
        <v>1965</v>
      </c>
      <c r="AC193" s="49">
        <v>44.686999999999998</v>
      </c>
      <c r="AD193" s="49">
        <v>1515</v>
      </c>
      <c r="AE193" s="49">
        <v>4</v>
      </c>
      <c r="AF193" s="49">
        <v>1</v>
      </c>
      <c r="AG193" s="49">
        <v>4</v>
      </c>
      <c r="AH193" s="49">
        <v>4</v>
      </c>
      <c r="AI193" s="49">
        <v>4</v>
      </c>
      <c r="AJ193" s="49">
        <v>4</v>
      </c>
      <c r="AK193" s="107" t="s">
        <v>239</v>
      </c>
    </row>
    <row r="194" spans="1:37" x14ac:dyDescent="0.25">
      <c r="A194">
        <v>9009141000</v>
      </c>
      <c r="B194" t="s">
        <v>2193</v>
      </c>
      <c r="C194" t="s">
        <v>2021</v>
      </c>
      <c r="E194">
        <v>3</v>
      </c>
      <c r="F194" t="s">
        <v>239</v>
      </c>
      <c r="I194" s="49">
        <v>9009150500</v>
      </c>
      <c r="J194" s="49">
        <v>9009150500</v>
      </c>
      <c r="K194" s="107" t="s">
        <v>245</v>
      </c>
      <c r="L194" s="107" t="s">
        <v>239</v>
      </c>
      <c r="M194" s="49">
        <v>108858.66749999981</v>
      </c>
      <c r="N194" s="49">
        <v>3.7407689307218045E-3</v>
      </c>
      <c r="O194" s="49">
        <v>23082.76</v>
      </c>
      <c r="P194" s="49">
        <v>1.3738930139832724E-3</v>
      </c>
      <c r="Q194" s="107" t="s">
        <v>1965</v>
      </c>
      <c r="R194" s="107" t="s">
        <v>1965</v>
      </c>
      <c r="S194" s="49">
        <v>76013.063599999805</v>
      </c>
      <c r="T194" s="49">
        <v>3.7407689307218045E-3</v>
      </c>
      <c r="U194" s="49">
        <v>23082.76</v>
      </c>
      <c r="V194" s="49">
        <v>1.3738930139832724E-3</v>
      </c>
      <c r="W194" s="107" t="s">
        <v>1965</v>
      </c>
      <c r="X194" s="49">
        <v>32845.603900000002</v>
      </c>
      <c r="Y194" s="49">
        <v>3.7407689307218045E-3</v>
      </c>
      <c r="Z194" s="49">
        <v>0</v>
      </c>
      <c r="AA194" s="49">
        <v>1.3738930139832724E-3</v>
      </c>
      <c r="AB194" s="107" t="s">
        <v>1965</v>
      </c>
      <c r="AC194" s="49">
        <v>56.25</v>
      </c>
      <c r="AD194" s="49">
        <v>1798</v>
      </c>
      <c r="AE194" s="49">
        <v>3</v>
      </c>
      <c r="AF194" s="49">
        <v>1</v>
      </c>
      <c r="AG194" s="49">
        <v>2</v>
      </c>
      <c r="AH194" s="49">
        <v>2.5</v>
      </c>
      <c r="AI194" s="49">
        <v>3</v>
      </c>
      <c r="AJ194" s="49">
        <v>4</v>
      </c>
      <c r="AK194" s="107" t="s">
        <v>239</v>
      </c>
    </row>
    <row r="195" spans="1:37" x14ac:dyDescent="0.25">
      <c r="A195">
        <v>9009141100</v>
      </c>
      <c r="B195" t="s">
        <v>2194</v>
      </c>
      <c r="C195" t="s">
        <v>2021</v>
      </c>
      <c r="E195">
        <v>3</v>
      </c>
      <c r="F195" t="s">
        <v>239</v>
      </c>
      <c r="I195" s="49">
        <v>9009150500</v>
      </c>
      <c r="J195" s="49">
        <v>9009150500</v>
      </c>
      <c r="K195" s="107" t="s">
        <v>270</v>
      </c>
      <c r="L195" s="107" t="s">
        <v>239</v>
      </c>
      <c r="M195" s="49">
        <v>0</v>
      </c>
      <c r="N195" s="49">
        <v>0</v>
      </c>
      <c r="O195" s="49">
        <v>181.36</v>
      </c>
      <c r="P195" s="49">
        <v>1.0794603289035033E-5</v>
      </c>
      <c r="Q195" s="107" t="s">
        <v>1966</v>
      </c>
      <c r="R195" s="107" t="s">
        <v>290</v>
      </c>
      <c r="S195" s="49">
        <v>0</v>
      </c>
      <c r="T195" s="49">
        <v>0</v>
      </c>
      <c r="U195" s="49">
        <v>181.36</v>
      </c>
      <c r="V195" s="49">
        <v>1.0794603289035033E-5</v>
      </c>
      <c r="W195" s="107" t="s">
        <v>290</v>
      </c>
      <c r="X195" s="49">
        <v>0</v>
      </c>
      <c r="Y195" s="49">
        <v>0</v>
      </c>
      <c r="Z195" s="49">
        <v>0</v>
      </c>
      <c r="AA195" s="49">
        <v>1.0794603289035033E-5</v>
      </c>
      <c r="AB195" s="107" t="s">
        <v>290</v>
      </c>
      <c r="AC195" s="49">
        <v>56.25</v>
      </c>
      <c r="AD195" s="49">
        <v>1798</v>
      </c>
      <c r="AE195" s="49">
        <v>3</v>
      </c>
      <c r="AF195" s="49">
        <v>1</v>
      </c>
      <c r="AG195" s="49">
        <v>2</v>
      </c>
      <c r="AH195" s="49">
        <v>2.5</v>
      </c>
      <c r="AI195" s="49">
        <v>3</v>
      </c>
      <c r="AJ195" s="49">
        <v>4</v>
      </c>
      <c r="AK195" s="107" t="s">
        <v>239</v>
      </c>
    </row>
    <row r="196" spans="1:37" x14ac:dyDescent="0.25">
      <c r="A196">
        <v>9009141200</v>
      </c>
      <c r="B196" t="s">
        <v>2195</v>
      </c>
      <c r="C196" t="s">
        <v>2021</v>
      </c>
      <c r="E196">
        <v>5</v>
      </c>
      <c r="F196" t="s">
        <v>239</v>
      </c>
      <c r="I196" s="49">
        <v>9009150600</v>
      </c>
      <c r="J196" s="49">
        <v>9009150600</v>
      </c>
      <c r="K196" s="107" t="s">
        <v>245</v>
      </c>
      <c r="L196" s="107" t="s">
        <v>239</v>
      </c>
      <c r="M196" s="49">
        <v>172473.5906</v>
      </c>
      <c r="N196" s="49">
        <v>5.9268027425240476E-3</v>
      </c>
      <c r="O196" s="49">
        <v>204525.41999999998</v>
      </c>
      <c r="P196" s="49">
        <v>1.2173416251782483E-2</v>
      </c>
      <c r="Q196" s="107" t="s">
        <v>1966</v>
      </c>
      <c r="R196" s="107" t="s">
        <v>1966</v>
      </c>
      <c r="S196" s="49">
        <v>118660.9953</v>
      </c>
      <c r="T196" s="49">
        <v>5.9268027425240476E-3</v>
      </c>
      <c r="U196" s="49">
        <v>120779.61</v>
      </c>
      <c r="V196" s="49">
        <v>1.2173416251782483E-2</v>
      </c>
      <c r="W196" s="107" t="s">
        <v>1966</v>
      </c>
      <c r="X196" s="49">
        <v>53812.595300000001</v>
      </c>
      <c r="Y196" s="49">
        <v>5.9268027425240476E-3</v>
      </c>
      <c r="Z196" s="49">
        <v>83745.81</v>
      </c>
      <c r="AA196" s="49">
        <v>1.2173416251782483E-2</v>
      </c>
      <c r="AB196" s="107" t="s">
        <v>1966</v>
      </c>
      <c r="AC196" s="49">
        <v>63.164999999999999</v>
      </c>
      <c r="AD196" s="49">
        <v>1613</v>
      </c>
      <c r="AE196" s="49">
        <v>2</v>
      </c>
      <c r="AF196" s="49">
        <v>1</v>
      </c>
      <c r="AG196" s="49">
        <v>3</v>
      </c>
      <c r="AH196" s="49">
        <v>2.5</v>
      </c>
      <c r="AI196" s="49">
        <v>3</v>
      </c>
      <c r="AJ196" s="49">
        <v>3</v>
      </c>
      <c r="AK196" s="107" t="s">
        <v>239</v>
      </c>
    </row>
    <row r="197" spans="1:37" x14ac:dyDescent="0.25">
      <c r="A197">
        <v>9009141300</v>
      </c>
      <c r="B197" t="s">
        <v>2196</v>
      </c>
      <c r="C197" t="s">
        <v>2021</v>
      </c>
      <c r="E197">
        <v>5</v>
      </c>
      <c r="F197" t="s">
        <v>239</v>
      </c>
      <c r="I197" s="49">
        <v>9009150700</v>
      </c>
      <c r="J197" s="49">
        <v>9009150700</v>
      </c>
      <c r="K197" s="107" t="s">
        <v>241</v>
      </c>
      <c r="L197" s="107" t="s">
        <v>239</v>
      </c>
      <c r="M197" s="49">
        <v>454.1302</v>
      </c>
      <c r="N197" s="49">
        <v>1.5605520273913717E-5</v>
      </c>
      <c r="O197" s="49">
        <v>0</v>
      </c>
      <c r="P197" s="49">
        <v>0</v>
      </c>
      <c r="Q197" s="107" t="s">
        <v>290</v>
      </c>
      <c r="R197" s="107" t="s">
        <v>1965</v>
      </c>
      <c r="S197" s="49">
        <v>454.1302</v>
      </c>
      <c r="T197" s="49">
        <v>1.5605520273913717E-5</v>
      </c>
      <c r="U197" s="49">
        <v>0</v>
      </c>
      <c r="V197" s="49">
        <v>0</v>
      </c>
      <c r="W197" s="107" t="s">
        <v>1965</v>
      </c>
      <c r="X197" s="49">
        <v>0</v>
      </c>
      <c r="Y197" s="49">
        <v>1.5605520273913717E-5</v>
      </c>
      <c r="Z197" s="49">
        <v>0</v>
      </c>
      <c r="AA197" s="49">
        <v>0</v>
      </c>
      <c r="AB197" s="107" t="s">
        <v>1965</v>
      </c>
      <c r="AC197" s="49">
        <v>76.67</v>
      </c>
      <c r="AD197" s="49">
        <v>2032</v>
      </c>
      <c r="AE197" s="49">
        <v>1</v>
      </c>
      <c r="AF197" s="49">
        <v>1</v>
      </c>
      <c r="AG197" s="49">
        <v>3</v>
      </c>
      <c r="AH197" s="49">
        <v>2</v>
      </c>
      <c r="AI197" s="49">
        <v>2</v>
      </c>
      <c r="AJ197" s="49">
        <v>3</v>
      </c>
      <c r="AK197" s="107" t="s">
        <v>239</v>
      </c>
    </row>
    <row r="198" spans="1:37" x14ac:dyDescent="0.25">
      <c r="A198">
        <v>9009141400</v>
      </c>
      <c r="B198" t="s">
        <v>2197</v>
      </c>
      <c r="C198" t="s">
        <v>2021</v>
      </c>
      <c r="E198">
        <v>4</v>
      </c>
      <c r="F198" t="s">
        <v>239</v>
      </c>
      <c r="I198" s="49">
        <v>9009150700</v>
      </c>
      <c r="J198" s="49">
        <v>9009150700</v>
      </c>
      <c r="K198" s="107" t="s">
        <v>245</v>
      </c>
      <c r="L198" s="107" t="s">
        <v>239</v>
      </c>
      <c r="M198" s="49">
        <v>107368.7398999998</v>
      </c>
      <c r="N198" s="49">
        <v>3.6895697473852554E-3</v>
      </c>
      <c r="O198" s="49">
        <v>19090.919999999998</v>
      </c>
      <c r="P198" s="49">
        <v>1.1362974626307051E-3</v>
      </c>
      <c r="Q198" s="107" t="s">
        <v>1965</v>
      </c>
      <c r="R198" s="107" t="s">
        <v>1965</v>
      </c>
      <c r="S198" s="49">
        <v>83005.870799999801</v>
      </c>
      <c r="T198" s="49">
        <v>3.6895697473852554E-3</v>
      </c>
      <c r="U198" s="49">
        <v>19090.919999999998</v>
      </c>
      <c r="V198" s="49">
        <v>1.1362974626307051E-3</v>
      </c>
      <c r="W198" s="107" t="s">
        <v>1965</v>
      </c>
      <c r="X198" s="49">
        <v>24362.8691</v>
      </c>
      <c r="Y198" s="49">
        <v>3.6895697473852554E-3</v>
      </c>
      <c r="Z198" s="49">
        <v>0</v>
      </c>
      <c r="AA198" s="49">
        <v>1.1362974626307051E-3</v>
      </c>
      <c r="AB198" s="107" t="s">
        <v>1965</v>
      </c>
      <c r="AC198" s="49">
        <v>76.67</v>
      </c>
      <c r="AD198" s="49">
        <v>2032</v>
      </c>
      <c r="AE198" s="49">
        <v>1</v>
      </c>
      <c r="AF198" s="49">
        <v>1</v>
      </c>
      <c r="AG198" s="49">
        <v>3</v>
      </c>
      <c r="AH198" s="49">
        <v>2</v>
      </c>
      <c r="AI198" s="49">
        <v>2</v>
      </c>
      <c r="AJ198" s="49">
        <v>3</v>
      </c>
      <c r="AK198" s="107" t="s">
        <v>239</v>
      </c>
    </row>
    <row r="199" spans="1:37" x14ac:dyDescent="0.25">
      <c r="A199">
        <v>9009141500</v>
      </c>
      <c r="B199" t="s">
        <v>2198</v>
      </c>
      <c r="C199" t="s">
        <v>2021</v>
      </c>
      <c r="E199">
        <v>10</v>
      </c>
      <c r="F199" t="s">
        <v>244</v>
      </c>
      <c r="I199" s="49">
        <v>9009150700</v>
      </c>
      <c r="J199" s="49">
        <v>9009150700</v>
      </c>
      <c r="K199" s="107" t="s">
        <v>249</v>
      </c>
      <c r="L199" s="107" t="s">
        <v>239</v>
      </c>
      <c r="M199" s="49">
        <v>728.59849999999994</v>
      </c>
      <c r="N199" s="49">
        <v>2.5037222063833506E-5</v>
      </c>
      <c r="O199" s="49">
        <v>1151.49</v>
      </c>
      <c r="P199" s="49">
        <v>6.853704092021917E-5</v>
      </c>
      <c r="Q199" s="107" t="s">
        <v>1966</v>
      </c>
      <c r="R199" s="107" t="s">
        <v>1966</v>
      </c>
      <c r="S199" s="49">
        <v>728.59849999999994</v>
      </c>
      <c r="T199" s="49">
        <v>2.5037222063833506E-5</v>
      </c>
      <c r="U199" s="49">
        <v>1151.49</v>
      </c>
      <c r="V199" s="49">
        <v>6.853704092021917E-5</v>
      </c>
      <c r="W199" s="107" t="s">
        <v>1966</v>
      </c>
      <c r="X199" s="49">
        <v>0</v>
      </c>
      <c r="Y199" s="49">
        <v>2.5037222063833506E-5</v>
      </c>
      <c r="Z199" s="49">
        <v>0</v>
      </c>
      <c r="AA199" s="49">
        <v>6.853704092021917E-5</v>
      </c>
      <c r="AB199" s="107" t="s">
        <v>1966</v>
      </c>
      <c r="AC199" s="49">
        <v>76.67</v>
      </c>
      <c r="AD199" s="49">
        <v>2032</v>
      </c>
      <c r="AE199" s="49">
        <v>1</v>
      </c>
      <c r="AF199" s="49">
        <v>1</v>
      </c>
      <c r="AG199" s="49">
        <v>3</v>
      </c>
      <c r="AH199" s="49">
        <v>2</v>
      </c>
      <c r="AI199" s="49">
        <v>2</v>
      </c>
      <c r="AJ199" s="49">
        <v>3</v>
      </c>
      <c r="AK199" s="107" t="s">
        <v>239</v>
      </c>
    </row>
    <row r="200" spans="1:37" x14ac:dyDescent="0.25">
      <c r="A200">
        <v>9009141600</v>
      </c>
      <c r="B200" t="s">
        <v>2199</v>
      </c>
      <c r="C200" t="s">
        <v>2021</v>
      </c>
      <c r="E200">
        <v>6</v>
      </c>
      <c r="F200" t="s">
        <v>244</v>
      </c>
      <c r="I200" s="49">
        <v>9009150800</v>
      </c>
      <c r="J200" s="49">
        <v>9009150800</v>
      </c>
      <c r="K200" s="107" t="s">
        <v>245</v>
      </c>
      <c r="L200" s="107" t="s">
        <v>239</v>
      </c>
      <c r="M200" s="49">
        <v>190234.08669999999</v>
      </c>
      <c r="N200" s="49">
        <v>6.5371162208245782E-3</v>
      </c>
      <c r="O200" s="49">
        <v>118095.83</v>
      </c>
      <c r="P200" s="49">
        <v>7.029100324985234E-3</v>
      </c>
      <c r="Q200" s="107" t="s">
        <v>1966</v>
      </c>
      <c r="R200" s="107" t="s">
        <v>1966</v>
      </c>
      <c r="S200" s="49">
        <v>69671.752900000007</v>
      </c>
      <c r="T200" s="49">
        <v>6.5371162208245782E-3</v>
      </c>
      <c r="U200" s="49">
        <v>9704.3799999999992</v>
      </c>
      <c r="V200" s="49">
        <v>7.029100324985234E-3</v>
      </c>
      <c r="W200" s="107" t="s">
        <v>1966</v>
      </c>
      <c r="X200" s="49">
        <v>120562.33379999999</v>
      </c>
      <c r="Y200" s="49">
        <v>6.5371162208245782E-3</v>
      </c>
      <c r="Z200" s="49">
        <v>108391.45</v>
      </c>
      <c r="AA200" s="49">
        <v>7.029100324985234E-3</v>
      </c>
      <c r="AB200" s="107" t="s">
        <v>1966</v>
      </c>
      <c r="AC200" s="49">
        <v>57.418999999999997</v>
      </c>
      <c r="AD200" s="49">
        <v>1661</v>
      </c>
      <c r="AE200" s="49">
        <v>2</v>
      </c>
      <c r="AF200" s="49">
        <v>1</v>
      </c>
      <c r="AG200" s="49">
        <v>4</v>
      </c>
      <c r="AH200" s="49">
        <v>3</v>
      </c>
      <c r="AI200" s="49">
        <v>3</v>
      </c>
      <c r="AJ200" s="49">
        <v>3</v>
      </c>
      <c r="AK200" s="107" t="s">
        <v>239</v>
      </c>
    </row>
    <row r="201" spans="1:37" x14ac:dyDescent="0.25">
      <c r="A201">
        <v>9009141800</v>
      </c>
      <c r="B201" t="s">
        <v>2200</v>
      </c>
      <c r="C201" t="s">
        <v>2021</v>
      </c>
      <c r="E201">
        <v>3</v>
      </c>
      <c r="F201" t="s">
        <v>239</v>
      </c>
      <c r="I201" s="49">
        <v>9009150900</v>
      </c>
      <c r="J201" s="49">
        <v>9009150900</v>
      </c>
      <c r="K201" s="107" t="s">
        <v>245</v>
      </c>
      <c r="L201" s="107" t="s">
        <v>239</v>
      </c>
      <c r="M201" s="49">
        <v>124130.36009999999</v>
      </c>
      <c r="N201" s="49">
        <v>4.2655583159824217E-3</v>
      </c>
      <c r="O201" s="49">
        <v>22622.400000000001</v>
      </c>
      <c r="P201" s="49">
        <v>1.3464922444081724E-3</v>
      </c>
      <c r="Q201" s="107" t="s">
        <v>1965</v>
      </c>
      <c r="R201" s="107" t="s">
        <v>1965</v>
      </c>
      <c r="S201" s="49">
        <v>80824.2261</v>
      </c>
      <c r="T201" s="49">
        <v>4.2655583159824217E-3</v>
      </c>
      <c r="U201" s="49">
        <v>18168.400000000001</v>
      </c>
      <c r="V201" s="49">
        <v>1.3464922444081724E-3</v>
      </c>
      <c r="W201" s="107" t="s">
        <v>1965</v>
      </c>
      <c r="X201" s="49">
        <v>43306.133999999998</v>
      </c>
      <c r="Y201" s="49">
        <v>4.2655583159824217E-3</v>
      </c>
      <c r="Z201" s="49">
        <v>4454</v>
      </c>
      <c r="AA201" s="49">
        <v>1.3464922444081724E-3</v>
      </c>
      <c r="AB201" s="107" t="s">
        <v>1965</v>
      </c>
      <c r="AC201" s="49">
        <v>72.947999999999993</v>
      </c>
      <c r="AD201" s="49">
        <v>1927</v>
      </c>
      <c r="AE201" s="49">
        <v>1</v>
      </c>
      <c r="AF201" s="49">
        <v>1</v>
      </c>
      <c r="AG201" s="49">
        <v>1</v>
      </c>
      <c r="AH201" s="49">
        <v>1</v>
      </c>
      <c r="AI201" s="49">
        <v>1</v>
      </c>
      <c r="AJ201" s="49">
        <v>3</v>
      </c>
      <c r="AK201" s="107" t="s">
        <v>239</v>
      </c>
    </row>
    <row r="202" spans="1:37" x14ac:dyDescent="0.25">
      <c r="A202">
        <v>9009141900</v>
      </c>
      <c r="B202" t="s">
        <v>2201</v>
      </c>
      <c r="C202" t="s">
        <v>2021</v>
      </c>
      <c r="E202">
        <v>3</v>
      </c>
      <c r="F202" t="s">
        <v>239</v>
      </c>
      <c r="I202" s="49">
        <v>9009151100</v>
      </c>
      <c r="J202" s="49">
        <v>9009151100</v>
      </c>
      <c r="K202" s="107" t="s">
        <v>245</v>
      </c>
      <c r="L202" s="107" t="s">
        <v>239</v>
      </c>
      <c r="M202" s="49">
        <v>167726.98670000001</v>
      </c>
      <c r="N202" s="49">
        <v>5.7636926401928492E-3</v>
      </c>
      <c r="O202" s="49">
        <v>32483.33</v>
      </c>
      <c r="P202" s="49">
        <v>1.9334178476886324E-3</v>
      </c>
      <c r="Q202" s="107" t="s">
        <v>1965</v>
      </c>
      <c r="R202" s="107" t="s">
        <v>1965</v>
      </c>
      <c r="S202" s="49">
        <v>116407.5059</v>
      </c>
      <c r="T202" s="49">
        <v>5.7636926401928492E-3</v>
      </c>
      <c r="U202" s="49">
        <v>22949.33</v>
      </c>
      <c r="V202" s="49">
        <v>1.9334178476886324E-3</v>
      </c>
      <c r="W202" s="107" t="s">
        <v>1965</v>
      </c>
      <c r="X202" s="49">
        <v>51319.480799999998</v>
      </c>
      <c r="Y202" s="49">
        <v>5.7636926401928492E-3</v>
      </c>
      <c r="Z202" s="49">
        <v>9534</v>
      </c>
      <c r="AA202" s="49">
        <v>1.9334178476886324E-3</v>
      </c>
      <c r="AB202" s="107" t="s">
        <v>1965</v>
      </c>
      <c r="AC202" s="49">
        <v>60.930999999999997</v>
      </c>
      <c r="AD202" s="49">
        <v>1905</v>
      </c>
      <c r="AE202" s="49">
        <v>2</v>
      </c>
      <c r="AF202" s="49">
        <v>1</v>
      </c>
      <c r="AG202" s="49">
        <v>3</v>
      </c>
      <c r="AH202" s="49">
        <v>2.5</v>
      </c>
      <c r="AI202" s="49">
        <v>3</v>
      </c>
      <c r="AJ202" s="49">
        <v>3</v>
      </c>
      <c r="AK202" s="107" t="s">
        <v>239</v>
      </c>
    </row>
    <row r="203" spans="1:37" x14ac:dyDescent="0.25">
      <c r="A203">
        <v>9009142000</v>
      </c>
      <c r="B203" t="s">
        <v>2202</v>
      </c>
      <c r="C203" t="s">
        <v>2021</v>
      </c>
      <c r="E203">
        <v>3</v>
      </c>
      <c r="F203" t="s">
        <v>239</v>
      </c>
      <c r="I203" s="49">
        <v>9009151200</v>
      </c>
      <c r="J203" s="49">
        <v>9009151200</v>
      </c>
      <c r="K203" s="107" t="s">
        <v>245</v>
      </c>
      <c r="L203" s="107" t="s">
        <v>239</v>
      </c>
      <c r="M203" s="49">
        <v>100733.4038000001</v>
      </c>
      <c r="N203" s="49">
        <v>3.4615561247880867E-3</v>
      </c>
      <c r="O203" s="49">
        <v>23223.09</v>
      </c>
      <c r="P203" s="49">
        <v>1.3822454989829984E-3</v>
      </c>
      <c r="Q203" s="107" t="s">
        <v>1965</v>
      </c>
      <c r="R203" s="107" t="s">
        <v>1965</v>
      </c>
      <c r="S203" s="49">
        <v>55146.045800000102</v>
      </c>
      <c r="T203" s="49">
        <v>3.4615561247880867E-3</v>
      </c>
      <c r="U203" s="49">
        <v>21109.09</v>
      </c>
      <c r="V203" s="49">
        <v>1.3822454989829984E-3</v>
      </c>
      <c r="W203" s="107" t="s">
        <v>1965</v>
      </c>
      <c r="X203" s="49">
        <v>45587.358</v>
      </c>
      <c r="Y203" s="49">
        <v>3.4615561247880867E-3</v>
      </c>
      <c r="Z203" s="49">
        <v>2114</v>
      </c>
      <c r="AA203" s="49">
        <v>1.3822454989829984E-3</v>
      </c>
      <c r="AB203" s="107" t="s">
        <v>1965</v>
      </c>
      <c r="AC203" s="49">
        <v>53.886000000000003</v>
      </c>
      <c r="AD203" s="49">
        <v>1663</v>
      </c>
      <c r="AE203" s="49">
        <v>3</v>
      </c>
      <c r="AF203" s="49">
        <v>1</v>
      </c>
      <c r="AG203" s="49">
        <v>2</v>
      </c>
      <c r="AH203" s="49">
        <v>2.5</v>
      </c>
      <c r="AI203" s="49">
        <v>3</v>
      </c>
      <c r="AJ203" s="49">
        <v>3</v>
      </c>
      <c r="AK203" s="107" t="s">
        <v>239</v>
      </c>
    </row>
    <row r="204" spans="1:37" x14ac:dyDescent="0.25">
      <c r="A204">
        <v>9009142100</v>
      </c>
      <c r="B204" t="s">
        <v>2203</v>
      </c>
      <c r="C204" t="s">
        <v>2021</v>
      </c>
      <c r="E204">
        <v>5</v>
      </c>
      <c r="F204" t="s">
        <v>239</v>
      </c>
      <c r="I204" s="49">
        <v>9009151200</v>
      </c>
      <c r="J204" s="49">
        <v>9009151200</v>
      </c>
      <c r="K204" s="107" t="s">
        <v>249</v>
      </c>
      <c r="L204" s="107" t="s">
        <v>239</v>
      </c>
      <c r="M204" s="49">
        <v>10.418200000000001</v>
      </c>
      <c r="N204" s="49">
        <v>3.5800620905125425E-7</v>
      </c>
      <c r="O204" s="49">
        <v>0</v>
      </c>
      <c r="P204" s="49">
        <v>0</v>
      </c>
      <c r="Q204" s="107" t="s">
        <v>290</v>
      </c>
      <c r="R204" s="107" t="s">
        <v>290</v>
      </c>
      <c r="S204" s="49">
        <v>0</v>
      </c>
      <c r="T204" s="49">
        <v>3.5800620905125425E-7</v>
      </c>
      <c r="U204" s="49">
        <v>0</v>
      </c>
      <c r="V204" s="49">
        <v>0</v>
      </c>
      <c r="W204" s="107" t="s">
        <v>290</v>
      </c>
      <c r="X204" s="49">
        <v>10.418200000000001</v>
      </c>
      <c r="Y204" s="49">
        <v>3.5800620905125425E-7</v>
      </c>
      <c r="Z204" s="49">
        <v>0</v>
      </c>
      <c r="AA204" s="49">
        <v>0</v>
      </c>
      <c r="AB204" s="107" t="s">
        <v>290</v>
      </c>
      <c r="AC204" s="49">
        <v>53.886000000000003</v>
      </c>
      <c r="AD204" s="49">
        <v>1663</v>
      </c>
      <c r="AE204" s="49">
        <v>3</v>
      </c>
      <c r="AF204" s="49">
        <v>1</v>
      </c>
      <c r="AG204" s="49">
        <v>2</v>
      </c>
      <c r="AH204" s="49">
        <v>2.5</v>
      </c>
      <c r="AI204" s="49">
        <v>3</v>
      </c>
      <c r="AJ204" s="49">
        <v>3</v>
      </c>
      <c r="AK204" s="107" t="s">
        <v>239</v>
      </c>
    </row>
    <row r="205" spans="1:37" x14ac:dyDescent="0.25">
      <c r="A205">
        <v>9009142200</v>
      </c>
      <c r="B205" t="s">
        <v>2204</v>
      </c>
      <c r="C205" t="s">
        <v>2021</v>
      </c>
      <c r="E205">
        <v>3</v>
      </c>
      <c r="F205" t="s">
        <v>239</v>
      </c>
      <c r="I205" s="49">
        <v>9009151200</v>
      </c>
      <c r="J205" s="49">
        <v>9009151200</v>
      </c>
      <c r="K205" s="107" t="s">
        <v>252</v>
      </c>
      <c r="L205" s="107" t="s">
        <v>239</v>
      </c>
      <c r="M205" s="49">
        <v>43.496099999999998</v>
      </c>
      <c r="N205" s="49">
        <v>1.4946798745958283E-6</v>
      </c>
      <c r="O205" s="49">
        <v>0</v>
      </c>
      <c r="P205" s="49">
        <v>0</v>
      </c>
      <c r="Q205" s="107" t="s">
        <v>290</v>
      </c>
      <c r="R205" s="107" t="s">
        <v>290</v>
      </c>
      <c r="S205" s="49">
        <v>43.496099999999998</v>
      </c>
      <c r="T205" s="49">
        <v>1.4946798745958283E-6</v>
      </c>
      <c r="U205" s="49">
        <v>0</v>
      </c>
      <c r="V205" s="49">
        <v>0</v>
      </c>
      <c r="W205" s="107" t="s">
        <v>290</v>
      </c>
      <c r="X205" s="49">
        <v>0</v>
      </c>
      <c r="Y205" s="49">
        <v>1.4946798745958283E-6</v>
      </c>
      <c r="Z205" s="49">
        <v>0</v>
      </c>
      <c r="AA205" s="49">
        <v>0</v>
      </c>
      <c r="AB205" s="107" t="s">
        <v>290</v>
      </c>
      <c r="AC205" s="49">
        <v>53.886000000000003</v>
      </c>
      <c r="AD205" s="49">
        <v>1663</v>
      </c>
      <c r="AE205" s="49">
        <v>3</v>
      </c>
      <c r="AF205" s="49">
        <v>1</v>
      </c>
      <c r="AG205" s="49">
        <v>2</v>
      </c>
      <c r="AH205" s="49">
        <v>2.5</v>
      </c>
      <c r="AI205" s="49">
        <v>3</v>
      </c>
      <c r="AJ205" s="49">
        <v>3</v>
      </c>
      <c r="AK205" s="107" t="s">
        <v>239</v>
      </c>
    </row>
    <row r="206" spans="1:37" x14ac:dyDescent="0.25">
      <c r="A206">
        <v>9009142300</v>
      </c>
      <c r="B206" t="s">
        <v>2205</v>
      </c>
      <c r="C206" t="s">
        <v>2021</v>
      </c>
      <c r="E206">
        <v>6</v>
      </c>
      <c r="F206" t="s">
        <v>244</v>
      </c>
      <c r="I206" s="49">
        <v>9009154100</v>
      </c>
      <c r="J206" s="49">
        <v>9009154100</v>
      </c>
      <c r="K206" s="107" t="s">
        <v>254</v>
      </c>
      <c r="L206" s="107" t="s">
        <v>239</v>
      </c>
      <c r="M206" s="49">
        <v>88.630099999999999</v>
      </c>
      <c r="N206" s="49">
        <v>3.0456437876824754E-6</v>
      </c>
      <c r="O206" s="49">
        <v>0</v>
      </c>
      <c r="P206" s="49">
        <v>0</v>
      </c>
      <c r="Q206" s="107" t="s">
        <v>290</v>
      </c>
      <c r="R206" s="107" t="s">
        <v>290</v>
      </c>
      <c r="S206" s="49">
        <v>88.630099999999999</v>
      </c>
      <c r="T206" s="49">
        <v>3.0456437876824754E-6</v>
      </c>
      <c r="U206" s="49">
        <v>0</v>
      </c>
      <c r="V206" s="49">
        <v>0</v>
      </c>
      <c r="W206" s="107" t="s">
        <v>290</v>
      </c>
      <c r="X206" s="49">
        <v>0</v>
      </c>
      <c r="Y206" s="49">
        <v>3.0456437876824754E-6</v>
      </c>
      <c r="Z206" s="49">
        <v>0</v>
      </c>
      <c r="AA206" s="49">
        <v>0</v>
      </c>
      <c r="AB206" s="107" t="s">
        <v>290</v>
      </c>
      <c r="AC206" s="49">
        <v>40.372</v>
      </c>
      <c r="AD206" s="49">
        <v>1320</v>
      </c>
      <c r="AE206" s="49">
        <v>4</v>
      </c>
      <c r="AF206" s="49">
        <v>1</v>
      </c>
      <c r="AG206" s="49">
        <v>4</v>
      </c>
      <c r="AH206" s="49">
        <v>4</v>
      </c>
      <c r="AI206" s="49">
        <v>4</v>
      </c>
      <c r="AJ206" s="49">
        <v>4</v>
      </c>
      <c r="AK206" s="107" t="s">
        <v>239</v>
      </c>
    </row>
    <row r="207" spans="1:37" x14ac:dyDescent="0.25">
      <c r="A207">
        <v>9009142400</v>
      </c>
      <c r="B207" t="s">
        <v>2206</v>
      </c>
      <c r="C207" t="s">
        <v>2021</v>
      </c>
      <c r="E207">
        <v>7</v>
      </c>
      <c r="F207" t="s">
        <v>244</v>
      </c>
      <c r="I207" s="49">
        <v>9009154100</v>
      </c>
      <c r="J207" s="49">
        <v>9009154100</v>
      </c>
      <c r="K207" s="107" t="s">
        <v>251</v>
      </c>
      <c r="L207" s="107" t="s">
        <v>239</v>
      </c>
      <c r="M207" s="49">
        <v>138.0009</v>
      </c>
      <c r="N207" s="49">
        <v>4.7421991375344327E-6</v>
      </c>
      <c r="O207" s="49">
        <v>0</v>
      </c>
      <c r="P207" s="49">
        <v>0</v>
      </c>
      <c r="Q207" s="107" t="s">
        <v>290</v>
      </c>
      <c r="R207" s="107" t="s">
        <v>290</v>
      </c>
      <c r="S207" s="49">
        <v>138.0009</v>
      </c>
      <c r="T207" s="49">
        <v>4.7421991375344327E-6</v>
      </c>
      <c r="U207" s="49">
        <v>0</v>
      </c>
      <c r="V207" s="49">
        <v>0</v>
      </c>
      <c r="W207" s="107" t="s">
        <v>290</v>
      </c>
      <c r="X207" s="49">
        <v>0</v>
      </c>
      <c r="Y207" s="49">
        <v>4.7421991375344327E-6</v>
      </c>
      <c r="Z207" s="49">
        <v>0</v>
      </c>
      <c r="AA207" s="49">
        <v>0</v>
      </c>
      <c r="AB207" s="107" t="s">
        <v>290</v>
      </c>
      <c r="AC207" s="49">
        <v>40.372</v>
      </c>
      <c r="AD207" s="49">
        <v>1320</v>
      </c>
      <c r="AE207" s="49">
        <v>4</v>
      </c>
      <c r="AF207" s="49">
        <v>1</v>
      </c>
      <c r="AG207" s="49">
        <v>4</v>
      </c>
      <c r="AH207" s="49">
        <v>4</v>
      </c>
      <c r="AI207" s="49">
        <v>4</v>
      </c>
      <c r="AJ207" s="49">
        <v>4</v>
      </c>
      <c r="AK207" s="107" t="s">
        <v>239</v>
      </c>
    </row>
    <row r="208" spans="1:37" x14ac:dyDescent="0.25">
      <c r="A208">
        <v>9009142500</v>
      </c>
      <c r="B208" t="s">
        <v>2207</v>
      </c>
      <c r="C208" t="s">
        <v>2021</v>
      </c>
      <c r="E208">
        <v>7</v>
      </c>
      <c r="F208" t="s">
        <v>244</v>
      </c>
      <c r="I208" s="49">
        <v>9009154100</v>
      </c>
      <c r="J208" s="49">
        <v>9009154100</v>
      </c>
      <c r="K208" s="107" t="s">
        <v>252</v>
      </c>
      <c r="L208" s="107" t="s">
        <v>239</v>
      </c>
      <c r="M208" s="49">
        <v>198882.78960000002</v>
      </c>
      <c r="N208" s="49">
        <v>6.8343162494705631E-3</v>
      </c>
      <c r="O208" s="49">
        <v>140493.75</v>
      </c>
      <c r="P208" s="49">
        <v>8.3622314503686897E-3</v>
      </c>
      <c r="Q208" s="107" t="s">
        <v>1966</v>
      </c>
      <c r="R208" s="107" t="s">
        <v>1966</v>
      </c>
      <c r="S208" s="49">
        <v>140097.96650000001</v>
      </c>
      <c r="T208" s="49">
        <v>6.8343162494705631E-3</v>
      </c>
      <c r="U208" s="49">
        <v>129756.75</v>
      </c>
      <c r="V208" s="49">
        <v>8.3622314503686897E-3</v>
      </c>
      <c r="W208" s="107" t="s">
        <v>1966</v>
      </c>
      <c r="X208" s="49">
        <v>58784.823100000001</v>
      </c>
      <c r="Y208" s="49">
        <v>6.8343162494705631E-3</v>
      </c>
      <c r="Z208" s="49">
        <v>10737</v>
      </c>
      <c r="AA208" s="49">
        <v>8.3622314503686897E-3</v>
      </c>
      <c r="AB208" s="107" t="s">
        <v>1966</v>
      </c>
      <c r="AC208" s="49">
        <v>40.372</v>
      </c>
      <c r="AD208" s="49">
        <v>1320</v>
      </c>
      <c r="AE208" s="49">
        <v>4</v>
      </c>
      <c r="AF208" s="49">
        <v>1</v>
      </c>
      <c r="AG208" s="49">
        <v>4</v>
      </c>
      <c r="AH208" s="49">
        <v>4</v>
      </c>
      <c r="AI208" s="49">
        <v>4</v>
      </c>
      <c r="AJ208" s="49">
        <v>4</v>
      </c>
      <c r="AK208" s="107" t="s">
        <v>239</v>
      </c>
    </row>
    <row r="209" spans="1:37" x14ac:dyDescent="0.25">
      <c r="A209">
        <v>9009142601</v>
      </c>
      <c r="B209" t="s">
        <v>2208</v>
      </c>
      <c r="C209" t="s">
        <v>2021</v>
      </c>
      <c r="E209">
        <v>5</v>
      </c>
      <c r="F209" t="s">
        <v>239</v>
      </c>
      <c r="I209" s="49">
        <v>9009154200</v>
      </c>
      <c r="J209" s="49">
        <v>9009154200</v>
      </c>
      <c r="K209" s="107" t="s">
        <v>254</v>
      </c>
      <c r="L209" s="107" t="s">
        <v>239</v>
      </c>
      <c r="M209" s="49">
        <v>546.85829999999999</v>
      </c>
      <c r="N209" s="49">
        <v>1.8791985839320947E-5</v>
      </c>
      <c r="O209" s="49">
        <v>0</v>
      </c>
      <c r="P209" s="49">
        <v>0</v>
      </c>
      <c r="Q209" s="107" t="s">
        <v>290</v>
      </c>
      <c r="R209" s="107" t="s">
        <v>1965</v>
      </c>
      <c r="S209" s="49">
        <v>546.85829999999999</v>
      </c>
      <c r="T209" s="49">
        <v>1.8791985839320947E-5</v>
      </c>
      <c r="U209" s="49">
        <v>0</v>
      </c>
      <c r="V209" s="49">
        <v>0</v>
      </c>
      <c r="W209" s="107" t="s">
        <v>1965</v>
      </c>
      <c r="X209" s="49">
        <v>0</v>
      </c>
      <c r="Y209" s="49">
        <v>1.8791985839320947E-5</v>
      </c>
      <c r="Z209" s="49">
        <v>0</v>
      </c>
      <c r="AA209" s="49">
        <v>0</v>
      </c>
      <c r="AB209" s="107" t="s">
        <v>1965</v>
      </c>
      <c r="AC209" s="49">
        <v>35.838000000000001</v>
      </c>
      <c r="AD209" s="49">
        <v>1270</v>
      </c>
      <c r="AE209" s="49">
        <v>4</v>
      </c>
      <c r="AF209" s="49">
        <v>1</v>
      </c>
      <c r="AG209" s="49">
        <v>4</v>
      </c>
      <c r="AH209" s="49">
        <v>4</v>
      </c>
      <c r="AI209" s="49">
        <v>4</v>
      </c>
      <c r="AJ209" s="49">
        <v>5</v>
      </c>
      <c r="AK209" s="107" t="s">
        <v>239</v>
      </c>
    </row>
    <row r="210" spans="1:37" x14ac:dyDescent="0.25">
      <c r="A210">
        <v>9009142603</v>
      </c>
      <c r="B210" t="s">
        <v>2209</v>
      </c>
      <c r="C210" t="s">
        <v>2021</v>
      </c>
      <c r="E210">
        <v>4</v>
      </c>
      <c r="F210" t="s">
        <v>239</v>
      </c>
      <c r="I210" s="49">
        <v>9009154200</v>
      </c>
      <c r="J210" s="49">
        <v>9009154200</v>
      </c>
      <c r="K210" s="107" t="s">
        <v>255</v>
      </c>
      <c r="L210" s="107" t="s">
        <v>239</v>
      </c>
      <c r="M210" s="49">
        <v>495.87259999999998</v>
      </c>
      <c r="N210" s="49">
        <v>1.7039936812346563E-5</v>
      </c>
      <c r="O210" s="49">
        <v>1460.87</v>
      </c>
      <c r="P210" s="49">
        <v>8.6951434201878067E-5</v>
      </c>
      <c r="Q210" s="107" t="s">
        <v>1966</v>
      </c>
      <c r="R210" s="107" t="s">
        <v>1966</v>
      </c>
      <c r="S210" s="49">
        <v>476.2285</v>
      </c>
      <c r="T210" s="49">
        <v>1.7039936812346563E-5</v>
      </c>
      <c r="U210" s="49">
        <v>1460.87</v>
      </c>
      <c r="V210" s="49">
        <v>8.6951434201878067E-5</v>
      </c>
      <c r="W210" s="107" t="s">
        <v>1966</v>
      </c>
      <c r="X210" s="49">
        <v>19.644100000000002</v>
      </c>
      <c r="Y210" s="49">
        <v>1.7039936812346563E-5</v>
      </c>
      <c r="Z210" s="49">
        <v>0</v>
      </c>
      <c r="AA210" s="49">
        <v>8.6951434201878067E-5</v>
      </c>
      <c r="AB210" s="107" t="s">
        <v>1966</v>
      </c>
      <c r="AC210" s="49">
        <v>35.838000000000001</v>
      </c>
      <c r="AD210" s="49">
        <v>1270</v>
      </c>
      <c r="AE210" s="49">
        <v>4</v>
      </c>
      <c r="AF210" s="49">
        <v>1</v>
      </c>
      <c r="AG210" s="49">
        <v>4</v>
      </c>
      <c r="AH210" s="49">
        <v>4</v>
      </c>
      <c r="AI210" s="49">
        <v>4</v>
      </c>
      <c r="AJ210" s="49">
        <v>5</v>
      </c>
      <c r="AK210" s="107" t="s">
        <v>239</v>
      </c>
    </row>
    <row r="211" spans="1:37" x14ac:dyDescent="0.25">
      <c r="A211">
        <v>9009142604</v>
      </c>
      <c r="B211" t="s">
        <v>2210</v>
      </c>
      <c r="C211" t="s">
        <v>2021</v>
      </c>
      <c r="E211">
        <v>5</v>
      </c>
      <c r="F211" t="s">
        <v>239</v>
      </c>
      <c r="I211" s="49">
        <v>9009154200</v>
      </c>
      <c r="J211" s="49">
        <v>9009154200</v>
      </c>
      <c r="K211" s="107" t="s">
        <v>252</v>
      </c>
      <c r="L211" s="107" t="s">
        <v>239</v>
      </c>
      <c r="M211" s="49">
        <v>158777.90529999998</v>
      </c>
      <c r="N211" s="49">
        <v>5.4561705436209753E-3</v>
      </c>
      <c r="O211" s="49">
        <v>33646.18</v>
      </c>
      <c r="P211" s="49">
        <v>2.0026310393221479E-3</v>
      </c>
      <c r="Q211" s="107" t="s">
        <v>1965</v>
      </c>
      <c r="R211" s="107" t="s">
        <v>1965</v>
      </c>
      <c r="S211" s="49">
        <v>124643.2671</v>
      </c>
      <c r="T211" s="49">
        <v>5.4561705436209753E-3</v>
      </c>
      <c r="U211" s="49">
        <v>33276.18</v>
      </c>
      <c r="V211" s="49">
        <v>2.0026310393221479E-3</v>
      </c>
      <c r="W211" s="107" t="s">
        <v>1965</v>
      </c>
      <c r="X211" s="49">
        <v>34134.638200000001</v>
      </c>
      <c r="Y211" s="49">
        <v>5.4561705436209753E-3</v>
      </c>
      <c r="Z211" s="49">
        <v>370</v>
      </c>
      <c r="AA211" s="49">
        <v>2.0026310393221479E-3</v>
      </c>
      <c r="AB211" s="107" t="s">
        <v>1965</v>
      </c>
      <c r="AC211" s="49">
        <v>35.838000000000001</v>
      </c>
      <c r="AD211" s="49">
        <v>1270</v>
      </c>
      <c r="AE211" s="49">
        <v>4</v>
      </c>
      <c r="AF211" s="49">
        <v>1</v>
      </c>
      <c r="AG211" s="49">
        <v>4</v>
      </c>
      <c r="AH211" s="49">
        <v>4</v>
      </c>
      <c r="AI211" s="49">
        <v>4</v>
      </c>
      <c r="AJ211" s="49">
        <v>5</v>
      </c>
      <c r="AK211" s="107" t="s">
        <v>239</v>
      </c>
    </row>
    <row r="212" spans="1:37" x14ac:dyDescent="0.25">
      <c r="A212">
        <v>9009142700</v>
      </c>
      <c r="B212" t="s">
        <v>2211</v>
      </c>
      <c r="C212" t="s">
        <v>2021</v>
      </c>
      <c r="E212">
        <v>7</v>
      </c>
      <c r="F212" t="s">
        <v>244</v>
      </c>
      <c r="I212" s="49">
        <v>9009154500</v>
      </c>
      <c r="J212" s="49">
        <v>9009154500</v>
      </c>
      <c r="K212" s="107" t="s">
        <v>254</v>
      </c>
      <c r="L212" s="107" t="s">
        <v>244</v>
      </c>
      <c r="M212" s="49">
        <v>1968.8759</v>
      </c>
      <c r="N212" s="49">
        <v>6.7657541326848818E-5</v>
      </c>
      <c r="O212" s="49">
        <v>0</v>
      </c>
      <c r="P212" s="49">
        <v>0</v>
      </c>
      <c r="Q212" s="107" t="s">
        <v>290</v>
      </c>
      <c r="R212" s="107" t="s">
        <v>1965</v>
      </c>
      <c r="S212" s="49">
        <v>645.16579999999999</v>
      </c>
      <c r="T212" s="49">
        <v>6.7657541326848818E-5</v>
      </c>
      <c r="U212" s="49">
        <v>0</v>
      </c>
      <c r="V212" s="49">
        <v>0</v>
      </c>
      <c r="W212" s="107" t="s">
        <v>1965</v>
      </c>
      <c r="X212" s="49">
        <v>1323.7101</v>
      </c>
      <c r="Y212" s="49">
        <v>6.7657541326848818E-5</v>
      </c>
      <c r="Z212" s="49">
        <v>0</v>
      </c>
      <c r="AA212" s="49">
        <v>0</v>
      </c>
      <c r="AB212" s="107" t="s">
        <v>1965</v>
      </c>
      <c r="AC212" s="49">
        <v>29.248999999999999</v>
      </c>
      <c r="AD212" s="49">
        <v>1230</v>
      </c>
      <c r="AE212" s="49">
        <v>5</v>
      </c>
      <c r="AF212" s="49">
        <v>1</v>
      </c>
      <c r="AG212" s="49">
        <v>4</v>
      </c>
      <c r="AH212" s="49">
        <v>4.5</v>
      </c>
      <c r="AI212" s="49">
        <v>5</v>
      </c>
      <c r="AJ212" s="49">
        <v>5</v>
      </c>
      <c r="AK212" s="107" t="s">
        <v>239</v>
      </c>
    </row>
    <row r="213" spans="1:37" x14ac:dyDescent="0.25">
      <c r="A213">
        <v>9009142800</v>
      </c>
      <c r="B213" t="s">
        <v>2212</v>
      </c>
      <c r="C213" t="s">
        <v>2021</v>
      </c>
      <c r="E213">
        <v>4</v>
      </c>
      <c r="F213" t="s">
        <v>239</v>
      </c>
      <c r="I213" s="49">
        <v>9009154500</v>
      </c>
      <c r="J213" s="49">
        <v>9009154500</v>
      </c>
      <c r="K213" s="107" t="s">
        <v>251</v>
      </c>
      <c r="L213" s="107" t="s">
        <v>244</v>
      </c>
      <c r="M213" s="49">
        <v>7.0670000000000002</v>
      </c>
      <c r="N213" s="49">
        <v>2.4284712132280179E-7</v>
      </c>
      <c r="O213" s="49">
        <v>0</v>
      </c>
      <c r="P213" s="49">
        <v>0</v>
      </c>
      <c r="Q213" s="107" t="s">
        <v>290</v>
      </c>
      <c r="R213" s="107" t="s">
        <v>290</v>
      </c>
      <c r="S213" s="49">
        <v>0</v>
      </c>
      <c r="T213" s="49">
        <v>2.4284712132280179E-7</v>
      </c>
      <c r="U213" s="49">
        <v>0</v>
      </c>
      <c r="V213" s="49">
        <v>0</v>
      </c>
      <c r="W213" s="107" t="s">
        <v>290</v>
      </c>
      <c r="X213" s="49">
        <v>7.0670000000000002</v>
      </c>
      <c r="Y213" s="49">
        <v>2.4284712132280179E-7</v>
      </c>
      <c r="Z213" s="49">
        <v>0</v>
      </c>
      <c r="AA213" s="49">
        <v>0</v>
      </c>
      <c r="AB213" s="107" t="s">
        <v>290</v>
      </c>
      <c r="AC213" s="49">
        <v>29.248999999999999</v>
      </c>
      <c r="AD213" s="49">
        <v>1230</v>
      </c>
      <c r="AE213" s="49">
        <v>5</v>
      </c>
      <c r="AF213" s="49">
        <v>1</v>
      </c>
      <c r="AG213" s="49">
        <v>4</v>
      </c>
      <c r="AH213" s="49">
        <v>4.5</v>
      </c>
      <c r="AI213" s="49">
        <v>5</v>
      </c>
      <c r="AJ213" s="49">
        <v>5</v>
      </c>
      <c r="AK213" s="107" t="s">
        <v>239</v>
      </c>
    </row>
    <row r="214" spans="1:37" x14ac:dyDescent="0.25">
      <c r="A214">
        <v>9009150300</v>
      </c>
      <c r="B214" t="s">
        <v>2213</v>
      </c>
      <c r="C214" t="s">
        <v>2021</v>
      </c>
      <c r="E214">
        <v>4</v>
      </c>
      <c r="F214" t="s">
        <v>239</v>
      </c>
      <c r="I214" s="49">
        <v>9009154500</v>
      </c>
      <c r="J214" s="49">
        <v>9009154500</v>
      </c>
      <c r="K214" s="107" t="s">
        <v>255</v>
      </c>
      <c r="L214" s="107" t="s">
        <v>244</v>
      </c>
      <c r="M214" s="49">
        <v>36.828400000000002</v>
      </c>
      <c r="N214" s="49">
        <v>1.2655541138990625E-6</v>
      </c>
      <c r="O214" s="49">
        <v>0</v>
      </c>
      <c r="P214" s="49">
        <v>0</v>
      </c>
      <c r="Q214" s="107" t="s">
        <v>290</v>
      </c>
      <c r="R214" s="107" t="s">
        <v>290</v>
      </c>
      <c r="S214" s="49">
        <v>0</v>
      </c>
      <c r="T214" s="49">
        <v>1.2655541138990625E-6</v>
      </c>
      <c r="U214" s="49">
        <v>0</v>
      </c>
      <c r="V214" s="49">
        <v>0</v>
      </c>
      <c r="W214" s="107" t="s">
        <v>290</v>
      </c>
      <c r="X214" s="49">
        <v>36.828400000000002</v>
      </c>
      <c r="Y214" s="49">
        <v>1.2655541138990625E-6</v>
      </c>
      <c r="Z214" s="49">
        <v>0</v>
      </c>
      <c r="AA214" s="49">
        <v>0</v>
      </c>
      <c r="AB214" s="107" t="s">
        <v>290</v>
      </c>
      <c r="AC214" s="49">
        <v>29.248999999999999</v>
      </c>
      <c r="AD214" s="49">
        <v>1230</v>
      </c>
      <c r="AE214" s="49">
        <v>5</v>
      </c>
      <c r="AF214" s="49">
        <v>1</v>
      </c>
      <c r="AG214" s="49">
        <v>4</v>
      </c>
      <c r="AH214" s="49">
        <v>4.5</v>
      </c>
      <c r="AI214" s="49">
        <v>5</v>
      </c>
      <c r="AJ214" s="49">
        <v>5</v>
      </c>
      <c r="AK214" s="107" t="s">
        <v>239</v>
      </c>
    </row>
    <row r="215" spans="1:37" x14ac:dyDescent="0.25">
      <c r="A215">
        <v>9009150400</v>
      </c>
      <c r="B215" t="s">
        <v>2214</v>
      </c>
      <c r="C215" t="s">
        <v>2021</v>
      </c>
      <c r="E215">
        <v>4</v>
      </c>
      <c r="F215" t="s">
        <v>239</v>
      </c>
      <c r="I215" s="49">
        <v>9009154500</v>
      </c>
      <c r="J215" s="49">
        <v>9009154500</v>
      </c>
      <c r="K215" s="107" t="s">
        <v>272</v>
      </c>
      <c r="L215" s="107" t="s">
        <v>239</v>
      </c>
      <c r="M215" s="49">
        <v>0</v>
      </c>
      <c r="N215" s="49">
        <v>0</v>
      </c>
      <c r="O215" s="49">
        <v>15384.05</v>
      </c>
      <c r="P215" s="49">
        <v>9.1566341381053916E-4</v>
      </c>
      <c r="Q215" s="107" t="s">
        <v>1966</v>
      </c>
      <c r="R215" s="107" t="s">
        <v>290</v>
      </c>
      <c r="S215" s="49">
        <v>0</v>
      </c>
      <c r="T215" s="49">
        <v>0</v>
      </c>
      <c r="U215" s="49">
        <v>6856.05</v>
      </c>
      <c r="V215" s="49">
        <v>9.1566341381053916E-4</v>
      </c>
      <c r="W215" s="107" t="s">
        <v>290</v>
      </c>
      <c r="X215" s="49">
        <v>0</v>
      </c>
      <c r="Y215" s="49">
        <v>0</v>
      </c>
      <c r="Z215" s="49">
        <v>8528</v>
      </c>
      <c r="AA215" s="49">
        <v>9.1566341381053916E-4</v>
      </c>
      <c r="AB215" s="107" t="s">
        <v>290</v>
      </c>
      <c r="AC215" s="49">
        <v>29.248999999999999</v>
      </c>
      <c r="AD215" s="49">
        <v>1230</v>
      </c>
      <c r="AE215" s="49">
        <v>5</v>
      </c>
      <c r="AF215" s="49">
        <v>1</v>
      </c>
      <c r="AG215" s="49">
        <v>4</v>
      </c>
      <c r="AH215" s="49">
        <v>4.5</v>
      </c>
      <c r="AI215" s="49">
        <v>5</v>
      </c>
      <c r="AJ215" s="49">
        <v>5</v>
      </c>
      <c r="AK215" s="107" t="s">
        <v>239</v>
      </c>
    </row>
    <row r="216" spans="1:37" x14ac:dyDescent="0.25">
      <c r="A216">
        <v>9009150500</v>
      </c>
      <c r="B216" t="s">
        <v>2215</v>
      </c>
      <c r="C216" t="s">
        <v>2021</v>
      </c>
      <c r="E216">
        <v>4</v>
      </c>
      <c r="F216" t="s">
        <v>239</v>
      </c>
      <c r="I216" s="49">
        <v>9009154500</v>
      </c>
      <c r="J216" s="49">
        <v>9009154500</v>
      </c>
      <c r="K216" s="107" t="s">
        <v>252</v>
      </c>
      <c r="L216" s="107" t="s">
        <v>244</v>
      </c>
      <c r="M216" s="49">
        <v>102170.4350999998</v>
      </c>
      <c r="N216" s="49">
        <v>3.5109376041224136E-3</v>
      </c>
      <c r="O216" s="49">
        <v>0</v>
      </c>
      <c r="P216" s="49">
        <v>0</v>
      </c>
      <c r="Q216" s="107" t="s">
        <v>290</v>
      </c>
      <c r="R216" s="107" t="s">
        <v>1965</v>
      </c>
      <c r="S216" s="49">
        <v>67239.908799999801</v>
      </c>
      <c r="T216" s="49">
        <v>3.5109376041224136E-3</v>
      </c>
      <c r="U216" s="49">
        <v>0</v>
      </c>
      <c r="V216" s="49">
        <v>0</v>
      </c>
      <c r="W216" s="107" t="s">
        <v>1965</v>
      </c>
      <c r="X216" s="49">
        <v>34930.526299999998</v>
      </c>
      <c r="Y216" s="49">
        <v>3.5109376041224136E-3</v>
      </c>
      <c r="Z216" s="49">
        <v>0</v>
      </c>
      <c r="AA216" s="49">
        <v>0</v>
      </c>
      <c r="AB216" s="107" t="s">
        <v>1965</v>
      </c>
      <c r="AC216" s="49">
        <v>29.248999999999999</v>
      </c>
      <c r="AD216" s="49">
        <v>1230</v>
      </c>
      <c r="AE216" s="49">
        <v>5</v>
      </c>
      <c r="AF216" s="49">
        <v>1</v>
      </c>
      <c r="AG216" s="49">
        <v>4</v>
      </c>
      <c r="AH216" s="49">
        <v>4.5</v>
      </c>
      <c r="AI216" s="49">
        <v>5</v>
      </c>
      <c r="AJ216" s="49">
        <v>5</v>
      </c>
      <c r="AK216" s="107" t="s">
        <v>239</v>
      </c>
    </row>
    <row r="217" spans="1:37" x14ac:dyDescent="0.25">
      <c r="A217">
        <v>9009150600</v>
      </c>
      <c r="B217" t="s">
        <v>2216</v>
      </c>
      <c r="C217" t="s">
        <v>2021</v>
      </c>
      <c r="E217">
        <v>3</v>
      </c>
      <c r="F217" t="s">
        <v>239</v>
      </c>
      <c r="I217" s="49">
        <v>9009154600</v>
      </c>
      <c r="J217" s="49">
        <v>9009154600</v>
      </c>
      <c r="K217" s="107" t="s">
        <v>254</v>
      </c>
      <c r="L217" s="107" t="s">
        <v>239</v>
      </c>
      <c r="M217" s="49">
        <v>716.68090000000007</v>
      </c>
      <c r="N217" s="49">
        <v>2.4627691166270667E-5</v>
      </c>
      <c r="O217" s="49">
        <v>0</v>
      </c>
      <c r="P217" s="49">
        <v>0</v>
      </c>
      <c r="Q217" s="107" t="s">
        <v>290</v>
      </c>
      <c r="R217" s="107" t="s">
        <v>1965</v>
      </c>
      <c r="S217" s="49">
        <v>123.0565</v>
      </c>
      <c r="T217" s="49">
        <v>2.4627691166270667E-5</v>
      </c>
      <c r="U217" s="49">
        <v>0</v>
      </c>
      <c r="V217" s="49">
        <v>0</v>
      </c>
      <c r="W217" s="107" t="s">
        <v>1965</v>
      </c>
      <c r="X217" s="49">
        <v>593.62440000000004</v>
      </c>
      <c r="Y217" s="49">
        <v>2.4627691166270667E-5</v>
      </c>
      <c r="Z217" s="49">
        <v>0</v>
      </c>
      <c r="AA217" s="49">
        <v>0</v>
      </c>
      <c r="AB217" s="107" t="s">
        <v>1965</v>
      </c>
      <c r="AC217" s="49">
        <v>29.722000000000001</v>
      </c>
      <c r="AD217" s="49">
        <v>1210</v>
      </c>
      <c r="AE217" s="49">
        <v>5</v>
      </c>
      <c r="AF217" s="49">
        <v>1</v>
      </c>
      <c r="AG217" s="49">
        <v>5</v>
      </c>
      <c r="AH217" s="49">
        <v>5</v>
      </c>
      <c r="AI217" s="49">
        <v>5</v>
      </c>
      <c r="AJ217" s="49">
        <v>5</v>
      </c>
      <c r="AK217" s="107" t="s">
        <v>239</v>
      </c>
    </row>
    <row r="218" spans="1:37" x14ac:dyDescent="0.25">
      <c r="A218">
        <v>9009150700</v>
      </c>
      <c r="B218" t="s">
        <v>2217</v>
      </c>
      <c r="C218" t="s">
        <v>2021</v>
      </c>
      <c r="E218">
        <v>3</v>
      </c>
      <c r="F218" t="s">
        <v>239</v>
      </c>
      <c r="I218" s="49">
        <v>9009154600</v>
      </c>
      <c r="J218" s="49">
        <v>9009154600</v>
      </c>
      <c r="K218" s="107" t="s">
        <v>251</v>
      </c>
      <c r="L218" s="107" t="s">
        <v>239</v>
      </c>
      <c r="M218" s="49">
        <v>9.6715999999999998</v>
      </c>
      <c r="N218" s="49">
        <v>3.3235039176250316E-7</v>
      </c>
      <c r="O218" s="49">
        <v>0</v>
      </c>
      <c r="P218" s="49">
        <v>0</v>
      </c>
      <c r="Q218" s="107" t="s">
        <v>290</v>
      </c>
      <c r="R218" s="107" t="s">
        <v>290</v>
      </c>
      <c r="S218" s="49">
        <v>9.6715999999999998</v>
      </c>
      <c r="T218" s="49">
        <v>3.3235039176250316E-7</v>
      </c>
      <c r="U218" s="49">
        <v>0</v>
      </c>
      <c r="V218" s="49">
        <v>0</v>
      </c>
      <c r="W218" s="107" t="s">
        <v>290</v>
      </c>
      <c r="X218" s="49">
        <v>0</v>
      </c>
      <c r="Y218" s="49">
        <v>3.3235039176250316E-7</v>
      </c>
      <c r="Z218" s="49">
        <v>0</v>
      </c>
      <c r="AA218" s="49">
        <v>0</v>
      </c>
      <c r="AB218" s="107" t="s">
        <v>290</v>
      </c>
      <c r="AC218" s="49">
        <v>29.722000000000001</v>
      </c>
      <c r="AD218" s="49">
        <v>1210</v>
      </c>
      <c r="AE218" s="49">
        <v>5</v>
      </c>
      <c r="AF218" s="49">
        <v>1</v>
      </c>
      <c r="AG218" s="49">
        <v>5</v>
      </c>
      <c r="AH218" s="49">
        <v>5</v>
      </c>
      <c r="AI218" s="49">
        <v>5</v>
      </c>
      <c r="AJ218" s="49">
        <v>5</v>
      </c>
      <c r="AK218" s="107" t="s">
        <v>239</v>
      </c>
    </row>
    <row r="219" spans="1:37" x14ac:dyDescent="0.25">
      <c r="A219">
        <v>9009150800</v>
      </c>
      <c r="B219" t="s">
        <v>2218</v>
      </c>
      <c r="C219" t="s">
        <v>2021</v>
      </c>
      <c r="E219">
        <v>3</v>
      </c>
      <c r="F219" t="s">
        <v>239</v>
      </c>
      <c r="I219" s="49">
        <v>9009154600</v>
      </c>
      <c r="J219" s="49">
        <v>9009154600</v>
      </c>
      <c r="K219" s="107" t="s">
        <v>255</v>
      </c>
      <c r="L219" s="107" t="s">
        <v>239</v>
      </c>
      <c r="M219" s="49">
        <v>174.66720000000001</v>
      </c>
      <c r="N219" s="49">
        <v>6.0021829219632214E-6</v>
      </c>
      <c r="O219" s="49">
        <v>0</v>
      </c>
      <c r="P219" s="49">
        <v>0</v>
      </c>
      <c r="Q219" s="107" t="s">
        <v>290</v>
      </c>
      <c r="R219" s="107" t="s">
        <v>1965</v>
      </c>
      <c r="S219" s="49">
        <v>174.66720000000001</v>
      </c>
      <c r="T219" s="49">
        <v>6.0021829219632214E-6</v>
      </c>
      <c r="U219" s="49">
        <v>0</v>
      </c>
      <c r="V219" s="49">
        <v>0</v>
      </c>
      <c r="W219" s="107" t="s">
        <v>1965</v>
      </c>
      <c r="X219" s="49">
        <v>0</v>
      </c>
      <c r="Y219" s="49">
        <v>6.0021829219632214E-6</v>
      </c>
      <c r="Z219" s="49">
        <v>0</v>
      </c>
      <c r="AA219" s="49">
        <v>0</v>
      </c>
      <c r="AB219" s="107" t="s">
        <v>1965</v>
      </c>
      <c r="AC219" s="49">
        <v>29.722000000000001</v>
      </c>
      <c r="AD219" s="49">
        <v>1210</v>
      </c>
      <c r="AE219" s="49">
        <v>5</v>
      </c>
      <c r="AF219" s="49">
        <v>1</v>
      </c>
      <c r="AG219" s="49">
        <v>5</v>
      </c>
      <c r="AH219" s="49">
        <v>5</v>
      </c>
      <c r="AI219" s="49">
        <v>5</v>
      </c>
      <c r="AJ219" s="49">
        <v>5</v>
      </c>
      <c r="AK219" s="107" t="s">
        <v>239</v>
      </c>
    </row>
    <row r="220" spans="1:37" x14ac:dyDescent="0.25">
      <c r="A220">
        <v>9009150900</v>
      </c>
      <c r="B220" t="s">
        <v>2219</v>
      </c>
      <c r="C220" t="s">
        <v>2021</v>
      </c>
      <c r="E220">
        <v>3</v>
      </c>
      <c r="F220" t="s">
        <v>239</v>
      </c>
      <c r="I220" s="49">
        <v>9009154600</v>
      </c>
      <c r="J220" s="49">
        <v>9009154600</v>
      </c>
      <c r="K220" s="107" t="s">
        <v>252</v>
      </c>
      <c r="L220" s="107" t="s">
        <v>239</v>
      </c>
      <c r="M220" s="49">
        <v>124524.1572999999</v>
      </c>
      <c r="N220" s="49">
        <v>4.2790905809328896E-3</v>
      </c>
      <c r="O220" s="49">
        <v>23862.09</v>
      </c>
      <c r="P220" s="49">
        <v>1.4202789766059216E-3</v>
      </c>
      <c r="Q220" s="107" t="s">
        <v>1965</v>
      </c>
      <c r="R220" s="107" t="s">
        <v>1965</v>
      </c>
      <c r="S220" s="49">
        <v>74841.980299999894</v>
      </c>
      <c r="T220" s="49">
        <v>4.2790905809328896E-3</v>
      </c>
      <c r="U220" s="49">
        <v>16304.8</v>
      </c>
      <c r="V220" s="49">
        <v>1.4202789766059216E-3</v>
      </c>
      <c r="W220" s="107" t="s">
        <v>1965</v>
      </c>
      <c r="X220" s="49">
        <v>49682.177000000003</v>
      </c>
      <c r="Y220" s="49">
        <v>4.2790905809328896E-3</v>
      </c>
      <c r="Z220" s="49">
        <v>7557.29</v>
      </c>
      <c r="AA220" s="49">
        <v>1.4202789766059216E-3</v>
      </c>
      <c r="AB220" s="107" t="s">
        <v>1965</v>
      </c>
      <c r="AC220" s="49">
        <v>29.722000000000001</v>
      </c>
      <c r="AD220" s="49">
        <v>1210</v>
      </c>
      <c r="AE220" s="49">
        <v>5</v>
      </c>
      <c r="AF220" s="49">
        <v>1</v>
      </c>
      <c r="AG220" s="49">
        <v>5</v>
      </c>
      <c r="AH220" s="49">
        <v>5</v>
      </c>
      <c r="AI220" s="49">
        <v>5</v>
      </c>
      <c r="AJ220" s="49">
        <v>5</v>
      </c>
      <c r="AK220" s="107" t="s">
        <v>239</v>
      </c>
    </row>
    <row r="221" spans="1:37" x14ac:dyDescent="0.25">
      <c r="A221">
        <v>9009151100</v>
      </c>
      <c r="B221" t="s">
        <v>2220</v>
      </c>
      <c r="C221" t="s">
        <v>2021</v>
      </c>
      <c r="E221">
        <v>3</v>
      </c>
      <c r="F221" t="s">
        <v>239</v>
      </c>
      <c r="I221" s="49">
        <v>9009154700</v>
      </c>
      <c r="J221" s="49">
        <v>9009154700</v>
      </c>
      <c r="K221" s="107" t="s">
        <v>255</v>
      </c>
      <c r="L221" s="107" t="s">
        <v>239</v>
      </c>
      <c r="M221" s="49">
        <v>313.58850000000001</v>
      </c>
      <c r="N221" s="49">
        <v>1.0776010259648426E-5</v>
      </c>
      <c r="O221" s="49">
        <v>0</v>
      </c>
      <c r="P221" s="49">
        <v>0</v>
      </c>
      <c r="Q221" s="107" t="s">
        <v>290</v>
      </c>
      <c r="R221" s="107" t="s">
        <v>1965</v>
      </c>
      <c r="S221" s="49">
        <v>313.58850000000001</v>
      </c>
      <c r="T221" s="49">
        <v>1.0776010259648426E-5</v>
      </c>
      <c r="U221" s="49">
        <v>0</v>
      </c>
      <c r="V221" s="49">
        <v>0</v>
      </c>
      <c r="W221" s="107" t="s">
        <v>1965</v>
      </c>
      <c r="X221" s="49">
        <v>0</v>
      </c>
      <c r="Y221" s="49">
        <v>1.0776010259648426E-5</v>
      </c>
      <c r="Z221" s="49">
        <v>0</v>
      </c>
      <c r="AA221" s="49">
        <v>0</v>
      </c>
      <c r="AB221" s="107" t="s">
        <v>1965</v>
      </c>
      <c r="AC221" s="49">
        <v>55.463000000000001</v>
      </c>
      <c r="AD221" s="49">
        <v>1699</v>
      </c>
      <c r="AE221" s="49">
        <v>3</v>
      </c>
      <c r="AF221" s="49">
        <v>1</v>
      </c>
      <c r="AG221" s="49">
        <v>3</v>
      </c>
      <c r="AH221" s="49">
        <v>3</v>
      </c>
      <c r="AI221" s="49">
        <v>3</v>
      </c>
      <c r="AJ221" s="49">
        <v>3</v>
      </c>
      <c r="AK221" s="107" t="s">
        <v>239</v>
      </c>
    </row>
    <row r="222" spans="1:37" x14ac:dyDescent="0.25">
      <c r="A222">
        <v>9009151200</v>
      </c>
      <c r="B222" t="s">
        <v>2221</v>
      </c>
      <c r="C222" t="s">
        <v>2021</v>
      </c>
      <c r="E222">
        <v>3</v>
      </c>
      <c r="F222" t="s">
        <v>239</v>
      </c>
      <c r="I222" s="49">
        <v>9009154700</v>
      </c>
      <c r="J222" s="49">
        <v>9009154700</v>
      </c>
      <c r="K222" s="107" t="s">
        <v>252</v>
      </c>
      <c r="L222" s="107" t="s">
        <v>239</v>
      </c>
      <c r="M222" s="49">
        <v>134719.53969999999</v>
      </c>
      <c r="N222" s="49">
        <v>4.629439988973809E-3</v>
      </c>
      <c r="O222" s="49">
        <v>69735.48000000001</v>
      </c>
      <c r="P222" s="49">
        <v>4.1506773366256997E-3</v>
      </c>
      <c r="Q222" s="107" t="s">
        <v>1966</v>
      </c>
      <c r="R222" s="107" t="s">
        <v>1965</v>
      </c>
      <c r="S222" s="49">
        <v>110784.84239999999</v>
      </c>
      <c r="T222" s="49">
        <v>4.629439988973809E-3</v>
      </c>
      <c r="U222" s="49">
        <v>34515.480000000003</v>
      </c>
      <c r="V222" s="49">
        <v>4.1506773366256997E-3</v>
      </c>
      <c r="W222" s="107" t="s">
        <v>1965</v>
      </c>
      <c r="X222" s="49">
        <v>23934.6973</v>
      </c>
      <c r="Y222" s="49">
        <v>4.629439988973809E-3</v>
      </c>
      <c r="Z222" s="49">
        <v>35220</v>
      </c>
      <c r="AA222" s="49">
        <v>4.1506773366256997E-3</v>
      </c>
      <c r="AB222" s="107" t="s">
        <v>1965</v>
      </c>
      <c r="AC222" s="49">
        <v>55.463000000000001</v>
      </c>
      <c r="AD222" s="49">
        <v>1699</v>
      </c>
      <c r="AE222" s="49">
        <v>3</v>
      </c>
      <c r="AF222" s="49">
        <v>1</v>
      </c>
      <c r="AG222" s="49">
        <v>3</v>
      </c>
      <c r="AH222" s="49">
        <v>3</v>
      </c>
      <c r="AI222" s="49">
        <v>3</v>
      </c>
      <c r="AJ222" s="49">
        <v>3</v>
      </c>
      <c r="AK222" s="107" t="s">
        <v>239</v>
      </c>
    </row>
    <row r="223" spans="1:37" x14ac:dyDescent="0.25">
      <c r="A223">
        <v>9009154100</v>
      </c>
      <c r="B223" t="s">
        <v>2222</v>
      </c>
      <c r="C223" t="s">
        <v>2021</v>
      </c>
      <c r="E223">
        <v>4</v>
      </c>
      <c r="F223" t="s">
        <v>239</v>
      </c>
      <c r="I223" s="49">
        <v>9009154800</v>
      </c>
      <c r="J223" s="49">
        <v>9009154800</v>
      </c>
      <c r="K223" s="107" t="s">
        <v>254</v>
      </c>
      <c r="L223" s="107" t="s">
        <v>239</v>
      </c>
      <c r="M223" s="49">
        <v>529.83010000000002</v>
      </c>
      <c r="N223" s="49">
        <v>1.8206836645701457E-5</v>
      </c>
      <c r="O223" s="49">
        <v>0</v>
      </c>
      <c r="P223" s="49">
        <v>0</v>
      </c>
      <c r="Q223" s="107" t="s">
        <v>290</v>
      </c>
      <c r="R223" s="107" t="s">
        <v>1965</v>
      </c>
      <c r="S223" s="49">
        <v>147.84030000000001</v>
      </c>
      <c r="T223" s="49">
        <v>1.8206836645701457E-5</v>
      </c>
      <c r="U223" s="49">
        <v>0</v>
      </c>
      <c r="V223" s="49">
        <v>0</v>
      </c>
      <c r="W223" s="107" t="s">
        <v>1965</v>
      </c>
      <c r="X223" s="49">
        <v>381.9898</v>
      </c>
      <c r="Y223" s="49">
        <v>1.8206836645701457E-5</v>
      </c>
      <c r="Z223" s="49">
        <v>0</v>
      </c>
      <c r="AA223" s="49">
        <v>0</v>
      </c>
      <c r="AB223" s="107" t="s">
        <v>1965</v>
      </c>
      <c r="AC223" s="49">
        <v>55.088000000000001</v>
      </c>
      <c r="AD223" s="49">
        <v>1730</v>
      </c>
      <c r="AE223" s="49">
        <v>3</v>
      </c>
      <c r="AF223" s="49">
        <v>1</v>
      </c>
      <c r="AG223" s="49">
        <v>2</v>
      </c>
      <c r="AH223" s="49">
        <v>2.5</v>
      </c>
      <c r="AI223" s="49">
        <v>3</v>
      </c>
      <c r="AJ223" s="49">
        <v>3</v>
      </c>
      <c r="AK223" s="107" t="s">
        <v>239</v>
      </c>
    </row>
    <row r="224" spans="1:37" x14ac:dyDescent="0.25">
      <c r="A224">
        <v>9009154200</v>
      </c>
      <c r="B224" t="s">
        <v>2223</v>
      </c>
      <c r="C224" t="s">
        <v>2021</v>
      </c>
      <c r="E224">
        <v>5</v>
      </c>
      <c r="F224" t="s">
        <v>239</v>
      </c>
      <c r="I224" s="49">
        <v>9009154800</v>
      </c>
      <c r="J224" s="49">
        <v>9009154800</v>
      </c>
      <c r="K224" s="107" t="s">
        <v>255</v>
      </c>
      <c r="L224" s="107" t="s">
        <v>239</v>
      </c>
      <c r="M224" s="49">
        <v>110.60680000000001</v>
      </c>
      <c r="N224" s="49">
        <v>3.8008409478883365E-6</v>
      </c>
      <c r="O224" s="49">
        <v>980.87</v>
      </c>
      <c r="P224" s="49">
        <v>5.8381685752733748E-5</v>
      </c>
      <c r="Q224" s="107" t="s">
        <v>1966</v>
      </c>
      <c r="R224" s="107" t="s">
        <v>290</v>
      </c>
      <c r="S224" s="49">
        <v>110.60680000000001</v>
      </c>
      <c r="T224" s="49">
        <v>3.8008409478883365E-6</v>
      </c>
      <c r="U224" s="49">
        <v>980.87</v>
      </c>
      <c r="V224" s="49">
        <v>5.8381685752733748E-5</v>
      </c>
      <c r="W224" s="107" t="s">
        <v>290</v>
      </c>
      <c r="X224" s="49">
        <v>0</v>
      </c>
      <c r="Y224" s="49">
        <v>3.8008409478883365E-6</v>
      </c>
      <c r="Z224" s="49">
        <v>0</v>
      </c>
      <c r="AA224" s="49">
        <v>5.8381685752733748E-5</v>
      </c>
      <c r="AB224" s="107" t="s">
        <v>290</v>
      </c>
      <c r="AC224" s="49">
        <v>55.088000000000001</v>
      </c>
      <c r="AD224" s="49">
        <v>1730</v>
      </c>
      <c r="AE224" s="49">
        <v>3</v>
      </c>
      <c r="AF224" s="49">
        <v>1</v>
      </c>
      <c r="AG224" s="49">
        <v>2</v>
      </c>
      <c r="AH224" s="49">
        <v>2.5</v>
      </c>
      <c r="AI224" s="49">
        <v>3</v>
      </c>
      <c r="AJ224" s="49">
        <v>3</v>
      </c>
      <c r="AK224" s="107" t="s">
        <v>239</v>
      </c>
    </row>
    <row r="225" spans="1:37" x14ac:dyDescent="0.25">
      <c r="A225">
        <v>9009154500</v>
      </c>
      <c r="B225" t="s">
        <v>2224</v>
      </c>
      <c r="C225" t="s">
        <v>2021</v>
      </c>
      <c r="E225">
        <v>5</v>
      </c>
      <c r="F225" t="s">
        <v>239</v>
      </c>
      <c r="I225" s="49">
        <v>9009154800</v>
      </c>
      <c r="J225" s="49">
        <v>9009154800</v>
      </c>
      <c r="K225" s="107" t="s">
        <v>252</v>
      </c>
      <c r="L225" s="107" t="s">
        <v>239</v>
      </c>
      <c r="M225" s="49">
        <v>94170.673299999995</v>
      </c>
      <c r="N225" s="49">
        <v>3.2360374874678124E-3</v>
      </c>
      <c r="O225" s="49">
        <v>35812.9</v>
      </c>
      <c r="P225" s="49">
        <v>2.1315948838215855E-3</v>
      </c>
      <c r="Q225" s="107" t="s">
        <v>1965</v>
      </c>
      <c r="R225" s="107" t="s">
        <v>1965</v>
      </c>
      <c r="S225" s="49">
        <v>88384.266499999998</v>
      </c>
      <c r="T225" s="49">
        <v>3.2360374874678124E-3</v>
      </c>
      <c r="U225" s="49">
        <v>33572.9</v>
      </c>
      <c r="V225" s="49">
        <v>2.1315948838215855E-3</v>
      </c>
      <c r="W225" s="107" t="s">
        <v>1965</v>
      </c>
      <c r="X225" s="49">
        <v>5786.4067999999997</v>
      </c>
      <c r="Y225" s="49">
        <v>3.2360374874678124E-3</v>
      </c>
      <c r="Z225" s="49">
        <v>2240</v>
      </c>
      <c r="AA225" s="49">
        <v>2.1315948838215855E-3</v>
      </c>
      <c r="AB225" s="107" t="s">
        <v>1965</v>
      </c>
      <c r="AC225" s="49">
        <v>55.088000000000001</v>
      </c>
      <c r="AD225" s="49">
        <v>1730</v>
      </c>
      <c r="AE225" s="49">
        <v>3</v>
      </c>
      <c r="AF225" s="49">
        <v>1</v>
      </c>
      <c r="AG225" s="49">
        <v>2</v>
      </c>
      <c r="AH225" s="49">
        <v>2.5</v>
      </c>
      <c r="AI225" s="49">
        <v>3</v>
      </c>
      <c r="AJ225" s="49">
        <v>3</v>
      </c>
      <c r="AK225" s="107" t="s">
        <v>239</v>
      </c>
    </row>
    <row r="226" spans="1:37" x14ac:dyDescent="0.25">
      <c r="A226">
        <v>9009154600</v>
      </c>
      <c r="B226" t="s">
        <v>2225</v>
      </c>
      <c r="C226" t="s">
        <v>2021</v>
      </c>
      <c r="E226">
        <v>5</v>
      </c>
      <c r="F226" t="s">
        <v>239</v>
      </c>
      <c r="I226" s="49">
        <v>9009154900</v>
      </c>
      <c r="J226" s="49">
        <v>9009154900</v>
      </c>
      <c r="K226" s="107" t="s">
        <v>254</v>
      </c>
      <c r="L226" s="107" t="s">
        <v>239</v>
      </c>
      <c r="M226" s="49">
        <v>621.81140000000005</v>
      </c>
      <c r="N226" s="49">
        <v>2.1367639521112388E-5</v>
      </c>
      <c r="O226" s="49">
        <v>0</v>
      </c>
      <c r="P226" s="49">
        <v>0</v>
      </c>
      <c r="Q226" s="107" t="s">
        <v>290</v>
      </c>
      <c r="R226" s="107" t="s">
        <v>1965</v>
      </c>
      <c r="S226" s="49">
        <v>40.914700000000003</v>
      </c>
      <c r="T226" s="49">
        <v>2.1367639521112388E-5</v>
      </c>
      <c r="U226" s="49">
        <v>0</v>
      </c>
      <c r="V226" s="49">
        <v>0</v>
      </c>
      <c r="W226" s="107" t="s">
        <v>1965</v>
      </c>
      <c r="X226" s="49">
        <v>580.89670000000001</v>
      </c>
      <c r="Y226" s="49">
        <v>2.1367639521112388E-5</v>
      </c>
      <c r="Z226" s="49">
        <v>0</v>
      </c>
      <c r="AA226" s="49">
        <v>0</v>
      </c>
      <c r="AB226" s="107" t="s">
        <v>1965</v>
      </c>
      <c r="AC226" s="49">
        <v>43.883000000000003</v>
      </c>
      <c r="AD226" s="49">
        <v>1296</v>
      </c>
      <c r="AE226" s="49">
        <v>4</v>
      </c>
      <c r="AF226" s="49">
        <v>1</v>
      </c>
      <c r="AG226" s="49">
        <v>2</v>
      </c>
      <c r="AH226" s="49">
        <v>3</v>
      </c>
      <c r="AI226" s="49">
        <v>3</v>
      </c>
      <c r="AJ226" s="49">
        <v>4</v>
      </c>
      <c r="AK226" s="107" t="s">
        <v>239</v>
      </c>
    </row>
    <row r="227" spans="1:37" x14ac:dyDescent="0.25">
      <c r="A227">
        <v>9009154700</v>
      </c>
      <c r="B227" t="s">
        <v>2226</v>
      </c>
      <c r="C227" t="s">
        <v>2021</v>
      </c>
      <c r="E227">
        <v>3</v>
      </c>
      <c r="F227" t="s">
        <v>239</v>
      </c>
      <c r="I227" s="49">
        <v>9009154900</v>
      </c>
      <c r="J227" s="49">
        <v>9009154900</v>
      </c>
      <c r="K227" s="107" t="s">
        <v>252</v>
      </c>
      <c r="L227" s="107" t="s">
        <v>239</v>
      </c>
      <c r="M227" s="49">
        <v>79701.9739999999</v>
      </c>
      <c r="N227" s="49">
        <v>2.7388417927896942E-3</v>
      </c>
      <c r="O227" s="49">
        <v>16260.45</v>
      </c>
      <c r="P227" s="49">
        <v>9.6782701285393524E-4</v>
      </c>
      <c r="Q227" s="107" t="s">
        <v>1965</v>
      </c>
      <c r="R227" s="107" t="s">
        <v>1965</v>
      </c>
      <c r="S227" s="49">
        <v>60957.443399999902</v>
      </c>
      <c r="T227" s="49">
        <v>2.7388417927896942E-3</v>
      </c>
      <c r="U227" s="49">
        <v>11480.45</v>
      </c>
      <c r="V227" s="49">
        <v>9.6782701285393524E-4</v>
      </c>
      <c r="W227" s="107" t="s">
        <v>1965</v>
      </c>
      <c r="X227" s="49">
        <v>18744.530599999998</v>
      </c>
      <c r="Y227" s="49">
        <v>2.7388417927896942E-3</v>
      </c>
      <c r="Z227" s="49">
        <v>4780</v>
      </c>
      <c r="AA227" s="49">
        <v>9.6782701285393524E-4</v>
      </c>
      <c r="AB227" s="107" t="s">
        <v>1965</v>
      </c>
      <c r="AC227" s="49">
        <v>43.883000000000003</v>
      </c>
      <c r="AD227" s="49">
        <v>1296</v>
      </c>
      <c r="AE227" s="49">
        <v>4</v>
      </c>
      <c r="AF227" s="49">
        <v>1</v>
      </c>
      <c r="AG227" s="49">
        <v>2</v>
      </c>
      <c r="AH227" s="49">
        <v>3</v>
      </c>
      <c r="AI227" s="49">
        <v>3</v>
      </c>
      <c r="AJ227" s="49">
        <v>4</v>
      </c>
      <c r="AK227" s="107" t="s">
        <v>239</v>
      </c>
    </row>
    <row r="228" spans="1:37" x14ac:dyDescent="0.25">
      <c r="A228">
        <v>9009154800</v>
      </c>
      <c r="B228" t="s">
        <v>2227</v>
      </c>
      <c r="C228" t="s">
        <v>2021</v>
      </c>
      <c r="E228">
        <v>3</v>
      </c>
      <c r="F228" t="s">
        <v>239</v>
      </c>
      <c r="I228" s="49">
        <v>9009155000</v>
      </c>
      <c r="J228" s="49">
        <v>9009155000</v>
      </c>
      <c r="K228" s="107" t="s">
        <v>254</v>
      </c>
      <c r="L228" s="107" t="s">
        <v>239</v>
      </c>
      <c r="M228" s="49">
        <v>310.54989999999998</v>
      </c>
      <c r="N228" s="49">
        <v>1.067159321382255E-5</v>
      </c>
      <c r="O228" s="49">
        <v>0</v>
      </c>
      <c r="P228" s="49">
        <v>0</v>
      </c>
      <c r="Q228" s="107" t="s">
        <v>290</v>
      </c>
      <c r="R228" s="107" t="s">
        <v>1965</v>
      </c>
      <c r="S228" s="49">
        <v>151.34780000000001</v>
      </c>
      <c r="T228" s="49">
        <v>1.067159321382255E-5</v>
      </c>
      <c r="U228" s="49">
        <v>0</v>
      </c>
      <c r="V228" s="49">
        <v>0</v>
      </c>
      <c r="W228" s="107" t="s">
        <v>1965</v>
      </c>
      <c r="X228" s="49">
        <v>159.2021</v>
      </c>
      <c r="Y228" s="49">
        <v>1.067159321382255E-5</v>
      </c>
      <c r="Z228" s="49">
        <v>0</v>
      </c>
      <c r="AA228" s="49">
        <v>0</v>
      </c>
      <c r="AB228" s="107" t="s">
        <v>1965</v>
      </c>
      <c r="AC228" s="49">
        <v>39.439</v>
      </c>
      <c r="AD228" s="49">
        <v>1457</v>
      </c>
      <c r="AE228" s="49">
        <v>4</v>
      </c>
      <c r="AF228" s="49">
        <v>1</v>
      </c>
      <c r="AG228" s="49">
        <v>5</v>
      </c>
      <c r="AH228" s="49">
        <v>4.5</v>
      </c>
      <c r="AI228" s="49">
        <v>5</v>
      </c>
      <c r="AJ228" s="49">
        <v>4</v>
      </c>
      <c r="AK228" s="107" t="s">
        <v>239</v>
      </c>
    </row>
    <row r="229" spans="1:37" x14ac:dyDescent="0.25">
      <c r="A229">
        <v>9009154900</v>
      </c>
      <c r="B229" t="s">
        <v>2228</v>
      </c>
      <c r="C229" t="s">
        <v>2021</v>
      </c>
      <c r="E229">
        <v>4</v>
      </c>
      <c r="F229" t="s">
        <v>239</v>
      </c>
      <c r="I229" s="49">
        <v>9009155000</v>
      </c>
      <c r="J229" s="49">
        <v>9009155000</v>
      </c>
      <c r="K229" s="107" t="s">
        <v>255</v>
      </c>
      <c r="L229" s="107" t="s">
        <v>239</v>
      </c>
      <c r="M229" s="49">
        <v>975.27269999999999</v>
      </c>
      <c r="N229" s="49">
        <v>3.3513820249004734E-5</v>
      </c>
      <c r="O229" s="49">
        <v>0</v>
      </c>
      <c r="P229" s="49">
        <v>0</v>
      </c>
      <c r="Q229" s="107" t="s">
        <v>290</v>
      </c>
      <c r="R229" s="107" t="s">
        <v>1965</v>
      </c>
      <c r="S229" s="49">
        <v>7.1828000000000003</v>
      </c>
      <c r="T229" s="49">
        <v>3.3513820249004734E-5</v>
      </c>
      <c r="U229" s="49">
        <v>0</v>
      </c>
      <c r="V229" s="49">
        <v>0</v>
      </c>
      <c r="W229" s="107" t="s">
        <v>1965</v>
      </c>
      <c r="X229" s="49">
        <v>968.08989999999994</v>
      </c>
      <c r="Y229" s="49">
        <v>3.3513820249004734E-5</v>
      </c>
      <c r="Z229" s="49">
        <v>0</v>
      </c>
      <c r="AA229" s="49">
        <v>0</v>
      </c>
      <c r="AB229" s="107" t="s">
        <v>1965</v>
      </c>
      <c r="AC229" s="49">
        <v>39.439</v>
      </c>
      <c r="AD229" s="49">
        <v>1457</v>
      </c>
      <c r="AE229" s="49">
        <v>4</v>
      </c>
      <c r="AF229" s="49">
        <v>1</v>
      </c>
      <c r="AG229" s="49">
        <v>5</v>
      </c>
      <c r="AH229" s="49">
        <v>4.5</v>
      </c>
      <c r="AI229" s="49">
        <v>5</v>
      </c>
      <c r="AJ229" s="49">
        <v>4</v>
      </c>
      <c r="AK229" s="107" t="s">
        <v>239</v>
      </c>
    </row>
    <row r="230" spans="1:37" x14ac:dyDescent="0.25">
      <c r="A230">
        <v>9009155000</v>
      </c>
      <c r="B230" t="s">
        <v>2229</v>
      </c>
      <c r="C230" t="s">
        <v>2021</v>
      </c>
      <c r="E230">
        <v>4</v>
      </c>
      <c r="F230" t="s">
        <v>239</v>
      </c>
      <c r="I230" s="49">
        <v>9009155000</v>
      </c>
      <c r="J230" s="49">
        <v>9009155000</v>
      </c>
      <c r="K230" s="107" t="s">
        <v>252</v>
      </c>
      <c r="L230" s="107" t="s">
        <v>239</v>
      </c>
      <c r="M230" s="49">
        <v>89677.704299999896</v>
      </c>
      <c r="N230" s="49">
        <v>3.0816431775990403E-3</v>
      </c>
      <c r="O230" s="49">
        <v>16873.419999999998</v>
      </c>
      <c r="P230" s="49">
        <v>1.0043111768265852E-3</v>
      </c>
      <c r="Q230" s="107" t="s">
        <v>1965</v>
      </c>
      <c r="R230" s="107" t="s">
        <v>1965</v>
      </c>
      <c r="S230" s="49">
        <v>74234.418299999903</v>
      </c>
      <c r="T230" s="49">
        <v>3.0816431775990403E-3</v>
      </c>
      <c r="U230" s="49">
        <v>15127.42</v>
      </c>
      <c r="V230" s="49">
        <v>1.0043111768265852E-3</v>
      </c>
      <c r="W230" s="107" t="s">
        <v>1965</v>
      </c>
      <c r="X230" s="49">
        <v>15443.286</v>
      </c>
      <c r="Y230" s="49">
        <v>3.0816431775990403E-3</v>
      </c>
      <c r="Z230" s="49">
        <v>1746</v>
      </c>
      <c r="AA230" s="49">
        <v>1.0043111768265852E-3</v>
      </c>
      <c r="AB230" s="107" t="s">
        <v>1965</v>
      </c>
      <c r="AC230" s="49">
        <v>39.439</v>
      </c>
      <c r="AD230" s="49">
        <v>1457</v>
      </c>
      <c r="AE230" s="49">
        <v>4</v>
      </c>
      <c r="AF230" s="49">
        <v>1</v>
      </c>
      <c r="AG230" s="49">
        <v>5</v>
      </c>
      <c r="AH230" s="49">
        <v>4.5</v>
      </c>
      <c r="AI230" s="49">
        <v>5</v>
      </c>
      <c r="AJ230" s="49">
        <v>4</v>
      </c>
      <c r="AK230" s="107" t="s">
        <v>239</v>
      </c>
    </row>
    <row r="231" spans="1:37" x14ac:dyDescent="0.25">
      <c r="A231">
        <v>9009155100</v>
      </c>
      <c r="B231" t="s">
        <v>2230</v>
      </c>
      <c r="C231" t="s">
        <v>2021</v>
      </c>
      <c r="E231">
        <v>5</v>
      </c>
      <c r="F231" t="s">
        <v>239</v>
      </c>
      <c r="I231" s="49">
        <v>9009155100</v>
      </c>
      <c r="J231" s="49">
        <v>9009155100</v>
      </c>
      <c r="K231" s="107" t="s">
        <v>254</v>
      </c>
      <c r="L231" s="107" t="s">
        <v>244</v>
      </c>
      <c r="M231" s="49">
        <v>851.66629999999998</v>
      </c>
      <c r="N231" s="49">
        <v>2.9266267055701386E-5</v>
      </c>
      <c r="O231" s="49">
        <v>0</v>
      </c>
      <c r="P231" s="49">
        <v>0</v>
      </c>
      <c r="Q231" s="107" t="s">
        <v>290</v>
      </c>
      <c r="R231" s="107" t="s">
        <v>1965</v>
      </c>
      <c r="S231" s="49">
        <v>102.4053</v>
      </c>
      <c r="T231" s="49">
        <v>2.9266267055701386E-5</v>
      </c>
      <c r="U231" s="49">
        <v>0</v>
      </c>
      <c r="V231" s="49">
        <v>0</v>
      </c>
      <c r="W231" s="107" t="s">
        <v>1965</v>
      </c>
      <c r="X231" s="49">
        <v>749.26099999999997</v>
      </c>
      <c r="Y231" s="49">
        <v>2.9266267055701386E-5</v>
      </c>
      <c r="Z231" s="49">
        <v>0</v>
      </c>
      <c r="AA231" s="49">
        <v>0</v>
      </c>
      <c r="AB231" s="107" t="s">
        <v>1965</v>
      </c>
      <c r="AC231" s="49">
        <v>30.091000000000001</v>
      </c>
      <c r="AD231" s="49">
        <v>1263</v>
      </c>
      <c r="AE231" s="49">
        <v>5</v>
      </c>
      <c r="AF231" s="49">
        <v>1</v>
      </c>
      <c r="AG231" s="49">
        <v>4</v>
      </c>
      <c r="AH231" s="49">
        <v>4.5</v>
      </c>
      <c r="AI231" s="49">
        <v>5</v>
      </c>
      <c r="AJ231" s="49">
        <v>5</v>
      </c>
      <c r="AK231" s="107" t="s">
        <v>239</v>
      </c>
    </row>
    <row r="232" spans="1:37" x14ac:dyDescent="0.25">
      <c r="A232">
        <v>9009157100</v>
      </c>
      <c r="B232" t="s">
        <v>2231</v>
      </c>
      <c r="C232" t="s">
        <v>2021</v>
      </c>
      <c r="E232">
        <v>3</v>
      </c>
      <c r="F232" t="s">
        <v>239</v>
      </c>
      <c r="I232" s="49">
        <v>9009155100</v>
      </c>
      <c r="J232" s="49">
        <v>9009155100</v>
      </c>
      <c r="K232" s="107" t="s">
        <v>265</v>
      </c>
      <c r="L232" s="107" t="s">
        <v>239</v>
      </c>
      <c r="M232" s="49">
        <v>0</v>
      </c>
      <c r="N232" s="49">
        <v>0</v>
      </c>
      <c r="O232" s="49">
        <v>60</v>
      </c>
      <c r="P232" s="49">
        <v>3.5712185561430412E-6</v>
      </c>
      <c r="Q232" s="107" t="s">
        <v>1966</v>
      </c>
      <c r="R232" s="107" t="s">
        <v>290</v>
      </c>
      <c r="S232" s="49">
        <v>0</v>
      </c>
      <c r="T232" s="49">
        <v>0</v>
      </c>
      <c r="U232" s="49">
        <v>0</v>
      </c>
      <c r="V232" s="49">
        <v>3.5712185561430412E-6</v>
      </c>
      <c r="W232" s="107" t="s">
        <v>290</v>
      </c>
      <c r="X232" s="49">
        <v>0</v>
      </c>
      <c r="Y232" s="49">
        <v>0</v>
      </c>
      <c r="Z232" s="49">
        <v>60</v>
      </c>
      <c r="AA232" s="49">
        <v>3.5712185561430412E-6</v>
      </c>
      <c r="AB232" s="107" t="s">
        <v>290</v>
      </c>
      <c r="AC232" s="49">
        <v>30.091000000000001</v>
      </c>
      <c r="AD232" s="49">
        <v>1263</v>
      </c>
      <c r="AE232" s="49">
        <v>5</v>
      </c>
      <c r="AF232" s="49">
        <v>1</v>
      </c>
      <c r="AG232" s="49">
        <v>4</v>
      </c>
      <c r="AH232" s="49">
        <v>4.5</v>
      </c>
      <c r="AI232" s="49">
        <v>5</v>
      </c>
      <c r="AJ232" s="49">
        <v>5</v>
      </c>
      <c r="AK232" s="107" t="s">
        <v>239</v>
      </c>
    </row>
    <row r="233" spans="1:37" x14ac:dyDescent="0.25">
      <c r="A233">
        <v>9009157200</v>
      </c>
      <c r="B233" t="s">
        <v>2232</v>
      </c>
      <c r="C233" t="s">
        <v>2021</v>
      </c>
      <c r="E233">
        <v>3</v>
      </c>
      <c r="F233" t="s">
        <v>239</v>
      </c>
      <c r="I233" s="49">
        <v>9009155100</v>
      </c>
      <c r="J233" s="49">
        <v>9009155100</v>
      </c>
      <c r="K233" s="107" t="s">
        <v>268</v>
      </c>
      <c r="L233" s="107" t="s">
        <v>239</v>
      </c>
      <c r="M233" s="49">
        <v>0</v>
      </c>
      <c r="N233" s="49">
        <v>0</v>
      </c>
      <c r="O233" s="49">
        <v>4790</v>
      </c>
      <c r="P233" s="49">
        <v>2.8510228139875279E-4</v>
      </c>
      <c r="Q233" s="107" t="s">
        <v>1966</v>
      </c>
      <c r="R233" s="107" t="s">
        <v>290</v>
      </c>
      <c r="S233" s="49">
        <v>0</v>
      </c>
      <c r="T233" s="49">
        <v>0</v>
      </c>
      <c r="U233" s="49">
        <v>0</v>
      </c>
      <c r="V233" s="49">
        <v>2.8510228139875279E-4</v>
      </c>
      <c r="W233" s="107" t="s">
        <v>290</v>
      </c>
      <c r="X233" s="49">
        <v>0</v>
      </c>
      <c r="Y233" s="49">
        <v>0</v>
      </c>
      <c r="Z233" s="49">
        <v>4790</v>
      </c>
      <c r="AA233" s="49">
        <v>2.8510228139875279E-4</v>
      </c>
      <c r="AB233" s="107" t="s">
        <v>290</v>
      </c>
      <c r="AC233" s="49">
        <v>30.091000000000001</v>
      </c>
      <c r="AD233" s="49">
        <v>1263</v>
      </c>
      <c r="AE233" s="49">
        <v>5</v>
      </c>
      <c r="AF233" s="49">
        <v>1</v>
      </c>
      <c r="AG233" s="49">
        <v>4</v>
      </c>
      <c r="AH233" s="49">
        <v>4.5</v>
      </c>
      <c r="AI233" s="49">
        <v>5</v>
      </c>
      <c r="AJ233" s="49">
        <v>5</v>
      </c>
      <c r="AK233" s="107" t="s">
        <v>239</v>
      </c>
    </row>
    <row r="234" spans="1:37" x14ac:dyDescent="0.25">
      <c r="A234">
        <v>9009157300</v>
      </c>
      <c r="B234" t="s">
        <v>2233</v>
      </c>
      <c r="C234" t="s">
        <v>2021</v>
      </c>
      <c r="E234">
        <v>3</v>
      </c>
      <c r="F234" t="s">
        <v>239</v>
      </c>
      <c r="I234" s="49">
        <v>9009155100</v>
      </c>
      <c r="J234" s="49">
        <v>9009155100</v>
      </c>
      <c r="K234" s="107" t="s">
        <v>255</v>
      </c>
      <c r="L234" s="107" t="s">
        <v>244</v>
      </c>
      <c r="M234" s="49">
        <v>2413.5888999999997</v>
      </c>
      <c r="N234" s="49">
        <v>8.2939453293005182E-5</v>
      </c>
      <c r="O234" s="49">
        <v>0</v>
      </c>
      <c r="P234" s="49">
        <v>0</v>
      </c>
      <c r="Q234" s="107" t="s">
        <v>290</v>
      </c>
      <c r="R234" s="107" t="s">
        <v>1965</v>
      </c>
      <c r="S234" s="49">
        <v>231.11080000000001</v>
      </c>
      <c r="T234" s="49">
        <v>8.2939453293005182E-5</v>
      </c>
      <c r="U234" s="49">
        <v>0</v>
      </c>
      <c r="V234" s="49">
        <v>0</v>
      </c>
      <c r="W234" s="107" t="s">
        <v>1965</v>
      </c>
      <c r="X234" s="49">
        <v>2182.4780999999998</v>
      </c>
      <c r="Y234" s="49">
        <v>8.2939453293005182E-5</v>
      </c>
      <c r="Z234" s="49">
        <v>0</v>
      </c>
      <c r="AA234" s="49">
        <v>0</v>
      </c>
      <c r="AB234" s="107" t="s">
        <v>1965</v>
      </c>
      <c r="AC234" s="49">
        <v>30.091000000000001</v>
      </c>
      <c r="AD234" s="49">
        <v>1263</v>
      </c>
      <c r="AE234" s="49">
        <v>5</v>
      </c>
      <c r="AF234" s="49">
        <v>1</v>
      </c>
      <c r="AG234" s="49">
        <v>4</v>
      </c>
      <c r="AH234" s="49">
        <v>4.5</v>
      </c>
      <c r="AI234" s="49">
        <v>5</v>
      </c>
      <c r="AJ234" s="49">
        <v>5</v>
      </c>
      <c r="AK234" s="107" t="s">
        <v>239</v>
      </c>
    </row>
    <row r="235" spans="1:37" x14ac:dyDescent="0.25">
      <c r="A235">
        <v>9009157400</v>
      </c>
      <c r="B235" t="s">
        <v>2234</v>
      </c>
      <c r="C235" t="s">
        <v>2021</v>
      </c>
      <c r="E235">
        <v>3</v>
      </c>
      <c r="F235" t="s">
        <v>239</v>
      </c>
      <c r="I235" s="49">
        <v>9009155100</v>
      </c>
      <c r="J235" s="49">
        <v>9009155100</v>
      </c>
      <c r="K235" s="107" t="s">
        <v>272</v>
      </c>
      <c r="L235" s="107" t="s">
        <v>239</v>
      </c>
      <c r="M235" s="49">
        <v>0</v>
      </c>
      <c r="N235" s="49">
        <v>0</v>
      </c>
      <c r="O235" s="49">
        <v>5543.92</v>
      </c>
      <c r="P235" s="49">
        <v>3.2997583296287547E-4</v>
      </c>
      <c r="Q235" s="107" t="s">
        <v>1966</v>
      </c>
      <c r="R235" s="107" t="s">
        <v>290</v>
      </c>
      <c r="S235" s="49">
        <v>0</v>
      </c>
      <c r="T235" s="49">
        <v>0</v>
      </c>
      <c r="U235" s="49">
        <v>3513.67</v>
      </c>
      <c r="V235" s="49">
        <v>3.2997583296287547E-4</v>
      </c>
      <c r="W235" s="107" t="s">
        <v>290</v>
      </c>
      <c r="X235" s="49">
        <v>0</v>
      </c>
      <c r="Y235" s="49">
        <v>0</v>
      </c>
      <c r="Z235" s="49">
        <v>2030.25</v>
      </c>
      <c r="AA235" s="49">
        <v>3.2997583296287547E-4</v>
      </c>
      <c r="AB235" s="107" t="s">
        <v>290</v>
      </c>
      <c r="AC235" s="49">
        <v>30.091000000000001</v>
      </c>
      <c r="AD235" s="49">
        <v>1263</v>
      </c>
      <c r="AE235" s="49">
        <v>5</v>
      </c>
      <c r="AF235" s="49">
        <v>1</v>
      </c>
      <c r="AG235" s="49">
        <v>4</v>
      </c>
      <c r="AH235" s="49">
        <v>4.5</v>
      </c>
      <c r="AI235" s="49">
        <v>5</v>
      </c>
      <c r="AJ235" s="49">
        <v>5</v>
      </c>
      <c r="AK235" s="107" t="s">
        <v>239</v>
      </c>
    </row>
    <row r="236" spans="1:37" x14ac:dyDescent="0.25">
      <c r="A236">
        <v>9009160100</v>
      </c>
      <c r="B236" t="s">
        <v>2235</v>
      </c>
      <c r="C236" t="s">
        <v>2021</v>
      </c>
      <c r="E236">
        <v>3</v>
      </c>
      <c r="F236" t="s">
        <v>239</v>
      </c>
      <c r="I236" s="49">
        <v>9009155100</v>
      </c>
      <c r="J236" s="49">
        <v>9009155100</v>
      </c>
      <c r="K236" s="107" t="s">
        <v>252</v>
      </c>
      <c r="L236" s="107" t="s">
        <v>244</v>
      </c>
      <c r="M236" s="49">
        <v>67787.651499999891</v>
      </c>
      <c r="N236" s="49">
        <v>2.3294235217218452E-3</v>
      </c>
      <c r="O236" s="49">
        <v>0</v>
      </c>
      <c r="P236" s="49">
        <v>0</v>
      </c>
      <c r="Q236" s="107" t="s">
        <v>290</v>
      </c>
      <c r="R236" s="107" t="s">
        <v>1965</v>
      </c>
      <c r="S236" s="49">
        <v>52121.565699999897</v>
      </c>
      <c r="T236" s="49">
        <v>2.3294235217218452E-3</v>
      </c>
      <c r="U236" s="49">
        <v>0</v>
      </c>
      <c r="V236" s="49">
        <v>0</v>
      </c>
      <c r="W236" s="107" t="s">
        <v>1965</v>
      </c>
      <c r="X236" s="49">
        <v>15666.085800000001</v>
      </c>
      <c r="Y236" s="49">
        <v>2.3294235217218452E-3</v>
      </c>
      <c r="Z236" s="49">
        <v>0</v>
      </c>
      <c r="AA236" s="49">
        <v>0</v>
      </c>
      <c r="AB236" s="107" t="s">
        <v>1965</v>
      </c>
      <c r="AC236" s="49">
        <v>30.091000000000001</v>
      </c>
      <c r="AD236" s="49">
        <v>1263</v>
      </c>
      <c r="AE236" s="49">
        <v>5</v>
      </c>
      <c r="AF236" s="49">
        <v>1</v>
      </c>
      <c r="AG236" s="49">
        <v>4</v>
      </c>
      <c r="AH236" s="49">
        <v>4.5</v>
      </c>
      <c r="AI236" s="49">
        <v>5</v>
      </c>
      <c r="AJ236" s="49">
        <v>5</v>
      </c>
      <c r="AK236" s="107" t="s">
        <v>239</v>
      </c>
    </row>
    <row r="237" spans="1:37" x14ac:dyDescent="0.25">
      <c r="A237">
        <v>9009160200</v>
      </c>
      <c r="B237" t="s">
        <v>2236</v>
      </c>
      <c r="C237" t="s">
        <v>2021</v>
      </c>
      <c r="E237">
        <v>3</v>
      </c>
      <c r="F237" t="s">
        <v>239</v>
      </c>
      <c r="I237" s="49">
        <v>9009157100</v>
      </c>
      <c r="J237" s="49">
        <v>9009157100</v>
      </c>
      <c r="K237" s="107" t="s">
        <v>245</v>
      </c>
      <c r="L237" s="107" t="s">
        <v>239</v>
      </c>
      <c r="M237" s="49">
        <v>104.54689999999999</v>
      </c>
      <c r="N237" s="49">
        <v>3.5926013454397658E-6</v>
      </c>
      <c r="O237" s="49">
        <v>0</v>
      </c>
      <c r="P237" s="49">
        <v>0</v>
      </c>
      <c r="Q237" s="107" t="s">
        <v>290</v>
      </c>
      <c r="R237" s="107" t="s">
        <v>290</v>
      </c>
      <c r="S237" s="49">
        <v>104.54689999999999</v>
      </c>
      <c r="T237" s="49">
        <v>3.5926013454397658E-6</v>
      </c>
      <c r="U237" s="49">
        <v>0</v>
      </c>
      <c r="V237" s="49">
        <v>0</v>
      </c>
      <c r="W237" s="107" t="s">
        <v>290</v>
      </c>
      <c r="X237" s="49">
        <v>0</v>
      </c>
      <c r="Y237" s="49">
        <v>3.5926013454397658E-6</v>
      </c>
      <c r="Z237" s="49">
        <v>0</v>
      </c>
      <c r="AA237" s="49">
        <v>0</v>
      </c>
      <c r="AB237" s="107" t="s">
        <v>290</v>
      </c>
      <c r="AC237" s="49">
        <v>42.954000000000001</v>
      </c>
      <c r="AD237" s="49">
        <v>1754</v>
      </c>
      <c r="AE237" s="49">
        <v>3</v>
      </c>
      <c r="AF237" s="49">
        <v>1</v>
      </c>
      <c r="AG237" s="49">
        <v>5</v>
      </c>
      <c r="AH237" s="49">
        <v>4</v>
      </c>
      <c r="AI237" s="49">
        <v>4</v>
      </c>
      <c r="AJ237" s="49">
        <v>3</v>
      </c>
      <c r="AK237" s="107" t="s">
        <v>239</v>
      </c>
    </row>
    <row r="238" spans="1:37" x14ac:dyDescent="0.25">
      <c r="A238">
        <v>9009161100</v>
      </c>
      <c r="B238" t="s">
        <v>2237</v>
      </c>
      <c r="C238" t="s">
        <v>2021</v>
      </c>
      <c r="E238">
        <v>3</v>
      </c>
      <c r="F238" t="s">
        <v>239</v>
      </c>
      <c r="I238" s="49">
        <v>9009157100</v>
      </c>
      <c r="J238" s="49">
        <v>9009157100</v>
      </c>
      <c r="K238" s="107" t="s">
        <v>249</v>
      </c>
      <c r="L238" s="107" t="s">
        <v>239</v>
      </c>
      <c r="M238" s="49">
        <v>217535.91900000011</v>
      </c>
      <c r="N238" s="49">
        <v>7.4753037658780545E-3</v>
      </c>
      <c r="O238" s="49">
        <v>79009.16</v>
      </c>
      <c r="P238" s="49">
        <v>4.7026496382879092E-3</v>
      </c>
      <c r="Q238" s="107" t="s">
        <v>1965</v>
      </c>
      <c r="R238" s="107" t="s">
        <v>1965</v>
      </c>
      <c r="S238" s="49">
        <v>54371.503700000103</v>
      </c>
      <c r="T238" s="49">
        <v>7.4753037658780545E-3</v>
      </c>
      <c r="U238" s="49">
        <v>14309.76</v>
      </c>
      <c r="V238" s="49">
        <v>4.7026496382879092E-3</v>
      </c>
      <c r="W238" s="107" t="s">
        <v>1965</v>
      </c>
      <c r="X238" s="49">
        <v>163164.41529999999</v>
      </c>
      <c r="Y238" s="49">
        <v>7.4753037658780545E-3</v>
      </c>
      <c r="Z238" s="49">
        <v>64699.4</v>
      </c>
      <c r="AA238" s="49">
        <v>4.7026496382879092E-3</v>
      </c>
      <c r="AB238" s="107" t="s">
        <v>1965</v>
      </c>
      <c r="AC238" s="49">
        <v>42.954000000000001</v>
      </c>
      <c r="AD238" s="49">
        <v>1754</v>
      </c>
      <c r="AE238" s="49">
        <v>3</v>
      </c>
      <c r="AF238" s="49">
        <v>1</v>
      </c>
      <c r="AG238" s="49">
        <v>5</v>
      </c>
      <c r="AH238" s="49">
        <v>4</v>
      </c>
      <c r="AI238" s="49">
        <v>4</v>
      </c>
      <c r="AJ238" s="49">
        <v>3</v>
      </c>
      <c r="AK238" s="107" t="s">
        <v>239</v>
      </c>
    </row>
    <row r="239" spans="1:37" x14ac:dyDescent="0.25">
      <c r="A239">
        <v>9009165100</v>
      </c>
      <c r="B239" t="s">
        <v>2238</v>
      </c>
      <c r="C239" t="s">
        <v>2021</v>
      </c>
      <c r="E239">
        <v>4</v>
      </c>
      <c r="F239" t="s">
        <v>239</v>
      </c>
      <c r="I239" s="49">
        <v>9009157100</v>
      </c>
      <c r="J239" s="49">
        <v>9009157100</v>
      </c>
      <c r="K239" s="107" t="s">
        <v>252</v>
      </c>
      <c r="L239" s="107" t="s">
        <v>239</v>
      </c>
      <c r="M239" s="49">
        <v>7.5473999999999997</v>
      </c>
      <c r="N239" s="49">
        <v>2.5935536486086233E-7</v>
      </c>
      <c r="O239" s="49">
        <v>0</v>
      </c>
      <c r="P239" s="49">
        <v>0</v>
      </c>
      <c r="Q239" s="107" t="s">
        <v>290</v>
      </c>
      <c r="R239" s="107" t="s">
        <v>290</v>
      </c>
      <c r="S239" s="49">
        <v>0</v>
      </c>
      <c r="T239" s="49">
        <v>2.5935536486086233E-7</v>
      </c>
      <c r="U239" s="49">
        <v>0</v>
      </c>
      <c r="V239" s="49">
        <v>0</v>
      </c>
      <c r="W239" s="107" t="s">
        <v>290</v>
      </c>
      <c r="X239" s="49">
        <v>7.5473999999999997</v>
      </c>
      <c r="Y239" s="49">
        <v>2.5935536486086233E-7</v>
      </c>
      <c r="Z239" s="49">
        <v>0</v>
      </c>
      <c r="AA239" s="49">
        <v>0</v>
      </c>
      <c r="AB239" s="107" t="s">
        <v>290</v>
      </c>
      <c r="AC239" s="49">
        <v>42.954000000000001</v>
      </c>
      <c r="AD239" s="49">
        <v>1754</v>
      </c>
      <c r="AE239" s="49">
        <v>3</v>
      </c>
      <c r="AF239" s="49">
        <v>1</v>
      </c>
      <c r="AG239" s="49">
        <v>5</v>
      </c>
      <c r="AH239" s="49">
        <v>4</v>
      </c>
      <c r="AI239" s="49">
        <v>4</v>
      </c>
      <c r="AJ239" s="49">
        <v>3</v>
      </c>
      <c r="AK239" s="107" t="s">
        <v>239</v>
      </c>
    </row>
    <row r="240" spans="1:37" x14ac:dyDescent="0.25">
      <c r="A240">
        <v>9009165200</v>
      </c>
      <c r="B240" t="s">
        <v>2239</v>
      </c>
      <c r="C240" t="s">
        <v>2021</v>
      </c>
      <c r="E240">
        <v>2</v>
      </c>
      <c r="F240" t="s">
        <v>239</v>
      </c>
      <c r="I240" s="49">
        <v>9009157200</v>
      </c>
      <c r="J240" s="49">
        <v>9009157200</v>
      </c>
      <c r="K240" s="107" t="s">
        <v>266</v>
      </c>
      <c r="L240" s="107" t="s">
        <v>239</v>
      </c>
      <c r="M240" s="49">
        <v>0</v>
      </c>
      <c r="N240" s="49">
        <v>0</v>
      </c>
      <c r="O240" s="49">
        <v>121.71</v>
      </c>
      <c r="P240" s="49">
        <v>7.2442168411361585E-6</v>
      </c>
      <c r="Q240" s="107" t="s">
        <v>1966</v>
      </c>
      <c r="R240" s="107" t="s">
        <v>290</v>
      </c>
      <c r="S240" s="49">
        <v>0</v>
      </c>
      <c r="T240" s="49">
        <v>0</v>
      </c>
      <c r="U240" s="49">
        <v>121.71</v>
      </c>
      <c r="V240" s="49">
        <v>7.2442168411361585E-6</v>
      </c>
      <c r="W240" s="107" t="s">
        <v>290</v>
      </c>
      <c r="X240" s="49">
        <v>0</v>
      </c>
      <c r="Y240" s="49">
        <v>0</v>
      </c>
      <c r="Z240" s="49">
        <v>0</v>
      </c>
      <c r="AA240" s="49">
        <v>7.2442168411361585E-6</v>
      </c>
      <c r="AB240" s="107" t="s">
        <v>290</v>
      </c>
      <c r="AC240" s="49">
        <v>74.430000000000007</v>
      </c>
      <c r="AD240" s="49">
        <v>2329</v>
      </c>
      <c r="AE240" s="49">
        <v>1</v>
      </c>
      <c r="AF240" s="49">
        <v>1</v>
      </c>
      <c r="AG240" s="49">
        <v>2</v>
      </c>
      <c r="AH240" s="49">
        <v>1.5</v>
      </c>
      <c r="AI240" s="49">
        <v>2</v>
      </c>
      <c r="AJ240" s="49">
        <v>3</v>
      </c>
      <c r="AK240" s="107" t="s">
        <v>239</v>
      </c>
    </row>
    <row r="241" spans="1:37" x14ac:dyDescent="0.25">
      <c r="A241">
        <v>9009165300</v>
      </c>
      <c r="B241" t="s">
        <v>2240</v>
      </c>
      <c r="C241" t="s">
        <v>2021</v>
      </c>
      <c r="E241">
        <v>2</v>
      </c>
      <c r="F241" t="s">
        <v>239</v>
      </c>
      <c r="I241" s="49">
        <v>9009157200</v>
      </c>
      <c r="J241" s="49">
        <v>9009157200</v>
      </c>
      <c r="K241" s="107" t="s">
        <v>245</v>
      </c>
      <c r="L241" s="107" t="s">
        <v>239</v>
      </c>
      <c r="M241" s="49">
        <v>71.1738</v>
      </c>
      <c r="N241" s="49">
        <v>2.4457835635495725E-6</v>
      </c>
      <c r="O241" s="49">
        <v>0</v>
      </c>
      <c r="P241" s="49">
        <v>0</v>
      </c>
      <c r="Q241" s="107" t="s">
        <v>290</v>
      </c>
      <c r="R241" s="107" t="s">
        <v>290</v>
      </c>
      <c r="S241" s="49">
        <v>71.1738</v>
      </c>
      <c r="T241" s="49">
        <v>2.4457835635495725E-6</v>
      </c>
      <c r="U241" s="49">
        <v>0</v>
      </c>
      <c r="V241" s="49">
        <v>0</v>
      </c>
      <c r="W241" s="107" t="s">
        <v>290</v>
      </c>
      <c r="X241" s="49">
        <v>0</v>
      </c>
      <c r="Y241" s="49">
        <v>2.4457835635495725E-6</v>
      </c>
      <c r="Z241" s="49">
        <v>0</v>
      </c>
      <c r="AA241" s="49">
        <v>0</v>
      </c>
      <c r="AB241" s="107" t="s">
        <v>290</v>
      </c>
      <c r="AC241" s="49">
        <v>74.430000000000007</v>
      </c>
      <c r="AD241" s="49">
        <v>2329</v>
      </c>
      <c r="AE241" s="49">
        <v>1</v>
      </c>
      <c r="AF241" s="49">
        <v>1</v>
      </c>
      <c r="AG241" s="49">
        <v>2</v>
      </c>
      <c r="AH241" s="49">
        <v>1.5</v>
      </c>
      <c r="AI241" s="49">
        <v>2</v>
      </c>
      <c r="AJ241" s="49">
        <v>3</v>
      </c>
      <c r="AK241" s="107" t="s">
        <v>239</v>
      </c>
    </row>
    <row r="242" spans="1:37" x14ac:dyDescent="0.25">
      <c r="A242">
        <v>9009165400</v>
      </c>
      <c r="B242" t="s">
        <v>2241</v>
      </c>
      <c r="C242" t="s">
        <v>2021</v>
      </c>
      <c r="E242">
        <v>3</v>
      </c>
      <c r="F242" t="s">
        <v>239</v>
      </c>
      <c r="I242" s="49">
        <v>9009157200</v>
      </c>
      <c r="J242" s="49">
        <v>9009157200</v>
      </c>
      <c r="K242" s="107" t="s">
        <v>249</v>
      </c>
      <c r="L242" s="107" t="s">
        <v>239</v>
      </c>
      <c r="M242" s="49">
        <v>101114.48050000009</v>
      </c>
      <c r="N242" s="49">
        <v>3.4746512683565302E-3</v>
      </c>
      <c r="O242" s="49">
        <v>62612.52</v>
      </c>
      <c r="P242" s="49">
        <v>3.7267165545146214E-3</v>
      </c>
      <c r="Q242" s="107" t="s">
        <v>1966</v>
      </c>
      <c r="R242" s="107" t="s">
        <v>1966</v>
      </c>
      <c r="S242" s="49">
        <v>81277.952100000097</v>
      </c>
      <c r="T242" s="49">
        <v>3.4746512683565302E-3</v>
      </c>
      <c r="U242" s="49">
        <v>62612.52</v>
      </c>
      <c r="V242" s="49">
        <v>3.7267165545146214E-3</v>
      </c>
      <c r="W242" s="107" t="s">
        <v>1966</v>
      </c>
      <c r="X242" s="49">
        <v>19836.528399999999</v>
      </c>
      <c r="Y242" s="49">
        <v>3.4746512683565302E-3</v>
      </c>
      <c r="Z242" s="49">
        <v>0</v>
      </c>
      <c r="AA242" s="49">
        <v>3.7267165545146214E-3</v>
      </c>
      <c r="AB242" s="107" t="s">
        <v>1966</v>
      </c>
      <c r="AC242" s="49">
        <v>74.430000000000007</v>
      </c>
      <c r="AD242" s="49">
        <v>2329</v>
      </c>
      <c r="AE242" s="49">
        <v>1</v>
      </c>
      <c r="AF242" s="49">
        <v>1</v>
      </c>
      <c r="AG242" s="49">
        <v>2</v>
      </c>
      <c r="AH242" s="49">
        <v>1.5</v>
      </c>
      <c r="AI242" s="49">
        <v>2</v>
      </c>
      <c r="AJ242" s="49">
        <v>3</v>
      </c>
      <c r="AK242" s="107" t="s">
        <v>239</v>
      </c>
    </row>
    <row r="243" spans="1:37" x14ac:dyDescent="0.25">
      <c r="A243">
        <v>9009165500</v>
      </c>
      <c r="B243" t="s">
        <v>2242</v>
      </c>
      <c r="C243" t="s">
        <v>2021</v>
      </c>
      <c r="E243">
        <v>6</v>
      </c>
      <c r="F243" t="s">
        <v>244</v>
      </c>
      <c r="I243" s="49">
        <v>9009157300</v>
      </c>
      <c r="J243" s="49">
        <v>9009157300</v>
      </c>
      <c r="K243" s="107" t="s">
        <v>248</v>
      </c>
      <c r="L243" s="107" t="s">
        <v>239</v>
      </c>
      <c r="M243" s="49">
        <v>12793.3539</v>
      </c>
      <c r="N243" s="49">
        <v>4.3962489977060129E-4</v>
      </c>
      <c r="O243" s="49">
        <v>7125.33</v>
      </c>
      <c r="P243" s="49">
        <v>4.2410184524404492E-4</v>
      </c>
      <c r="Q243" s="107" t="s">
        <v>1966</v>
      </c>
      <c r="R243" s="107" t="s">
        <v>1965</v>
      </c>
      <c r="S243" s="49">
        <v>7500.3773000000001</v>
      </c>
      <c r="T243" s="49">
        <v>4.3962489977060129E-4</v>
      </c>
      <c r="U243" s="49">
        <v>6065.33</v>
      </c>
      <c r="V243" s="49">
        <v>4.2410184524404492E-4</v>
      </c>
      <c r="W243" s="107" t="s">
        <v>1965</v>
      </c>
      <c r="X243" s="49">
        <v>5292.9766</v>
      </c>
      <c r="Y243" s="49">
        <v>4.3962489977060129E-4</v>
      </c>
      <c r="Z243" s="49">
        <v>1060</v>
      </c>
      <c r="AA243" s="49">
        <v>4.2410184524404492E-4</v>
      </c>
      <c r="AB243" s="107" t="s">
        <v>1965</v>
      </c>
      <c r="AC243" s="49">
        <v>80.102000000000004</v>
      </c>
      <c r="AD243" s="49">
        <v>2202</v>
      </c>
      <c r="AE243" s="49">
        <v>1</v>
      </c>
      <c r="AF243" s="49">
        <v>1</v>
      </c>
      <c r="AG243" s="49">
        <v>3</v>
      </c>
      <c r="AH243" s="49">
        <v>2</v>
      </c>
      <c r="AI243" s="49">
        <v>2</v>
      </c>
      <c r="AJ243" s="49">
        <v>3</v>
      </c>
      <c r="AK243" s="107" t="s">
        <v>239</v>
      </c>
    </row>
    <row r="244" spans="1:37" x14ac:dyDescent="0.25">
      <c r="A244">
        <v>9009165600</v>
      </c>
      <c r="B244" t="s">
        <v>2243</v>
      </c>
      <c r="C244" t="s">
        <v>2021</v>
      </c>
      <c r="E244">
        <v>4</v>
      </c>
      <c r="F244" t="s">
        <v>239</v>
      </c>
      <c r="I244" s="49">
        <v>9009157300</v>
      </c>
      <c r="J244" s="49">
        <v>9009157300</v>
      </c>
      <c r="K244" s="107" t="s">
        <v>249</v>
      </c>
      <c r="L244" s="107" t="s">
        <v>239</v>
      </c>
      <c r="M244" s="49">
        <v>82969.595099999904</v>
      </c>
      <c r="N244" s="49">
        <v>2.8511288138323783E-3</v>
      </c>
      <c r="O244" s="49">
        <v>44691.62</v>
      </c>
      <c r="P244" s="49">
        <v>2.6600590441348913E-3</v>
      </c>
      <c r="Q244" s="107" t="s">
        <v>1966</v>
      </c>
      <c r="R244" s="107" t="s">
        <v>1965</v>
      </c>
      <c r="S244" s="49">
        <v>77580.580099999905</v>
      </c>
      <c r="T244" s="49">
        <v>2.8511288138323783E-3</v>
      </c>
      <c r="U244" s="49">
        <v>44691.62</v>
      </c>
      <c r="V244" s="49">
        <v>2.6600590441348913E-3</v>
      </c>
      <c r="W244" s="107" t="s">
        <v>1965</v>
      </c>
      <c r="X244" s="49">
        <v>5389.0150000000003</v>
      </c>
      <c r="Y244" s="49">
        <v>2.8511288138323783E-3</v>
      </c>
      <c r="Z244" s="49">
        <v>0</v>
      </c>
      <c r="AA244" s="49">
        <v>2.6600590441348913E-3</v>
      </c>
      <c r="AB244" s="107" t="s">
        <v>1965</v>
      </c>
      <c r="AC244" s="49">
        <v>80.102000000000004</v>
      </c>
      <c r="AD244" s="49">
        <v>2202</v>
      </c>
      <c r="AE244" s="49">
        <v>1</v>
      </c>
      <c r="AF244" s="49">
        <v>1</v>
      </c>
      <c r="AG244" s="49">
        <v>3</v>
      </c>
      <c r="AH244" s="49">
        <v>2</v>
      </c>
      <c r="AI244" s="49">
        <v>2</v>
      </c>
      <c r="AJ244" s="49">
        <v>3</v>
      </c>
      <c r="AK244" s="107" t="s">
        <v>239</v>
      </c>
    </row>
    <row r="245" spans="1:37" x14ac:dyDescent="0.25">
      <c r="A245">
        <v>9009165700</v>
      </c>
      <c r="B245" t="s">
        <v>2244</v>
      </c>
      <c r="C245" t="s">
        <v>2021</v>
      </c>
      <c r="E245">
        <v>4</v>
      </c>
      <c r="F245" t="s">
        <v>239</v>
      </c>
      <c r="I245" s="49">
        <v>9009157400</v>
      </c>
      <c r="J245" s="49">
        <v>9009157400</v>
      </c>
      <c r="K245" s="107" t="s">
        <v>249</v>
      </c>
      <c r="L245" s="107" t="s">
        <v>239</v>
      </c>
      <c r="M245" s="49">
        <v>107625.53199999999</v>
      </c>
      <c r="N245" s="49">
        <v>3.6983940324090965E-3</v>
      </c>
      <c r="O245" s="49">
        <v>99254.12</v>
      </c>
      <c r="P245" s="49">
        <v>5.9076359186274689E-3</v>
      </c>
      <c r="Q245" s="107" t="s">
        <v>1966</v>
      </c>
      <c r="R245" s="107" t="s">
        <v>1966</v>
      </c>
      <c r="S245" s="49">
        <v>93459.739199999996</v>
      </c>
      <c r="T245" s="49">
        <v>3.6983940324090965E-3</v>
      </c>
      <c r="U245" s="49">
        <v>63453.120000000003</v>
      </c>
      <c r="V245" s="49">
        <v>5.9076359186274689E-3</v>
      </c>
      <c r="W245" s="107" t="s">
        <v>1966</v>
      </c>
      <c r="X245" s="49">
        <v>14165.792799999999</v>
      </c>
      <c r="Y245" s="49">
        <v>3.6983940324090965E-3</v>
      </c>
      <c r="Z245" s="49">
        <v>35801</v>
      </c>
      <c r="AA245" s="49">
        <v>5.9076359186274689E-3</v>
      </c>
      <c r="AB245" s="107" t="s">
        <v>1966</v>
      </c>
      <c r="AC245" s="49">
        <v>80.995999999999995</v>
      </c>
      <c r="AD245" s="49">
        <v>2364</v>
      </c>
      <c r="AE245" s="49">
        <v>1</v>
      </c>
      <c r="AF245" s="49">
        <v>1</v>
      </c>
      <c r="AG245" s="49">
        <v>3</v>
      </c>
      <c r="AH245" s="49">
        <v>2</v>
      </c>
      <c r="AI245" s="49">
        <v>2</v>
      </c>
      <c r="AJ245" s="49">
        <v>3</v>
      </c>
      <c r="AK245" s="107" t="s">
        <v>239</v>
      </c>
    </row>
    <row r="246" spans="1:37" x14ac:dyDescent="0.25">
      <c r="A246">
        <v>9009165801</v>
      </c>
      <c r="B246" t="s">
        <v>2245</v>
      </c>
      <c r="C246" t="s">
        <v>2021</v>
      </c>
      <c r="E246">
        <v>3</v>
      </c>
      <c r="F246" t="s">
        <v>239</v>
      </c>
      <c r="I246" s="49">
        <v>9009160100</v>
      </c>
      <c r="J246" s="49">
        <v>9009160100</v>
      </c>
      <c r="K246" s="107" t="s">
        <v>247</v>
      </c>
      <c r="L246" s="107" t="s">
        <v>239</v>
      </c>
      <c r="M246" s="49">
        <v>364.3947</v>
      </c>
      <c r="N246" s="49">
        <v>1.2521891031595579E-5</v>
      </c>
      <c r="O246" s="49">
        <v>0</v>
      </c>
      <c r="P246" s="49">
        <v>0</v>
      </c>
      <c r="Q246" s="107" t="s">
        <v>290</v>
      </c>
      <c r="R246" s="107" t="s">
        <v>1965</v>
      </c>
      <c r="S246" s="49">
        <v>364.3947</v>
      </c>
      <c r="T246" s="49">
        <v>1.2521891031595579E-5</v>
      </c>
      <c r="U246" s="49">
        <v>0</v>
      </c>
      <c r="V246" s="49">
        <v>0</v>
      </c>
      <c r="W246" s="107" t="s">
        <v>1965</v>
      </c>
      <c r="X246" s="49">
        <v>0</v>
      </c>
      <c r="Y246" s="49">
        <v>1.2521891031595579E-5</v>
      </c>
      <c r="Z246" s="49">
        <v>0</v>
      </c>
      <c r="AA246" s="49">
        <v>0</v>
      </c>
      <c r="AB246" s="107" t="s">
        <v>1965</v>
      </c>
      <c r="AC246" s="49">
        <v>98.641000000000005</v>
      </c>
      <c r="AD246" s="49">
        <v>2642</v>
      </c>
      <c r="AE246" s="49">
        <v>1</v>
      </c>
      <c r="AF246" s="49">
        <v>1</v>
      </c>
      <c r="AG246" s="49">
        <v>5</v>
      </c>
      <c r="AH246" s="49">
        <v>3</v>
      </c>
      <c r="AI246" s="49">
        <v>3</v>
      </c>
      <c r="AJ246" s="49">
        <v>3</v>
      </c>
      <c r="AK246" s="107" t="s">
        <v>239</v>
      </c>
    </row>
    <row r="247" spans="1:37" x14ac:dyDescent="0.25">
      <c r="A247">
        <v>9009165802</v>
      </c>
      <c r="B247" t="s">
        <v>2246</v>
      </c>
      <c r="C247" t="s">
        <v>2021</v>
      </c>
      <c r="E247">
        <v>4</v>
      </c>
      <c r="F247" t="s">
        <v>239</v>
      </c>
      <c r="I247" s="49">
        <v>9009160100</v>
      </c>
      <c r="J247" s="49">
        <v>9009160100</v>
      </c>
      <c r="K247" s="107" t="s">
        <v>250</v>
      </c>
      <c r="L247" s="107" t="s">
        <v>239</v>
      </c>
      <c r="M247" s="49">
        <v>94425.923599999907</v>
      </c>
      <c r="N247" s="49">
        <v>3.2448087907891313E-3</v>
      </c>
      <c r="O247" s="49">
        <v>35951.83</v>
      </c>
      <c r="P247" s="49">
        <v>2.1398640403883346E-3</v>
      </c>
      <c r="Q247" s="107" t="s">
        <v>1965</v>
      </c>
      <c r="R247" s="107" t="s">
        <v>1965</v>
      </c>
      <c r="S247" s="49">
        <v>88447.433699999907</v>
      </c>
      <c r="T247" s="49">
        <v>3.2448087907891313E-3</v>
      </c>
      <c r="U247" s="49">
        <v>35951.83</v>
      </c>
      <c r="V247" s="49">
        <v>2.1398640403883346E-3</v>
      </c>
      <c r="W247" s="107" t="s">
        <v>1965</v>
      </c>
      <c r="X247" s="49">
        <v>5978.4898999999996</v>
      </c>
      <c r="Y247" s="49">
        <v>3.2448087907891313E-3</v>
      </c>
      <c r="Z247" s="49">
        <v>0</v>
      </c>
      <c r="AA247" s="49">
        <v>2.1398640403883346E-3</v>
      </c>
      <c r="AB247" s="107" t="s">
        <v>1965</v>
      </c>
      <c r="AC247" s="49">
        <v>98.641000000000005</v>
      </c>
      <c r="AD247" s="49">
        <v>2642</v>
      </c>
      <c r="AE247" s="49">
        <v>1</v>
      </c>
      <c r="AF247" s="49">
        <v>1</v>
      </c>
      <c r="AG247" s="49">
        <v>5</v>
      </c>
      <c r="AH247" s="49">
        <v>3</v>
      </c>
      <c r="AI247" s="49">
        <v>3</v>
      </c>
      <c r="AJ247" s="49">
        <v>3</v>
      </c>
      <c r="AK247" s="107" t="s">
        <v>239</v>
      </c>
    </row>
    <row r="248" spans="1:37" x14ac:dyDescent="0.25">
      <c r="A248">
        <v>9009165900</v>
      </c>
      <c r="B248" t="s">
        <v>2247</v>
      </c>
      <c r="C248" t="s">
        <v>2021</v>
      </c>
      <c r="E248">
        <v>3</v>
      </c>
      <c r="F248" t="s">
        <v>239</v>
      </c>
      <c r="I248" s="49">
        <v>9009160200</v>
      </c>
      <c r="J248" s="49">
        <v>9009160200</v>
      </c>
      <c r="K248" s="107" t="s">
        <v>251</v>
      </c>
      <c r="L248" s="107" t="s">
        <v>239</v>
      </c>
      <c r="M248" s="49">
        <v>161.4941</v>
      </c>
      <c r="N248" s="49">
        <v>5.5495086027475147E-6</v>
      </c>
      <c r="O248" s="49">
        <v>0</v>
      </c>
      <c r="P248" s="49">
        <v>0</v>
      </c>
      <c r="Q248" s="107" t="s">
        <v>290</v>
      </c>
      <c r="R248" s="107" t="s">
        <v>1965</v>
      </c>
      <c r="S248" s="49">
        <v>38.472200000000001</v>
      </c>
      <c r="T248" s="49">
        <v>5.5495086027475147E-6</v>
      </c>
      <c r="U248" s="49">
        <v>0</v>
      </c>
      <c r="V248" s="49">
        <v>0</v>
      </c>
      <c r="W248" s="107" t="s">
        <v>1965</v>
      </c>
      <c r="X248" s="49">
        <v>123.0219</v>
      </c>
      <c r="Y248" s="49">
        <v>5.5495086027475147E-6</v>
      </c>
      <c r="Z248" s="49">
        <v>0</v>
      </c>
      <c r="AA248" s="49">
        <v>0</v>
      </c>
      <c r="AB248" s="107" t="s">
        <v>1965</v>
      </c>
      <c r="AC248" s="49">
        <v>84.686999999999998</v>
      </c>
      <c r="AD248" s="49">
        <v>2238</v>
      </c>
      <c r="AE248" s="49">
        <v>1</v>
      </c>
      <c r="AF248" s="49">
        <v>1</v>
      </c>
      <c r="AG248" s="49">
        <v>4</v>
      </c>
      <c r="AH248" s="49">
        <v>2.5</v>
      </c>
      <c r="AI248" s="49">
        <v>3</v>
      </c>
      <c r="AJ248" s="49">
        <v>3</v>
      </c>
      <c r="AK248" s="107" t="s">
        <v>239</v>
      </c>
    </row>
    <row r="249" spans="1:37" x14ac:dyDescent="0.25">
      <c r="A249">
        <v>9009167100</v>
      </c>
      <c r="B249" t="s">
        <v>2248</v>
      </c>
      <c r="C249" t="s">
        <v>2021</v>
      </c>
      <c r="E249">
        <v>3</v>
      </c>
      <c r="F249" t="s">
        <v>239</v>
      </c>
      <c r="I249" s="49">
        <v>9009160200</v>
      </c>
      <c r="J249" s="49">
        <v>9009160200</v>
      </c>
      <c r="K249" s="107" t="s">
        <v>250</v>
      </c>
      <c r="L249" s="107" t="s">
        <v>239</v>
      </c>
      <c r="M249" s="49">
        <v>176689.11550000001</v>
      </c>
      <c r="N249" s="49">
        <v>6.0716630915872427E-3</v>
      </c>
      <c r="O249" s="49">
        <v>43838.21</v>
      </c>
      <c r="P249" s="49">
        <v>2.6092638170015906E-3</v>
      </c>
      <c r="Q249" s="107" t="s">
        <v>1965</v>
      </c>
      <c r="R249" s="107" t="s">
        <v>1965</v>
      </c>
      <c r="S249" s="49">
        <v>127202.5885</v>
      </c>
      <c r="T249" s="49">
        <v>6.0716630915872427E-3</v>
      </c>
      <c r="U249" s="49">
        <v>40561.25</v>
      </c>
      <c r="V249" s="49">
        <v>2.6092638170015906E-3</v>
      </c>
      <c r="W249" s="107" t="s">
        <v>1965</v>
      </c>
      <c r="X249" s="49">
        <v>49486.527000000002</v>
      </c>
      <c r="Y249" s="49">
        <v>6.0716630915872427E-3</v>
      </c>
      <c r="Z249" s="49">
        <v>3276.96</v>
      </c>
      <c r="AA249" s="49">
        <v>2.6092638170015906E-3</v>
      </c>
      <c r="AB249" s="107" t="s">
        <v>1965</v>
      </c>
      <c r="AC249" s="49">
        <v>84.686999999999998</v>
      </c>
      <c r="AD249" s="49">
        <v>2238</v>
      </c>
      <c r="AE249" s="49">
        <v>1</v>
      </c>
      <c r="AF249" s="49">
        <v>1</v>
      </c>
      <c r="AG249" s="49">
        <v>4</v>
      </c>
      <c r="AH249" s="49">
        <v>2.5</v>
      </c>
      <c r="AI249" s="49">
        <v>3</v>
      </c>
      <c r="AJ249" s="49">
        <v>3</v>
      </c>
      <c r="AK249" s="107" t="s">
        <v>239</v>
      </c>
    </row>
    <row r="250" spans="1:37" x14ac:dyDescent="0.25">
      <c r="A250">
        <v>9009167201</v>
      </c>
      <c r="B250" t="s">
        <v>2249</v>
      </c>
      <c r="C250" t="s">
        <v>2021</v>
      </c>
      <c r="E250">
        <v>3</v>
      </c>
      <c r="F250" t="s">
        <v>239</v>
      </c>
      <c r="I250" s="49">
        <v>9009165100</v>
      </c>
      <c r="J250" s="49">
        <v>9009165100</v>
      </c>
      <c r="K250" s="107" t="s">
        <v>253</v>
      </c>
      <c r="L250" s="107" t="s">
        <v>239</v>
      </c>
      <c r="M250" s="49">
        <v>88673.902800000098</v>
      </c>
      <c r="N250" s="49">
        <v>3.0471490068541044E-3</v>
      </c>
      <c r="O250" s="49">
        <v>54862.47</v>
      </c>
      <c r="P250" s="49">
        <v>3.2654311816640151E-3</v>
      </c>
      <c r="Q250" s="107" t="s">
        <v>1966</v>
      </c>
      <c r="R250" s="107" t="s">
        <v>1966</v>
      </c>
      <c r="S250" s="49">
        <v>60626.775900000102</v>
      </c>
      <c r="T250" s="49">
        <v>3.0471490068541044E-3</v>
      </c>
      <c r="U250" s="49">
        <v>29109.47</v>
      </c>
      <c r="V250" s="49">
        <v>3.2654311816640151E-3</v>
      </c>
      <c r="W250" s="107" t="s">
        <v>1966</v>
      </c>
      <c r="X250" s="49">
        <v>28047.126899999999</v>
      </c>
      <c r="Y250" s="49">
        <v>3.0471490068541044E-3</v>
      </c>
      <c r="Z250" s="49">
        <v>25753</v>
      </c>
      <c r="AA250" s="49">
        <v>3.2654311816640151E-3</v>
      </c>
      <c r="AB250" s="107" t="s">
        <v>1966</v>
      </c>
      <c r="AC250" s="49">
        <v>47.817</v>
      </c>
      <c r="AD250" s="49">
        <v>1673</v>
      </c>
      <c r="AE250" s="49">
        <v>3</v>
      </c>
      <c r="AF250" s="49">
        <v>1</v>
      </c>
      <c r="AG250" s="49">
        <v>5</v>
      </c>
      <c r="AH250" s="49">
        <v>4</v>
      </c>
      <c r="AI250" s="49">
        <v>4</v>
      </c>
      <c r="AJ250" s="49">
        <v>4</v>
      </c>
      <c r="AK250" s="107" t="s">
        <v>239</v>
      </c>
    </row>
    <row r="251" spans="1:37" x14ac:dyDescent="0.25">
      <c r="A251">
        <v>9009167202</v>
      </c>
      <c r="B251" t="s">
        <v>2250</v>
      </c>
      <c r="C251" t="s">
        <v>2021</v>
      </c>
      <c r="E251">
        <v>3</v>
      </c>
      <c r="F251" t="s">
        <v>239</v>
      </c>
      <c r="I251" s="49">
        <v>9009165100</v>
      </c>
      <c r="J251" s="49">
        <v>9009165100</v>
      </c>
      <c r="K251" s="107" t="s">
        <v>255</v>
      </c>
      <c r="L251" s="107" t="s">
        <v>239</v>
      </c>
      <c r="M251" s="49">
        <v>154.1491</v>
      </c>
      <c r="N251" s="49">
        <v>5.2971084179284997E-6</v>
      </c>
      <c r="O251" s="49">
        <v>0</v>
      </c>
      <c r="P251" s="49">
        <v>0</v>
      </c>
      <c r="Q251" s="107" t="s">
        <v>290</v>
      </c>
      <c r="R251" s="107" t="s">
        <v>1965</v>
      </c>
      <c r="S251" s="49">
        <v>0</v>
      </c>
      <c r="T251" s="49">
        <v>5.2971084179284997E-6</v>
      </c>
      <c r="U251" s="49">
        <v>0</v>
      </c>
      <c r="V251" s="49">
        <v>0</v>
      </c>
      <c r="W251" s="107" t="s">
        <v>1965</v>
      </c>
      <c r="X251" s="49">
        <v>154.1491</v>
      </c>
      <c r="Y251" s="49">
        <v>5.2971084179284997E-6</v>
      </c>
      <c r="Z251" s="49">
        <v>0</v>
      </c>
      <c r="AA251" s="49">
        <v>0</v>
      </c>
      <c r="AB251" s="107" t="s">
        <v>1965</v>
      </c>
      <c r="AC251" s="49">
        <v>47.817</v>
      </c>
      <c r="AD251" s="49">
        <v>1673</v>
      </c>
      <c r="AE251" s="49">
        <v>3</v>
      </c>
      <c r="AF251" s="49">
        <v>1</v>
      </c>
      <c r="AG251" s="49">
        <v>5</v>
      </c>
      <c r="AH251" s="49">
        <v>4</v>
      </c>
      <c r="AI251" s="49">
        <v>4</v>
      </c>
      <c r="AJ251" s="49">
        <v>4</v>
      </c>
      <c r="AK251" s="107" t="s">
        <v>239</v>
      </c>
    </row>
    <row r="252" spans="1:37" x14ac:dyDescent="0.25">
      <c r="A252">
        <v>9009170100</v>
      </c>
      <c r="B252" t="s">
        <v>2251</v>
      </c>
      <c r="C252" t="s">
        <v>2021</v>
      </c>
      <c r="E252">
        <v>6</v>
      </c>
      <c r="F252" t="s">
        <v>244</v>
      </c>
      <c r="I252" s="49">
        <v>9009165200</v>
      </c>
      <c r="J252" s="49">
        <v>9009165200</v>
      </c>
      <c r="K252" s="107" t="s">
        <v>253</v>
      </c>
      <c r="L252" s="107" t="s">
        <v>239</v>
      </c>
      <c r="M252" s="49">
        <v>59173.9615999999</v>
      </c>
      <c r="N252" s="49">
        <v>2.0334266636233183E-3</v>
      </c>
      <c r="O252" s="49">
        <v>16705.620000000003</v>
      </c>
      <c r="P252" s="49">
        <v>9.9432366893123861E-4</v>
      </c>
      <c r="Q252" s="107" t="s">
        <v>1965</v>
      </c>
      <c r="R252" s="107" t="s">
        <v>1965</v>
      </c>
      <c r="S252" s="49">
        <v>48468.042599999899</v>
      </c>
      <c r="T252" s="49">
        <v>2.0334266636233183E-3</v>
      </c>
      <c r="U252" s="49">
        <v>13366.62</v>
      </c>
      <c r="V252" s="49">
        <v>9.9432366893123861E-4</v>
      </c>
      <c r="W252" s="107" t="s">
        <v>1965</v>
      </c>
      <c r="X252" s="49">
        <v>10705.919</v>
      </c>
      <c r="Y252" s="49">
        <v>2.0334266636233183E-3</v>
      </c>
      <c r="Z252" s="49">
        <v>3339</v>
      </c>
      <c r="AA252" s="49">
        <v>9.9432366893123861E-4</v>
      </c>
      <c r="AB252" s="107" t="s">
        <v>1965</v>
      </c>
      <c r="AC252" s="49">
        <v>68.891000000000005</v>
      </c>
      <c r="AD252" s="49">
        <v>1727</v>
      </c>
      <c r="AE252" s="49">
        <v>2</v>
      </c>
      <c r="AF252" s="49">
        <v>1</v>
      </c>
      <c r="AG252" s="49">
        <v>3</v>
      </c>
      <c r="AH252" s="49">
        <v>2.5</v>
      </c>
      <c r="AI252" s="49">
        <v>3</v>
      </c>
      <c r="AJ252" s="49">
        <v>2</v>
      </c>
      <c r="AK252" s="107" t="s">
        <v>239</v>
      </c>
    </row>
    <row r="253" spans="1:37" x14ac:dyDescent="0.25">
      <c r="A253">
        <v>9009170500</v>
      </c>
      <c r="B253" t="s">
        <v>2252</v>
      </c>
      <c r="C253" t="s">
        <v>2021</v>
      </c>
      <c r="E253">
        <v>3</v>
      </c>
      <c r="F253" t="s">
        <v>239</v>
      </c>
      <c r="I253" s="49">
        <v>9009165200</v>
      </c>
      <c r="J253" s="49">
        <v>9009165200</v>
      </c>
      <c r="K253" s="107" t="s">
        <v>255</v>
      </c>
      <c r="L253" s="107" t="s">
        <v>239</v>
      </c>
      <c r="M253" s="49">
        <v>132.12629999999999</v>
      </c>
      <c r="N253" s="49">
        <v>4.5403270986320791E-6</v>
      </c>
      <c r="O253" s="49">
        <v>0</v>
      </c>
      <c r="P253" s="49">
        <v>0</v>
      </c>
      <c r="Q253" s="107" t="s">
        <v>290</v>
      </c>
      <c r="R253" s="107" t="s">
        <v>290</v>
      </c>
      <c r="S253" s="49">
        <v>0</v>
      </c>
      <c r="T253" s="49">
        <v>4.5403270986320791E-6</v>
      </c>
      <c r="U253" s="49">
        <v>0</v>
      </c>
      <c r="V253" s="49">
        <v>0</v>
      </c>
      <c r="W253" s="107" t="s">
        <v>290</v>
      </c>
      <c r="X253" s="49">
        <v>132.12629999999999</v>
      </c>
      <c r="Y253" s="49">
        <v>4.5403270986320791E-6</v>
      </c>
      <c r="Z253" s="49">
        <v>0</v>
      </c>
      <c r="AA253" s="49">
        <v>0</v>
      </c>
      <c r="AB253" s="107" t="s">
        <v>290</v>
      </c>
      <c r="AC253" s="49">
        <v>68.891000000000005</v>
      </c>
      <c r="AD253" s="49">
        <v>1727</v>
      </c>
      <c r="AE253" s="49">
        <v>2</v>
      </c>
      <c r="AF253" s="49">
        <v>1</v>
      </c>
      <c r="AG253" s="49">
        <v>3</v>
      </c>
      <c r="AH253" s="49">
        <v>2.5</v>
      </c>
      <c r="AI253" s="49">
        <v>3</v>
      </c>
      <c r="AJ253" s="49">
        <v>2</v>
      </c>
      <c r="AK253" s="107" t="s">
        <v>239</v>
      </c>
    </row>
    <row r="254" spans="1:37" x14ac:dyDescent="0.25">
      <c r="A254">
        <v>9009170600</v>
      </c>
      <c r="B254" t="s">
        <v>2253</v>
      </c>
      <c r="C254" t="s">
        <v>2021</v>
      </c>
      <c r="E254">
        <v>4</v>
      </c>
      <c r="F254" t="s">
        <v>239</v>
      </c>
      <c r="I254" s="49">
        <v>9009165300</v>
      </c>
      <c r="J254" s="49">
        <v>9009165300</v>
      </c>
      <c r="K254" s="107" t="s">
        <v>253</v>
      </c>
      <c r="L254" s="107" t="s">
        <v>239</v>
      </c>
      <c r="M254" s="49">
        <v>48786.757100000003</v>
      </c>
      <c r="N254" s="49">
        <v>1.6764855696065886E-3</v>
      </c>
      <c r="O254" s="49">
        <v>14148.03</v>
      </c>
      <c r="P254" s="49">
        <v>8.4209512114780723E-4</v>
      </c>
      <c r="Q254" s="107" t="s">
        <v>1965</v>
      </c>
      <c r="R254" s="107" t="s">
        <v>1965</v>
      </c>
      <c r="S254" s="49">
        <v>34716.817999999999</v>
      </c>
      <c r="T254" s="49">
        <v>1.6764855696065886E-3</v>
      </c>
      <c r="U254" s="49">
        <v>13678.03</v>
      </c>
      <c r="V254" s="49">
        <v>8.4209512114780723E-4</v>
      </c>
      <c r="W254" s="107" t="s">
        <v>1965</v>
      </c>
      <c r="X254" s="49">
        <v>14069.9391</v>
      </c>
      <c r="Y254" s="49">
        <v>1.6764855696065886E-3</v>
      </c>
      <c r="Z254" s="49">
        <v>470</v>
      </c>
      <c r="AA254" s="49">
        <v>8.4209512114780723E-4</v>
      </c>
      <c r="AB254" s="107" t="s">
        <v>1965</v>
      </c>
      <c r="AC254" s="49">
        <v>68.843000000000004</v>
      </c>
      <c r="AD254" s="49">
        <v>1649</v>
      </c>
      <c r="AE254" s="49">
        <v>2</v>
      </c>
      <c r="AF254" s="49">
        <v>1</v>
      </c>
      <c r="AG254" s="49">
        <v>2</v>
      </c>
      <c r="AH254" s="49">
        <v>2</v>
      </c>
      <c r="AI254" s="49">
        <v>2</v>
      </c>
      <c r="AJ254" s="49">
        <v>2</v>
      </c>
      <c r="AK254" s="107" t="s">
        <v>239</v>
      </c>
    </row>
    <row r="255" spans="1:37" x14ac:dyDescent="0.25">
      <c r="A255">
        <v>9009170700</v>
      </c>
      <c r="B255" t="s">
        <v>2254</v>
      </c>
      <c r="C255" t="s">
        <v>2021</v>
      </c>
      <c r="E255">
        <v>4</v>
      </c>
      <c r="F255" t="s">
        <v>239</v>
      </c>
      <c r="I255" s="49">
        <v>9009165400</v>
      </c>
      <c r="J255" s="49">
        <v>9009165400</v>
      </c>
      <c r="K255" s="107" t="s">
        <v>253</v>
      </c>
      <c r="L255" s="107" t="s">
        <v>239</v>
      </c>
      <c r="M255" s="49">
        <v>103157.10000000021</v>
      </c>
      <c r="N255" s="49">
        <v>3.5448429006662585E-3</v>
      </c>
      <c r="O255" s="49">
        <v>134567.1</v>
      </c>
      <c r="P255" s="49">
        <v>8.009475409439271E-3</v>
      </c>
      <c r="Q255" s="107" t="s">
        <v>1966</v>
      </c>
      <c r="R255" s="107" t="s">
        <v>1966</v>
      </c>
      <c r="S255" s="49">
        <v>82247.570100000201</v>
      </c>
      <c r="T255" s="49">
        <v>3.5448429006662585E-3</v>
      </c>
      <c r="U255" s="49">
        <v>93458.42</v>
      </c>
      <c r="V255" s="49">
        <v>8.009475409439271E-3</v>
      </c>
      <c r="W255" s="107" t="s">
        <v>1966</v>
      </c>
      <c r="X255" s="49">
        <v>20909.529900000001</v>
      </c>
      <c r="Y255" s="49">
        <v>3.5448429006662585E-3</v>
      </c>
      <c r="Z255" s="49">
        <v>41108.68</v>
      </c>
      <c r="AA255" s="49">
        <v>8.009475409439271E-3</v>
      </c>
      <c r="AB255" s="107" t="s">
        <v>1966</v>
      </c>
      <c r="AC255" s="49">
        <v>58.094999999999999</v>
      </c>
      <c r="AD255" s="49">
        <v>1283</v>
      </c>
      <c r="AE255" s="49">
        <v>3</v>
      </c>
      <c r="AF255" s="49">
        <v>1</v>
      </c>
      <c r="AG255" s="49">
        <v>3</v>
      </c>
      <c r="AH255" s="49">
        <v>3</v>
      </c>
      <c r="AI255" s="49">
        <v>3</v>
      </c>
      <c r="AJ255" s="49">
        <v>3</v>
      </c>
      <c r="AK255" s="107" t="s">
        <v>239</v>
      </c>
    </row>
    <row r="256" spans="1:37" x14ac:dyDescent="0.25">
      <c r="A256">
        <v>9009170800</v>
      </c>
      <c r="B256" t="s">
        <v>2255</v>
      </c>
      <c r="C256" t="s">
        <v>2021</v>
      </c>
      <c r="E256">
        <v>4</v>
      </c>
      <c r="F256" t="s">
        <v>239</v>
      </c>
      <c r="I256" s="49">
        <v>9009165400</v>
      </c>
      <c r="J256" s="49">
        <v>9009165400</v>
      </c>
      <c r="K256" s="107" t="s">
        <v>251</v>
      </c>
      <c r="L256" s="107" t="s">
        <v>239</v>
      </c>
      <c r="M256" s="49">
        <v>427.53480000000002</v>
      </c>
      <c r="N256" s="49">
        <v>1.4691608241873469E-5</v>
      </c>
      <c r="O256" s="49">
        <v>0</v>
      </c>
      <c r="P256" s="49">
        <v>0</v>
      </c>
      <c r="Q256" s="107" t="s">
        <v>290</v>
      </c>
      <c r="R256" s="107" t="s">
        <v>1965</v>
      </c>
      <c r="S256" s="49">
        <v>0</v>
      </c>
      <c r="T256" s="49">
        <v>1.4691608241873469E-5</v>
      </c>
      <c r="U256" s="49">
        <v>0</v>
      </c>
      <c r="V256" s="49">
        <v>0</v>
      </c>
      <c r="W256" s="107" t="s">
        <v>1965</v>
      </c>
      <c r="X256" s="49">
        <v>427.53480000000002</v>
      </c>
      <c r="Y256" s="49">
        <v>1.4691608241873469E-5</v>
      </c>
      <c r="Z256" s="49">
        <v>0</v>
      </c>
      <c r="AA256" s="49">
        <v>0</v>
      </c>
      <c r="AB256" s="107" t="s">
        <v>1965</v>
      </c>
      <c r="AC256" s="49">
        <v>58.094999999999999</v>
      </c>
      <c r="AD256" s="49">
        <v>1283</v>
      </c>
      <c r="AE256" s="49">
        <v>3</v>
      </c>
      <c r="AF256" s="49">
        <v>1</v>
      </c>
      <c r="AG256" s="49">
        <v>3</v>
      </c>
      <c r="AH256" s="49">
        <v>3</v>
      </c>
      <c r="AI256" s="49">
        <v>3</v>
      </c>
      <c r="AJ256" s="49">
        <v>3</v>
      </c>
      <c r="AK256" s="107" t="s">
        <v>239</v>
      </c>
    </row>
    <row r="257" spans="1:37" x14ac:dyDescent="0.25">
      <c r="A257">
        <v>9009170900</v>
      </c>
      <c r="B257" t="s">
        <v>2256</v>
      </c>
      <c r="C257" t="s">
        <v>2021</v>
      </c>
      <c r="E257">
        <v>5</v>
      </c>
      <c r="F257" t="s">
        <v>239</v>
      </c>
      <c r="I257" s="49">
        <v>9009165500</v>
      </c>
      <c r="J257" s="49">
        <v>9009165500</v>
      </c>
      <c r="K257" s="107" t="s">
        <v>266</v>
      </c>
      <c r="L257" s="107" t="s">
        <v>239</v>
      </c>
      <c r="M257" s="49">
        <v>0</v>
      </c>
      <c r="N257" s="49">
        <v>0</v>
      </c>
      <c r="O257" s="49">
        <v>92839.35</v>
      </c>
      <c r="P257" s="49">
        <v>5.5258268243376409E-3</v>
      </c>
      <c r="Q257" s="107" t="s">
        <v>1966</v>
      </c>
      <c r="R257" s="107" t="s">
        <v>290</v>
      </c>
      <c r="S257" s="49">
        <v>0</v>
      </c>
      <c r="T257" s="49">
        <v>0</v>
      </c>
      <c r="U257" s="49">
        <v>42110.68</v>
      </c>
      <c r="V257" s="49">
        <v>5.5258268243376409E-3</v>
      </c>
      <c r="W257" s="107" t="s">
        <v>290</v>
      </c>
      <c r="X257" s="49">
        <v>0</v>
      </c>
      <c r="Y257" s="49">
        <v>0</v>
      </c>
      <c r="Z257" s="49">
        <v>50728.67</v>
      </c>
      <c r="AA257" s="49">
        <v>5.5258268243376409E-3</v>
      </c>
      <c r="AB257" s="107" t="s">
        <v>290</v>
      </c>
      <c r="AC257" s="49">
        <v>29.556999999999999</v>
      </c>
      <c r="AD257" s="49">
        <v>1350</v>
      </c>
      <c r="AE257" s="49">
        <v>5</v>
      </c>
      <c r="AF257" s="49">
        <v>1</v>
      </c>
      <c r="AG257" s="49">
        <v>4</v>
      </c>
      <c r="AH257" s="49">
        <v>4.5</v>
      </c>
      <c r="AI257" s="49">
        <v>5</v>
      </c>
      <c r="AJ257" s="49">
        <v>6</v>
      </c>
      <c r="AK257" s="107" t="s">
        <v>244</v>
      </c>
    </row>
    <row r="258" spans="1:37" x14ac:dyDescent="0.25">
      <c r="A258">
        <v>9009171000</v>
      </c>
      <c r="B258" t="s">
        <v>2257</v>
      </c>
      <c r="C258" t="s">
        <v>2021</v>
      </c>
      <c r="E258">
        <v>5</v>
      </c>
      <c r="F258" t="s">
        <v>239</v>
      </c>
      <c r="I258" s="49">
        <v>9009165500</v>
      </c>
      <c r="J258" s="49">
        <v>9009165500</v>
      </c>
      <c r="K258" s="107" t="s">
        <v>253</v>
      </c>
      <c r="L258" s="107" t="s">
        <v>244</v>
      </c>
      <c r="M258" s="49">
        <v>107105.2402</v>
      </c>
      <c r="N258" s="49">
        <v>3.6805149654955747E-3</v>
      </c>
      <c r="O258" s="49">
        <v>0</v>
      </c>
      <c r="P258" s="49">
        <v>0</v>
      </c>
      <c r="Q258" s="107" t="s">
        <v>290</v>
      </c>
      <c r="R258" s="107" t="s">
        <v>1965</v>
      </c>
      <c r="S258" s="49">
        <v>67465.568400000004</v>
      </c>
      <c r="T258" s="49">
        <v>3.6805149654955747E-3</v>
      </c>
      <c r="U258" s="49">
        <v>0</v>
      </c>
      <c r="V258" s="49">
        <v>0</v>
      </c>
      <c r="W258" s="107" t="s">
        <v>1965</v>
      </c>
      <c r="X258" s="49">
        <v>39639.671799999996</v>
      </c>
      <c r="Y258" s="49">
        <v>3.6805149654955747E-3</v>
      </c>
      <c r="Z258" s="49">
        <v>0</v>
      </c>
      <c r="AA258" s="49">
        <v>0</v>
      </c>
      <c r="AB258" s="107" t="s">
        <v>1965</v>
      </c>
      <c r="AC258" s="49">
        <v>29.556999999999999</v>
      </c>
      <c r="AD258" s="49">
        <v>1350</v>
      </c>
      <c r="AE258" s="49">
        <v>5</v>
      </c>
      <c r="AF258" s="49">
        <v>1</v>
      </c>
      <c r="AG258" s="49">
        <v>4</v>
      </c>
      <c r="AH258" s="49">
        <v>4.5</v>
      </c>
      <c r="AI258" s="49">
        <v>5</v>
      </c>
      <c r="AJ258" s="49">
        <v>6</v>
      </c>
      <c r="AK258" s="107" t="s">
        <v>244</v>
      </c>
    </row>
    <row r="259" spans="1:37" x14ac:dyDescent="0.25">
      <c r="A259">
        <v>9009171100</v>
      </c>
      <c r="B259" t="s">
        <v>2258</v>
      </c>
      <c r="C259" t="s">
        <v>2021</v>
      </c>
      <c r="E259">
        <v>4</v>
      </c>
      <c r="F259" t="s">
        <v>239</v>
      </c>
      <c r="I259" s="49">
        <v>9009165500</v>
      </c>
      <c r="J259" s="49">
        <v>9009165500</v>
      </c>
      <c r="K259" s="107" t="s">
        <v>264</v>
      </c>
      <c r="L259" s="107" t="s">
        <v>239</v>
      </c>
      <c r="M259" s="49">
        <v>0</v>
      </c>
      <c r="N259" s="49">
        <v>0</v>
      </c>
      <c r="O259" s="49">
        <v>1.370000000000001</v>
      </c>
      <c r="P259" s="49">
        <v>8.15428236985995E-8</v>
      </c>
      <c r="Q259" s="107" t="s">
        <v>1966</v>
      </c>
      <c r="R259" s="107" t="s">
        <v>290</v>
      </c>
      <c r="S259" s="49">
        <v>0</v>
      </c>
      <c r="T259" s="49">
        <v>0</v>
      </c>
      <c r="U259" s="49">
        <v>26.37</v>
      </c>
      <c r="V259" s="49">
        <v>8.15428236985995E-8</v>
      </c>
      <c r="W259" s="107" t="s">
        <v>290</v>
      </c>
      <c r="X259" s="49">
        <v>0</v>
      </c>
      <c r="Y259" s="49">
        <v>0</v>
      </c>
      <c r="Z259" s="49">
        <v>-25</v>
      </c>
      <c r="AA259" s="49">
        <v>8.15428236985995E-8</v>
      </c>
      <c r="AB259" s="107" t="s">
        <v>290</v>
      </c>
      <c r="AC259" s="49">
        <v>29.556999999999999</v>
      </c>
      <c r="AD259" s="49">
        <v>1350</v>
      </c>
      <c r="AE259" s="49">
        <v>5</v>
      </c>
      <c r="AF259" s="49">
        <v>1</v>
      </c>
      <c r="AG259" s="49">
        <v>4</v>
      </c>
      <c r="AH259" s="49">
        <v>4.5</v>
      </c>
      <c r="AI259" s="49">
        <v>5</v>
      </c>
      <c r="AJ259" s="49">
        <v>6</v>
      </c>
      <c r="AK259" s="107" t="s">
        <v>244</v>
      </c>
    </row>
    <row r="260" spans="1:37" x14ac:dyDescent="0.25">
      <c r="A260">
        <v>9009171200</v>
      </c>
      <c r="B260" t="s">
        <v>2259</v>
      </c>
      <c r="C260" t="s">
        <v>2021</v>
      </c>
      <c r="E260">
        <v>3</v>
      </c>
      <c r="F260" t="s">
        <v>239</v>
      </c>
      <c r="I260" s="49">
        <v>9009165500</v>
      </c>
      <c r="J260" s="49">
        <v>9009165500</v>
      </c>
      <c r="K260" s="107" t="s">
        <v>251</v>
      </c>
      <c r="L260" s="107" t="s">
        <v>244</v>
      </c>
      <c r="M260" s="49">
        <v>1290.6613</v>
      </c>
      <c r="N260" s="49">
        <v>4.4351688312968033E-5</v>
      </c>
      <c r="O260" s="49">
        <v>0</v>
      </c>
      <c r="P260" s="49">
        <v>0</v>
      </c>
      <c r="Q260" s="107" t="s">
        <v>290</v>
      </c>
      <c r="R260" s="107" t="s">
        <v>1965</v>
      </c>
      <c r="S260" s="49">
        <v>766.12699999999995</v>
      </c>
      <c r="T260" s="49">
        <v>4.4351688312968033E-5</v>
      </c>
      <c r="U260" s="49">
        <v>0</v>
      </c>
      <c r="V260" s="49">
        <v>0</v>
      </c>
      <c r="W260" s="107" t="s">
        <v>1965</v>
      </c>
      <c r="X260" s="49">
        <v>524.53430000000003</v>
      </c>
      <c r="Y260" s="49">
        <v>4.4351688312968033E-5</v>
      </c>
      <c r="Z260" s="49">
        <v>0</v>
      </c>
      <c r="AA260" s="49">
        <v>0</v>
      </c>
      <c r="AB260" s="107" t="s">
        <v>1965</v>
      </c>
      <c r="AC260" s="49">
        <v>29.556999999999999</v>
      </c>
      <c r="AD260" s="49">
        <v>1350</v>
      </c>
      <c r="AE260" s="49">
        <v>5</v>
      </c>
      <c r="AF260" s="49">
        <v>1</v>
      </c>
      <c r="AG260" s="49">
        <v>4</v>
      </c>
      <c r="AH260" s="49">
        <v>4.5</v>
      </c>
      <c r="AI260" s="49">
        <v>5</v>
      </c>
      <c r="AJ260" s="49">
        <v>6</v>
      </c>
      <c r="AK260" s="107" t="s">
        <v>244</v>
      </c>
    </row>
    <row r="261" spans="1:37" x14ac:dyDescent="0.25">
      <c r="A261">
        <v>9009171300</v>
      </c>
      <c r="B261" t="s">
        <v>2260</v>
      </c>
      <c r="C261" t="s">
        <v>2021</v>
      </c>
      <c r="E261">
        <v>4</v>
      </c>
      <c r="F261" t="s">
        <v>239</v>
      </c>
      <c r="I261" s="49">
        <v>9009165600</v>
      </c>
      <c r="J261" s="49">
        <v>9009165600</v>
      </c>
      <c r="K261" s="107" t="s">
        <v>253</v>
      </c>
      <c r="L261" s="107" t="s">
        <v>239</v>
      </c>
      <c r="M261" s="49">
        <v>139055.67680000019</v>
      </c>
      <c r="N261" s="49">
        <v>4.778444999925564E-3</v>
      </c>
      <c r="O261" s="49">
        <v>63384.259999999995</v>
      </c>
      <c r="P261" s="49">
        <v>3.7726507579899184E-3</v>
      </c>
      <c r="Q261" s="107" t="s">
        <v>1965</v>
      </c>
      <c r="R261" s="107" t="s">
        <v>1965</v>
      </c>
      <c r="S261" s="49">
        <v>85902.613000000201</v>
      </c>
      <c r="T261" s="49">
        <v>4.778444999925564E-3</v>
      </c>
      <c r="U261" s="49">
        <v>29461.26</v>
      </c>
      <c r="V261" s="49">
        <v>3.7726507579899184E-3</v>
      </c>
      <c r="W261" s="107" t="s">
        <v>1965</v>
      </c>
      <c r="X261" s="49">
        <v>53153.063800000004</v>
      </c>
      <c r="Y261" s="49">
        <v>4.778444999925564E-3</v>
      </c>
      <c r="Z261" s="49">
        <v>33923</v>
      </c>
      <c r="AA261" s="49">
        <v>3.7726507579899184E-3</v>
      </c>
      <c r="AB261" s="107" t="s">
        <v>1965</v>
      </c>
      <c r="AC261" s="49">
        <v>36.97</v>
      </c>
      <c r="AD261" s="49">
        <v>1454</v>
      </c>
      <c r="AE261" s="49">
        <v>4</v>
      </c>
      <c r="AF261" s="49">
        <v>1</v>
      </c>
      <c r="AG261" s="49">
        <v>5</v>
      </c>
      <c r="AH261" s="49">
        <v>4.5</v>
      </c>
      <c r="AI261" s="49">
        <v>5</v>
      </c>
      <c r="AJ261" s="49">
        <v>4</v>
      </c>
      <c r="AK261" s="107" t="s">
        <v>239</v>
      </c>
    </row>
    <row r="262" spans="1:37" x14ac:dyDescent="0.25">
      <c r="A262">
        <v>9009171400</v>
      </c>
      <c r="B262" t="s">
        <v>2261</v>
      </c>
      <c r="C262" t="s">
        <v>2021</v>
      </c>
      <c r="E262">
        <v>5</v>
      </c>
      <c r="F262" t="s">
        <v>239</v>
      </c>
      <c r="I262" s="49">
        <v>9009165700</v>
      </c>
      <c r="J262" s="49">
        <v>9009165700</v>
      </c>
      <c r="K262" s="107" t="s">
        <v>253</v>
      </c>
      <c r="L262" s="107" t="s">
        <v>239</v>
      </c>
      <c r="M262" s="49">
        <v>70767.650900000008</v>
      </c>
      <c r="N262" s="49">
        <v>2.4318268436170913E-3</v>
      </c>
      <c r="O262" s="49">
        <v>53703</v>
      </c>
      <c r="P262" s="49">
        <v>3.1964191686758292E-3</v>
      </c>
      <c r="Q262" s="107" t="s">
        <v>1966</v>
      </c>
      <c r="R262" s="107" t="s">
        <v>1966</v>
      </c>
      <c r="S262" s="49">
        <v>67016.043900000004</v>
      </c>
      <c r="T262" s="49">
        <v>2.4318268436170913E-3</v>
      </c>
      <c r="U262" s="49">
        <v>53703</v>
      </c>
      <c r="V262" s="49">
        <v>3.1964191686758292E-3</v>
      </c>
      <c r="W262" s="107" t="s">
        <v>1966</v>
      </c>
      <c r="X262" s="49">
        <v>3751.607</v>
      </c>
      <c r="Y262" s="49">
        <v>2.4318268436170913E-3</v>
      </c>
      <c r="Z262" s="49">
        <v>0</v>
      </c>
      <c r="AA262" s="49">
        <v>3.1964191686758292E-3</v>
      </c>
      <c r="AB262" s="107" t="s">
        <v>1966</v>
      </c>
      <c r="AC262" s="49">
        <v>44.417999999999999</v>
      </c>
      <c r="AD262" s="49">
        <v>1691</v>
      </c>
      <c r="AE262" s="49">
        <v>3</v>
      </c>
      <c r="AF262" s="49">
        <v>1</v>
      </c>
      <c r="AG262" s="49">
        <v>4</v>
      </c>
      <c r="AH262" s="49">
        <v>3.5</v>
      </c>
      <c r="AI262" s="49">
        <v>4</v>
      </c>
      <c r="AJ262" s="49">
        <v>4</v>
      </c>
      <c r="AK262" s="107" t="s">
        <v>239</v>
      </c>
    </row>
    <row r="263" spans="1:37" x14ac:dyDescent="0.25">
      <c r="A263">
        <v>9009171500</v>
      </c>
      <c r="B263" t="s">
        <v>2262</v>
      </c>
      <c r="C263" t="s">
        <v>2021</v>
      </c>
      <c r="E263">
        <v>5</v>
      </c>
      <c r="F263" t="s">
        <v>239</v>
      </c>
      <c r="I263" s="49">
        <v>9009165700</v>
      </c>
      <c r="J263" s="49">
        <v>9009165700</v>
      </c>
      <c r="K263" s="107" t="s">
        <v>251</v>
      </c>
      <c r="L263" s="107" t="s">
        <v>239</v>
      </c>
      <c r="M263" s="49">
        <v>8.9306999999999999</v>
      </c>
      <c r="N263" s="49">
        <v>3.0689044663896221E-7</v>
      </c>
      <c r="O263" s="49">
        <v>0</v>
      </c>
      <c r="P263" s="49">
        <v>0</v>
      </c>
      <c r="Q263" s="107" t="s">
        <v>290</v>
      </c>
      <c r="R263" s="107" t="s">
        <v>290</v>
      </c>
      <c r="S263" s="49">
        <v>0</v>
      </c>
      <c r="T263" s="49">
        <v>3.0689044663896221E-7</v>
      </c>
      <c r="U263" s="49">
        <v>0</v>
      </c>
      <c r="V263" s="49">
        <v>0</v>
      </c>
      <c r="W263" s="107" t="s">
        <v>290</v>
      </c>
      <c r="X263" s="49">
        <v>8.9306999999999999</v>
      </c>
      <c r="Y263" s="49">
        <v>3.0689044663896221E-7</v>
      </c>
      <c r="Z263" s="49">
        <v>0</v>
      </c>
      <c r="AA263" s="49">
        <v>0</v>
      </c>
      <c r="AB263" s="107" t="s">
        <v>290</v>
      </c>
      <c r="AC263" s="49">
        <v>44.417999999999999</v>
      </c>
      <c r="AD263" s="49">
        <v>1691</v>
      </c>
      <c r="AE263" s="49">
        <v>3</v>
      </c>
      <c r="AF263" s="49">
        <v>1</v>
      </c>
      <c r="AG263" s="49">
        <v>4</v>
      </c>
      <c r="AH263" s="49">
        <v>3.5</v>
      </c>
      <c r="AI263" s="49">
        <v>4</v>
      </c>
      <c r="AJ263" s="49">
        <v>4</v>
      </c>
      <c r="AK263" s="107" t="s">
        <v>239</v>
      </c>
    </row>
    <row r="264" spans="1:37" x14ac:dyDescent="0.25">
      <c r="A264">
        <v>9009171600</v>
      </c>
      <c r="B264" t="s">
        <v>2263</v>
      </c>
      <c r="C264" t="s">
        <v>2021</v>
      </c>
      <c r="E264">
        <v>4</v>
      </c>
      <c r="F264" t="s">
        <v>239</v>
      </c>
      <c r="I264" s="49">
        <v>9009165700</v>
      </c>
      <c r="J264" s="49">
        <v>9009165700</v>
      </c>
      <c r="K264" s="107" t="s">
        <v>268</v>
      </c>
      <c r="L264" s="107" t="s">
        <v>239</v>
      </c>
      <c r="M264" s="49">
        <v>0</v>
      </c>
      <c r="N264" s="49">
        <v>0</v>
      </c>
      <c r="O264" s="49">
        <v>924.07</v>
      </c>
      <c r="P264" s="49">
        <v>5.5000932186251667E-5</v>
      </c>
      <c r="Q264" s="107" t="s">
        <v>1966</v>
      </c>
      <c r="R264" s="107" t="s">
        <v>290</v>
      </c>
      <c r="S264" s="49">
        <v>0</v>
      </c>
      <c r="T264" s="49">
        <v>0</v>
      </c>
      <c r="U264" s="49">
        <v>924.07</v>
      </c>
      <c r="V264" s="49">
        <v>5.5000932186251667E-5</v>
      </c>
      <c r="W264" s="107" t="s">
        <v>290</v>
      </c>
      <c r="X264" s="49">
        <v>0</v>
      </c>
      <c r="Y264" s="49">
        <v>0</v>
      </c>
      <c r="Z264" s="49">
        <v>0</v>
      </c>
      <c r="AA264" s="49">
        <v>5.5000932186251667E-5</v>
      </c>
      <c r="AB264" s="107" t="s">
        <v>290</v>
      </c>
      <c r="AC264" s="49">
        <v>44.417999999999999</v>
      </c>
      <c r="AD264" s="49">
        <v>1691</v>
      </c>
      <c r="AE264" s="49">
        <v>3</v>
      </c>
      <c r="AF264" s="49">
        <v>1</v>
      </c>
      <c r="AG264" s="49">
        <v>4</v>
      </c>
      <c r="AH264" s="49">
        <v>3.5</v>
      </c>
      <c r="AI264" s="49">
        <v>4</v>
      </c>
      <c r="AJ264" s="49">
        <v>4</v>
      </c>
      <c r="AK264" s="107" t="s">
        <v>239</v>
      </c>
    </row>
    <row r="265" spans="1:37" x14ac:dyDescent="0.25">
      <c r="A265">
        <v>9009171700</v>
      </c>
      <c r="B265" t="s">
        <v>2264</v>
      </c>
      <c r="C265" t="s">
        <v>2021</v>
      </c>
      <c r="E265">
        <v>3</v>
      </c>
      <c r="F265" t="s">
        <v>239</v>
      </c>
      <c r="I265" s="49">
        <v>9009165801</v>
      </c>
      <c r="J265" s="49">
        <v>9009165801</v>
      </c>
      <c r="K265" s="107" t="s">
        <v>253</v>
      </c>
      <c r="L265" s="107" t="s">
        <v>239</v>
      </c>
      <c r="M265" s="49">
        <v>144128.05559999999</v>
      </c>
      <c r="N265" s="49">
        <v>4.9527498803329162E-3</v>
      </c>
      <c r="O265" s="49">
        <v>73665.38</v>
      </c>
      <c r="P265" s="49">
        <v>4.3845862000221414E-3</v>
      </c>
      <c r="Q265" s="107" t="s">
        <v>1966</v>
      </c>
      <c r="R265" s="107" t="s">
        <v>1965</v>
      </c>
      <c r="S265" s="49">
        <v>77328.733099999998</v>
      </c>
      <c r="T265" s="49">
        <v>4.9527498803329162E-3</v>
      </c>
      <c r="U265" s="49">
        <v>12576.38</v>
      </c>
      <c r="V265" s="49">
        <v>4.3845862000221414E-3</v>
      </c>
      <c r="W265" s="107" t="s">
        <v>1965</v>
      </c>
      <c r="X265" s="49">
        <v>66799.322499999995</v>
      </c>
      <c r="Y265" s="49">
        <v>4.9527498803329162E-3</v>
      </c>
      <c r="Z265" s="49">
        <v>61089</v>
      </c>
      <c r="AA265" s="49">
        <v>4.3845862000221414E-3</v>
      </c>
      <c r="AB265" s="107" t="s">
        <v>1965</v>
      </c>
      <c r="AC265" s="49">
        <v>46.055999999999997</v>
      </c>
      <c r="AD265" s="49">
        <v>1430</v>
      </c>
      <c r="AE265" s="49">
        <v>4</v>
      </c>
      <c r="AF265" s="49">
        <v>1</v>
      </c>
      <c r="AG265" s="49">
        <v>4</v>
      </c>
      <c r="AH265" s="49">
        <v>4</v>
      </c>
      <c r="AI265" s="49">
        <v>4</v>
      </c>
      <c r="AJ265" s="49">
        <v>3</v>
      </c>
      <c r="AK265" s="107" t="s">
        <v>239</v>
      </c>
    </row>
    <row r="266" spans="1:37" x14ac:dyDescent="0.25">
      <c r="A266">
        <v>9009175100</v>
      </c>
      <c r="B266" t="s">
        <v>2265</v>
      </c>
      <c r="C266" t="s">
        <v>2021</v>
      </c>
      <c r="E266">
        <v>3</v>
      </c>
      <c r="F266" t="s">
        <v>239</v>
      </c>
      <c r="I266" s="49">
        <v>9009165802</v>
      </c>
      <c r="J266" s="49">
        <v>9009165802</v>
      </c>
      <c r="K266" s="107" t="s">
        <v>253</v>
      </c>
      <c r="L266" s="107" t="s">
        <v>239</v>
      </c>
      <c r="M266" s="49">
        <v>84035.247599999901</v>
      </c>
      <c r="N266" s="49">
        <v>2.8877484037510776E-3</v>
      </c>
      <c r="O266" s="49">
        <v>53663.18</v>
      </c>
      <c r="P266" s="49">
        <v>3.1940490699607356E-3</v>
      </c>
      <c r="Q266" s="107" t="s">
        <v>1966</v>
      </c>
      <c r="R266" s="107" t="s">
        <v>1966</v>
      </c>
      <c r="S266" s="49">
        <v>76841.958499999906</v>
      </c>
      <c r="T266" s="49">
        <v>2.8877484037510776E-3</v>
      </c>
      <c r="U266" s="49">
        <v>50093.18</v>
      </c>
      <c r="V266" s="49">
        <v>3.1940490699607356E-3</v>
      </c>
      <c r="W266" s="107" t="s">
        <v>1966</v>
      </c>
      <c r="X266" s="49">
        <v>7193.2891</v>
      </c>
      <c r="Y266" s="49">
        <v>2.8877484037510776E-3</v>
      </c>
      <c r="Z266" s="49">
        <v>3570</v>
      </c>
      <c r="AA266" s="49">
        <v>3.1940490699607356E-3</v>
      </c>
      <c r="AB266" s="107" t="s">
        <v>1966</v>
      </c>
      <c r="AC266" s="49">
        <v>61.927999999999997</v>
      </c>
      <c r="AD266" s="49">
        <v>2045</v>
      </c>
      <c r="AE266" s="49">
        <v>2</v>
      </c>
      <c r="AF266" s="49">
        <v>1</v>
      </c>
      <c r="AG266" s="49">
        <v>3</v>
      </c>
      <c r="AH266" s="49">
        <v>2.5</v>
      </c>
      <c r="AI266" s="49">
        <v>3</v>
      </c>
      <c r="AJ266" s="49">
        <v>4</v>
      </c>
      <c r="AK266" s="107" t="s">
        <v>239</v>
      </c>
    </row>
    <row r="267" spans="1:37" x14ac:dyDescent="0.25">
      <c r="A267">
        <v>9009175200</v>
      </c>
      <c r="B267" t="s">
        <v>2266</v>
      </c>
      <c r="C267" t="s">
        <v>2021</v>
      </c>
      <c r="E267">
        <v>2</v>
      </c>
      <c r="F267" t="s">
        <v>239</v>
      </c>
      <c r="I267" s="49">
        <v>9009165802</v>
      </c>
      <c r="J267" s="49">
        <v>9009165802</v>
      </c>
      <c r="K267" s="107" t="s">
        <v>251</v>
      </c>
      <c r="L267" s="107" t="s">
        <v>239</v>
      </c>
      <c r="M267" s="49">
        <v>218.60890000000001</v>
      </c>
      <c r="N267" s="49">
        <v>7.5121751889831961E-6</v>
      </c>
      <c r="O267" s="49">
        <v>0</v>
      </c>
      <c r="P267" s="49">
        <v>0</v>
      </c>
      <c r="Q267" s="107" t="s">
        <v>290</v>
      </c>
      <c r="R267" s="107" t="s">
        <v>1965</v>
      </c>
      <c r="S267" s="49">
        <v>0</v>
      </c>
      <c r="T267" s="49">
        <v>7.5121751889831961E-6</v>
      </c>
      <c r="U267" s="49">
        <v>0</v>
      </c>
      <c r="V267" s="49">
        <v>0</v>
      </c>
      <c r="W267" s="107" t="s">
        <v>1965</v>
      </c>
      <c r="X267" s="49">
        <v>218.60890000000001</v>
      </c>
      <c r="Y267" s="49">
        <v>7.5121751889831961E-6</v>
      </c>
      <c r="Z267" s="49">
        <v>0</v>
      </c>
      <c r="AA267" s="49">
        <v>0</v>
      </c>
      <c r="AB267" s="107" t="s">
        <v>1965</v>
      </c>
      <c r="AC267" s="49">
        <v>61.927999999999997</v>
      </c>
      <c r="AD267" s="49">
        <v>2045</v>
      </c>
      <c r="AE267" s="49">
        <v>2</v>
      </c>
      <c r="AF267" s="49">
        <v>1</v>
      </c>
      <c r="AG267" s="49">
        <v>3</v>
      </c>
      <c r="AH267" s="49">
        <v>2.5</v>
      </c>
      <c r="AI267" s="49">
        <v>3</v>
      </c>
      <c r="AJ267" s="49">
        <v>4</v>
      </c>
      <c r="AK267" s="107" t="s">
        <v>239</v>
      </c>
    </row>
    <row r="268" spans="1:37" x14ac:dyDescent="0.25">
      <c r="A268">
        <v>9009175300</v>
      </c>
      <c r="B268" t="s">
        <v>2267</v>
      </c>
      <c r="C268" t="s">
        <v>2021</v>
      </c>
      <c r="E268">
        <v>3</v>
      </c>
      <c r="F268" t="s">
        <v>239</v>
      </c>
      <c r="I268" s="49">
        <v>9009165900</v>
      </c>
      <c r="J268" s="49">
        <v>9009165900</v>
      </c>
      <c r="K268" s="107" t="s">
        <v>253</v>
      </c>
      <c r="L268" s="107" t="s">
        <v>239</v>
      </c>
      <c r="M268" s="49">
        <v>205920.86439999999</v>
      </c>
      <c r="N268" s="49">
        <v>7.0761693985910588E-3</v>
      </c>
      <c r="O268" s="49">
        <v>76798.03</v>
      </c>
      <c r="P268" s="49">
        <v>4.5710424968538324E-3</v>
      </c>
      <c r="Q268" s="107" t="s">
        <v>1965</v>
      </c>
      <c r="R268" s="107" t="s">
        <v>1965</v>
      </c>
      <c r="S268" s="49">
        <v>144930.68359999999</v>
      </c>
      <c r="T268" s="49">
        <v>7.0761693985910588E-3</v>
      </c>
      <c r="U268" s="49">
        <v>65336.89</v>
      </c>
      <c r="V268" s="49">
        <v>4.5710424968538324E-3</v>
      </c>
      <c r="W268" s="107" t="s">
        <v>1965</v>
      </c>
      <c r="X268" s="49">
        <v>60990.180800000002</v>
      </c>
      <c r="Y268" s="49">
        <v>7.0761693985910588E-3</v>
      </c>
      <c r="Z268" s="49">
        <v>11461.14</v>
      </c>
      <c r="AA268" s="49">
        <v>4.5710424968538324E-3</v>
      </c>
      <c r="AB268" s="107" t="s">
        <v>1965</v>
      </c>
      <c r="AC268" s="49">
        <v>69.492999999999995</v>
      </c>
      <c r="AD268" s="49">
        <v>2369</v>
      </c>
      <c r="AE268" s="49">
        <v>2</v>
      </c>
      <c r="AF268" s="49">
        <v>1</v>
      </c>
      <c r="AG268" s="49">
        <v>3</v>
      </c>
      <c r="AH268" s="49">
        <v>2.5</v>
      </c>
      <c r="AI268" s="49">
        <v>3</v>
      </c>
      <c r="AJ268" s="49">
        <v>3</v>
      </c>
      <c r="AK268" s="107" t="s">
        <v>239</v>
      </c>
    </row>
    <row r="269" spans="1:37" x14ac:dyDescent="0.25">
      <c r="A269">
        <v>9009175400</v>
      </c>
      <c r="B269" t="s">
        <v>2268</v>
      </c>
      <c r="C269" t="s">
        <v>2021</v>
      </c>
      <c r="E269">
        <v>3</v>
      </c>
      <c r="F269" t="s">
        <v>239</v>
      </c>
      <c r="I269" s="49">
        <v>9009167100</v>
      </c>
      <c r="J269" s="49">
        <v>9009167100</v>
      </c>
      <c r="K269" s="107" t="s">
        <v>253</v>
      </c>
      <c r="L269" s="107" t="s">
        <v>239</v>
      </c>
      <c r="M269" s="49">
        <v>940.88679999999999</v>
      </c>
      <c r="N269" s="49">
        <v>3.2332199076075105E-5</v>
      </c>
      <c r="O269" s="49">
        <v>0</v>
      </c>
      <c r="P269" s="49">
        <v>0</v>
      </c>
      <c r="Q269" s="107" t="s">
        <v>290</v>
      </c>
      <c r="R269" s="107" t="s">
        <v>1965</v>
      </c>
      <c r="S269" s="49">
        <v>695.01679999999999</v>
      </c>
      <c r="T269" s="49">
        <v>3.2332199076075105E-5</v>
      </c>
      <c r="U269" s="49">
        <v>0</v>
      </c>
      <c r="V269" s="49">
        <v>0</v>
      </c>
      <c r="W269" s="107" t="s">
        <v>1965</v>
      </c>
      <c r="X269" s="49">
        <v>245.87</v>
      </c>
      <c r="Y269" s="49">
        <v>3.2332199076075105E-5</v>
      </c>
      <c r="Z269" s="49">
        <v>0</v>
      </c>
      <c r="AA269" s="49">
        <v>0</v>
      </c>
      <c r="AB269" s="107" t="s">
        <v>1965</v>
      </c>
      <c r="AC269" s="49">
        <v>67.659000000000006</v>
      </c>
      <c r="AD269" s="49">
        <v>1824</v>
      </c>
      <c r="AE269" s="49">
        <v>2</v>
      </c>
      <c r="AF269" s="49">
        <v>1</v>
      </c>
      <c r="AG269" s="49">
        <v>3</v>
      </c>
      <c r="AH269" s="49">
        <v>2.5</v>
      </c>
      <c r="AI269" s="49">
        <v>3</v>
      </c>
      <c r="AJ269" s="49">
        <v>3</v>
      </c>
      <c r="AK269" s="107" t="s">
        <v>239</v>
      </c>
    </row>
    <row r="270" spans="1:37" x14ac:dyDescent="0.25">
      <c r="A270">
        <v>9009175500</v>
      </c>
      <c r="B270" t="s">
        <v>2269</v>
      </c>
      <c r="C270" t="s">
        <v>2021</v>
      </c>
      <c r="E270">
        <v>3</v>
      </c>
      <c r="F270" t="s">
        <v>239</v>
      </c>
      <c r="I270" s="49">
        <v>9009167100</v>
      </c>
      <c r="J270" s="49">
        <v>9009167100</v>
      </c>
      <c r="K270" s="107" t="s">
        <v>255</v>
      </c>
      <c r="L270" s="107" t="s">
        <v>239</v>
      </c>
      <c r="M270" s="49">
        <v>246281.63460000002</v>
      </c>
      <c r="N270" s="49">
        <v>8.4631082492265669E-3</v>
      </c>
      <c r="O270" s="49">
        <v>163233.22</v>
      </c>
      <c r="P270" s="49">
        <v>9.71569173738299E-3</v>
      </c>
      <c r="Q270" s="107" t="s">
        <v>1966</v>
      </c>
      <c r="R270" s="107" t="s">
        <v>1966</v>
      </c>
      <c r="S270" s="49">
        <v>175927.88690000001</v>
      </c>
      <c r="T270" s="49">
        <v>8.4631082492265669E-3</v>
      </c>
      <c r="U270" s="49">
        <v>93222.22</v>
      </c>
      <c r="V270" s="49">
        <v>9.71569173738299E-3</v>
      </c>
      <c r="W270" s="107" t="s">
        <v>1966</v>
      </c>
      <c r="X270" s="49">
        <v>70353.747700000007</v>
      </c>
      <c r="Y270" s="49">
        <v>8.4631082492265669E-3</v>
      </c>
      <c r="Z270" s="49">
        <v>70011</v>
      </c>
      <c r="AA270" s="49">
        <v>9.71569173738299E-3</v>
      </c>
      <c r="AB270" s="107" t="s">
        <v>1966</v>
      </c>
      <c r="AC270" s="49">
        <v>67.659000000000006</v>
      </c>
      <c r="AD270" s="49">
        <v>1824</v>
      </c>
      <c r="AE270" s="49">
        <v>2</v>
      </c>
      <c r="AF270" s="49">
        <v>1</v>
      </c>
      <c r="AG270" s="49">
        <v>3</v>
      </c>
      <c r="AH270" s="49">
        <v>2.5</v>
      </c>
      <c r="AI270" s="49">
        <v>3</v>
      </c>
      <c r="AJ270" s="49">
        <v>3</v>
      </c>
      <c r="AK270" s="107" t="s">
        <v>239</v>
      </c>
    </row>
    <row r="271" spans="1:37" x14ac:dyDescent="0.25">
      <c r="A271">
        <v>9009175800</v>
      </c>
      <c r="B271" t="s">
        <v>2270</v>
      </c>
      <c r="C271" t="s">
        <v>2021</v>
      </c>
      <c r="E271">
        <v>3</v>
      </c>
      <c r="F271" t="s">
        <v>239</v>
      </c>
      <c r="I271" s="49">
        <v>9009167201</v>
      </c>
      <c r="J271" s="49">
        <v>9009167201</v>
      </c>
      <c r="K271" s="107" t="s">
        <v>254</v>
      </c>
      <c r="L271" s="107" t="s">
        <v>239</v>
      </c>
      <c r="M271" s="49">
        <v>82.957800000000006</v>
      </c>
      <c r="N271" s="49">
        <v>2.8507234924681942E-6</v>
      </c>
      <c r="O271" s="49">
        <v>0</v>
      </c>
      <c r="P271" s="49">
        <v>0</v>
      </c>
      <c r="Q271" s="107" t="s">
        <v>290</v>
      </c>
      <c r="R271" s="107" t="s">
        <v>290</v>
      </c>
      <c r="S271" s="49">
        <v>0</v>
      </c>
      <c r="T271" s="49">
        <v>2.8507234924681942E-6</v>
      </c>
      <c r="U271" s="49">
        <v>0</v>
      </c>
      <c r="V271" s="49">
        <v>0</v>
      </c>
      <c r="W271" s="107" t="s">
        <v>290</v>
      </c>
      <c r="X271" s="49">
        <v>82.957800000000006</v>
      </c>
      <c r="Y271" s="49">
        <v>2.8507234924681942E-6</v>
      </c>
      <c r="Z271" s="49">
        <v>0</v>
      </c>
      <c r="AA271" s="49">
        <v>0</v>
      </c>
      <c r="AB271" s="107" t="s">
        <v>290</v>
      </c>
      <c r="AC271" s="49">
        <v>55.04</v>
      </c>
      <c r="AD271" s="49">
        <v>1741</v>
      </c>
      <c r="AE271" s="49">
        <v>3</v>
      </c>
      <c r="AF271" s="49">
        <v>1</v>
      </c>
      <c r="AG271" s="49">
        <v>2</v>
      </c>
      <c r="AH271" s="49">
        <v>2.5</v>
      </c>
      <c r="AI271" s="49">
        <v>3</v>
      </c>
      <c r="AJ271" s="49">
        <v>3</v>
      </c>
      <c r="AK271" s="107" t="s">
        <v>239</v>
      </c>
    </row>
    <row r="272" spans="1:37" x14ac:dyDescent="0.25">
      <c r="A272">
        <v>9009176000</v>
      </c>
      <c r="B272" t="s">
        <v>2271</v>
      </c>
      <c r="C272" t="s">
        <v>2021</v>
      </c>
      <c r="E272">
        <v>3</v>
      </c>
      <c r="F272" t="s">
        <v>239</v>
      </c>
      <c r="I272" s="49">
        <v>9009167201</v>
      </c>
      <c r="J272" s="49">
        <v>9009167201</v>
      </c>
      <c r="K272" s="107" t="s">
        <v>266</v>
      </c>
      <c r="L272" s="107" t="s">
        <v>239</v>
      </c>
      <c r="M272" s="49">
        <v>0</v>
      </c>
      <c r="N272" s="49">
        <v>0</v>
      </c>
      <c r="O272" s="49">
        <v>481.11</v>
      </c>
      <c r="P272" s="49">
        <v>2.8635815992432975E-5</v>
      </c>
      <c r="Q272" s="107" t="s">
        <v>1966</v>
      </c>
      <c r="R272" s="107" t="s">
        <v>290</v>
      </c>
      <c r="S272" s="49">
        <v>0</v>
      </c>
      <c r="T272" s="49">
        <v>0</v>
      </c>
      <c r="U272" s="49">
        <v>481.11</v>
      </c>
      <c r="V272" s="49">
        <v>2.8635815992432975E-5</v>
      </c>
      <c r="W272" s="107" t="s">
        <v>290</v>
      </c>
      <c r="X272" s="49">
        <v>0</v>
      </c>
      <c r="Y272" s="49">
        <v>0</v>
      </c>
      <c r="Z272" s="49">
        <v>0</v>
      </c>
      <c r="AA272" s="49">
        <v>2.8635815992432975E-5</v>
      </c>
      <c r="AB272" s="107" t="s">
        <v>290</v>
      </c>
      <c r="AC272" s="49">
        <v>55.04</v>
      </c>
      <c r="AD272" s="49">
        <v>1741</v>
      </c>
      <c r="AE272" s="49">
        <v>3</v>
      </c>
      <c r="AF272" s="49">
        <v>1</v>
      </c>
      <c r="AG272" s="49">
        <v>2</v>
      </c>
      <c r="AH272" s="49">
        <v>2.5</v>
      </c>
      <c r="AI272" s="49">
        <v>3</v>
      </c>
      <c r="AJ272" s="49">
        <v>3</v>
      </c>
      <c r="AK272" s="107" t="s">
        <v>239</v>
      </c>
    </row>
    <row r="273" spans="1:37" x14ac:dyDescent="0.25">
      <c r="A273">
        <v>9009180100</v>
      </c>
      <c r="B273" t="s">
        <v>2272</v>
      </c>
      <c r="C273" t="s">
        <v>2021</v>
      </c>
      <c r="E273">
        <v>4</v>
      </c>
      <c r="F273" t="s">
        <v>239</v>
      </c>
      <c r="I273" s="49">
        <v>9009167201</v>
      </c>
      <c r="J273" s="49">
        <v>9009167201</v>
      </c>
      <c r="K273" s="107" t="s">
        <v>255</v>
      </c>
      <c r="L273" s="107" t="s">
        <v>239</v>
      </c>
      <c r="M273" s="49">
        <v>149986.28679999991</v>
      </c>
      <c r="N273" s="49">
        <v>5.1540594293584437E-3</v>
      </c>
      <c r="O273" s="49">
        <v>71909.149999999994</v>
      </c>
      <c r="P273" s="49">
        <v>4.2800548472745562E-3</v>
      </c>
      <c r="Q273" s="107" t="s">
        <v>1965</v>
      </c>
      <c r="R273" s="107" t="s">
        <v>1965</v>
      </c>
      <c r="S273" s="49">
        <v>81742.303499999907</v>
      </c>
      <c r="T273" s="49">
        <v>5.1540594293584437E-3</v>
      </c>
      <c r="U273" s="49">
        <v>33941.129999999997</v>
      </c>
      <c r="V273" s="49">
        <v>4.2800548472745562E-3</v>
      </c>
      <c r="W273" s="107" t="s">
        <v>1965</v>
      </c>
      <c r="X273" s="49">
        <v>68243.983300000007</v>
      </c>
      <c r="Y273" s="49">
        <v>5.1540594293584437E-3</v>
      </c>
      <c r="Z273" s="49">
        <v>37968.019999999997</v>
      </c>
      <c r="AA273" s="49">
        <v>4.2800548472745562E-3</v>
      </c>
      <c r="AB273" s="107" t="s">
        <v>1965</v>
      </c>
      <c r="AC273" s="49">
        <v>55.04</v>
      </c>
      <c r="AD273" s="49">
        <v>1741</v>
      </c>
      <c r="AE273" s="49">
        <v>3</v>
      </c>
      <c r="AF273" s="49">
        <v>1</v>
      </c>
      <c r="AG273" s="49">
        <v>2</v>
      </c>
      <c r="AH273" s="49">
        <v>2.5</v>
      </c>
      <c r="AI273" s="49">
        <v>3</v>
      </c>
      <c r="AJ273" s="49">
        <v>3</v>
      </c>
      <c r="AK273" s="107" t="s">
        <v>239</v>
      </c>
    </row>
    <row r="274" spans="1:37" x14ac:dyDescent="0.25">
      <c r="A274">
        <v>9009184200</v>
      </c>
      <c r="B274" t="s">
        <v>2273</v>
      </c>
      <c r="C274" t="s">
        <v>2021</v>
      </c>
      <c r="E274">
        <v>4</v>
      </c>
      <c r="F274" t="s">
        <v>239</v>
      </c>
      <c r="I274" s="49">
        <v>9009167201</v>
      </c>
      <c r="J274" s="49">
        <v>9009167201</v>
      </c>
      <c r="K274" s="107" t="s">
        <v>252</v>
      </c>
      <c r="L274" s="107" t="s">
        <v>239</v>
      </c>
      <c r="M274" s="49">
        <v>896.29680000000008</v>
      </c>
      <c r="N274" s="49">
        <v>3.0799928927527809E-5</v>
      </c>
      <c r="O274" s="49">
        <v>0</v>
      </c>
      <c r="P274" s="49">
        <v>0</v>
      </c>
      <c r="Q274" s="107" t="s">
        <v>290</v>
      </c>
      <c r="R274" s="107" t="s">
        <v>1965</v>
      </c>
      <c r="S274" s="49">
        <v>565.22900000000004</v>
      </c>
      <c r="T274" s="49">
        <v>3.0799928927527809E-5</v>
      </c>
      <c r="U274" s="49">
        <v>0</v>
      </c>
      <c r="V274" s="49">
        <v>0</v>
      </c>
      <c r="W274" s="107" t="s">
        <v>1965</v>
      </c>
      <c r="X274" s="49">
        <v>331.06779999999998</v>
      </c>
      <c r="Y274" s="49">
        <v>3.0799928927527809E-5</v>
      </c>
      <c r="Z274" s="49">
        <v>0</v>
      </c>
      <c r="AA274" s="49">
        <v>0</v>
      </c>
      <c r="AB274" s="107" t="s">
        <v>1965</v>
      </c>
      <c r="AC274" s="49">
        <v>55.04</v>
      </c>
      <c r="AD274" s="49">
        <v>1741</v>
      </c>
      <c r="AE274" s="49">
        <v>3</v>
      </c>
      <c r="AF274" s="49">
        <v>1</v>
      </c>
      <c r="AG274" s="49">
        <v>2</v>
      </c>
      <c r="AH274" s="49">
        <v>2.5</v>
      </c>
      <c r="AI274" s="49">
        <v>3</v>
      </c>
      <c r="AJ274" s="49">
        <v>3</v>
      </c>
      <c r="AK274" s="107" t="s">
        <v>239</v>
      </c>
    </row>
    <row r="275" spans="1:37" x14ac:dyDescent="0.25">
      <c r="A275">
        <v>9009184300</v>
      </c>
      <c r="B275" t="s">
        <v>2274</v>
      </c>
      <c r="C275" t="s">
        <v>2021</v>
      </c>
      <c r="E275">
        <v>3</v>
      </c>
      <c r="F275" t="s">
        <v>239</v>
      </c>
      <c r="I275" s="49">
        <v>9009167202</v>
      </c>
      <c r="J275" s="49">
        <v>9009167202</v>
      </c>
      <c r="K275" s="107" t="s">
        <v>254</v>
      </c>
      <c r="L275" s="107" t="s">
        <v>239</v>
      </c>
      <c r="M275" s="49">
        <v>82.199700000000007</v>
      </c>
      <c r="N275" s="49">
        <v>2.8246724944952472E-6</v>
      </c>
      <c r="O275" s="49">
        <v>0</v>
      </c>
      <c r="P275" s="49">
        <v>0</v>
      </c>
      <c r="Q275" s="107" t="s">
        <v>290</v>
      </c>
      <c r="R275" s="107" t="s">
        <v>290</v>
      </c>
      <c r="S275" s="49">
        <v>34.721600000000002</v>
      </c>
      <c r="T275" s="49">
        <v>2.8246724944952472E-6</v>
      </c>
      <c r="U275" s="49">
        <v>0</v>
      </c>
      <c r="V275" s="49">
        <v>0</v>
      </c>
      <c r="W275" s="107" t="s">
        <v>290</v>
      </c>
      <c r="X275" s="49">
        <v>47.478099999999998</v>
      </c>
      <c r="Y275" s="49">
        <v>2.8246724944952472E-6</v>
      </c>
      <c r="Z275" s="49">
        <v>0</v>
      </c>
      <c r="AA275" s="49">
        <v>0</v>
      </c>
      <c r="AB275" s="107" t="s">
        <v>290</v>
      </c>
      <c r="AC275" s="49">
        <v>52.664000000000001</v>
      </c>
      <c r="AD275" s="49">
        <v>1464</v>
      </c>
      <c r="AE275" s="49">
        <v>3</v>
      </c>
      <c r="AF275" s="49">
        <v>1</v>
      </c>
      <c r="AG275" s="49">
        <v>4</v>
      </c>
      <c r="AH275" s="49">
        <v>3.5</v>
      </c>
      <c r="AI275" s="49">
        <v>4</v>
      </c>
      <c r="AJ275" s="49">
        <v>3</v>
      </c>
      <c r="AK275" s="107" t="s">
        <v>239</v>
      </c>
    </row>
    <row r="276" spans="1:37" x14ac:dyDescent="0.25">
      <c r="A276">
        <v>9009186100</v>
      </c>
      <c r="B276" t="s">
        <v>2275</v>
      </c>
      <c r="C276" t="s">
        <v>2021</v>
      </c>
      <c r="E276">
        <v>3</v>
      </c>
      <c r="F276" t="s">
        <v>239</v>
      </c>
      <c r="I276" s="49">
        <v>9009167202</v>
      </c>
      <c r="J276" s="49">
        <v>9009167202</v>
      </c>
      <c r="K276" s="107" t="s">
        <v>251</v>
      </c>
      <c r="L276" s="107" t="s">
        <v>239</v>
      </c>
      <c r="M276" s="49">
        <v>0.1389</v>
      </c>
      <c r="N276" s="49">
        <v>4.7730953943309985E-9</v>
      </c>
      <c r="O276" s="49">
        <v>0</v>
      </c>
      <c r="P276" s="49">
        <v>0</v>
      </c>
      <c r="Q276" s="107" t="s">
        <v>290</v>
      </c>
      <c r="R276" s="107" t="s">
        <v>290</v>
      </c>
      <c r="S276" s="49">
        <v>0.1389</v>
      </c>
      <c r="T276" s="49">
        <v>4.7730953943309985E-9</v>
      </c>
      <c r="U276" s="49">
        <v>0</v>
      </c>
      <c r="V276" s="49">
        <v>0</v>
      </c>
      <c r="W276" s="107" t="s">
        <v>290</v>
      </c>
      <c r="X276" s="49">
        <v>0</v>
      </c>
      <c r="Y276" s="49">
        <v>4.7730953943309985E-9</v>
      </c>
      <c r="Z276" s="49">
        <v>0</v>
      </c>
      <c r="AA276" s="49">
        <v>0</v>
      </c>
      <c r="AB276" s="107" t="s">
        <v>290</v>
      </c>
      <c r="AC276" s="49">
        <v>52.664000000000001</v>
      </c>
      <c r="AD276" s="49">
        <v>1464</v>
      </c>
      <c r="AE276" s="49">
        <v>3</v>
      </c>
      <c r="AF276" s="49">
        <v>1</v>
      </c>
      <c r="AG276" s="49">
        <v>4</v>
      </c>
      <c r="AH276" s="49">
        <v>3.5</v>
      </c>
      <c r="AI276" s="49">
        <v>4</v>
      </c>
      <c r="AJ276" s="49">
        <v>3</v>
      </c>
      <c r="AK276" s="107" t="s">
        <v>239</v>
      </c>
    </row>
    <row r="277" spans="1:37" x14ac:dyDescent="0.25">
      <c r="A277">
        <v>9009186200</v>
      </c>
      <c r="B277" t="s">
        <v>2276</v>
      </c>
      <c r="C277" t="s">
        <v>2021</v>
      </c>
      <c r="E277">
        <v>3</v>
      </c>
      <c r="F277" t="s">
        <v>239</v>
      </c>
      <c r="I277" s="49">
        <v>9009167202</v>
      </c>
      <c r="J277" s="49">
        <v>9009167202</v>
      </c>
      <c r="K277" s="107" t="s">
        <v>255</v>
      </c>
      <c r="L277" s="107" t="s">
        <v>239</v>
      </c>
      <c r="M277" s="49">
        <v>179562.57229999988</v>
      </c>
      <c r="N277" s="49">
        <v>6.1704052328247407E-3</v>
      </c>
      <c r="O277" s="49">
        <v>72155.41</v>
      </c>
      <c r="P277" s="49">
        <v>4.294712318635153E-3</v>
      </c>
      <c r="Q277" s="107" t="s">
        <v>1965</v>
      </c>
      <c r="R277" s="107" t="s">
        <v>1965</v>
      </c>
      <c r="S277" s="49">
        <v>87141.806999999899</v>
      </c>
      <c r="T277" s="49">
        <v>6.1704052328247407E-3</v>
      </c>
      <c r="U277" s="49">
        <v>38271.480000000003</v>
      </c>
      <c r="V277" s="49">
        <v>4.294712318635153E-3</v>
      </c>
      <c r="W277" s="107" t="s">
        <v>1965</v>
      </c>
      <c r="X277" s="49">
        <v>92420.765299999999</v>
      </c>
      <c r="Y277" s="49">
        <v>6.1704052328247407E-3</v>
      </c>
      <c r="Z277" s="49">
        <v>33883.93</v>
      </c>
      <c r="AA277" s="49">
        <v>4.294712318635153E-3</v>
      </c>
      <c r="AB277" s="107" t="s">
        <v>1965</v>
      </c>
      <c r="AC277" s="49">
        <v>52.664000000000001</v>
      </c>
      <c r="AD277" s="49">
        <v>1464</v>
      </c>
      <c r="AE277" s="49">
        <v>3</v>
      </c>
      <c r="AF277" s="49">
        <v>1</v>
      </c>
      <c r="AG277" s="49">
        <v>4</v>
      </c>
      <c r="AH277" s="49">
        <v>3.5</v>
      </c>
      <c r="AI277" s="49">
        <v>4</v>
      </c>
      <c r="AJ277" s="49">
        <v>3</v>
      </c>
      <c r="AK277" s="107" t="s">
        <v>239</v>
      </c>
    </row>
    <row r="278" spans="1:37" x14ac:dyDescent="0.25">
      <c r="A278">
        <v>9009190100</v>
      </c>
      <c r="B278" t="s">
        <v>2277</v>
      </c>
      <c r="C278" t="s">
        <v>2021</v>
      </c>
      <c r="E278">
        <v>3</v>
      </c>
      <c r="F278" t="s">
        <v>239</v>
      </c>
      <c r="I278" s="49">
        <v>9009167202</v>
      </c>
      <c r="J278" s="49">
        <v>9009167202</v>
      </c>
      <c r="K278" s="107" t="s">
        <v>252</v>
      </c>
      <c r="L278" s="107" t="s">
        <v>239</v>
      </c>
      <c r="M278" s="49">
        <v>789.17419999999993</v>
      </c>
      <c r="N278" s="49">
        <v>2.711881741788949E-5</v>
      </c>
      <c r="O278" s="49">
        <v>0</v>
      </c>
      <c r="P278" s="49">
        <v>0</v>
      </c>
      <c r="Q278" s="107" t="s">
        <v>290</v>
      </c>
      <c r="R278" s="107" t="s">
        <v>1965</v>
      </c>
      <c r="S278" s="49">
        <v>764.91129999999998</v>
      </c>
      <c r="T278" s="49">
        <v>2.711881741788949E-5</v>
      </c>
      <c r="U278" s="49">
        <v>0</v>
      </c>
      <c r="V278" s="49">
        <v>0</v>
      </c>
      <c r="W278" s="107" t="s">
        <v>1965</v>
      </c>
      <c r="X278" s="49">
        <v>24.262899999999998</v>
      </c>
      <c r="Y278" s="49">
        <v>2.711881741788949E-5</v>
      </c>
      <c r="Z278" s="49">
        <v>0</v>
      </c>
      <c r="AA278" s="49">
        <v>0</v>
      </c>
      <c r="AB278" s="107" t="s">
        <v>1965</v>
      </c>
      <c r="AC278" s="49">
        <v>52.664000000000001</v>
      </c>
      <c r="AD278" s="49">
        <v>1464</v>
      </c>
      <c r="AE278" s="49">
        <v>3</v>
      </c>
      <c r="AF278" s="49">
        <v>1</v>
      </c>
      <c r="AG278" s="49">
        <v>4</v>
      </c>
      <c r="AH278" s="49">
        <v>3.5</v>
      </c>
      <c r="AI278" s="49">
        <v>4</v>
      </c>
      <c r="AJ278" s="49">
        <v>3</v>
      </c>
      <c r="AK278" s="107" t="s">
        <v>239</v>
      </c>
    </row>
    <row r="279" spans="1:37" x14ac:dyDescent="0.25">
      <c r="A279">
        <v>9009190200</v>
      </c>
      <c r="B279" t="s">
        <v>2278</v>
      </c>
      <c r="C279" t="s">
        <v>2021</v>
      </c>
      <c r="E279">
        <v>3</v>
      </c>
      <c r="F279" t="s">
        <v>239</v>
      </c>
      <c r="I279" s="49">
        <v>9009180100</v>
      </c>
      <c r="J279" s="49">
        <v>9009180100</v>
      </c>
      <c r="K279" s="107" t="s">
        <v>254</v>
      </c>
      <c r="L279" s="107" t="s">
        <v>239</v>
      </c>
      <c r="M279" s="49">
        <v>142873.6575</v>
      </c>
      <c r="N279" s="49">
        <v>4.909644323862308E-3</v>
      </c>
      <c r="O279" s="49">
        <v>0</v>
      </c>
      <c r="P279" s="49">
        <v>0</v>
      </c>
      <c r="Q279" s="107" t="s">
        <v>290</v>
      </c>
      <c r="R279" s="107" t="s">
        <v>1965</v>
      </c>
      <c r="S279" s="49">
        <v>115517.04399999999</v>
      </c>
      <c r="T279" s="49">
        <v>4.909644323862308E-3</v>
      </c>
      <c r="U279" s="49">
        <v>0</v>
      </c>
      <c r="V279" s="49">
        <v>0</v>
      </c>
      <c r="W279" s="107" t="s">
        <v>1965</v>
      </c>
      <c r="X279" s="49">
        <v>27356.613499999999</v>
      </c>
      <c r="Y279" s="49">
        <v>4.909644323862308E-3</v>
      </c>
      <c r="Z279" s="49">
        <v>0</v>
      </c>
      <c r="AA279" s="49">
        <v>0</v>
      </c>
      <c r="AB279" s="107" t="s">
        <v>1965</v>
      </c>
      <c r="AC279" s="49">
        <v>43.061999999999998</v>
      </c>
      <c r="AD279" s="49">
        <v>1536</v>
      </c>
      <c r="AE279" s="49">
        <v>4</v>
      </c>
      <c r="AF279" s="49">
        <v>1</v>
      </c>
      <c r="AG279" s="49">
        <v>5</v>
      </c>
      <c r="AH279" s="49">
        <v>4.5</v>
      </c>
      <c r="AI279" s="49">
        <v>5</v>
      </c>
      <c r="AJ279" s="49">
        <v>4</v>
      </c>
      <c r="AK279" s="107" t="s">
        <v>239</v>
      </c>
    </row>
    <row r="280" spans="1:37" x14ac:dyDescent="0.25">
      <c r="A280">
        <v>9009190301</v>
      </c>
      <c r="B280" t="s">
        <v>2279</v>
      </c>
      <c r="C280" t="s">
        <v>2021</v>
      </c>
      <c r="E280">
        <v>3</v>
      </c>
      <c r="F280" t="s">
        <v>239</v>
      </c>
      <c r="I280" s="49">
        <v>9009180100</v>
      </c>
      <c r="J280" s="49">
        <v>9009180100</v>
      </c>
      <c r="K280" s="107" t="s">
        <v>265</v>
      </c>
      <c r="L280" s="107" t="s">
        <v>239</v>
      </c>
      <c r="M280" s="49">
        <v>0</v>
      </c>
      <c r="N280" s="49">
        <v>0</v>
      </c>
      <c r="O280" s="49">
        <v>31919.03</v>
      </c>
      <c r="P280" s="49">
        <v>1.8998305371681068E-3</v>
      </c>
      <c r="Q280" s="107" t="s">
        <v>1966</v>
      </c>
      <c r="R280" s="107" t="s">
        <v>290</v>
      </c>
      <c r="S280" s="49">
        <v>0</v>
      </c>
      <c r="T280" s="49">
        <v>0</v>
      </c>
      <c r="U280" s="49">
        <v>23509.03</v>
      </c>
      <c r="V280" s="49">
        <v>1.8998305371681068E-3</v>
      </c>
      <c r="W280" s="107" t="s">
        <v>290</v>
      </c>
      <c r="X280" s="49">
        <v>0</v>
      </c>
      <c r="Y280" s="49">
        <v>0</v>
      </c>
      <c r="Z280" s="49">
        <v>8410</v>
      </c>
      <c r="AA280" s="49">
        <v>1.8998305371681068E-3</v>
      </c>
      <c r="AB280" s="107" t="s">
        <v>290</v>
      </c>
      <c r="AC280" s="49">
        <v>43.061999999999998</v>
      </c>
      <c r="AD280" s="49">
        <v>1536</v>
      </c>
      <c r="AE280" s="49">
        <v>4</v>
      </c>
      <c r="AF280" s="49">
        <v>1</v>
      </c>
      <c r="AG280" s="49">
        <v>5</v>
      </c>
      <c r="AH280" s="49">
        <v>4.5</v>
      </c>
      <c r="AI280" s="49">
        <v>5</v>
      </c>
      <c r="AJ280" s="49">
        <v>4</v>
      </c>
      <c r="AK280" s="107" t="s">
        <v>239</v>
      </c>
    </row>
    <row r="281" spans="1:37" x14ac:dyDescent="0.25">
      <c r="A281">
        <v>9009190302</v>
      </c>
      <c r="B281" t="s">
        <v>2280</v>
      </c>
      <c r="C281" t="s">
        <v>2021</v>
      </c>
      <c r="E281">
        <v>3</v>
      </c>
      <c r="F281" t="s">
        <v>239</v>
      </c>
      <c r="I281" s="49">
        <v>9009180100</v>
      </c>
      <c r="J281" s="49">
        <v>9009180100</v>
      </c>
      <c r="K281" s="107" t="s">
        <v>251</v>
      </c>
      <c r="L281" s="107" t="s">
        <v>239</v>
      </c>
      <c r="M281" s="49">
        <v>41.904400000000003</v>
      </c>
      <c r="N281" s="49">
        <v>1.4399834315493442E-6</v>
      </c>
      <c r="O281" s="49">
        <v>0</v>
      </c>
      <c r="P281" s="49">
        <v>0</v>
      </c>
      <c r="Q281" s="107" t="s">
        <v>290</v>
      </c>
      <c r="R281" s="107" t="s">
        <v>290</v>
      </c>
      <c r="S281" s="49">
        <v>0</v>
      </c>
      <c r="T281" s="49">
        <v>1.4399834315493442E-6</v>
      </c>
      <c r="U281" s="49">
        <v>0</v>
      </c>
      <c r="V281" s="49">
        <v>0</v>
      </c>
      <c r="W281" s="107" t="s">
        <v>290</v>
      </c>
      <c r="X281" s="49">
        <v>41.904400000000003</v>
      </c>
      <c r="Y281" s="49">
        <v>1.4399834315493442E-6</v>
      </c>
      <c r="Z281" s="49">
        <v>0</v>
      </c>
      <c r="AA281" s="49">
        <v>0</v>
      </c>
      <c r="AB281" s="107" t="s">
        <v>290</v>
      </c>
      <c r="AC281" s="49">
        <v>43.061999999999998</v>
      </c>
      <c r="AD281" s="49">
        <v>1536</v>
      </c>
      <c r="AE281" s="49">
        <v>4</v>
      </c>
      <c r="AF281" s="49">
        <v>1</v>
      </c>
      <c r="AG281" s="49">
        <v>5</v>
      </c>
      <c r="AH281" s="49">
        <v>4.5</v>
      </c>
      <c r="AI281" s="49">
        <v>5</v>
      </c>
      <c r="AJ281" s="49">
        <v>4</v>
      </c>
      <c r="AK281" s="107" t="s">
        <v>239</v>
      </c>
    </row>
    <row r="282" spans="1:37" x14ac:dyDescent="0.25">
      <c r="A282">
        <v>9009194100</v>
      </c>
      <c r="B282" t="s">
        <v>2281</v>
      </c>
      <c r="C282" t="s">
        <v>2021</v>
      </c>
      <c r="E282">
        <v>4</v>
      </c>
      <c r="F282" t="s">
        <v>239</v>
      </c>
      <c r="I282" s="49">
        <v>9009180100</v>
      </c>
      <c r="J282" s="49">
        <v>9009180100</v>
      </c>
      <c r="K282" s="107" t="s">
        <v>255</v>
      </c>
      <c r="L282" s="107" t="s">
        <v>239</v>
      </c>
      <c r="M282" s="49">
        <v>54.371499999999997</v>
      </c>
      <c r="N282" s="49">
        <v>1.8683970931092E-6</v>
      </c>
      <c r="O282" s="49">
        <v>0</v>
      </c>
      <c r="P282" s="49">
        <v>0</v>
      </c>
      <c r="Q282" s="107" t="s">
        <v>290</v>
      </c>
      <c r="R282" s="107" t="s">
        <v>290</v>
      </c>
      <c r="S282" s="49">
        <v>54.371499999999997</v>
      </c>
      <c r="T282" s="49">
        <v>1.8683970931092E-6</v>
      </c>
      <c r="U282" s="49">
        <v>0</v>
      </c>
      <c r="V282" s="49">
        <v>0</v>
      </c>
      <c r="W282" s="107" t="s">
        <v>290</v>
      </c>
      <c r="X282" s="49">
        <v>0</v>
      </c>
      <c r="Y282" s="49">
        <v>1.8683970931092E-6</v>
      </c>
      <c r="Z282" s="49">
        <v>0</v>
      </c>
      <c r="AA282" s="49">
        <v>0</v>
      </c>
      <c r="AB282" s="107" t="s">
        <v>290</v>
      </c>
      <c r="AC282" s="49">
        <v>43.061999999999998</v>
      </c>
      <c r="AD282" s="49">
        <v>1536</v>
      </c>
      <c r="AE282" s="49">
        <v>4</v>
      </c>
      <c r="AF282" s="49">
        <v>1</v>
      </c>
      <c r="AG282" s="49">
        <v>5</v>
      </c>
      <c r="AH282" s="49">
        <v>4.5</v>
      </c>
      <c r="AI282" s="49">
        <v>5</v>
      </c>
      <c r="AJ282" s="49">
        <v>4</v>
      </c>
      <c r="AK282" s="107" t="s">
        <v>239</v>
      </c>
    </row>
    <row r="283" spans="1:37" x14ac:dyDescent="0.25">
      <c r="A283">
        <v>9009194201</v>
      </c>
      <c r="B283" t="s">
        <v>2282</v>
      </c>
      <c r="C283" t="s">
        <v>2021</v>
      </c>
      <c r="E283">
        <v>3</v>
      </c>
      <c r="F283" t="s">
        <v>239</v>
      </c>
      <c r="I283" s="49">
        <v>9009180100</v>
      </c>
      <c r="J283" s="49">
        <v>9009180100</v>
      </c>
      <c r="K283" s="107" t="s">
        <v>252</v>
      </c>
      <c r="L283" s="107" t="s">
        <v>239</v>
      </c>
      <c r="M283" s="49">
        <v>264.08440000000002</v>
      </c>
      <c r="N283" s="49">
        <v>9.0748742502135723E-6</v>
      </c>
      <c r="O283" s="49">
        <v>0</v>
      </c>
      <c r="P283" s="49">
        <v>0</v>
      </c>
      <c r="Q283" s="107" t="s">
        <v>290</v>
      </c>
      <c r="R283" s="107" t="s">
        <v>1965</v>
      </c>
      <c r="S283" s="49">
        <v>264.08440000000002</v>
      </c>
      <c r="T283" s="49">
        <v>9.0748742502135723E-6</v>
      </c>
      <c r="U283" s="49">
        <v>0</v>
      </c>
      <c r="V283" s="49">
        <v>0</v>
      </c>
      <c r="W283" s="107" t="s">
        <v>1965</v>
      </c>
      <c r="X283" s="49">
        <v>0</v>
      </c>
      <c r="Y283" s="49">
        <v>9.0748742502135723E-6</v>
      </c>
      <c r="Z283" s="49">
        <v>0</v>
      </c>
      <c r="AA283" s="49">
        <v>0</v>
      </c>
      <c r="AB283" s="107" t="s">
        <v>1965</v>
      </c>
      <c r="AC283" s="49">
        <v>43.061999999999998</v>
      </c>
      <c r="AD283" s="49">
        <v>1536</v>
      </c>
      <c r="AE283" s="49">
        <v>4</v>
      </c>
      <c r="AF283" s="49">
        <v>1</v>
      </c>
      <c r="AG283" s="49">
        <v>5</v>
      </c>
      <c r="AH283" s="49">
        <v>4.5</v>
      </c>
      <c r="AI283" s="49">
        <v>5</v>
      </c>
      <c r="AJ283" s="49">
        <v>4</v>
      </c>
      <c r="AK283" s="107" t="s">
        <v>239</v>
      </c>
    </row>
    <row r="284" spans="1:37" x14ac:dyDescent="0.25">
      <c r="A284">
        <v>9001200302</v>
      </c>
      <c r="B284" t="s">
        <v>2283</v>
      </c>
      <c r="C284" t="s">
        <v>1996</v>
      </c>
      <c r="E284">
        <v>3</v>
      </c>
      <c r="F284" t="s">
        <v>239</v>
      </c>
      <c r="I284" s="49">
        <v>9009186100</v>
      </c>
      <c r="J284" s="49">
        <v>9009186100</v>
      </c>
      <c r="K284" s="107" t="s">
        <v>254</v>
      </c>
      <c r="L284" s="107" t="s">
        <v>239</v>
      </c>
      <c r="M284" s="49">
        <v>70.791799999999995</v>
      </c>
      <c r="N284" s="49">
        <v>2.4326566921267183E-6</v>
      </c>
      <c r="O284" s="49">
        <v>0</v>
      </c>
      <c r="P284" s="49">
        <v>0</v>
      </c>
      <c r="Q284" s="107" t="s">
        <v>290</v>
      </c>
      <c r="R284" s="107" t="s">
        <v>290</v>
      </c>
      <c r="S284" s="49">
        <v>70.791799999999995</v>
      </c>
      <c r="T284" s="49">
        <v>2.4326566921267183E-6</v>
      </c>
      <c r="U284" s="49">
        <v>0</v>
      </c>
      <c r="V284" s="49">
        <v>0</v>
      </c>
      <c r="W284" s="107" t="s">
        <v>290</v>
      </c>
      <c r="X284" s="49">
        <v>0</v>
      </c>
      <c r="Y284" s="49">
        <v>2.4326566921267183E-6</v>
      </c>
      <c r="Z284" s="49">
        <v>0</v>
      </c>
      <c r="AA284" s="49">
        <v>0</v>
      </c>
      <c r="AB284" s="107" t="s">
        <v>290</v>
      </c>
      <c r="AC284" s="49">
        <v>52.567</v>
      </c>
      <c r="AD284" s="49">
        <v>1535</v>
      </c>
      <c r="AE284" s="49">
        <v>3</v>
      </c>
      <c r="AF284" s="49">
        <v>1</v>
      </c>
      <c r="AG284" s="49">
        <v>2</v>
      </c>
      <c r="AH284" s="49">
        <v>2.5</v>
      </c>
      <c r="AI284" s="49">
        <v>3</v>
      </c>
      <c r="AJ284" s="49">
        <v>3</v>
      </c>
      <c r="AK284" s="107" t="s">
        <v>239</v>
      </c>
    </row>
    <row r="285" spans="1:37" x14ac:dyDescent="0.25">
      <c r="A285">
        <v>9001020200</v>
      </c>
      <c r="B285" t="s">
        <v>2284</v>
      </c>
      <c r="C285" t="s">
        <v>1996</v>
      </c>
      <c r="E285">
        <v>2</v>
      </c>
      <c r="F285" t="s">
        <v>239</v>
      </c>
      <c r="I285" s="49">
        <v>9009186100</v>
      </c>
      <c r="J285" s="49">
        <v>9009186100</v>
      </c>
      <c r="K285" s="107" t="s">
        <v>256</v>
      </c>
      <c r="L285" s="107" t="s">
        <v>239</v>
      </c>
      <c r="M285" s="49">
        <v>187335.72399999999</v>
      </c>
      <c r="N285" s="49">
        <v>6.4375182247520743E-3</v>
      </c>
      <c r="O285" s="49">
        <v>69768.209999999992</v>
      </c>
      <c r="P285" s="49">
        <v>4.1526254363480741E-3</v>
      </c>
      <c r="Q285" s="107" t="s">
        <v>1965</v>
      </c>
      <c r="R285" s="107" t="s">
        <v>1965</v>
      </c>
      <c r="S285" s="49">
        <v>137173.78909999999</v>
      </c>
      <c r="T285" s="49">
        <v>6.4375182247520743E-3</v>
      </c>
      <c r="U285" s="49">
        <v>50849.24</v>
      </c>
      <c r="V285" s="49">
        <v>4.1526254363480741E-3</v>
      </c>
      <c r="W285" s="107" t="s">
        <v>1965</v>
      </c>
      <c r="X285" s="49">
        <v>50161.9349</v>
      </c>
      <c r="Y285" s="49">
        <v>6.4375182247520743E-3</v>
      </c>
      <c r="Z285" s="49">
        <v>18918.97</v>
      </c>
      <c r="AA285" s="49">
        <v>4.1526254363480741E-3</v>
      </c>
      <c r="AB285" s="107" t="s">
        <v>1965</v>
      </c>
      <c r="AC285" s="49">
        <v>52.567</v>
      </c>
      <c r="AD285" s="49">
        <v>1535</v>
      </c>
      <c r="AE285" s="49">
        <v>3</v>
      </c>
      <c r="AF285" s="49">
        <v>1</v>
      </c>
      <c r="AG285" s="49">
        <v>2</v>
      </c>
      <c r="AH285" s="49">
        <v>2.5</v>
      </c>
      <c r="AI285" s="49">
        <v>3</v>
      </c>
      <c r="AJ285" s="49">
        <v>3</v>
      </c>
      <c r="AK285" s="107" t="s">
        <v>239</v>
      </c>
    </row>
    <row r="286" spans="1:37" x14ac:dyDescent="0.25">
      <c r="A286">
        <v>9001020700</v>
      </c>
      <c r="B286" t="s">
        <v>2285</v>
      </c>
      <c r="C286" t="s">
        <v>1996</v>
      </c>
      <c r="E286">
        <v>2</v>
      </c>
      <c r="F286" t="s">
        <v>239</v>
      </c>
      <c r="I286" s="49">
        <v>9009186200</v>
      </c>
      <c r="J286" s="49">
        <v>9009186200</v>
      </c>
      <c r="K286" s="107" t="s">
        <v>256</v>
      </c>
      <c r="L286" s="107" t="s">
        <v>239</v>
      </c>
      <c r="M286" s="49">
        <v>11969.2673</v>
      </c>
      <c r="N286" s="49">
        <v>4.1130636877715357E-4</v>
      </c>
      <c r="O286" s="49">
        <v>4833.62</v>
      </c>
      <c r="P286" s="49">
        <v>2.8769855728906876E-4</v>
      </c>
      <c r="Q286" s="107" t="s">
        <v>1965</v>
      </c>
      <c r="R286" s="107" t="s">
        <v>1965</v>
      </c>
      <c r="S286" s="49">
        <v>10810.026099999999</v>
      </c>
      <c r="T286" s="49">
        <v>4.1130636877715357E-4</v>
      </c>
      <c r="U286" s="49">
        <v>4833.62</v>
      </c>
      <c r="V286" s="49">
        <v>2.8769855728906876E-4</v>
      </c>
      <c r="W286" s="107" t="s">
        <v>1965</v>
      </c>
      <c r="X286" s="49">
        <v>1159.2411999999999</v>
      </c>
      <c r="Y286" s="49">
        <v>4.1130636877715357E-4</v>
      </c>
      <c r="Z286" s="49">
        <v>0</v>
      </c>
      <c r="AA286" s="49">
        <v>2.8769855728906876E-4</v>
      </c>
      <c r="AB286" s="107" t="s">
        <v>1965</v>
      </c>
      <c r="AC286" s="49">
        <v>59.197000000000003</v>
      </c>
      <c r="AD286" s="49">
        <v>1782</v>
      </c>
      <c r="AE286" s="49">
        <v>2</v>
      </c>
      <c r="AF286" s="49">
        <v>1</v>
      </c>
      <c r="AG286" s="49">
        <v>1</v>
      </c>
      <c r="AH286" s="49">
        <v>1.5</v>
      </c>
      <c r="AI286" s="49">
        <v>2</v>
      </c>
      <c r="AJ286" s="49">
        <v>3</v>
      </c>
      <c r="AK286" s="107" t="s">
        <v>239</v>
      </c>
    </row>
    <row r="287" spans="1:37" x14ac:dyDescent="0.25">
      <c r="A287">
        <v>9001210300</v>
      </c>
      <c r="B287" t="s">
        <v>2286</v>
      </c>
      <c r="C287" t="s">
        <v>1996</v>
      </c>
      <c r="E287">
        <v>4</v>
      </c>
      <c r="F287" t="s">
        <v>239</v>
      </c>
      <c r="I287" s="49">
        <v>9009186200</v>
      </c>
      <c r="J287" s="49">
        <v>9009186200</v>
      </c>
      <c r="K287" s="107" t="s">
        <v>255</v>
      </c>
      <c r="L287" s="107" t="s">
        <v>239</v>
      </c>
      <c r="M287" s="49">
        <v>75.867800000000003</v>
      </c>
      <c r="N287" s="49">
        <v>2.6070860097770006E-6</v>
      </c>
      <c r="O287" s="49">
        <v>0</v>
      </c>
      <c r="P287" s="49">
        <v>0</v>
      </c>
      <c r="Q287" s="107" t="s">
        <v>290</v>
      </c>
      <c r="R287" s="107" t="s">
        <v>290</v>
      </c>
      <c r="S287" s="49">
        <v>75.867800000000003</v>
      </c>
      <c r="T287" s="49">
        <v>2.6070860097770006E-6</v>
      </c>
      <c r="U287" s="49">
        <v>0</v>
      </c>
      <c r="V287" s="49">
        <v>0</v>
      </c>
      <c r="W287" s="107" t="s">
        <v>290</v>
      </c>
      <c r="X287" s="49">
        <v>0</v>
      </c>
      <c r="Y287" s="49">
        <v>2.6070860097770006E-6</v>
      </c>
      <c r="Z287" s="49">
        <v>0</v>
      </c>
      <c r="AA287" s="49">
        <v>0</v>
      </c>
      <c r="AB287" s="107" t="s">
        <v>290</v>
      </c>
      <c r="AC287" s="49">
        <v>59.197000000000003</v>
      </c>
      <c r="AD287" s="49">
        <v>1782</v>
      </c>
      <c r="AE287" s="49">
        <v>2</v>
      </c>
      <c r="AF287" s="49">
        <v>1</v>
      </c>
      <c r="AG287" s="49">
        <v>1</v>
      </c>
      <c r="AH287" s="49">
        <v>1.5</v>
      </c>
      <c r="AI287" s="49">
        <v>2</v>
      </c>
      <c r="AJ287" s="49">
        <v>3</v>
      </c>
      <c r="AK287" s="107" t="s">
        <v>239</v>
      </c>
    </row>
    <row r="288" spans="1:37" x14ac:dyDescent="0.25">
      <c r="A288">
        <v>9001210400</v>
      </c>
      <c r="B288" t="s">
        <v>2287</v>
      </c>
      <c r="C288" t="s">
        <v>1996</v>
      </c>
      <c r="E288">
        <v>3</v>
      </c>
      <c r="F288" t="s">
        <v>239</v>
      </c>
      <c r="I288" s="49">
        <v>9009190302</v>
      </c>
      <c r="J288" s="49">
        <v>9009190302</v>
      </c>
      <c r="K288" s="107" t="s">
        <v>256</v>
      </c>
      <c r="L288" s="107" t="s">
        <v>239</v>
      </c>
      <c r="M288" s="49">
        <v>283.57240000000002</v>
      </c>
      <c r="N288" s="49">
        <v>9.744550874005671E-6</v>
      </c>
      <c r="O288" s="49">
        <v>0</v>
      </c>
      <c r="P288" s="49">
        <v>0</v>
      </c>
      <c r="Q288" s="107" t="s">
        <v>290</v>
      </c>
      <c r="R288" s="107" t="s">
        <v>1965</v>
      </c>
      <c r="S288" s="49">
        <v>283.57240000000002</v>
      </c>
      <c r="T288" s="49">
        <v>9.744550874005671E-6</v>
      </c>
      <c r="U288" s="49">
        <v>0</v>
      </c>
      <c r="V288" s="49">
        <v>0</v>
      </c>
      <c r="W288" s="107" t="s">
        <v>1965</v>
      </c>
      <c r="X288" s="49">
        <v>0</v>
      </c>
      <c r="Y288" s="49">
        <v>9.744550874005671E-6</v>
      </c>
      <c r="Z288" s="49">
        <v>0</v>
      </c>
      <c r="AA288" s="49">
        <v>0</v>
      </c>
      <c r="AB288" s="107" t="s">
        <v>1965</v>
      </c>
      <c r="AC288" s="49">
        <v>66.495999999999995</v>
      </c>
      <c r="AD288" s="49">
        <v>1827</v>
      </c>
      <c r="AE288" s="49">
        <v>2</v>
      </c>
      <c r="AF288" s="49">
        <v>1</v>
      </c>
      <c r="AG288" s="49">
        <v>2</v>
      </c>
      <c r="AH288" s="49">
        <v>2</v>
      </c>
      <c r="AI288" s="49">
        <v>2</v>
      </c>
      <c r="AJ288" s="49">
        <v>3</v>
      </c>
      <c r="AK288" s="107" t="s">
        <v>239</v>
      </c>
    </row>
    <row r="289" spans="1:37" x14ac:dyDescent="0.25">
      <c r="A289">
        <v>9001210701</v>
      </c>
      <c r="B289" t="s">
        <v>2288</v>
      </c>
      <c r="C289" t="s">
        <v>1996</v>
      </c>
      <c r="E289">
        <v>5</v>
      </c>
      <c r="F289" t="s">
        <v>239</v>
      </c>
      <c r="I289" s="49">
        <v>9009361402</v>
      </c>
      <c r="J289" s="49">
        <v>9009361402</v>
      </c>
      <c r="K289" s="107" t="s">
        <v>264</v>
      </c>
      <c r="L289" s="107" t="s">
        <v>239</v>
      </c>
      <c r="M289" s="49">
        <v>0</v>
      </c>
      <c r="N289" s="49">
        <v>0</v>
      </c>
      <c r="O289" s="49">
        <v>5108.62</v>
      </c>
      <c r="P289" s="49">
        <v>3.0406664233805772E-4</v>
      </c>
      <c r="Q289" s="107" t="s">
        <v>1966</v>
      </c>
      <c r="R289" s="107" t="s">
        <v>290</v>
      </c>
      <c r="S289" s="49">
        <v>0</v>
      </c>
      <c r="T289" s="49">
        <v>0</v>
      </c>
      <c r="U289" s="49">
        <v>2918.62</v>
      </c>
      <c r="V289" s="49">
        <v>3.0406664233805772E-4</v>
      </c>
      <c r="W289" s="107" t="s">
        <v>290</v>
      </c>
      <c r="X289" s="49">
        <v>0</v>
      </c>
      <c r="Y289" s="49">
        <v>0</v>
      </c>
      <c r="Z289" s="49">
        <v>2190</v>
      </c>
      <c r="AA289" s="49">
        <v>3.0406664233805772E-4</v>
      </c>
      <c r="AB289" s="107" t="s">
        <v>290</v>
      </c>
      <c r="AC289" s="49">
        <v>35.177999999999997</v>
      </c>
      <c r="AD289" s="49">
        <v>1510</v>
      </c>
      <c r="AE289" s="49">
        <v>4</v>
      </c>
      <c r="AF289" s="49">
        <v>1</v>
      </c>
      <c r="AG289" s="49">
        <v>5</v>
      </c>
      <c r="AH289" s="49">
        <v>4.5</v>
      </c>
      <c r="AI289" s="49">
        <v>5</v>
      </c>
      <c r="AJ289" s="49">
        <v>4</v>
      </c>
      <c r="AK289" s="107" t="s">
        <v>239</v>
      </c>
    </row>
    <row r="290" spans="1:37" x14ac:dyDescent="0.25">
      <c r="A290">
        <v>9001210702</v>
      </c>
      <c r="B290" t="s">
        <v>2289</v>
      </c>
      <c r="C290" t="s">
        <v>1996</v>
      </c>
      <c r="E290">
        <v>5</v>
      </c>
      <c r="F290" t="s">
        <v>239</v>
      </c>
      <c r="I290" s="49">
        <v>9009361402</v>
      </c>
      <c r="J290" s="49">
        <v>9009361402</v>
      </c>
      <c r="K290" s="107" t="s">
        <v>251</v>
      </c>
      <c r="L290" s="107" t="s">
        <v>244</v>
      </c>
      <c r="M290" s="49">
        <v>40495.7889</v>
      </c>
      <c r="N290" s="49">
        <v>1.3915785708307443E-3</v>
      </c>
      <c r="O290" s="49">
        <v>0</v>
      </c>
      <c r="P290" s="49">
        <v>0</v>
      </c>
      <c r="Q290" s="107" t="s">
        <v>290</v>
      </c>
      <c r="R290" s="107" t="s">
        <v>1965</v>
      </c>
      <c r="S290" s="49">
        <v>4781.3608999999997</v>
      </c>
      <c r="T290" s="49">
        <v>1.3915785708307443E-3</v>
      </c>
      <c r="U290" s="49">
        <v>0</v>
      </c>
      <c r="V290" s="49">
        <v>0</v>
      </c>
      <c r="W290" s="107" t="s">
        <v>1965</v>
      </c>
      <c r="X290" s="49">
        <v>35714.428</v>
      </c>
      <c r="Y290" s="49">
        <v>1.3915785708307443E-3</v>
      </c>
      <c r="Z290" s="49">
        <v>0</v>
      </c>
      <c r="AA290" s="49">
        <v>0</v>
      </c>
      <c r="AB290" s="107" t="s">
        <v>1965</v>
      </c>
      <c r="AC290" s="49">
        <v>35.177999999999997</v>
      </c>
      <c r="AD290" s="49">
        <v>1510</v>
      </c>
      <c r="AE290" s="49">
        <v>4</v>
      </c>
      <c r="AF290" s="49">
        <v>1</v>
      </c>
      <c r="AG290" s="49">
        <v>5</v>
      </c>
      <c r="AH290" s="49">
        <v>4.5</v>
      </c>
      <c r="AI290" s="49">
        <v>5</v>
      </c>
      <c r="AJ290" s="49">
        <v>4</v>
      </c>
      <c r="AK290" s="107" t="s">
        <v>239</v>
      </c>
    </row>
    <row r="291" spans="1:37" x14ac:dyDescent="0.25">
      <c r="A291">
        <v>9001211100</v>
      </c>
      <c r="B291" t="s">
        <v>2290</v>
      </c>
      <c r="C291" t="s">
        <v>1996</v>
      </c>
      <c r="E291">
        <v>3</v>
      </c>
      <c r="F291" t="s">
        <v>239</v>
      </c>
      <c r="I291" s="49">
        <v>9001060600</v>
      </c>
      <c r="J291" s="49">
        <v>9001060600</v>
      </c>
      <c r="K291" s="107" t="s">
        <v>241</v>
      </c>
      <c r="L291" s="107" t="s">
        <v>239</v>
      </c>
      <c r="M291" s="49">
        <v>122971.57519999982</v>
      </c>
      <c r="N291" s="49">
        <v>4.2257383673199944E-3</v>
      </c>
      <c r="O291" s="49">
        <v>95807</v>
      </c>
      <c r="P291" s="49">
        <v>5.7024622701399392E-3</v>
      </c>
      <c r="Q291" s="107" t="s">
        <v>1966</v>
      </c>
      <c r="R291" s="107" t="s">
        <v>1966</v>
      </c>
      <c r="S291" s="49">
        <v>73188.417499999807</v>
      </c>
      <c r="T291" s="49">
        <v>4.2257383673199944E-3</v>
      </c>
      <c r="U291" s="49">
        <v>6296</v>
      </c>
      <c r="V291" s="49">
        <v>5.7024622701399392E-3</v>
      </c>
      <c r="W291" s="107" t="s">
        <v>1966</v>
      </c>
      <c r="X291" s="49">
        <v>49783.157700000003</v>
      </c>
      <c r="Y291" s="49">
        <v>4.2257383673199944E-3</v>
      </c>
      <c r="Z291" s="49">
        <v>89511</v>
      </c>
      <c r="AA291" s="49">
        <v>5.7024622701399392E-3</v>
      </c>
      <c r="AB291" s="107" t="s">
        <v>1966</v>
      </c>
      <c r="AC291" s="49">
        <v>116.73399999999999</v>
      </c>
      <c r="AD291" s="49">
        <v>2525</v>
      </c>
      <c r="AE291" s="49">
        <v>1</v>
      </c>
      <c r="AF291" s="49">
        <v>1</v>
      </c>
      <c r="AG291" s="49">
        <v>2</v>
      </c>
      <c r="AH291" s="49">
        <v>1.5</v>
      </c>
      <c r="AI291" s="49">
        <v>2</v>
      </c>
      <c r="AJ291" s="49">
        <v>2</v>
      </c>
      <c r="AK291" s="107" t="s">
        <v>239</v>
      </c>
    </row>
    <row r="292" spans="1:37" x14ac:dyDescent="0.25">
      <c r="A292">
        <v>9001211300</v>
      </c>
      <c r="B292" t="s">
        <v>2291</v>
      </c>
      <c r="C292" t="s">
        <v>1996</v>
      </c>
      <c r="E292">
        <v>3</v>
      </c>
      <c r="F292" t="s">
        <v>239</v>
      </c>
      <c r="I292" s="49">
        <v>9001060700</v>
      </c>
      <c r="J292" s="49">
        <v>9001060700</v>
      </c>
      <c r="K292" s="107" t="s">
        <v>241</v>
      </c>
      <c r="L292" s="107" t="s">
        <v>239</v>
      </c>
      <c r="M292" s="49">
        <v>117727.4436</v>
      </c>
      <c r="N292" s="49">
        <v>4.0455314530851143E-3</v>
      </c>
      <c r="O292" s="49">
        <v>8336.0400000000009</v>
      </c>
      <c r="P292" s="49">
        <v>4.9616367887917736E-4</v>
      </c>
      <c r="Q292" s="107" t="s">
        <v>1965</v>
      </c>
      <c r="R292" s="107" t="s">
        <v>1965</v>
      </c>
      <c r="S292" s="49">
        <v>98856.620699999999</v>
      </c>
      <c r="T292" s="49">
        <v>4.0455314530851143E-3</v>
      </c>
      <c r="U292" s="49">
        <v>8336.0400000000009</v>
      </c>
      <c r="V292" s="49">
        <v>4.9616367887917736E-4</v>
      </c>
      <c r="W292" s="107" t="s">
        <v>1965</v>
      </c>
      <c r="X292" s="49">
        <v>18870.822899999999</v>
      </c>
      <c r="Y292" s="49">
        <v>4.0455314530851143E-3</v>
      </c>
      <c r="Z292" s="49">
        <v>0</v>
      </c>
      <c r="AA292" s="49">
        <v>4.9616367887917736E-4</v>
      </c>
      <c r="AB292" s="107" t="s">
        <v>1965</v>
      </c>
      <c r="AC292" s="49">
        <v>104.15</v>
      </c>
      <c r="AD292" s="49">
        <v>2864</v>
      </c>
      <c r="AE292" s="49">
        <v>1</v>
      </c>
      <c r="AF292" s="49">
        <v>1</v>
      </c>
      <c r="AG292" s="49">
        <v>2</v>
      </c>
      <c r="AH292" s="49">
        <v>1.5</v>
      </c>
      <c r="AI292" s="49">
        <v>2</v>
      </c>
      <c r="AJ292" s="49">
        <v>2</v>
      </c>
      <c r="AK292" s="107" t="s">
        <v>239</v>
      </c>
    </row>
    <row r="293" spans="1:37" x14ac:dyDescent="0.25">
      <c r="A293">
        <v>9001211400</v>
      </c>
      <c r="B293" t="s">
        <v>2292</v>
      </c>
      <c r="C293" t="s">
        <v>1996</v>
      </c>
      <c r="E293">
        <v>3</v>
      </c>
      <c r="F293" t="s">
        <v>239</v>
      </c>
      <c r="I293" s="49">
        <v>9001060800</v>
      </c>
      <c r="J293" s="49">
        <v>9001060800</v>
      </c>
      <c r="K293" s="107" t="s">
        <v>241</v>
      </c>
      <c r="L293" s="107" t="s">
        <v>239</v>
      </c>
      <c r="M293" s="49">
        <v>41183.171700000006</v>
      </c>
      <c r="N293" s="49">
        <v>1.4151994756314813E-3</v>
      </c>
      <c r="O293" s="49">
        <v>4387.5200000000004</v>
      </c>
      <c r="P293" s="49">
        <v>2.6114654732414528E-4</v>
      </c>
      <c r="Q293" s="107" t="s">
        <v>1965</v>
      </c>
      <c r="R293" s="107" t="s">
        <v>1965</v>
      </c>
      <c r="S293" s="49">
        <v>39085.891300000003</v>
      </c>
      <c r="T293" s="49">
        <v>1.4151994756314813E-3</v>
      </c>
      <c r="U293" s="49">
        <v>4387.5200000000004</v>
      </c>
      <c r="V293" s="49">
        <v>2.6114654732414528E-4</v>
      </c>
      <c r="W293" s="107" t="s">
        <v>1965</v>
      </c>
      <c r="X293" s="49">
        <v>2097.2804000000001</v>
      </c>
      <c r="Y293" s="49">
        <v>1.4151994756314813E-3</v>
      </c>
      <c r="Z293" s="49">
        <v>0</v>
      </c>
      <c r="AA293" s="49">
        <v>2.6114654732414528E-4</v>
      </c>
      <c r="AB293" s="107" t="s">
        <v>1965</v>
      </c>
      <c r="AC293" s="49">
        <v>103.645</v>
      </c>
      <c r="AD293" s="49">
        <v>3043</v>
      </c>
      <c r="AE293" s="49">
        <v>1</v>
      </c>
      <c r="AF293" s="49">
        <v>1</v>
      </c>
      <c r="AG293" s="49">
        <v>2</v>
      </c>
      <c r="AH293" s="49">
        <v>1.5</v>
      </c>
      <c r="AI293" s="49">
        <v>2</v>
      </c>
      <c r="AJ293" s="49">
        <v>2</v>
      </c>
      <c r="AK293" s="107" t="s">
        <v>239</v>
      </c>
    </row>
    <row r="294" spans="1:37" x14ac:dyDescent="0.25">
      <c r="A294">
        <v>9001021100</v>
      </c>
      <c r="B294" t="s">
        <v>2293</v>
      </c>
      <c r="C294" t="s">
        <v>1996</v>
      </c>
      <c r="E294">
        <v>2</v>
      </c>
      <c r="F294" t="s">
        <v>239</v>
      </c>
      <c r="I294" s="49">
        <v>9001060900</v>
      </c>
      <c r="J294" s="49">
        <v>9001060900</v>
      </c>
      <c r="K294" s="107" t="s">
        <v>241</v>
      </c>
      <c r="L294" s="107" t="s">
        <v>239</v>
      </c>
      <c r="M294" s="49">
        <v>49269.364099999999</v>
      </c>
      <c r="N294" s="49">
        <v>1.693069653472477E-3</v>
      </c>
      <c r="O294" s="49">
        <v>30036.3</v>
      </c>
      <c r="P294" s="49">
        <v>1.7877698652979872E-3</v>
      </c>
      <c r="Q294" s="107" t="s">
        <v>1966</v>
      </c>
      <c r="R294" s="107" t="s">
        <v>1966</v>
      </c>
      <c r="S294" s="49">
        <v>48889.4</v>
      </c>
      <c r="T294" s="49">
        <v>1.693069653472477E-3</v>
      </c>
      <c r="U294" s="49">
        <v>30036.3</v>
      </c>
      <c r="V294" s="49">
        <v>1.7877698652979872E-3</v>
      </c>
      <c r="W294" s="107" t="s">
        <v>1966</v>
      </c>
      <c r="X294" s="49">
        <v>379.96409999999997</v>
      </c>
      <c r="Y294" s="49">
        <v>1.693069653472477E-3</v>
      </c>
      <c r="Z294" s="49">
        <v>0</v>
      </c>
      <c r="AA294" s="49">
        <v>1.7877698652979872E-3</v>
      </c>
      <c r="AB294" s="107" t="s">
        <v>1966</v>
      </c>
      <c r="AC294" s="49">
        <v>82.66</v>
      </c>
      <c r="AD294" s="49">
        <v>2698</v>
      </c>
      <c r="AE294" s="49">
        <v>1</v>
      </c>
      <c r="AF294" s="49">
        <v>1</v>
      </c>
      <c r="AG294" s="49">
        <v>1</v>
      </c>
      <c r="AH294" s="49">
        <v>1</v>
      </c>
      <c r="AI294" s="49">
        <v>1</v>
      </c>
      <c r="AJ294" s="49">
        <v>2</v>
      </c>
      <c r="AK294" s="107" t="s">
        <v>239</v>
      </c>
    </row>
    <row r="295" spans="1:37" x14ac:dyDescent="0.25">
      <c r="A295">
        <v>9001021300</v>
      </c>
      <c r="B295" t="s">
        <v>2294</v>
      </c>
      <c r="C295" t="s">
        <v>1996</v>
      </c>
      <c r="E295">
        <v>2</v>
      </c>
      <c r="F295" t="s">
        <v>239</v>
      </c>
      <c r="I295" s="49">
        <v>9001072900</v>
      </c>
      <c r="J295" s="49">
        <v>9001072900</v>
      </c>
      <c r="K295" s="107" t="s">
        <v>240</v>
      </c>
      <c r="L295" s="107" t="s">
        <v>239</v>
      </c>
      <c r="M295" s="49">
        <v>78484.064900000099</v>
      </c>
      <c r="N295" s="49">
        <v>2.696990127448277E-3</v>
      </c>
      <c r="O295" s="49">
        <v>67359.210000000006</v>
      </c>
      <c r="P295" s="49">
        <v>4.0092410113189321E-3</v>
      </c>
      <c r="Q295" s="107" t="s">
        <v>1966</v>
      </c>
      <c r="R295" s="107" t="s">
        <v>1966</v>
      </c>
      <c r="S295" s="49">
        <v>67436.167800000097</v>
      </c>
      <c r="T295" s="49">
        <v>2.696990127448277E-3</v>
      </c>
      <c r="U295" s="49">
        <v>53807.48</v>
      </c>
      <c r="V295" s="49">
        <v>4.0092410113189321E-3</v>
      </c>
      <c r="W295" s="107" t="s">
        <v>1966</v>
      </c>
      <c r="X295" s="49">
        <v>11047.8971</v>
      </c>
      <c r="Y295" s="49">
        <v>2.696990127448277E-3</v>
      </c>
      <c r="Z295" s="49">
        <v>13551.73</v>
      </c>
      <c r="AA295" s="49">
        <v>4.0092410113189321E-3</v>
      </c>
      <c r="AB295" s="107" t="s">
        <v>1966</v>
      </c>
      <c r="AC295" s="49">
        <v>35.398000000000003</v>
      </c>
      <c r="AD295" s="49">
        <v>1641</v>
      </c>
      <c r="AE295" s="49">
        <v>3</v>
      </c>
      <c r="AF295" s="49">
        <v>1</v>
      </c>
      <c r="AG295" s="49">
        <v>4</v>
      </c>
      <c r="AH295" s="49">
        <v>3.5</v>
      </c>
      <c r="AI295" s="49">
        <v>4</v>
      </c>
      <c r="AJ295" s="49">
        <v>5</v>
      </c>
      <c r="AK295" s="107" t="s">
        <v>239</v>
      </c>
    </row>
    <row r="296" spans="1:37" x14ac:dyDescent="0.25">
      <c r="A296">
        <v>9001021600</v>
      </c>
      <c r="B296" t="s">
        <v>2295</v>
      </c>
      <c r="C296" t="s">
        <v>1996</v>
      </c>
      <c r="E296">
        <v>2</v>
      </c>
      <c r="F296" t="s">
        <v>239</v>
      </c>
      <c r="I296" s="49">
        <v>9001072900</v>
      </c>
      <c r="J296" s="49">
        <v>9001072900</v>
      </c>
      <c r="K296" s="107" t="s">
        <v>243</v>
      </c>
      <c r="L296" s="107" t="s">
        <v>239</v>
      </c>
      <c r="M296" s="49">
        <v>18.556000000000001</v>
      </c>
      <c r="N296" s="49">
        <v>6.376498066033551E-7</v>
      </c>
      <c r="O296" s="49">
        <v>0</v>
      </c>
      <c r="P296" s="49">
        <v>0</v>
      </c>
      <c r="Q296" s="107" t="s">
        <v>290</v>
      </c>
      <c r="R296" s="107" t="s">
        <v>290</v>
      </c>
      <c r="S296" s="49">
        <v>18.556000000000001</v>
      </c>
      <c r="T296" s="49">
        <v>6.376498066033551E-7</v>
      </c>
      <c r="U296" s="49">
        <v>0</v>
      </c>
      <c r="V296" s="49">
        <v>0</v>
      </c>
      <c r="W296" s="107" t="s">
        <v>290</v>
      </c>
      <c r="X296" s="49">
        <v>0</v>
      </c>
      <c r="Y296" s="49">
        <v>6.376498066033551E-7</v>
      </c>
      <c r="Z296" s="49">
        <v>0</v>
      </c>
      <c r="AA296" s="49">
        <v>0</v>
      </c>
      <c r="AB296" s="107" t="s">
        <v>290</v>
      </c>
      <c r="AC296" s="49">
        <v>35.398000000000003</v>
      </c>
      <c r="AD296" s="49">
        <v>1641</v>
      </c>
      <c r="AE296" s="49">
        <v>3</v>
      </c>
      <c r="AF296" s="49">
        <v>1</v>
      </c>
      <c r="AG296" s="49">
        <v>4</v>
      </c>
      <c r="AH296" s="49">
        <v>3.5</v>
      </c>
      <c r="AI296" s="49">
        <v>4</v>
      </c>
      <c r="AJ296" s="49">
        <v>5</v>
      </c>
      <c r="AK296" s="107" t="s">
        <v>239</v>
      </c>
    </row>
    <row r="297" spans="1:37" x14ac:dyDescent="0.25">
      <c r="A297">
        <v>9001021700</v>
      </c>
      <c r="B297" t="s">
        <v>2296</v>
      </c>
      <c r="C297" t="s">
        <v>1996</v>
      </c>
      <c r="E297">
        <v>2</v>
      </c>
      <c r="F297" t="s">
        <v>239</v>
      </c>
      <c r="I297" s="49">
        <v>9001072900</v>
      </c>
      <c r="J297" s="49">
        <v>9001072900</v>
      </c>
      <c r="K297" s="107" t="s">
        <v>242</v>
      </c>
      <c r="L297" s="107" t="s">
        <v>239</v>
      </c>
      <c r="M297" s="49">
        <v>150.16140000000001</v>
      </c>
      <c r="N297" s="49">
        <v>5.1600769384182496E-6</v>
      </c>
      <c r="O297" s="49">
        <v>0</v>
      </c>
      <c r="P297" s="49">
        <v>0</v>
      </c>
      <c r="Q297" s="107" t="s">
        <v>290</v>
      </c>
      <c r="R297" s="107" t="s">
        <v>1965</v>
      </c>
      <c r="S297" s="49">
        <v>78.866</v>
      </c>
      <c r="T297" s="49">
        <v>5.1600769384182496E-6</v>
      </c>
      <c r="U297" s="49">
        <v>0</v>
      </c>
      <c r="V297" s="49">
        <v>0</v>
      </c>
      <c r="W297" s="107" t="s">
        <v>1965</v>
      </c>
      <c r="X297" s="49">
        <v>71.295400000000001</v>
      </c>
      <c r="Y297" s="49">
        <v>5.1600769384182496E-6</v>
      </c>
      <c r="Z297" s="49">
        <v>0</v>
      </c>
      <c r="AA297" s="49">
        <v>0</v>
      </c>
      <c r="AB297" s="107" t="s">
        <v>1965</v>
      </c>
      <c r="AC297" s="49">
        <v>35.398000000000003</v>
      </c>
      <c r="AD297" s="49">
        <v>1641</v>
      </c>
      <c r="AE297" s="49">
        <v>3</v>
      </c>
      <c r="AF297" s="49">
        <v>1</v>
      </c>
      <c r="AG297" s="49">
        <v>4</v>
      </c>
      <c r="AH297" s="49">
        <v>3.5</v>
      </c>
      <c r="AI297" s="49">
        <v>4</v>
      </c>
      <c r="AJ297" s="49">
        <v>5</v>
      </c>
      <c r="AK297" s="107" t="s">
        <v>239</v>
      </c>
    </row>
    <row r="298" spans="1:37" x14ac:dyDescent="0.25">
      <c r="A298">
        <v>9001021801</v>
      </c>
      <c r="B298" t="s">
        <v>2297</v>
      </c>
      <c r="C298" t="s">
        <v>1996</v>
      </c>
      <c r="E298">
        <v>2</v>
      </c>
      <c r="F298" t="s">
        <v>239</v>
      </c>
      <c r="I298" s="49">
        <v>9001074000</v>
      </c>
      <c r="J298" s="49">
        <v>9001074000</v>
      </c>
      <c r="K298" s="107" t="s">
        <v>260</v>
      </c>
      <c r="L298" s="107" t="s">
        <v>239</v>
      </c>
      <c r="M298" s="49">
        <v>0</v>
      </c>
      <c r="N298" s="49">
        <v>0</v>
      </c>
      <c r="O298" s="49">
        <v>15337.06</v>
      </c>
      <c r="P298" s="49">
        <v>9.1286655447798644E-4</v>
      </c>
      <c r="Q298" s="107" t="s">
        <v>1966</v>
      </c>
      <c r="R298" s="107" t="s">
        <v>290</v>
      </c>
      <c r="S298" s="49">
        <v>0</v>
      </c>
      <c r="T298" s="49">
        <v>0</v>
      </c>
      <c r="U298" s="49">
        <v>13413.06</v>
      </c>
      <c r="V298" s="49">
        <v>9.1286655447798644E-4</v>
      </c>
      <c r="W298" s="107" t="s">
        <v>290</v>
      </c>
      <c r="X298" s="49">
        <v>0</v>
      </c>
      <c r="Y298" s="49">
        <v>0</v>
      </c>
      <c r="Z298" s="49">
        <v>1924</v>
      </c>
      <c r="AA298" s="49">
        <v>9.1286655447798644E-4</v>
      </c>
      <c r="AB298" s="107" t="s">
        <v>290</v>
      </c>
      <c r="AC298" s="49">
        <v>22.178999999999998</v>
      </c>
      <c r="AD298" s="49">
        <v>1228</v>
      </c>
      <c r="AE298" s="49">
        <v>5</v>
      </c>
      <c r="AF298" s="49">
        <v>1</v>
      </c>
      <c r="AG298" s="49">
        <v>5</v>
      </c>
      <c r="AH298" s="49">
        <v>5</v>
      </c>
      <c r="AI298" s="49">
        <v>5</v>
      </c>
      <c r="AJ298" s="49">
        <v>7</v>
      </c>
      <c r="AK298" s="107" t="s">
        <v>244</v>
      </c>
    </row>
    <row r="299" spans="1:37" x14ac:dyDescent="0.25">
      <c r="A299">
        <v>9001021802</v>
      </c>
      <c r="B299" t="s">
        <v>2298</v>
      </c>
      <c r="C299" t="s">
        <v>1996</v>
      </c>
      <c r="E299">
        <v>3</v>
      </c>
      <c r="F299" t="s">
        <v>239</v>
      </c>
      <c r="I299" s="49">
        <v>9001074000</v>
      </c>
      <c r="J299" s="49">
        <v>9001074000</v>
      </c>
      <c r="K299" s="107" t="s">
        <v>240</v>
      </c>
      <c r="L299" s="107" t="s">
        <v>244</v>
      </c>
      <c r="M299" s="49">
        <v>45335.883000000002</v>
      </c>
      <c r="N299" s="49">
        <v>1.5579013271794747E-3</v>
      </c>
      <c r="O299" s="49">
        <v>0</v>
      </c>
      <c r="P299" s="49">
        <v>0</v>
      </c>
      <c r="Q299" s="107" t="s">
        <v>290</v>
      </c>
      <c r="R299" s="107" t="s">
        <v>1965</v>
      </c>
      <c r="S299" s="49">
        <v>26942.261399999999</v>
      </c>
      <c r="T299" s="49">
        <v>1.5579013271794747E-3</v>
      </c>
      <c r="U299" s="49">
        <v>0</v>
      </c>
      <c r="V299" s="49">
        <v>0</v>
      </c>
      <c r="W299" s="107" t="s">
        <v>1965</v>
      </c>
      <c r="X299" s="49">
        <v>18393.621599999999</v>
      </c>
      <c r="Y299" s="49">
        <v>1.5579013271794747E-3</v>
      </c>
      <c r="Z299" s="49">
        <v>0</v>
      </c>
      <c r="AA299" s="49">
        <v>0</v>
      </c>
      <c r="AB299" s="107" t="s">
        <v>1965</v>
      </c>
      <c r="AC299" s="49">
        <v>22.178999999999998</v>
      </c>
      <c r="AD299" s="49">
        <v>1228</v>
      </c>
      <c r="AE299" s="49">
        <v>5</v>
      </c>
      <c r="AF299" s="49">
        <v>1</v>
      </c>
      <c r="AG299" s="49">
        <v>5</v>
      </c>
      <c r="AH299" s="49">
        <v>5</v>
      </c>
      <c r="AI299" s="49">
        <v>5</v>
      </c>
      <c r="AJ299" s="49">
        <v>7</v>
      </c>
      <c r="AK299" s="107" t="s">
        <v>244</v>
      </c>
    </row>
    <row r="300" spans="1:37" x14ac:dyDescent="0.25">
      <c r="A300">
        <v>9001220100</v>
      </c>
      <c r="B300" t="s">
        <v>2299</v>
      </c>
      <c r="C300" t="s">
        <v>1996</v>
      </c>
      <c r="E300">
        <v>3</v>
      </c>
      <c r="F300" t="s">
        <v>239</v>
      </c>
      <c r="I300" s="49">
        <v>9001257200</v>
      </c>
      <c r="J300" s="49">
        <v>9001257200</v>
      </c>
      <c r="K300" s="107" t="s">
        <v>240</v>
      </c>
      <c r="L300" s="107" t="s">
        <v>239</v>
      </c>
      <c r="M300" s="49">
        <v>114172.0988999999</v>
      </c>
      <c r="N300" s="49">
        <v>3.9233572312504881E-3</v>
      </c>
      <c r="O300" s="49">
        <v>65899.740000000005</v>
      </c>
      <c r="P300" s="49">
        <v>3.9223729055500303E-3</v>
      </c>
      <c r="Q300" s="107" t="s">
        <v>1966</v>
      </c>
      <c r="R300" s="107" t="s">
        <v>1966</v>
      </c>
      <c r="S300" s="49">
        <v>46248.605099999899</v>
      </c>
      <c r="T300" s="49">
        <v>3.9233572312504881E-3</v>
      </c>
      <c r="U300" s="49">
        <v>7200.74</v>
      </c>
      <c r="V300" s="49">
        <v>3.9223729055500303E-3</v>
      </c>
      <c r="W300" s="107" t="s">
        <v>1966</v>
      </c>
      <c r="X300" s="49">
        <v>67923.493799999997</v>
      </c>
      <c r="Y300" s="49">
        <v>3.9233572312504881E-3</v>
      </c>
      <c r="Z300" s="49">
        <v>58699</v>
      </c>
      <c r="AA300" s="49">
        <v>3.9223729055500303E-3</v>
      </c>
      <c r="AB300" s="107" t="s">
        <v>1966</v>
      </c>
      <c r="AC300" s="49">
        <v>30.001999999999999</v>
      </c>
      <c r="AD300" s="49">
        <v>1269</v>
      </c>
      <c r="AE300" s="49">
        <v>5</v>
      </c>
      <c r="AF300" s="49">
        <v>1</v>
      </c>
      <c r="AG300" s="49">
        <v>4</v>
      </c>
      <c r="AH300" s="49">
        <v>4.5</v>
      </c>
      <c r="AI300" s="49">
        <v>5</v>
      </c>
      <c r="AJ300" s="49">
        <v>6</v>
      </c>
      <c r="AK300" s="107" t="s">
        <v>244</v>
      </c>
    </row>
    <row r="301" spans="1:37" x14ac:dyDescent="0.25">
      <c r="A301">
        <v>9001220300</v>
      </c>
      <c r="B301" t="s">
        <v>2300</v>
      </c>
      <c r="C301" t="s">
        <v>1996</v>
      </c>
      <c r="E301">
        <v>4</v>
      </c>
      <c r="F301" t="s">
        <v>239</v>
      </c>
      <c r="I301" s="49">
        <v>9009361401</v>
      </c>
      <c r="J301" s="49">
        <v>9009361401</v>
      </c>
      <c r="K301" s="107" t="s">
        <v>264</v>
      </c>
      <c r="L301" s="107" t="s">
        <v>239</v>
      </c>
      <c r="M301" s="49">
        <v>0</v>
      </c>
      <c r="N301" s="49">
        <v>0</v>
      </c>
      <c r="O301" s="49">
        <v>10001.75</v>
      </c>
      <c r="P301" s="49">
        <v>5.9530725323172769E-4</v>
      </c>
      <c r="Q301" s="107" t="s">
        <v>1966</v>
      </c>
      <c r="R301" s="107" t="s">
        <v>290</v>
      </c>
      <c r="S301" s="49">
        <v>0</v>
      </c>
      <c r="T301" s="49">
        <v>0</v>
      </c>
      <c r="U301" s="49">
        <v>0</v>
      </c>
      <c r="V301" s="49">
        <v>5.9530725323172769E-4</v>
      </c>
      <c r="W301" s="107" t="s">
        <v>290</v>
      </c>
      <c r="X301" s="49">
        <v>0</v>
      </c>
      <c r="Y301" s="49">
        <v>0</v>
      </c>
      <c r="Z301" s="49">
        <v>10001.75</v>
      </c>
      <c r="AA301" s="49">
        <v>5.9530725323172769E-4</v>
      </c>
      <c r="AB301" s="107" t="s">
        <v>290</v>
      </c>
      <c r="AC301" s="49">
        <v>25.573</v>
      </c>
      <c r="AD301" s="49">
        <v>1313</v>
      </c>
      <c r="AE301" s="49">
        <v>5</v>
      </c>
      <c r="AF301" s="49">
        <v>1</v>
      </c>
      <c r="AG301" s="49">
        <v>5</v>
      </c>
      <c r="AH301" s="49">
        <v>5</v>
      </c>
      <c r="AI301" s="49">
        <v>5</v>
      </c>
      <c r="AJ301" s="49">
        <v>3</v>
      </c>
      <c r="AK301" s="107" t="s">
        <v>239</v>
      </c>
    </row>
    <row r="302" spans="1:37" x14ac:dyDescent="0.25">
      <c r="A302">
        <v>9001022200</v>
      </c>
      <c r="B302" t="s">
        <v>2301</v>
      </c>
      <c r="C302" t="s">
        <v>1996</v>
      </c>
      <c r="E302">
        <v>2</v>
      </c>
      <c r="F302" t="s">
        <v>239</v>
      </c>
      <c r="I302" s="49">
        <v>9009361401</v>
      </c>
      <c r="J302" s="49">
        <v>9009361401</v>
      </c>
      <c r="K302" s="107" t="s">
        <v>251</v>
      </c>
      <c r="L302" s="107" t="s">
        <v>244</v>
      </c>
      <c r="M302" s="49">
        <v>110617.02419999999</v>
      </c>
      <c r="N302" s="49">
        <v>3.8011922875710626E-3</v>
      </c>
      <c r="O302" s="49">
        <v>0</v>
      </c>
      <c r="P302" s="49">
        <v>0</v>
      </c>
      <c r="Q302" s="107" t="s">
        <v>290</v>
      </c>
      <c r="R302" s="107" t="s">
        <v>1965</v>
      </c>
      <c r="S302" s="49">
        <v>22608.335299999999</v>
      </c>
      <c r="T302" s="49">
        <v>3.8011922875710626E-3</v>
      </c>
      <c r="U302" s="49">
        <v>0</v>
      </c>
      <c r="V302" s="49">
        <v>0</v>
      </c>
      <c r="W302" s="107" t="s">
        <v>1965</v>
      </c>
      <c r="X302" s="49">
        <v>88008.688899999994</v>
      </c>
      <c r="Y302" s="49">
        <v>3.8011922875710626E-3</v>
      </c>
      <c r="Z302" s="49">
        <v>0</v>
      </c>
      <c r="AA302" s="49">
        <v>0</v>
      </c>
      <c r="AB302" s="107" t="s">
        <v>1965</v>
      </c>
      <c r="AC302" s="49">
        <v>25.573</v>
      </c>
      <c r="AD302" s="49">
        <v>1313</v>
      </c>
      <c r="AE302" s="49">
        <v>5</v>
      </c>
      <c r="AF302" s="49">
        <v>1</v>
      </c>
      <c r="AG302" s="49">
        <v>5</v>
      </c>
      <c r="AH302" s="49">
        <v>5</v>
      </c>
      <c r="AI302" s="49">
        <v>5</v>
      </c>
      <c r="AJ302" s="49">
        <v>3</v>
      </c>
      <c r="AK302" s="107" t="s">
        <v>239</v>
      </c>
    </row>
    <row r="303" spans="1:37" x14ac:dyDescent="0.25">
      <c r="A303">
        <v>9001022300</v>
      </c>
      <c r="B303" t="s">
        <v>2302</v>
      </c>
      <c r="C303" t="s">
        <v>1996</v>
      </c>
      <c r="E303">
        <v>3</v>
      </c>
      <c r="F303" t="s">
        <v>239</v>
      </c>
      <c r="I303" s="49">
        <v>9001060500</v>
      </c>
      <c r="J303" s="49">
        <v>9001060500</v>
      </c>
      <c r="K303" s="107" t="s">
        <v>241</v>
      </c>
      <c r="L303" s="107" t="s">
        <v>239</v>
      </c>
      <c r="M303" s="49">
        <v>77707.489599999899</v>
      </c>
      <c r="N303" s="49">
        <v>2.6703042528062166E-3</v>
      </c>
      <c r="O303" s="49">
        <v>7351.8</v>
      </c>
      <c r="P303" s="49">
        <v>4.3758140968420684E-4</v>
      </c>
      <c r="Q303" s="107" t="s">
        <v>1965</v>
      </c>
      <c r="R303" s="107" t="s">
        <v>1965</v>
      </c>
      <c r="S303" s="49">
        <v>71345.134499999898</v>
      </c>
      <c r="T303" s="49">
        <v>2.6703042528062166E-3</v>
      </c>
      <c r="U303" s="49">
        <v>7351.8</v>
      </c>
      <c r="V303" s="49">
        <v>4.3758140968420684E-4</v>
      </c>
      <c r="W303" s="107" t="s">
        <v>1965</v>
      </c>
      <c r="X303" s="49">
        <v>6362.3550999999998</v>
      </c>
      <c r="Y303" s="49">
        <v>2.6703042528062166E-3</v>
      </c>
      <c r="Z303" s="49">
        <v>0</v>
      </c>
      <c r="AA303" s="49">
        <v>4.3758140968420684E-4</v>
      </c>
      <c r="AB303" s="107" t="s">
        <v>1965</v>
      </c>
      <c r="AC303" s="49">
        <v>121.599</v>
      </c>
      <c r="AD303" s="49">
        <v>3418</v>
      </c>
      <c r="AE303" s="49">
        <v>1</v>
      </c>
      <c r="AF303" s="49">
        <v>1</v>
      </c>
      <c r="AG303" s="49">
        <v>1</v>
      </c>
      <c r="AH303" s="49">
        <v>1</v>
      </c>
      <c r="AI303" s="49">
        <v>1</v>
      </c>
      <c r="AJ303" s="49">
        <v>2</v>
      </c>
      <c r="AK303" s="107" t="s">
        <v>239</v>
      </c>
    </row>
    <row r="304" spans="1:37" x14ac:dyDescent="0.25">
      <c r="A304">
        <v>9001022400</v>
      </c>
      <c r="B304" t="s">
        <v>2303</v>
      </c>
      <c r="C304" t="s">
        <v>1996</v>
      </c>
      <c r="E304">
        <v>2</v>
      </c>
      <c r="F304" t="s">
        <v>239</v>
      </c>
      <c r="I304" s="49">
        <v>9001061000</v>
      </c>
      <c r="J304" s="49">
        <v>9001061000</v>
      </c>
      <c r="K304" s="107" t="s">
        <v>241</v>
      </c>
      <c r="L304" s="107" t="s">
        <v>239</v>
      </c>
      <c r="M304" s="49">
        <v>141435.50439999992</v>
      </c>
      <c r="N304" s="49">
        <v>4.8602242955113123E-3</v>
      </c>
      <c r="O304" s="49">
        <v>84443.99</v>
      </c>
      <c r="P304" s="49">
        <v>5.0261324007126237E-3</v>
      </c>
      <c r="Q304" s="107" t="s">
        <v>1966</v>
      </c>
      <c r="R304" s="107" t="s">
        <v>1966</v>
      </c>
      <c r="S304" s="49">
        <v>73580.641299999901</v>
      </c>
      <c r="T304" s="49">
        <v>4.8602242955113123E-3</v>
      </c>
      <c r="U304" s="49">
        <v>75486.320000000007</v>
      </c>
      <c r="V304" s="49">
        <v>5.0261324007126237E-3</v>
      </c>
      <c r="W304" s="107" t="s">
        <v>1966</v>
      </c>
      <c r="X304" s="49">
        <v>67854.863100000002</v>
      </c>
      <c r="Y304" s="49">
        <v>4.8602242955113123E-3</v>
      </c>
      <c r="Z304" s="49">
        <v>8957.67</v>
      </c>
      <c r="AA304" s="49">
        <v>5.0261324007126237E-3</v>
      </c>
      <c r="AB304" s="107" t="s">
        <v>1966</v>
      </c>
      <c r="AC304" s="49">
        <v>49.470999999999997</v>
      </c>
      <c r="AD304" s="49">
        <v>1741</v>
      </c>
      <c r="AE304" s="49">
        <v>3</v>
      </c>
      <c r="AF304" s="49">
        <v>1</v>
      </c>
      <c r="AG304" s="49">
        <v>3</v>
      </c>
      <c r="AH304" s="49">
        <v>3</v>
      </c>
      <c r="AI304" s="49">
        <v>3</v>
      </c>
      <c r="AJ304" s="49">
        <v>3</v>
      </c>
      <c r="AK304" s="107" t="s">
        <v>239</v>
      </c>
    </row>
    <row r="305" spans="1:37" x14ac:dyDescent="0.25">
      <c r="A305">
        <v>9001245300</v>
      </c>
      <c r="B305" t="s">
        <v>2304</v>
      </c>
      <c r="C305" t="s">
        <v>1996</v>
      </c>
      <c r="E305">
        <v>2</v>
      </c>
      <c r="F305" t="s">
        <v>239</v>
      </c>
      <c r="I305" s="49">
        <v>9001061100</v>
      </c>
      <c r="J305" s="49">
        <v>9001061100</v>
      </c>
      <c r="K305" s="107" t="s">
        <v>241</v>
      </c>
      <c r="L305" s="107" t="s">
        <v>239</v>
      </c>
      <c r="M305" s="49">
        <v>72876.102700000003</v>
      </c>
      <c r="N305" s="49">
        <v>2.5042807066534404E-3</v>
      </c>
      <c r="O305" s="49">
        <v>4473.07</v>
      </c>
      <c r="P305" s="49">
        <v>2.6623850978211254E-4</v>
      </c>
      <c r="Q305" s="107" t="s">
        <v>1965</v>
      </c>
      <c r="R305" s="107" t="s">
        <v>1965</v>
      </c>
      <c r="S305" s="49">
        <v>67549.058600000004</v>
      </c>
      <c r="T305" s="49">
        <v>2.5042807066534404E-3</v>
      </c>
      <c r="U305" s="49">
        <v>4173.07</v>
      </c>
      <c r="V305" s="49">
        <v>2.6623850978211254E-4</v>
      </c>
      <c r="W305" s="107" t="s">
        <v>1965</v>
      </c>
      <c r="X305" s="49">
        <v>5327.0441000000001</v>
      </c>
      <c r="Y305" s="49">
        <v>2.5042807066534404E-3</v>
      </c>
      <c r="Z305" s="49">
        <v>300</v>
      </c>
      <c r="AA305" s="49">
        <v>2.6623850978211254E-4</v>
      </c>
      <c r="AB305" s="107" t="s">
        <v>1965</v>
      </c>
      <c r="AC305" s="49">
        <v>94.519000000000005</v>
      </c>
      <c r="AD305" s="49">
        <v>2692</v>
      </c>
      <c r="AE305" s="49">
        <v>1</v>
      </c>
      <c r="AF305" s="49">
        <v>1</v>
      </c>
      <c r="AG305" s="49">
        <v>1</v>
      </c>
      <c r="AH305" s="49">
        <v>1</v>
      </c>
      <c r="AI305" s="49">
        <v>1</v>
      </c>
      <c r="AJ305" s="49">
        <v>2</v>
      </c>
      <c r="AK305" s="107" t="s">
        <v>239</v>
      </c>
    </row>
    <row r="306" spans="1:37" x14ac:dyDescent="0.25">
      <c r="A306">
        <v>9005250100</v>
      </c>
      <c r="B306" t="s">
        <v>2305</v>
      </c>
      <c r="C306" t="s">
        <v>2089</v>
      </c>
      <c r="E306">
        <v>3</v>
      </c>
      <c r="F306" t="s">
        <v>239</v>
      </c>
      <c r="I306" s="49">
        <v>9001061200</v>
      </c>
      <c r="J306" s="49">
        <v>9001061200</v>
      </c>
      <c r="K306" s="107" t="s">
        <v>241</v>
      </c>
      <c r="L306" s="107" t="s">
        <v>239</v>
      </c>
      <c r="M306" s="49">
        <v>37465.910400000001</v>
      </c>
      <c r="N306" s="49">
        <v>1.2874612265994087E-3</v>
      </c>
      <c r="O306" s="49">
        <v>19703.03</v>
      </c>
      <c r="P306" s="49">
        <v>1.1727304391373837E-3</v>
      </c>
      <c r="Q306" s="107" t="s">
        <v>1966</v>
      </c>
      <c r="R306" s="107" t="s">
        <v>1965</v>
      </c>
      <c r="S306" s="49">
        <v>35405.151700000002</v>
      </c>
      <c r="T306" s="49">
        <v>1.2874612265994087E-3</v>
      </c>
      <c r="U306" s="49">
        <v>19213.03</v>
      </c>
      <c r="V306" s="49">
        <v>1.1727304391373837E-3</v>
      </c>
      <c r="W306" s="107" t="s">
        <v>1965</v>
      </c>
      <c r="X306" s="49">
        <v>2060.7586999999999</v>
      </c>
      <c r="Y306" s="49">
        <v>1.2874612265994087E-3</v>
      </c>
      <c r="Z306" s="49">
        <v>490</v>
      </c>
      <c r="AA306" s="49">
        <v>1.1727304391373837E-3</v>
      </c>
      <c r="AB306" s="107" t="s">
        <v>1965</v>
      </c>
      <c r="AC306" s="49">
        <v>48.122999999999998</v>
      </c>
      <c r="AD306" s="49">
        <v>1853</v>
      </c>
      <c r="AE306" s="49">
        <v>3</v>
      </c>
      <c r="AF306" s="49">
        <v>1</v>
      </c>
      <c r="AG306" s="49">
        <v>5</v>
      </c>
      <c r="AH306" s="49">
        <v>4</v>
      </c>
      <c r="AI306" s="49">
        <v>4</v>
      </c>
      <c r="AJ306" s="49">
        <v>3</v>
      </c>
      <c r="AK306" s="107" t="s">
        <v>239</v>
      </c>
    </row>
    <row r="307" spans="1:37" x14ac:dyDescent="0.25">
      <c r="A307">
        <v>9005253100</v>
      </c>
      <c r="B307" t="s">
        <v>2306</v>
      </c>
      <c r="C307" t="s">
        <v>2089</v>
      </c>
      <c r="E307">
        <v>4</v>
      </c>
      <c r="F307" t="s">
        <v>239</v>
      </c>
      <c r="I307" s="49">
        <v>9001061300</v>
      </c>
      <c r="J307" s="49">
        <v>9001061300</v>
      </c>
      <c r="K307" s="107" t="s">
        <v>241</v>
      </c>
      <c r="L307" s="107" t="s">
        <v>239</v>
      </c>
      <c r="M307" s="49">
        <v>75361.948199999999</v>
      </c>
      <c r="N307" s="49">
        <v>2.5897031523486776E-3</v>
      </c>
      <c r="O307" s="49">
        <v>35125.230000000003</v>
      </c>
      <c r="P307" s="49">
        <v>2.0906645527465372E-3</v>
      </c>
      <c r="Q307" s="107" t="s">
        <v>1965</v>
      </c>
      <c r="R307" s="107" t="s">
        <v>1965</v>
      </c>
      <c r="S307" s="49">
        <v>51750.383699999998</v>
      </c>
      <c r="T307" s="49">
        <v>2.5897031523486776E-3</v>
      </c>
      <c r="U307" s="49">
        <v>7224.19</v>
      </c>
      <c r="V307" s="49">
        <v>2.0906645527465372E-3</v>
      </c>
      <c r="W307" s="107" t="s">
        <v>1965</v>
      </c>
      <c r="X307" s="49">
        <v>23611.5645</v>
      </c>
      <c r="Y307" s="49">
        <v>2.5897031523486776E-3</v>
      </c>
      <c r="Z307" s="49">
        <v>27901.040000000001</v>
      </c>
      <c r="AA307" s="49">
        <v>2.0906645527465372E-3</v>
      </c>
      <c r="AB307" s="107" t="s">
        <v>1965</v>
      </c>
      <c r="AC307" s="49">
        <v>54.923000000000002</v>
      </c>
      <c r="AD307" s="49">
        <v>1857</v>
      </c>
      <c r="AE307" s="49">
        <v>3</v>
      </c>
      <c r="AF307" s="49">
        <v>1</v>
      </c>
      <c r="AG307" s="49">
        <v>4</v>
      </c>
      <c r="AH307" s="49">
        <v>3.5</v>
      </c>
      <c r="AI307" s="49">
        <v>4</v>
      </c>
      <c r="AJ307" s="49">
        <v>3</v>
      </c>
      <c r="AK307" s="107" t="s">
        <v>239</v>
      </c>
    </row>
    <row r="308" spans="1:37" x14ac:dyDescent="0.25">
      <c r="A308">
        <v>9005253300</v>
      </c>
      <c r="B308" t="s">
        <v>2307</v>
      </c>
      <c r="C308" t="s">
        <v>2089</v>
      </c>
      <c r="E308">
        <v>4</v>
      </c>
      <c r="F308" t="s">
        <v>239</v>
      </c>
      <c r="I308" s="49">
        <v>9001061400</v>
      </c>
      <c r="J308" s="49">
        <v>9001061400</v>
      </c>
      <c r="K308" s="107" t="s">
        <v>241</v>
      </c>
      <c r="L308" s="107" t="s">
        <v>239</v>
      </c>
      <c r="M308" s="49">
        <v>118695.17509999999</v>
      </c>
      <c r="N308" s="49">
        <v>4.0787861310231923E-3</v>
      </c>
      <c r="O308" s="49">
        <v>8852.1899999999987</v>
      </c>
      <c r="P308" s="49">
        <v>5.2688508650839772E-4</v>
      </c>
      <c r="Q308" s="107" t="s">
        <v>1965</v>
      </c>
      <c r="R308" s="107" t="s">
        <v>1965</v>
      </c>
      <c r="S308" s="49">
        <v>47281.252</v>
      </c>
      <c r="T308" s="49">
        <v>4.0787861310231923E-3</v>
      </c>
      <c r="U308" s="49">
        <v>5299.19</v>
      </c>
      <c r="V308" s="49">
        <v>5.2688508650839772E-4</v>
      </c>
      <c r="W308" s="107" t="s">
        <v>1965</v>
      </c>
      <c r="X308" s="49">
        <v>71413.9231</v>
      </c>
      <c r="Y308" s="49">
        <v>4.0787861310231923E-3</v>
      </c>
      <c r="Z308" s="49">
        <v>3553</v>
      </c>
      <c r="AA308" s="49">
        <v>5.2688508650839772E-4</v>
      </c>
      <c r="AB308" s="107" t="s">
        <v>1965</v>
      </c>
      <c r="AC308" s="49">
        <v>56.725000000000001</v>
      </c>
      <c r="AD308" s="49">
        <v>1873</v>
      </c>
      <c r="AE308" s="49">
        <v>3</v>
      </c>
      <c r="AF308" s="49">
        <v>1</v>
      </c>
      <c r="AG308" s="49">
        <v>5</v>
      </c>
      <c r="AH308" s="49">
        <v>4</v>
      </c>
      <c r="AI308" s="49">
        <v>4</v>
      </c>
      <c r="AJ308" s="49">
        <v>3</v>
      </c>
      <c r="AK308" s="107" t="s">
        <v>239</v>
      </c>
    </row>
    <row r="309" spans="1:37" x14ac:dyDescent="0.25">
      <c r="A309">
        <v>9005253600</v>
      </c>
      <c r="B309" t="s">
        <v>2308</v>
      </c>
      <c r="C309" t="s">
        <v>2089</v>
      </c>
      <c r="E309">
        <v>5</v>
      </c>
      <c r="F309" t="s">
        <v>239</v>
      </c>
      <c r="I309" s="49">
        <v>9001061500</v>
      </c>
      <c r="J309" s="49">
        <v>9001061500</v>
      </c>
      <c r="K309" s="107" t="s">
        <v>240</v>
      </c>
      <c r="L309" s="107" t="s">
        <v>239</v>
      </c>
      <c r="M309" s="49">
        <v>539.35699999999997</v>
      </c>
      <c r="N309" s="49">
        <v>1.8534214633550644E-5</v>
      </c>
      <c r="O309" s="49">
        <v>0</v>
      </c>
      <c r="P309" s="49">
        <v>0</v>
      </c>
      <c r="Q309" s="107" t="s">
        <v>290</v>
      </c>
      <c r="R309" s="107" t="s">
        <v>1965</v>
      </c>
      <c r="S309" s="49">
        <v>0</v>
      </c>
      <c r="T309" s="49">
        <v>1.8534214633550644E-5</v>
      </c>
      <c r="U309" s="49">
        <v>0</v>
      </c>
      <c r="V309" s="49">
        <v>0</v>
      </c>
      <c r="W309" s="107" t="s">
        <v>1965</v>
      </c>
      <c r="X309" s="49">
        <v>539.35699999999997</v>
      </c>
      <c r="Y309" s="49">
        <v>1.8534214633550644E-5</v>
      </c>
      <c r="Z309" s="49">
        <v>0</v>
      </c>
      <c r="AA309" s="49">
        <v>0</v>
      </c>
      <c r="AB309" s="107" t="s">
        <v>1965</v>
      </c>
      <c r="AC309" s="49">
        <v>89.569000000000003</v>
      </c>
      <c r="AD309" s="49">
        <v>2670</v>
      </c>
      <c r="AE309" s="49">
        <v>1</v>
      </c>
      <c r="AF309" s="49">
        <v>1</v>
      </c>
      <c r="AG309" s="49">
        <v>4</v>
      </c>
      <c r="AH309" s="49">
        <v>2.5</v>
      </c>
      <c r="AI309" s="49">
        <v>3</v>
      </c>
      <c r="AJ309" s="49">
        <v>2</v>
      </c>
      <c r="AK309" s="107" t="s">
        <v>239</v>
      </c>
    </row>
    <row r="310" spans="1:37" x14ac:dyDescent="0.25">
      <c r="A310">
        <v>9005260200</v>
      </c>
      <c r="B310" t="s">
        <v>2309</v>
      </c>
      <c r="C310" t="s">
        <v>2089</v>
      </c>
      <c r="E310">
        <v>4</v>
      </c>
      <c r="F310" t="s">
        <v>239</v>
      </c>
      <c r="I310" s="49">
        <v>9001061500</v>
      </c>
      <c r="J310" s="49">
        <v>9001061500</v>
      </c>
      <c r="K310" s="107" t="s">
        <v>241</v>
      </c>
      <c r="L310" s="107" t="s">
        <v>239</v>
      </c>
      <c r="M310" s="49">
        <v>188421.01179999998</v>
      </c>
      <c r="N310" s="49">
        <v>6.4748125530436768E-3</v>
      </c>
      <c r="O310" s="49">
        <v>34700.67</v>
      </c>
      <c r="P310" s="49">
        <v>2.065394610243269E-3</v>
      </c>
      <c r="Q310" s="107" t="s">
        <v>1965</v>
      </c>
      <c r="R310" s="107" t="s">
        <v>1965</v>
      </c>
      <c r="S310" s="49">
        <v>104123.3682</v>
      </c>
      <c r="T310" s="49">
        <v>6.4748125530436768E-3</v>
      </c>
      <c r="U310" s="49">
        <v>13917.12</v>
      </c>
      <c r="V310" s="49">
        <v>2.065394610243269E-3</v>
      </c>
      <c r="W310" s="107" t="s">
        <v>1965</v>
      </c>
      <c r="X310" s="49">
        <v>84297.643599999996</v>
      </c>
      <c r="Y310" s="49">
        <v>6.4748125530436768E-3</v>
      </c>
      <c r="Z310" s="49">
        <v>20783.55</v>
      </c>
      <c r="AA310" s="49">
        <v>2.065394610243269E-3</v>
      </c>
      <c r="AB310" s="107" t="s">
        <v>1965</v>
      </c>
      <c r="AC310" s="49">
        <v>89.569000000000003</v>
      </c>
      <c r="AD310" s="49">
        <v>2670</v>
      </c>
      <c r="AE310" s="49">
        <v>1</v>
      </c>
      <c r="AF310" s="49">
        <v>1</v>
      </c>
      <c r="AG310" s="49">
        <v>4</v>
      </c>
      <c r="AH310" s="49">
        <v>2.5</v>
      </c>
      <c r="AI310" s="49">
        <v>3</v>
      </c>
      <c r="AJ310" s="49">
        <v>2</v>
      </c>
      <c r="AK310" s="107" t="s">
        <v>239</v>
      </c>
    </row>
    <row r="311" spans="1:37" x14ac:dyDescent="0.25">
      <c r="A311">
        <v>9005262100</v>
      </c>
      <c r="B311" t="s">
        <v>2310</v>
      </c>
      <c r="C311" t="s">
        <v>2089</v>
      </c>
      <c r="E311">
        <v>4</v>
      </c>
      <c r="F311" t="s">
        <v>239</v>
      </c>
      <c r="I311" s="49">
        <v>9001061600</v>
      </c>
      <c r="J311" s="49">
        <v>9001061600</v>
      </c>
      <c r="K311" s="107" t="s">
        <v>241</v>
      </c>
      <c r="L311" s="107" t="s">
        <v>239</v>
      </c>
      <c r="M311" s="49">
        <v>182195.8941</v>
      </c>
      <c r="N311" s="49">
        <v>6.2608954859231705E-3</v>
      </c>
      <c r="O311" s="49">
        <v>24755.48</v>
      </c>
      <c r="P311" s="49">
        <v>1.473453825703799E-3</v>
      </c>
      <c r="Q311" s="107" t="s">
        <v>1965</v>
      </c>
      <c r="R311" s="107" t="s">
        <v>1965</v>
      </c>
      <c r="S311" s="49">
        <v>114122.9146</v>
      </c>
      <c r="T311" s="49">
        <v>6.2608954859231705E-3</v>
      </c>
      <c r="U311" s="49">
        <v>10431.48</v>
      </c>
      <c r="V311" s="49">
        <v>1.473453825703799E-3</v>
      </c>
      <c r="W311" s="107" t="s">
        <v>1965</v>
      </c>
      <c r="X311" s="49">
        <v>68072.979500000001</v>
      </c>
      <c r="Y311" s="49">
        <v>6.2608954859231705E-3</v>
      </c>
      <c r="Z311" s="49">
        <v>14324</v>
      </c>
      <c r="AA311" s="49">
        <v>1.473453825703799E-3</v>
      </c>
      <c r="AB311" s="107" t="s">
        <v>1965</v>
      </c>
      <c r="AC311" s="49">
        <v>80.623999999999995</v>
      </c>
      <c r="AD311" s="49">
        <v>2370</v>
      </c>
      <c r="AE311" s="49">
        <v>1</v>
      </c>
      <c r="AF311" s="49">
        <v>1</v>
      </c>
      <c r="AG311" s="49">
        <v>1</v>
      </c>
      <c r="AH311" s="49">
        <v>1</v>
      </c>
      <c r="AI311" s="49">
        <v>1</v>
      </c>
      <c r="AJ311" s="49">
        <v>2</v>
      </c>
      <c r="AK311" s="107" t="s">
        <v>239</v>
      </c>
    </row>
    <row r="312" spans="1:37" x14ac:dyDescent="0.25">
      <c r="A312">
        <v>9005265100</v>
      </c>
      <c r="B312" t="s">
        <v>2311</v>
      </c>
      <c r="C312" t="s">
        <v>2089</v>
      </c>
      <c r="E312">
        <v>4</v>
      </c>
      <c r="F312" t="s">
        <v>239</v>
      </c>
      <c r="I312" s="49">
        <v>9001070100</v>
      </c>
      <c r="J312" s="49">
        <v>9001070100</v>
      </c>
      <c r="K312" s="107" t="s">
        <v>260</v>
      </c>
      <c r="L312" s="107" t="s">
        <v>239</v>
      </c>
      <c r="M312" s="49">
        <v>0</v>
      </c>
      <c r="N312" s="49">
        <v>0</v>
      </c>
      <c r="O312" s="49">
        <v>11586.15</v>
      </c>
      <c r="P312" s="49">
        <v>6.8961123123761155E-4</v>
      </c>
      <c r="Q312" s="107" t="s">
        <v>1966</v>
      </c>
      <c r="R312" s="107" t="s">
        <v>290</v>
      </c>
      <c r="S312" s="49">
        <v>0</v>
      </c>
      <c r="T312" s="49">
        <v>0</v>
      </c>
      <c r="U312" s="49">
        <v>11088.15</v>
      </c>
      <c r="V312" s="49">
        <v>6.8961123123761155E-4</v>
      </c>
      <c r="W312" s="107" t="s">
        <v>290</v>
      </c>
      <c r="X312" s="49">
        <v>0</v>
      </c>
      <c r="Y312" s="49">
        <v>0</v>
      </c>
      <c r="Z312" s="49">
        <v>498</v>
      </c>
      <c r="AA312" s="49">
        <v>6.8961123123761155E-4</v>
      </c>
      <c r="AB312" s="107" t="s">
        <v>290</v>
      </c>
      <c r="AC312" s="49">
        <v>59.890999999999998</v>
      </c>
      <c r="AD312" s="49">
        <v>1489</v>
      </c>
      <c r="AE312" s="49">
        <v>3</v>
      </c>
      <c r="AF312" s="49">
        <v>1</v>
      </c>
      <c r="AG312" s="49">
        <v>4</v>
      </c>
      <c r="AH312" s="49">
        <v>3.5</v>
      </c>
      <c r="AI312" s="49">
        <v>4</v>
      </c>
      <c r="AJ312" s="49">
        <v>3</v>
      </c>
      <c r="AK312" s="107" t="s">
        <v>239</v>
      </c>
    </row>
    <row r="313" spans="1:37" x14ac:dyDescent="0.25">
      <c r="A313">
        <v>9005266100</v>
      </c>
      <c r="B313" t="s">
        <v>2312</v>
      </c>
      <c r="C313" t="s">
        <v>2089</v>
      </c>
      <c r="D313" t="s">
        <v>2313</v>
      </c>
      <c r="E313">
        <v>4</v>
      </c>
      <c r="F313" t="s">
        <v>239</v>
      </c>
      <c r="I313" s="49">
        <v>9001070100</v>
      </c>
      <c r="J313" s="49">
        <v>9001070100</v>
      </c>
      <c r="K313" s="107" t="s">
        <v>240</v>
      </c>
      <c r="L313" s="107" t="s">
        <v>244</v>
      </c>
      <c r="M313" s="49">
        <v>118414.09310000039</v>
      </c>
      <c r="N313" s="49">
        <v>4.0691271591036283E-3</v>
      </c>
      <c r="O313" s="49">
        <v>0</v>
      </c>
      <c r="P313" s="49">
        <v>0</v>
      </c>
      <c r="Q313" s="107" t="s">
        <v>290</v>
      </c>
      <c r="R313" s="107" t="s">
        <v>1965</v>
      </c>
      <c r="S313" s="49">
        <v>87876.710500000394</v>
      </c>
      <c r="T313" s="49">
        <v>4.0691271591036283E-3</v>
      </c>
      <c r="U313" s="49">
        <v>0</v>
      </c>
      <c r="V313" s="49">
        <v>0</v>
      </c>
      <c r="W313" s="107" t="s">
        <v>1965</v>
      </c>
      <c r="X313" s="49">
        <v>30537.382600000001</v>
      </c>
      <c r="Y313" s="49">
        <v>4.0691271591036283E-3</v>
      </c>
      <c r="Z313" s="49">
        <v>0</v>
      </c>
      <c r="AA313" s="49">
        <v>0</v>
      </c>
      <c r="AB313" s="107" t="s">
        <v>1965</v>
      </c>
      <c r="AC313" s="49">
        <v>59.890999999999998</v>
      </c>
      <c r="AD313" s="49">
        <v>1489</v>
      </c>
      <c r="AE313" s="49">
        <v>3</v>
      </c>
      <c r="AF313" s="49">
        <v>1</v>
      </c>
      <c r="AG313" s="49">
        <v>4</v>
      </c>
      <c r="AH313" s="49">
        <v>3.5</v>
      </c>
      <c r="AI313" s="49">
        <v>4</v>
      </c>
      <c r="AJ313" s="49">
        <v>3</v>
      </c>
      <c r="AK313" s="107" t="s">
        <v>239</v>
      </c>
    </row>
    <row r="314" spans="1:37" x14ac:dyDescent="0.25">
      <c r="A314">
        <v>9005267100</v>
      </c>
      <c r="B314" t="s">
        <v>2314</v>
      </c>
      <c r="C314" t="s">
        <v>2089</v>
      </c>
      <c r="E314">
        <v>4</v>
      </c>
      <c r="F314" t="s">
        <v>239</v>
      </c>
      <c r="I314" s="49">
        <v>9001070200</v>
      </c>
      <c r="J314" s="49">
        <v>9001070200</v>
      </c>
      <c r="K314" s="107" t="s">
        <v>260</v>
      </c>
      <c r="L314" s="107" t="s">
        <v>239</v>
      </c>
      <c r="M314" s="49">
        <v>0</v>
      </c>
      <c r="N314" s="49">
        <v>0</v>
      </c>
      <c r="O314" s="49">
        <v>8670.73</v>
      </c>
      <c r="P314" s="49">
        <v>5.1608453118843578E-4</v>
      </c>
      <c r="Q314" s="107" t="s">
        <v>1966</v>
      </c>
      <c r="R314" s="107" t="s">
        <v>290</v>
      </c>
      <c r="S314" s="49">
        <v>0</v>
      </c>
      <c r="T314" s="49">
        <v>0</v>
      </c>
      <c r="U314" s="49">
        <v>2227.9299999999998</v>
      </c>
      <c r="V314" s="49">
        <v>5.1608453118843578E-4</v>
      </c>
      <c r="W314" s="107" t="s">
        <v>290</v>
      </c>
      <c r="X314" s="49">
        <v>0</v>
      </c>
      <c r="Y314" s="49">
        <v>0</v>
      </c>
      <c r="Z314" s="49">
        <v>6442.8</v>
      </c>
      <c r="AA314" s="49">
        <v>5.1608453118843578E-4</v>
      </c>
      <c r="AB314" s="107" t="s">
        <v>290</v>
      </c>
      <c r="AC314" s="49">
        <v>27.728999999999999</v>
      </c>
      <c r="AD314" s="49">
        <v>1292</v>
      </c>
      <c r="AE314" s="49">
        <v>5</v>
      </c>
      <c r="AF314" s="49">
        <v>1</v>
      </c>
      <c r="AG314" s="49">
        <v>4</v>
      </c>
      <c r="AH314" s="49">
        <v>4.5</v>
      </c>
      <c r="AI314" s="49">
        <v>5</v>
      </c>
      <c r="AJ314" s="49">
        <v>5</v>
      </c>
      <c r="AK314" s="107" t="s">
        <v>239</v>
      </c>
    </row>
    <row r="315" spans="1:37" x14ac:dyDescent="0.25">
      <c r="A315">
        <v>9005268100</v>
      </c>
      <c r="B315" t="s">
        <v>2315</v>
      </c>
      <c r="C315" t="s">
        <v>2089</v>
      </c>
      <c r="E315">
        <v>3</v>
      </c>
      <c r="F315" t="s">
        <v>239</v>
      </c>
      <c r="I315" s="49">
        <v>9001070200</v>
      </c>
      <c r="J315" s="49">
        <v>9001070200</v>
      </c>
      <c r="K315" s="107" t="s">
        <v>240</v>
      </c>
      <c r="L315" s="107" t="s">
        <v>244</v>
      </c>
      <c r="M315" s="49">
        <v>67503.344800000006</v>
      </c>
      <c r="N315" s="49">
        <v>2.3196537377020692E-3</v>
      </c>
      <c r="O315" s="49">
        <v>0</v>
      </c>
      <c r="P315" s="49">
        <v>0</v>
      </c>
      <c r="Q315" s="107" t="s">
        <v>290</v>
      </c>
      <c r="R315" s="107" t="s">
        <v>1965</v>
      </c>
      <c r="S315" s="49">
        <v>45704.852400000003</v>
      </c>
      <c r="T315" s="49">
        <v>2.3196537377020692E-3</v>
      </c>
      <c r="U315" s="49">
        <v>0</v>
      </c>
      <c r="V315" s="49">
        <v>0</v>
      </c>
      <c r="W315" s="107" t="s">
        <v>1965</v>
      </c>
      <c r="X315" s="49">
        <v>21798.492399999999</v>
      </c>
      <c r="Y315" s="49">
        <v>2.3196537377020692E-3</v>
      </c>
      <c r="Z315" s="49">
        <v>0</v>
      </c>
      <c r="AA315" s="49">
        <v>0</v>
      </c>
      <c r="AB315" s="107" t="s">
        <v>1965</v>
      </c>
      <c r="AC315" s="49">
        <v>27.728999999999999</v>
      </c>
      <c r="AD315" s="49">
        <v>1292</v>
      </c>
      <c r="AE315" s="49">
        <v>5</v>
      </c>
      <c r="AF315" s="49">
        <v>1</v>
      </c>
      <c r="AG315" s="49">
        <v>4</v>
      </c>
      <c r="AH315" s="49">
        <v>4.5</v>
      </c>
      <c r="AI315" s="49">
        <v>5</v>
      </c>
      <c r="AJ315" s="49">
        <v>5</v>
      </c>
      <c r="AK315" s="107" t="s">
        <v>239</v>
      </c>
    </row>
    <row r="316" spans="1:37" x14ac:dyDescent="0.25">
      <c r="A316">
        <v>9005290100</v>
      </c>
      <c r="B316" t="s">
        <v>2316</v>
      </c>
      <c r="C316" t="s">
        <v>2089</v>
      </c>
      <c r="E316">
        <v>3</v>
      </c>
      <c r="F316" t="s">
        <v>239</v>
      </c>
      <c r="I316" s="49">
        <v>9001070200</v>
      </c>
      <c r="J316" s="49">
        <v>9001070200</v>
      </c>
      <c r="K316" s="107" t="s">
        <v>261</v>
      </c>
      <c r="L316" s="107" t="s">
        <v>239</v>
      </c>
      <c r="M316" s="49">
        <v>0</v>
      </c>
      <c r="N316" s="49">
        <v>0</v>
      </c>
      <c r="O316" s="49">
        <v>749.66</v>
      </c>
      <c r="P316" s="49">
        <v>4.4619995046636532E-5</v>
      </c>
      <c r="Q316" s="107" t="s">
        <v>1966</v>
      </c>
      <c r="R316" s="107" t="s">
        <v>290</v>
      </c>
      <c r="S316" s="49">
        <v>0</v>
      </c>
      <c r="T316" s="49">
        <v>0</v>
      </c>
      <c r="U316" s="49">
        <v>749.66</v>
      </c>
      <c r="V316" s="49">
        <v>4.4619995046636532E-5</v>
      </c>
      <c r="W316" s="107" t="s">
        <v>290</v>
      </c>
      <c r="X316" s="49">
        <v>0</v>
      </c>
      <c r="Y316" s="49">
        <v>0</v>
      </c>
      <c r="Z316" s="49">
        <v>0</v>
      </c>
      <c r="AA316" s="49">
        <v>4.4619995046636532E-5</v>
      </c>
      <c r="AB316" s="107" t="s">
        <v>290</v>
      </c>
      <c r="AC316" s="49">
        <v>27.728999999999999</v>
      </c>
      <c r="AD316" s="49">
        <v>1292</v>
      </c>
      <c r="AE316" s="49">
        <v>5</v>
      </c>
      <c r="AF316" s="49">
        <v>1</v>
      </c>
      <c r="AG316" s="49">
        <v>4</v>
      </c>
      <c r="AH316" s="49">
        <v>4.5</v>
      </c>
      <c r="AI316" s="49">
        <v>5</v>
      </c>
      <c r="AJ316" s="49">
        <v>5</v>
      </c>
      <c r="AK316" s="107" t="s">
        <v>239</v>
      </c>
    </row>
    <row r="317" spans="1:37" x14ac:dyDescent="0.25">
      <c r="A317">
        <v>9005293100</v>
      </c>
      <c r="B317" t="s">
        <v>2317</v>
      </c>
      <c r="C317" t="s">
        <v>2089</v>
      </c>
      <c r="E317">
        <v>4</v>
      </c>
      <c r="F317" t="s">
        <v>239</v>
      </c>
      <c r="I317" s="49">
        <v>9001070300</v>
      </c>
      <c r="J317" s="49">
        <v>9001070300</v>
      </c>
      <c r="K317" s="107" t="s">
        <v>260</v>
      </c>
      <c r="L317" s="107" t="s">
        <v>239</v>
      </c>
      <c r="M317" s="49">
        <v>0</v>
      </c>
      <c r="N317" s="49">
        <v>0</v>
      </c>
      <c r="O317" s="49">
        <v>213519.3</v>
      </c>
      <c r="P317" s="49">
        <v>1.2708734770911213E-2</v>
      </c>
      <c r="Q317" s="107" t="s">
        <v>1966</v>
      </c>
      <c r="R317" s="107" t="s">
        <v>290</v>
      </c>
      <c r="S317" s="49">
        <v>0</v>
      </c>
      <c r="T317" s="49">
        <v>0</v>
      </c>
      <c r="U317" s="49">
        <v>202635.3</v>
      </c>
      <c r="V317" s="49">
        <v>1.2708734770911213E-2</v>
      </c>
      <c r="W317" s="107" t="s">
        <v>290</v>
      </c>
      <c r="X317" s="49">
        <v>0</v>
      </c>
      <c r="Y317" s="49">
        <v>0</v>
      </c>
      <c r="Z317" s="49">
        <v>10884</v>
      </c>
      <c r="AA317" s="49">
        <v>1.2708734770911213E-2</v>
      </c>
      <c r="AB317" s="107" t="s">
        <v>290</v>
      </c>
      <c r="AC317" s="49">
        <v>5.532</v>
      </c>
      <c r="AD317" s="49">
        <v>433</v>
      </c>
      <c r="AE317" s="49">
        <v>5</v>
      </c>
      <c r="AF317" s="49">
        <v>1</v>
      </c>
      <c r="AG317" s="49">
        <v>4</v>
      </c>
      <c r="AH317" s="49">
        <v>4.5</v>
      </c>
      <c r="AI317" s="49">
        <v>5</v>
      </c>
      <c r="AJ317" s="49">
        <v>15</v>
      </c>
      <c r="AK317" s="107" t="s">
        <v>244</v>
      </c>
    </row>
    <row r="318" spans="1:37" x14ac:dyDescent="0.25">
      <c r="A318">
        <v>9005298300</v>
      </c>
      <c r="B318" t="s">
        <v>2318</v>
      </c>
      <c r="C318" t="s">
        <v>2089</v>
      </c>
      <c r="E318">
        <v>3</v>
      </c>
      <c r="F318" t="s">
        <v>239</v>
      </c>
      <c r="I318" s="49">
        <v>9001070300</v>
      </c>
      <c r="J318" s="49">
        <v>9001070300</v>
      </c>
      <c r="K318" s="107" t="s">
        <v>240</v>
      </c>
      <c r="L318" s="107" t="s">
        <v>244</v>
      </c>
      <c r="M318" s="49">
        <v>52641.309099999999</v>
      </c>
      <c r="N318" s="49">
        <v>1.808941612791681E-3</v>
      </c>
      <c r="O318" s="49">
        <v>0</v>
      </c>
      <c r="P318" s="49">
        <v>0</v>
      </c>
      <c r="Q318" s="107" t="s">
        <v>290</v>
      </c>
      <c r="R318" s="107" t="s">
        <v>1965</v>
      </c>
      <c r="S318" s="49">
        <v>16956.723999999998</v>
      </c>
      <c r="T318" s="49">
        <v>1.808941612791681E-3</v>
      </c>
      <c r="U318" s="49">
        <v>0</v>
      </c>
      <c r="V318" s="49">
        <v>0</v>
      </c>
      <c r="W318" s="107" t="s">
        <v>1965</v>
      </c>
      <c r="X318" s="49">
        <v>35684.585099999997</v>
      </c>
      <c r="Y318" s="49">
        <v>1.808941612791681E-3</v>
      </c>
      <c r="Z318" s="49">
        <v>0</v>
      </c>
      <c r="AA318" s="49">
        <v>0</v>
      </c>
      <c r="AB318" s="107" t="s">
        <v>1965</v>
      </c>
      <c r="AC318" s="49">
        <v>5.532</v>
      </c>
      <c r="AD318" s="49">
        <v>433</v>
      </c>
      <c r="AE318" s="49">
        <v>5</v>
      </c>
      <c r="AF318" s="49">
        <v>1</v>
      </c>
      <c r="AG318" s="49">
        <v>4</v>
      </c>
      <c r="AH318" s="49">
        <v>4.5</v>
      </c>
      <c r="AI318" s="49">
        <v>5</v>
      </c>
      <c r="AJ318" s="49">
        <v>15</v>
      </c>
      <c r="AK318" s="107" t="s">
        <v>244</v>
      </c>
    </row>
    <row r="319" spans="1:37" x14ac:dyDescent="0.25">
      <c r="A319">
        <v>9005298400</v>
      </c>
      <c r="B319" t="s">
        <v>2319</v>
      </c>
      <c r="C319" t="s">
        <v>2089</v>
      </c>
      <c r="E319">
        <v>3</v>
      </c>
      <c r="F319" t="s">
        <v>239</v>
      </c>
      <c r="I319" s="49">
        <v>9001070400</v>
      </c>
      <c r="J319" s="49">
        <v>9001070400</v>
      </c>
      <c r="K319" s="107" t="s">
        <v>260</v>
      </c>
      <c r="L319" s="107" t="s">
        <v>239</v>
      </c>
      <c r="M319" s="49">
        <v>0</v>
      </c>
      <c r="N319" s="49">
        <v>0</v>
      </c>
      <c r="O319" s="49">
        <v>2503.5299999999997</v>
      </c>
      <c r="P319" s="49">
        <v>1.4901087986434646E-4</v>
      </c>
      <c r="Q319" s="107" t="s">
        <v>1966</v>
      </c>
      <c r="R319" s="107" t="s">
        <v>290</v>
      </c>
      <c r="S319" s="49">
        <v>0</v>
      </c>
      <c r="T319" s="49">
        <v>0</v>
      </c>
      <c r="U319" s="49">
        <v>1029.53</v>
      </c>
      <c r="V319" s="49">
        <v>1.4901087986434646E-4</v>
      </c>
      <c r="W319" s="107" t="s">
        <v>290</v>
      </c>
      <c r="X319" s="49">
        <v>0</v>
      </c>
      <c r="Y319" s="49">
        <v>0</v>
      </c>
      <c r="Z319" s="49">
        <v>1474</v>
      </c>
      <c r="AA319" s="49">
        <v>1.4901087986434646E-4</v>
      </c>
      <c r="AB319" s="107" t="s">
        <v>290</v>
      </c>
      <c r="AC319" s="49">
        <v>25.893000000000001</v>
      </c>
      <c r="AD319" s="49">
        <v>912</v>
      </c>
      <c r="AE319" s="49">
        <v>5</v>
      </c>
      <c r="AF319" s="49">
        <v>1</v>
      </c>
      <c r="AG319" s="49">
        <v>5</v>
      </c>
      <c r="AH319" s="49">
        <v>5</v>
      </c>
      <c r="AI319" s="49">
        <v>5</v>
      </c>
      <c r="AJ319" s="49">
        <v>7</v>
      </c>
      <c r="AK319" s="107" t="s">
        <v>244</v>
      </c>
    </row>
    <row r="320" spans="1:37" x14ac:dyDescent="0.25">
      <c r="A320">
        <v>9005303100</v>
      </c>
      <c r="B320" t="s">
        <v>2320</v>
      </c>
      <c r="C320" t="s">
        <v>2089</v>
      </c>
      <c r="E320">
        <v>4</v>
      </c>
      <c r="F320" t="s">
        <v>239</v>
      </c>
      <c r="I320" s="49">
        <v>9001070400</v>
      </c>
      <c r="J320" s="49">
        <v>9001070400</v>
      </c>
      <c r="K320" s="107" t="s">
        <v>240</v>
      </c>
      <c r="L320" s="107" t="s">
        <v>244</v>
      </c>
      <c r="M320" s="49">
        <v>23919.493000000002</v>
      </c>
      <c r="N320" s="49">
        <v>8.2195840081376946E-4</v>
      </c>
      <c r="O320" s="49">
        <v>0</v>
      </c>
      <c r="P320" s="49">
        <v>0</v>
      </c>
      <c r="Q320" s="107" t="s">
        <v>290</v>
      </c>
      <c r="R320" s="107" t="s">
        <v>1965</v>
      </c>
      <c r="S320" s="49">
        <v>17866.1715</v>
      </c>
      <c r="T320" s="49">
        <v>8.2195840081376946E-4</v>
      </c>
      <c r="U320" s="49">
        <v>0</v>
      </c>
      <c r="V320" s="49">
        <v>0</v>
      </c>
      <c r="W320" s="107" t="s">
        <v>1965</v>
      </c>
      <c r="X320" s="49">
        <v>6053.3215</v>
      </c>
      <c r="Y320" s="49">
        <v>8.2195840081376946E-4</v>
      </c>
      <c r="Z320" s="49">
        <v>0</v>
      </c>
      <c r="AA320" s="49">
        <v>0</v>
      </c>
      <c r="AB320" s="107" t="s">
        <v>1965</v>
      </c>
      <c r="AC320" s="49">
        <v>25.893000000000001</v>
      </c>
      <c r="AD320" s="49">
        <v>912</v>
      </c>
      <c r="AE320" s="49">
        <v>5</v>
      </c>
      <c r="AF320" s="49">
        <v>1</v>
      </c>
      <c r="AG320" s="49">
        <v>5</v>
      </c>
      <c r="AH320" s="49">
        <v>5</v>
      </c>
      <c r="AI320" s="49">
        <v>5</v>
      </c>
      <c r="AJ320" s="49">
        <v>7</v>
      </c>
      <c r="AK320" s="107" t="s">
        <v>244</v>
      </c>
    </row>
    <row r="321" spans="1:37" x14ac:dyDescent="0.25">
      <c r="A321">
        <v>9001030400</v>
      </c>
      <c r="B321" t="s">
        <v>2321</v>
      </c>
      <c r="C321" t="s">
        <v>1996</v>
      </c>
      <c r="E321">
        <v>2</v>
      </c>
      <c r="F321" t="s">
        <v>239</v>
      </c>
      <c r="I321" s="49">
        <v>9001070400</v>
      </c>
      <c r="J321" s="49">
        <v>9001070400</v>
      </c>
      <c r="K321" s="107" t="s">
        <v>243</v>
      </c>
      <c r="L321" s="107" t="s">
        <v>244</v>
      </c>
      <c r="M321" s="49">
        <v>50.864100000000001</v>
      </c>
      <c r="N321" s="49">
        <v>1.7478704207832351E-6</v>
      </c>
      <c r="O321" s="49">
        <v>0</v>
      </c>
      <c r="P321" s="49">
        <v>0</v>
      </c>
      <c r="Q321" s="107" t="s">
        <v>290</v>
      </c>
      <c r="R321" s="107" t="s">
        <v>290</v>
      </c>
      <c r="S321" s="49">
        <v>50.864100000000001</v>
      </c>
      <c r="T321" s="49">
        <v>1.7478704207832351E-6</v>
      </c>
      <c r="U321" s="49">
        <v>0</v>
      </c>
      <c r="V321" s="49">
        <v>0</v>
      </c>
      <c r="W321" s="107" t="s">
        <v>290</v>
      </c>
      <c r="X321" s="49">
        <v>0</v>
      </c>
      <c r="Y321" s="49">
        <v>1.7478704207832351E-6</v>
      </c>
      <c r="Z321" s="49">
        <v>0</v>
      </c>
      <c r="AA321" s="49">
        <v>0</v>
      </c>
      <c r="AB321" s="107" t="s">
        <v>290</v>
      </c>
      <c r="AC321" s="49">
        <v>25.893000000000001</v>
      </c>
      <c r="AD321" s="49">
        <v>912</v>
      </c>
      <c r="AE321" s="49">
        <v>5</v>
      </c>
      <c r="AF321" s="49">
        <v>1</v>
      </c>
      <c r="AG321" s="49">
        <v>5</v>
      </c>
      <c r="AH321" s="49">
        <v>5</v>
      </c>
      <c r="AI321" s="49">
        <v>5</v>
      </c>
      <c r="AJ321" s="49">
        <v>7</v>
      </c>
      <c r="AK321" s="107" t="s">
        <v>244</v>
      </c>
    </row>
    <row r="322" spans="1:37" x14ac:dyDescent="0.25">
      <c r="A322">
        <v>9005310100</v>
      </c>
      <c r="B322" t="s">
        <v>2322</v>
      </c>
      <c r="C322" t="s">
        <v>2089</v>
      </c>
      <c r="E322">
        <v>5</v>
      </c>
      <c r="F322" t="s">
        <v>239</v>
      </c>
      <c r="I322" s="49">
        <v>9001070500</v>
      </c>
      <c r="J322" s="49">
        <v>9001070500</v>
      </c>
      <c r="K322" s="107" t="s">
        <v>260</v>
      </c>
      <c r="L322" s="107" t="s">
        <v>239</v>
      </c>
      <c r="M322" s="49">
        <v>0</v>
      </c>
      <c r="N322" s="49">
        <v>0</v>
      </c>
      <c r="O322" s="49">
        <v>16596.989999999998</v>
      </c>
      <c r="P322" s="49">
        <v>9.8785797773534145E-4</v>
      </c>
      <c r="Q322" s="107" t="s">
        <v>1966</v>
      </c>
      <c r="R322" s="107" t="s">
        <v>290</v>
      </c>
      <c r="S322" s="49">
        <v>0</v>
      </c>
      <c r="T322" s="49">
        <v>0</v>
      </c>
      <c r="U322" s="49">
        <v>359.75</v>
      </c>
      <c r="V322" s="49">
        <v>9.8785797773534145E-4</v>
      </c>
      <c r="W322" s="107" t="s">
        <v>290</v>
      </c>
      <c r="X322" s="49">
        <v>0</v>
      </c>
      <c r="Y322" s="49">
        <v>0</v>
      </c>
      <c r="Z322" s="49">
        <v>16237.24</v>
      </c>
      <c r="AA322" s="49">
        <v>9.8785797773534145E-4</v>
      </c>
      <c r="AB322" s="107" t="s">
        <v>290</v>
      </c>
      <c r="AC322" s="49">
        <v>15.334</v>
      </c>
      <c r="AD322" s="49">
        <v>1275</v>
      </c>
      <c r="AE322" s="49">
        <v>5</v>
      </c>
      <c r="AF322" s="49">
        <v>1</v>
      </c>
      <c r="AG322" s="49">
        <v>5</v>
      </c>
      <c r="AH322" s="49">
        <v>5</v>
      </c>
      <c r="AI322" s="49">
        <v>5</v>
      </c>
      <c r="AJ322" s="49">
        <v>9</v>
      </c>
      <c r="AK322" s="107" t="s">
        <v>244</v>
      </c>
    </row>
    <row r="323" spans="1:37" x14ac:dyDescent="0.25">
      <c r="A323">
        <v>9005310200</v>
      </c>
      <c r="B323" t="s">
        <v>2323</v>
      </c>
      <c r="C323" t="s">
        <v>2089</v>
      </c>
      <c r="E323">
        <v>5</v>
      </c>
      <c r="F323" t="s">
        <v>239</v>
      </c>
      <c r="I323" s="49">
        <v>9001070500</v>
      </c>
      <c r="J323" s="49">
        <v>9001070500</v>
      </c>
      <c r="K323" s="107" t="s">
        <v>240</v>
      </c>
      <c r="L323" s="107" t="s">
        <v>244</v>
      </c>
      <c r="M323" s="49">
        <v>29086.940599999998</v>
      </c>
      <c r="N323" s="49">
        <v>9.995301815193616E-4</v>
      </c>
      <c r="O323" s="49">
        <v>0</v>
      </c>
      <c r="P323" s="49">
        <v>0</v>
      </c>
      <c r="Q323" s="107" t="s">
        <v>290</v>
      </c>
      <c r="R323" s="107" t="s">
        <v>1965</v>
      </c>
      <c r="S323" s="49">
        <v>23101.568599999999</v>
      </c>
      <c r="T323" s="49">
        <v>9.995301815193616E-4</v>
      </c>
      <c r="U323" s="49">
        <v>0</v>
      </c>
      <c r="V323" s="49">
        <v>0</v>
      </c>
      <c r="W323" s="107" t="s">
        <v>1965</v>
      </c>
      <c r="X323" s="49">
        <v>5985.3720000000003</v>
      </c>
      <c r="Y323" s="49">
        <v>9.995301815193616E-4</v>
      </c>
      <c r="Z323" s="49">
        <v>0</v>
      </c>
      <c r="AA323" s="49">
        <v>0</v>
      </c>
      <c r="AB323" s="107" t="s">
        <v>1965</v>
      </c>
      <c r="AC323" s="49">
        <v>15.334</v>
      </c>
      <c r="AD323" s="49">
        <v>1275</v>
      </c>
      <c r="AE323" s="49">
        <v>5</v>
      </c>
      <c r="AF323" s="49">
        <v>1</v>
      </c>
      <c r="AG323" s="49">
        <v>5</v>
      </c>
      <c r="AH323" s="49">
        <v>5</v>
      </c>
      <c r="AI323" s="49">
        <v>5</v>
      </c>
      <c r="AJ323" s="49">
        <v>9</v>
      </c>
      <c r="AK323" s="107" t="s">
        <v>244</v>
      </c>
    </row>
    <row r="324" spans="1:37" x14ac:dyDescent="0.25">
      <c r="A324">
        <v>9005310300</v>
      </c>
      <c r="B324" t="s">
        <v>2324</v>
      </c>
      <c r="C324" t="s">
        <v>2089</v>
      </c>
      <c r="E324">
        <v>6</v>
      </c>
      <c r="F324" t="s">
        <v>244</v>
      </c>
      <c r="I324" s="49">
        <v>9001070600</v>
      </c>
      <c r="J324" s="49">
        <v>9001070600</v>
      </c>
      <c r="K324" s="107" t="s">
        <v>260</v>
      </c>
      <c r="L324" s="107" t="s">
        <v>239</v>
      </c>
      <c r="M324" s="49">
        <v>0</v>
      </c>
      <c r="N324" s="49">
        <v>0</v>
      </c>
      <c r="O324" s="49">
        <v>110631.34</v>
      </c>
      <c r="P324" s="49">
        <v>6.584811571649498E-3</v>
      </c>
      <c r="Q324" s="107" t="s">
        <v>1966</v>
      </c>
      <c r="R324" s="107" t="s">
        <v>290</v>
      </c>
      <c r="S324" s="49">
        <v>0</v>
      </c>
      <c r="T324" s="49">
        <v>0</v>
      </c>
      <c r="U324" s="49">
        <v>96774.69</v>
      </c>
      <c r="V324" s="49">
        <v>6.584811571649498E-3</v>
      </c>
      <c r="W324" s="107" t="s">
        <v>290</v>
      </c>
      <c r="X324" s="49">
        <v>0</v>
      </c>
      <c r="Y324" s="49">
        <v>0</v>
      </c>
      <c r="Z324" s="49">
        <v>13856.65</v>
      </c>
      <c r="AA324" s="49">
        <v>6.584811571649498E-3</v>
      </c>
      <c r="AB324" s="107" t="s">
        <v>290</v>
      </c>
      <c r="AC324" s="49">
        <v>18.832999999999998</v>
      </c>
      <c r="AD324" s="49">
        <v>974</v>
      </c>
      <c r="AE324" s="49">
        <v>5</v>
      </c>
      <c r="AF324" s="49">
        <v>1</v>
      </c>
      <c r="AG324" s="49">
        <v>4</v>
      </c>
      <c r="AH324" s="49">
        <v>4.5</v>
      </c>
      <c r="AI324" s="49">
        <v>5</v>
      </c>
      <c r="AJ324" s="49">
        <v>5</v>
      </c>
      <c r="AK324" s="107" t="s">
        <v>239</v>
      </c>
    </row>
    <row r="325" spans="1:37" x14ac:dyDescent="0.25">
      <c r="A325">
        <v>9005310400</v>
      </c>
      <c r="B325" t="s">
        <v>2325</v>
      </c>
      <c r="C325" t="s">
        <v>2089</v>
      </c>
      <c r="E325">
        <v>4</v>
      </c>
      <c r="F325" t="s">
        <v>239</v>
      </c>
      <c r="I325" s="49">
        <v>9001070600</v>
      </c>
      <c r="J325" s="49">
        <v>9001070600</v>
      </c>
      <c r="K325" s="107" t="s">
        <v>240</v>
      </c>
      <c r="L325" s="107" t="s">
        <v>244</v>
      </c>
      <c r="M325" s="49">
        <v>144313.22889999999</v>
      </c>
      <c r="N325" s="49">
        <v>4.9591130900188997E-3</v>
      </c>
      <c r="O325" s="49">
        <v>0</v>
      </c>
      <c r="P325" s="49">
        <v>0</v>
      </c>
      <c r="Q325" s="107" t="s">
        <v>290</v>
      </c>
      <c r="R325" s="107" t="s">
        <v>1965</v>
      </c>
      <c r="S325" s="49">
        <v>35967.757299999997</v>
      </c>
      <c r="T325" s="49">
        <v>4.9591130900188997E-3</v>
      </c>
      <c r="U325" s="49">
        <v>0</v>
      </c>
      <c r="V325" s="49">
        <v>0</v>
      </c>
      <c r="W325" s="107" t="s">
        <v>1965</v>
      </c>
      <c r="X325" s="49">
        <v>108345.4716</v>
      </c>
      <c r="Y325" s="49">
        <v>4.9591130900188997E-3</v>
      </c>
      <c r="Z325" s="49">
        <v>0</v>
      </c>
      <c r="AA325" s="49">
        <v>0</v>
      </c>
      <c r="AB325" s="107" t="s">
        <v>1965</v>
      </c>
      <c r="AC325" s="49">
        <v>18.832999999999998</v>
      </c>
      <c r="AD325" s="49">
        <v>974</v>
      </c>
      <c r="AE325" s="49">
        <v>5</v>
      </c>
      <c r="AF325" s="49">
        <v>1</v>
      </c>
      <c r="AG325" s="49">
        <v>4</v>
      </c>
      <c r="AH325" s="49">
        <v>4.5</v>
      </c>
      <c r="AI325" s="49">
        <v>5</v>
      </c>
      <c r="AJ325" s="49">
        <v>5</v>
      </c>
      <c r="AK325" s="107" t="s">
        <v>239</v>
      </c>
    </row>
    <row r="326" spans="1:37" x14ac:dyDescent="0.25">
      <c r="A326">
        <v>9005310500</v>
      </c>
      <c r="B326" t="s">
        <v>2326</v>
      </c>
      <c r="C326" t="s">
        <v>2089</v>
      </c>
      <c r="E326">
        <v>5</v>
      </c>
      <c r="F326" t="s">
        <v>239</v>
      </c>
      <c r="I326" s="49">
        <v>9001070900</v>
      </c>
      <c r="J326" s="49">
        <v>9001070900</v>
      </c>
      <c r="K326" s="107" t="s">
        <v>260</v>
      </c>
      <c r="L326" s="107" t="s">
        <v>239</v>
      </c>
      <c r="M326" s="49">
        <v>0</v>
      </c>
      <c r="N326" s="49">
        <v>0</v>
      </c>
      <c r="O326" s="49">
        <v>30327.010000000002</v>
      </c>
      <c r="P326" s="49">
        <v>1.805073014405593E-3</v>
      </c>
      <c r="Q326" s="107" t="s">
        <v>1966</v>
      </c>
      <c r="R326" s="107" t="s">
        <v>290</v>
      </c>
      <c r="S326" s="49">
        <v>0</v>
      </c>
      <c r="T326" s="49">
        <v>0</v>
      </c>
      <c r="U326" s="49">
        <v>4170.01</v>
      </c>
      <c r="V326" s="49">
        <v>1.805073014405593E-3</v>
      </c>
      <c r="W326" s="107" t="s">
        <v>290</v>
      </c>
      <c r="X326" s="49">
        <v>0</v>
      </c>
      <c r="Y326" s="49">
        <v>0</v>
      </c>
      <c r="Z326" s="49">
        <v>26157</v>
      </c>
      <c r="AA326" s="49">
        <v>1.805073014405593E-3</v>
      </c>
      <c r="AB326" s="107" t="s">
        <v>290</v>
      </c>
      <c r="AC326" s="49">
        <v>20.158000000000001</v>
      </c>
      <c r="AD326" s="49">
        <v>1228</v>
      </c>
      <c r="AE326" s="49">
        <v>5</v>
      </c>
      <c r="AF326" s="49">
        <v>1</v>
      </c>
      <c r="AG326" s="49">
        <v>5</v>
      </c>
      <c r="AH326" s="49">
        <v>5</v>
      </c>
      <c r="AI326" s="49">
        <v>5</v>
      </c>
      <c r="AJ326" s="49">
        <v>7</v>
      </c>
      <c r="AK326" s="107" t="s">
        <v>244</v>
      </c>
    </row>
    <row r="327" spans="1:37" x14ac:dyDescent="0.25">
      <c r="A327">
        <v>9005310602</v>
      </c>
      <c r="B327" t="s">
        <v>2327</v>
      </c>
      <c r="C327" t="s">
        <v>2089</v>
      </c>
      <c r="E327">
        <v>4</v>
      </c>
      <c r="F327" t="s">
        <v>239</v>
      </c>
      <c r="I327" s="49">
        <v>9001070900</v>
      </c>
      <c r="J327" s="49">
        <v>9001070900</v>
      </c>
      <c r="K327" s="107" t="s">
        <v>240</v>
      </c>
      <c r="L327" s="107" t="s">
        <v>244</v>
      </c>
      <c r="M327" s="49">
        <v>40068.741500000004</v>
      </c>
      <c r="N327" s="49">
        <v>1.3769037113771734E-3</v>
      </c>
      <c r="O327" s="49">
        <v>0</v>
      </c>
      <c r="P327" s="49">
        <v>0</v>
      </c>
      <c r="Q327" s="107" t="s">
        <v>290</v>
      </c>
      <c r="R327" s="107" t="s">
        <v>1965</v>
      </c>
      <c r="S327" s="49">
        <v>29174.958600000002</v>
      </c>
      <c r="T327" s="49">
        <v>1.3769037113771734E-3</v>
      </c>
      <c r="U327" s="49">
        <v>0</v>
      </c>
      <c r="V327" s="49">
        <v>0</v>
      </c>
      <c r="W327" s="107" t="s">
        <v>1965</v>
      </c>
      <c r="X327" s="49">
        <v>10893.7829</v>
      </c>
      <c r="Y327" s="49">
        <v>1.3769037113771734E-3</v>
      </c>
      <c r="Z327" s="49">
        <v>0</v>
      </c>
      <c r="AA327" s="49">
        <v>0</v>
      </c>
      <c r="AB327" s="107" t="s">
        <v>1965</v>
      </c>
      <c r="AC327" s="49">
        <v>20.158000000000001</v>
      </c>
      <c r="AD327" s="49">
        <v>1228</v>
      </c>
      <c r="AE327" s="49">
        <v>5</v>
      </c>
      <c r="AF327" s="49">
        <v>1</v>
      </c>
      <c r="AG327" s="49">
        <v>5</v>
      </c>
      <c r="AH327" s="49">
        <v>5</v>
      </c>
      <c r="AI327" s="49">
        <v>5</v>
      </c>
      <c r="AJ327" s="49">
        <v>7</v>
      </c>
      <c r="AK327" s="107" t="s">
        <v>244</v>
      </c>
    </row>
    <row r="328" spans="1:37" x14ac:dyDescent="0.25">
      <c r="A328">
        <v>9005310700</v>
      </c>
      <c r="B328" t="s">
        <v>2328</v>
      </c>
      <c r="C328" t="s">
        <v>2089</v>
      </c>
      <c r="E328">
        <v>5</v>
      </c>
      <c r="F328" t="s">
        <v>239</v>
      </c>
      <c r="I328" s="49">
        <v>9001071000</v>
      </c>
      <c r="J328" s="49">
        <v>9001071000</v>
      </c>
      <c r="K328" s="107" t="s">
        <v>260</v>
      </c>
      <c r="L328" s="107" t="s">
        <v>239</v>
      </c>
      <c r="M328" s="49">
        <v>0</v>
      </c>
      <c r="N328" s="49">
        <v>0</v>
      </c>
      <c r="O328" s="49">
        <v>17169.5</v>
      </c>
      <c r="P328" s="49">
        <v>1.0219339499949658E-3</v>
      </c>
      <c r="Q328" s="107" t="s">
        <v>1966</v>
      </c>
      <c r="R328" s="107" t="s">
        <v>290</v>
      </c>
      <c r="S328" s="49">
        <v>0</v>
      </c>
      <c r="T328" s="49">
        <v>0</v>
      </c>
      <c r="U328" s="49">
        <v>14379.5</v>
      </c>
      <c r="V328" s="49">
        <v>1.0219339499949658E-3</v>
      </c>
      <c r="W328" s="107" t="s">
        <v>290</v>
      </c>
      <c r="X328" s="49">
        <v>0</v>
      </c>
      <c r="Y328" s="49">
        <v>0</v>
      </c>
      <c r="Z328" s="49">
        <v>2790</v>
      </c>
      <c r="AA328" s="49">
        <v>1.0219339499949658E-3</v>
      </c>
      <c r="AB328" s="107" t="s">
        <v>290</v>
      </c>
      <c r="AC328" s="49">
        <v>27.215</v>
      </c>
      <c r="AD328" s="49">
        <v>1323</v>
      </c>
      <c r="AE328" s="49">
        <v>5</v>
      </c>
      <c r="AF328" s="49">
        <v>1</v>
      </c>
      <c r="AG328" s="49">
        <v>5</v>
      </c>
      <c r="AH328" s="49">
        <v>5</v>
      </c>
      <c r="AI328" s="49">
        <v>5</v>
      </c>
      <c r="AJ328" s="49">
        <v>7</v>
      </c>
      <c r="AK328" s="107" t="s">
        <v>244</v>
      </c>
    </row>
    <row r="329" spans="1:37" x14ac:dyDescent="0.25">
      <c r="A329">
        <v>9005310801</v>
      </c>
      <c r="B329" t="s">
        <v>2329</v>
      </c>
      <c r="C329" t="s">
        <v>2089</v>
      </c>
      <c r="E329">
        <v>5</v>
      </c>
      <c r="F329" t="s">
        <v>239</v>
      </c>
      <c r="I329" s="49">
        <v>9001071000</v>
      </c>
      <c r="J329" s="49">
        <v>9001071000</v>
      </c>
      <c r="K329" s="107" t="s">
        <v>240</v>
      </c>
      <c r="L329" s="107" t="s">
        <v>244</v>
      </c>
      <c r="M329" s="49">
        <v>63545.393400000001</v>
      </c>
      <c r="N329" s="49">
        <v>2.1836445253311122E-3</v>
      </c>
      <c r="O329" s="49">
        <v>0</v>
      </c>
      <c r="P329" s="49">
        <v>0</v>
      </c>
      <c r="Q329" s="107" t="s">
        <v>290</v>
      </c>
      <c r="R329" s="107" t="s">
        <v>1965</v>
      </c>
      <c r="S329" s="49">
        <v>37249.348899999997</v>
      </c>
      <c r="T329" s="49">
        <v>2.1836445253311122E-3</v>
      </c>
      <c r="U329" s="49">
        <v>0</v>
      </c>
      <c r="V329" s="49">
        <v>0</v>
      </c>
      <c r="W329" s="107" t="s">
        <v>1965</v>
      </c>
      <c r="X329" s="49">
        <v>26296.0445</v>
      </c>
      <c r="Y329" s="49">
        <v>2.1836445253311122E-3</v>
      </c>
      <c r="Z329" s="49">
        <v>0</v>
      </c>
      <c r="AA329" s="49">
        <v>0</v>
      </c>
      <c r="AB329" s="107" t="s">
        <v>1965</v>
      </c>
      <c r="AC329" s="49">
        <v>27.215</v>
      </c>
      <c r="AD329" s="49">
        <v>1323</v>
      </c>
      <c r="AE329" s="49">
        <v>5</v>
      </c>
      <c r="AF329" s="49">
        <v>1</v>
      </c>
      <c r="AG329" s="49">
        <v>5</v>
      </c>
      <c r="AH329" s="49">
        <v>5</v>
      </c>
      <c r="AI329" s="49">
        <v>5</v>
      </c>
      <c r="AJ329" s="49">
        <v>7</v>
      </c>
      <c r="AK329" s="107" t="s">
        <v>244</v>
      </c>
    </row>
    <row r="330" spans="1:37" x14ac:dyDescent="0.25">
      <c r="A330">
        <v>9005310803</v>
      </c>
      <c r="B330" t="s">
        <v>2330</v>
      </c>
      <c r="C330" t="s">
        <v>2089</v>
      </c>
      <c r="E330">
        <v>6</v>
      </c>
      <c r="F330" t="s">
        <v>244</v>
      </c>
      <c r="I330" s="49">
        <v>9001071100</v>
      </c>
      <c r="J330" s="49">
        <v>9001071100</v>
      </c>
      <c r="K330" s="107" t="s">
        <v>240</v>
      </c>
      <c r="L330" s="107" t="s">
        <v>239</v>
      </c>
      <c r="M330" s="49">
        <v>66899.110799999995</v>
      </c>
      <c r="N330" s="49">
        <v>2.2988901198295114E-3</v>
      </c>
      <c r="O330" s="49">
        <v>29836.83</v>
      </c>
      <c r="P330" s="49">
        <v>1.7758973492080898E-3</v>
      </c>
      <c r="Q330" s="107" t="s">
        <v>1965</v>
      </c>
      <c r="R330" s="107" t="s">
        <v>1965</v>
      </c>
      <c r="S330" s="49">
        <v>51783.790099999998</v>
      </c>
      <c r="T330" s="49">
        <v>2.2988901198295114E-3</v>
      </c>
      <c r="U330" s="49">
        <v>21423.83</v>
      </c>
      <c r="V330" s="49">
        <v>1.7758973492080898E-3</v>
      </c>
      <c r="W330" s="107" t="s">
        <v>1965</v>
      </c>
      <c r="X330" s="49">
        <v>15115.3207</v>
      </c>
      <c r="Y330" s="49">
        <v>2.2988901198295114E-3</v>
      </c>
      <c r="Z330" s="49">
        <v>8413</v>
      </c>
      <c r="AA330" s="49">
        <v>1.7758973492080898E-3</v>
      </c>
      <c r="AB330" s="107" t="s">
        <v>1965</v>
      </c>
      <c r="AC330" s="49">
        <v>25.632999999999999</v>
      </c>
      <c r="AD330" s="49">
        <v>1271</v>
      </c>
      <c r="AE330" s="49">
        <v>5</v>
      </c>
      <c r="AF330" s="49">
        <v>1</v>
      </c>
      <c r="AG330" s="49">
        <v>5</v>
      </c>
      <c r="AH330" s="49">
        <v>5</v>
      </c>
      <c r="AI330" s="49">
        <v>5</v>
      </c>
      <c r="AJ330" s="49">
        <v>6</v>
      </c>
      <c r="AK330" s="107" t="s">
        <v>244</v>
      </c>
    </row>
    <row r="331" spans="1:37" x14ac:dyDescent="0.25">
      <c r="A331">
        <v>9005310804</v>
      </c>
      <c r="B331" t="s">
        <v>2331</v>
      </c>
      <c r="C331" t="s">
        <v>2089</v>
      </c>
      <c r="E331">
        <v>4</v>
      </c>
      <c r="F331" t="s">
        <v>239</v>
      </c>
      <c r="I331" s="49">
        <v>9001071200</v>
      </c>
      <c r="J331" s="49">
        <v>9001071200</v>
      </c>
      <c r="K331" s="107" t="s">
        <v>260</v>
      </c>
      <c r="L331" s="107" t="s">
        <v>239</v>
      </c>
      <c r="M331" s="49">
        <v>0</v>
      </c>
      <c r="N331" s="49">
        <v>0</v>
      </c>
      <c r="O331" s="49">
        <v>20104.86</v>
      </c>
      <c r="P331" s="49">
        <v>1.1966474850109664E-3</v>
      </c>
      <c r="Q331" s="107" t="s">
        <v>1966</v>
      </c>
      <c r="R331" s="107" t="s">
        <v>290</v>
      </c>
      <c r="S331" s="49">
        <v>0</v>
      </c>
      <c r="T331" s="49">
        <v>0</v>
      </c>
      <c r="U331" s="49">
        <v>4593.8599999999997</v>
      </c>
      <c r="V331" s="49">
        <v>1.1966474850109664E-3</v>
      </c>
      <c r="W331" s="107" t="s">
        <v>290</v>
      </c>
      <c r="X331" s="49">
        <v>0</v>
      </c>
      <c r="Y331" s="49">
        <v>0</v>
      </c>
      <c r="Z331" s="49">
        <v>15511</v>
      </c>
      <c r="AA331" s="49">
        <v>1.1966474850109664E-3</v>
      </c>
      <c r="AB331" s="107" t="s">
        <v>290</v>
      </c>
      <c r="AC331" s="49">
        <v>13.99</v>
      </c>
      <c r="AD331" s="49">
        <v>1107</v>
      </c>
      <c r="AE331" s="49">
        <v>5</v>
      </c>
      <c r="AF331" s="49">
        <v>1</v>
      </c>
      <c r="AG331" s="49">
        <v>5</v>
      </c>
      <c r="AH331" s="49">
        <v>5</v>
      </c>
      <c r="AI331" s="49">
        <v>5</v>
      </c>
      <c r="AJ331" s="49">
        <v>7</v>
      </c>
      <c r="AK331" s="107" t="s">
        <v>244</v>
      </c>
    </row>
    <row r="332" spans="1:37" x14ac:dyDescent="0.25">
      <c r="A332">
        <v>9005320200</v>
      </c>
      <c r="B332" t="s">
        <v>2332</v>
      </c>
      <c r="C332" t="s">
        <v>2089</v>
      </c>
      <c r="E332">
        <v>4</v>
      </c>
      <c r="F332" t="s">
        <v>239</v>
      </c>
      <c r="I332" s="49">
        <v>9001071200</v>
      </c>
      <c r="J332" s="49">
        <v>9001071200</v>
      </c>
      <c r="K332" s="107" t="s">
        <v>240</v>
      </c>
      <c r="L332" s="107" t="s">
        <v>244</v>
      </c>
      <c r="M332" s="49">
        <v>65667.876300000004</v>
      </c>
      <c r="N332" s="49">
        <v>2.256580546602072E-3</v>
      </c>
      <c r="O332" s="49">
        <v>0</v>
      </c>
      <c r="P332" s="49">
        <v>0</v>
      </c>
      <c r="Q332" s="107" t="s">
        <v>290</v>
      </c>
      <c r="R332" s="107" t="s">
        <v>1965</v>
      </c>
      <c r="S332" s="49">
        <v>45169.658199999998</v>
      </c>
      <c r="T332" s="49">
        <v>2.256580546602072E-3</v>
      </c>
      <c r="U332" s="49">
        <v>0</v>
      </c>
      <c r="V332" s="49">
        <v>0</v>
      </c>
      <c r="W332" s="107" t="s">
        <v>1965</v>
      </c>
      <c r="X332" s="49">
        <v>20498.218099999998</v>
      </c>
      <c r="Y332" s="49">
        <v>2.256580546602072E-3</v>
      </c>
      <c r="Z332" s="49">
        <v>0</v>
      </c>
      <c r="AA332" s="49">
        <v>0</v>
      </c>
      <c r="AB332" s="107" t="s">
        <v>1965</v>
      </c>
      <c r="AC332" s="49">
        <v>13.99</v>
      </c>
      <c r="AD332" s="49">
        <v>1107</v>
      </c>
      <c r="AE332" s="49">
        <v>5</v>
      </c>
      <c r="AF332" s="49">
        <v>1</v>
      </c>
      <c r="AG332" s="49">
        <v>5</v>
      </c>
      <c r="AH332" s="49">
        <v>5</v>
      </c>
      <c r="AI332" s="49">
        <v>5</v>
      </c>
      <c r="AJ332" s="49">
        <v>7</v>
      </c>
      <c r="AK332" s="107" t="s">
        <v>244</v>
      </c>
    </row>
    <row r="333" spans="1:37" x14ac:dyDescent="0.25">
      <c r="A333">
        <v>9003330100</v>
      </c>
      <c r="B333" t="s">
        <v>2333</v>
      </c>
      <c r="C333" t="s">
        <v>2140</v>
      </c>
      <c r="E333">
        <v>3</v>
      </c>
      <c r="F333" t="s">
        <v>239</v>
      </c>
      <c r="I333" s="49">
        <v>9001071300</v>
      </c>
      <c r="J333" s="49">
        <v>9001071300</v>
      </c>
      <c r="K333" s="107" t="s">
        <v>260</v>
      </c>
      <c r="L333" s="107" t="s">
        <v>239</v>
      </c>
      <c r="M333" s="49">
        <v>0</v>
      </c>
      <c r="N333" s="49">
        <v>0</v>
      </c>
      <c r="O333" s="49">
        <v>2772.3199999999997</v>
      </c>
      <c r="P333" s="49">
        <v>1.6500934379277458E-4</v>
      </c>
      <c r="Q333" s="107" t="s">
        <v>1966</v>
      </c>
      <c r="R333" s="107" t="s">
        <v>290</v>
      </c>
      <c r="S333" s="49">
        <v>0</v>
      </c>
      <c r="T333" s="49">
        <v>0</v>
      </c>
      <c r="U333" s="49">
        <v>1572.32</v>
      </c>
      <c r="V333" s="49">
        <v>1.6500934379277458E-4</v>
      </c>
      <c r="W333" s="107" t="s">
        <v>290</v>
      </c>
      <c r="X333" s="49">
        <v>0</v>
      </c>
      <c r="Y333" s="49">
        <v>0</v>
      </c>
      <c r="Z333" s="49">
        <v>1200</v>
      </c>
      <c r="AA333" s="49">
        <v>1.6500934379277458E-4</v>
      </c>
      <c r="AB333" s="107" t="s">
        <v>290</v>
      </c>
      <c r="AC333" s="49">
        <v>17.510999999999999</v>
      </c>
      <c r="AD333" s="49">
        <v>1078</v>
      </c>
      <c r="AE333" s="49">
        <v>5</v>
      </c>
      <c r="AF333" s="49">
        <v>1</v>
      </c>
      <c r="AG333" s="49">
        <v>5</v>
      </c>
      <c r="AH333" s="49">
        <v>5</v>
      </c>
      <c r="AI333" s="49">
        <v>5</v>
      </c>
      <c r="AJ333" s="49">
        <v>7</v>
      </c>
      <c r="AK333" s="107" t="s">
        <v>244</v>
      </c>
    </row>
    <row r="334" spans="1:37" x14ac:dyDescent="0.25">
      <c r="A334">
        <v>9005342100</v>
      </c>
      <c r="B334" t="s">
        <v>2334</v>
      </c>
      <c r="C334" t="s">
        <v>2089</v>
      </c>
      <c r="E334">
        <v>4</v>
      </c>
      <c r="F334" t="s">
        <v>239</v>
      </c>
      <c r="I334" s="49">
        <v>9001071300</v>
      </c>
      <c r="J334" s="49">
        <v>9001071300</v>
      </c>
      <c r="K334" s="107" t="s">
        <v>240</v>
      </c>
      <c r="L334" s="107" t="s">
        <v>244</v>
      </c>
      <c r="M334" s="49">
        <v>54252.862399999998</v>
      </c>
      <c r="N334" s="49">
        <v>1.8643202854622997E-3</v>
      </c>
      <c r="O334" s="49">
        <v>0</v>
      </c>
      <c r="P334" s="49">
        <v>0</v>
      </c>
      <c r="Q334" s="107" t="s">
        <v>290</v>
      </c>
      <c r="R334" s="107" t="s">
        <v>1965</v>
      </c>
      <c r="S334" s="49">
        <v>34389.4211</v>
      </c>
      <c r="T334" s="49">
        <v>1.8643202854622997E-3</v>
      </c>
      <c r="U334" s="49">
        <v>0</v>
      </c>
      <c r="V334" s="49">
        <v>0</v>
      </c>
      <c r="W334" s="107" t="s">
        <v>1965</v>
      </c>
      <c r="X334" s="49">
        <v>19863.441299999999</v>
      </c>
      <c r="Y334" s="49">
        <v>1.8643202854622997E-3</v>
      </c>
      <c r="Z334" s="49">
        <v>0</v>
      </c>
      <c r="AA334" s="49">
        <v>0</v>
      </c>
      <c r="AB334" s="107" t="s">
        <v>1965</v>
      </c>
      <c r="AC334" s="49">
        <v>17.510999999999999</v>
      </c>
      <c r="AD334" s="49">
        <v>1078</v>
      </c>
      <c r="AE334" s="49">
        <v>5</v>
      </c>
      <c r="AF334" s="49">
        <v>1</v>
      </c>
      <c r="AG334" s="49">
        <v>5</v>
      </c>
      <c r="AH334" s="49">
        <v>5</v>
      </c>
      <c r="AI334" s="49">
        <v>5</v>
      </c>
      <c r="AJ334" s="49">
        <v>7</v>
      </c>
      <c r="AK334" s="107" t="s">
        <v>244</v>
      </c>
    </row>
    <row r="335" spans="1:37" x14ac:dyDescent="0.25">
      <c r="A335">
        <v>9009343101</v>
      </c>
      <c r="B335" t="s">
        <v>2335</v>
      </c>
      <c r="C335" t="s">
        <v>2021</v>
      </c>
      <c r="E335">
        <v>3</v>
      </c>
      <c r="F335" t="s">
        <v>239</v>
      </c>
      <c r="I335" s="49">
        <v>9001071400</v>
      </c>
      <c r="J335" s="49">
        <v>9001071400</v>
      </c>
      <c r="K335" s="107" t="s">
        <v>240</v>
      </c>
      <c r="L335" s="107" t="s">
        <v>239</v>
      </c>
      <c r="M335" s="49">
        <v>68350.4467</v>
      </c>
      <c r="N335" s="49">
        <v>2.3487631558260363E-3</v>
      </c>
      <c r="O335" s="49">
        <v>10239.369999999999</v>
      </c>
      <c r="P335" s="49">
        <v>6.094504691202395E-4</v>
      </c>
      <c r="Q335" s="107" t="s">
        <v>1965</v>
      </c>
      <c r="R335" s="107" t="s">
        <v>1965</v>
      </c>
      <c r="S335" s="49">
        <v>38432.275500000003</v>
      </c>
      <c r="T335" s="49">
        <v>2.3487631558260363E-3</v>
      </c>
      <c r="U335" s="49">
        <v>3327.16</v>
      </c>
      <c r="V335" s="49">
        <v>6.094504691202395E-4</v>
      </c>
      <c r="W335" s="107" t="s">
        <v>1965</v>
      </c>
      <c r="X335" s="49">
        <v>29918.171200000001</v>
      </c>
      <c r="Y335" s="49">
        <v>2.3487631558260363E-3</v>
      </c>
      <c r="Z335" s="49">
        <v>6912.21</v>
      </c>
      <c r="AA335" s="49">
        <v>6.094504691202395E-4</v>
      </c>
      <c r="AB335" s="107" t="s">
        <v>1965</v>
      </c>
      <c r="AC335" s="49">
        <v>22.64</v>
      </c>
      <c r="AD335" s="49">
        <v>1131</v>
      </c>
      <c r="AE335" s="49">
        <v>5</v>
      </c>
      <c r="AF335" s="49">
        <v>1</v>
      </c>
      <c r="AG335" s="49">
        <v>5</v>
      </c>
      <c r="AH335" s="49">
        <v>5</v>
      </c>
      <c r="AI335" s="49">
        <v>5</v>
      </c>
      <c r="AJ335" s="49">
        <v>7</v>
      </c>
      <c r="AK335" s="107" t="s">
        <v>244</v>
      </c>
    </row>
    <row r="336" spans="1:37" x14ac:dyDescent="0.25">
      <c r="A336">
        <v>9009343102</v>
      </c>
      <c r="B336" t="s">
        <v>2336</v>
      </c>
      <c r="C336" t="s">
        <v>2021</v>
      </c>
      <c r="E336">
        <v>3</v>
      </c>
      <c r="F336" t="s">
        <v>239</v>
      </c>
      <c r="I336" s="49">
        <v>9001071600</v>
      </c>
      <c r="J336" s="49">
        <v>9001071600</v>
      </c>
      <c r="K336" s="107" t="s">
        <v>260</v>
      </c>
      <c r="L336" s="107" t="s">
        <v>239</v>
      </c>
      <c r="M336" s="49">
        <v>0</v>
      </c>
      <c r="N336" s="49">
        <v>0</v>
      </c>
      <c r="O336" s="49">
        <v>1330.85</v>
      </c>
      <c r="P336" s="49">
        <v>7.9212603590716105E-5</v>
      </c>
      <c r="Q336" s="107" t="s">
        <v>1966</v>
      </c>
      <c r="R336" s="107" t="s">
        <v>290</v>
      </c>
      <c r="S336" s="49">
        <v>0</v>
      </c>
      <c r="T336" s="49">
        <v>0</v>
      </c>
      <c r="U336" s="49">
        <v>1330.85</v>
      </c>
      <c r="V336" s="49">
        <v>7.9212603590716105E-5</v>
      </c>
      <c r="W336" s="107" t="s">
        <v>290</v>
      </c>
      <c r="X336" s="49">
        <v>0</v>
      </c>
      <c r="Y336" s="49">
        <v>0</v>
      </c>
      <c r="Z336" s="49">
        <v>0</v>
      </c>
      <c r="AA336" s="49">
        <v>7.9212603590716105E-5</v>
      </c>
      <c r="AB336" s="107" t="s">
        <v>290</v>
      </c>
      <c r="AC336" s="49">
        <v>11.771000000000001</v>
      </c>
      <c r="AD336" s="49">
        <v>1032</v>
      </c>
      <c r="AE336" s="49">
        <v>5</v>
      </c>
      <c r="AF336" s="49">
        <v>1</v>
      </c>
      <c r="AG336" s="49">
        <v>4</v>
      </c>
      <c r="AH336" s="49">
        <v>4.5</v>
      </c>
      <c r="AI336" s="49">
        <v>5</v>
      </c>
      <c r="AJ336" s="49">
        <v>10</v>
      </c>
      <c r="AK336" s="107" t="s">
        <v>244</v>
      </c>
    </row>
    <row r="337" spans="1:37" x14ac:dyDescent="0.25">
      <c r="A337">
        <v>9009343300</v>
      </c>
      <c r="B337" t="s">
        <v>2337</v>
      </c>
      <c r="C337" t="s">
        <v>2021</v>
      </c>
      <c r="E337">
        <v>3</v>
      </c>
      <c r="F337" t="s">
        <v>239</v>
      </c>
      <c r="I337" s="49">
        <v>9001071600</v>
      </c>
      <c r="J337" s="49">
        <v>9001071600</v>
      </c>
      <c r="K337" s="107" t="s">
        <v>240</v>
      </c>
      <c r="L337" s="107" t="s">
        <v>244</v>
      </c>
      <c r="M337" s="49">
        <v>31813.543699999998</v>
      </c>
      <c r="N337" s="49">
        <v>1.0932259100922819E-3</v>
      </c>
      <c r="O337" s="49">
        <v>0</v>
      </c>
      <c r="P337" s="49">
        <v>0</v>
      </c>
      <c r="Q337" s="107" t="s">
        <v>290</v>
      </c>
      <c r="R337" s="107" t="s">
        <v>1965</v>
      </c>
      <c r="S337" s="49">
        <v>24529.813099999999</v>
      </c>
      <c r="T337" s="49">
        <v>1.0932259100922819E-3</v>
      </c>
      <c r="U337" s="49">
        <v>0</v>
      </c>
      <c r="V337" s="49">
        <v>0</v>
      </c>
      <c r="W337" s="107" t="s">
        <v>1965</v>
      </c>
      <c r="X337" s="49">
        <v>7283.7305999999999</v>
      </c>
      <c r="Y337" s="49">
        <v>1.0932259100922819E-3</v>
      </c>
      <c r="Z337" s="49">
        <v>0</v>
      </c>
      <c r="AA337" s="49">
        <v>0</v>
      </c>
      <c r="AB337" s="107" t="s">
        <v>1965</v>
      </c>
      <c r="AC337" s="49">
        <v>11.771000000000001</v>
      </c>
      <c r="AD337" s="49">
        <v>1032</v>
      </c>
      <c r="AE337" s="49">
        <v>5</v>
      </c>
      <c r="AF337" s="49">
        <v>1</v>
      </c>
      <c r="AG337" s="49">
        <v>4</v>
      </c>
      <c r="AH337" s="49">
        <v>4.5</v>
      </c>
      <c r="AI337" s="49">
        <v>5</v>
      </c>
      <c r="AJ337" s="49">
        <v>10</v>
      </c>
      <c r="AK337" s="107" t="s">
        <v>244</v>
      </c>
    </row>
    <row r="338" spans="1:37" x14ac:dyDescent="0.25">
      <c r="A338">
        <v>9009343400</v>
      </c>
      <c r="B338" t="s">
        <v>2338</v>
      </c>
      <c r="C338" t="s">
        <v>2021</v>
      </c>
      <c r="E338">
        <v>3</v>
      </c>
      <c r="F338" t="s">
        <v>239</v>
      </c>
      <c r="I338" s="49">
        <v>9001071900</v>
      </c>
      <c r="J338" s="49">
        <v>9001071900</v>
      </c>
      <c r="K338" s="107" t="s">
        <v>262</v>
      </c>
      <c r="L338" s="107" t="s">
        <v>239</v>
      </c>
      <c r="M338" s="49">
        <v>0</v>
      </c>
      <c r="N338" s="49">
        <v>0</v>
      </c>
      <c r="O338" s="49">
        <v>230</v>
      </c>
      <c r="P338" s="49">
        <v>1.3689671131881657E-5</v>
      </c>
      <c r="Q338" s="107" t="s">
        <v>1966</v>
      </c>
      <c r="R338" s="107" t="s">
        <v>290</v>
      </c>
      <c r="S338" s="49">
        <v>0</v>
      </c>
      <c r="T338" s="49">
        <v>0</v>
      </c>
      <c r="U338" s="49">
        <v>230</v>
      </c>
      <c r="V338" s="49">
        <v>1.3689671131881657E-5</v>
      </c>
      <c r="W338" s="107" t="s">
        <v>290</v>
      </c>
      <c r="X338" s="49">
        <v>0</v>
      </c>
      <c r="Y338" s="49">
        <v>0</v>
      </c>
      <c r="Z338" s="49">
        <v>0</v>
      </c>
      <c r="AA338" s="49">
        <v>1.3689671131881657E-5</v>
      </c>
      <c r="AB338" s="107" t="s">
        <v>290</v>
      </c>
      <c r="AC338" s="49">
        <v>26.15</v>
      </c>
      <c r="AD338" s="49">
        <v>1287</v>
      </c>
      <c r="AE338" s="49">
        <v>5</v>
      </c>
      <c r="AF338" s="49">
        <v>1</v>
      </c>
      <c r="AG338" s="49">
        <v>5</v>
      </c>
      <c r="AH338" s="49">
        <v>5</v>
      </c>
      <c r="AI338" s="49">
        <v>5</v>
      </c>
      <c r="AJ338" s="49">
        <v>6</v>
      </c>
      <c r="AK338" s="107" t="s">
        <v>244</v>
      </c>
    </row>
    <row r="339" spans="1:37" x14ac:dyDescent="0.25">
      <c r="A339">
        <v>9009344100</v>
      </c>
      <c r="B339" t="s">
        <v>2339</v>
      </c>
      <c r="C339" t="s">
        <v>2021</v>
      </c>
      <c r="E339">
        <v>3</v>
      </c>
      <c r="F339" t="s">
        <v>239</v>
      </c>
      <c r="I339" s="49">
        <v>9001071900</v>
      </c>
      <c r="J339" s="49">
        <v>9001071900</v>
      </c>
      <c r="K339" s="107" t="s">
        <v>260</v>
      </c>
      <c r="L339" s="107" t="s">
        <v>239</v>
      </c>
      <c r="M339" s="49">
        <v>0</v>
      </c>
      <c r="N339" s="49">
        <v>0</v>
      </c>
      <c r="O339" s="49">
        <v>8360.09</v>
      </c>
      <c r="P339" s="49">
        <v>4.9759514231709798E-4</v>
      </c>
      <c r="Q339" s="107" t="s">
        <v>1966</v>
      </c>
      <c r="R339" s="107" t="s">
        <v>290</v>
      </c>
      <c r="S339" s="49">
        <v>0</v>
      </c>
      <c r="T339" s="49">
        <v>0</v>
      </c>
      <c r="U339" s="49">
        <v>3390.23</v>
      </c>
      <c r="V339" s="49">
        <v>4.9759514231709798E-4</v>
      </c>
      <c r="W339" s="107" t="s">
        <v>290</v>
      </c>
      <c r="X339" s="49">
        <v>0</v>
      </c>
      <c r="Y339" s="49">
        <v>0</v>
      </c>
      <c r="Z339" s="49">
        <v>4969.8599999999997</v>
      </c>
      <c r="AA339" s="49">
        <v>4.9759514231709798E-4</v>
      </c>
      <c r="AB339" s="107" t="s">
        <v>290</v>
      </c>
      <c r="AC339" s="49">
        <v>26.15</v>
      </c>
      <c r="AD339" s="49">
        <v>1287</v>
      </c>
      <c r="AE339" s="49">
        <v>5</v>
      </c>
      <c r="AF339" s="49">
        <v>1</v>
      </c>
      <c r="AG339" s="49">
        <v>5</v>
      </c>
      <c r="AH339" s="49">
        <v>5</v>
      </c>
      <c r="AI339" s="49">
        <v>5</v>
      </c>
      <c r="AJ339" s="49">
        <v>6</v>
      </c>
      <c r="AK339" s="107" t="s">
        <v>244</v>
      </c>
    </row>
    <row r="340" spans="1:37" x14ac:dyDescent="0.25">
      <c r="A340">
        <v>9009344200</v>
      </c>
      <c r="B340" t="s">
        <v>2340</v>
      </c>
      <c r="C340" t="s">
        <v>2021</v>
      </c>
      <c r="E340">
        <v>3</v>
      </c>
      <c r="F340" t="s">
        <v>239</v>
      </c>
      <c r="I340" s="49">
        <v>9001071900</v>
      </c>
      <c r="J340" s="49">
        <v>9001071900</v>
      </c>
      <c r="K340" s="107" t="s">
        <v>240</v>
      </c>
      <c r="L340" s="107" t="s">
        <v>244</v>
      </c>
      <c r="M340" s="49">
        <v>64668.711600000104</v>
      </c>
      <c r="N340" s="49">
        <v>2.2222457127090002E-3</v>
      </c>
      <c r="O340" s="49">
        <v>0</v>
      </c>
      <c r="P340" s="49">
        <v>0</v>
      </c>
      <c r="Q340" s="107" t="s">
        <v>290</v>
      </c>
      <c r="R340" s="107" t="s">
        <v>1965</v>
      </c>
      <c r="S340" s="49">
        <v>46534.635900000103</v>
      </c>
      <c r="T340" s="49">
        <v>2.2222457127090002E-3</v>
      </c>
      <c r="U340" s="49">
        <v>0</v>
      </c>
      <c r="V340" s="49">
        <v>0</v>
      </c>
      <c r="W340" s="107" t="s">
        <v>1965</v>
      </c>
      <c r="X340" s="49">
        <v>18134.075700000001</v>
      </c>
      <c r="Y340" s="49">
        <v>2.2222457127090002E-3</v>
      </c>
      <c r="Z340" s="49">
        <v>0</v>
      </c>
      <c r="AA340" s="49">
        <v>0</v>
      </c>
      <c r="AB340" s="107" t="s">
        <v>1965</v>
      </c>
      <c r="AC340" s="49">
        <v>26.15</v>
      </c>
      <c r="AD340" s="49">
        <v>1287</v>
      </c>
      <c r="AE340" s="49">
        <v>5</v>
      </c>
      <c r="AF340" s="49">
        <v>1</v>
      </c>
      <c r="AG340" s="49">
        <v>5</v>
      </c>
      <c r="AH340" s="49">
        <v>5</v>
      </c>
      <c r="AI340" s="49">
        <v>5</v>
      </c>
      <c r="AJ340" s="49">
        <v>6</v>
      </c>
      <c r="AK340" s="107" t="s">
        <v>244</v>
      </c>
    </row>
    <row r="341" spans="1:37" x14ac:dyDescent="0.25">
      <c r="A341">
        <v>9009345100</v>
      </c>
      <c r="B341" t="s">
        <v>2341</v>
      </c>
      <c r="C341" t="s">
        <v>2021</v>
      </c>
      <c r="E341">
        <v>4</v>
      </c>
      <c r="F341" t="s">
        <v>239</v>
      </c>
      <c r="I341" s="49">
        <v>9001072000</v>
      </c>
      <c r="J341" s="49">
        <v>9001072000</v>
      </c>
      <c r="K341" s="107" t="s">
        <v>260</v>
      </c>
      <c r="L341" s="107" t="s">
        <v>239</v>
      </c>
      <c r="M341" s="49">
        <v>0</v>
      </c>
      <c r="N341" s="49">
        <v>0</v>
      </c>
      <c r="O341" s="49">
        <v>19104.27</v>
      </c>
      <c r="P341" s="49">
        <v>1.1370920587594469E-3</v>
      </c>
      <c r="Q341" s="107" t="s">
        <v>1966</v>
      </c>
      <c r="R341" s="107" t="s">
        <v>290</v>
      </c>
      <c r="S341" s="49">
        <v>0</v>
      </c>
      <c r="T341" s="49">
        <v>0</v>
      </c>
      <c r="U341" s="49">
        <v>19032.27</v>
      </c>
      <c r="V341" s="49">
        <v>1.1370920587594469E-3</v>
      </c>
      <c r="W341" s="107" t="s">
        <v>290</v>
      </c>
      <c r="X341" s="49">
        <v>0</v>
      </c>
      <c r="Y341" s="49">
        <v>0</v>
      </c>
      <c r="Z341" s="49">
        <v>72</v>
      </c>
      <c r="AA341" s="49">
        <v>1.1370920587594469E-3</v>
      </c>
      <c r="AB341" s="107" t="s">
        <v>290</v>
      </c>
      <c r="AC341" s="49">
        <v>31.123000000000001</v>
      </c>
      <c r="AD341" s="49">
        <v>1386</v>
      </c>
      <c r="AE341" s="49">
        <v>4</v>
      </c>
      <c r="AF341" s="49">
        <v>1</v>
      </c>
      <c r="AG341" s="49">
        <v>5</v>
      </c>
      <c r="AH341" s="49">
        <v>4.5</v>
      </c>
      <c r="AI341" s="49">
        <v>5</v>
      </c>
      <c r="AJ341" s="49">
        <v>5</v>
      </c>
      <c r="AK341" s="107" t="s">
        <v>239</v>
      </c>
    </row>
    <row r="342" spans="1:37" x14ac:dyDescent="0.25">
      <c r="A342">
        <v>9009345201</v>
      </c>
      <c r="B342" t="s">
        <v>2342</v>
      </c>
      <c r="C342" t="s">
        <v>2021</v>
      </c>
      <c r="E342">
        <v>4</v>
      </c>
      <c r="F342" t="s">
        <v>239</v>
      </c>
      <c r="I342" s="49">
        <v>9001072000</v>
      </c>
      <c r="J342" s="49">
        <v>9001072000</v>
      </c>
      <c r="K342" s="107" t="s">
        <v>240</v>
      </c>
      <c r="L342" s="107" t="s">
        <v>244</v>
      </c>
      <c r="M342" s="49">
        <v>52439.411500000002</v>
      </c>
      <c r="N342" s="49">
        <v>1.8020036969912025E-3</v>
      </c>
      <c r="O342" s="49">
        <v>0</v>
      </c>
      <c r="P342" s="49">
        <v>0</v>
      </c>
      <c r="Q342" s="107" t="s">
        <v>290</v>
      </c>
      <c r="R342" s="107" t="s">
        <v>1965</v>
      </c>
      <c r="S342" s="49">
        <v>43927.019899999999</v>
      </c>
      <c r="T342" s="49">
        <v>1.8020036969912025E-3</v>
      </c>
      <c r="U342" s="49">
        <v>0</v>
      </c>
      <c r="V342" s="49">
        <v>0</v>
      </c>
      <c r="W342" s="107" t="s">
        <v>1965</v>
      </c>
      <c r="X342" s="49">
        <v>8512.3916000000008</v>
      </c>
      <c r="Y342" s="49">
        <v>1.8020036969912025E-3</v>
      </c>
      <c r="Z342" s="49">
        <v>0</v>
      </c>
      <c r="AA342" s="49">
        <v>0</v>
      </c>
      <c r="AB342" s="107" t="s">
        <v>1965</v>
      </c>
      <c r="AC342" s="49">
        <v>31.123000000000001</v>
      </c>
      <c r="AD342" s="49">
        <v>1386</v>
      </c>
      <c r="AE342" s="49">
        <v>4</v>
      </c>
      <c r="AF342" s="49">
        <v>1</v>
      </c>
      <c r="AG342" s="49">
        <v>5</v>
      </c>
      <c r="AH342" s="49">
        <v>4.5</v>
      </c>
      <c r="AI342" s="49">
        <v>5</v>
      </c>
      <c r="AJ342" s="49">
        <v>5</v>
      </c>
      <c r="AK342" s="107" t="s">
        <v>239</v>
      </c>
    </row>
    <row r="343" spans="1:37" x14ac:dyDescent="0.25">
      <c r="A343">
        <v>9009345202</v>
      </c>
      <c r="B343" t="s">
        <v>2343</v>
      </c>
      <c r="C343" t="s">
        <v>2021</v>
      </c>
      <c r="E343">
        <v>3</v>
      </c>
      <c r="F343" t="s">
        <v>239</v>
      </c>
      <c r="I343" s="49">
        <v>9001072100</v>
      </c>
      <c r="J343" s="49">
        <v>9001072100</v>
      </c>
      <c r="K343" s="107" t="s">
        <v>240</v>
      </c>
      <c r="L343" s="107" t="s">
        <v>239</v>
      </c>
      <c r="M343" s="49">
        <v>147726.3769</v>
      </c>
      <c r="N343" s="49">
        <v>5.0764009301842716E-3</v>
      </c>
      <c r="O343" s="49">
        <v>46711.47</v>
      </c>
      <c r="P343" s="49">
        <v>2.7802811408119831E-3</v>
      </c>
      <c r="Q343" s="107" t="s">
        <v>1965</v>
      </c>
      <c r="R343" s="107" t="s">
        <v>1965</v>
      </c>
      <c r="S343" s="49">
        <v>119833.8798</v>
      </c>
      <c r="T343" s="49">
        <v>5.0764009301842716E-3</v>
      </c>
      <c r="U343" s="49">
        <v>44620.47</v>
      </c>
      <c r="V343" s="49">
        <v>2.7802811408119831E-3</v>
      </c>
      <c r="W343" s="107" t="s">
        <v>1965</v>
      </c>
      <c r="X343" s="49">
        <v>27892.497100000001</v>
      </c>
      <c r="Y343" s="49">
        <v>5.0764009301842716E-3</v>
      </c>
      <c r="Z343" s="49">
        <v>2091</v>
      </c>
      <c r="AA343" s="49">
        <v>2.7802811408119831E-3</v>
      </c>
      <c r="AB343" s="107" t="s">
        <v>1965</v>
      </c>
      <c r="AC343" s="49">
        <v>37.423000000000002</v>
      </c>
      <c r="AD343" s="49">
        <v>1463</v>
      </c>
      <c r="AE343" s="49">
        <v>4</v>
      </c>
      <c r="AF343" s="49">
        <v>1</v>
      </c>
      <c r="AG343" s="49">
        <v>5</v>
      </c>
      <c r="AH343" s="49">
        <v>4.5</v>
      </c>
      <c r="AI343" s="49">
        <v>5</v>
      </c>
      <c r="AJ343" s="49">
        <v>4</v>
      </c>
      <c r="AK343" s="107" t="s">
        <v>239</v>
      </c>
    </row>
    <row r="344" spans="1:37" x14ac:dyDescent="0.25">
      <c r="A344">
        <v>9009345300</v>
      </c>
      <c r="B344" t="s">
        <v>2344</v>
      </c>
      <c r="C344" t="s">
        <v>2021</v>
      </c>
      <c r="E344">
        <v>4</v>
      </c>
      <c r="F344" t="s">
        <v>239</v>
      </c>
      <c r="I344" s="49">
        <v>9001072100</v>
      </c>
      <c r="J344" s="49">
        <v>9001072100</v>
      </c>
      <c r="K344" s="107" t="s">
        <v>241</v>
      </c>
      <c r="L344" s="107" t="s">
        <v>239</v>
      </c>
      <c r="M344" s="49">
        <v>383.21100000000001</v>
      </c>
      <c r="N344" s="49">
        <v>1.3168485667076864E-5</v>
      </c>
      <c r="O344" s="49">
        <v>0</v>
      </c>
      <c r="P344" s="49">
        <v>0</v>
      </c>
      <c r="Q344" s="107" t="s">
        <v>290</v>
      </c>
      <c r="R344" s="107" t="s">
        <v>1965</v>
      </c>
      <c r="S344" s="49">
        <v>302.35410000000002</v>
      </c>
      <c r="T344" s="49">
        <v>1.3168485667076864E-5</v>
      </c>
      <c r="U344" s="49">
        <v>0</v>
      </c>
      <c r="V344" s="49">
        <v>0</v>
      </c>
      <c r="W344" s="107" t="s">
        <v>1965</v>
      </c>
      <c r="X344" s="49">
        <v>80.856899999999996</v>
      </c>
      <c r="Y344" s="49">
        <v>1.3168485667076864E-5</v>
      </c>
      <c r="Z344" s="49">
        <v>0</v>
      </c>
      <c r="AA344" s="49">
        <v>0</v>
      </c>
      <c r="AB344" s="107" t="s">
        <v>1965</v>
      </c>
      <c r="AC344" s="49">
        <v>37.423000000000002</v>
      </c>
      <c r="AD344" s="49">
        <v>1463</v>
      </c>
      <c r="AE344" s="49">
        <v>4</v>
      </c>
      <c r="AF344" s="49">
        <v>1</v>
      </c>
      <c r="AG344" s="49">
        <v>5</v>
      </c>
      <c r="AH344" s="49">
        <v>4.5</v>
      </c>
      <c r="AI344" s="49">
        <v>5</v>
      </c>
      <c r="AJ344" s="49">
        <v>4</v>
      </c>
      <c r="AK344" s="107" t="s">
        <v>239</v>
      </c>
    </row>
    <row r="345" spans="1:37" x14ac:dyDescent="0.25">
      <c r="A345">
        <v>9009345400</v>
      </c>
      <c r="B345" t="s">
        <v>2345</v>
      </c>
      <c r="C345" t="s">
        <v>2021</v>
      </c>
      <c r="E345">
        <v>4</v>
      </c>
      <c r="F345" t="s">
        <v>239</v>
      </c>
      <c r="I345" s="49">
        <v>9001072200</v>
      </c>
      <c r="J345" s="49">
        <v>9001072200</v>
      </c>
      <c r="K345" s="107" t="s">
        <v>260</v>
      </c>
      <c r="L345" s="107" t="s">
        <v>239</v>
      </c>
      <c r="M345" s="49">
        <v>0</v>
      </c>
      <c r="N345" s="49">
        <v>0</v>
      </c>
      <c r="O345" s="49">
        <v>74220.17</v>
      </c>
      <c r="P345" s="49">
        <v>4.4176074724015177E-3</v>
      </c>
      <c r="Q345" s="107" t="s">
        <v>1966</v>
      </c>
      <c r="R345" s="107" t="s">
        <v>290</v>
      </c>
      <c r="S345" s="49">
        <v>0</v>
      </c>
      <c r="T345" s="49">
        <v>0</v>
      </c>
      <c r="U345" s="49">
        <v>23077.93</v>
      </c>
      <c r="V345" s="49">
        <v>4.4176074724015177E-3</v>
      </c>
      <c r="W345" s="107" t="s">
        <v>290</v>
      </c>
      <c r="X345" s="49">
        <v>0</v>
      </c>
      <c r="Y345" s="49">
        <v>0</v>
      </c>
      <c r="Z345" s="49">
        <v>51142.239999999998</v>
      </c>
      <c r="AA345" s="49">
        <v>4.4176074724015177E-3</v>
      </c>
      <c r="AB345" s="107" t="s">
        <v>290</v>
      </c>
      <c r="AC345" s="49">
        <v>31.306999999999999</v>
      </c>
      <c r="AD345" s="49">
        <v>1641</v>
      </c>
      <c r="AE345" s="49">
        <v>4</v>
      </c>
      <c r="AF345" s="49">
        <v>1</v>
      </c>
      <c r="AG345" s="49">
        <v>4</v>
      </c>
      <c r="AH345" s="49">
        <v>4</v>
      </c>
      <c r="AI345" s="49">
        <v>4</v>
      </c>
      <c r="AJ345" s="49">
        <v>5</v>
      </c>
      <c r="AK345" s="107" t="s">
        <v>239</v>
      </c>
    </row>
    <row r="346" spans="1:37" x14ac:dyDescent="0.25">
      <c r="A346">
        <v>9009346101</v>
      </c>
      <c r="B346" t="s">
        <v>2346</v>
      </c>
      <c r="C346" t="s">
        <v>2021</v>
      </c>
      <c r="E346">
        <v>3</v>
      </c>
      <c r="F346" t="s">
        <v>239</v>
      </c>
      <c r="I346" s="49">
        <v>9001072200</v>
      </c>
      <c r="J346" s="49">
        <v>9001072200</v>
      </c>
      <c r="K346" s="107" t="s">
        <v>240</v>
      </c>
      <c r="L346" s="107" t="s">
        <v>244</v>
      </c>
      <c r="M346" s="49">
        <v>48370.034999999996</v>
      </c>
      <c r="N346" s="49">
        <v>1.6621655239894111E-3</v>
      </c>
      <c r="O346" s="49">
        <v>0</v>
      </c>
      <c r="P346" s="49">
        <v>0</v>
      </c>
      <c r="Q346" s="107" t="s">
        <v>290</v>
      </c>
      <c r="R346" s="107" t="s">
        <v>1965</v>
      </c>
      <c r="S346" s="49">
        <v>41166.362699999998</v>
      </c>
      <c r="T346" s="49">
        <v>1.6621655239894111E-3</v>
      </c>
      <c r="U346" s="49">
        <v>0</v>
      </c>
      <c r="V346" s="49">
        <v>0</v>
      </c>
      <c r="W346" s="107" t="s">
        <v>1965</v>
      </c>
      <c r="X346" s="49">
        <v>7203.6723000000002</v>
      </c>
      <c r="Y346" s="49">
        <v>1.6621655239894111E-3</v>
      </c>
      <c r="Z346" s="49">
        <v>0</v>
      </c>
      <c r="AA346" s="49">
        <v>0</v>
      </c>
      <c r="AB346" s="107" t="s">
        <v>1965</v>
      </c>
      <c r="AC346" s="49">
        <v>31.306999999999999</v>
      </c>
      <c r="AD346" s="49">
        <v>1641</v>
      </c>
      <c r="AE346" s="49">
        <v>4</v>
      </c>
      <c r="AF346" s="49">
        <v>1</v>
      </c>
      <c r="AG346" s="49">
        <v>4</v>
      </c>
      <c r="AH346" s="49">
        <v>4</v>
      </c>
      <c r="AI346" s="49">
        <v>4</v>
      </c>
      <c r="AJ346" s="49">
        <v>5</v>
      </c>
      <c r="AK346" s="107" t="s">
        <v>239</v>
      </c>
    </row>
    <row r="347" spans="1:37" x14ac:dyDescent="0.25">
      <c r="A347">
        <v>9009347100</v>
      </c>
      <c r="B347" t="s">
        <v>2347</v>
      </c>
      <c r="C347" t="s">
        <v>2021</v>
      </c>
      <c r="E347">
        <v>3</v>
      </c>
      <c r="F347" t="s">
        <v>239</v>
      </c>
      <c r="I347" s="49">
        <v>9001072200</v>
      </c>
      <c r="J347" s="49">
        <v>9001072200</v>
      </c>
      <c r="K347" s="107" t="s">
        <v>241</v>
      </c>
      <c r="L347" s="107" t="s">
        <v>244</v>
      </c>
      <c r="M347" s="49">
        <v>1.5974999999999999</v>
      </c>
      <c r="N347" s="49">
        <v>5.4895751565469905E-8</v>
      </c>
      <c r="O347" s="49">
        <v>0</v>
      </c>
      <c r="P347" s="49">
        <v>0</v>
      </c>
      <c r="Q347" s="107" t="s">
        <v>290</v>
      </c>
      <c r="R347" s="107" t="s">
        <v>290</v>
      </c>
      <c r="S347" s="49">
        <v>0</v>
      </c>
      <c r="T347" s="49">
        <v>5.4895751565469905E-8</v>
      </c>
      <c r="U347" s="49">
        <v>0</v>
      </c>
      <c r="V347" s="49">
        <v>0</v>
      </c>
      <c r="W347" s="107" t="s">
        <v>290</v>
      </c>
      <c r="X347" s="49">
        <v>1.5974999999999999</v>
      </c>
      <c r="Y347" s="49">
        <v>5.4895751565469905E-8</v>
      </c>
      <c r="Z347" s="49">
        <v>0</v>
      </c>
      <c r="AA347" s="49">
        <v>0</v>
      </c>
      <c r="AB347" s="107" t="s">
        <v>290</v>
      </c>
      <c r="AC347" s="49">
        <v>31.306999999999999</v>
      </c>
      <c r="AD347" s="49">
        <v>1641</v>
      </c>
      <c r="AE347" s="49">
        <v>4</v>
      </c>
      <c r="AF347" s="49">
        <v>1</v>
      </c>
      <c r="AG347" s="49">
        <v>4</v>
      </c>
      <c r="AH347" s="49">
        <v>4</v>
      </c>
      <c r="AI347" s="49">
        <v>4</v>
      </c>
      <c r="AJ347" s="49">
        <v>5</v>
      </c>
      <c r="AK347" s="107" t="s">
        <v>239</v>
      </c>
    </row>
    <row r="348" spans="1:37" x14ac:dyDescent="0.25">
      <c r="A348">
        <v>9009347200</v>
      </c>
      <c r="B348" t="s">
        <v>2348</v>
      </c>
      <c r="C348" t="s">
        <v>2021</v>
      </c>
      <c r="E348">
        <v>3</v>
      </c>
      <c r="F348" t="s">
        <v>239</v>
      </c>
      <c r="I348" s="49">
        <v>9001072300</v>
      </c>
      <c r="J348" s="49">
        <v>9001072300</v>
      </c>
      <c r="K348" s="107" t="s">
        <v>240</v>
      </c>
      <c r="L348" s="107" t="s">
        <v>239</v>
      </c>
      <c r="M348" s="49">
        <v>71996.736900000105</v>
      </c>
      <c r="N348" s="49">
        <v>2.4740625867836659E-3</v>
      </c>
      <c r="O348" s="49">
        <v>18750.489999999998</v>
      </c>
      <c r="P348" s="49">
        <v>1.116034963746242E-3</v>
      </c>
      <c r="Q348" s="107" t="s">
        <v>1965</v>
      </c>
      <c r="R348" s="107" t="s">
        <v>1965</v>
      </c>
      <c r="S348" s="49">
        <v>62912.309300000103</v>
      </c>
      <c r="T348" s="49">
        <v>2.4740625867836659E-3</v>
      </c>
      <c r="U348" s="49">
        <v>15404.49</v>
      </c>
      <c r="V348" s="49">
        <v>1.116034963746242E-3</v>
      </c>
      <c r="W348" s="107" t="s">
        <v>1965</v>
      </c>
      <c r="X348" s="49">
        <v>9084.4276000000009</v>
      </c>
      <c r="Y348" s="49">
        <v>2.4740625867836659E-3</v>
      </c>
      <c r="Z348" s="49">
        <v>3346</v>
      </c>
      <c r="AA348" s="49">
        <v>1.116034963746242E-3</v>
      </c>
      <c r="AB348" s="107" t="s">
        <v>1965</v>
      </c>
      <c r="AC348" s="49">
        <v>36.317999999999998</v>
      </c>
      <c r="AD348" s="49">
        <v>1594</v>
      </c>
      <c r="AE348" s="49">
        <v>3</v>
      </c>
      <c r="AF348" s="49">
        <v>1</v>
      </c>
      <c r="AG348" s="49">
        <v>5</v>
      </c>
      <c r="AH348" s="49">
        <v>4</v>
      </c>
      <c r="AI348" s="49">
        <v>4</v>
      </c>
      <c r="AJ348" s="49">
        <v>4</v>
      </c>
      <c r="AK348" s="107" t="s">
        <v>239</v>
      </c>
    </row>
    <row r="349" spans="1:37" x14ac:dyDescent="0.25">
      <c r="A349">
        <v>9009348111</v>
      </c>
      <c r="B349" t="s">
        <v>2349</v>
      </c>
      <c r="C349" t="s">
        <v>2021</v>
      </c>
      <c r="E349">
        <v>3</v>
      </c>
      <c r="F349" t="s">
        <v>239</v>
      </c>
      <c r="I349" s="49">
        <v>9001072400</v>
      </c>
      <c r="J349" s="49">
        <v>9001072400</v>
      </c>
      <c r="K349" s="107" t="s">
        <v>240</v>
      </c>
      <c r="L349" s="107" t="s">
        <v>239</v>
      </c>
      <c r="M349" s="49">
        <v>46883.466399999998</v>
      </c>
      <c r="N349" s="49">
        <v>1.6110817677761852E-3</v>
      </c>
      <c r="O349" s="49">
        <v>33071.410000000003</v>
      </c>
      <c r="P349" s="49">
        <v>1.968420551163576E-3</v>
      </c>
      <c r="Q349" s="107" t="s">
        <v>1966</v>
      </c>
      <c r="R349" s="107" t="s">
        <v>1966</v>
      </c>
      <c r="S349" s="49">
        <v>38727.082199999997</v>
      </c>
      <c r="T349" s="49">
        <v>1.6110817677761852E-3</v>
      </c>
      <c r="U349" s="49">
        <v>29244.41</v>
      </c>
      <c r="V349" s="49">
        <v>1.968420551163576E-3</v>
      </c>
      <c r="W349" s="107" t="s">
        <v>1966</v>
      </c>
      <c r="X349" s="49">
        <v>8156.3842000000004</v>
      </c>
      <c r="Y349" s="49">
        <v>1.6110817677761852E-3</v>
      </c>
      <c r="Z349" s="49">
        <v>3827</v>
      </c>
      <c r="AA349" s="49">
        <v>1.968420551163576E-3</v>
      </c>
      <c r="AB349" s="107" t="s">
        <v>1966</v>
      </c>
      <c r="AC349" s="49">
        <v>32.786000000000001</v>
      </c>
      <c r="AD349" s="49">
        <v>1532</v>
      </c>
      <c r="AE349" s="49">
        <v>4</v>
      </c>
      <c r="AF349" s="49">
        <v>1</v>
      </c>
      <c r="AG349" s="49">
        <v>5</v>
      </c>
      <c r="AH349" s="49">
        <v>4.5</v>
      </c>
      <c r="AI349" s="49">
        <v>5</v>
      </c>
      <c r="AJ349" s="49">
        <v>5</v>
      </c>
      <c r="AK349" s="107" t="s">
        <v>239</v>
      </c>
    </row>
    <row r="350" spans="1:37" x14ac:dyDescent="0.25">
      <c r="A350">
        <v>9009348122</v>
      </c>
      <c r="B350" t="s">
        <v>2350</v>
      </c>
      <c r="C350" t="s">
        <v>2021</v>
      </c>
      <c r="E350">
        <v>3</v>
      </c>
      <c r="F350" t="s">
        <v>239</v>
      </c>
      <c r="I350" s="49">
        <v>9001072500</v>
      </c>
      <c r="J350" s="49">
        <v>9001072500</v>
      </c>
      <c r="K350" s="107" t="s">
        <v>240</v>
      </c>
      <c r="L350" s="107" t="s">
        <v>239</v>
      </c>
      <c r="M350" s="49">
        <v>93619.371000000305</v>
      </c>
      <c r="N350" s="49">
        <v>3.2170927900667138E-3</v>
      </c>
      <c r="O350" s="49">
        <v>19820.64</v>
      </c>
      <c r="P350" s="49">
        <v>1.1797306227105168E-3</v>
      </c>
      <c r="Q350" s="107" t="s">
        <v>1965</v>
      </c>
      <c r="R350" s="107" t="s">
        <v>1965</v>
      </c>
      <c r="S350" s="49">
        <v>78001.035200000304</v>
      </c>
      <c r="T350" s="49">
        <v>3.2170927900667138E-3</v>
      </c>
      <c r="U350" s="49">
        <v>18716.64</v>
      </c>
      <c r="V350" s="49">
        <v>1.1797306227105168E-3</v>
      </c>
      <c r="W350" s="107" t="s">
        <v>1965</v>
      </c>
      <c r="X350" s="49">
        <v>15618.335800000001</v>
      </c>
      <c r="Y350" s="49">
        <v>3.2170927900667138E-3</v>
      </c>
      <c r="Z350" s="49">
        <v>1104</v>
      </c>
      <c r="AA350" s="49">
        <v>1.1797306227105168E-3</v>
      </c>
      <c r="AB350" s="107" t="s">
        <v>1965</v>
      </c>
      <c r="AC350" s="49">
        <v>38.706000000000003</v>
      </c>
      <c r="AD350" s="49">
        <v>1492</v>
      </c>
      <c r="AE350" s="49">
        <v>4</v>
      </c>
      <c r="AF350" s="49">
        <v>1</v>
      </c>
      <c r="AG350" s="49">
        <v>4</v>
      </c>
      <c r="AH350" s="49">
        <v>4</v>
      </c>
      <c r="AI350" s="49">
        <v>4</v>
      </c>
      <c r="AJ350" s="49">
        <v>5</v>
      </c>
      <c r="AK350" s="107" t="s">
        <v>239</v>
      </c>
    </row>
    <row r="351" spans="1:37" x14ac:dyDescent="0.25">
      <c r="A351">
        <v>9009348123</v>
      </c>
      <c r="B351" t="s">
        <v>2351</v>
      </c>
      <c r="C351" t="s">
        <v>2021</v>
      </c>
      <c r="E351">
        <v>3</v>
      </c>
      <c r="F351" t="s">
        <v>239</v>
      </c>
      <c r="I351" s="49">
        <v>9001072500</v>
      </c>
      <c r="J351" s="49">
        <v>9001072500</v>
      </c>
      <c r="K351" s="107" t="s">
        <v>241</v>
      </c>
      <c r="L351" s="107" t="s">
        <v>239</v>
      </c>
      <c r="M351" s="49">
        <v>55.980600000000003</v>
      </c>
      <c r="N351" s="49">
        <v>1.9236914617126416E-6</v>
      </c>
      <c r="O351" s="49">
        <v>0</v>
      </c>
      <c r="P351" s="49">
        <v>0</v>
      </c>
      <c r="Q351" s="107" t="s">
        <v>290</v>
      </c>
      <c r="R351" s="107" t="s">
        <v>290</v>
      </c>
      <c r="S351" s="49">
        <v>0</v>
      </c>
      <c r="T351" s="49">
        <v>1.9236914617126416E-6</v>
      </c>
      <c r="U351" s="49">
        <v>0</v>
      </c>
      <c r="V351" s="49">
        <v>0</v>
      </c>
      <c r="W351" s="107" t="s">
        <v>290</v>
      </c>
      <c r="X351" s="49">
        <v>55.980600000000003</v>
      </c>
      <c r="Y351" s="49">
        <v>1.9236914617126416E-6</v>
      </c>
      <c r="Z351" s="49">
        <v>0</v>
      </c>
      <c r="AA351" s="49">
        <v>0</v>
      </c>
      <c r="AB351" s="107" t="s">
        <v>290</v>
      </c>
      <c r="AC351" s="49">
        <v>38.706000000000003</v>
      </c>
      <c r="AD351" s="49">
        <v>1492</v>
      </c>
      <c r="AE351" s="49">
        <v>4</v>
      </c>
      <c r="AF351" s="49">
        <v>1</v>
      </c>
      <c r="AG351" s="49">
        <v>4</v>
      </c>
      <c r="AH351" s="49">
        <v>4</v>
      </c>
      <c r="AI351" s="49">
        <v>4</v>
      </c>
      <c r="AJ351" s="49">
        <v>5</v>
      </c>
      <c r="AK351" s="107" t="s">
        <v>239</v>
      </c>
    </row>
    <row r="352" spans="1:37" x14ac:dyDescent="0.25">
      <c r="A352">
        <v>9009348124</v>
      </c>
      <c r="B352" t="s">
        <v>2352</v>
      </c>
      <c r="C352" t="s">
        <v>2021</v>
      </c>
      <c r="E352">
        <v>4</v>
      </c>
      <c r="F352" t="s">
        <v>239</v>
      </c>
      <c r="I352" s="49">
        <v>9001072600</v>
      </c>
      <c r="J352" s="49">
        <v>9001072600</v>
      </c>
      <c r="K352" s="107" t="s">
        <v>240</v>
      </c>
      <c r="L352" s="107" t="s">
        <v>239</v>
      </c>
      <c r="M352" s="49">
        <v>150867.26629999999</v>
      </c>
      <c r="N352" s="49">
        <v>5.1843330016691017E-3</v>
      </c>
      <c r="O352" s="49">
        <v>51595.67</v>
      </c>
      <c r="P352" s="49">
        <v>3.0709902353438802E-3</v>
      </c>
      <c r="Q352" s="107" t="s">
        <v>1965</v>
      </c>
      <c r="R352" s="107" t="s">
        <v>1965</v>
      </c>
      <c r="S352" s="49">
        <v>118351.0931</v>
      </c>
      <c r="T352" s="49">
        <v>5.1843330016691017E-3</v>
      </c>
      <c r="U352" s="49">
        <v>43073.09</v>
      </c>
      <c r="V352" s="49">
        <v>3.0709902353438802E-3</v>
      </c>
      <c r="W352" s="107" t="s">
        <v>1965</v>
      </c>
      <c r="X352" s="49">
        <v>32516.173200000001</v>
      </c>
      <c r="Y352" s="49">
        <v>5.1843330016691017E-3</v>
      </c>
      <c r="Z352" s="49">
        <v>8522.58</v>
      </c>
      <c r="AA352" s="49">
        <v>3.0709902353438802E-3</v>
      </c>
      <c r="AB352" s="107" t="s">
        <v>1965</v>
      </c>
      <c r="AC352" s="49">
        <v>40.843000000000004</v>
      </c>
      <c r="AD352" s="49">
        <v>1526</v>
      </c>
      <c r="AE352" s="49">
        <v>4</v>
      </c>
      <c r="AF352" s="49">
        <v>1</v>
      </c>
      <c r="AG352" s="49">
        <v>3</v>
      </c>
      <c r="AH352" s="49">
        <v>3.5</v>
      </c>
      <c r="AI352" s="49">
        <v>4</v>
      </c>
      <c r="AJ352" s="49">
        <v>4</v>
      </c>
      <c r="AK352" s="107" t="s">
        <v>239</v>
      </c>
    </row>
    <row r="353" spans="1:37" x14ac:dyDescent="0.25">
      <c r="A353">
        <v>9009348125</v>
      </c>
      <c r="B353" t="s">
        <v>2353</v>
      </c>
      <c r="C353" t="s">
        <v>2021</v>
      </c>
      <c r="E353">
        <v>4</v>
      </c>
      <c r="F353" t="s">
        <v>239</v>
      </c>
      <c r="I353" s="49">
        <v>9001072600</v>
      </c>
      <c r="J353" s="49">
        <v>9001072600</v>
      </c>
      <c r="K353" s="107" t="s">
        <v>242</v>
      </c>
      <c r="L353" s="107" t="s">
        <v>239</v>
      </c>
      <c r="M353" s="49">
        <v>41.979599999999998</v>
      </c>
      <c r="N353" s="49">
        <v>1.4425675695886076E-6</v>
      </c>
      <c r="O353" s="49">
        <v>0</v>
      </c>
      <c r="P353" s="49">
        <v>0</v>
      </c>
      <c r="Q353" s="107" t="s">
        <v>290</v>
      </c>
      <c r="R353" s="107" t="s">
        <v>290</v>
      </c>
      <c r="S353" s="49">
        <v>41.979599999999998</v>
      </c>
      <c r="T353" s="49">
        <v>1.4425675695886076E-6</v>
      </c>
      <c r="U353" s="49">
        <v>0</v>
      </c>
      <c r="V353" s="49">
        <v>0</v>
      </c>
      <c r="W353" s="107" t="s">
        <v>290</v>
      </c>
      <c r="X353" s="49">
        <v>0</v>
      </c>
      <c r="Y353" s="49">
        <v>1.4425675695886076E-6</v>
      </c>
      <c r="Z353" s="49">
        <v>0</v>
      </c>
      <c r="AA353" s="49">
        <v>0</v>
      </c>
      <c r="AB353" s="107" t="s">
        <v>290</v>
      </c>
      <c r="AC353" s="49">
        <v>40.843000000000004</v>
      </c>
      <c r="AD353" s="49">
        <v>1526</v>
      </c>
      <c r="AE353" s="49">
        <v>4</v>
      </c>
      <c r="AF353" s="49">
        <v>1</v>
      </c>
      <c r="AG353" s="49">
        <v>3</v>
      </c>
      <c r="AH353" s="49">
        <v>3.5</v>
      </c>
      <c r="AI353" s="49">
        <v>4</v>
      </c>
      <c r="AJ353" s="49">
        <v>4</v>
      </c>
      <c r="AK353" s="107" t="s">
        <v>239</v>
      </c>
    </row>
    <row r="354" spans="1:37" x14ac:dyDescent="0.25">
      <c r="A354">
        <v>9009351602</v>
      </c>
      <c r="B354" t="s">
        <v>2354</v>
      </c>
      <c r="C354" t="s">
        <v>2021</v>
      </c>
      <c r="E354">
        <v>5</v>
      </c>
      <c r="F354" t="s">
        <v>239</v>
      </c>
      <c r="I354" s="49">
        <v>9001072700</v>
      </c>
      <c r="J354" s="49">
        <v>9001072700</v>
      </c>
      <c r="K354" s="107" t="s">
        <v>240</v>
      </c>
      <c r="L354" s="107" t="s">
        <v>239</v>
      </c>
      <c r="M354" s="49">
        <v>78752.083299999998</v>
      </c>
      <c r="N354" s="49">
        <v>2.70620018785602E-3</v>
      </c>
      <c r="O354" s="49">
        <v>53438.03</v>
      </c>
      <c r="P354" s="49">
        <v>3.1806480723288086E-3</v>
      </c>
      <c r="Q354" s="107" t="s">
        <v>1966</v>
      </c>
      <c r="R354" s="107" t="s">
        <v>1966</v>
      </c>
      <c r="S354" s="49">
        <v>59967.633300000001</v>
      </c>
      <c r="T354" s="49">
        <v>2.70620018785602E-3</v>
      </c>
      <c r="U354" s="49">
        <v>47344.93</v>
      </c>
      <c r="V354" s="49">
        <v>3.1806480723288086E-3</v>
      </c>
      <c r="W354" s="107" t="s">
        <v>1966</v>
      </c>
      <c r="X354" s="49">
        <v>18784.45</v>
      </c>
      <c r="Y354" s="49">
        <v>2.70620018785602E-3</v>
      </c>
      <c r="Z354" s="49">
        <v>6093.1</v>
      </c>
      <c r="AA354" s="49">
        <v>3.1806480723288086E-3</v>
      </c>
      <c r="AB354" s="107" t="s">
        <v>1966</v>
      </c>
      <c r="AC354" s="49">
        <v>42.64</v>
      </c>
      <c r="AD354" s="49">
        <v>1914</v>
      </c>
      <c r="AE354" s="49">
        <v>3</v>
      </c>
      <c r="AF354" s="49">
        <v>1</v>
      </c>
      <c r="AG354" s="49">
        <v>4</v>
      </c>
      <c r="AH354" s="49">
        <v>3.5</v>
      </c>
      <c r="AI354" s="49">
        <v>4</v>
      </c>
      <c r="AJ354" s="49">
        <v>4</v>
      </c>
      <c r="AK354" s="107" t="s">
        <v>239</v>
      </c>
    </row>
    <row r="355" spans="1:37" x14ac:dyDescent="0.25">
      <c r="A355">
        <v>9009351700</v>
      </c>
      <c r="B355" t="s">
        <v>2355</v>
      </c>
      <c r="C355" t="s">
        <v>2021</v>
      </c>
      <c r="E355">
        <v>9</v>
      </c>
      <c r="F355" t="s">
        <v>244</v>
      </c>
      <c r="I355" s="49">
        <v>9001072700</v>
      </c>
      <c r="J355" s="49">
        <v>9001072700</v>
      </c>
      <c r="K355" s="107" t="s">
        <v>242</v>
      </c>
      <c r="L355" s="107" t="s">
        <v>239</v>
      </c>
      <c r="M355" s="49">
        <v>284.05279999999999</v>
      </c>
      <c r="N355" s="49">
        <v>9.761059117543731E-6</v>
      </c>
      <c r="O355" s="49">
        <v>0</v>
      </c>
      <c r="P355" s="49">
        <v>0</v>
      </c>
      <c r="Q355" s="107" t="s">
        <v>290</v>
      </c>
      <c r="R355" s="107" t="s">
        <v>1965</v>
      </c>
      <c r="S355" s="49">
        <v>284.05279999999999</v>
      </c>
      <c r="T355" s="49">
        <v>9.761059117543731E-6</v>
      </c>
      <c r="U355" s="49">
        <v>0</v>
      </c>
      <c r="V355" s="49">
        <v>0</v>
      </c>
      <c r="W355" s="107" t="s">
        <v>1965</v>
      </c>
      <c r="X355" s="49">
        <v>0</v>
      </c>
      <c r="Y355" s="49">
        <v>9.761059117543731E-6</v>
      </c>
      <c r="Z355" s="49">
        <v>0</v>
      </c>
      <c r="AA355" s="49">
        <v>0</v>
      </c>
      <c r="AB355" s="107" t="s">
        <v>1965</v>
      </c>
      <c r="AC355" s="49">
        <v>42.64</v>
      </c>
      <c r="AD355" s="49">
        <v>1914</v>
      </c>
      <c r="AE355" s="49">
        <v>3</v>
      </c>
      <c r="AF355" s="49">
        <v>1</v>
      </c>
      <c r="AG355" s="49">
        <v>4</v>
      </c>
      <c r="AH355" s="49">
        <v>3.5</v>
      </c>
      <c r="AI355" s="49">
        <v>4</v>
      </c>
      <c r="AJ355" s="49">
        <v>4</v>
      </c>
      <c r="AK355" s="107" t="s">
        <v>239</v>
      </c>
    </row>
    <row r="356" spans="1:37" x14ac:dyDescent="0.25">
      <c r="A356">
        <v>9009351900</v>
      </c>
      <c r="B356" t="s">
        <v>2356</v>
      </c>
      <c r="C356" t="s">
        <v>2021</v>
      </c>
      <c r="E356">
        <v>4</v>
      </c>
      <c r="F356" t="s">
        <v>239</v>
      </c>
      <c r="I356" s="49">
        <v>9001072800</v>
      </c>
      <c r="J356" s="49">
        <v>9001072800</v>
      </c>
      <c r="K356" s="107" t="s">
        <v>240</v>
      </c>
      <c r="L356" s="107" t="s">
        <v>239</v>
      </c>
      <c r="M356" s="49">
        <v>77117.696200000093</v>
      </c>
      <c r="N356" s="49">
        <v>2.6500368650369879E-3</v>
      </c>
      <c r="O356" s="49">
        <v>239893.12</v>
      </c>
      <c r="P356" s="49">
        <v>1.4278512693917488E-2</v>
      </c>
      <c r="Q356" s="107" t="s">
        <v>1966</v>
      </c>
      <c r="R356" s="107" t="s">
        <v>1966</v>
      </c>
      <c r="S356" s="49">
        <v>67221.614200000098</v>
      </c>
      <c r="T356" s="49">
        <v>2.6500368650369879E-3</v>
      </c>
      <c r="U356" s="49">
        <v>239893.12</v>
      </c>
      <c r="V356" s="49">
        <v>1.4278512693917488E-2</v>
      </c>
      <c r="W356" s="107" t="s">
        <v>1966</v>
      </c>
      <c r="X356" s="49">
        <v>9896.0820000000003</v>
      </c>
      <c r="Y356" s="49">
        <v>2.6500368650369879E-3</v>
      </c>
      <c r="Z356" s="49">
        <v>0</v>
      </c>
      <c r="AA356" s="49">
        <v>1.4278512693917488E-2</v>
      </c>
      <c r="AB356" s="107" t="s">
        <v>1966</v>
      </c>
      <c r="AC356" s="49">
        <v>29.135999999999999</v>
      </c>
      <c r="AD356" s="49">
        <v>1137</v>
      </c>
      <c r="AE356" s="49">
        <v>5</v>
      </c>
      <c r="AF356" s="49">
        <v>1</v>
      </c>
      <c r="AG356" s="49">
        <v>5</v>
      </c>
      <c r="AH356" s="49">
        <v>5</v>
      </c>
      <c r="AI356" s="49">
        <v>5</v>
      </c>
      <c r="AJ356" s="49">
        <v>5</v>
      </c>
      <c r="AK356" s="107" t="s">
        <v>239</v>
      </c>
    </row>
    <row r="357" spans="1:37" x14ac:dyDescent="0.25">
      <c r="A357">
        <v>9009352000</v>
      </c>
      <c r="B357" t="s">
        <v>2357</v>
      </c>
      <c r="C357" t="s">
        <v>2021</v>
      </c>
      <c r="E357">
        <v>4</v>
      </c>
      <c r="F357" t="s">
        <v>239</v>
      </c>
      <c r="I357" s="49">
        <v>9001073000</v>
      </c>
      <c r="J357" s="49">
        <v>9001073000</v>
      </c>
      <c r="K357" s="107" t="s">
        <v>240</v>
      </c>
      <c r="L357" s="107" t="s">
        <v>239</v>
      </c>
      <c r="M357" s="49">
        <v>44439.523699999998</v>
      </c>
      <c r="N357" s="49">
        <v>1.527099250530837E-3</v>
      </c>
      <c r="O357" s="49">
        <v>18098.66</v>
      </c>
      <c r="P357" s="49">
        <v>1.077237840555397E-3</v>
      </c>
      <c r="Q357" s="107" t="s">
        <v>1965</v>
      </c>
      <c r="R357" s="107" t="s">
        <v>1965</v>
      </c>
      <c r="S357" s="49">
        <v>27045.101699999999</v>
      </c>
      <c r="T357" s="49">
        <v>1.527099250530837E-3</v>
      </c>
      <c r="U357" s="49">
        <v>17678.66</v>
      </c>
      <c r="V357" s="49">
        <v>1.077237840555397E-3</v>
      </c>
      <c r="W357" s="107" t="s">
        <v>1965</v>
      </c>
      <c r="X357" s="49">
        <v>17394.421999999999</v>
      </c>
      <c r="Y357" s="49">
        <v>1.527099250530837E-3</v>
      </c>
      <c r="Z357" s="49">
        <v>420</v>
      </c>
      <c r="AA357" s="49">
        <v>1.077237840555397E-3</v>
      </c>
      <c r="AB357" s="107" t="s">
        <v>1965</v>
      </c>
      <c r="AC357" s="49">
        <v>48.427</v>
      </c>
      <c r="AD357" s="49">
        <v>1696</v>
      </c>
      <c r="AE357" s="49">
        <v>3</v>
      </c>
      <c r="AF357" s="49">
        <v>1</v>
      </c>
      <c r="AG357" s="49">
        <v>4</v>
      </c>
      <c r="AH357" s="49">
        <v>3.5</v>
      </c>
      <c r="AI357" s="49">
        <v>4</v>
      </c>
      <c r="AJ357" s="49">
        <v>4</v>
      </c>
      <c r="AK357" s="107" t="s">
        <v>239</v>
      </c>
    </row>
    <row r="358" spans="1:37" x14ac:dyDescent="0.25">
      <c r="A358">
        <v>9009352100</v>
      </c>
      <c r="B358" t="s">
        <v>2358</v>
      </c>
      <c r="C358" t="s">
        <v>2021</v>
      </c>
      <c r="E358">
        <v>5</v>
      </c>
      <c r="F358" t="s">
        <v>239</v>
      </c>
      <c r="I358" s="49">
        <v>9001073000</v>
      </c>
      <c r="J358" s="49">
        <v>9001073000</v>
      </c>
      <c r="K358" s="107" t="s">
        <v>242</v>
      </c>
      <c r="L358" s="107" t="s">
        <v>239</v>
      </c>
      <c r="M358" s="49">
        <v>118.6635</v>
      </c>
      <c r="N358" s="49">
        <v>4.0776976625284123E-6</v>
      </c>
      <c r="O358" s="49">
        <v>0</v>
      </c>
      <c r="P358" s="49">
        <v>0</v>
      </c>
      <c r="Q358" s="107" t="s">
        <v>290</v>
      </c>
      <c r="R358" s="107" t="s">
        <v>290</v>
      </c>
      <c r="S358" s="49">
        <v>118.6635</v>
      </c>
      <c r="T358" s="49">
        <v>4.0776976625284123E-6</v>
      </c>
      <c r="U358" s="49">
        <v>0</v>
      </c>
      <c r="V358" s="49">
        <v>0</v>
      </c>
      <c r="W358" s="107" t="s">
        <v>290</v>
      </c>
      <c r="X358" s="49">
        <v>0</v>
      </c>
      <c r="Y358" s="49">
        <v>4.0776976625284123E-6</v>
      </c>
      <c r="Z358" s="49">
        <v>0</v>
      </c>
      <c r="AA358" s="49">
        <v>0</v>
      </c>
      <c r="AB358" s="107" t="s">
        <v>290</v>
      </c>
      <c r="AC358" s="49">
        <v>48.427</v>
      </c>
      <c r="AD358" s="49">
        <v>1696</v>
      </c>
      <c r="AE358" s="49">
        <v>3</v>
      </c>
      <c r="AF358" s="49">
        <v>1</v>
      </c>
      <c r="AG358" s="49">
        <v>4</v>
      </c>
      <c r="AH358" s="49">
        <v>3.5</v>
      </c>
      <c r="AI358" s="49">
        <v>4</v>
      </c>
      <c r="AJ358" s="49">
        <v>4</v>
      </c>
      <c r="AK358" s="107" t="s">
        <v>239</v>
      </c>
    </row>
    <row r="359" spans="1:37" x14ac:dyDescent="0.25">
      <c r="A359">
        <v>9009352200</v>
      </c>
      <c r="B359" t="s">
        <v>2359</v>
      </c>
      <c r="C359" t="s">
        <v>2021</v>
      </c>
      <c r="E359">
        <v>8</v>
      </c>
      <c r="F359" t="s">
        <v>244</v>
      </c>
      <c r="I359" s="49">
        <v>9001073200</v>
      </c>
      <c r="J359" s="49">
        <v>9001073200</v>
      </c>
      <c r="K359" s="107" t="s">
        <v>240</v>
      </c>
      <c r="L359" s="107" t="s">
        <v>239</v>
      </c>
      <c r="M359" s="49">
        <v>26440.300999999999</v>
      </c>
      <c r="N359" s="49">
        <v>9.0858228169780637E-4</v>
      </c>
      <c r="O359" s="49">
        <v>3053.03</v>
      </c>
      <c r="P359" s="49">
        <v>1.8171728980768983E-4</v>
      </c>
      <c r="Q359" s="107" t="s">
        <v>1965</v>
      </c>
      <c r="R359" s="107" t="s">
        <v>1965</v>
      </c>
      <c r="S359" s="49">
        <v>24172.335500000001</v>
      </c>
      <c r="T359" s="49">
        <v>9.0858228169780637E-4</v>
      </c>
      <c r="U359" s="49">
        <v>3053.03</v>
      </c>
      <c r="V359" s="49">
        <v>1.8171728980768983E-4</v>
      </c>
      <c r="W359" s="107" t="s">
        <v>1965</v>
      </c>
      <c r="X359" s="49">
        <v>2267.9654999999998</v>
      </c>
      <c r="Y359" s="49">
        <v>9.0858228169780637E-4</v>
      </c>
      <c r="Z359" s="49">
        <v>0</v>
      </c>
      <c r="AA359" s="49">
        <v>1.8171728980768983E-4</v>
      </c>
      <c r="AB359" s="107" t="s">
        <v>1965</v>
      </c>
      <c r="AC359" s="49">
        <v>32.533000000000001</v>
      </c>
      <c r="AD359" s="49">
        <v>730</v>
      </c>
      <c r="AE359" s="49">
        <v>5</v>
      </c>
      <c r="AF359" s="49">
        <v>1</v>
      </c>
      <c r="AG359" s="49">
        <v>5</v>
      </c>
      <c r="AH359" s="49">
        <v>5</v>
      </c>
      <c r="AI359" s="49">
        <v>5</v>
      </c>
      <c r="AJ359" s="49">
        <v>5</v>
      </c>
      <c r="AK359" s="107" t="s">
        <v>239</v>
      </c>
    </row>
    <row r="360" spans="1:37" x14ac:dyDescent="0.25">
      <c r="A360">
        <v>9009352300</v>
      </c>
      <c r="B360" t="s">
        <v>2360</v>
      </c>
      <c r="C360" t="s">
        <v>2021</v>
      </c>
      <c r="E360">
        <v>6</v>
      </c>
      <c r="F360" t="s">
        <v>244</v>
      </c>
      <c r="I360" s="49">
        <v>9001073200</v>
      </c>
      <c r="J360" s="49">
        <v>9001073200</v>
      </c>
      <c r="K360" s="107" t="s">
        <v>243</v>
      </c>
      <c r="L360" s="107" t="s">
        <v>239</v>
      </c>
      <c r="M360" s="49">
        <v>37.274000000000001</v>
      </c>
      <c r="N360" s="49">
        <v>1.2808665063232084E-6</v>
      </c>
      <c r="O360" s="49">
        <v>0</v>
      </c>
      <c r="P360" s="49">
        <v>0</v>
      </c>
      <c r="Q360" s="107" t="s">
        <v>290</v>
      </c>
      <c r="R360" s="107" t="s">
        <v>290</v>
      </c>
      <c r="S360" s="49">
        <v>37.274000000000001</v>
      </c>
      <c r="T360" s="49">
        <v>1.2808665063232084E-6</v>
      </c>
      <c r="U360" s="49">
        <v>0</v>
      </c>
      <c r="V360" s="49">
        <v>0</v>
      </c>
      <c r="W360" s="107" t="s">
        <v>290</v>
      </c>
      <c r="X360" s="49">
        <v>0</v>
      </c>
      <c r="Y360" s="49">
        <v>1.2808665063232084E-6</v>
      </c>
      <c r="Z360" s="49">
        <v>0</v>
      </c>
      <c r="AA360" s="49">
        <v>0</v>
      </c>
      <c r="AB360" s="107" t="s">
        <v>290</v>
      </c>
      <c r="AC360" s="49">
        <v>32.533000000000001</v>
      </c>
      <c r="AD360" s="49">
        <v>730</v>
      </c>
      <c r="AE360" s="49">
        <v>5</v>
      </c>
      <c r="AF360" s="49">
        <v>1</v>
      </c>
      <c r="AG360" s="49">
        <v>5</v>
      </c>
      <c r="AH360" s="49">
        <v>5</v>
      </c>
      <c r="AI360" s="49">
        <v>5</v>
      </c>
      <c r="AJ360" s="49">
        <v>5</v>
      </c>
      <c r="AK360" s="107" t="s">
        <v>239</v>
      </c>
    </row>
    <row r="361" spans="1:37" x14ac:dyDescent="0.25">
      <c r="A361">
        <v>9009352400</v>
      </c>
      <c r="B361" t="s">
        <v>2361</v>
      </c>
      <c r="C361" t="s">
        <v>2021</v>
      </c>
      <c r="E361">
        <v>6</v>
      </c>
      <c r="F361" t="s">
        <v>244</v>
      </c>
      <c r="I361" s="49">
        <v>9001073300</v>
      </c>
      <c r="J361" s="49">
        <v>9001073300</v>
      </c>
      <c r="K361" s="107" t="s">
        <v>260</v>
      </c>
      <c r="L361" s="107" t="s">
        <v>239</v>
      </c>
      <c r="M361" s="49">
        <v>0</v>
      </c>
      <c r="N361" s="49">
        <v>0</v>
      </c>
      <c r="O361" s="49">
        <v>23786.65</v>
      </c>
      <c r="P361" s="49">
        <v>1.4157887644746646E-3</v>
      </c>
      <c r="Q361" s="107" t="s">
        <v>1966</v>
      </c>
      <c r="R361" s="107" t="s">
        <v>290</v>
      </c>
      <c r="S361" s="49">
        <v>0</v>
      </c>
      <c r="T361" s="49">
        <v>0</v>
      </c>
      <c r="U361" s="49">
        <v>21408.65</v>
      </c>
      <c r="V361" s="49">
        <v>1.4157887644746646E-3</v>
      </c>
      <c r="W361" s="107" t="s">
        <v>290</v>
      </c>
      <c r="X361" s="49">
        <v>0</v>
      </c>
      <c r="Y361" s="49">
        <v>0</v>
      </c>
      <c r="Z361" s="49">
        <v>2378</v>
      </c>
      <c r="AA361" s="49">
        <v>1.4157887644746646E-3</v>
      </c>
      <c r="AB361" s="107" t="s">
        <v>290</v>
      </c>
      <c r="AC361" s="49">
        <v>21.315999999999999</v>
      </c>
      <c r="AD361" s="49">
        <v>1125</v>
      </c>
      <c r="AE361" s="49">
        <v>5</v>
      </c>
      <c r="AF361" s="49">
        <v>1</v>
      </c>
      <c r="AG361" s="49">
        <v>5</v>
      </c>
      <c r="AH361" s="49">
        <v>5</v>
      </c>
      <c r="AI361" s="49">
        <v>5</v>
      </c>
      <c r="AJ361" s="49">
        <v>6</v>
      </c>
      <c r="AK361" s="107" t="s">
        <v>244</v>
      </c>
    </row>
    <row r="362" spans="1:37" x14ac:dyDescent="0.25">
      <c r="A362">
        <v>9009352500</v>
      </c>
      <c r="B362" t="s">
        <v>2362</v>
      </c>
      <c r="C362" t="s">
        <v>2021</v>
      </c>
      <c r="E362">
        <v>5</v>
      </c>
      <c r="F362" t="s">
        <v>239</v>
      </c>
      <c r="I362" s="49">
        <v>9001073300</v>
      </c>
      <c r="J362" s="49">
        <v>9001073300</v>
      </c>
      <c r="K362" s="107" t="s">
        <v>240</v>
      </c>
      <c r="L362" s="107" t="s">
        <v>244</v>
      </c>
      <c r="M362" s="49">
        <v>72877.155399999901</v>
      </c>
      <c r="N362" s="49">
        <v>2.5043168811496328E-3</v>
      </c>
      <c r="O362" s="49">
        <v>0</v>
      </c>
      <c r="P362" s="49">
        <v>0</v>
      </c>
      <c r="Q362" s="107" t="s">
        <v>290</v>
      </c>
      <c r="R362" s="107" t="s">
        <v>1965</v>
      </c>
      <c r="S362" s="49">
        <v>49786.050399999898</v>
      </c>
      <c r="T362" s="49">
        <v>2.5043168811496328E-3</v>
      </c>
      <c r="U362" s="49">
        <v>0</v>
      </c>
      <c r="V362" s="49">
        <v>0</v>
      </c>
      <c r="W362" s="107" t="s">
        <v>1965</v>
      </c>
      <c r="X362" s="49">
        <v>23091.105</v>
      </c>
      <c r="Y362" s="49">
        <v>2.5043168811496328E-3</v>
      </c>
      <c r="Z362" s="49">
        <v>0</v>
      </c>
      <c r="AA362" s="49">
        <v>0</v>
      </c>
      <c r="AB362" s="107" t="s">
        <v>1965</v>
      </c>
      <c r="AC362" s="49">
        <v>21.315999999999999</v>
      </c>
      <c r="AD362" s="49">
        <v>1125</v>
      </c>
      <c r="AE362" s="49">
        <v>5</v>
      </c>
      <c r="AF362" s="49">
        <v>1</v>
      </c>
      <c r="AG362" s="49">
        <v>5</v>
      </c>
      <c r="AH362" s="49">
        <v>5</v>
      </c>
      <c r="AI362" s="49">
        <v>5</v>
      </c>
      <c r="AJ362" s="49">
        <v>6</v>
      </c>
      <c r="AK362" s="107" t="s">
        <v>244</v>
      </c>
    </row>
    <row r="363" spans="1:37" x14ac:dyDescent="0.25">
      <c r="A363">
        <v>9009352600</v>
      </c>
      <c r="B363" t="s">
        <v>2363</v>
      </c>
      <c r="C363" t="s">
        <v>2021</v>
      </c>
      <c r="E363">
        <v>6</v>
      </c>
      <c r="F363" t="s">
        <v>244</v>
      </c>
      <c r="I363" s="49">
        <v>9001073400</v>
      </c>
      <c r="J363" s="49">
        <v>9001073400</v>
      </c>
      <c r="K363" s="107" t="s">
        <v>260</v>
      </c>
      <c r="L363" s="107" t="s">
        <v>239</v>
      </c>
      <c r="M363" s="49">
        <v>0</v>
      </c>
      <c r="N363" s="49">
        <v>0</v>
      </c>
      <c r="O363" s="49">
        <v>56114.62</v>
      </c>
      <c r="P363" s="49">
        <v>3.339959536915257E-3</v>
      </c>
      <c r="Q363" s="107" t="s">
        <v>1966</v>
      </c>
      <c r="R363" s="107" t="s">
        <v>290</v>
      </c>
      <c r="S363" s="49">
        <v>0</v>
      </c>
      <c r="T363" s="49">
        <v>0</v>
      </c>
      <c r="U363" s="49">
        <v>48424.62</v>
      </c>
      <c r="V363" s="49">
        <v>3.339959536915257E-3</v>
      </c>
      <c r="W363" s="107" t="s">
        <v>290</v>
      </c>
      <c r="X363" s="49">
        <v>0</v>
      </c>
      <c r="Y363" s="49">
        <v>0</v>
      </c>
      <c r="Z363" s="49">
        <v>7690</v>
      </c>
      <c r="AA363" s="49">
        <v>3.339959536915257E-3</v>
      </c>
      <c r="AB363" s="107" t="s">
        <v>290</v>
      </c>
      <c r="AC363" s="49">
        <v>30.809000000000001</v>
      </c>
      <c r="AD363" s="49">
        <v>1497</v>
      </c>
      <c r="AE363" s="49">
        <v>4</v>
      </c>
      <c r="AF363" s="49">
        <v>1</v>
      </c>
      <c r="AG363" s="49">
        <v>5</v>
      </c>
      <c r="AH363" s="49">
        <v>4.5</v>
      </c>
      <c r="AI363" s="49">
        <v>5</v>
      </c>
      <c r="AJ363" s="49">
        <v>6</v>
      </c>
      <c r="AK363" s="107" t="s">
        <v>244</v>
      </c>
    </row>
    <row r="364" spans="1:37" x14ac:dyDescent="0.25">
      <c r="A364">
        <v>9005360200</v>
      </c>
      <c r="B364" t="s">
        <v>2364</v>
      </c>
      <c r="C364" t="s">
        <v>2089</v>
      </c>
      <c r="E364">
        <v>3</v>
      </c>
      <c r="F364" t="s">
        <v>239</v>
      </c>
      <c r="I364" s="49">
        <v>9001073400</v>
      </c>
      <c r="J364" s="49">
        <v>9001073400</v>
      </c>
      <c r="K364" s="107" t="s">
        <v>240</v>
      </c>
      <c r="L364" s="107" t="s">
        <v>244</v>
      </c>
      <c r="M364" s="49">
        <v>79920.725000000006</v>
      </c>
      <c r="N364" s="49">
        <v>2.7463588510373963E-3</v>
      </c>
      <c r="O364" s="49">
        <v>0</v>
      </c>
      <c r="P364" s="49">
        <v>0</v>
      </c>
      <c r="Q364" s="107" t="s">
        <v>290</v>
      </c>
      <c r="R364" s="107" t="s">
        <v>1965</v>
      </c>
      <c r="S364" s="49">
        <v>53978.008699999998</v>
      </c>
      <c r="T364" s="49">
        <v>2.7463588510373963E-3</v>
      </c>
      <c r="U364" s="49">
        <v>0</v>
      </c>
      <c r="V364" s="49">
        <v>0</v>
      </c>
      <c r="W364" s="107" t="s">
        <v>1965</v>
      </c>
      <c r="X364" s="49">
        <v>25942.7163</v>
      </c>
      <c r="Y364" s="49">
        <v>2.7463588510373963E-3</v>
      </c>
      <c r="Z364" s="49">
        <v>0</v>
      </c>
      <c r="AA364" s="49">
        <v>0</v>
      </c>
      <c r="AB364" s="107" t="s">
        <v>1965</v>
      </c>
      <c r="AC364" s="49">
        <v>30.809000000000001</v>
      </c>
      <c r="AD364" s="49">
        <v>1497</v>
      </c>
      <c r="AE364" s="49">
        <v>4</v>
      </c>
      <c r="AF364" s="49">
        <v>1</v>
      </c>
      <c r="AG364" s="49">
        <v>5</v>
      </c>
      <c r="AH364" s="49">
        <v>4.5</v>
      </c>
      <c r="AI364" s="49">
        <v>5</v>
      </c>
      <c r="AJ364" s="49">
        <v>6</v>
      </c>
      <c r="AK364" s="107" t="s">
        <v>244</v>
      </c>
    </row>
    <row r="365" spans="1:37" x14ac:dyDescent="0.25">
      <c r="A365">
        <v>9005360300</v>
      </c>
      <c r="B365" t="s">
        <v>2365</v>
      </c>
      <c r="C365" t="s">
        <v>2089</v>
      </c>
      <c r="E365">
        <v>4</v>
      </c>
      <c r="F365" t="s">
        <v>239</v>
      </c>
      <c r="I365" s="49">
        <v>9001073500</v>
      </c>
      <c r="J365" s="49">
        <v>9001073500</v>
      </c>
      <c r="K365" s="107" t="s">
        <v>260</v>
      </c>
      <c r="L365" s="107" t="s">
        <v>239</v>
      </c>
      <c r="M365" s="49">
        <v>0</v>
      </c>
      <c r="N365" s="49">
        <v>0</v>
      </c>
      <c r="O365" s="49">
        <v>8303.2200000000012</v>
      </c>
      <c r="P365" s="49">
        <v>4.9421022232896711E-4</v>
      </c>
      <c r="Q365" s="107" t="s">
        <v>1966</v>
      </c>
      <c r="R365" s="107" t="s">
        <v>290</v>
      </c>
      <c r="S365" s="49">
        <v>0</v>
      </c>
      <c r="T365" s="49">
        <v>0</v>
      </c>
      <c r="U365" s="49">
        <v>7178.22</v>
      </c>
      <c r="V365" s="49">
        <v>4.9421022232896711E-4</v>
      </c>
      <c r="W365" s="107" t="s">
        <v>290</v>
      </c>
      <c r="X365" s="49">
        <v>0</v>
      </c>
      <c r="Y365" s="49">
        <v>0</v>
      </c>
      <c r="Z365" s="49">
        <v>1125</v>
      </c>
      <c r="AA365" s="49">
        <v>4.9421022232896711E-4</v>
      </c>
      <c r="AB365" s="107" t="s">
        <v>290</v>
      </c>
      <c r="AC365" s="49">
        <v>22.375</v>
      </c>
      <c r="AD365" s="49">
        <v>1230</v>
      </c>
      <c r="AE365" s="49">
        <v>5</v>
      </c>
      <c r="AF365" s="49">
        <v>1</v>
      </c>
      <c r="AG365" s="49">
        <v>5</v>
      </c>
      <c r="AH365" s="49">
        <v>5</v>
      </c>
      <c r="AI365" s="49">
        <v>5</v>
      </c>
      <c r="AJ365" s="49">
        <v>7</v>
      </c>
      <c r="AK365" s="107" t="s">
        <v>244</v>
      </c>
    </row>
    <row r="366" spans="1:37" x14ac:dyDescent="0.25">
      <c r="A366">
        <v>9005360400</v>
      </c>
      <c r="B366" t="s">
        <v>2366</v>
      </c>
      <c r="C366" t="s">
        <v>2089</v>
      </c>
      <c r="E366">
        <v>5</v>
      </c>
      <c r="F366" t="s">
        <v>239</v>
      </c>
      <c r="I366" s="49">
        <v>9001073500</v>
      </c>
      <c r="J366" s="49">
        <v>9001073500</v>
      </c>
      <c r="K366" s="107" t="s">
        <v>240</v>
      </c>
      <c r="L366" s="107" t="s">
        <v>244</v>
      </c>
      <c r="M366" s="49">
        <v>48863.655799999993</v>
      </c>
      <c r="N366" s="49">
        <v>1.6791280809874381E-3</v>
      </c>
      <c r="O366" s="49">
        <v>0</v>
      </c>
      <c r="P366" s="49">
        <v>0</v>
      </c>
      <c r="Q366" s="107" t="s">
        <v>290</v>
      </c>
      <c r="R366" s="107" t="s">
        <v>1965</v>
      </c>
      <c r="S366" s="49">
        <v>38030.339099999997</v>
      </c>
      <c r="T366" s="49">
        <v>1.6791280809874381E-3</v>
      </c>
      <c r="U366" s="49">
        <v>0</v>
      </c>
      <c r="V366" s="49">
        <v>0</v>
      </c>
      <c r="W366" s="107" t="s">
        <v>1965</v>
      </c>
      <c r="X366" s="49">
        <v>10833.316699999999</v>
      </c>
      <c r="Y366" s="49">
        <v>1.6791280809874381E-3</v>
      </c>
      <c r="Z366" s="49">
        <v>0</v>
      </c>
      <c r="AA366" s="49">
        <v>0</v>
      </c>
      <c r="AB366" s="107" t="s">
        <v>1965</v>
      </c>
      <c r="AC366" s="49">
        <v>22.375</v>
      </c>
      <c r="AD366" s="49">
        <v>1230</v>
      </c>
      <c r="AE366" s="49">
        <v>5</v>
      </c>
      <c r="AF366" s="49">
        <v>1</v>
      </c>
      <c r="AG366" s="49">
        <v>5</v>
      </c>
      <c r="AH366" s="49">
        <v>5</v>
      </c>
      <c r="AI366" s="49">
        <v>5</v>
      </c>
      <c r="AJ366" s="49">
        <v>7</v>
      </c>
      <c r="AK366" s="107" t="s">
        <v>244</v>
      </c>
    </row>
    <row r="367" spans="1:37" x14ac:dyDescent="0.25">
      <c r="A367">
        <v>9009361100</v>
      </c>
      <c r="B367" t="s">
        <v>2367</v>
      </c>
      <c r="C367" t="s">
        <v>2021</v>
      </c>
      <c r="E367">
        <v>4</v>
      </c>
      <c r="F367" t="s">
        <v>239</v>
      </c>
      <c r="I367" s="49">
        <v>9001073600</v>
      </c>
      <c r="J367" s="49">
        <v>9001073600</v>
      </c>
      <c r="K367" s="107" t="s">
        <v>260</v>
      </c>
      <c r="L367" s="107" t="s">
        <v>239</v>
      </c>
      <c r="M367" s="49">
        <v>0</v>
      </c>
      <c r="N367" s="49">
        <v>0</v>
      </c>
      <c r="O367" s="49">
        <v>2163.37</v>
      </c>
      <c r="P367" s="49">
        <v>1.2876445146338617E-4</v>
      </c>
      <c r="Q367" s="107" t="s">
        <v>1966</v>
      </c>
      <c r="R367" s="107" t="s">
        <v>290</v>
      </c>
      <c r="S367" s="49">
        <v>0</v>
      </c>
      <c r="T367" s="49">
        <v>0</v>
      </c>
      <c r="U367" s="49">
        <v>846.37</v>
      </c>
      <c r="V367" s="49">
        <v>1.2876445146338617E-4</v>
      </c>
      <c r="W367" s="107" t="s">
        <v>290</v>
      </c>
      <c r="X367" s="49">
        <v>0</v>
      </c>
      <c r="Y367" s="49">
        <v>0</v>
      </c>
      <c r="Z367" s="49">
        <v>1317</v>
      </c>
      <c r="AA367" s="49">
        <v>1.2876445146338617E-4</v>
      </c>
      <c r="AB367" s="107" t="s">
        <v>290</v>
      </c>
      <c r="AC367" s="49">
        <v>18.335999999999999</v>
      </c>
      <c r="AD367" s="49">
        <v>1202</v>
      </c>
      <c r="AE367" s="49">
        <v>5</v>
      </c>
      <c r="AF367" s="49">
        <v>1</v>
      </c>
      <c r="AG367" s="49">
        <v>5</v>
      </c>
      <c r="AH367" s="49">
        <v>5</v>
      </c>
      <c r="AI367" s="49">
        <v>5</v>
      </c>
      <c r="AJ367" s="49">
        <v>7</v>
      </c>
      <c r="AK367" s="107" t="s">
        <v>244</v>
      </c>
    </row>
    <row r="368" spans="1:37" x14ac:dyDescent="0.25">
      <c r="A368">
        <v>9009361200</v>
      </c>
      <c r="B368" t="s">
        <v>2368</v>
      </c>
      <c r="C368" t="s">
        <v>2021</v>
      </c>
      <c r="E368">
        <v>4</v>
      </c>
      <c r="F368" t="s">
        <v>239</v>
      </c>
      <c r="I368" s="49">
        <v>9001073600</v>
      </c>
      <c r="J368" s="49">
        <v>9001073600</v>
      </c>
      <c r="K368" s="107" t="s">
        <v>240</v>
      </c>
      <c r="L368" s="107" t="s">
        <v>244</v>
      </c>
      <c r="M368" s="49">
        <v>31308.570500000002</v>
      </c>
      <c r="N368" s="49">
        <v>1.0758732444682317E-3</v>
      </c>
      <c r="O368" s="49">
        <v>0</v>
      </c>
      <c r="P368" s="49">
        <v>0</v>
      </c>
      <c r="Q368" s="107" t="s">
        <v>290</v>
      </c>
      <c r="R368" s="107" t="s">
        <v>1965</v>
      </c>
      <c r="S368" s="49">
        <v>24351.613000000001</v>
      </c>
      <c r="T368" s="49">
        <v>1.0758732444682317E-3</v>
      </c>
      <c r="U368" s="49">
        <v>0</v>
      </c>
      <c r="V368" s="49">
        <v>0</v>
      </c>
      <c r="W368" s="107" t="s">
        <v>1965</v>
      </c>
      <c r="X368" s="49">
        <v>6956.9575000000004</v>
      </c>
      <c r="Y368" s="49">
        <v>1.0758732444682317E-3</v>
      </c>
      <c r="Z368" s="49">
        <v>0</v>
      </c>
      <c r="AA368" s="49">
        <v>0</v>
      </c>
      <c r="AB368" s="107" t="s">
        <v>1965</v>
      </c>
      <c r="AC368" s="49">
        <v>18.335999999999999</v>
      </c>
      <c r="AD368" s="49">
        <v>1202</v>
      </c>
      <c r="AE368" s="49">
        <v>5</v>
      </c>
      <c r="AF368" s="49">
        <v>1</v>
      </c>
      <c r="AG368" s="49">
        <v>5</v>
      </c>
      <c r="AH368" s="49">
        <v>5</v>
      </c>
      <c r="AI368" s="49">
        <v>5</v>
      </c>
      <c r="AJ368" s="49">
        <v>7</v>
      </c>
      <c r="AK368" s="107" t="s">
        <v>244</v>
      </c>
    </row>
    <row r="369" spans="1:37" x14ac:dyDescent="0.25">
      <c r="A369">
        <v>9009361402</v>
      </c>
      <c r="B369" t="s">
        <v>2369</v>
      </c>
      <c r="C369" t="s">
        <v>2021</v>
      </c>
      <c r="E369">
        <v>4</v>
      </c>
      <c r="F369" t="s">
        <v>239</v>
      </c>
      <c r="I369" s="49">
        <v>9001073700</v>
      </c>
      <c r="J369" s="49">
        <v>9001073700</v>
      </c>
      <c r="K369" s="107" t="s">
        <v>260</v>
      </c>
      <c r="L369" s="107" t="s">
        <v>239</v>
      </c>
      <c r="M369" s="49">
        <v>0</v>
      </c>
      <c r="N369" s="49">
        <v>0</v>
      </c>
      <c r="O369" s="49">
        <v>30385.83</v>
      </c>
      <c r="P369" s="49">
        <v>1.8085739989967984E-3</v>
      </c>
      <c r="Q369" s="107" t="s">
        <v>1966</v>
      </c>
      <c r="R369" s="107" t="s">
        <v>290</v>
      </c>
      <c r="S369" s="49">
        <v>0</v>
      </c>
      <c r="T369" s="49">
        <v>0</v>
      </c>
      <c r="U369" s="49">
        <v>24518.83</v>
      </c>
      <c r="V369" s="49">
        <v>1.8085739989967984E-3</v>
      </c>
      <c r="W369" s="107" t="s">
        <v>290</v>
      </c>
      <c r="X369" s="49">
        <v>0</v>
      </c>
      <c r="Y369" s="49">
        <v>0</v>
      </c>
      <c r="Z369" s="49">
        <v>5867</v>
      </c>
      <c r="AA369" s="49">
        <v>1.8085739989967984E-3</v>
      </c>
      <c r="AB369" s="107" t="s">
        <v>290</v>
      </c>
      <c r="AC369" s="49">
        <v>24.571999999999999</v>
      </c>
      <c r="AD369" s="49">
        <v>1314</v>
      </c>
      <c r="AE369" s="49">
        <v>5</v>
      </c>
      <c r="AF369" s="49">
        <v>1</v>
      </c>
      <c r="AG369" s="49">
        <v>5</v>
      </c>
      <c r="AH369" s="49">
        <v>5</v>
      </c>
      <c r="AI369" s="49">
        <v>5</v>
      </c>
      <c r="AJ369" s="49">
        <v>7</v>
      </c>
      <c r="AK369" s="107" t="s">
        <v>244</v>
      </c>
    </row>
    <row r="370" spans="1:37" x14ac:dyDescent="0.25">
      <c r="A370">
        <v>9003400200</v>
      </c>
      <c r="B370" t="s">
        <v>2370</v>
      </c>
      <c r="C370" t="s">
        <v>2140</v>
      </c>
      <c r="E370">
        <v>3</v>
      </c>
      <c r="F370" t="s">
        <v>239</v>
      </c>
      <c r="I370" s="49">
        <v>9001073700</v>
      </c>
      <c r="J370" s="49">
        <v>9001073700</v>
      </c>
      <c r="K370" s="107" t="s">
        <v>240</v>
      </c>
      <c r="L370" s="107" t="s">
        <v>244</v>
      </c>
      <c r="M370" s="49">
        <v>87517.255000000092</v>
      </c>
      <c r="N370" s="49">
        <v>3.0074024965082219E-3</v>
      </c>
      <c r="O370" s="49">
        <v>0</v>
      </c>
      <c r="P370" s="49">
        <v>0</v>
      </c>
      <c r="Q370" s="107" t="s">
        <v>290</v>
      </c>
      <c r="R370" s="107" t="s">
        <v>1965</v>
      </c>
      <c r="S370" s="49">
        <v>64008.1363000001</v>
      </c>
      <c r="T370" s="49">
        <v>3.0074024965082219E-3</v>
      </c>
      <c r="U370" s="49">
        <v>0</v>
      </c>
      <c r="V370" s="49">
        <v>0</v>
      </c>
      <c r="W370" s="107" t="s">
        <v>1965</v>
      </c>
      <c r="X370" s="49">
        <v>23509.118699999999</v>
      </c>
      <c r="Y370" s="49">
        <v>3.0074024965082219E-3</v>
      </c>
      <c r="Z370" s="49">
        <v>0</v>
      </c>
      <c r="AA370" s="49">
        <v>0</v>
      </c>
      <c r="AB370" s="107" t="s">
        <v>1965</v>
      </c>
      <c r="AC370" s="49">
        <v>24.571999999999999</v>
      </c>
      <c r="AD370" s="49">
        <v>1314</v>
      </c>
      <c r="AE370" s="49">
        <v>5</v>
      </c>
      <c r="AF370" s="49">
        <v>1</v>
      </c>
      <c r="AG370" s="49">
        <v>5</v>
      </c>
      <c r="AH370" s="49">
        <v>5</v>
      </c>
      <c r="AI370" s="49">
        <v>5</v>
      </c>
      <c r="AJ370" s="49">
        <v>7</v>
      </c>
      <c r="AK370" s="107" t="s">
        <v>244</v>
      </c>
    </row>
    <row r="371" spans="1:37" x14ac:dyDescent="0.25">
      <c r="A371">
        <v>9003405100</v>
      </c>
      <c r="B371" t="s">
        <v>2371</v>
      </c>
      <c r="C371" t="s">
        <v>2140</v>
      </c>
      <c r="E371">
        <v>4</v>
      </c>
      <c r="F371" t="s">
        <v>239</v>
      </c>
      <c r="I371" s="49">
        <v>9001073700</v>
      </c>
      <c r="J371" s="49">
        <v>9001073700</v>
      </c>
      <c r="K371" s="107" t="s">
        <v>243</v>
      </c>
      <c r="L371" s="107" t="s">
        <v>244</v>
      </c>
      <c r="M371" s="49">
        <v>0.98970000000000002</v>
      </c>
      <c r="N371" s="49">
        <v>3.400959331727422E-8</v>
      </c>
      <c r="O371" s="49">
        <v>0</v>
      </c>
      <c r="P371" s="49">
        <v>0</v>
      </c>
      <c r="Q371" s="107" t="s">
        <v>290</v>
      </c>
      <c r="R371" s="107" t="s">
        <v>290</v>
      </c>
      <c r="S371" s="49">
        <v>0</v>
      </c>
      <c r="T371" s="49">
        <v>3.400959331727422E-8</v>
      </c>
      <c r="U371" s="49">
        <v>0</v>
      </c>
      <c r="V371" s="49">
        <v>0</v>
      </c>
      <c r="W371" s="107" t="s">
        <v>290</v>
      </c>
      <c r="X371" s="49">
        <v>0.98970000000000002</v>
      </c>
      <c r="Y371" s="49">
        <v>3.400959331727422E-8</v>
      </c>
      <c r="Z371" s="49">
        <v>0</v>
      </c>
      <c r="AA371" s="49">
        <v>0</v>
      </c>
      <c r="AB371" s="107" t="s">
        <v>290</v>
      </c>
      <c r="AC371" s="49">
        <v>24.571999999999999</v>
      </c>
      <c r="AD371" s="49">
        <v>1314</v>
      </c>
      <c r="AE371" s="49">
        <v>5</v>
      </c>
      <c r="AF371" s="49">
        <v>1</v>
      </c>
      <c r="AG371" s="49">
        <v>5</v>
      </c>
      <c r="AH371" s="49">
        <v>5</v>
      </c>
      <c r="AI371" s="49">
        <v>5</v>
      </c>
      <c r="AJ371" s="49">
        <v>7</v>
      </c>
      <c r="AK371" s="107" t="s">
        <v>244</v>
      </c>
    </row>
    <row r="372" spans="1:37" x14ac:dyDescent="0.25">
      <c r="A372">
        <v>9003405300</v>
      </c>
      <c r="B372" t="s">
        <v>2372</v>
      </c>
      <c r="C372" t="s">
        <v>2140</v>
      </c>
      <c r="E372">
        <v>4</v>
      </c>
      <c r="F372" t="s">
        <v>239</v>
      </c>
      <c r="I372" s="49">
        <v>9001073800</v>
      </c>
      <c r="J372" s="49">
        <v>9001073800</v>
      </c>
      <c r="K372" s="107" t="s">
        <v>260</v>
      </c>
      <c r="L372" s="107" t="s">
        <v>239</v>
      </c>
      <c r="M372" s="49">
        <v>0</v>
      </c>
      <c r="N372" s="49">
        <v>0</v>
      </c>
      <c r="O372" s="49">
        <v>5184.29</v>
      </c>
      <c r="P372" s="49">
        <v>3.0857054414044677E-4</v>
      </c>
      <c r="Q372" s="107" t="s">
        <v>1966</v>
      </c>
      <c r="R372" s="107" t="s">
        <v>290</v>
      </c>
      <c r="S372" s="49">
        <v>0</v>
      </c>
      <c r="T372" s="49">
        <v>0</v>
      </c>
      <c r="U372" s="49">
        <v>2512.29</v>
      </c>
      <c r="V372" s="49">
        <v>3.0857054414044677E-4</v>
      </c>
      <c r="W372" s="107" t="s">
        <v>290</v>
      </c>
      <c r="X372" s="49">
        <v>0</v>
      </c>
      <c r="Y372" s="49">
        <v>0</v>
      </c>
      <c r="Z372" s="49">
        <v>2672</v>
      </c>
      <c r="AA372" s="49">
        <v>3.0857054414044677E-4</v>
      </c>
      <c r="AB372" s="107" t="s">
        <v>290</v>
      </c>
      <c r="AC372" s="49">
        <v>13.323</v>
      </c>
      <c r="AD372" s="49">
        <v>1109</v>
      </c>
      <c r="AE372" s="49">
        <v>5</v>
      </c>
      <c r="AF372" s="49">
        <v>1</v>
      </c>
      <c r="AG372" s="49">
        <v>5</v>
      </c>
      <c r="AH372" s="49">
        <v>5</v>
      </c>
      <c r="AI372" s="49">
        <v>5</v>
      </c>
      <c r="AJ372" s="49">
        <v>10</v>
      </c>
      <c r="AK372" s="107" t="s">
        <v>244</v>
      </c>
    </row>
    <row r="373" spans="1:37" x14ac:dyDescent="0.25">
      <c r="A373">
        <v>9003405500</v>
      </c>
      <c r="B373" t="s">
        <v>2373</v>
      </c>
      <c r="C373" t="s">
        <v>2140</v>
      </c>
      <c r="E373">
        <v>4</v>
      </c>
      <c r="F373" t="s">
        <v>239</v>
      </c>
      <c r="I373" s="49">
        <v>9001073800</v>
      </c>
      <c r="J373" s="49">
        <v>9001073800</v>
      </c>
      <c r="K373" s="107" t="s">
        <v>240</v>
      </c>
      <c r="L373" s="107" t="s">
        <v>244</v>
      </c>
      <c r="M373" s="49">
        <v>44125.629799999995</v>
      </c>
      <c r="N373" s="49">
        <v>1.5163127456467578E-3</v>
      </c>
      <c r="O373" s="49">
        <v>0</v>
      </c>
      <c r="P373" s="49">
        <v>0</v>
      </c>
      <c r="Q373" s="107" t="s">
        <v>290</v>
      </c>
      <c r="R373" s="107" t="s">
        <v>1965</v>
      </c>
      <c r="S373" s="49">
        <v>25510.301599999999</v>
      </c>
      <c r="T373" s="49">
        <v>1.5163127456467578E-3</v>
      </c>
      <c r="U373" s="49">
        <v>0</v>
      </c>
      <c r="V373" s="49">
        <v>0</v>
      </c>
      <c r="W373" s="107" t="s">
        <v>1965</v>
      </c>
      <c r="X373" s="49">
        <v>18615.3282</v>
      </c>
      <c r="Y373" s="49">
        <v>1.5163127456467578E-3</v>
      </c>
      <c r="Z373" s="49">
        <v>0</v>
      </c>
      <c r="AA373" s="49">
        <v>0</v>
      </c>
      <c r="AB373" s="107" t="s">
        <v>1965</v>
      </c>
      <c r="AC373" s="49">
        <v>13.323</v>
      </c>
      <c r="AD373" s="49">
        <v>1109</v>
      </c>
      <c r="AE373" s="49">
        <v>5</v>
      </c>
      <c r="AF373" s="49">
        <v>1</v>
      </c>
      <c r="AG373" s="49">
        <v>5</v>
      </c>
      <c r="AH373" s="49">
        <v>5</v>
      </c>
      <c r="AI373" s="49">
        <v>5</v>
      </c>
      <c r="AJ373" s="49">
        <v>10</v>
      </c>
      <c r="AK373" s="107" t="s">
        <v>244</v>
      </c>
    </row>
    <row r="374" spans="1:37" x14ac:dyDescent="0.25">
      <c r="A374">
        <v>9003405600</v>
      </c>
      <c r="B374" t="s">
        <v>2374</v>
      </c>
      <c r="C374" t="s">
        <v>2140</v>
      </c>
      <c r="E374">
        <v>5</v>
      </c>
      <c r="F374" t="s">
        <v>239</v>
      </c>
      <c r="I374" s="49">
        <v>9001074300</v>
      </c>
      <c r="J374" s="49">
        <v>9001074300</v>
      </c>
      <c r="K374" s="107" t="s">
        <v>260</v>
      </c>
      <c r="L374" s="107" t="s">
        <v>239</v>
      </c>
      <c r="M374" s="49">
        <v>0</v>
      </c>
      <c r="N374" s="49">
        <v>0</v>
      </c>
      <c r="O374" s="49">
        <v>19368.77</v>
      </c>
      <c r="P374" s="49">
        <v>1.1528351805611108E-3</v>
      </c>
      <c r="Q374" s="107" t="s">
        <v>1966</v>
      </c>
      <c r="R374" s="107" t="s">
        <v>290</v>
      </c>
      <c r="S374" s="49">
        <v>0</v>
      </c>
      <c r="T374" s="49">
        <v>0</v>
      </c>
      <c r="U374" s="49">
        <v>8289.77</v>
      </c>
      <c r="V374" s="49">
        <v>1.1528351805611108E-3</v>
      </c>
      <c r="W374" s="107" t="s">
        <v>290</v>
      </c>
      <c r="X374" s="49">
        <v>0</v>
      </c>
      <c r="Y374" s="49">
        <v>0</v>
      </c>
      <c r="Z374" s="49">
        <v>11079</v>
      </c>
      <c r="AA374" s="49">
        <v>1.1528351805611108E-3</v>
      </c>
      <c r="AB374" s="107" t="s">
        <v>290</v>
      </c>
      <c r="AC374" s="49">
        <v>22.716999999999999</v>
      </c>
      <c r="AD374" s="49">
        <v>1182</v>
      </c>
      <c r="AE374" s="49">
        <v>5</v>
      </c>
      <c r="AF374" s="49">
        <v>1</v>
      </c>
      <c r="AG374" s="49">
        <v>5</v>
      </c>
      <c r="AH374" s="49">
        <v>5</v>
      </c>
      <c r="AI374" s="49">
        <v>5</v>
      </c>
      <c r="AJ374" s="49">
        <v>6</v>
      </c>
      <c r="AK374" s="107" t="s">
        <v>244</v>
      </c>
    </row>
    <row r="375" spans="1:37" x14ac:dyDescent="0.25">
      <c r="A375">
        <v>9003405800</v>
      </c>
      <c r="B375" t="s">
        <v>2375</v>
      </c>
      <c r="C375" t="s">
        <v>2140</v>
      </c>
      <c r="E375">
        <v>3</v>
      </c>
      <c r="F375" t="s">
        <v>239</v>
      </c>
      <c r="I375" s="49">
        <v>9001074300</v>
      </c>
      <c r="J375" s="49">
        <v>9001074300</v>
      </c>
      <c r="K375" s="107" t="s">
        <v>240</v>
      </c>
      <c r="L375" s="107" t="s">
        <v>244</v>
      </c>
      <c r="M375" s="49">
        <v>99612.751599999901</v>
      </c>
      <c r="N375" s="49">
        <v>3.4230465506018531E-3</v>
      </c>
      <c r="O375" s="49">
        <v>0</v>
      </c>
      <c r="P375" s="49">
        <v>0</v>
      </c>
      <c r="Q375" s="107" t="s">
        <v>290</v>
      </c>
      <c r="R375" s="107" t="s">
        <v>1965</v>
      </c>
      <c r="S375" s="49">
        <v>51549.295899999903</v>
      </c>
      <c r="T375" s="49">
        <v>3.4230465506018531E-3</v>
      </c>
      <c r="U375" s="49">
        <v>0</v>
      </c>
      <c r="V375" s="49">
        <v>0</v>
      </c>
      <c r="W375" s="107" t="s">
        <v>1965</v>
      </c>
      <c r="X375" s="49">
        <v>48063.455699999999</v>
      </c>
      <c r="Y375" s="49">
        <v>3.4230465506018531E-3</v>
      </c>
      <c r="Z375" s="49">
        <v>0</v>
      </c>
      <c r="AA375" s="49">
        <v>0</v>
      </c>
      <c r="AB375" s="107" t="s">
        <v>1965</v>
      </c>
      <c r="AC375" s="49">
        <v>22.716999999999999</v>
      </c>
      <c r="AD375" s="49">
        <v>1182</v>
      </c>
      <c r="AE375" s="49">
        <v>5</v>
      </c>
      <c r="AF375" s="49">
        <v>1</v>
      </c>
      <c r="AG375" s="49">
        <v>5</v>
      </c>
      <c r="AH375" s="49">
        <v>5</v>
      </c>
      <c r="AI375" s="49">
        <v>5</v>
      </c>
      <c r="AJ375" s="49">
        <v>6</v>
      </c>
      <c r="AK375" s="107" t="s">
        <v>244</v>
      </c>
    </row>
    <row r="376" spans="1:37" x14ac:dyDescent="0.25">
      <c r="A376">
        <v>9003405900</v>
      </c>
      <c r="B376" t="s">
        <v>2376</v>
      </c>
      <c r="C376" t="s">
        <v>2140</v>
      </c>
      <c r="E376">
        <v>3</v>
      </c>
      <c r="F376" t="s">
        <v>239</v>
      </c>
      <c r="I376" s="49">
        <v>9001074300</v>
      </c>
      <c r="J376" s="49">
        <v>9001074300</v>
      </c>
      <c r="K376" s="107" t="s">
        <v>243</v>
      </c>
      <c r="L376" s="107" t="s">
        <v>244</v>
      </c>
      <c r="M376" s="49">
        <v>78.454899999999995</v>
      </c>
      <c r="N376" s="49">
        <v>2.6959879183059687E-6</v>
      </c>
      <c r="O376" s="49">
        <v>0</v>
      </c>
      <c r="P376" s="49">
        <v>0</v>
      </c>
      <c r="Q376" s="107" t="s">
        <v>290</v>
      </c>
      <c r="R376" s="107" t="s">
        <v>290</v>
      </c>
      <c r="S376" s="49">
        <v>69.194299999999998</v>
      </c>
      <c r="T376" s="49">
        <v>2.6959879183059687E-6</v>
      </c>
      <c r="U376" s="49">
        <v>0</v>
      </c>
      <c r="V376" s="49">
        <v>0</v>
      </c>
      <c r="W376" s="107" t="s">
        <v>290</v>
      </c>
      <c r="X376" s="49">
        <v>9.2606000000000002</v>
      </c>
      <c r="Y376" s="49">
        <v>2.6959879183059687E-6</v>
      </c>
      <c r="Z376" s="49">
        <v>0</v>
      </c>
      <c r="AA376" s="49">
        <v>0</v>
      </c>
      <c r="AB376" s="107" t="s">
        <v>290</v>
      </c>
      <c r="AC376" s="49">
        <v>22.716999999999999</v>
      </c>
      <c r="AD376" s="49">
        <v>1182</v>
      </c>
      <c r="AE376" s="49">
        <v>5</v>
      </c>
      <c r="AF376" s="49">
        <v>1</v>
      </c>
      <c r="AG376" s="49">
        <v>5</v>
      </c>
      <c r="AH376" s="49">
        <v>5</v>
      </c>
      <c r="AI376" s="49">
        <v>5</v>
      </c>
      <c r="AJ376" s="49">
        <v>6</v>
      </c>
      <c r="AK376" s="107" t="s">
        <v>244</v>
      </c>
    </row>
    <row r="377" spans="1:37" x14ac:dyDescent="0.25">
      <c r="A377">
        <v>9003406001</v>
      </c>
      <c r="B377" t="s">
        <v>2377</v>
      </c>
      <c r="C377" t="s">
        <v>2140</v>
      </c>
      <c r="E377">
        <v>5</v>
      </c>
      <c r="F377" t="s">
        <v>239</v>
      </c>
      <c r="I377" s="49">
        <v>9001074400</v>
      </c>
      <c r="J377" s="49">
        <v>9001074400</v>
      </c>
      <c r="K377" s="107" t="s">
        <v>260</v>
      </c>
      <c r="L377" s="107" t="s">
        <v>239</v>
      </c>
      <c r="M377" s="49">
        <v>0</v>
      </c>
      <c r="N377" s="49">
        <v>0</v>
      </c>
      <c r="O377" s="49">
        <v>47388.399999999994</v>
      </c>
      <c r="P377" s="49">
        <v>2.8205722237654813E-3</v>
      </c>
      <c r="Q377" s="107" t="s">
        <v>1966</v>
      </c>
      <c r="R377" s="107" t="s">
        <v>290</v>
      </c>
      <c r="S377" s="49">
        <v>0</v>
      </c>
      <c r="T377" s="49">
        <v>0</v>
      </c>
      <c r="U377" s="49">
        <v>20133.349999999999</v>
      </c>
      <c r="V377" s="49">
        <v>2.8205722237654813E-3</v>
      </c>
      <c r="W377" s="107" t="s">
        <v>290</v>
      </c>
      <c r="X377" s="49">
        <v>0</v>
      </c>
      <c r="Y377" s="49">
        <v>0</v>
      </c>
      <c r="Z377" s="49">
        <v>27255.05</v>
      </c>
      <c r="AA377" s="49">
        <v>2.8205722237654813E-3</v>
      </c>
      <c r="AB377" s="107" t="s">
        <v>290</v>
      </c>
      <c r="AC377" s="49">
        <v>26.49</v>
      </c>
      <c r="AD377" s="49">
        <v>1203</v>
      </c>
      <c r="AE377" s="49">
        <v>5</v>
      </c>
      <c r="AF377" s="49">
        <v>1</v>
      </c>
      <c r="AG377" s="49">
        <v>5</v>
      </c>
      <c r="AH377" s="49">
        <v>5</v>
      </c>
      <c r="AI377" s="49">
        <v>5</v>
      </c>
      <c r="AJ377" s="49">
        <v>7</v>
      </c>
      <c r="AK377" s="107" t="s">
        <v>244</v>
      </c>
    </row>
    <row r="378" spans="1:37" x14ac:dyDescent="0.25">
      <c r="A378">
        <v>9003406100</v>
      </c>
      <c r="B378" t="s">
        <v>2378</v>
      </c>
      <c r="C378" t="s">
        <v>2140</v>
      </c>
      <c r="E378">
        <v>5</v>
      </c>
      <c r="F378" t="s">
        <v>239</v>
      </c>
      <c r="I378" s="49">
        <v>9001074400</v>
      </c>
      <c r="J378" s="49">
        <v>9001074400</v>
      </c>
      <c r="K378" s="107" t="s">
        <v>240</v>
      </c>
      <c r="L378" s="107" t="s">
        <v>244</v>
      </c>
      <c r="M378" s="49">
        <v>89778.143799999903</v>
      </c>
      <c r="N378" s="49">
        <v>3.0850946341495007E-3</v>
      </c>
      <c r="O378" s="49">
        <v>0</v>
      </c>
      <c r="P378" s="49">
        <v>0</v>
      </c>
      <c r="Q378" s="107" t="s">
        <v>290</v>
      </c>
      <c r="R378" s="107" t="s">
        <v>1965</v>
      </c>
      <c r="S378" s="49">
        <v>54299.358399999903</v>
      </c>
      <c r="T378" s="49">
        <v>3.0850946341495007E-3</v>
      </c>
      <c r="U378" s="49">
        <v>0</v>
      </c>
      <c r="V378" s="49">
        <v>0</v>
      </c>
      <c r="W378" s="107" t="s">
        <v>1965</v>
      </c>
      <c r="X378" s="49">
        <v>35478.785400000001</v>
      </c>
      <c r="Y378" s="49">
        <v>3.0850946341495007E-3</v>
      </c>
      <c r="Z378" s="49">
        <v>0</v>
      </c>
      <c r="AA378" s="49">
        <v>0</v>
      </c>
      <c r="AB378" s="107" t="s">
        <v>1965</v>
      </c>
      <c r="AC378" s="49">
        <v>26.49</v>
      </c>
      <c r="AD378" s="49">
        <v>1203</v>
      </c>
      <c r="AE378" s="49">
        <v>5</v>
      </c>
      <c r="AF378" s="49">
        <v>1</v>
      </c>
      <c r="AG378" s="49">
        <v>5</v>
      </c>
      <c r="AH378" s="49">
        <v>5</v>
      </c>
      <c r="AI378" s="49">
        <v>5</v>
      </c>
      <c r="AJ378" s="49">
        <v>7</v>
      </c>
      <c r="AK378" s="107" t="s">
        <v>244</v>
      </c>
    </row>
    <row r="379" spans="1:37" x14ac:dyDescent="0.25">
      <c r="A379">
        <v>9003410101</v>
      </c>
      <c r="B379" t="s">
        <v>2379</v>
      </c>
      <c r="C379" t="s">
        <v>2140</v>
      </c>
      <c r="E379">
        <v>3</v>
      </c>
      <c r="F379" t="s">
        <v>239</v>
      </c>
      <c r="I379" s="49">
        <v>9001080100</v>
      </c>
      <c r="J379" s="49">
        <v>9001080100</v>
      </c>
      <c r="K379" s="107" t="s">
        <v>240</v>
      </c>
      <c r="L379" s="107" t="s">
        <v>239</v>
      </c>
      <c r="M379" s="49">
        <v>259.25740000000002</v>
      </c>
      <c r="N379" s="49">
        <v>8.9090014534645754E-6</v>
      </c>
      <c r="O379" s="49">
        <v>0</v>
      </c>
      <c r="P379" s="49">
        <v>0</v>
      </c>
      <c r="Q379" s="107" t="s">
        <v>290</v>
      </c>
      <c r="R379" s="107" t="s">
        <v>1965</v>
      </c>
      <c r="S379" s="49">
        <v>255.44900000000001</v>
      </c>
      <c r="T379" s="49">
        <v>8.9090014534645754E-6</v>
      </c>
      <c r="U379" s="49">
        <v>0</v>
      </c>
      <c r="V379" s="49">
        <v>0</v>
      </c>
      <c r="W379" s="107" t="s">
        <v>1965</v>
      </c>
      <c r="X379" s="49">
        <v>3.8083999999999998</v>
      </c>
      <c r="Y379" s="49">
        <v>8.9090014534645754E-6</v>
      </c>
      <c r="Z379" s="49">
        <v>0</v>
      </c>
      <c r="AA379" s="49">
        <v>0</v>
      </c>
      <c r="AB379" s="107" t="s">
        <v>1965</v>
      </c>
      <c r="AC379" s="49">
        <v>42.048000000000002</v>
      </c>
      <c r="AD379" s="49">
        <v>1368</v>
      </c>
      <c r="AE379" s="49">
        <v>4</v>
      </c>
      <c r="AF379" s="49">
        <v>1</v>
      </c>
      <c r="AG379" s="49">
        <v>5</v>
      </c>
      <c r="AH379" s="49">
        <v>4.5</v>
      </c>
      <c r="AI379" s="49">
        <v>5</v>
      </c>
      <c r="AJ379" s="49">
        <v>5</v>
      </c>
      <c r="AK379" s="107" t="s">
        <v>239</v>
      </c>
    </row>
    <row r="380" spans="1:37" x14ac:dyDescent="0.25">
      <c r="A380">
        <v>9003410102</v>
      </c>
      <c r="B380" t="s">
        <v>2380</v>
      </c>
      <c r="C380" t="s">
        <v>2140</v>
      </c>
      <c r="E380">
        <v>3</v>
      </c>
      <c r="F380" t="s">
        <v>239</v>
      </c>
      <c r="I380" s="49">
        <v>9001080100</v>
      </c>
      <c r="J380" s="49">
        <v>9001080100</v>
      </c>
      <c r="K380" s="107" t="s">
        <v>243</v>
      </c>
      <c r="L380" s="107" t="s">
        <v>239</v>
      </c>
      <c r="M380" s="49">
        <v>77396.962000000101</v>
      </c>
      <c r="N380" s="49">
        <v>2.6596334258992931E-3</v>
      </c>
      <c r="O380" s="49">
        <v>25362.32</v>
      </c>
      <c r="P380" s="49">
        <v>1.5095731301806297E-3</v>
      </c>
      <c r="Q380" s="107" t="s">
        <v>1965</v>
      </c>
      <c r="R380" s="107" t="s">
        <v>1965</v>
      </c>
      <c r="S380" s="49">
        <v>59251.9010000001</v>
      </c>
      <c r="T380" s="49">
        <v>2.6596334258992931E-3</v>
      </c>
      <c r="U380" s="49">
        <v>22394.32</v>
      </c>
      <c r="V380" s="49">
        <v>1.5095731301806297E-3</v>
      </c>
      <c r="W380" s="107" t="s">
        <v>1965</v>
      </c>
      <c r="X380" s="49">
        <v>18145.061000000002</v>
      </c>
      <c r="Y380" s="49">
        <v>2.6596334258992931E-3</v>
      </c>
      <c r="Z380" s="49">
        <v>2968</v>
      </c>
      <c r="AA380" s="49">
        <v>1.5095731301806297E-3</v>
      </c>
      <c r="AB380" s="107" t="s">
        <v>1965</v>
      </c>
      <c r="AC380" s="49">
        <v>42.048000000000002</v>
      </c>
      <c r="AD380" s="49">
        <v>1368</v>
      </c>
      <c r="AE380" s="49">
        <v>4</v>
      </c>
      <c r="AF380" s="49">
        <v>1</v>
      </c>
      <c r="AG380" s="49">
        <v>5</v>
      </c>
      <c r="AH380" s="49">
        <v>4.5</v>
      </c>
      <c r="AI380" s="49">
        <v>5</v>
      </c>
      <c r="AJ380" s="49">
        <v>5</v>
      </c>
      <c r="AK380" s="107" t="s">
        <v>239</v>
      </c>
    </row>
    <row r="381" spans="1:37" x14ac:dyDescent="0.25">
      <c r="A381">
        <v>9003415400</v>
      </c>
      <c r="B381" t="s">
        <v>2381</v>
      </c>
      <c r="C381" t="s">
        <v>2140</v>
      </c>
      <c r="E381">
        <v>6</v>
      </c>
      <c r="F381" t="s">
        <v>244</v>
      </c>
      <c r="I381" s="49">
        <v>9001080200</v>
      </c>
      <c r="J381" s="49">
        <v>9001080200</v>
      </c>
      <c r="K381" s="107" t="s">
        <v>243</v>
      </c>
      <c r="L381" s="107" t="s">
        <v>239</v>
      </c>
      <c r="M381" s="49">
        <v>85393.182599999898</v>
      </c>
      <c r="N381" s="49">
        <v>2.9344118543939922E-3</v>
      </c>
      <c r="O381" s="49">
        <v>33661.599999999999</v>
      </c>
      <c r="P381" s="49">
        <v>2.0035488424910764E-3</v>
      </c>
      <c r="Q381" s="107" t="s">
        <v>1965</v>
      </c>
      <c r="R381" s="107" t="s">
        <v>1965</v>
      </c>
      <c r="S381" s="49">
        <v>57737.786099999903</v>
      </c>
      <c r="T381" s="49">
        <v>2.9344118543939922E-3</v>
      </c>
      <c r="U381" s="49">
        <v>32132.799999999999</v>
      </c>
      <c r="V381" s="49">
        <v>2.0035488424910764E-3</v>
      </c>
      <c r="W381" s="107" t="s">
        <v>1965</v>
      </c>
      <c r="X381" s="49">
        <v>27655.396499999999</v>
      </c>
      <c r="Y381" s="49">
        <v>2.9344118543939922E-3</v>
      </c>
      <c r="Z381" s="49">
        <v>1528.8</v>
      </c>
      <c r="AA381" s="49">
        <v>2.0035488424910764E-3</v>
      </c>
      <c r="AB381" s="107" t="s">
        <v>1965</v>
      </c>
      <c r="AC381" s="49">
        <v>43.56</v>
      </c>
      <c r="AD381" s="49">
        <v>1573</v>
      </c>
      <c r="AE381" s="49">
        <v>4</v>
      </c>
      <c r="AF381" s="49">
        <v>1</v>
      </c>
      <c r="AG381" s="49">
        <v>4</v>
      </c>
      <c r="AH381" s="49">
        <v>4</v>
      </c>
      <c r="AI381" s="49">
        <v>4</v>
      </c>
      <c r="AJ381" s="49">
        <v>4</v>
      </c>
      <c r="AK381" s="107" t="s">
        <v>239</v>
      </c>
    </row>
    <row r="382" spans="1:37" x14ac:dyDescent="0.25">
      <c r="A382">
        <v>9003416500</v>
      </c>
      <c r="B382" t="s">
        <v>2382</v>
      </c>
      <c r="C382" t="s">
        <v>2140</v>
      </c>
      <c r="E382">
        <v>4</v>
      </c>
      <c r="F382" t="s">
        <v>239</v>
      </c>
      <c r="I382" s="49">
        <v>9001080500</v>
      </c>
      <c r="J382" s="49">
        <v>9001080500</v>
      </c>
      <c r="K382" s="107" t="s">
        <v>240</v>
      </c>
      <c r="L382" s="107" t="s">
        <v>239</v>
      </c>
      <c r="M382" s="49">
        <v>1.0708</v>
      </c>
      <c r="N382" s="49">
        <v>3.6796476229299019E-8</v>
      </c>
      <c r="O382" s="49">
        <v>0</v>
      </c>
      <c r="P382" s="49">
        <v>0</v>
      </c>
      <c r="Q382" s="107" t="s">
        <v>290</v>
      </c>
      <c r="R382" s="107" t="s">
        <v>290</v>
      </c>
      <c r="S382" s="49">
        <v>0</v>
      </c>
      <c r="T382" s="49">
        <v>3.6796476229299019E-8</v>
      </c>
      <c r="U382" s="49">
        <v>0</v>
      </c>
      <c r="V382" s="49">
        <v>0</v>
      </c>
      <c r="W382" s="107" t="s">
        <v>290</v>
      </c>
      <c r="X382" s="49">
        <v>1.0708</v>
      </c>
      <c r="Y382" s="49">
        <v>3.6796476229299019E-8</v>
      </c>
      <c r="Z382" s="49">
        <v>0</v>
      </c>
      <c r="AA382" s="49">
        <v>0</v>
      </c>
      <c r="AB382" s="107" t="s">
        <v>290</v>
      </c>
      <c r="AC382" s="49">
        <v>61.423999999999999</v>
      </c>
      <c r="AD382" s="49">
        <v>1831</v>
      </c>
      <c r="AE382" s="49">
        <v>2</v>
      </c>
      <c r="AF382" s="49">
        <v>1</v>
      </c>
      <c r="AG382" s="49">
        <v>1</v>
      </c>
      <c r="AH382" s="49">
        <v>1.5</v>
      </c>
      <c r="AI382" s="49">
        <v>2</v>
      </c>
      <c r="AJ382" s="49">
        <v>4</v>
      </c>
      <c r="AK382" s="107" t="s">
        <v>239</v>
      </c>
    </row>
    <row r="383" spans="1:37" x14ac:dyDescent="0.25">
      <c r="A383">
        <v>9003420600</v>
      </c>
      <c r="B383" t="s">
        <v>2383</v>
      </c>
      <c r="C383" t="s">
        <v>2140</v>
      </c>
      <c r="E383">
        <v>4</v>
      </c>
      <c r="F383" t="s">
        <v>239</v>
      </c>
      <c r="I383" s="49">
        <v>9001080500</v>
      </c>
      <c r="J383" s="49">
        <v>9001080500</v>
      </c>
      <c r="K383" s="107" t="s">
        <v>243</v>
      </c>
      <c r="L383" s="107" t="s">
        <v>239</v>
      </c>
      <c r="M383" s="49">
        <v>108865.58459999991</v>
      </c>
      <c r="N383" s="49">
        <v>3.7410066267488215E-3</v>
      </c>
      <c r="O383" s="49">
        <v>18949.27</v>
      </c>
      <c r="P383" s="49">
        <v>1.127866410822744E-3</v>
      </c>
      <c r="Q383" s="107" t="s">
        <v>1965</v>
      </c>
      <c r="R383" s="107" t="s">
        <v>1965</v>
      </c>
      <c r="S383" s="49">
        <v>67513.527999999904</v>
      </c>
      <c r="T383" s="49">
        <v>3.7410066267488215E-3</v>
      </c>
      <c r="U383" s="49">
        <v>10850.27</v>
      </c>
      <c r="V383" s="49">
        <v>1.127866410822744E-3</v>
      </c>
      <c r="W383" s="107" t="s">
        <v>1965</v>
      </c>
      <c r="X383" s="49">
        <v>41352.056600000004</v>
      </c>
      <c r="Y383" s="49">
        <v>3.7410066267488215E-3</v>
      </c>
      <c r="Z383" s="49">
        <v>8099</v>
      </c>
      <c r="AA383" s="49">
        <v>1.127866410822744E-3</v>
      </c>
      <c r="AB383" s="107" t="s">
        <v>1965</v>
      </c>
      <c r="AC383" s="49">
        <v>61.423999999999999</v>
      </c>
      <c r="AD383" s="49">
        <v>1831</v>
      </c>
      <c r="AE383" s="49">
        <v>2</v>
      </c>
      <c r="AF383" s="49">
        <v>1</v>
      </c>
      <c r="AG383" s="49">
        <v>1</v>
      </c>
      <c r="AH383" s="49">
        <v>1.5</v>
      </c>
      <c r="AI383" s="49">
        <v>2</v>
      </c>
      <c r="AJ383" s="49">
        <v>4</v>
      </c>
      <c r="AK383" s="107" t="s">
        <v>239</v>
      </c>
    </row>
    <row r="384" spans="1:37" x14ac:dyDescent="0.25">
      <c r="A384">
        <v>9003420700</v>
      </c>
      <c r="B384" t="s">
        <v>2384</v>
      </c>
      <c r="C384" t="s">
        <v>2140</v>
      </c>
      <c r="E384">
        <v>4</v>
      </c>
      <c r="F384" t="s">
        <v>239</v>
      </c>
      <c r="I384" s="49">
        <v>9001080600</v>
      </c>
      <c r="J384" s="49">
        <v>9001080600</v>
      </c>
      <c r="K384" s="107" t="s">
        <v>243</v>
      </c>
      <c r="L384" s="107" t="s">
        <v>239</v>
      </c>
      <c r="M384" s="49">
        <v>63605.251900000098</v>
      </c>
      <c r="N384" s="49">
        <v>2.1857014751558925E-3</v>
      </c>
      <c r="O384" s="49">
        <v>11195.38</v>
      </c>
      <c r="P384" s="49">
        <v>6.6635247998454467E-4</v>
      </c>
      <c r="Q384" s="107" t="s">
        <v>1965</v>
      </c>
      <c r="R384" s="107" t="s">
        <v>1965</v>
      </c>
      <c r="S384" s="49">
        <v>43535.777800000098</v>
      </c>
      <c r="T384" s="49">
        <v>2.1857014751558925E-3</v>
      </c>
      <c r="U384" s="49">
        <v>10265.379999999999</v>
      </c>
      <c r="V384" s="49">
        <v>6.6635247998454467E-4</v>
      </c>
      <c r="W384" s="107" t="s">
        <v>1965</v>
      </c>
      <c r="X384" s="49">
        <v>20069.474099999999</v>
      </c>
      <c r="Y384" s="49">
        <v>2.1857014751558925E-3</v>
      </c>
      <c r="Z384" s="49">
        <v>930</v>
      </c>
      <c r="AA384" s="49">
        <v>6.6635247998454467E-4</v>
      </c>
      <c r="AB384" s="107" t="s">
        <v>1965</v>
      </c>
      <c r="AC384" s="49">
        <v>48.125</v>
      </c>
      <c r="AD384" s="49">
        <v>1715</v>
      </c>
      <c r="AE384" s="49">
        <v>3</v>
      </c>
      <c r="AF384" s="49">
        <v>1</v>
      </c>
      <c r="AG384" s="49">
        <v>2</v>
      </c>
      <c r="AH384" s="49">
        <v>2.5</v>
      </c>
      <c r="AI384" s="49">
        <v>3</v>
      </c>
      <c r="AJ384" s="49">
        <v>4</v>
      </c>
      <c r="AK384" s="107" t="s">
        <v>239</v>
      </c>
    </row>
    <row r="385" spans="1:37" x14ac:dyDescent="0.25">
      <c r="A385">
        <v>9005425400</v>
      </c>
      <c r="B385" t="s">
        <v>2385</v>
      </c>
      <c r="C385" t="s">
        <v>2089</v>
      </c>
      <c r="E385">
        <v>4</v>
      </c>
      <c r="F385" t="s">
        <v>239</v>
      </c>
      <c r="I385" s="49">
        <v>9001080700</v>
      </c>
      <c r="J385" s="49">
        <v>9001080700</v>
      </c>
      <c r="K385" s="107" t="s">
        <v>243</v>
      </c>
      <c r="L385" s="107" t="s">
        <v>239</v>
      </c>
      <c r="M385" s="49">
        <v>87244.379400000107</v>
      </c>
      <c r="N385" s="49">
        <v>2.9980255255248867E-3</v>
      </c>
      <c r="O385" s="49">
        <v>99105.439999999988</v>
      </c>
      <c r="P385" s="49">
        <v>5.8987864390453457E-3</v>
      </c>
      <c r="Q385" s="107" t="s">
        <v>1966</v>
      </c>
      <c r="R385" s="107" t="s">
        <v>1966</v>
      </c>
      <c r="S385" s="49">
        <v>36457.738700000104</v>
      </c>
      <c r="T385" s="49">
        <v>2.9980255255248867E-3</v>
      </c>
      <c r="U385" s="49">
        <v>3191.4</v>
      </c>
      <c r="V385" s="49">
        <v>5.8987864390453457E-3</v>
      </c>
      <c r="W385" s="107" t="s">
        <v>1966</v>
      </c>
      <c r="X385" s="49">
        <v>50786.640700000004</v>
      </c>
      <c r="Y385" s="49">
        <v>2.9980255255248867E-3</v>
      </c>
      <c r="Z385" s="49">
        <v>95914.04</v>
      </c>
      <c r="AA385" s="49">
        <v>5.8987864390453457E-3</v>
      </c>
      <c r="AB385" s="107" t="s">
        <v>1966</v>
      </c>
      <c r="AC385" s="49">
        <v>48</v>
      </c>
      <c r="AD385" s="49">
        <v>1549</v>
      </c>
      <c r="AE385" s="49">
        <v>3</v>
      </c>
      <c r="AF385" s="49">
        <v>1</v>
      </c>
      <c r="AG385" s="49">
        <v>1</v>
      </c>
      <c r="AH385" s="49">
        <v>2</v>
      </c>
      <c r="AI385" s="49">
        <v>2</v>
      </c>
      <c r="AJ385" s="49">
        <v>4</v>
      </c>
      <c r="AK385" s="107" t="s">
        <v>239</v>
      </c>
    </row>
    <row r="386" spans="1:37" x14ac:dyDescent="0.25">
      <c r="A386">
        <v>9005425500</v>
      </c>
      <c r="B386" t="s">
        <v>2386</v>
      </c>
      <c r="C386" t="s">
        <v>2089</v>
      </c>
      <c r="E386">
        <v>4</v>
      </c>
      <c r="F386" t="s">
        <v>239</v>
      </c>
      <c r="I386" s="49">
        <v>9001080800</v>
      </c>
      <c r="J386" s="49">
        <v>9001080800</v>
      </c>
      <c r="K386" s="107" t="s">
        <v>245</v>
      </c>
      <c r="L386" s="107" t="s">
        <v>239</v>
      </c>
      <c r="M386" s="49">
        <v>4.7055999999999996</v>
      </c>
      <c r="N386" s="49">
        <v>1.6170106326539918E-7</v>
      </c>
      <c r="O386" s="49">
        <v>0</v>
      </c>
      <c r="P386" s="49">
        <v>0</v>
      </c>
      <c r="Q386" s="107" t="s">
        <v>290</v>
      </c>
      <c r="R386" s="107" t="s">
        <v>290</v>
      </c>
      <c r="S386" s="49">
        <v>0</v>
      </c>
      <c r="T386" s="49">
        <v>1.6170106326539918E-7</v>
      </c>
      <c r="U386" s="49">
        <v>0</v>
      </c>
      <c r="V386" s="49">
        <v>0</v>
      </c>
      <c r="W386" s="107" t="s">
        <v>290</v>
      </c>
      <c r="X386" s="49">
        <v>4.7055999999999996</v>
      </c>
      <c r="Y386" s="49">
        <v>1.6170106326539918E-7</v>
      </c>
      <c r="Z386" s="49">
        <v>0</v>
      </c>
      <c r="AA386" s="49">
        <v>0</v>
      </c>
      <c r="AB386" s="107" t="s">
        <v>290</v>
      </c>
      <c r="AC386" s="49">
        <v>55.741</v>
      </c>
      <c r="AD386" s="49">
        <v>1958</v>
      </c>
      <c r="AE386" s="49">
        <v>2</v>
      </c>
      <c r="AF386" s="49">
        <v>1</v>
      </c>
      <c r="AG386" s="49">
        <v>2</v>
      </c>
      <c r="AH386" s="49">
        <v>2</v>
      </c>
      <c r="AI386" s="49">
        <v>2</v>
      </c>
      <c r="AJ386" s="49">
        <v>3</v>
      </c>
      <c r="AK386" s="107" t="s">
        <v>239</v>
      </c>
    </row>
    <row r="387" spans="1:37" x14ac:dyDescent="0.25">
      <c r="A387">
        <v>9005425600</v>
      </c>
      <c r="B387" t="s">
        <v>2387</v>
      </c>
      <c r="C387" t="s">
        <v>2089</v>
      </c>
      <c r="E387">
        <v>4</v>
      </c>
      <c r="F387" t="s">
        <v>239</v>
      </c>
      <c r="I387" s="49">
        <v>9001080800</v>
      </c>
      <c r="J387" s="49">
        <v>9001080800</v>
      </c>
      <c r="K387" s="107" t="s">
        <v>243</v>
      </c>
      <c r="L387" s="107" t="s">
        <v>239</v>
      </c>
      <c r="M387" s="49">
        <v>121063.7563999999</v>
      </c>
      <c r="N387" s="49">
        <v>4.1601789639542797E-3</v>
      </c>
      <c r="O387" s="49">
        <v>18364.759999999998</v>
      </c>
      <c r="P387" s="49">
        <v>1.0930761948518912E-3</v>
      </c>
      <c r="Q387" s="107" t="s">
        <v>1965</v>
      </c>
      <c r="R387" s="107" t="s">
        <v>1965</v>
      </c>
      <c r="S387" s="49">
        <v>81784.641399999906</v>
      </c>
      <c r="T387" s="49">
        <v>4.1601789639542797E-3</v>
      </c>
      <c r="U387" s="49">
        <v>18364.759999999998</v>
      </c>
      <c r="V387" s="49">
        <v>1.0930761948518912E-3</v>
      </c>
      <c r="W387" s="107" t="s">
        <v>1965</v>
      </c>
      <c r="X387" s="49">
        <v>39279.114999999998</v>
      </c>
      <c r="Y387" s="49">
        <v>4.1601789639542797E-3</v>
      </c>
      <c r="Z387" s="49">
        <v>0</v>
      </c>
      <c r="AA387" s="49">
        <v>1.0930761948518912E-3</v>
      </c>
      <c r="AB387" s="107" t="s">
        <v>1965</v>
      </c>
      <c r="AC387" s="49">
        <v>55.741</v>
      </c>
      <c r="AD387" s="49">
        <v>1958</v>
      </c>
      <c r="AE387" s="49">
        <v>2</v>
      </c>
      <c r="AF387" s="49">
        <v>1</v>
      </c>
      <c r="AG387" s="49">
        <v>2</v>
      </c>
      <c r="AH387" s="49">
        <v>2</v>
      </c>
      <c r="AI387" s="49">
        <v>2</v>
      </c>
      <c r="AJ387" s="49">
        <v>3</v>
      </c>
      <c r="AK387" s="107" t="s">
        <v>239</v>
      </c>
    </row>
    <row r="388" spans="1:37" x14ac:dyDescent="0.25">
      <c r="A388">
        <v>9001042600</v>
      </c>
      <c r="B388" t="s">
        <v>2388</v>
      </c>
      <c r="C388" t="s">
        <v>1996</v>
      </c>
      <c r="E388">
        <v>3</v>
      </c>
      <c r="F388" t="s">
        <v>239</v>
      </c>
      <c r="I388" s="49">
        <v>9001080900</v>
      </c>
      <c r="J388" s="49">
        <v>9001080900</v>
      </c>
      <c r="K388" s="107" t="s">
        <v>240</v>
      </c>
      <c r="L388" s="107" t="s">
        <v>239</v>
      </c>
      <c r="M388" s="49">
        <v>10.1404</v>
      </c>
      <c r="N388" s="49">
        <v>3.4846001826259223E-7</v>
      </c>
      <c r="O388" s="49">
        <v>0</v>
      </c>
      <c r="P388" s="49">
        <v>0</v>
      </c>
      <c r="Q388" s="107" t="s">
        <v>290</v>
      </c>
      <c r="R388" s="107" t="s">
        <v>290</v>
      </c>
      <c r="S388" s="49">
        <v>0</v>
      </c>
      <c r="T388" s="49">
        <v>3.4846001826259223E-7</v>
      </c>
      <c r="U388" s="49">
        <v>0</v>
      </c>
      <c r="V388" s="49">
        <v>0</v>
      </c>
      <c r="W388" s="107" t="s">
        <v>290</v>
      </c>
      <c r="X388" s="49">
        <v>10.1404</v>
      </c>
      <c r="Y388" s="49">
        <v>3.4846001826259223E-7</v>
      </c>
      <c r="Z388" s="49">
        <v>0</v>
      </c>
      <c r="AA388" s="49">
        <v>0</v>
      </c>
      <c r="AB388" s="107" t="s">
        <v>290</v>
      </c>
      <c r="AC388" s="49">
        <v>54.491</v>
      </c>
      <c r="AD388" s="49">
        <v>1773</v>
      </c>
      <c r="AE388" s="49">
        <v>3</v>
      </c>
      <c r="AF388" s="49">
        <v>1</v>
      </c>
      <c r="AG388" s="49">
        <v>4</v>
      </c>
      <c r="AH388" s="49">
        <v>3.5</v>
      </c>
      <c r="AI388" s="49">
        <v>4</v>
      </c>
      <c r="AJ388" s="49">
        <v>4</v>
      </c>
      <c r="AK388" s="107" t="s">
        <v>239</v>
      </c>
    </row>
    <row r="389" spans="1:37" x14ac:dyDescent="0.25">
      <c r="A389">
        <v>9001042900</v>
      </c>
      <c r="B389" t="s">
        <v>2389</v>
      </c>
      <c r="C389" t="s">
        <v>1996</v>
      </c>
      <c r="E389">
        <v>2</v>
      </c>
      <c r="F389" t="s">
        <v>239</v>
      </c>
      <c r="I389" s="49">
        <v>9001080900</v>
      </c>
      <c r="J389" s="49">
        <v>9001080900</v>
      </c>
      <c r="K389" s="107" t="s">
        <v>243</v>
      </c>
      <c r="L389" s="107" t="s">
        <v>239</v>
      </c>
      <c r="M389" s="49">
        <v>99349.360500000097</v>
      </c>
      <c r="N389" s="49">
        <v>3.4139955005923722E-3</v>
      </c>
      <c r="O389" s="49">
        <v>57893.05</v>
      </c>
      <c r="P389" s="49">
        <v>3.4458122405286152E-3</v>
      </c>
      <c r="Q389" s="107" t="s">
        <v>1966</v>
      </c>
      <c r="R389" s="107" t="s">
        <v>1966</v>
      </c>
      <c r="S389" s="49">
        <v>79381.614400000093</v>
      </c>
      <c r="T389" s="49">
        <v>3.4139955005923722E-3</v>
      </c>
      <c r="U389" s="49">
        <v>46203.07</v>
      </c>
      <c r="V389" s="49">
        <v>3.4458122405286152E-3</v>
      </c>
      <c r="W389" s="107" t="s">
        <v>1966</v>
      </c>
      <c r="X389" s="49">
        <v>19967.7461</v>
      </c>
      <c r="Y389" s="49">
        <v>3.4139955005923722E-3</v>
      </c>
      <c r="Z389" s="49">
        <v>11689.98</v>
      </c>
      <c r="AA389" s="49">
        <v>3.4458122405286152E-3</v>
      </c>
      <c r="AB389" s="107" t="s">
        <v>1966</v>
      </c>
      <c r="AC389" s="49">
        <v>54.491</v>
      </c>
      <c r="AD389" s="49">
        <v>1773</v>
      </c>
      <c r="AE389" s="49">
        <v>3</v>
      </c>
      <c r="AF389" s="49">
        <v>1</v>
      </c>
      <c r="AG389" s="49">
        <v>4</v>
      </c>
      <c r="AH389" s="49">
        <v>3.5</v>
      </c>
      <c r="AI389" s="49">
        <v>4</v>
      </c>
      <c r="AJ389" s="49">
        <v>4</v>
      </c>
      <c r="AK389" s="107" t="s">
        <v>239</v>
      </c>
    </row>
    <row r="390" spans="1:37" x14ac:dyDescent="0.25">
      <c r="A390">
        <v>9003430100</v>
      </c>
      <c r="B390" t="s">
        <v>2390</v>
      </c>
      <c r="C390" t="s">
        <v>2140</v>
      </c>
      <c r="E390">
        <v>3</v>
      </c>
      <c r="F390" t="s">
        <v>239</v>
      </c>
      <c r="I390" s="49">
        <v>9001090300</v>
      </c>
      <c r="J390" s="49">
        <v>9001090300</v>
      </c>
      <c r="K390" s="107" t="s">
        <v>240</v>
      </c>
      <c r="L390" s="107" t="s">
        <v>239</v>
      </c>
      <c r="M390" s="49">
        <v>190.06890000000001</v>
      </c>
      <c r="N390" s="49">
        <v>6.531439821422313E-6</v>
      </c>
      <c r="O390" s="49">
        <v>0</v>
      </c>
      <c r="P390" s="49">
        <v>0</v>
      </c>
      <c r="Q390" s="107" t="s">
        <v>290</v>
      </c>
      <c r="R390" s="107" t="s">
        <v>1965</v>
      </c>
      <c r="S390" s="49">
        <v>190.06890000000001</v>
      </c>
      <c r="T390" s="49">
        <v>6.531439821422313E-6</v>
      </c>
      <c r="U390" s="49">
        <v>0</v>
      </c>
      <c r="V390" s="49">
        <v>0</v>
      </c>
      <c r="W390" s="107" t="s">
        <v>1965</v>
      </c>
      <c r="X390" s="49">
        <v>0</v>
      </c>
      <c r="Y390" s="49">
        <v>6.531439821422313E-6</v>
      </c>
      <c r="Z390" s="49">
        <v>0</v>
      </c>
      <c r="AA390" s="49">
        <v>0</v>
      </c>
      <c r="AB390" s="107" t="s">
        <v>1965</v>
      </c>
      <c r="AC390" s="49">
        <v>68.945999999999998</v>
      </c>
      <c r="AD390" s="49">
        <v>2194</v>
      </c>
      <c r="AE390" s="49">
        <v>2</v>
      </c>
      <c r="AF390" s="49">
        <v>1</v>
      </c>
      <c r="AG390" s="49">
        <v>3</v>
      </c>
      <c r="AH390" s="49">
        <v>2.5</v>
      </c>
      <c r="AI390" s="49">
        <v>3</v>
      </c>
      <c r="AJ390" s="49">
        <v>3</v>
      </c>
      <c r="AK390" s="107" t="s">
        <v>239</v>
      </c>
    </row>
    <row r="391" spans="1:37" x14ac:dyDescent="0.25">
      <c r="A391">
        <v>9003430202</v>
      </c>
      <c r="B391" t="s">
        <v>2391</v>
      </c>
      <c r="C391" t="s">
        <v>2140</v>
      </c>
      <c r="E391">
        <v>3</v>
      </c>
      <c r="F391" t="s">
        <v>239</v>
      </c>
      <c r="I391" s="49">
        <v>9001090300</v>
      </c>
      <c r="J391" s="49">
        <v>9001090300</v>
      </c>
      <c r="K391" s="107" t="s">
        <v>242</v>
      </c>
      <c r="L391" s="107" t="s">
        <v>239</v>
      </c>
      <c r="M391" s="49">
        <v>147312.39360000001</v>
      </c>
      <c r="N391" s="49">
        <v>5.0621749994243003E-3</v>
      </c>
      <c r="O391" s="49">
        <v>40817.300000000003</v>
      </c>
      <c r="P391" s="49">
        <v>2.4294583195276229E-3</v>
      </c>
      <c r="Q391" s="107" t="s">
        <v>1965</v>
      </c>
      <c r="R391" s="107" t="s">
        <v>1965</v>
      </c>
      <c r="S391" s="49">
        <v>88643.617499999993</v>
      </c>
      <c r="T391" s="49">
        <v>5.0621749994243003E-3</v>
      </c>
      <c r="U391" s="49">
        <v>37237.230000000003</v>
      </c>
      <c r="V391" s="49">
        <v>2.4294583195276229E-3</v>
      </c>
      <c r="W391" s="107" t="s">
        <v>1965</v>
      </c>
      <c r="X391" s="49">
        <v>58668.776100000003</v>
      </c>
      <c r="Y391" s="49">
        <v>5.0621749994243003E-3</v>
      </c>
      <c r="Z391" s="49">
        <v>3580.07</v>
      </c>
      <c r="AA391" s="49">
        <v>2.4294583195276229E-3</v>
      </c>
      <c r="AB391" s="107" t="s">
        <v>1965</v>
      </c>
      <c r="AC391" s="49">
        <v>68.945999999999998</v>
      </c>
      <c r="AD391" s="49">
        <v>2194</v>
      </c>
      <c r="AE391" s="49">
        <v>2</v>
      </c>
      <c r="AF391" s="49">
        <v>1</v>
      </c>
      <c r="AG391" s="49">
        <v>3</v>
      </c>
      <c r="AH391" s="49">
        <v>2.5</v>
      </c>
      <c r="AI391" s="49">
        <v>3</v>
      </c>
      <c r="AJ391" s="49">
        <v>3</v>
      </c>
      <c r="AK391" s="107" t="s">
        <v>239</v>
      </c>
    </row>
    <row r="392" spans="1:37" x14ac:dyDescent="0.25">
      <c r="A392">
        <v>9003430301</v>
      </c>
      <c r="B392" t="s">
        <v>2392</v>
      </c>
      <c r="C392" t="s">
        <v>2140</v>
      </c>
      <c r="E392">
        <v>3</v>
      </c>
      <c r="F392" t="s">
        <v>239</v>
      </c>
      <c r="I392" s="49">
        <v>9001090700</v>
      </c>
      <c r="J392" s="49">
        <v>9001090700</v>
      </c>
      <c r="K392" s="107" t="s">
        <v>240</v>
      </c>
      <c r="L392" s="107" t="s">
        <v>239</v>
      </c>
      <c r="M392" s="49">
        <v>34.380099999999999</v>
      </c>
      <c r="N392" s="49">
        <v>1.1814218644106491E-6</v>
      </c>
      <c r="O392" s="49">
        <v>0</v>
      </c>
      <c r="P392" s="49">
        <v>0</v>
      </c>
      <c r="Q392" s="107" t="s">
        <v>290</v>
      </c>
      <c r="R392" s="107" t="s">
        <v>290</v>
      </c>
      <c r="S392" s="49">
        <v>0</v>
      </c>
      <c r="T392" s="49">
        <v>1.1814218644106491E-6</v>
      </c>
      <c r="U392" s="49">
        <v>0</v>
      </c>
      <c r="V392" s="49">
        <v>0</v>
      </c>
      <c r="W392" s="107" t="s">
        <v>290</v>
      </c>
      <c r="X392" s="49">
        <v>34.380099999999999</v>
      </c>
      <c r="Y392" s="49">
        <v>1.1814218644106491E-6</v>
      </c>
      <c r="Z392" s="49">
        <v>0</v>
      </c>
      <c r="AA392" s="49">
        <v>0</v>
      </c>
      <c r="AB392" s="107" t="s">
        <v>290</v>
      </c>
      <c r="AC392" s="49">
        <v>91.872</v>
      </c>
      <c r="AD392" s="49">
        <v>2544</v>
      </c>
      <c r="AE392" s="49">
        <v>1</v>
      </c>
      <c r="AF392" s="49">
        <v>1</v>
      </c>
      <c r="AG392" s="49">
        <v>3</v>
      </c>
      <c r="AH392" s="49">
        <v>2</v>
      </c>
      <c r="AI392" s="49">
        <v>2</v>
      </c>
      <c r="AJ392" s="49">
        <v>3</v>
      </c>
      <c r="AK392" s="107" t="s">
        <v>239</v>
      </c>
    </row>
    <row r="393" spans="1:37" x14ac:dyDescent="0.25">
      <c r="A393">
        <v>9003430400</v>
      </c>
      <c r="B393" t="s">
        <v>2393</v>
      </c>
      <c r="C393" t="s">
        <v>2140</v>
      </c>
      <c r="E393">
        <v>4</v>
      </c>
      <c r="F393" t="s">
        <v>239</v>
      </c>
      <c r="I393" s="49">
        <v>9001090700</v>
      </c>
      <c r="J393" s="49">
        <v>9001090700</v>
      </c>
      <c r="K393" s="107" t="s">
        <v>246</v>
      </c>
      <c r="L393" s="107" t="s">
        <v>239</v>
      </c>
      <c r="M393" s="49">
        <v>415.14870000000002</v>
      </c>
      <c r="N393" s="49">
        <v>1.4265978026871861E-5</v>
      </c>
      <c r="O393" s="49">
        <v>-1200</v>
      </c>
      <c r="P393" s="49">
        <v>-7.1424371122860822E-5</v>
      </c>
      <c r="Q393" s="107" t="s">
        <v>290</v>
      </c>
      <c r="R393" s="107" t="s">
        <v>1965</v>
      </c>
      <c r="S393" s="49">
        <v>415.14870000000002</v>
      </c>
      <c r="T393" s="49">
        <v>1.4265978026871861E-5</v>
      </c>
      <c r="U393" s="49">
        <v>-1200</v>
      </c>
      <c r="V393" s="49">
        <v>-7.1424371122860822E-5</v>
      </c>
      <c r="W393" s="107" t="s">
        <v>1965</v>
      </c>
      <c r="X393" s="49">
        <v>0</v>
      </c>
      <c r="Y393" s="49">
        <v>1.4265978026871861E-5</v>
      </c>
      <c r="Z393" s="49">
        <v>0</v>
      </c>
      <c r="AA393" s="49">
        <v>-7.1424371122860822E-5</v>
      </c>
      <c r="AB393" s="107" t="s">
        <v>1965</v>
      </c>
      <c r="AC393" s="49">
        <v>91.872</v>
      </c>
      <c r="AD393" s="49">
        <v>2544</v>
      </c>
      <c r="AE393" s="49">
        <v>1</v>
      </c>
      <c r="AF393" s="49">
        <v>1</v>
      </c>
      <c r="AG393" s="49">
        <v>3</v>
      </c>
      <c r="AH393" s="49">
        <v>2</v>
      </c>
      <c r="AI393" s="49">
        <v>2</v>
      </c>
      <c r="AJ393" s="49">
        <v>3</v>
      </c>
      <c r="AK393" s="107" t="s">
        <v>239</v>
      </c>
    </row>
    <row r="394" spans="1:37" x14ac:dyDescent="0.25">
      <c r="A394">
        <v>9003430500</v>
      </c>
      <c r="B394" t="s">
        <v>2394</v>
      </c>
      <c r="C394" t="s">
        <v>2140</v>
      </c>
      <c r="E394">
        <v>3</v>
      </c>
      <c r="F394" t="s">
        <v>239</v>
      </c>
      <c r="I394" s="49">
        <v>9001090700</v>
      </c>
      <c r="J394" s="49">
        <v>9001090700</v>
      </c>
      <c r="K394" s="107" t="s">
        <v>242</v>
      </c>
      <c r="L394" s="107" t="s">
        <v>239</v>
      </c>
      <c r="M394" s="49">
        <v>134792.9963</v>
      </c>
      <c r="N394" s="49">
        <v>4.6319642176213486E-3</v>
      </c>
      <c r="O394" s="49">
        <v>44452.04</v>
      </c>
      <c r="P394" s="49">
        <v>2.6457991684402118E-3</v>
      </c>
      <c r="Q394" s="107" t="s">
        <v>1965</v>
      </c>
      <c r="R394" s="107" t="s">
        <v>1965</v>
      </c>
      <c r="S394" s="49">
        <v>109772.8824</v>
      </c>
      <c r="T394" s="49">
        <v>4.6319642176213486E-3</v>
      </c>
      <c r="U394" s="49">
        <v>36474.04</v>
      </c>
      <c r="V394" s="49">
        <v>2.6457991684402118E-3</v>
      </c>
      <c r="W394" s="107" t="s">
        <v>1965</v>
      </c>
      <c r="X394" s="49">
        <v>25020.1139</v>
      </c>
      <c r="Y394" s="49">
        <v>4.6319642176213486E-3</v>
      </c>
      <c r="Z394" s="49">
        <v>7978</v>
      </c>
      <c r="AA394" s="49">
        <v>2.6457991684402118E-3</v>
      </c>
      <c r="AB394" s="107" t="s">
        <v>1965</v>
      </c>
      <c r="AC394" s="49">
        <v>91.872</v>
      </c>
      <c r="AD394" s="49">
        <v>2544</v>
      </c>
      <c r="AE394" s="49">
        <v>1</v>
      </c>
      <c r="AF394" s="49">
        <v>1</v>
      </c>
      <c r="AG394" s="49">
        <v>3</v>
      </c>
      <c r="AH394" s="49">
        <v>2</v>
      </c>
      <c r="AI394" s="49">
        <v>2</v>
      </c>
      <c r="AJ394" s="49">
        <v>3</v>
      </c>
      <c r="AK394" s="107" t="s">
        <v>239</v>
      </c>
    </row>
    <row r="395" spans="1:37" x14ac:dyDescent="0.25">
      <c r="A395">
        <v>9003430601</v>
      </c>
      <c r="B395" t="s">
        <v>2395</v>
      </c>
      <c r="C395" t="s">
        <v>2140</v>
      </c>
      <c r="E395">
        <v>4</v>
      </c>
      <c r="F395" t="s">
        <v>239</v>
      </c>
    </row>
    <row r="396" spans="1:37" x14ac:dyDescent="0.25">
      <c r="A396">
        <v>9001043000</v>
      </c>
      <c r="B396" t="s">
        <v>2396</v>
      </c>
      <c r="C396" t="s">
        <v>1996</v>
      </c>
      <c r="E396">
        <v>3</v>
      </c>
      <c r="F396" t="s">
        <v>239</v>
      </c>
    </row>
    <row r="397" spans="1:37" x14ac:dyDescent="0.25">
      <c r="A397">
        <v>9001043400</v>
      </c>
      <c r="B397" t="s">
        <v>2397</v>
      </c>
      <c r="C397" t="s">
        <v>1996</v>
      </c>
      <c r="E397">
        <v>3</v>
      </c>
      <c r="F397" t="s">
        <v>239</v>
      </c>
    </row>
    <row r="398" spans="1:37" x14ac:dyDescent="0.25">
      <c r="A398">
        <v>9001043500</v>
      </c>
      <c r="B398" t="s">
        <v>2398</v>
      </c>
      <c r="C398" t="s">
        <v>1996</v>
      </c>
      <c r="E398">
        <v>3</v>
      </c>
      <c r="F398" t="s">
        <v>239</v>
      </c>
    </row>
    <row r="399" spans="1:37" x14ac:dyDescent="0.25">
      <c r="A399">
        <v>9001043600</v>
      </c>
      <c r="B399" t="s">
        <v>2399</v>
      </c>
      <c r="C399" t="s">
        <v>1996</v>
      </c>
      <c r="E399">
        <v>3</v>
      </c>
      <c r="F399" t="s">
        <v>239</v>
      </c>
    </row>
    <row r="400" spans="1:37" x14ac:dyDescent="0.25">
      <c r="A400">
        <v>9001043700</v>
      </c>
      <c r="B400" t="s">
        <v>2400</v>
      </c>
      <c r="C400" t="s">
        <v>1996</v>
      </c>
      <c r="E400">
        <v>2</v>
      </c>
      <c r="F400" t="s">
        <v>239</v>
      </c>
    </row>
    <row r="401" spans="1:6" x14ac:dyDescent="0.25">
      <c r="A401">
        <v>9001043800</v>
      </c>
      <c r="B401" t="s">
        <v>2401</v>
      </c>
      <c r="C401" t="s">
        <v>1996</v>
      </c>
      <c r="E401">
        <v>3</v>
      </c>
      <c r="F401" t="s">
        <v>239</v>
      </c>
    </row>
    <row r="402" spans="1:6" x14ac:dyDescent="0.25">
      <c r="A402">
        <v>9001043900</v>
      </c>
      <c r="B402" t="s">
        <v>2402</v>
      </c>
      <c r="C402" t="s">
        <v>1996</v>
      </c>
      <c r="E402">
        <v>3</v>
      </c>
      <c r="F402" t="s">
        <v>239</v>
      </c>
    </row>
    <row r="403" spans="1:6" x14ac:dyDescent="0.25">
      <c r="A403">
        <v>9001044000</v>
      </c>
      <c r="B403" t="s">
        <v>2403</v>
      </c>
      <c r="C403" t="s">
        <v>1996</v>
      </c>
      <c r="E403">
        <v>4</v>
      </c>
      <c r="F403" t="s">
        <v>239</v>
      </c>
    </row>
    <row r="404" spans="1:6" x14ac:dyDescent="0.25">
      <c r="A404">
        <v>9001044100</v>
      </c>
      <c r="B404" t="s">
        <v>2404</v>
      </c>
      <c r="C404" t="s">
        <v>1996</v>
      </c>
      <c r="E404">
        <v>2</v>
      </c>
      <c r="F404" t="s">
        <v>239</v>
      </c>
    </row>
    <row r="405" spans="1:6" x14ac:dyDescent="0.25">
      <c r="A405">
        <v>9001044200</v>
      </c>
      <c r="B405" t="s">
        <v>2405</v>
      </c>
      <c r="C405" t="s">
        <v>1996</v>
      </c>
      <c r="E405">
        <v>2</v>
      </c>
      <c r="F405" t="s">
        <v>239</v>
      </c>
    </row>
    <row r="406" spans="1:6" x14ac:dyDescent="0.25">
      <c r="A406">
        <v>9001044300</v>
      </c>
      <c r="B406" t="s">
        <v>2406</v>
      </c>
      <c r="C406" t="s">
        <v>1996</v>
      </c>
      <c r="E406">
        <v>2</v>
      </c>
      <c r="F406" t="s">
        <v>239</v>
      </c>
    </row>
    <row r="407" spans="1:6" x14ac:dyDescent="0.25">
      <c r="A407">
        <v>9001044400</v>
      </c>
      <c r="B407" t="s">
        <v>2407</v>
      </c>
      <c r="C407" t="s">
        <v>1996</v>
      </c>
      <c r="E407">
        <v>2</v>
      </c>
      <c r="F407" t="s">
        <v>239</v>
      </c>
    </row>
    <row r="408" spans="1:6" x14ac:dyDescent="0.25">
      <c r="A408">
        <v>9001044500</v>
      </c>
      <c r="B408" t="s">
        <v>2408</v>
      </c>
      <c r="C408" t="s">
        <v>1996</v>
      </c>
      <c r="E408">
        <v>2</v>
      </c>
      <c r="F408" t="s">
        <v>239</v>
      </c>
    </row>
    <row r="409" spans="1:6" x14ac:dyDescent="0.25">
      <c r="A409">
        <v>9001044600</v>
      </c>
      <c r="B409" t="s">
        <v>2409</v>
      </c>
      <c r="C409" t="s">
        <v>1996</v>
      </c>
      <c r="E409">
        <v>2</v>
      </c>
      <c r="F409" t="s">
        <v>239</v>
      </c>
    </row>
    <row r="410" spans="1:6" x14ac:dyDescent="0.25">
      <c r="A410">
        <v>9001045101</v>
      </c>
      <c r="B410" t="s">
        <v>2410</v>
      </c>
      <c r="C410" t="s">
        <v>1996</v>
      </c>
      <c r="E410">
        <v>2</v>
      </c>
      <c r="F410" t="s">
        <v>239</v>
      </c>
    </row>
    <row r="411" spans="1:6" x14ac:dyDescent="0.25">
      <c r="A411">
        <v>9003460202</v>
      </c>
      <c r="B411" t="s">
        <v>2411</v>
      </c>
      <c r="C411" t="s">
        <v>2140</v>
      </c>
      <c r="E411">
        <v>2</v>
      </c>
      <c r="F411" t="s">
        <v>239</v>
      </c>
    </row>
    <row r="412" spans="1:6" x14ac:dyDescent="0.25">
      <c r="A412">
        <v>9003460204</v>
      </c>
      <c r="B412" t="s">
        <v>2412</v>
      </c>
      <c r="C412" t="s">
        <v>2140</v>
      </c>
      <c r="E412">
        <v>2</v>
      </c>
      <c r="F412" t="s">
        <v>239</v>
      </c>
    </row>
    <row r="413" spans="1:6" x14ac:dyDescent="0.25">
      <c r="A413">
        <v>9003460302</v>
      </c>
      <c r="B413" t="s">
        <v>2413</v>
      </c>
      <c r="C413" t="s">
        <v>2140</v>
      </c>
      <c r="E413">
        <v>3</v>
      </c>
      <c r="F413" t="s">
        <v>239</v>
      </c>
    </row>
    <row r="414" spans="1:6" x14ac:dyDescent="0.25">
      <c r="A414">
        <v>9003462101</v>
      </c>
      <c r="B414" t="s">
        <v>2414</v>
      </c>
      <c r="C414" t="s">
        <v>2140</v>
      </c>
      <c r="E414">
        <v>2</v>
      </c>
      <c r="F414" t="s">
        <v>239</v>
      </c>
    </row>
    <row r="415" spans="1:6" x14ac:dyDescent="0.25">
      <c r="A415">
        <v>9003462102</v>
      </c>
      <c r="B415" t="s">
        <v>2415</v>
      </c>
      <c r="C415" t="s">
        <v>2140</v>
      </c>
      <c r="E415">
        <v>2</v>
      </c>
      <c r="F415" t="s">
        <v>239</v>
      </c>
    </row>
    <row r="416" spans="1:6" x14ac:dyDescent="0.25">
      <c r="A416">
        <v>9003464101</v>
      </c>
      <c r="B416" t="s">
        <v>2416</v>
      </c>
      <c r="C416" t="s">
        <v>2140</v>
      </c>
      <c r="E416">
        <v>3</v>
      </c>
      <c r="F416" t="s">
        <v>239</v>
      </c>
    </row>
    <row r="417" spans="1:6" x14ac:dyDescent="0.25">
      <c r="A417">
        <v>9003466102</v>
      </c>
      <c r="B417" t="s">
        <v>2417</v>
      </c>
      <c r="C417" t="s">
        <v>2140</v>
      </c>
      <c r="E417">
        <v>2</v>
      </c>
      <c r="F417" t="s">
        <v>239</v>
      </c>
    </row>
    <row r="418" spans="1:6" x14ac:dyDescent="0.25">
      <c r="A418">
        <v>9003466202</v>
      </c>
      <c r="B418" t="s">
        <v>2418</v>
      </c>
      <c r="C418" t="s">
        <v>2140</v>
      </c>
      <c r="E418">
        <v>2</v>
      </c>
      <c r="F418" t="s">
        <v>239</v>
      </c>
    </row>
    <row r="419" spans="1:6" x14ac:dyDescent="0.25">
      <c r="A419">
        <v>9003466300</v>
      </c>
      <c r="B419" t="s">
        <v>2419</v>
      </c>
      <c r="C419" t="s">
        <v>2140</v>
      </c>
      <c r="E419">
        <v>2</v>
      </c>
      <c r="F419" t="s">
        <v>239</v>
      </c>
    </row>
    <row r="420" spans="1:6" x14ac:dyDescent="0.25">
      <c r="A420">
        <v>9003468101</v>
      </c>
      <c r="B420" t="s">
        <v>2420</v>
      </c>
      <c r="C420" t="s">
        <v>2140</v>
      </c>
      <c r="E420">
        <v>3</v>
      </c>
      <c r="F420" t="s">
        <v>239</v>
      </c>
    </row>
    <row r="421" spans="1:6" x14ac:dyDescent="0.25">
      <c r="A421">
        <v>9003468102</v>
      </c>
      <c r="B421" t="s">
        <v>2421</v>
      </c>
      <c r="C421" t="s">
        <v>2140</v>
      </c>
      <c r="E421">
        <v>3</v>
      </c>
      <c r="F421" t="s">
        <v>239</v>
      </c>
    </row>
    <row r="422" spans="1:6" x14ac:dyDescent="0.25">
      <c r="A422">
        <v>9003470100</v>
      </c>
      <c r="B422" t="s">
        <v>2422</v>
      </c>
      <c r="C422" t="s">
        <v>2140</v>
      </c>
      <c r="E422">
        <v>3</v>
      </c>
      <c r="F422" t="s">
        <v>239</v>
      </c>
    </row>
    <row r="423" spans="1:6" x14ac:dyDescent="0.25">
      <c r="A423">
        <v>9003471300</v>
      </c>
      <c r="B423" t="s">
        <v>2423</v>
      </c>
      <c r="C423" t="s">
        <v>2140</v>
      </c>
      <c r="E423">
        <v>3</v>
      </c>
      <c r="F423" t="s">
        <v>239</v>
      </c>
    </row>
    <row r="424" spans="1:6" x14ac:dyDescent="0.25">
      <c r="A424">
        <v>9003471400</v>
      </c>
      <c r="B424" t="s">
        <v>2424</v>
      </c>
      <c r="C424" t="s">
        <v>2140</v>
      </c>
      <c r="E424">
        <v>3</v>
      </c>
      <c r="F424" t="s">
        <v>239</v>
      </c>
    </row>
    <row r="425" spans="1:6" x14ac:dyDescent="0.25">
      <c r="A425">
        <v>9003473501</v>
      </c>
      <c r="B425" t="s">
        <v>2425</v>
      </c>
      <c r="C425" t="s">
        <v>2140</v>
      </c>
      <c r="E425">
        <v>3</v>
      </c>
      <c r="F425" t="s">
        <v>239</v>
      </c>
    </row>
    <row r="426" spans="1:6" x14ac:dyDescent="0.25">
      <c r="A426">
        <v>9003473502</v>
      </c>
      <c r="B426" t="s">
        <v>2426</v>
      </c>
      <c r="C426" t="s">
        <v>2140</v>
      </c>
      <c r="E426">
        <v>3</v>
      </c>
      <c r="F426" t="s">
        <v>239</v>
      </c>
    </row>
    <row r="427" spans="1:6" x14ac:dyDescent="0.25">
      <c r="A427">
        <v>9003476100</v>
      </c>
      <c r="B427" t="s">
        <v>2427</v>
      </c>
      <c r="C427" t="s">
        <v>2140</v>
      </c>
      <c r="E427">
        <v>4</v>
      </c>
      <c r="F427" t="s">
        <v>239</v>
      </c>
    </row>
    <row r="428" spans="1:6" x14ac:dyDescent="0.25">
      <c r="A428">
        <v>9003476300</v>
      </c>
      <c r="B428" t="s">
        <v>2428</v>
      </c>
      <c r="C428" t="s">
        <v>2140</v>
      </c>
      <c r="E428">
        <v>4</v>
      </c>
      <c r="F428" t="s">
        <v>239</v>
      </c>
    </row>
    <row r="429" spans="1:6" x14ac:dyDescent="0.25">
      <c r="A429">
        <v>9003481000</v>
      </c>
      <c r="B429" t="s">
        <v>2429</v>
      </c>
      <c r="C429" t="s">
        <v>2140</v>
      </c>
      <c r="E429">
        <v>3</v>
      </c>
      <c r="F429" t="s">
        <v>239</v>
      </c>
    </row>
    <row r="430" spans="1:6" x14ac:dyDescent="0.25">
      <c r="A430">
        <v>9003481100</v>
      </c>
      <c r="B430" t="s">
        <v>2430</v>
      </c>
      <c r="C430" t="s">
        <v>2140</v>
      </c>
      <c r="E430">
        <v>3</v>
      </c>
      <c r="F430" t="s">
        <v>239</v>
      </c>
    </row>
    <row r="431" spans="1:6" x14ac:dyDescent="0.25">
      <c r="A431">
        <v>9003484100</v>
      </c>
      <c r="B431" t="s">
        <v>2431</v>
      </c>
      <c r="C431" t="s">
        <v>2140</v>
      </c>
      <c r="E431">
        <v>4</v>
      </c>
      <c r="F431" t="s">
        <v>239</v>
      </c>
    </row>
    <row r="432" spans="1:6" x14ac:dyDescent="0.25">
      <c r="A432">
        <v>9003487100</v>
      </c>
      <c r="B432" t="s">
        <v>2432</v>
      </c>
      <c r="C432" t="s">
        <v>2140</v>
      </c>
      <c r="E432">
        <v>2</v>
      </c>
      <c r="F432" t="s">
        <v>239</v>
      </c>
    </row>
    <row r="433" spans="1:6" x14ac:dyDescent="0.25">
      <c r="A433">
        <v>9003487400</v>
      </c>
      <c r="B433" t="s">
        <v>2433</v>
      </c>
      <c r="C433" t="s">
        <v>2140</v>
      </c>
      <c r="E433">
        <v>3</v>
      </c>
      <c r="F433" t="s">
        <v>239</v>
      </c>
    </row>
    <row r="434" spans="1:6" x14ac:dyDescent="0.25">
      <c r="A434">
        <v>9003496400</v>
      </c>
      <c r="B434" t="s">
        <v>2434</v>
      </c>
      <c r="C434" t="s">
        <v>2140</v>
      </c>
      <c r="E434">
        <v>2</v>
      </c>
      <c r="F434" t="s">
        <v>239</v>
      </c>
    </row>
    <row r="435" spans="1:6" x14ac:dyDescent="0.25">
      <c r="A435">
        <v>9003496500</v>
      </c>
      <c r="B435" t="s">
        <v>2435</v>
      </c>
      <c r="C435" t="s">
        <v>2140</v>
      </c>
      <c r="E435">
        <v>2</v>
      </c>
      <c r="F435" t="s">
        <v>239</v>
      </c>
    </row>
    <row r="436" spans="1:6" x14ac:dyDescent="0.25">
      <c r="A436">
        <v>9003496600</v>
      </c>
      <c r="B436" t="s">
        <v>2436</v>
      </c>
      <c r="C436" t="s">
        <v>2140</v>
      </c>
      <c r="E436">
        <v>2</v>
      </c>
      <c r="F436" t="s">
        <v>239</v>
      </c>
    </row>
    <row r="437" spans="1:6" x14ac:dyDescent="0.25">
      <c r="A437">
        <v>9003496700</v>
      </c>
      <c r="B437" t="s">
        <v>2437</v>
      </c>
      <c r="C437" t="s">
        <v>2140</v>
      </c>
      <c r="E437">
        <v>3</v>
      </c>
      <c r="F437" t="s">
        <v>239</v>
      </c>
    </row>
    <row r="438" spans="1:6" x14ac:dyDescent="0.25">
      <c r="A438">
        <v>9003496800</v>
      </c>
      <c r="B438" t="s">
        <v>2438</v>
      </c>
      <c r="C438" t="s">
        <v>2140</v>
      </c>
      <c r="E438">
        <v>4</v>
      </c>
      <c r="F438" t="s">
        <v>239</v>
      </c>
    </row>
    <row r="439" spans="1:6" x14ac:dyDescent="0.25">
      <c r="A439">
        <v>9003496900</v>
      </c>
      <c r="B439" t="s">
        <v>2439</v>
      </c>
      <c r="C439" t="s">
        <v>2140</v>
      </c>
      <c r="E439">
        <v>3</v>
      </c>
      <c r="F439" t="s">
        <v>239</v>
      </c>
    </row>
    <row r="440" spans="1:6" x14ac:dyDescent="0.25">
      <c r="A440">
        <v>9003497000</v>
      </c>
      <c r="B440" t="s">
        <v>2440</v>
      </c>
      <c r="C440" t="s">
        <v>2140</v>
      </c>
      <c r="E440">
        <v>2</v>
      </c>
      <c r="F440" t="s">
        <v>239</v>
      </c>
    </row>
    <row r="441" spans="1:6" x14ac:dyDescent="0.25">
      <c r="A441">
        <v>9003497100</v>
      </c>
      <c r="B441" t="s">
        <v>2441</v>
      </c>
      <c r="C441" t="s">
        <v>2140</v>
      </c>
      <c r="E441">
        <v>2</v>
      </c>
      <c r="F441" t="s">
        <v>239</v>
      </c>
    </row>
    <row r="442" spans="1:6" x14ac:dyDescent="0.25">
      <c r="A442">
        <v>9003497200</v>
      </c>
      <c r="B442" t="s">
        <v>2442</v>
      </c>
      <c r="C442" t="s">
        <v>2140</v>
      </c>
      <c r="E442">
        <v>2</v>
      </c>
      <c r="F442" t="s">
        <v>239</v>
      </c>
    </row>
    <row r="443" spans="1:6" x14ac:dyDescent="0.25">
      <c r="A443">
        <v>9003497300</v>
      </c>
      <c r="B443" t="s">
        <v>2443</v>
      </c>
      <c r="C443" t="s">
        <v>2140</v>
      </c>
      <c r="E443">
        <v>2</v>
      </c>
      <c r="F443" t="s">
        <v>239</v>
      </c>
    </row>
    <row r="444" spans="1:6" x14ac:dyDescent="0.25">
      <c r="A444">
        <v>9003497400</v>
      </c>
      <c r="B444" t="s">
        <v>2444</v>
      </c>
      <c r="C444" t="s">
        <v>2140</v>
      </c>
      <c r="E444">
        <v>2</v>
      </c>
      <c r="F444" t="s">
        <v>239</v>
      </c>
    </row>
    <row r="445" spans="1:6" x14ac:dyDescent="0.25">
      <c r="A445">
        <v>9003497500</v>
      </c>
      <c r="B445" t="s">
        <v>2445</v>
      </c>
      <c r="C445" t="s">
        <v>2140</v>
      </c>
      <c r="E445">
        <v>3</v>
      </c>
      <c r="F445" t="s">
        <v>239</v>
      </c>
    </row>
    <row r="446" spans="1:6" x14ac:dyDescent="0.25">
      <c r="A446">
        <v>9003497600</v>
      </c>
      <c r="B446" t="s">
        <v>2446</v>
      </c>
      <c r="C446" t="s">
        <v>2140</v>
      </c>
      <c r="E446">
        <v>2</v>
      </c>
      <c r="F446" t="s">
        <v>239</v>
      </c>
    </row>
    <row r="447" spans="1:6" x14ac:dyDescent="0.25">
      <c r="A447">
        <v>9003500100</v>
      </c>
      <c r="B447" t="s">
        <v>2447</v>
      </c>
      <c r="C447" t="s">
        <v>2140</v>
      </c>
      <c r="E447">
        <v>9</v>
      </c>
      <c r="F447" t="s">
        <v>244</v>
      </c>
    </row>
    <row r="448" spans="1:6" x14ac:dyDescent="0.25">
      <c r="A448">
        <v>9003500500</v>
      </c>
      <c r="B448" t="s">
        <v>2448</v>
      </c>
      <c r="C448" t="s">
        <v>2140</v>
      </c>
      <c r="E448">
        <v>3</v>
      </c>
      <c r="F448" t="s">
        <v>239</v>
      </c>
    </row>
    <row r="449" spans="1:6" x14ac:dyDescent="0.25">
      <c r="A449">
        <v>9003501400</v>
      </c>
      <c r="B449" t="s">
        <v>2449</v>
      </c>
      <c r="C449" t="s">
        <v>2140</v>
      </c>
      <c r="E449">
        <v>8</v>
      </c>
      <c r="F449" t="s">
        <v>244</v>
      </c>
    </row>
    <row r="450" spans="1:6" x14ac:dyDescent="0.25">
      <c r="A450">
        <v>9003501800</v>
      </c>
      <c r="B450" t="s">
        <v>2450</v>
      </c>
      <c r="C450" t="s">
        <v>2140</v>
      </c>
      <c r="E450">
        <v>10</v>
      </c>
      <c r="F450" t="s">
        <v>244</v>
      </c>
    </row>
    <row r="451" spans="1:6" x14ac:dyDescent="0.25">
      <c r="A451">
        <v>9003502100</v>
      </c>
      <c r="B451" t="s">
        <v>2451</v>
      </c>
      <c r="C451" t="s">
        <v>2140</v>
      </c>
      <c r="E451">
        <v>2</v>
      </c>
      <c r="F451" t="s">
        <v>239</v>
      </c>
    </row>
    <row r="452" spans="1:6" x14ac:dyDescent="0.25">
      <c r="A452">
        <v>9003502500</v>
      </c>
      <c r="B452" t="s">
        <v>2452</v>
      </c>
      <c r="C452" t="s">
        <v>2140</v>
      </c>
      <c r="E452">
        <v>6</v>
      </c>
      <c r="F452" t="s">
        <v>244</v>
      </c>
    </row>
    <row r="453" spans="1:6" x14ac:dyDescent="0.25">
      <c r="A453">
        <v>9003502600</v>
      </c>
      <c r="B453" t="s">
        <v>2453</v>
      </c>
      <c r="C453" t="s">
        <v>2140</v>
      </c>
      <c r="E453">
        <v>7</v>
      </c>
      <c r="F453" t="s">
        <v>244</v>
      </c>
    </row>
    <row r="454" spans="1:6" x14ac:dyDescent="0.25">
      <c r="A454">
        <v>9003502700</v>
      </c>
      <c r="B454" t="s">
        <v>2454</v>
      </c>
      <c r="C454" t="s">
        <v>2140</v>
      </c>
      <c r="E454">
        <v>7</v>
      </c>
      <c r="F454" t="s">
        <v>244</v>
      </c>
    </row>
    <row r="455" spans="1:6" x14ac:dyDescent="0.25">
      <c r="A455">
        <v>9003502800</v>
      </c>
      <c r="B455" t="s">
        <v>2455</v>
      </c>
      <c r="C455" t="s">
        <v>2140</v>
      </c>
      <c r="E455">
        <v>8</v>
      </c>
      <c r="F455" t="s">
        <v>244</v>
      </c>
    </row>
    <row r="456" spans="1:6" x14ac:dyDescent="0.25">
      <c r="A456">
        <v>9003502900</v>
      </c>
      <c r="B456" t="s">
        <v>2456</v>
      </c>
      <c r="C456" t="s">
        <v>2140</v>
      </c>
      <c r="E456">
        <v>5</v>
      </c>
      <c r="F456" t="s">
        <v>239</v>
      </c>
    </row>
    <row r="457" spans="1:6" x14ac:dyDescent="0.25">
      <c r="A457">
        <v>9003503000</v>
      </c>
      <c r="B457" t="s">
        <v>2457</v>
      </c>
      <c r="C457" t="s">
        <v>2140</v>
      </c>
      <c r="E457">
        <v>7</v>
      </c>
      <c r="F457" t="s">
        <v>244</v>
      </c>
    </row>
    <row r="458" spans="1:6" x14ac:dyDescent="0.25">
      <c r="A458">
        <v>9003503100</v>
      </c>
      <c r="B458" t="s">
        <v>2458</v>
      </c>
      <c r="C458" t="s">
        <v>2140</v>
      </c>
      <c r="E458">
        <v>5</v>
      </c>
      <c r="F458" t="s">
        <v>239</v>
      </c>
    </row>
    <row r="459" spans="1:6" x14ac:dyDescent="0.25">
      <c r="A459">
        <v>9003503700</v>
      </c>
      <c r="B459" t="s">
        <v>2459</v>
      </c>
      <c r="C459" t="s">
        <v>2140</v>
      </c>
      <c r="E459">
        <v>7</v>
      </c>
      <c r="F459" t="s">
        <v>244</v>
      </c>
    </row>
    <row r="460" spans="1:6" x14ac:dyDescent="0.25">
      <c r="A460">
        <v>9003503800</v>
      </c>
      <c r="B460" t="s">
        <v>2460</v>
      </c>
      <c r="C460" t="s">
        <v>2140</v>
      </c>
      <c r="E460">
        <v>11</v>
      </c>
      <c r="F460" t="s">
        <v>244</v>
      </c>
    </row>
    <row r="461" spans="1:6" x14ac:dyDescent="0.25">
      <c r="A461">
        <v>9001050300</v>
      </c>
      <c r="B461" t="s">
        <v>2461</v>
      </c>
      <c r="C461" t="s">
        <v>1996</v>
      </c>
      <c r="E461">
        <v>2</v>
      </c>
      <c r="F461" t="s">
        <v>239</v>
      </c>
    </row>
    <row r="462" spans="1:6" x14ac:dyDescent="0.25">
      <c r="A462">
        <v>9001050400</v>
      </c>
      <c r="B462" t="s">
        <v>2462</v>
      </c>
      <c r="C462" t="s">
        <v>1996</v>
      </c>
      <c r="E462">
        <v>3</v>
      </c>
      <c r="F462" t="s">
        <v>239</v>
      </c>
    </row>
    <row r="463" spans="1:6" x14ac:dyDescent="0.25">
      <c r="A463">
        <v>9001050600</v>
      </c>
      <c r="B463" t="s">
        <v>2463</v>
      </c>
      <c r="C463" t="s">
        <v>1996</v>
      </c>
      <c r="E463">
        <v>2</v>
      </c>
      <c r="F463" t="s">
        <v>239</v>
      </c>
    </row>
    <row r="464" spans="1:6" x14ac:dyDescent="0.25">
      <c r="A464">
        <v>9003510600</v>
      </c>
      <c r="B464" t="s">
        <v>2464</v>
      </c>
      <c r="C464" t="s">
        <v>2140</v>
      </c>
      <c r="E464">
        <v>5</v>
      </c>
      <c r="F464" t="s">
        <v>239</v>
      </c>
    </row>
    <row r="465" spans="1:6" x14ac:dyDescent="0.25">
      <c r="A465">
        <v>9003514400</v>
      </c>
      <c r="B465" t="s">
        <v>2465</v>
      </c>
      <c r="C465" t="s">
        <v>2140</v>
      </c>
      <c r="E465">
        <v>4</v>
      </c>
      <c r="F465" t="s">
        <v>239</v>
      </c>
    </row>
    <row r="466" spans="1:6" x14ac:dyDescent="0.25">
      <c r="A466">
        <v>9003514500</v>
      </c>
      <c r="B466" t="s">
        <v>2466</v>
      </c>
      <c r="C466" t="s">
        <v>2140</v>
      </c>
      <c r="E466">
        <v>4</v>
      </c>
      <c r="F466" t="s">
        <v>239</v>
      </c>
    </row>
    <row r="467" spans="1:6" x14ac:dyDescent="0.25">
      <c r="A467">
        <v>9003514600</v>
      </c>
      <c r="B467" t="s">
        <v>2467</v>
      </c>
      <c r="C467" t="s">
        <v>2140</v>
      </c>
      <c r="E467">
        <v>4</v>
      </c>
      <c r="F467" t="s">
        <v>239</v>
      </c>
    </row>
    <row r="468" spans="1:6" x14ac:dyDescent="0.25">
      <c r="A468">
        <v>9003514700</v>
      </c>
      <c r="B468" t="s">
        <v>2468</v>
      </c>
      <c r="C468" t="s">
        <v>2140</v>
      </c>
      <c r="E468">
        <v>5</v>
      </c>
      <c r="F468" t="s">
        <v>239</v>
      </c>
    </row>
    <row r="469" spans="1:6" x14ac:dyDescent="0.25">
      <c r="A469">
        <v>9003514800</v>
      </c>
      <c r="B469" t="s">
        <v>2469</v>
      </c>
      <c r="C469" t="s">
        <v>2140</v>
      </c>
      <c r="E469">
        <v>6</v>
      </c>
      <c r="F469" t="s">
        <v>244</v>
      </c>
    </row>
    <row r="470" spans="1:6" x14ac:dyDescent="0.25">
      <c r="A470">
        <v>9003514900</v>
      </c>
      <c r="B470" t="s">
        <v>2470</v>
      </c>
      <c r="C470" t="s">
        <v>2140</v>
      </c>
      <c r="E470">
        <v>4</v>
      </c>
      <c r="F470" t="s">
        <v>239</v>
      </c>
    </row>
    <row r="471" spans="1:6" x14ac:dyDescent="0.25">
      <c r="A471">
        <v>9003515000</v>
      </c>
      <c r="B471" t="s">
        <v>2471</v>
      </c>
      <c r="C471" t="s">
        <v>2140</v>
      </c>
      <c r="E471">
        <v>3</v>
      </c>
      <c r="F471" t="s">
        <v>239</v>
      </c>
    </row>
    <row r="472" spans="1:6" x14ac:dyDescent="0.25">
      <c r="A472">
        <v>9003515102</v>
      </c>
      <c r="B472" t="s">
        <v>2472</v>
      </c>
      <c r="C472" t="s">
        <v>2140</v>
      </c>
      <c r="E472">
        <v>3</v>
      </c>
      <c r="F472" t="s">
        <v>239</v>
      </c>
    </row>
    <row r="473" spans="1:6" x14ac:dyDescent="0.25">
      <c r="A473">
        <v>9003515200</v>
      </c>
      <c r="B473" t="s">
        <v>2473</v>
      </c>
      <c r="C473" t="s">
        <v>2140</v>
      </c>
      <c r="E473">
        <v>3</v>
      </c>
      <c r="F473" t="s">
        <v>239</v>
      </c>
    </row>
    <row r="474" spans="1:6" x14ac:dyDescent="0.25">
      <c r="A474">
        <v>9003520201</v>
      </c>
      <c r="B474" t="s">
        <v>2474</v>
      </c>
      <c r="C474" t="s">
        <v>2140</v>
      </c>
      <c r="E474">
        <v>2</v>
      </c>
      <c r="F474" t="s">
        <v>239</v>
      </c>
    </row>
    <row r="475" spans="1:6" x14ac:dyDescent="0.25">
      <c r="A475">
        <v>9003520501</v>
      </c>
      <c r="B475" t="s">
        <v>2475</v>
      </c>
      <c r="C475" t="s">
        <v>2140</v>
      </c>
      <c r="E475">
        <v>2</v>
      </c>
      <c r="F475" t="s">
        <v>239</v>
      </c>
    </row>
    <row r="476" spans="1:6" x14ac:dyDescent="0.25">
      <c r="A476">
        <v>9003524501</v>
      </c>
      <c r="B476" t="s">
        <v>2476</v>
      </c>
      <c r="C476" t="s">
        <v>2140</v>
      </c>
      <c r="E476">
        <v>4</v>
      </c>
      <c r="F476" t="s">
        <v>239</v>
      </c>
    </row>
    <row r="477" spans="1:6" x14ac:dyDescent="0.25">
      <c r="A477">
        <v>9013528100</v>
      </c>
      <c r="B477" t="s">
        <v>2477</v>
      </c>
      <c r="C477" t="s">
        <v>2478</v>
      </c>
      <c r="E477">
        <v>3</v>
      </c>
      <c r="F477" t="s">
        <v>239</v>
      </c>
    </row>
    <row r="478" spans="1:6" x14ac:dyDescent="0.25">
      <c r="A478">
        <v>9013530600</v>
      </c>
      <c r="B478" t="s">
        <v>2479</v>
      </c>
      <c r="C478" t="s">
        <v>2478</v>
      </c>
      <c r="E478">
        <v>3</v>
      </c>
      <c r="F478" t="s">
        <v>239</v>
      </c>
    </row>
    <row r="479" spans="1:6" x14ac:dyDescent="0.25">
      <c r="A479">
        <v>9013535200</v>
      </c>
      <c r="B479" t="s">
        <v>2480</v>
      </c>
      <c r="C479" t="s">
        <v>2478</v>
      </c>
      <c r="E479">
        <v>3</v>
      </c>
      <c r="F479" t="s">
        <v>239</v>
      </c>
    </row>
    <row r="480" spans="1:6" x14ac:dyDescent="0.25">
      <c r="A480">
        <v>9013538202</v>
      </c>
      <c r="B480" t="s">
        <v>2481</v>
      </c>
      <c r="C480" t="s">
        <v>2478</v>
      </c>
      <c r="E480">
        <v>3</v>
      </c>
      <c r="F480" t="s">
        <v>239</v>
      </c>
    </row>
    <row r="481" spans="1:6" x14ac:dyDescent="0.25">
      <c r="A481">
        <v>9007580100</v>
      </c>
      <c r="B481" t="s">
        <v>2482</v>
      </c>
      <c r="C481" t="s">
        <v>2483</v>
      </c>
      <c r="E481">
        <v>3</v>
      </c>
      <c r="F481" t="s">
        <v>239</v>
      </c>
    </row>
    <row r="482" spans="1:6" x14ac:dyDescent="0.25">
      <c r="A482">
        <v>9001060600</v>
      </c>
      <c r="B482" t="s">
        <v>2484</v>
      </c>
      <c r="C482" t="s">
        <v>1996</v>
      </c>
      <c r="E482">
        <v>2</v>
      </c>
      <c r="F482" t="s">
        <v>239</v>
      </c>
    </row>
    <row r="483" spans="1:6" x14ac:dyDescent="0.25">
      <c r="A483">
        <v>9001060700</v>
      </c>
      <c r="B483" t="s">
        <v>2485</v>
      </c>
      <c r="C483" t="s">
        <v>1996</v>
      </c>
      <c r="E483">
        <v>2</v>
      </c>
      <c r="F483" t="s">
        <v>239</v>
      </c>
    </row>
    <row r="484" spans="1:6" x14ac:dyDescent="0.25">
      <c r="A484">
        <v>9001060800</v>
      </c>
      <c r="B484" t="s">
        <v>2486</v>
      </c>
      <c r="C484" t="s">
        <v>1996</v>
      </c>
      <c r="E484">
        <v>2</v>
      </c>
      <c r="F484" t="s">
        <v>239</v>
      </c>
    </row>
    <row r="485" spans="1:6" x14ac:dyDescent="0.25">
      <c r="A485">
        <v>9001060900</v>
      </c>
      <c r="B485" t="s">
        <v>2487</v>
      </c>
      <c r="C485" t="s">
        <v>1996</v>
      </c>
      <c r="E485">
        <v>2</v>
      </c>
      <c r="F485" t="s">
        <v>239</v>
      </c>
    </row>
    <row r="486" spans="1:6" x14ac:dyDescent="0.25">
      <c r="A486">
        <v>9001072900</v>
      </c>
      <c r="B486" t="s">
        <v>2488</v>
      </c>
      <c r="C486" t="s">
        <v>1996</v>
      </c>
      <c r="E486">
        <v>5</v>
      </c>
      <c r="F486" t="s">
        <v>239</v>
      </c>
    </row>
    <row r="487" spans="1:6" x14ac:dyDescent="0.25">
      <c r="A487">
        <v>9001074000</v>
      </c>
      <c r="B487" t="s">
        <v>2489</v>
      </c>
      <c r="C487" t="s">
        <v>1996</v>
      </c>
      <c r="E487">
        <v>7</v>
      </c>
      <c r="F487" t="s">
        <v>244</v>
      </c>
    </row>
    <row r="488" spans="1:6" x14ac:dyDescent="0.25">
      <c r="A488">
        <v>9015820000</v>
      </c>
      <c r="B488" t="s">
        <v>2490</v>
      </c>
      <c r="C488" t="s">
        <v>2152</v>
      </c>
      <c r="E488">
        <v>4</v>
      </c>
      <c r="F488" t="s">
        <v>239</v>
      </c>
    </row>
    <row r="489" spans="1:6" x14ac:dyDescent="0.25">
      <c r="A489">
        <v>9015825000</v>
      </c>
      <c r="B489" t="s">
        <v>2491</v>
      </c>
      <c r="C489" t="s">
        <v>2152</v>
      </c>
      <c r="E489">
        <v>4</v>
      </c>
      <c r="F489" t="s">
        <v>239</v>
      </c>
    </row>
    <row r="490" spans="1:6" x14ac:dyDescent="0.25">
      <c r="A490">
        <v>9013840100</v>
      </c>
      <c r="B490" t="s">
        <v>2492</v>
      </c>
      <c r="C490" t="s">
        <v>2478</v>
      </c>
      <c r="E490">
        <v>4</v>
      </c>
      <c r="F490" t="s">
        <v>239</v>
      </c>
    </row>
    <row r="491" spans="1:6" x14ac:dyDescent="0.25">
      <c r="A491">
        <v>9013860100</v>
      </c>
      <c r="B491" t="s">
        <v>2493</v>
      </c>
      <c r="C491" t="s">
        <v>2478</v>
      </c>
      <c r="E491">
        <v>3</v>
      </c>
      <c r="F491" t="s">
        <v>239</v>
      </c>
    </row>
    <row r="492" spans="1:6" x14ac:dyDescent="0.25">
      <c r="A492">
        <v>9013881200</v>
      </c>
      <c r="B492" t="s">
        <v>2494</v>
      </c>
      <c r="C492" t="s">
        <v>2478</v>
      </c>
      <c r="E492">
        <v>3</v>
      </c>
      <c r="F492" t="s">
        <v>239</v>
      </c>
    </row>
    <row r="493" spans="1:6" x14ac:dyDescent="0.25">
      <c r="A493">
        <v>9013881300</v>
      </c>
      <c r="B493" t="s">
        <v>2495</v>
      </c>
      <c r="C493" t="s">
        <v>2478</v>
      </c>
      <c r="E493">
        <v>4</v>
      </c>
      <c r="F493" t="s">
        <v>239</v>
      </c>
    </row>
    <row r="494" spans="1:6" x14ac:dyDescent="0.25">
      <c r="A494">
        <v>9001021500</v>
      </c>
      <c r="B494" t="s">
        <v>2496</v>
      </c>
      <c r="C494" t="s">
        <v>1996</v>
      </c>
      <c r="E494">
        <v>4</v>
      </c>
      <c r="F494" t="s">
        <v>239</v>
      </c>
    </row>
    <row r="495" spans="1:6" x14ac:dyDescent="0.25">
      <c r="A495">
        <v>9001021900</v>
      </c>
      <c r="B495" t="s">
        <v>2497</v>
      </c>
      <c r="C495" t="s">
        <v>1996</v>
      </c>
      <c r="E495">
        <v>3</v>
      </c>
      <c r="F495" t="s">
        <v>239</v>
      </c>
    </row>
    <row r="496" spans="1:6" x14ac:dyDescent="0.25">
      <c r="A496">
        <v>9001022000</v>
      </c>
      <c r="B496" t="s">
        <v>2498</v>
      </c>
      <c r="C496" t="s">
        <v>1996</v>
      </c>
      <c r="E496">
        <v>4</v>
      </c>
      <c r="F496" t="s">
        <v>239</v>
      </c>
    </row>
    <row r="497" spans="1:6" x14ac:dyDescent="0.25">
      <c r="A497">
        <v>9001022100</v>
      </c>
      <c r="B497" t="s">
        <v>2499</v>
      </c>
      <c r="C497" t="s">
        <v>1996</v>
      </c>
      <c r="E497">
        <v>3</v>
      </c>
      <c r="F497" t="s">
        <v>239</v>
      </c>
    </row>
    <row r="498" spans="1:6" x14ac:dyDescent="0.25">
      <c r="A498">
        <v>9001257200</v>
      </c>
      <c r="B498" t="s">
        <v>2500</v>
      </c>
      <c r="C498" t="s">
        <v>1996</v>
      </c>
      <c r="E498">
        <v>6</v>
      </c>
      <c r="F498" t="s">
        <v>244</v>
      </c>
    </row>
    <row r="499" spans="1:6" x14ac:dyDescent="0.25">
      <c r="A499">
        <v>9001030300</v>
      </c>
      <c r="B499" t="s">
        <v>2501</v>
      </c>
      <c r="C499" t="s">
        <v>1996</v>
      </c>
      <c r="E499">
        <v>2</v>
      </c>
      <c r="F499" t="s">
        <v>239</v>
      </c>
    </row>
    <row r="500" spans="1:6" x14ac:dyDescent="0.25">
      <c r="A500">
        <v>9009351500</v>
      </c>
      <c r="B500" t="s">
        <v>2502</v>
      </c>
      <c r="C500" t="s">
        <v>2021</v>
      </c>
      <c r="E500">
        <v>5</v>
      </c>
      <c r="F500" t="s">
        <v>239</v>
      </c>
    </row>
    <row r="501" spans="1:6" x14ac:dyDescent="0.25">
      <c r="A501">
        <v>9009351601</v>
      </c>
      <c r="B501" t="s">
        <v>2503</v>
      </c>
      <c r="C501" t="s">
        <v>2021</v>
      </c>
      <c r="E501">
        <v>6</v>
      </c>
      <c r="F501" t="s">
        <v>244</v>
      </c>
    </row>
    <row r="502" spans="1:6" x14ac:dyDescent="0.25">
      <c r="A502">
        <v>9001035300</v>
      </c>
      <c r="B502" t="s">
        <v>2504</v>
      </c>
      <c r="C502" t="s">
        <v>1996</v>
      </c>
      <c r="E502">
        <v>2</v>
      </c>
      <c r="F502" t="s">
        <v>239</v>
      </c>
    </row>
    <row r="503" spans="1:6" x14ac:dyDescent="0.25">
      <c r="A503">
        <v>9005360100</v>
      </c>
      <c r="B503" t="s">
        <v>2505</v>
      </c>
      <c r="C503" t="s">
        <v>2089</v>
      </c>
      <c r="E503">
        <v>3</v>
      </c>
      <c r="F503" t="s">
        <v>239</v>
      </c>
    </row>
    <row r="504" spans="1:6" x14ac:dyDescent="0.25">
      <c r="A504">
        <v>9009361300</v>
      </c>
      <c r="B504" t="s">
        <v>2506</v>
      </c>
      <c r="C504" t="s">
        <v>2021</v>
      </c>
      <c r="E504">
        <v>4</v>
      </c>
      <c r="F504" t="s">
        <v>239</v>
      </c>
    </row>
    <row r="505" spans="1:6" x14ac:dyDescent="0.25">
      <c r="A505">
        <v>9009361401</v>
      </c>
      <c r="B505" t="s">
        <v>2507</v>
      </c>
      <c r="C505" t="s">
        <v>2021</v>
      </c>
      <c r="E505">
        <v>3</v>
      </c>
      <c r="F505" t="s">
        <v>239</v>
      </c>
    </row>
    <row r="506" spans="1:6" x14ac:dyDescent="0.25">
      <c r="A506">
        <v>9005362101</v>
      </c>
      <c r="B506" t="s">
        <v>2508</v>
      </c>
      <c r="C506" t="s">
        <v>2089</v>
      </c>
      <c r="E506">
        <v>4</v>
      </c>
      <c r="F506" t="s">
        <v>239</v>
      </c>
    </row>
    <row r="507" spans="1:6" x14ac:dyDescent="0.25">
      <c r="A507">
        <v>9005362102</v>
      </c>
      <c r="B507" t="s">
        <v>2509</v>
      </c>
      <c r="C507" t="s">
        <v>2089</v>
      </c>
      <c r="E507">
        <v>4</v>
      </c>
      <c r="F507" t="s">
        <v>239</v>
      </c>
    </row>
    <row r="508" spans="1:6" x14ac:dyDescent="0.25">
      <c r="A508">
        <v>9003400100</v>
      </c>
      <c r="B508" t="s">
        <v>2510</v>
      </c>
      <c r="C508" t="s">
        <v>2140</v>
      </c>
      <c r="E508">
        <v>3</v>
      </c>
      <c r="F508" t="s">
        <v>239</v>
      </c>
    </row>
    <row r="509" spans="1:6" x14ac:dyDescent="0.25">
      <c r="A509">
        <v>9003400300</v>
      </c>
      <c r="B509" t="s">
        <v>2511</v>
      </c>
      <c r="C509" t="s">
        <v>2140</v>
      </c>
      <c r="E509">
        <v>3</v>
      </c>
      <c r="F509" t="s">
        <v>239</v>
      </c>
    </row>
    <row r="510" spans="1:6" x14ac:dyDescent="0.25">
      <c r="A510">
        <v>9003405200</v>
      </c>
      <c r="B510" t="s">
        <v>2512</v>
      </c>
      <c r="C510" t="s">
        <v>2140</v>
      </c>
      <c r="E510">
        <v>4</v>
      </c>
      <c r="F510" t="s">
        <v>239</v>
      </c>
    </row>
    <row r="511" spans="1:6" x14ac:dyDescent="0.25">
      <c r="A511">
        <v>9003405401</v>
      </c>
      <c r="B511" t="s">
        <v>2513</v>
      </c>
      <c r="C511" t="s">
        <v>2140</v>
      </c>
      <c r="E511">
        <v>3</v>
      </c>
      <c r="F511" t="s">
        <v>239</v>
      </c>
    </row>
    <row r="512" spans="1:6" x14ac:dyDescent="0.25">
      <c r="A512">
        <v>9003405402</v>
      </c>
      <c r="B512" t="s">
        <v>2514</v>
      </c>
      <c r="C512" t="s">
        <v>2140</v>
      </c>
      <c r="E512">
        <v>3</v>
      </c>
      <c r="F512" t="s">
        <v>239</v>
      </c>
    </row>
    <row r="513" spans="1:6" x14ac:dyDescent="0.25">
      <c r="A513">
        <v>9003405700</v>
      </c>
      <c r="B513" t="s">
        <v>2515</v>
      </c>
      <c r="C513" t="s">
        <v>2140</v>
      </c>
      <c r="E513">
        <v>6</v>
      </c>
      <c r="F513" t="s">
        <v>244</v>
      </c>
    </row>
    <row r="514" spans="1:6" x14ac:dyDescent="0.25">
      <c r="A514">
        <v>9003406002</v>
      </c>
      <c r="B514" t="s">
        <v>2516</v>
      </c>
      <c r="C514" t="s">
        <v>2140</v>
      </c>
      <c r="E514">
        <v>3</v>
      </c>
      <c r="F514" t="s">
        <v>239</v>
      </c>
    </row>
    <row r="515" spans="1:6" x14ac:dyDescent="0.25">
      <c r="A515">
        <v>9003415300</v>
      </c>
      <c r="B515" t="s">
        <v>2517</v>
      </c>
      <c r="C515" t="s">
        <v>2140</v>
      </c>
      <c r="E515">
        <v>8</v>
      </c>
      <c r="F515" t="s">
        <v>244</v>
      </c>
    </row>
    <row r="516" spans="1:6" x14ac:dyDescent="0.25">
      <c r="A516">
        <v>9003415500</v>
      </c>
      <c r="B516" t="s">
        <v>2518</v>
      </c>
      <c r="C516" t="s">
        <v>2140</v>
      </c>
      <c r="E516">
        <v>6</v>
      </c>
      <c r="F516" t="s">
        <v>244</v>
      </c>
    </row>
    <row r="517" spans="1:6" x14ac:dyDescent="0.25">
      <c r="A517">
        <v>9003415600</v>
      </c>
      <c r="B517" t="s">
        <v>2519</v>
      </c>
      <c r="C517" t="s">
        <v>2140</v>
      </c>
      <c r="E517">
        <v>5</v>
      </c>
      <c r="F517" t="s">
        <v>239</v>
      </c>
    </row>
    <row r="518" spans="1:6" x14ac:dyDescent="0.25">
      <c r="A518">
        <v>9003415700</v>
      </c>
      <c r="B518" t="s">
        <v>2520</v>
      </c>
      <c r="C518" t="s">
        <v>2140</v>
      </c>
      <c r="E518">
        <v>5</v>
      </c>
      <c r="F518" t="s">
        <v>239</v>
      </c>
    </row>
    <row r="519" spans="1:6" x14ac:dyDescent="0.25">
      <c r="A519">
        <v>9003415800</v>
      </c>
      <c r="B519" t="s">
        <v>2521</v>
      </c>
      <c r="C519" t="s">
        <v>2140</v>
      </c>
      <c r="E519">
        <v>4</v>
      </c>
      <c r="F519" t="s">
        <v>239</v>
      </c>
    </row>
    <row r="520" spans="1:6" x14ac:dyDescent="0.25">
      <c r="A520">
        <v>9003415900</v>
      </c>
      <c r="B520" t="s">
        <v>2522</v>
      </c>
      <c r="C520" t="s">
        <v>2140</v>
      </c>
      <c r="E520">
        <v>7</v>
      </c>
      <c r="F520" t="s">
        <v>244</v>
      </c>
    </row>
    <row r="521" spans="1:6" x14ac:dyDescent="0.25">
      <c r="A521">
        <v>9003416000</v>
      </c>
      <c r="B521" t="s">
        <v>2523</v>
      </c>
      <c r="C521" t="s">
        <v>2140</v>
      </c>
      <c r="E521">
        <v>6</v>
      </c>
      <c r="F521" t="s">
        <v>244</v>
      </c>
    </row>
    <row r="522" spans="1:6" x14ac:dyDescent="0.25">
      <c r="A522">
        <v>9003416100</v>
      </c>
      <c r="B522" t="s">
        <v>2524</v>
      </c>
      <c r="C522" t="s">
        <v>2140</v>
      </c>
      <c r="E522">
        <v>8</v>
      </c>
      <c r="F522" t="s">
        <v>244</v>
      </c>
    </row>
    <row r="523" spans="1:6" x14ac:dyDescent="0.25">
      <c r="A523">
        <v>9003416200</v>
      </c>
      <c r="B523" t="s">
        <v>2525</v>
      </c>
      <c r="C523" t="s">
        <v>2140</v>
      </c>
      <c r="E523">
        <v>6</v>
      </c>
      <c r="F523" t="s">
        <v>244</v>
      </c>
    </row>
    <row r="524" spans="1:6" x14ac:dyDescent="0.25">
      <c r="A524">
        <v>9003416300</v>
      </c>
      <c r="B524" t="s">
        <v>2526</v>
      </c>
      <c r="C524" t="s">
        <v>2140</v>
      </c>
      <c r="E524">
        <v>6</v>
      </c>
      <c r="F524" t="s">
        <v>244</v>
      </c>
    </row>
    <row r="525" spans="1:6" x14ac:dyDescent="0.25">
      <c r="A525">
        <v>9003416400</v>
      </c>
      <c r="B525" t="s">
        <v>2527</v>
      </c>
      <c r="C525" t="s">
        <v>2140</v>
      </c>
      <c r="E525">
        <v>3</v>
      </c>
      <c r="F525" t="s">
        <v>239</v>
      </c>
    </row>
    <row r="526" spans="1:6" x14ac:dyDescent="0.25">
      <c r="A526">
        <v>9003416600</v>
      </c>
      <c r="B526" t="s">
        <v>2528</v>
      </c>
      <c r="C526" t="s">
        <v>2140</v>
      </c>
      <c r="E526">
        <v>6</v>
      </c>
      <c r="F526" t="s">
        <v>244</v>
      </c>
    </row>
    <row r="527" spans="1:6" x14ac:dyDescent="0.25">
      <c r="A527">
        <v>9003416700</v>
      </c>
      <c r="B527" t="s">
        <v>2529</v>
      </c>
      <c r="C527" t="s">
        <v>2140</v>
      </c>
      <c r="E527">
        <v>5</v>
      </c>
      <c r="F527" t="s">
        <v>239</v>
      </c>
    </row>
    <row r="528" spans="1:6" x14ac:dyDescent="0.25">
      <c r="A528">
        <v>9003416800</v>
      </c>
      <c r="B528" t="s">
        <v>2530</v>
      </c>
      <c r="C528" t="s">
        <v>2140</v>
      </c>
      <c r="E528">
        <v>5</v>
      </c>
      <c r="F528" t="s">
        <v>239</v>
      </c>
    </row>
    <row r="529" spans="1:6" x14ac:dyDescent="0.25">
      <c r="A529">
        <v>9003417100</v>
      </c>
      <c r="B529" t="s">
        <v>2531</v>
      </c>
      <c r="C529" t="s">
        <v>2140</v>
      </c>
      <c r="E529">
        <v>7</v>
      </c>
      <c r="F529" t="s">
        <v>244</v>
      </c>
    </row>
    <row r="530" spans="1:6" x14ac:dyDescent="0.25">
      <c r="A530">
        <v>9003417200</v>
      </c>
      <c r="B530" t="s">
        <v>2532</v>
      </c>
      <c r="C530" t="s">
        <v>2140</v>
      </c>
      <c r="E530">
        <v>6</v>
      </c>
      <c r="F530" t="s">
        <v>244</v>
      </c>
    </row>
    <row r="531" spans="1:6" x14ac:dyDescent="0.25">
      <c r="A531">
        <v>9003417300</v>
      </c>
      <c r="B531" t="s">
        <v>2533</v>
      </c>
      <c r="C531" t="s">
        <v>2140</v>
      </c>
      <c r="E531">
        <v>1322</v>
      </c>
      <c r="F531" t="s">
        <v>244</v>
      </c>
    </row>
    <row r="532" spans="1:6" x14ac:dyDescent="0.25">
      <c r="A532">
        <v>9003417400</v>
      </c>
      <c r="B532" t="s">
        <v>2534</v>
      </c>
      <c r="C532" t="s">
        <v>2140</v>
      </c>
      <c r="E532">
        <v>3</v>
      </c>
      <c r="F532" t="s">
        <v>239</v>
      </c>
    </row>
    <row r="533" spans="1:6" x14ac:dyDescent="0.25">
      <c r="A533">
        <v>9003417500</v>
      </c>
      <c r="B533" t="s">
        <v>2535</v>
      </c>
      <c r="C533" t="s">
        <v>2140</v>
      </c>
      <c r="E533">
        <v>4</v>
      </c>
      <c r="F533" t="s">
        <v>239</v>
      </c>
    </row>
    <row r="534" spans="1:6" x14ac:dyDescent="0.25">
      <c r="A534">
        <v>9003420400</v>
      </c>
      <c r="B534" t="s">
        <v>2536</v>
      </c>
      <c r="C534" t="s">
        <v>2140</v>
      </c>
      <c r="E534">
        <v>3</v>
      </c>
      <c r="F534" t="s">
        <v>239</v>
      </c>
    </row>
    <row r="535" spans="1:6" x14ac:dyDescent="0.25">
      <c r="A535">
        <v>9003420500</v>
      </c>
      <c r="B535" t="s">
        <v>2537</v>
      </c>
      <c r="C535" t="s">
        <v>2140</v>
      </c>
      <c r="E535">
        <v>4</v>
      </c>
      <c r="F535" t="s">
        <v>239</v>
      </c>
    </row>
    <row r="536" spans="1:6" x14ac:dyDescent="0.25">
      <c r="A536">
        <v>9005425300</v>
      </c>
      <c r="B536" t="s">
        <v>2538</v>
      </c>
      <c r="C536" t="s">
        <v>2089</v>
      </c>
      <c r="E536">
        <v>3</v>
      </c>
      <c r="F536" t="s">
        <v>239</v>
      </c>
    </row>
    <row r="537" spans="1:6" x14ac:dyDescent="0.25">
      <c r="A537">
        <v>9003430201</v>
      </c>
      <c r="B537" t="s">
        <v>2539</v>
      </c>
      <c r="C537" t="s">
        <v>2140</v>
      </c>
      <c r="E537">
        <v>4</v>
      </c>
      <c r="F537" t="s">
        <v>239</v>
      </c>
    </row>
    <row r="538" spans="1:6" x14ac:dyDescent="0.25">
      <c r="A538">
        <v>9003430203</v>
      </c>
      <c r="B538" t="s">
        <v>2540</v>
      </c>
      <c r="C538" t="s">
        <v>2140</v>
      </c>
      <c r="E538">
        <v>3</v>
      </c>
      <c r="F538" t="s">
        <v>239</v>
      </c>
    </row>
    <row r="539" spans="1:6" x14ac:dyDescent="0.25">
      <c r="A539">
        <v>9003430302</v>
      </c>
      <c r="B539" t="s">
        <v>2541</v>
      </c>
      <c r="C539" t="s">
        <v>2140</v>
      </c>
      <c r="E539">
        <v>3</v>
      </c>
      <c r="F539" t="s">
        <v>239</v>
      </c>
    </row>
    <row r="540" spans="1:6" x14ac:dyDescent="0.25">
      <c r="A540">
        <v>9003430602</v>
      </c>
      <c r="B540" t="s">
        <v>2542</v>
      </c>
      <c r="C540" t="s">
        <v>2140</v>
      </c>
      <c r="E540">
        <v>3</v>
      </c>
      <c r="F540" t="s">
        <v>239</v>
      </c>
    </row>
    <row r="541" spans="1:6" x14ac:dyDescent="0.25">
      <c r="A541">
        <v>9001045300</v>
      </c>
      <c r="B541" t="s">
        <v>2543</v>
      </c>
      <c r="C541" t="s">
        <v>1996</v>
      </c>
      <c r="E541">
        <v>2</v>
      </c>
      <c r="F541" t="s">
        <v>239</v>
      </c>
    </row>
    <row r="542" spans="1:6" x14ac:dyDescent="0.25">
      <c r="A542">
        <v>9003460100</v>
      </c>
      <c r="B542" t="s">
        <v>2544</v>
      </c>
      <c r="C542" t="s">
        <v>2140</v>
      </c>
      <c r="E542">
        <v>2</v>
      </c>
      <c r="F542" t="s">
        <v>239</v>
      </c>
    </row>
    <row r="543" spans="1:6" x14ac:dyDescent="0.25">
      <c r="A543">
        <v>9003460203</v>
      </c>
      <c r="B543" t="s">
        <v>2545</v>
      </c>
      <c r="C543" t="s">
        <v>2140</v>
      </c>
      <c r="E543">
        <v>2</v>
      </c>
      <c r="F543" t="s">
        <v>239</v>
      </c>
    </row>
    <row r="544" spans="1:6" x14ac:dyDescent="0.25">
      <c r="A544">
        <v>9003460301</v>
      </c>
      <c r="B544" t="s">
        <v>2546</v>
      </c>
      <c r="C544" t="s">
        <v>2140</v>
      </c>
      <c r="E544">
        <v>3</v>
      </c>
      <c r="F544" t="s">
        <v>239</v>
      </c>
    </row>
    <row r="545" spans="1:6" x14ac:dyDescent="0.25">
      <c r="A545">
        <v>9003462201</v>
      </c>
      <c r="B545" t="s">
        <v>2547</v>
      </c>
      <c r="C545" t="s">
        <v>2140</v>
      </c>
      <c r="E545">
        <v>3</v>
      </c>
      <c r="F545" t="s">
        <v>239</v>
      </c>
    </row>
    <row r="546" spans="1:6" x14ac:dyDescent="0.25">
      <c r="A546">
        <v>9003462202</v>
      </c>
      <c r="B546" t="s">
        <v>2548</v>
      </c>
      <c r="C546" t="s">
        <v>2140</v>
      </c>
      <c r="E546">
        <v>2</v>
      </c>
      <c r="F546" t="s">
        <v>239</v>
      </c>
    </row>
    <row r="547" spans="1:6" x14ac:dyDescent="0.25">
      <c r="A547">
        <v>9003464102</v>
      </c>
      <c r="B547" t="s">
        <v>2549</v>
      </c>
      <c r="C547" t="s">
        <v>2140</v>
      </c>
      <c r="E547">
        <v>3</v>
      </c>
      <c r="F547" t="s">
        <v>239</v>
      </c>
    </row>
    <row r="548" spans="1:6" x14ac:dyDescent="0.25">
      <c r="A548">
        <v>9003466101</v>
      </c>
      <c r="B548" t="s">
        <v>2550</v>
      </c>
      <c r="C548" t="s">
        <v>2140</v>
      </c>
      <c r="E548">
        <v>3</v>
      </c>
      <c r="F548" t="s">
        <v>239</v>
      </c>
    </row>
    <row r="549" spans="1:6" x14ac:dyDescent="0.25">
      <c r="A549">
        <v>9003466201</v>
      </c>
      <c r="B549" t="s">
        <v>2551</v>
      </c>
      <c r="C549" t="s">
        <v>2140</v>
      </c>
      <c r="E549">
        <v>3</v>
      </c>
      <c r="F549" t="s">
        <v>239</v>
      </c>
    </row>
    <row r="550" spans="1:6" x14ac:dyDescent="0.25">
      <c r="A550">
        <v>9003466400</v>
      </c>
      <c r="B550" t="s">
        <v>2552</v>
      </c>
      <c r="C550" t="s">
        <v>2140</v>
      </c>
      <c r="E550">
        <v>3</v>
      </c>
      <c r="F550" t="s">
        <v>239</v>
      </c>
    </row>
    <row r="551" spans="1:6" x14ac:dyDescent="0.25">
      <c r="A551">
        <v>9003471100</v>
      </c>
      <c r="B551" t="s">
        <v>2553</v>
      </c>
      <c r="C551" t="s">
        <v>2140</v>
      </c>
      <c r="E551">
        <v>4</v>
      </c>
      <c r="F551" t="s">
        <v>239</v>
      </c>
    </row>
    <row r="552" spans="1:6" x14ac:dyDescent="0.25">
      <c r="A552">
        <v>9003471200</v>
      </c>
      <c r="B552" t="s">
        <v>2554</v>
      </c>
      <c r="C552" t="s">
        <v>2140</v>
      </c>
      <c r="E552">
        <v>4</v>
      </c>
      <c r="F552" t="s">
        <v>239</v>
      </c>
    </row>
    <row r="553" spans="1:6" x14ac:dyDescent="0.25">
      <c r="A553">
        <v>9003471500</v>
      </c>
      <c r="B553" t="s">
        <v>2555</v>
      </c>
      <c r="C553" t="s">
        <v>2140</v>
      </c>
      <c r="E553">
        <v>3</v>
      </c>
      <c r="F553" t="s">
        <v>239</v>
      </c>
    </row>
    <row r="554" spans="1:6" x14ac:dyDescent="0.25">
      <c r="A554">
        <v>9003473400</v>
      </c>
      <c r="B554" t="s">
        <v>2556</v>
      </c>
      <c r="C554" t="s">
        <v>2140</v>
      </c>
      <c r="E554">
        <v>4</v>
      </c>
      <c r="F554" t="s">
        <v>239</v>
      </c>
    </row>
    <row r="555" spans="1:6" x14ac:dyDescent="0.25">
      <c r="A555">
        <v>9003473601</v>
      </c>
      <c r="B555" t="s">
        <v>2557</v>
      </c>
      <c r="C555" t="s">
        <v>2140</v>
      </c>
      <c r="E555">
        <v>3</v>
      </c>
      <c r="F555" t="s">
        <v>239</v>
      </c>
    </row>
    <row r="556" spans="1:6" x14ac:dyDescent="0.25">
      <c r="A556">
        <v>9003473602</v>
      </c>
      <c r="B556" t="s">
        <v>2558</v>
      </c>
      <c r="C556" t="s">
        <v>2140</v>
      </c>
      <c r="E556">
        <v>3</v>
      </c>
      <c r="F556" t="s">
        <v>239</v>
      </c>
    </row>
    <row r="557" spans="1:6" x14ac:dyDescent="0.25">
      <c r="A557">
        <v>9003473700</v>
      </c>
      <c r="B557" t="s">
        <v>2559</v>
      </c>
      <c r="C557" t="s">
        <v>2140</v>
      </c>
      <c r="E557">
        <v>4</v>
      </c>
      <c r="F557" t="s">
        <v>239</v>
      </c>
    </row>
    <row r="558" spans="1:6" x14ac:dyDescent="0.25">
      <c r="A558">
        <v>9003473800</v>
      </c>
      <c r="B558" t="s">
        <v>2560</v>
      </c>
      <c r="C558" t="s">
        <v>2140</v>
      </c>
      <c r="E558">
        <v>5</v>
      </c>
      <c r="F558" t="s">
        <v>239</v>
      </c>
    </row>
    <row r="559" spans="1:6" x14ac:dyDescent="0.25">
      <c r="A559">
        <v>9003476200</v>
      </c>
      <c r="B559" t="s">
        <v>2561</v>
      </c>
      <c r="C559" t="s">
        <v>2140</v>
      </c>
      <c r="E559">
        <v>3</v>
      </c>
      <c r="F559" t="s">
        <v>239</v>
      </c>
    </row>
    <row r="560" spans="1:6" x14ac:dyDescent="0.25">
      <c r="A560">
        <v>9003477101</v>
      </c>
      <c r="B560" t="s">
        <v>2562</v>
      </c>
      <c r="C560" t="s">
        <v>2140</v>
      </c>
      <c r="E560">
        <v>3</v>
      </c>
      <c r="F560" t="s">
        <v>239</v>
      </c>
    </row>
    <row r="561" spans="1:6" x14ac:dyDescent="0.25">
      <c r="A561">
        <v>9003477102</v>
      </c>
      <c r="B561" t="s">
        <v>2563</v>
      </c>
      <c r="C561" t="s">
        <v>2140</v>
      </c>
      <c r="E561">
        <v>3</v>
      </c>
      <c r="F561" t="s">
        <v>239</v>
      </c>
    </row>
    <row r="562" spans="1:6" x14ac:dyDescent="0.25">
      <c r="A562">
        <v>9003477200</v>
      </c>
      <c r="B562" t="s">
        <v>2564</v>
      </c>
      <c r="C562" t="s">
        <v>2140</v>
      </c>
      <c r="E562">
        <v>3</v>
      </c>
      <c r="F562" t="s">
        <v>239</v>
      </c>
    </row>
    <row r="563" spans="1:6" x14ac:dyDescent="0.25">
      <c r="A563">
        <v>9003480300</v>
      </c>
      <c r="B563" t="s">
        <v>2565</v>
      </c>
      <c r="C563" t="s">
        <v>2140</v>
      </c>
      <c r="E563">
        <v>4</v>
      </c>
      <c r="F563" t="s">
        <v>239</v>
      </c>
    </row>
    <row r="564" spans="1:6" x14ac:dyDescent="0.25">
      <c r="A564">
        <v>9003480400</v>
      </c>
      <c r="B564" t="s">
        <v>2566</v>
      </c>
      <c r="C564" t="s">
        <v>2140</v>
      </c>
      <c r="E564">
        <v>3</v>
      </c>
      <c r="F564" t="s">
        <v>239</v>
      </c>
    </row>
    <row r="565" spans="1:6" x14ac:dyDescent="0.25">
      <c r="A565">
        <v>9003480500</v>
      </c>
      <c r="B565" t="s">
        <v>2567</v>
      </c>
      <c r="C565" t="s">
        <v>2140</v>
      </c>
      <c r="E565">
        <v>4</v>
      </c>
      <c r="F565" t="s">
        <v>239</v>
      </c>
    </row>
    <row r="566" spans="1:6" x14ac:dyDescent="0.25">
      <c r="A566">
        <v>9003480600</v>
      </c>
      <c r="B566" t="s">
        <v>2568</v>
      </c>
      <c r="C566" t="s">
        <v>2140</v>
      </c>
      <c r="E566">
        <v>5</v>
      </c>
      <c r="F566" t="s">
        <v>239</v>
      </c>
    </row>
    <row r="567" spans="1:6" x14ac:dyDescent="0.25">
      <c r="A567">
        <v>9003480700</v>
      </c>
      <c r="B567" t="s">
        <v>2569</v>
      </c>
      <c r="C567" t="s">
        <v>2140</v>
      </c>
      <c r="E567">
        <v>4</v>
      </c>
      <c r="F567" t="s">
        <v>239</v>
      </c>
    </row>
    <row r="568" spans="1:6" x14ac:dyDescent="0.25">
      <c r="A568">
        <v>9003480800</v>
      </c>
      <c r="B568" t="s">
        <v>2570</v>
      </c>
      <c r="C568" t="s">
        <v>2140</v>
      </c>
      <c r="E568">
        <v>3</v>
      </c>
      <c r="F568" t="s">
        <v>239</v>
      </c>
    </row>
    <row r="569" spans="1:6" x14ac:dyDescent="0.25">
      <c r="A569">
        <v>9003480900</v>
      </c>
      <c r="B569" t="s">
        <v>2571</v>
      </c>
      <c r="C569" t="s">
        <v>2140</v>
      </c>
      <c r="E569">
        <v>3</v>
      </c>
      <c r="F569" t="s">
        <v>239</v>
      </c>
    </row>
    <row r="570" spans="1:6" x14ac:dyDescent="0.25">
      <c r="A570">
        <v>9003481200</v>
      </c>
      <c r="B570" t="s">
        <v>2572</v>
      </c>
      <c r="C570" t="s">
        <v>2140</v>
      </c>
      <c r="E570">
        <v>3</v>
      </c>
      <c r="F570" t="s">
        <v>239</v>
      </c>
    </row>
    <row r="571" spans="1:6" x14ac:dyDescent="0.25">
      <c r="A571">
        <v>9003481300</v>
      </c>
      <c r="B571" t="s">
        <v>2573</v>
      </c>
      <c r="C571" t="s">
        <v>2140</v>
      </c>
      <c r="E571">
        <v>3</v>
      </c>
      <c r="F571" t="s">
        <v>239</v>
      </c>
    </row>
    <row r="572" spans="1:6" x14ac:dyDescent="0.25">
      <c r="A572">
        <v>9003484200</v>
      </c>
      <c r="B572" t="s">
        <v>2574</v>
      </c>
      <c r="C572" t="s">
        <v>2140</v>
      </c>
      <c r="E572">
        <v>3</v>
      </c>
      <c r="F572" t="s">
        <v>239</v>
      </c>
    </row>
    <row r="573" spans="1:6" x14ac:dyDescent="0.25">
      <c r="A573">
        <v>9003487201</v>
      </c>
      <c r="B573" t="s">
        <v>2575</v>
      </c>
      <c r="C573" t="s">
        <v>2140</v>
      </c>
      <c r="E573">
        <v>3</v>
      </c>
      <c r="F573" t="s">
        <v>239</v>
      </c>
    </row>
    <row r="574" spans="1:6" x14ac:dyDescent="0.25">
      <c r="A574">
        <v>9003487202</v>
      </c>
      <c r="B574" t="s">
        <v>2576</v>
      </c>
      <c r="C574" t="s">
        <v>2140</v>
      </c>
      <c r="E574">
        <v>2</v>
      </c>
      <c r="F574" t="s">
        <v>239</v>
      </c>
    </row>
    <row r="575" spans="1:6" x14ac:dyDescent="0.25">
      <c r="A575">
        <v>9003487300</v>
      </c>
      <c r="B575" t="s">
        <v>2577</v>
      </c>
      <c r="C575" t="s">
        <v>2140</v>
      </c>
      <c r="E575">
        <v>3</v>
      </c>
      <c r="F575" t="s">
        <v>239</v>
      </c>
    </row>
    <row r="576" spans="1:6" x14ac:dyDescent="0.25">
      <c r="A576">
        <v>9003487500</v>
      </c>
      <c r="B576" t="s">
        <v>2578</v>
      </c>
      <c r="C576" t="s">
        <v>2140</v>
      </c>
      <c r="E576">
        <v>3</v>
      </c>
      <c r="F576" t="s">
        <v>239</v>
      </c>
    </row>
    <row r="577" spans="1:6" x14ac:dyDescent="0.25">
      <c r="A577">
        <v>9003490100</v>
      </c>
      <c r="B577" t="s">
        <v>2579</v>
      </c>
      <c r="C577" t="s">
        <v>2140</v>
      </c>
      <c r="E577">
        <v>3</v>
      </c>
      <c r="F577" t="s">
        <v>239</v>
      </c>
    </row>
    <row r="578" spans="1:6" x14ac:dyDescent="0.25">
      <c r="A578">
        <v>9003490302</v>
      </c>
      <c r="B578" t="s">
        <v>2580</v>
      </c>
      <c r="C578" t="s">
        <v>2140</v>
      </c>
      <c r="E578">
        <v>3</v>
      </c>
      <c r="F578" t="s">
        <v>239</v>
      </c>
    </row>
    <row r="579" spans="1:6" x14ac:dyDescent="0.25">
      <c r="A579">
        <v>9003492100</v>
      </c>
      <c r="B579" t="s">
        <v>2581</v>
      </c>
      <c r="C579" t="s">
        <v>2140</v>
      </c>
      <c r="E579">
        <v>3</v>
      </c>
      <c r="F579" t="s">
        <v>239</v>
      </c>
    </row>
    <row r="580" spans="1:6" x14ac:dyDescent="0.25">
      <c r="A580">
        <v>9003492200</v>
      </c>
      <c r="B580" t="s">
        <v>2582</v>
      </c>
      <c r="C580" t="s">
        <v>2140</v>
      </c>
      <c r="E580">
        <v>3</v>
      </c>
      <c r="F580" t="s">
        <v>239</v>
      </c>
    </row>
    <row r="581" spans="1:6" x14ac:dyDescent="0.25">
      <c r="A581">
        <v>9003492300</v>
      </c>
      <c r="B581" t="s">
        <v>2583</v>
      </c>
      <c r="C581" t="s">
        <v>2140</v>
      </c>
      <c r="E581">
        <v>4</v>
      </c>
      <c r="F581" t="s">
        <v>239</v>
      </c>
    </row>
    <row r="582" spans="1:6" x14ac:dyDescent="0.25">
      <c r="A582">
        <v>9003492400</v>
      </c>
      <c r="B582" t="s">
        <v>2584</v>
      </c>
      <c r="C582" t="s">
        <v>2140</v>
      </c>
      <c r="E582">
        <v>3</v>
      </c>
      <c r="F582" t="s">
        <v>239</v>
      </c>
    </row>
    <row r="583" spans="1:6" x14ac:dyDescent="0.25">
      <c r="A583">
        <v>9003492500</v>
      </c>
      <c r="B583" t="s">
        <v>2585</v>
      </c>
      <c r="C583" t="s">
        <v>2140</v>
      </c>
      <c r="E583">
        <v>3</v>
      </c>
      <c r="F583" t="s">
        <v>239</v>
      </c>
    </row>
    <row r="584" spans="1:6" x14ac:dyDescent="0.25">
      <c r="A584">
        <v>9003492600</v>
      </c>
      <c r="B584" t="s">
        <v>2586</v>
      </c>
      <c r="C584" t="s">
        <v>2140</v>
      </c>
      <c r="E584">
        <v>3</v>
      </c>
      <c r="F584" t="s">
        <v>239</v>
      </c>
    </row>
    <row r="585" spans="1:6" x14ac:dyDescent="0.25">
      <c r="A585">
        <v>9003494100</v>
      </c>
      <c r="B585" t="s">
        <v>2587</v>
      </c>
      <c r="C585" t="s">
        <v>2140</v>
      </c>
      <c r="E585">
        <v>3</v>
      </c>
      <c r="F585" t="s">
        <v>239</v>
      </c>
    </row>
    <row r="586" spans="1:6" x14ac:dyDescent="0.25">
      <c r="A586">
        <v>9003494201</v>
      </c>
      <c r="B586" t="s">
        <v>2588</v>
      </c>
      <c r="C586" t="s">
        <v>2140</v>
      </c>
      <c r="E586">
        <v>3</v>
      </c>
      <c r="F586" t="s">
        <v>239</v>
      </c>
    </row>
    <row r="587" spans="1:6" x14ac:dyDescent="0.25">
      <c r="A587">
        <v>9003494202</v>
      </c>
      <c r="B587" t="s">
        <v>2589</v>
      </c>
      <c r="C587" t="s">
        <v>2140</v>
      </c>
      <c r="E587">
        <v>2</v>
      </c>
      <c r="F587" t="s">
        <v>239</v>
      </c>
    </row>
    <row r="588" spans="1:6" x14ac:dyDescent="0.25">
      <c r="A588">
        <v>9003494300</v>
      </c>
      <c r="B588" t="s">
        <v>2590</v>
      </c>
      <c r="C588" t="s">
        <v>2140</v>
      </c>
      <c r="E588">
        <v>3</v>
      </c>
      <c r="F588" t="s">
        <v>239</v>
      </c>
    </row>
    <row r="589" spans="1:6" x14ac:dyDescent="0.25">
      <c r="A589">
        <v>9003494400</v>
      </c>
      <c r="B589" t="s">
        <v>2591</v>
      </c>
      <c r="C589" t="s">
        <v>2140</v>
      </c>
      <c r="E589">
        <v>3</v>
      </c>
      <c r="F589" t="s">
        <v>239</v>
      </c>
    </row>
    <row r="590" spans="1:6" x14ac:dyDescent="0.25">
      <c r="A590">
        <v>9003494500</v>
      </c>
      <c r="B590" t="s">
        <v>2592</v>
      </c>
      <c r="C590" t="s">
        <v>2140</v>
      </c>
      <c r="E590">
        <v>3</v>
      </c>
      <c r="F590" t="s">
        <v>239</v>
      </c>
    </row>
    <row r="591" spans="1:6" x14ac:dyDescent="0.25">
      <c r="A591">
        <v>9003494600</v>
      </c>
      <c r="B591" t="s">
        <v>2593</v>
      </c>
      <c r="C591" t="s">
        <v>2140</v>
      </c>
      <c r="E591">
        <v>3</v>
      </c>
      <c r="F591" t="s">
        <v>239</v>
      </c>
    </row>
    <row r="592" spans="1:6" x14ac:dyDescent="0.25">
      <c r="A592">
        <v>9003496100</v>
      </c>
      <c r="B592" t="s">
        <v>2594</v>
      </c>
      <c r="C592" t="s">
        <v>2140</v>
      </c>
      <c r="E592">
        <v>5</v>
      </c>
      <c r="F592" t="s">
        <v>239</v>
      </c>
    </row>
    <row r="593" spans="1:6" x14ac:dyDescent="0.25">
      <c r="A593">
        <v>9003496200</v>
      </c>
      <c r="B593" t="s">
        <v>2595</v>
      </c>
      <c r="C593" t="s">
        <v>2140</v>
      </c>
      <c r="E593">
        <v>3</v>
      </c>
      <c r="F593" t="s">
        <v>239</v>
      </c>
    </row>
    <row r="594" spans="1:6" x14ac:dyDescent="0.25">
      <c r="A594">
        <v>9003496300</v>
      </c>
      <c r="B594" t="s">
        <v>2596</v>
      </c>
      <c r="C594" t="s">
        <v>2140</v>
      </c>
      <c r="E594">
        <v>3</v>
      </c>
      <c r="F594" t="s">
        <v>239</v>
      </c>
    </row>
    <row r="595" spans="1:6" x14ac:dyDescent="0.25">
      <c r="A595">
        <v>9003497700</v>
      </c>
      <c r="B595" t="s">
        <v>2597</v>
      </c>
      <c r="C595" t="s">
        <v>2140</v>
      </c>
      <c r="E595">
        <v>2</v>
      </c>
      <c r="F595" t="s">
        <v>239</v>
      </c>
    </row>
    <row r="596" spans="1:6" x14ac:dyDescent="0.25">
      <c r="A596">
        <v>9003500200</v>
      </c>
      <c r="B596" t="s">
        <v>2598</v>
      </c>
      <c r="C596" t="s">
        <v>2140</v>
      </c>
      <c r="E596">
        <v>8</v>
      </c>
      <c r="F596" t="s">
        <v>244</v>
      </c>
    </row>
    <row r="597" spans="1:6" x14ac:dyDescent="0.25">
      <c r="A597">
        <v>9003500300</v>
      </c>
      <c r="B597" t="s">
        <v>2599</v>
      </c>
      <c r="C597" t="s">
        <v>2140</v>
      </c>
      <c r="E597">
        <v>6</v>
      </c>
      <c r="F597" t="s">
        <v>244</v>
      </c>
    </row>
    <row r="598" spans="1:6" x14ac:dyDescent="0.25">
      <c r="A598">
        <v>9003500400</v>
      </c>
      <c r="B598" t="s">
        <v>2600</v>
      </c>
      <c r="C598" t="s">
        <v>2140</v>
      </c>
      <c r="E598">
        <v>7</v>
      </c>
      <c r="F598" t="s">
        <v>244</v>
      </c>
    </row>
    <row r="599" spans="1:6" x14ac:dyDescent="0.25">
      <c r="A599">
        <v>9003500900</v>
      </c>
      <c r="B599" t="s">
        <v>2601</v>
      </c>
      <c r="C599" t="s">
        <v>2140</v>
      </c>
      <c r="E599">
        <v>9</v>
      </c>
      <c r="F599" t="s">
        <v>244</v>
      </c>
    </row>
    <row r="600" spans="1:6" x14ac:dyDescent="0.25">
      <c r="A600">
        <v>9003501200</v>
      </c>
      <c r="B600" t="s">
        <v>2602</v>
      </c>
      <c r="C600" t="s">
        <v>2140</v>
      </c>
      <c r="E600">
        <v>9</v>
      </c>
      <c r="F600" t="s">
        <v>244</v>
      </c>
    </row>
    <row r="601" spans="1:6" x14ac:dyDescent="0.25">
      <c r="A601">
        <v>9003501300</v>
      </c>
      <c r="B601" t="s">
        <v>2603</v>
      </c>
      <c r="C601" t="s">
        <v>2140</v>
      </c>
      <c r="E601">
        <v>9</v>
      </c>
      <c r="F601" t="s">
        <v>244</v>
      </c>
    </row>
    <row r="602" spans="1:6" x14ac:dyDescent="0.25">
      <c r="A602">
        <v>9003501500</v>
      </c>
      <c r="B602" t="s">
        <v>2604</v>
      </c>
      <c r="C602" t="s">
        <v>2140</v>
      </c>
      <c r="E602">
        <v>8</v>
      </c>
      <c r="F602" t="s">
        <v>244</v>
      </c>
    </row>
    <row r="603" spans="1:6" x14ac:dyDescent="0.25">
      <c r="A603">
        <v>9003501700</v>
      </c>
      <c r="B603" t="s">
        <v>2605</v>
      </c>
      <c r="C603" t="s">
        <v>2140</v>
      </c>
      <c r="E603">
        <v>8</v>
      </c>
      <c r="F603" t="s">
        <v>244</v>
      </c>
    </row>
    <row r="604" spans="1:6" x14ac:dyDescent="0.25">
      <c r="A604">
        <v>9001050100</v>
      </c>
      <c r="B604" t="s">
        <v>2606</v>
      </c>
      <c r="C604" t="s">
        <v>1996</v>
      </c>
      <c r="E604">
        <v>2</v>
      </c>
      <c r="F604" t="s">
        <v>239</v>
      </c>
    </row>
    <row r="605" spans="1:6" x14ac:dyDescent="0.25">
      <c r="A605">
        <v>9003502300</v>
      </c>
      <c r="B605" t="s">
        <v>2607</v>
      </c>
      <c r="C605" t="s">
        <v>2140</v>
      </c>
      <c r="E605">
        <v>5</v>
      </c>
      <c r="F605" t="s">
        <v>239</v>
      </c>
    </row>
    <row r="606" spans="1:6" x14ac:dyDescent="0.25">
      <c r="A606">
        <v>9003502400</v>
      </c>
      <c r="B606" t="s">
        <v>2608</v>
      </c>
      <c r="C606" t="s">
        <v>2140</v>
      </c>
      <c r="E606">
        <v>7</v>
      </c>
      <c r="F606" t="s">
        <v>244</v>
      </c>
    </row>
    <row r="607" spans="1:6" x14ac:dyDescent="0.25">
      <c r="A607">
        <v>9003503300</v>
      </c>
      <c r="B607" t="s">
        <v>2609</v>
      </c>
      <c r="C607" t="s">
        <v>2140</v>
      </c>
      <c r="E607">
        <v>6</v>
      </c>
      <c r="F607" t="s">
        <v>244</v>
      </c>
    </row>
    <row r="608" spans="1:6" x14ac:dyDescent="0.25">
      <c r="A608">
        <v>9003503500</v>
      </c>
      <c r="B608" t="s">
        <v>2610</v>
      </c>
      <c r="C608" t="s">
        <v>2140</v>
      </c>
      <c r="E608">
        <v>8</v>
      </c>
      <c r="F608" t="s">
        <v>244</v>
      </c>
    </row>
    <row r="609" spans="1:6" x14ac:dyDescent="0.25">
      <c r="A609">
        <v>9003503900</v>
      </c>
      <c r="B609" t="s">
        <v>2611</v>
      </c>
      <c r="C609" t="s">
        <v>2140</v>
      </c>
      <c r="E609">
        <v>5</v>
      </c>
      <c r="F609" t="s">
        <v>239</v>
      </c>
    </row>
    <row r="610" spans="1:6" x14ac:dyDescent="0.25">
      <c r="A610">
        <v>9003504000</v>
      </c>
      <c r="B610" t="s">
        <v>2612</v>
      </c>
      <c r="C610" t="s">
        <v>2140</v>
      </c>
      <c r="E610">
        <v>6</v>
      </c>
      <c r="F610" t="s">
        <v>244</v>
      </c>
    </row>
    <row r="611" spans="1:6" x14ac:dyDescent="0.25">
      <c r="A611">
        <v>9003504100</v>
      </c>
      <c r="B611" t="s">
        <v>2613</v>
      </c>
      <c r="C611" t="s">
        <v>2140</v>
      </c>
      <c r="E611">
        <v>8</v>
      </c>
      <c r="F611" t="s">
        <v>244</v>
      </c>
    </row>
    <row r="612" spans="1:6" x14ac:dyDescent="0.25">
      <c r="A612">
        <v>9003504200</v>
      </c>
      <c r="B612" t="s">
        <v>2614</v>
      </c>
      <c r="C612" t="s">
        <v>2140</v>
      </c>
      <c r="E612">
        <v>5</v>
      </c>
      <c r="F612" t="s">
        <v>239</v>
      </c>
    </row>
    <row r="613" spans="1:6" x14ac:dyDescent="0.25">
      <c r="A613">
        <v>9003504300</v>
      </c>
      <c r="B613" t="s">
        <v>2615</v>
      </c>
      <c r="C613" t="s">
        <v>2140</v>
      </c>
      <c r="E613">
        <v>9</v>
      </c>
      <c r="F613" t="s">
        <v>244</v>
      </c>
    </row>
    <row r="614" spans="1:6" x14ac:dyDescent="0.25">
      <c r="A614">
        <v>9003504500</v>
      </c>
      <c r="B614" t="s">
        <v>2616</v>
      </c>
      <c r="C614" t="s">
        <v>2140</v>
      </c>
      <c r="E614">
        <v>7</v>
      </c>
      <c r="F614" t="s">
        <v>244</v>
      </c>
    </row>
    <row r="615" spans="1:6" x14ac:dyDescent="0.25">
      <c r="A615">
        <v>9003504800</v>
      </c>
      <c r="B615" t="s">
        <v>2617</v>
      </c>
      <c r="C615" t="s">
        <v>2140</v>
      </c>
      <c r="E615">
        <v>6</v>
      </c>
      <c r="F615" t="s">
        <v>244</v>
      </c>
    </row>
    <row r="616" spans="1:6" x14ac:dyDescent="0.25">
      <c r="A616">
        <v>9003504900</v>
      </c>
      <c r="B616" t="s">
        <v>2618</v>
      </c>
      <c r="C616" t="s">
        <v>2140</v>
      </c>
      <c r="E616">
        <v>6</v>
      </c>
      <c r="F616" t="s">
        <v>244</v>
      </c>
    </row>
    <row r="617" spans="1:6" x14ac:dyDescent="0.25">
      <c r="A617">
        <v>9003510100</v>
      </c>
      <c r="B617" t="s">
        <v>2619</v>
      </c>
      <c r="C617" t="s">
        <v>2140</v>
      </c>
      <c r="E617">
        <v>4</v>
      </c>
      <c r="F617" t="s">
        <v>239</v>
      </c>
    </row>
    <row r="618" spans="1:6" x14ac:dyDescent="0.25">
      <c r="A618">
        <v>9003510200</v>
      </c>
      <c r="B618" t="s">
        <v>2620</v>
      </c>
      <c r="C618" t="s">
        <v>2140</v>
      </c>
      <c r="E618">
        <v>4</v>
      </c>
      <c r="F618" t="s">
        <v>239</v>
      </c>
    </row>
    <row r="619" spans="1:6" x14ac:dyDescent="0.25">
      <c r="A619">
        <v>9003510300</v>
      </c>
      <c r="B619" t="s">
        <v>2621</v>
      </c>
      <c r="C619" t="s">
        <v>2140</v>
      </c>
      <c r="E619">
        <v>5</v>
      </c>
      <c r="F619" t="s">
        <v>239</v>
      </c>
    </row>
    <row r="620" spans="1:6" x14ac:dyDescent="0.25">
      <c r="A620">
        <v>9003510400</v>
      </c>
      <c r="B620" t="s">
        <v>2622</v>
      </c>
      <c r="C620" t="s">
        <v>2140</v>
      </c>
      <c r="E620">
        <v>5</v>
      </c>
      <c r="F620" t="s">
        <v>239</v>
      </c>
    </row>
    <row r="621" spans="1:6" x14ac:dyDescent="0.25">
      <c r="A621">
        <v>9003510500</v>
      </c>
      <c r="B621" t="s">
        <v>2623</v>
      </c>
      <c r="C621" t="s">
        <v>2140</v>
      </c>
      <c r="E621">
        <v>4</v>
      </c>
      <c r="F621" t="s">
        <v>239</v>
      </c>
    </row>
    <row r="622" spans="1:6" x14ac:dyDescent="0.25">
      <c r="A622">
        <v>9003510700</v>
      </c>
      <c r="B622" t="s">
        <v>2624</v>
      </c>
      <c r="C622" t="s">
        <v>2140</v>
      </c>
      <c r="E622">
        <v>5</v>
      </c>
      <c r="F622" t="s">
        <v>239</v>
      </c>
    </row>
    <row r="623" spans="1:6" x14ac:dyDescent="0.25">
      <c r="A623">
        <v>9003510800</v>
      </c>
      <c r="B623" t="s">
        <v>2625</v>
      </c>
      <c r="C623" t="s">
        <v>2140</v>
      </c>
      <c r="E623">
        <v>5</v>
      </c>
      <c r="F623" t="s">
        <v>239</v>
      </c>
    </row>
    <row r="624" spans="1:6" x14ac:dyDescent="0.25">
      <c r="A624">
        <v>9003510900</v>
      </c>
      <c r="B624" t="s">
        <v>2626</v>
      </c>
      <c r="C624" t="s">
        <v>2140</v>
      </c>
      <c r="E624">
        <v>4</v>
      </c>
      <c r="F624" t="s">
        <v>239</v>
      </c>
    </row>
    <row r="625" spans="1:6" x14ac:dyDescent="0.25">
      <c r="A625">
        <v>9003511000</v>
      </c>
      <c r="B625" t="s">
        <v>2627</v>
      </c>
      <c r="C625" t="s">
        <v>2140</v>
      </c>
      <c r="E625">
        <v>4</v>
      </c>
      <c r="F625" t="s">
        <v>239</v>
      </c>
    </row>
    <row r="626" spans="1:6" x14ac:dyDescent="0.25">
      <c r="A626">
        <v>9003511100</v>
      </c>
      <c r="B626" t="s">
        <v>2628</v>
      </c>
      <c r="C626" t="s">
        <v>2140</v>
      </c>
      <c r="E626">
        <v>4</v>
      </c>
      <c r="F626" t="s">
        <v>239</v>
      </c>
    </row>
    <row r="627" spans="1:6" x14ac:dyDescent="0.25">
      <c r="A627">
        <v>9003511200</v>
      </c>
      <c r="B627" t="s">
        <v>2629</v>
      </c>
      <c r="C627" t="s">
        <v>2140</v>
      </c>
      <c r="E627">
        <v>5</v>
      </c>
      <c r="F627" t="s">
        <v>239</v>
      </c>
    </row>
    <row r="628" spans="1:6" x14ac:dyDescent="0.25">
      <c r="A628">
        <v>9003511300</v>
      </c>
      <c r="B628" t="s">
        <v>2630</v>
      </c>
      <c r="C628" t="s">
        <v>2140</v>
      </c>
      <c r="E628">
        <v>4</v>
      </c>
      <c r="F628" t="s">
        <v>239</v>
      </c>
    </row>
    <row r="629" spans="1:6" x14ac:dyDescent="0.25">
      <c r="A629">
        <v>9003511400</v>
      </c>
      <c r="B629" t="s">
        <v>2631</v>
      </c>
      <c r="C629" t="s">
        <v>2140</v>
      </c>
      <c r="E629">
        <v>4</v>
      </c>
      <c r="F629" t="s">
        <v>239</v>
      </c>
    </row>
    <row r="630" spans="1:6" x14ac:dyDescent="0.25">
      <c r="A630">
        <v>9003514101</v>
      </c>
      <c r="B630" t="s">
        <v>2632</v>
      </c>
      <c r="C630" t="s">
        <v>2140</v>
      </c>
      <c r="E630">
        <v>3</v>
      </c>
      <c r="F630" t="s">
        <v>239</v>
      </c>
    </row>
    <row r="631" spans="1:6" x14ac:dyDescent="0.25">
      <c r="A631">
        <v>9003514102</v>
      </c>
      <c r="B631" t="s">
        <v>2633</v>
      </c>
      <c r="C631" t="s">
        <v>2140</v>
      </c>
      <c r="E631">
        <v>3</v>
      </c>
      <c r="F631" t="s">
        <v>239</v>
      </c>
    </row>
    <row r="632" spans="1:6" x14ac:dyDescent="0.25">
      <c r="A632">
        <v>9003514200</v>
      </c>
      <c r="B632" t="s">
        <v>2634</v>
      </c>
      <c r="C632" t="s">
        <v>2140</v>
      </c>
      <c r="E632">
        <v>4</v>
      </c>
      <c r="F632" t="s">
        <v>239</v>
      </c>
    </row>
    <row r="633" spans="1:6" x14ac:dyDescent="0.25">
      <c r="A633">
        <v>9003514300</v>
      </c>
      <c r="B633" t="s">
        <v>2635</v>
      </c>
      <c r="C633" t="s">
        <v>2140</v>
      </c>
      <c r="E633">
        <v>4</v>
      </c>
      <c r="F633" t="s">
        <v>239</v>
      </c>
    </row>
    <row r="634" spans="1:6" x14ac:dyDescent="0.25">
      <c r="A634">
        <v>9003515101</v>
      </c>
      <c r="B634" t="s">
        <v>2636</v>
      </c>
      <c r="C634" t="s">
        <v>2140</v>
      </c>
      <c r="E634">
        <v>3</v>
      </c>
      <c r="F634" t="s">
        <v>239</v>
      </c>
    </row>
    <row r="635" spans="1:6" x14ac:dyDescent="0.25">
      <c r="A635">
        <v>9003520100</v>
      </c>
      <c r="B635" t="s">
        <v>2637</v>
      </c>
      <c r="C635" t="s">
        <v>2140</v>
      </c>
      <c r="E635">
        <v>2</v>
      </c>
      <c r="F635" t="s">
        <v>239</v>
      </c>
    </row>
    <row r="636" spans="1:6" x14ac:dyDescent="0.25">
      <c r="A636">
        <v>9003520202</v>
      </c>
      <c r="B636" t="s">
        <v>2638</v>
      </c>
      <c r="C636" t="s">
        <v>2140</v>
      </c>
      <c r="E636">
        <v>2</v>
      </c>
      <c r="F636" t="s">
        <v>239</v>
      </c>
    </row>
    <row r="637" spans="1:6" x14ac:dyDescent="0.25">
      <c r="A637">
        <v>9003520301</v>
      </c>
      <c r="B637" t="s">
        <v>2639</v>
      </c>
      <c r="C637" t="s">
        <v>2140</v>
      </c>
      <c r="E637">
        <v>3</v>
      </c>
      <c r="F637" t="s">
        <v>239</v>
      </c>
    </row>
    <row r="638" spans="1:6" x14ac:dyDescent="0.25">
      <c r="A638">
        <v>9003520302</v>
      </c>
      <c r="B638" t="s">
        <v>2640</v>
      </c>
      <c r="C638" t="s">
        <v>2140</v>
      </c>
      <c r="E638">
        <v>3</v>
      </c>
      <c r="F638" t="s">
        <v>239</v>
      </c>
    </row>
    <row r="639" spans="1:6" x14ac:dyDescent="0.25">
      <c r="A639">
        <v>9003520400</v>
      </c>
      <c r="B639" t="s">
        <v>2641</v>
      </c>
      <c r="C639" t="s">
        <v>2140</v>
      </c>
      <c r="E639">
        <v>2</v>
      </c>
      <c r="F639" t="s">
        <v>239</v>
      </c>
    </row>
    <row r="640" spans="1:6" x14ac:dyDescent="0.25">
      <c r="A640">
        <v>9003524100</v>
      </c>
      <c r="B640" t="s">
        <v>2642</v>
      </c>
      <c r="C640" t="s">
        <v>2140</v>
      </c>
      <c r="E640">
        <v>3</v>
      </c>
      <c r="F640" t="s">
        <v>239</v>
      </c>
    </row>
    <row r="641" spans="1:6" x14ac:dyDescent="0.25">
      <c r="A641">
        <v>9003524200</v>
      </c>
      <c r="B641" t="s">
        <v>2643</v>
      </c>
      <c r="C641" t="s">
        <v>2140</v>
      </c>
      <c r="E641">
        <v>3</v>
      </c>
      <c r="F641" t="s">
        <v>239</v>
      </c>
    </row>
    <row r="642" spans="1:6" x14ac:dyDescent="0.25">
      <c r="A642">
        <v>9003524300</v>
      </c>
      <c r="B642" t="s">
        <v>2644</v>
      </c>
      <c r="C642" t="s">
        <v>2140</v>
      </c>
      <c r="E642">
        <v>3</v>
      </c>
      <c r="F642" t="s">
        <v>239</v>
      </c>
    </row>
    <row r="643" spans="1:6" x14ac:dyDescent="0.25">
      <c r="A643">
        <v>9003524400</v>
      </c>
      <c r="B643" t="s">
        <v>2645</v>
      </c>
      <c r="C643" t="s">
        <v>2140</v>
      </c>
      <c r="E643">
        <v>8</v>
      </c>
      <c r="F643" t="s">
        <v>244</v>
      </c>
    </row>
    <row r="644" spans="1:6" x14ac:dyDescent="0.25">
      <c r="A644">
        <v>9003524502</v>
      </c>
      <c r="B644" t="s">
        <v>2646</v>
      </c>
      <c r="C644" t="s">
        <v>2140</v>
      </c>
      <c r="E644">
        <v>2</v>
      </c>
      <c r="F644" t="s">
        <v>239</v>
      </c>
    </row>
    <row r="645" spans="1:6" x14ac:dyDescent="0.25">
      <c r="A645">
        <v>9003524600</v>
      </c>
      <c r="B645" t="s">
        <v>2647</v>
      </c>
      <c r="C645" t="s">
        <v>2140</v>
      </c>
      <c r="E645">
        <v>4</v>
      </c>
      <c r="F645" t="s">
        <v>239</v>
      </c>
    </row>
    <row r="646" spans="1:6" x14ac:dyDescent="0.25">
      <c r="A646">
        <v>9003524700</v>
      </c>
      <c r="B646" t="s">
        <v>2648</v>
      </c>
      <c r="C646" t="s">
        <v>2140</v>
      </c>
      <c r="E646">
        <v>5</v>
      </c>
      <c r="F646" t="s">
        <v>239</v>
      </c>
    </row>
    <row r="647" spans="1:6" x14ac:dyDescent="0.25">
      <c r="A647">
        <v>9013526101</v>
      </c>
      <c r="B647" t="s">
        <v>2649</v>
      </c>
      <c r="C647" t="s">
        <v>2478</v>
      </c>
      <c r="E647">
        <v>3</v>
      </c>
      <c r="F647" t="s">
        <v>239</v>
      </c>
    </row>
    <row r="648" spans="1:6" x14ac:dyDescent="0.25">
      <c r="A648">
        <v>9013526102</v>
      </c>
      <c r="B648" t="s">
        <v>2650</v>
      </c>
      <c r="C648" t="s">
        <v>2478</v>
      </c>
      <c r="E648">
        <v>3</v>
      </c>
      <c r="F648" t="s">
        <v>239</v>
      </c>
    </row>
    <row r="649" spans="1:6" x14ac:dyDescent="0.25">
      <c r="A649">
        <v>9013529100</v>
      </c>
      <c r="B649" t="s">
        <v>2651</v>
      </c>
      <c r="C649" t="s">
        <v>2478</v>
      </c>
      <c r="E649">
        <v>3</v>
      </c>
      <c r="F649" t="s">
        <v>239</v>
      </c>
    </row>
    <row r="650" spans="1:6" x14ac:dyDescent="0.25">
      <c r="A650">
        <v>9013530100</v>
      </c>
      <c r="B650" t="s">
        <v>2652</v>
      </c>
      <c r="C650" t="s">
        <v>2478</v>
      </c>
      <c r="E650">
        <v>4</v>
      </c>
      <c r="F650" t="s">
        <v>239</v>
      </c>
    </row>
    <row r="651" spans="1:6" x14ac:dyDescent="0.25">
      <c r="A651">
        <v>9013530200</v>
      </c>
      <c r="B651" t="s">
        <v>2653</v>
      </c>
      <c r="C651" t="s">
        <v>2478</v>
      </c>
      <c r="E651">
        <v>5</v>
      </c>
      <c r="F651" t="s">
        <v>239</v>
      </c>
    </row>
    <row r="652" spans="1:6" x14ac:dyDescent="0.25">
      <c r="A652">
        <v>9013530301</v>
      </c>
      <c r="B652" t="s">
        <v>2654</v>
      </c>
      <c r="C652" t="s">
        <v>2478</v>
      </c>
      <c r="E652">
        <v>3</v>
      </c>
      <c r="F652" t="s">
        <v>239</v>
      </c>
    </row>
    <row r="653" spans="1:6" x14ac:dyDescent="0.25">
      <c r="A653">
        <v>9013530302</v>
      </c>
      <c r="B653" t="s">
        <v>2655</v>
      </c>
      <c r="C653" t="s">
        <v>2478</v>
      </c>
      <c r="E653">
        <v>3</v>
      </c>
      <c r="F653" t="s">
        <v>239</v>
      </c>
    </row>
    <row r="654" spans="1:6" x14ac:dyDescent="0.25">
      <c r="A654">
        <v>9013530400</v>
      </c>
      <c r="B654" t="s">
        <v>2656</v>
      </c>
      <c r="C654" t="s">
        <v>2478</v>
      </c>
      <c r="E654">
        <v>3</v>
      </c>
      <c r="F654" t="s">
        <v>239</v>
      </c>
    </row>
    <row r="655" spans="1:6" x14ac:dyDescent="0.25">
      <c r="A655">
        <v>9013530500</v>
      </c>
      <c r="B655" t="s">
        <v>2657</v>
      </c>
      <c r="C655" t="s">
        <v>2478</v>
      </c>
      <c r="E655">
        <v>3</v>
      </c>
      <c r="F655" t="s">
        <v>239</v>
      </c>
    </row>
    <row r="656" spans="1:6" x14ac:dyDescent="0.25">
      <c r="A656">
        <v>9013533101</v>
      </c>
      <c r="B656" t="s">
        <v>2658</v>
      </c>
      <c r="C656" t="s">
        <v>2478</v>
      </c>
      <c r="E656">
        <v>3</v>
      </c>
      <c r="F656" t="s">
        <v>239</v>
      </c>
    </row>
    <row r="657" spans="1:6" x14ac:dyDescent="0.25">
      <c r="A657">
        <v>9013533102</v>
      </c>
      <c r="B657" t="s">
        <v>2659</v>
      </c>
      <c r="C657" t="s">
        <v>2478</v>
      </c>
      <c r="E657">
        <v>3</v>
      </c>
      <c r="F657" t="s">
        <v>239</v>
      </c>
    </row>
    <row r="658" spans="1:6" x14ac:dyDescent="0.25">
      <c r="A658">
        <v>9013535100</v>
      </c>
      <c r="B658" t="s">
        <v>2660</v>
      </c>
      <c r="C658" t="s">
        <v>2478</v>
      </c>
      <c r="E658">
        <v>3</v>
      </c>
      <c r="F658" t="s">
        <v>239</v>
      </c>
    </row>
    <row r="659" spans="1:6" x14ac:dyDescent="0.25">
      <c r="A659">
        <v>9013538201</v>
      </c>
      <c r="B659" t="s">
        <v>2661</v>
      </c>
      <c r="C659" t="s">
        <v>2478</v>
      </c>
      <c r="E659">
        <v>3</v>
      </c>
      <c r="F659" t="s">
        <v>239</v>
      </c>
    </row>
    <row r="660" spans="1:6" x14ac:dyDescent="0.25">
      <c r="A660">
        <v>9007541100</v>
      </c>
      <c r="B660" t="s">
        <v>2662</v>
      </c>
      <c r="C660" t="s">
        <v>2483</v>
      </c>
      <c r="E660">
        <v>6</v>
      </c>
      <c r="F660" t="s">
        <v>244</v>
      </c>
    </row>
    <row r="661" spans="1:6" x14ac:dyDescent="0.25">
      <c r="A661">
        <v>9007541200</v>
      </c>
      <c r="B661" t="s">
        <v>2663</v>
      </c>
      <c r="C661" t="s">
        <v>2483</v>
      </c>
      <c r="E661">
        <v>3</v>
      </c>
      <c r="F661" t="s">
        <v>239</v>
      </c>
    </row>
    <row r="662" spans="1:6" x14ac:dyDescent="0.25">
      <c r="A662">
        <v>9007541300</v>
      </c>
      <c r="B662" t="s">
        <v>2664</v>
      </c>
      <c r="C662" t="s">
        <v>2483</v>
      </c>
      <c r="E662">
        <v>2</v>
      </c>
      <c r="F662" t="s">
        <v>239</v>
      </c>
    </row>
    <row r="663" spans="1:6" x14ac:dyDescent="0.25">
      <c r="A663">
        <v>9007541401</v>
      </c>
      <c r="B663" t="s">
        <v>2665</v>
      </c>
      <c r="C663" t="s">
        <v>2483</v>
      </c>
      <c r="E663">
        <v>3</v>
      </c>
      <c r="F663" t="s">
        <v>239</v>
      </c>
    </row>
    <row r="664" spans="1:6" x14ac:dyDescent="0.25">
      <c r="A664">
        <v>9007541402</v>
      </c>
      <c r="B664" t="s">
        <v>2666</v>
      </c>
      <c r="C664" t="s">
        <v>2483</v>
      </c>
      <c r="E664">
        <v>3</v>
      </c>
      <c r="F664" t="s">
        <v>239</v>
      </c>
    </row>
    <row r="665" spans="1:6" x14ac:dyDescent="0.25">
      <c r="A665">
        <v>9007541500</v>
      </c>
      <c r="B665" t="s">
        <v>2667</v>
      </c>
      <c r="C665" t="s">
        <v>2483</v>
      </c>
      <c r="E665">
        <v>4</v>
      </c>
      <c r="F665" t="s">
        <v>239</v>
      </c>
    </row>
    <row r="666" spans="1:6" x14ac:dyDescent="0.25">
      <c r="A666">
        <v>9007541600</v>
      </c>
      <c r="B666" t="s">
        <v>2668</v>
      </c>
      <c r="C666" t="s">
        <v>2483</v>
      </c>
      <c r="E666">
        <v>6</v>
      </c>
      <c r="F666" t="s">
        <v>244</v>
      </c>
    </row>
    <row r="667" spans="1:6" x14ac:dyDescent="0.25">
      <c r="A667">
        <v>9007541700</v>
      </c>
      <c r="B667" t="s">
        <v>2669</v>
      </c>
      <c r="C667" t="s">
        <v>2483</v>
      </c>
      <c r="E667">
        <v>6</v>
      </c>
      <c r="F667" t="s">
        <v>244</v>
      </c>
    </row>
    <row r="668" spans="1:6" x14ac:dyDescent="0.25">
      <c r="A668">
        <v>9007542000</v>
      </c>
      <c r="B668" t="s">
        <v>2670</v>
      </c>
      <c r="C668" t="s">
        <v>2483</v>
      </c>
      <c r="E668">
        <v>4</v>
      </c>
      <c r="F668" t="s">
        <v>239</v>
      </c>
    </row>
    <row r="669" spans="1:6" x14ac:dyDescent="0.25">
      <c r="A669">
        <v>9007542100</v>
      </c>
      <c r="B669" t="s">
        <v>2671</v>
      </c>
      <c r="C669" t="s">
        <v>2483</v>
      </c>
      <c r="E669">
        <v>3</v>
      </c>
      <c r="F669" t="s">
        <v>239</v>
      </c>
    </row>
    <row r="670" spans="1:6" x14ac:dyDescent="0.25">
      <c r="A670">
        <v>9007542200</v>
      </c>
      <c r="B670" t="s">
        <v>2672</v>
      </c>
      <c r="C670" t="s">
        <v>2483</v>
      </c>
      <c r="E670">
        <v>3</v>
      </c>
      <c r="F670" t="s">
        <v>239</v>
      </c>
    </row>
    <row r="671" spans="1:6" x14ac:dyDescent="0.25">
      <c r="A671">
        <v>9007550100</v>
      </c>
      <c r="B671" t="s">
        <v>2673</v>
      </c>
      <c r="C671" t="s">
        <v>2483</v>
      </c>
      <c r="E671">
        <v>4</v>
      </c>
      <c r="F671" t="s">
        <v>239</v>
      </c>
    </row>
    <row r="672" spans="1:6" x14ac:dyDescent="0.25">
      <c r="A672">
        <v>9007550201</v>
      </c>
      <c r="B672" t="s">
        <v>2674</v>
      </c>
      <c r="C672" t="s">
        <v>2483</v>
      </c>
      <c r="E672">
        <v>3</v>
      </c>
      <c r="F672" t="s">
        <v>239</v>
      </c>
    </row>
    <row r="673" spans="1:6" x14ac:dyDescent="0.25">
      <c r="A673">
        <v>9007550202</v>
      </c>
      <c r="B673" t="s">
        <v>2675</v>
      </c>
      <c r="C673" t="s">
        <v>2483</v>
      </c>
      <c r="E673">
        <v>4</v>
      </c>
      <c r="F673" t="s">
        <v>239</v>
      </c>
    </row>
    <row r="674" spans="1:6" x14ac:dyDescent="0.25">
      <c r="A674">
        <v>9007560100</v>
      </c>
      <c r="B674" t="s">
        <v>2676</v>
      </c>
      <c r="C674" t="s">
        <v>2483</v>
      </c>
      <c r="E674">
        <v>3</v>
      </c>
      <c r="F674" t="s">
        <v>239</v>
      </c>
    </row>
    <row r="675" spans="1:6" x14ac:dyDescent="0.25">
      <c r="A675">
        <v>9007560200</v>
      </c>
      <c r="B675" t="s">
        <v>2677</v>
      </c>
      <c r="C675" t="s">
        <v>2483</v>
      </c>
      <c r="E675">
        <v>4</v>
      </c>
      <c r="F675" t="s">
        <v>239</v>
      </c>
    </row>
    <row r="676" spans="1:6" x14ac:dyDescent="0.25">
      <c r="A676">
        <v>9007570100</v>
      </c>
      <c r="B676" t="s">
        <v>2678</v>
      </c>
      <c r="C676" t="s">
        <v>2483</v>
      </c>
      <c r="E676">
        <v>3</v>
      </c>
      <c r="F676" t="s">
        <v>239</v>
      </c>
    </row>
    <row r="677" spans="1:6" x14ac:dyDescent="0.25">
      <c r="A677">
        <v>9007570200</v>
      </c>
      <c r="B677" t="s">
        <v>2679</v>
      </c>
      <c r="C677" t="s">
        <v>2483</v>
      </c>
      <c r="E677">
        <v>3</v>
      </c>
      <c r="F677" t="s">
        <v>239</v>
      </c>
    </row>
    <row r="678" spans="1:6" x14ac:dyDescent="0.25">
      <c r="A678">
        <v>9007570300</v>
      </c>
      <c r="B678" t="s">
        <v>2680</v>
      </c>
      <c r="C678" t="s">
        <v>2483</v>
      </c>
      <c r="E678">
        <v>3</v>
      </c>
      <c r="F678" t="s">
        <v>239</v>
      </c>
    </row>
    <row r="679" spans="1:6" x14ac:dyDescent="0.25">
      <c r="A679">
        <v>9007585100</v>
      </c>
      <c r="B679" t="s">
        <v>2681</v>
      </c>
      <c r="C679" t="s">
        <v>2483</v>
      </c>
      <c r="E679">
        <v>3</v>
      </c>
      <c r="F679" t="s">
        <v>239</v>
      </c>
    </row>
    <row r="680" spans="1:6" x14ac:dyDescent="0.25">
      <c r="A680">
        <v>9007590100</v>
      </c>
      <c r="B680" t="s">
        <v>2682</v>
      </c>
      <c r="C680" t="s">
        <v>2483</v>
      </c>
      <c r="E680">
        <v>3</v>
      </c>
      <c r="F680" t="s">
        <v>239</v>
      </c>
    </row>
    <row r="681" spans="1:6" x14ac:dyDescent="0.25">
      <c r="A681">
        <v>9007595101</v>
      </c>
      <c r="B681" t="s">
        <v>2683</v>
      </c>
      <c r="C681" t="s">
        <v>2483</v>
      </c>
      <c r="E681">
        <v>4</v>
      </c>
      <c r="F681" t="s">
        <v>239</v>
      </c>
    </row>
    <row r="682" spans="1:6" x14ac:dyDescent="0.25">
      <c r="A682">
        <v>9007595102</v>
      </c>
      <c r="B682" t="s">
        <v>2684</v>
      </c>
      <c r="C682" t="s">
        <v>2483</v>
      </c>
      <c r="E682">
        <v>4</v>
      </c>
      <c r="F682" t="s">
        <v>239</v>
      </c>
    </row>
    <row r="683" spans="1:6" x14ac:dyDescent="0.25">
      <c r="A683">
        <v>9007600100</v>
      </c>
      <c r="B683" t="s">
        <v>2685</v>
      </c>
      <c r="C683" t="s">
        <v>2483</v>
      </c>
      <c r="E683">
        <v>4</v>
      </c>
      <c r="F683" t="s">
        <v>239</v>
      </c>
    </row>
    <row r="684" spans="1:6" x14ac:dyDescent="0.25">
      <c r="A684">
        <v>9001060500</v>
      </c>
      <c r="B684" t="s">
        <v>2686</v>
      </c>
      <c r="C684" t="s">
        <v>1996</v>
      </c>
      <c r="E684">
        <v>2</v>
      </c>
      <c r="F684" t="s">
        <v>239</v>
      </c>
    </row>
    <row r="685" spans="1:6" x14ac:dyDescent="0.25">
      <c r="A685">
        <v>9007610100</v>
      </c>
      <c r="B685" t="s">
        <v>2687</v>
      </c>
      <c r="C685" t="s">
        <v>2483</v>
      </c>
      <c r="E685">
        <v>4</v>
      </c>
      <c r="F685" t="s">
        <v>239</v>
      </c>
    </row>
    <row r="686" spans="1:6" x14ac:dyDescent="0.25">
      <c r="A686">
        <v>9007610200</v>
      </c>
      <c r="B686" t="s">
        <v>2688</v>
      </c>
      <c r="C686" t="s">
        <v>2483</v>
      </c>
      <c r="E686">
        <v>4</v>
      </c>
      <c r="F686" t="s">
        <v>239</v>
      </c>
    </row>
    <row r="687" spans="1:6" x14ac:dyDescent="0.25">
      <c r="A687">
        <v>9007610300</v>
      </c>
      <c r="B687" t="s">
        <v>2689</v>
      </c>
      <c r="C687" t="s">
        <v>2483</v>
      </c>
      <c r="E687">
        <v>3</v>
      </c>
      <c r="F687" t="s">
        <v>239</v>
      </c>
    </row>
    <row r="688" spans="1:6" x14ac:dyDescent="0.25">
      <c r="A688">
        <v>9007610400</v>
      </c>
      <c r="B688" t="s">
        <v>2690</v>
      </c>
      <c r="C688" t="s">
        <v>2483</v>
      </c>
      <c r="E688">
        <v>3</v>
      </c>
      <c r="F688" t="s">
        <v>239</v>
      </c>
    </row>
    <row r="689" spans="1:6" x14ac:dyDescent="0.25">
      <c r="A689">
        <v>9001061000</v>
      </c>
      <c r="B689" t="s">
        <v>2691</v>
      </c>
      <c r="C689" t="s">
        <v>1996</v>
      </c>
      <c r="E689">
        <v>3</v>
      </c>
      <c r="F689" t="s">
        <v>239</v>
      </c>
    </row>
    <row r="690" spans="1:6" x14ac:dyDescent="0.25">
      <c r="A690">
        <v>9001061100</v>
      </c>
      <c r="B690" t="s">
        <v>2692</v>
      </c>
      <c r="C690" t="s">
        <v>1996</v>
      </c>
      <c r="E690">
        <v>2</v>
      </c>
      <c r="F690" t="s">
        <v>239</v>
      </c>
    </row>
    <row r="691" spans="1:6" x14ac:dyDescent="0.25">
      <c r="A691">
        <v>9001061200</v>
      </c>
      <c r="B691" t="s">
        <v>2693</v>
      </c>
      <c r="C691" t="s">
        <v>1996</v>
      </c>
      <c r="E691">
        <v>3</v>
      </c>
      <c r="F691" t="s">
        <v>239</v>
      </c>
    </row>
    <row r="692" spans="1:6" x14ac:dyDescent="0.25">
      <c r="A692">
        <v>9001061300</v>
      </c>
      <c r="B692" t="s">
        <v>2694</v>
      </c>
      <c r="C692" t="s">
        <v>1996</v>
      </c>
      <c r="E692">
        <v>3</v>
      </c>
      <c r="F692" t="s">
        <v>239</v>
      </c>
    </row>
    <row r="693" spans="1:6" x14ac:dyDescent="0.25">
      <c r="A693">
        <v>9001061400</v>
      </c>
      <c r="B693" t="s">
        <v>2695</v>
      </c>
      <c r="C693" t="s">
        <v>1996</v>
      </c>
      <c r="E693">
        <v>3</v>
      </c>
      <c r="F693" t="s">
        <v>239</v>
      </c>
    </row>
    <row r="694" spans="1:6" x14ac:dyDescent="0.25">
      <c r="A694">
        <v>9001061500</v>
      </c>
      <c r="B694" t="s">
        <v>2696</v>
      </c>
      <c r="C694" t="s">
        <v>1996</v>
      </c>
      <c r="E694">
        <v>2</v>
      </c>
      <c r="F694" t="s">
        <v>239</v>
      </c>
    </row>
    <row r="695" spans="1:6" x14ac:dyDescent="0.25">
      <c r="A695">
        <v>9001061600</v>
      </c>
      <c r="B695" t="s">
        <v>2697</v>
      </c>
      <c r="C695" t="s">
        <v>1996</v>
      </c>
      <c r="E695">
        <v>2</v>
      </c>
      <c r="F695" t="s">
        <v>239</v>
      </c>
    </row>
    <row r="696" spans="1:6" x14ac:dyDescent="0.25">
      <c r="A696">
        <v>9007620100</v>
      </c>
      <c r="B696" t="s">
        <v>2698</v>
      </c>
      <c r="C696" t="s">
        <v>2483</v>
      </c>
      <c r="E696">
        <v>4</v>
      </c>
      <c r="F696" t="s">
        <v>239</v>
      </c>
    </row>
    <row r="697" spans="1:6" x14ac:dyDescent="0.25">
      <c r="A697">
        <v>9007630100</v>
      </c>
      <c r="B697" t="s">
        <v>2699</v>
      </c>
      <c r="C697" t="s">
        <v>2483</v>
      </c>
      <c r="E697">
        <v>3</v>
      </c>
      <c r="F697" t="s">
        <v>239</v>
      </c>
    </row>
    <row r="698" spans="1:6" x14ac:dyDescent="0.25">
      <c r="A698">
        <v>9007640100</v>
      </c>
      <c r="B698" t="s">
        <v>2700</v>
      </c>
      <c r="C698" t="s">
        <v>2483</v>
      </c>
      <c r="E698">
        <v>3</v>
      </c>
      <c r="F698" t="s">
        <v>239</v>
      </c>
    </row>
    <row r="699" spans="1:6" x14ac:dyDescent="0.25">
      <c r="A699">
        <v>9011650100</v>
      </c>
      <c r="B699" t="s">
        <v>2701</v>
      </c>
      <c r="C699" t="s">
        <v>2702</v>
      </c>
      <c r="E699">
        <v>3</v>
      </c>
      <c r="F699" t="s">
        <v>239</v>
      </c>
    </row>
    <row r="700" spans="1:6" x14ac:dyDescent="0.25">
      <c r="A700">
        <v>9011660101</v>
      </c>
      <c r="B700" t="s">
        <v>2703</v>
      </c>
      <c r="C700" t="s">
        <v>2702</v>
      </c>
      <c r="E700">
        <v>3</v>
      </c>
      <c r="F700" t="s">
        <v>239</v>
      </c>
    </row>
    <row r="701" spans="1:6" x14ac:dyDescent="0.25">
      <c r="A701">
        <v>9011660102</v>
      </c>
      <c r="B701" t="s">
        <v>2704</v>
      </c>
      <c r="C701" t="s">
        <v>2702</v>
      </c>
      <c r="E701">
        <v>4</v>
      </c>
      <c r="F701" t="s">
        <v>239</v>
      </c>
    </row>
    <row r="702" spans="1:6" x14ac:dyDescent="0.25">
      <c r="A702">
        <v>9007670100</v>
      </c>
      <c r="B702" t="s">
        <v>2705</v>
      </c>
      <c r="C702" t="s">
        <v>2483</v>
      </c>
      <c r="E702">
        <v>4</v>
      </c>
      <c r="F702" t="s">
        <v>239</v>
      </c>
    </row>
    <row r="703" spans="1:6" x14ac:dyDescent="0.25">
      <c r="A703">
        <v>9007670200</v>
      </c>
      <c r="B703" t="s">
        <v>2706</v>
      </c>
      <c r="C703" t="s">
        <v>2483</v>
      </c>
      <c r="E703">
        <v>4</v>
      </c>
      <c r="F703" t="s">
        <v>239</v>
      </c>
    </row>
    <row r="704" spans="1:6" x14ac:dyDescent="0.25">
      <c r="A704">
        <v>9007680100</v>
      </c>
      <c r="B704" t="s">
        <v>2707</v>
      </c>
      <c r="C704" t="s">
        <v>2483</v>
      </c>
      <c r="E704">
        <v>4</v>
      </c>
      <c r="F704" t="s">
        <v>239</v>
      </c>
    </row>
    <row r="705" spans="1:6" x14ac:dyDescent="0.25">
      <c r="A705">
        <v>9007680200</v>
      </c>
      <c r="B705" t="s">
        <v>2708</v>
      </c>
      <c r="C705" t="s">
        <v>2483</v>
      </c>
      <c r="E705">
        <v>3</v>
      </c>
      <c r="F705" t="s">
        <v>239</v>
      </c>
    </row>
    <row r="706" spans="1:6" x14ac:dyDescent="0.25">
      <c r="A706">
        <v>9011690300</v>
      </c>
      <c r="B706" t="s">
        <v>2709</v>
      </c>
      <c r="C706" t="s">
        <v>2702</v>
      </c>
      <c r="E706">
        <v>5</v>
      </c>
      <c r="F706" t="s">
        <v>239</v>
      </c>
    </row>
    <row r="707" spans="1:6" x14ac:dyDescent="0.25">
      <c r="A707">
        <v>9011690400</v>
      </c>
      <c r="B707" t="s">
        <v>2710</v>
      </c>
      <c r="C707" t="s">
        <v>2702</v>
      </c>
      <c r="E707">
        <v>5</v>
      </c>
      <c r="F707" t="s">
        <v>239</v>
      </c>
    </row>
    <row r="708" spans="1:6" x14ac:dyDescent="0.25">
      <c r="A708">
        <v>9011690500</v>
      </c>
      <c r="B708" t="s">
        <v>2711</v>
      </c>
      <c r="C708" t="s">
        <v>2702</v>
      </c>
      <c r="E708">
        <v>5</v>
      </c>
      <c r="F708" t="s">
        <v>239</v>
      </c>
    </row>
    <row r="709" spans="1:6" x14ac:dyDescent="0.25">
      <c r="A709">
        <v>9011690700</v>
      </c>
      <c r="B709" t="s">
        <v>2712</v>
      </c>
      <c r="C709" t="s">
        <v>2702</v>
      </c>
      <c r="E709">
        <v>5</v>
      </c>
      <c r="F709" t="s">
        <v>239</v>
      </c>
    </row>
    <row r="710" spans="1:6" x14ac:dyDescent="0.25">
      <c r="A710">
        <v>9011690800</v>
      </c>
      <c r="B710" t="s">
        <v>2713</v>
      </c>
      <c r="C710" t="s">
        <v>2702</v>
      </c>
      <c r="E710">
        <v>6</v>
      </c>
      <c r="F710" t="s">
        <v>244</v>
      </c>
    </row>
    <row r="711" spans="1:6" x14ac:dyDescent="0.25">
      <c r="A711">
        <v>9011690900</v>
      </c>
      <c r="B711" t="s">
        <v>2714</v>
      </c>
      <c r="C711" t="s">
        <v>2702</v>
      </c>
      <c r="E711">
        <v>3</v>
      </c>
      <c r="F711" t="s">
        <v>239</v>
      </c>
    </row>
    <row r="712" spans="1:6" x14ac:dyDescent="0.25">
      <c r="A712">
        <v>9011693300</v>
      </c>
      <c r="B712" t="s">
        <v>2715</v>
      </c>
      <c r="C712" t="s">
        <v>2702</v>
      </c>
      <c r="E712">
        <v>3</v>
      </c>
      <c r="F712" t="s">
        <v>239</v>
      </c>
    </row>
    <row r="713" spans="1:6" x14ac:dyDescent="0.25">
      <c r="A713">
        <v>9011693400</v>
      </c>
      <c r="B713" t="s">
        <v>2716</v>
      </c>
      <c r="C713" t="s">
        <v>2702</v>
      </c>
      <c r="E713">
        <v>4</v>
      </c>
      <c r="F713" t="s">
        <v>239</v>
      </c>
    </row>
    <row r="714" spans="1:6" x14ac:dyDescent="0.25">
      <c r="A714">
        <v>9011693500</v>
      </c>
      <c r="B714" t="s">
        <v>2717</v>
      </c>
      <c r="C714" t="s">
        <v>2702</v>
      </c>
      <c r="E714">
        <v>3</v>
      </c>
      <c r="F714" t="s">
        <v>239</v>
      </c>
    </row>
    <row r="715" spans="1:6" x14ac:dyDescent="0.25">
      <c r="A715">
        <v>9011693600</v>
      </c>
      <c r="B715" t="s">
        <v>2718</v>
      </c>
      <c r="C715" t="s">
        <v>2702</v>
      </c>
      <c r="E715">
        <v>3</v>
      </c>
      <c r="F715" t="s">
        <v>239</v>
      </c>
    </row>
    <row r="716" spans="1:6" x14ac:dyDescent="0.25">
      <c r="A716">
        <v>9011693700</v>
      </c>
      <c r="B716" t="s">
        <v>2719</v>
      </c>
      <c r="C716" t="s">
        <v>2702</v>
      </c>
      <c r="E716">
        <v>3</v>
      </c>
      <c r="F716" t="s">
        <v>239</v>
      </c>
    </row>
    <row r="717" spans="1:6" x14ac:dyDescent="0.25">
      <c r="A717">
        <v>9011695201</v>
      </c>
      <c r="B717" t="s">
        <v>2720</v>
      </c>
      <c r="C717" t="s">
        <v>2702</v>
      </c>
      <c r="E717">
        <v>2</v>
      </c>
      <c r="F717" t="s">
        <v>239</v>
      </c>
    </row>
    <row r="718" spans="1:6" x14ac:dyDescent="0.25">
      <c r="A718">
        <v>9011695202</v>
      </c>
      <c r="B718" t="s">
        <v>2721</v>
      </c>
      <c r="C718" t="s">
        <v>2702</v>
      </c>
      <c r="E718">
        <v>3</v>
      </c>
      <c r="F718" t="s">
        <v>239</v>
      </c>
    </row>
    <row r="719" spans="1:6" x14ac:dyDescent="0.25">
      <c r="A719">
        <v>9011696100</v>
      </c>
      <c r="B719" t="s">
        <v>2722</v>
      </c>
      <c r="C719" t="s">
        <v>2702</v>
      </c>
      <c r="E719">
        <v>5</v>
      </c>
      <c r="F719" t="s">
        <v>239</v>
      </c>
    </row>
    <row r="720" spans="1:6" x14ac:dyDescent="0.25">
      <c r="A720">
        <v>9011696200</v>
      </c>
      <c r="B720" t="s">
        <v>2723</v>
      </c>
      <c r="C720" t="s">
        <v>2702</v>
      </c>
      <c r="E720">
        <v>4</v>
      </c>
      <c r="F720" t="s">
        <v>239</v>
      </c>
    </row>
    <row r="721" spans="1:6" x14ac:dyDescent="0.25">
      <c r="A721">
        <v>9011696300</v>
      </c>
      <c r="B721" t="s">
        <v>2724</v>
      </c>
      <c r="C721" t="s">
        <v>2702</v>
      </c>
      <c r="E721">
        <v>3</v>
      </c>
      <c r="F721" t="s">
        <v>239</v>
      </c>
    </row>
    <row r="722" spans="1:6" x14ac:dyDescent="0.25">
      <c r="A722">
        <v>9011696400</v>
      </c>
      <c r="B722" t="s">
        <v>2725</v>
      </c>
      <c r="C722" t="s">
        <v>2702</v>
      </c>
      <c r="E722">
        <v>7</v>
      </c>
      <c r="F722" t="s">
        <v>244</v>
      </c>
    </row>
    <row r="723" spans="1:6" x14ac:dyDescent="0.25">
      <c r="A723">
        <v>9011696500</v>
      </c>
      <c r="B723" t="s">
        <v>2726</v>
      </c>
      <c r="C723" t="s">
        <v>2702</v>
      </c>
      <c r="E723">
        <v>3</v>
      </c>
      <c r="F723" t="s">
        <v>239</v>
      </c>
    </row>
    <row r="724" spans="1:6" x14ac:dyDescent="0.25">
      <c r="A724">
        <v>9011696600</v>
      </c>
      <c r="B724" t="s">
        <v>2727</v>
      </c>
      <c r="C724" t="s">
        <v>2702</v>
      </c>
      <c r="E724">
        <v>3</v>
      </c>
      <c r="F724" t="s">
        <v>239</v>
      </c>
    </row>
    <row r="725" spans="1:6" x14ac:dyDescent="0.25">
      <c r="A725">
        <v>9011696700</v>
      </c>
      <c r="B725" t="s">
        <v>2728</v>
      </c>
      <c r="C725" t="s">
        <v>2702</v>
      </c>
      <c r="D725" t="s">
        <v>2729</v>
      </c>
      <c r="E725">
        <v>4</v>
      </c>
      <c r="F725" t="s">
        <v>239</v>
      </c>
    </row>
    <row r="726" spans="1:6" x14ac:dyDescent="0.25">
      <c r="A726">
        <v>9011696800</v>
      </c>
      <c r="B726" t="s">
        <v>2730</v>
      </c>
      <c r="C726" t="s">
        <v>2702</v>
      </c>
      <c r="E726">
        <v>5</v>
      </c>
      <c r="F726" t="s">
        <v>239</v>
      </c>
    </row>
    <row r="727" spans="1:6" x14ac:dyDescent="0.25">
      <c r="A727">
        <v>9011697000</v>
      </c>
      <c r="B727" t="s">
        <v>2731</v>
      </c>
      <c r="C727" t="s">
        <v>2702</v>
      </c>
      <c r="E727">
        <v>6</v>
      </c>
      <c r="F727" t="s">
        <v>244</v>
      </c>
    </row>
    <row r="728" spans="1:6" x14ac:dyDescent="0.25">
      <c r="A728">
        <v>9011700100</v>
      </c>
      <c r="B728" t="s">
        <v>2732</v>
      </c>
      <c r="C728" t="s">
        <v>2702</v>
      </c>
      <c r="D728" t="s">
        <v>2733</v>
      </c>
      <c r="E728">
        <v>4</v>
      </c>
      <c r="F728" t="s">
        <v>239</v>
      </c>
    </row>
    <row r="729" spans="1:6" x14ac:dyDescent="0.25">
      <c r="A729">
        <v>9011701100</v>
      </c>
      <c r="B729" t="s">
        <v>2734</v>
      </c>
      <c r="C729" t="s">
        <v>2702</v>
      </c>
      <c r="D729" t="s">
        <v>2733</v>
      </c>
      <c r="E729">
        <v>4</v>
      </c>
      <c r="F729" t="s">
        <v>239</v>
      </c>
    </row>
    <row r="730" spans="1:6" x14ac:dyDescent="0.25">
      <c r="A730">
        <v>9011701200</v>
      </c>
      <c r="B730" t="s">
        <v>2735</v>
      </c>
      <c r="C730" t="s">
        <v>2702</v>
      </c>
      <c r="E730">
        <v>3</v>
      </c>
      <c r="F730" t="s">
        <v>239</v>
      </c>
    </row>
    <row r="731" spans="1:6" x14ac:dyDescent="0.25">
      <c r="A731">
        <v>9001070100</v>
      </c>
      <c r="B731" t="s">
        <v>2736</v>
      </c>
      <c r="C731" t="s">
        <v>1996</v>
      </c>
      <c r="E731">
        <v>3</v>
      </c>
      <c r="F731" t="s">
        <v>239</v>
      </c>
    </row>
    <row r="732" spans="1:6" x14ac:dyDescent="0.25">
      <c r="A732">
        <v>9011702100</v>
      </c>
      <c r="B732" t="s">
        <v>2737</v>
      </c>
      <c r="C732" t="s">
        <v>2702</v>
      </c>
      <c r="E732">
        <v>3</v>
      </c>
      <c r="F732" t="s">
        <v>239</v>
      </c>
    </row>
    <row r="733" spans="1:6" x14ac:dyDescent="0.25">
      <c r="A733">
        <v>9011702300</v>
      </c>
      <c r="B733" t="s">
        <v>2738</v>
      </c>
      <c r="C733" t="s">
        <v>2702</v>
      </c>
      <c r="E733">
        <v>3</v>
      </c>
      <c r="F733" t="s">
        <v>239</v>
      </c>
    </row>
    <row r="734" spans="1:6" x14ac:dyDescent="0.25">
      <c r="A734">
        <v>9011702400</v>
      </c>
      <c r="B734" t="s">
        <v>2739</v>
      </c>
      <c r="C734" t="s">
        <v>2702</v>
      </c>
      <c r="E734">
        <v>3</v>
      </c>
      <c r="F734" t="s">
        <v>239</v>
      </c>
    </row>
    <row r="735" spans="1:6" x14ac:dyDescent="0.25">
      <c r="A735">
        <v>9011702500</v>
      </c>
      <c r="B735" t="s">
        <v>2740</v>
      </c>
      <c r="C735" t="s">
        <v>2702</v>
      </c>
      <c r="E735">
        <v>4</v>
      </c>
      <c r="F735" t="s">
        <v>239</v>
      </c>
    </row>
    <row r="736" spans="1:6" x14ac:dyDescent="0.25">
      <c r="A736">
        <v>9011702600</v>
      </c>
      <c r="B736" t="s">
        <v>2741</v>
      </c>
      <c r="C736" t="s">
        <v>2702</v>
      </c>
      <c r="E736">
        <v>3</v>
      </c>
      <c r="F736" t="s">
        <v>239</v>
      </c>
    </row>
    <row r="737" spans="1:6" x14ac:dyDescent="0.25">
      <c r="A737">
        <v>9011702700</v>
      </c>
      <c r="B737" t="s">
        <v>2742</v>
      </c>
      <c r="C737" t="s">
        <v>2702</v>
      </c>
      <c r="E737">
        <v>3</v>
      </c>
      <c r="F737" t="s">
        <v>239</v>
      </c>
    </row>
    <row r="738" spans="1:6" x14ac:dyDescent="0.25">
      <c r="A738">
        <v>9011702800</v>
      </c>
      <c r="B738" t="s">
        <v>2743</v>
      </c>
      <c r="C738" t="s">
        <v>2702</v>
      </c>
      <c r="E738">
        <v>4</v>
      </c>
      <c r="F738" t="s">
        <v>239</v>
      </c>
    </row>
    <row r="739" spans="1:6" x14ac:dyDescent="0.25">
      <c r="A739">
        <v>9011702900</v>
      </c>
      <c r="B739" t="s">
        <v>2744</v>
      </c>
      <c r="C739" t="s">
        <v>2702</v>
      </c>
      <c r="E739">
        <v>3</v>
      </c>
      <c r="F739" t="s">
        <v>239</v>
      </c>
    </row>
    <row r="740" spans="1:6" x14ac:dyDescent="0.25">
      <c r="A740">
        <v>9001070200</v>
      </c>
      <c r="B740" t="s">
        <v>2745</v>
      </c>
      <c r="C740" t="s">
        <v>1996</v>
      </c>
      <c r="E740">
        <v>5</v>
      </c>
      <c r="F740" t="s">
        <v>239</v>
      </c>
    </row>
    <row r="741" spans="1:6" x14ac:dyDescent="0.25">
      <c r="A741">
        <v>9011703000</v>
      </c>
      <c r="B741" t="s">
        <v>2746</v>
      </c>
      <c r="C741" t="s">
        <v>2702</v>
      </c>
      <c r="E741">
        <v>3</v>
      </c>
      <c r="F741" t="s">
        <v>239</v>
      </c>
    </row>
    <row r="742" spans="1:6" x14ac:dyDescent="0.25">
      <c r="A742">
        <v>9001070300</v>
      </c>
      <c r="B742" t="s">
        <v>2747</v>
      </c>
      <c r="C742" t="s">
        <v>1996</v>
      </c>
      <c r="E742">
        <v>15</v>
      </c>
      <c r="F742" t="s">
        <v>244</v>
      </c>
    </row>
    <row r="743" spans="1:6" x14ac:dyDescent="0.25">
      <c r="A743">
        <v>9001070400</v>
      </c>
      <c r="B743" t="s">
        <v>2748</v>
      </c>
      <c r="C743" t="s">
        <v>1996</v>
      </c>
      <c r="E743">
        <v>7</v>
      </c>
      <c r="F743" t="s">
        <v>244</v>
      </c>
    </row>
    <row r="744" spans="1:6" x14ac:dyDescent="0.25">
      <c r="A744">
        <v>9011705101</v>
      </c>
      <c r="B744" t="s">
        <v>2749</v>
      </c>
      <c r="C744" t="s">
        <v>2702</v>
      </c>
      <c r="E744">
        <v>3</v>
      </c>
      <c r="F744" t="s">
        <v>239</v>
      </c>
    </row>
    <row r="745" spans="1:6" x14ac:dyDescent="0.25">
      <c r="A745">
        <v>9011705102</v>
      </c>
      <c r="B745" t="s">
        <v>2750</v>
      </c>
      <c r="C745" t="s">
        <v>2702</v>
      </c>
      <c r="E745">
        <v>4</v>
      </c>
      <c r="F745" t="s">
        <v>239</v>
      </c>
    </row>
    <row r="746" spans="1:6" x14ac:dyDescent="0.25">
      <c r="A746">
        <v>9011705200</v>
      </c>
      <c r="B746" t="s">
        <v>2751</v>
      </c>
      <c r="C746" t="s">
        <v>2702</v>
      </c>
      <c r="E746">
        <v>3</v>
      </c>
      <c r="F746" t="s">
        <v>239</v>
      </c>
    </row>
    <row r="747" spans="1:6" x14ac:dyDescent="0.25">
      <c r="A747">
        <v>9011705300</v>
      </c>
      <c r="B747" t="s">
        <v>2752</v>
      </c>
      <c r="C747" t="s">
        <v>2702</v>
      </c>
      <c r="E747">
        <v>3</v>
      </c>
      <c r="F747" t="s">
        <v>239</v>
      </c>
    </row>
    <row r="748" spans="1:6" x14ac:dyDescent="0.25">
      <c r="A748">
        <v>9011705400</v>
      </c>
      <c r="B748" t="s">
        <v>2753</v>
      </c>
      <c r="C748" t="s">
        <v>2702</v>
      </c>
      <c r="E748">
        <v>3</v>
      </c>
      <c r="F748" t="s">
        <v>239</v>
      </c>
    </row>
    <row r="749" spans="1:6" x14ac:dyDescent="0.25">
      <c r="A749">
        <v>9001070500</v>
      </c>
      <c r="B749" t="s">
        <v>2754</v>
      </c>
      <c r="C749" t="s">
        <v>1996</v>
      </c>
      <c r="E749">
        <v>9</v>
      </c>
      <c r="F749" t="s">
        <v>244</v>
      </c>
    </row>
    <row r="750" spans="1:6" x14ac:dyDescent="0.25">
      <c r="A750">
        <v>9001070600</v>
      </c>
      <c r="B750" t="s">
        <v>2755</v>
      </c>
      <c r="C750" t="s">
        <v>1996</v>
      </c>
      <c r="E750">
        <v>5</v>
      </c>
      <c r="F750" t="s">
        <v>239</v>
      </c>
    </row>
    <row r="751" spans="1:6" x14ac:dyDescent="0.25">
      <c r="A751">
        <v>9011707100</v>
      </c>
      <c r="B751" t="s">
        <v>2756</v>
      </c>
      <c r="C751" t="s">
        <v>2702</v>
      </c>
      <c r="D751" t="s">
        <v>2757</v>
      </c>
      <c r="E751">
        <v>4</v>
      </c>
      <c r="F751" t="s">
        <v>239</v>
      </c>
    </row>
    <row r="752" spans="1:6" x14ac:dyDescent="0.25">
      <c r="A752">
        <v>9011708100</v>
      </c>
      <c r="B752" t="s">
        <v>2758</v>
      </c>
      <c r="C752" t="s">
        <v>2702</v>
      </c>
      <c r="E752">
        <v>4</v>
      </c>
      <c r="F752" t="s">
        <v>239</v>
      </c>
    </row>
    <row r="753" spans="1:6" x14ac:dyDescent="0.25">
      <c r="A753">
        <v>9011709100</v>
      </c>
      <c r="B753" t="s">
        <v>2759</v>
      </c>
      <c r="C753" t="s">
        <v>2702</v>
      </c>
      <c r="E753">
        <v>4</v>
      </c>
      <c r="F753" t="s">
        <v>239</v>
      </c>
    </row>
    <row r="754" spans="1:6" x14ac:dyDescent="0.25">
      <c r="A754">
        <v>9011709200</v>
      </c>
      <c r="B754" t="s">
        <v>2760</v>
      </c>
      <c r="C754" t="s">
        <v>2702</v>
      </c>
      <c r="E754">
        <v>5</v>
      </c>
      <c r="F754" t="s">
        <v>239</v>
      </c>
    </row>
    <row r="755" spans="1:6" x14ac:dyDescent="0.25">
      <c r="A755">
        <v>9001070900</v>
      </c>
      <c r="B755" t="s">
        <v>2761</v>
      </c>
      <c r="C755" t="s">
        <v>1996</v>
      </c>
      <c r="E755">
        <v>7</v>
      </c>
      <c r="F755" t="s">
        <v>244</v>
      </c>
    </row>
    <row r="756" spans="1:6" x14ac:dyDescent="0.25">
      <c r="A756">
        <v>9011710100</v>
      </c>
      <c r="B756" t="s">
        <v>2762</v>
      </c>
      <c r="C756" t="s">
        <v>2702</v>
      </c>
      <c r="E756">
        <v>3</v>
      </c>
      <c r="F756" t="s">
        <v>239</v>
      </c>
    </row>
    <row r="757" spans="1:6" x14ac:dyDescent="0.25">
      <c r="A757">
        <v>9001071000</v>
      </c>
      <c r="B757" t="s">
        <v>2763</v>
      </c>
      <c r="C757" t="s">
        <v>1996</v>
      </c>
      <c r="E757">
        <v>7</v>
      </c>
      <c r="F757" t="s">
        <v>244</v>
      </c>
    </row>
    <row r="758" spans="1:6" x14ac:dyDescent="0.25">
      <c r="A758">
        <v>9011711100</v>
      </c>
      <c r="B758" t="s">
        <v>2764</v>
      </c>
      <c r="C758" t="s">
        <v>2702</v>
      </c>
      <c r="E758">
        <v>4</v>
      </c>
      <c r="F758" t="s">
        <v>239</v>
      </c>
    </row>
    <row r="759" spans="1:6" x14ac:dyDescent="0.25">
      <c r="A759">
        <v>9001071100</v>
      </c>
      <c r="B759" t="s">
        <v>2765</v>
      </c>
      <c r="C759" t="s">
        <v>1996</v>
      </c>
      <c r="E759">
        <v>6</v>
      </c>
      <c r="F759" t="s">
        <v>244</v>
      </c>
    </row>
    <row r="760" spans="1:6" x14ac:dyDescent="0.25">
      <c r="A760">
        <v>9011712100</v>
      </c>
      <c r="B760" t="s">
        <v>2766</v>
      </c>
      <c r="C760" t="s">
        <v>2702</v>
      </c>
      <c r="E760">
        <v>3</v>
      </c>
      <c r="F760" t="s">
        <v>239</v>
      </c>
    </row>
    <row r="761" spans="1:6" x14ac:dyDescent="0.25">
      <c r="A761">
        <v>9001071200</v>
      </c>
      <c r="B761" t="s">
        <v>2767</v>
      </c>
      <c r="C761" t="s">
        <v>1996</v>
      </c>
      <c r="E761">
        <v>7</v>
      </c>
      <c r="F761" t="s">
        <v>244</v>
      </c>
    </row>
    <row r="762" spans="1:6" x14ac:dyDescent="0.25">
      <c r="A762">
        <v>9011713100</v>
      </c>
      <c r="B762" t="s">
        <v>2768</v>
      </c>
      <c r="C762" t="s">
        <v>2702</v>
      </c>
      <c r="E762">
        <v>2</v>
      </c>
      <c r="F762" t="s">
        <v>239</v>
      </c>
    </row>
    <row r="763" spans="1:6" x14ac:dyDescent="0.25">
      <c r="A763">
        <v>9001071300</v>
      </c>
      <c r="B763" t="s">
        <v>2769</v>
      </c>
      <c r="C763" t="s">
        <v>1996</v>
      </c>
      <c r="E763">
        <v>7</v>
      </c>
      <c r="F763" t="s">
        <v>244</v>
      </c>
    </row>
    <row r="764" spans="1:6" x14ac:dyDescent="0.25">
      <c r="A764">
        <v>9011714101</v>
      </c>
      <c r="B764" t="s">
        <v>2770</v>
      </c>
      <c r="C764" t="s">
        <v>2702</v>
      </c>
      <c r="E764">
        <v>4</v>
      </c>
      <c r="F764" t="s">
        <v>239</v>
      </c>
    </row>
    <row r="765" spans="1:6" x14ac:dyDescent="0.25">
      <c r="A765">
        <v>9011714103</v>
      </c>
      <c r="B765" t="s">
        <v>2771</v>
      </c>
      <c r="C765" t="s">
        <v>2702</v>
      </c>
      <c r="E765">
        <v>3</v>
      </c>
      <c r="F765" t="s">
        <v>239</v>
      </c>
    </row>
    <row r="766" spans="1:6" x14ac:dyDescent="0.25">
      <c r="A766">
        <v>9011714104</v>
      </c>
      <c r="B766" t="s">
        <v>2772</v>
      </c>
      <c r="C766" t="s">
        <v>2702</v>
      </c>
      <c r="D766" t="s">
        <v>2173</v>
      </c>
      <c r="E766">
        <v>4</v>
      </c>
      <c r="F766" t="s">
        <v>239</v>
      </c>
    </row>
    <row r="767" spans="1:6" x14ac:dyDescent="0.25">
      <c r="A767">
        <v>9001071400</v>
      </c>
      <c r="B767" t="s">
        <v>2773</v>
      </c>
      <c r="C767" t="s">
        <v>1996</v>
      </c>
      <c r="E767">
        <v>7</v>
      </c>
      <c r="F767" t="s">
        <v>244</v>
      </c>
    </row>
    <row r="768" spans="1:6" x14ac:dyDescent="0.25">
      <c r="A768">
        <v>9011715100</v>
      </c>
      <c r="B768" t="s">
        <v>2774</v>
      </c>
      <c r="C768" t="s">
        <v>2702</v>
      </c>
      <c r="E768">
        <v>3</v>
      </c>
      <c r="F768" t="s">
        <v>239</v>
      </c>
    </row>
    <row r="769" spans="1:6" x14ac:dyDescent="0.25">
      <c r="A769">
        <v>9011716101</v>
      </c>
      <c r="B769" t="s">
        <v>2775</v>
      </c>
      <c r="C769" t="s">
        <v>2702</v>
      </c>
      <c r="E769">
        <v>3</v>
      </c>
      <c r="F769" t="s">
        <v>239</v>
      </c>
    </row>
    <row r="770" spans="1:6" x14ac:dyDescent="0.25">
      <c r="A770">
        <v>9011716102</v>
      </c>
      <c r="B770" t="s">
        <v>2776</v>
      </c>
      <c r="C770" t="s">
        <v>2702</v>
      </c>
      <c r="E770">
        <v>3</v>
      </c>
      <c r="F770" t="s">
        <v>239</v>
      </c>
    </row>
    <row r="771" spans="1:6" x14ac:dyDescent="0.25">
      <c r="A771">
        <v>9001071600</v>
      </c>
      <c r="B771" t="s">
        <v>2777</v>
      </c>
      <c r="C771" t="s">
        <v>1996</v>
      </c>
      <c r="E771">
        <v>10</v>
      </c>
      <c r="F771" t="s">
        <v>244</v>
      </c>
    </row>
    <row r="772" spans="1:6" x14ac:dyDescent="0.25">
      <c r="A772">
        <v>9001071900</v>
      </c>
      <c r="B772" t="s">
        <v>2778</v>
      </c>
      <c r="C772" t="s">
        <v>1996</v>
      </c>
      <c r="E772">
        <v>6</v>
      </c>
      <c r="F772" t="s">
        <v>244</v>
      </c>
    </row>
    <row r="773" spans="1:6" x14ac:dyDescent="0.25">
      <c r="A773">
        <v>9001072000</v>
      </c>
      <c r="B773" t="s">
        <v>2779</v>
      </c>
      <c r="C773" t="s">
        <v>1996</v>
      </c>
      <c r="E773">
        <v>5</v>
      </c>
      <c r="F773" t="s">
        <v>239</v>
      </c>
    </row>
    <row r="774" spans="1:6" x14ac:dyDescent="0.25">
      <c r="A774">
        <v>9001072100</v>
      </c>
      <c r="B774" t="s">
        <v>2780</v>
      </c>
      <c r="C774" t="s">
        <v>1996</v>
      </c>
      <c r="E774">
        <v>4</v>
      </c>
      <c r="F774" t="s">
        <v>239</v>
      </c>
    </row>
    <row r="775" spans="1:6" x14ac:dyDescent="0.25">
      <c r="A775">
        <v>9001072200</v>
      </c>
      <c r="B775" t="s">
        <v>2781</v>
      </c>
      <c r="C775" t="s">
        <v>1996</v>
      </c>
      <c r="E775">
        <v>5</v>
      </c>
      <c r="F775" t="s">
        <v>239</v>
      </c>
    </row>
    <row r="776" spans="1:6" x14ac:dyDescent="0.25">
      <c r="A776">
        <v>9001072300</v>
      </c>
      <c r="B776" t="s">
        <v>2782</v>
      </c>
      <c r="C776" t="s">
        <v>1996</v>
      </c>
      <c r="E776">
        <v>4</v>
      </c>
      <c r="F776" t="s">
        <v>239</v>
      </c>
    </row>
    <row r="777" spans="1:6" x14ac:dyDescent="0.25">
      <c r="A777">
        <v>9001072400</v>
      </c>
      <c r="B777" t="s">
        <v>2783</v>
      </c>
      <c r="C777" t="s">
        <v>1996</v>
      </c>
      <c r="E777">
        <v>5</v>
      </c>
      <c r="F777" t="s">
        <v>239</v>
      </c>
    </row>
    <row r="778" spans="1:6" x14ac:dyDescent="0.25">
      <c r="A778">
        <v>9001072500</v>
      </c>
      <c r="B778" t="s">
        <v>2784</v>
      </c>
      <c r="C778" t="s">
        <v>1996</v>
      </c>
      <c r="E778">
        <v>5</v>
      </c>
      <c r="F778" t="s">
        <v>239</v>
      </c>
    </row>
    <row r="779" spans="1:6" x14ac:dyDescent="0.25">
      <c r="A779">
        <v>9001072600</v>
      </c>
      <c r="B779" t="s">
        <v>2785</v>
      </c>
      <c r="C779" t="s">
        <v>1996</v>
      </c>
      <c r="E779">
        <v>4</v>
      </c>
      <c r="F779" t="s">
        <v>239</v>
      </c>
    </row>
    <row r="780" spans="1:6" x14ac:dyDescent="0.25">
      <c r="A780">
        <v>9001072700</v>
      </c>
      <c r="B780" t="s">
        <v>2786</v>
      </c>
      <c r="C780" t="s">
        <v>1996</v>
      </c>
      <c r="E780">
        <v>4</v>
      </c>
      <c r="F780" t="s">
        <v>239</v>
      </c>
    </row>
    <row r="781" spans="1:6" x14ac:dyDescent="0.25">
      <c r="A781">
        <v>9001072800</v>
      </c>
      <c r="B781" t="s">
        <v>2787</v>
      </c>
      <c r="C781" t="s">
        <v>1996</v>
      </c>
      <c r="E781">
        <v>5</v>
      </c>
      <c r="F781" t="s">
        <v>239</v>
      </c>
    </row>
    <row r="782" spans="1:6" x14ac:dyDescent="0.25">
      <c r="A782">
        <v>9001073000</v>
      </c>
      <c r="B782" t="s">
        <v>2788</v>
      </c>
      <c r="C782" t="s">
        <v>1996</v>
      </c>
      <c r="E782">
        <v>4</v>
      </c>
      <c r="F782" t="s">
        <v>239</v>
      </c>
    </row>
    <row r="783" spans="1:6" x14ac:dyDescent="0.25">
      <c r="A783">
        <v>9001073200</v>
      </c>
      <c r="B783" t="s">
        <v>2789</v>
      </c>
      <c r="C783" t="s">
        <v>1996</v>
      </c>
      <c r="E783">
        <v>5</v>
      </c>
      <c r="F783" t="s">
        <v>239</v>
      </c>
    </row>
    <row r="784" spans="1:6" x14ac:dyDescent="0.25">
      <c r="A784">
        <v>9001073300</v>
      </c>
      <c r="B784" t="s">
        <v>2790</v>
      </c>
      <c r="C784" t="s">
        <v>1996</v>
      </c>
      <c r="E784">
        <v>6</v>
      </c>
      <c r="F784" t="s">
        <v>244</v>
      </c>
    </row>
    <row r="785" spans="1:6" x14ac:dyDescent="0.25">
      <c r="A785">
        <v>9001073400</v>
      </c>
      <c r="B785" t="s">
        <v>2791</v>
      </c>
      <c r="C785" t="s">
        <v>1996</v>
      </c>
      <c r="E785">
        <v>6</v>
      </c>
      <c r="F785" t="s">
        <v>244</v>
      </c>
    </row>
    <row r="786" spans="1:6" x14ac:dyDescent="0.25">
      <c r="A786">
        <v>9001073500</v>
      </c>
      <c r="B786" t="s">
        <v>2792</v>
      </c>
      <c r="C786" t="s">
        <v>1996</v>
      </c>
      <c r="E786">
        <v>7</v>
      </c>
      <c r="F786" t="s">
        <v>244</v>
      </c>
    </row>
    <row r="787" spans="1:6" x14ac:dyDescent="0.25">
      <c r="A787">
        <v>9001073600</v>
      </c>
      <c r="B787" t="s">
        <v>2793</v>
      </c>
      <c r="C787" t="s">
        <v>1996</v>
      </c>
      <c r="E787">
        <v>7</v>
      </c>
      <c r="F787" t="s">
        <v>244</v>
      </c>
    </row>
    <row r="788" spans="1:6" x14ac:dyDescent="0.25">
      <c r="A788">
        <v>9001073700</v>
      </c>
      <c r="B788" t="s">
        <v>2794</v>
      </c>
      <c r="C788" t="s">
        <v>1996</v>
      </c>
      <c r="E788">
        <v>7</v>
      </c>
      <c r="F788" t="s">
        <v>244</v>
      </c>
    </row>
    <row r="789" spans="1:6" x14ac:dyDescent="0.25">
      <c r="A789">
        <v>9001073800</v>
      </c>
      <c r="B789" t="s">
        <v>2795</v>
      </c>
      <c r="C789" t="s">
        <v>1996</v>
      </c>
      <c r="E789">
        <v>10</v>
      </c>
      <c r="F789" t="s">
        <v>244</v>
      </c>
    </row>
    <row r="790" spans="1:6" x14ac:dyDescent="0.25">
      <c r="A790">
        <v>9001074300</v>
      </c>
      <c r="B790" t="s">
        <v>2796</v>
      </c>
      <c r="C790" t="s">
        <v>1996</v>
      </c>
      <c r="E790">
        <v>6</v>
      </c>
      <c r="F790" t="s">
        <v>244</v>
      </c>
    </row>
    <row r="791" spans="1:6" x14ac:dyDescent="0.25">
      <c r="A791">
        <v>9001074400</v>
      </c>
      <c r="B791" t="s">
        <v>2797</v>
      </c>
      <c r="C791" t="s">
        <v>1996</v>
      </c>
      <c r="E791">
        <v>7</v>
      </c>
      <c r="F791" t="s">
        <v>244</v>
      </c>
    </row>
    <row r="792" spans="1:6" x14ac:dyDescent="0.25">
      <c r="A792">
        <v>9015800500</v>
      </c>
      <c r="B792" t="s">
        <v>2798</v>
      </c>
      <c r="C792" t="s">
        <v>2152</v>
      </c>
      <c r="E792">
        <v>5</v>
      </c>
      <c r="F792" t="s">
        <v>239</v>
      </c>
    </row>
    <row r="793" spans="1:6" x14ac:dyDescent="0.25">
      <c r="A793">
        <v>9015800700</v>
      </c>
      <c r="B793" t="s">
        <v>2799</v>
      </c>
      <c r="C793" t="s">
        <v>2152</v>
      </c>
      <c r="E793">
        <v>7</v>
      </c>
      <c r="F793" t="s">
        <v>244</v>
      </c>
    </row>
    <row r="794" spans="1:6" x14ac:dyDescent="0.25">
      <c r="A794">
        <v>9001080100</v>
      </c>
      <c r="B794" t="s">
        <v>2800</v>
      </c>
      <c r="C794" t="s">
        <v>1996</v>
      </c>
      <c r="E794">
        <v>5</v>
      </c>
      <c r="F794" t="s">
        <v>239</v>
      </c>
    </row>
    <row r="795" spans="1:6" x14ac:dyDescent="0.25">
      <c r="A795">
        <v>9001080200</v>
      </c>
      <c r="B795" t="s">
        <v>2801</v>
      </c>
      <c r="C795" t="s">
        <v>1996</v>
      </c>
      <c r="E795">
        <v>4</v>
      </c>
      <c r="F795" t="s">
        <v>239</v>
      </c>
    </row>
    <row r="796" spans="1:6" x14ac:dyDescent="0.25">
      <c r="A796">
        <v>9001080500</v>
      </c>
      <c r="B796" t="s">
        <v>2802</v>
      </c>
      <c r="C796" t="s">
        <v>1996</v>
      </c>
      <c r="E796">
        <v>4</v>
      </c>
      <c r="F796" t="s">
        <v>239</v>
      </c>
    </row>
    <row r="797" spans="1:6" x14ac:dyDescent="0.25">
      <c r="A797">
        <v>9001080600</v>
      </c>
      <c r="B797" t="s">
        <v>2803</v>
      </c>
      <c r="C797" t="s">
        <v>1996</v>
      </c>
      <c r="E797">
        <v>4</v>
      </c>
      <c r="F797" t="s">
        <v>239</v>
      </c>
    </row>
    <row r="798" spans="1:6" x14ac:dyDescent="0.25">
      <c r="A798">
        <v>9001080700</v>
      </c>
      <c r="B798" t="s">
        <v>2804</v>
      </c>
      <c r="C798" t="s">
        <v>1996</v>
      </c>
      <c r="E798">
        <v>4</v>
      </c>
      <c r="F798" t="s">
        <v>239</v>
      </c>
    </row>
    <row r="799" spans="1:6" x14ac:dyDescent="0.25">
      <c r="A799">
        <v>9001080800</v>
      </c>
      <c r="B799" t="s">
        <v>2805</v>
      </c>
      <c r="C799" t="s">
        <v>1996</v>
      </c>
      <c r="E799">
        <v>3</v>
      </c>
      <c r="F799" t="s">
        <v>239</v>
      </c>
    </row>
    <row r="800" spans="1:6" x14ac:dyDescent="0.25">
      <c r="A800">
        <v>9001080900</v>
      </c>
      <c r="B800" t="s">
        <v>2806</v>
      </c>
      <c r="C800" t="s">
        <v>1996</v>
      </c>
      <c r="E800">
        <v>4</v>
      </c>
      <c r="F800" t="s">
        <v>239</v>
      </c>
    </row>
    <row r="801" spans="1:6" x14ac:dyDescent="0.25">
      <c r="A801">
        <v>9015815000</v>
      </c>
      <c r="B801" t="s">
        <v>2807</v>
      </c>
      <c r="C801" t="s">
        <v>2152</v>
      </c>
      <c r="E801">
        <v>4</v>
      </c>
      <c r="F801" t="s">
        <v>239</v>
      </c>
    </row>
    <row r="802" spans="1:6" x14ac:dyDescent="0.25">
      <c r="A802">
        <v>9013850100</v>
      </c>
      <c r="B802" t="s">
        <v>2808</v>
      </c>
      <c r="C802" t="s">
        <v>2478</v>
      </c>
      <c r="E802">
        <v>3</v>
      </c>
      <c r="F802" t="s">
        <v>239</v>
      </c>
    </row>
    <row r="803" spans="1:6" x14ac:dyDescent="0.25">
      <c r="A803">
        <v>9013850200</v>
      </c>
      <c r="B803" t="s">
        <v>2809</v>
      </c>
      <c r="C803" t="s">
        <v>2478</v>
      </c>
      <c r="E803">
        <v>3</v>
      </c>
      <c r="F803" t="s">
        <v>239</v>
      </c>
    </row>
    <row r="804" spans="1:6" x14ac:dyDescent="0.25">
      <c r="A804">
        <v>9011870100</v>
      </c>
      <c r="B804" t="s">
        <v>2810</v>
      </c>
      <c r="C804" t="s">
        <v>2702</v>
      </c>
      <c r="E804">
        <v>3</v>
      </c>
      <c r="F804" t="s">
        <v>239</v>
      </c>
    </row>
    <row r="805" spans="1:6" x14ac:dyDescent="0.25">
      <c r="A805">
        <v>9011870200</v>
      </c>
      <c r="B805" t="s">
        <v>2811</v>
      </c>
      <c r="C805" t="s">
        <v>2702</v>
      </c>
      <c r="E805">
        <v>3</v>
      </c>
      <c r="F805" t="s">
        <v>239</v>
      </c>
    </row>
    <row r="806" spans="1:6" x14ac:dyDescent="0.25">
      <c r="A806">
        <v>9011870300</v>
      </c>
      <c r="B806" t="s">
        <v>2812</v>
      </c>
      <c r="C806" t="s">
        <v>2702</v>
      </c>
      <c r="E806">
        <v>5</v>
      </c>
      <c r="F806" t="s">
        <v>239</v>
      </c>
    </row>
    <row r="807" spans="1:6" x14ac:dyDescent="0.25">
      <c r="A807">
        <v>9011870501</v>
      </c>
      <c r="B807" t="s">
        <v>2813</v>
      </c>
      <c r="C807" t="s">
        <v>2702</v>
      </c>
      <c r="D807" t="s">
        <v>2729</v>
      </c>
      <c r="E807">
        <v>4</v>
      </c>
      <c r="F807" t="s">
        <v>239</v>
      </c>
    </row>
    <row r="808" spans="1:6" x14ac:dyDescent="0.25">
      <c r="A808">
        <v>9011870502</v>
      </c>
      <c r="B808" t="s">
        <v>2814</v>
      </c>
      <c r="C808" t="s">
        <v>2702</v>
      </c>
      <c r="E808">
        <v>4</v>
      </c>
      <c r="F808" t="s">
        <v>239</v>
      </c>
    </row>
    <row r="809" spans="1:6" x14ac:dyDescent="0.25">
      <c r="A809">
        <v>9011870701</v>
      </c>
      <c r="B809" t="s">
        <v>2815</v>
      </c>
      <c r="C809" t="s">
        <v>2702</v>
      </c>
      <c r="E809">
        <v>3</v>
      </c>
      <c r="F809" t="s">
        <v>239</v>
      </c>
    </row>
    <row r="810" spans="1:6" x14ac:dyDescent="0.25">
      <c r="A810">
        <v>9011870703</v>
      </c>
      <c r="B810" t="s">
        <v>2816</v>
      </c>
      <c r="C810" t="s">
        <v>2702</v>
      </c>
      <c r="E810">
        <v>4</v>
      </c>
      <c r="F810" t="s">
        <v>239</v>
      </c>
    </row>
    <row r="811" spans="1:6" x14ac:dyDescent="0.25">
      <c r="A811">
        <v>9011870704</v>
      </c>
      <c r="B811" t="s">
        <v>2817</v>
      </c>
      <c r="C811" t="s">
        <v>2702</v>
      </c>
      <c r="E811">
        <v>4</v>
      </c>
      <c r="F811" t="s">
        <v>239</v>
      </c>
    </row>
    <row r="812" spans="1:6" x14ac:dyDescent="0.25">
      <c r="A812">
        <v>9013881100</v>
      </c>
      <c r="B812" t="s">
        <v>2818</v>
      </c>
      <c r="C812" t="s">
        <v>2478</v>
      </c>
      <c r="E812">
        <v>3</v>
      </c>
      <c r="F812" t="s">
        <v>239</v>
      </c>
    </row>
    <row r="813" spans="1:6" x14ac:dyDescent="0.25">
      <c r="A813">
        <v>9013881500</v>
      </c>
      <c r="B813" t="s">
        <v>2819</v>
      </c>
      <c r="C813" t="s">
        <v>2478</v>
      </c>
      <c r="E813">
        <v>3</v>
      </c>
      <c r="F813" t="s">
        <v>239</v>
      </c>
    </row>
    <row r="814" spans="1:6" x14ac:dyDescent="0.25">
      <c r="A814">
        <v>9013890100</v>
      </c>
      <c r="B814" t="s">
        <v>2820</v>
      </c>
      <c r="C814" t="s">
        <v>2478</v>
      </c>
      <c r="E814">
        <v>5</v>
      </c>
      <c r="F814" t="s">
        <v>239</v>
      </c>
    </row>
    <row r="815" spans="1:6" x14ac:dyDescent="0.25">
      <c r="A815">
        <v>9013890201</v>
      </c>
      <c r="B815" t="s">
        <v>2821</v>
      </c>
      <c r="C815" t="s">
        <v>2478</v>
      </c>
      <c r="E815">
        <v>3</v>
      </c>
      <c r="F815" t="s">
        <v>239</v>
      </c>
    </row>
    <row r="816" spans="1:6" x14ac:dyDescent="0.25">
      <c r="A816">
        <v>9013890202</v>
      </c>
      <c r="B816" t="s">
        <v>2822</v>
      </c>
      <c r="C816" t="s">
        <v>2478</v>
      </c>
      <c r="E816">
        <v>3</v>
      </c>
      <c r="F816" t="s">
        <v>239</v>
      </c>
    </row>
    <row r="817" spans="1:6" x14ac:dyDescent="0.25">
      <c r="A817">
        <v>9015900200</v>
      </c>
      <c r="B817" t="s">
        <v>2823</v>
      </c>
      <c r="C817" t="s">
        <v>2152</v>
      </c>
      <c r="E817">
        <v>4</v>
      </c>
      <c r="F817" t="s">
        <v>239</v>
      </c>
    </row>
    <row r="818" spans="1:6" x14ac:dyDescent="0.25">
      <c r="A818">
        <v>9015902200</v>
      </c>
      <c r="B818" t="s">
        <v>2824</v>
      </c>
      <c r="C818" t="s">
        <v>2152</v>
      </c>
      <c r="E818">
        <v>4</v>
      </c>
      <c r="F818" t="s">
        <v>239</v>
      </c>
    </row>
    <row r="819" spans="1:6" x14ac:dyDescent="0.25">
      <c r="A819">
        <v>9015903200</v>
      </c>
      <c r="B819" t="s">
        <v>2825</v>
      </c>
      <c r="C819" t="s">
        <v>2152</v>
      </c>
      <c r="E819">
        <v>4</v>
      </c>
      <c r="F819" t="s">
        <v>239</v>
      </c>
    </row>
    <row r="820" spans="1:6" x14ac:dyDescent="0.25">
      <c r="A820">
        <v>9001090300</v>
      </c>
      <c r="B820" t="s">
        <v>2826</v>
      </c>
      <c r="C820" t="s">
        <v>1996</v>
      </c>
      <c r="E820">
        <v>3</v>
      </c>
      <c r="F820" t="s">
        <v>239</v>
      </c>
    </row>
    <row r="821" spans="1:6" x14ac:dyDescent="0.25">
      <c r="A821">
        <v>9015904400</v>
      </c>
      <c r="B821" t="s">
        <v>2827</v>
      </c>
      <c r="C821" t="s">
        <v>2152</v>
      </c>
      <c r="E821">
        <v>5</v>
      </c>
      <c r="F821" t="s">
        <v>239</v>
      </c>
    </row>
    <row r="822" spans="1:6" x14ac:dyDescent="0.25">
      <c r="A822">
        <v>9015906100</v>
      </c>
      <c r="B822" t="s">
        <v>2828</v>
      </c>
      <c r="C822" t="s">
        <v>2152</v>
      </c>
      <c r="E822">
        <v>4</v>
      </c>
      <c r="F822" t="s">
        <v>239</v>
      </c>
    </row>
    <row r="823" spans="1:6" x14ac:dyDescent="0.25">
      <c r="A823">
        <v>9015907200</v>
      </c>
      <c r="B823" t="s">
        <v>2829</v>
      </c>
      <c r="C823" t="s">
        <v>2152</v>
      </c>
      <c r="E823">
        <v>5</v>
      </c>
      <c r="F823" t="s">
        <v>239</v>
      </c>
    </row>
    <row r="824" spans="1:6" x14ac:dyDescent="0.25">
      <c r="A824">
        <v>9015907300</v>
      </c>
      <c r="B824" t="s">
        <v>2830</v>
      </c>
      <c r="C824" t="s">
        <v>2152</v>
      </c>
      <c r="E824">
        <v>5</v>
      </c>
      <c r="F824" t="s">
        <v>239</v>
      </c>
    </row>
    <row r="825" spans="1:6" x14ac:dyDescent="0.25">
      <c r="A825">
        <v>9001090700</v>
      </c>
      <c r="B825" t="s">
        <v>2831</v>
      </c>
      <c r="C825" t="s">
        <v>1996</v>
      </c>
      <c r="E825">
        <v>3</v>
      </c>
      <c r="F825" t="s">
        <v>239</v>
      </c>
    </row>
    <row r="826" spans="1:6" x14ac:dyDescent="0.25">
      <c r="A826">
        <v>9015908100</v>
      </c>
      <c r="B826" t="s">
        <v>2832</v>
      </c>
      <c r="C826" t="s">
        <v>2152</v>
      </c>
      <c r="E826">
        <v>4</v>
      </c>
      <c r="F826" t="s">
        <v>239</v>
      </c>
    </row>
  </sheetData>
  <pageMargins left="0.7" right="0.7" top="0.75" bottom="0.75" header="0.3" footer="0.3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F7BD22DB32E54A9D444E2614F545ED" ma:contentTypeVersion="16" ma:contentTypeDescription="Create a new document." ma:contentTypeScope="" ma:versionID="360fe76851cda82feca760b4959b0ac8">
  <xsd:schema xmlns:xsd="http://www.w3.org/2001/XMLSchema" xmlns:xs="http://www.w3.org/2001/XMLSchema" xmlns:p="http://schemas.microsoft.com/office/2006/metadata/properties" xmlns:ns1="http://schemas.microsoft.com/sharepoint/v3" xmlns:ns2="92309ddc-3b1e-489e-97ba-af20c2443f26" xmlns:ns3="63fa969c-ac95-4033-87e0-78467e37564b" targetNamespace="http://schemas.microsoft.com/office/2006/metadata/properties" ma:root="true" ma:fieldsID="ad89e5d0fc1169bce279e3fb9cd2bc64" ns1:_="" ns2:_="" ns3:_="">
    <xsd:import namespace="http://schemas.microsoft.com/sharepoint/v3"/>
    <xsd:import namespace="92309ddc-3b1e-489e-97ba-af20c2443f26"/>
    <xsd:import namespace="63fa969c-ac95-4033-87e0-78467e37564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309ddc-3b1e-489e-97ba-af20c2443f2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8fafc10-690a-41e8-a9a2-4112e8089110}" ma:internalName="TaxCatchAll" ma:showField="CatchAllData" ma:web="92309ddc-3b1e-489e-97ba-af20c2443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a969c-ac95-4033-87e0-78467e3756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9be3ee5-5d72-4a78-bfe6-04ec15899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63fa969c-ac95-4033-87e0-78467e37564b">
      <Terms xmlns="http://schemas.microsoft.com/office/infopath/2007/PartnerControls"/>
    </lcf76f155ced4ddcb4097134ff3c332f>
    <TaxCatchAll xmlns="92309ddc-3b1e-489e-97ba-af20c2443f26" xsi:nil="true"/>
  </documentManagement>
</p:properties>
</file>

<file path=customXml/itemProps1.xml><?xml version="1.0" encoding="utf-8"?>
<ds:datastoreItem xmlns:ds="http://schemas.openxmlformats.org/officeDocument/2006/customXml" ds:itemID="{D9B57ADC-F7BF-458A-A2B2-346C6A3F509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35B1D56-72D1-4A91-B6C0-5F391094ADE8}"/>
</file>

<file path=customXml/itemProps3.xml><?xml version="1.0" encoding="utf-8"?>
<ds:datastoreItem xmlns:ds="http://schemas.openxmlformats.org/officeDocument/2006/customXml" ds:itemID="{A4977368-3209-4D66-847D-EEAC593532F4}"/>
</file>

<file path=customXml/itemProps4.xml><?xml version="1.0" encoding="utf-8"?>
<ds:datastoreItem xmlns:ds="http://schemas.openxmlformats.org/officeDocument/2006/customXml" ds:itemID="{2D8E1825-D62C-4F67-90A3-EE64CFE2B7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Sheet6</vt:lpstr>
      <vt:lpstr>small load equity calcs</vt:lpstr>
      <vt:lpstr>Sheet4</vt:lpstr>
      <vt:lpstr>HESParticipationStats</vt:lpstr>
      <vt:lpstr>Sheet2</vt:lpstr>
      <vt:lpstr>Diversity index Calcs</vt:lpstr>
      <vt:lpstr>Cover Page</vt:lpstr>
      <vt:lpstr>1.) CLM Reference</vt:lpstr>
      <vt:lpstr>Sheet1</vt:lpstr>
      <vt:lpstr>2.) Small Load</vt:lpstr>
      <vt:lpstr>Sheet3</vt:lpstr>
      <vt:lpstr>Sheet8</vt:lpstr>
      <vt:lpstr>Sheet7</vt:lpstr>
      <vt:lpstr>large load eqity calcs</vt:lpstr>
      <vt:lpstr>3.) Large Load</vt:lpstr>
      <vt:lpstr>HES Report</vt:lpstr>
      <vt:lpstr>Sheet5</vt:lpstr>
      <vt:lpstr>Energy Burden Calcs</vt:lpstr>
    </vt:vector>
  </TitlesOfParts>
  <Company>DEEP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Dumaine</dc:creator>
  <cp:lastModifiedBy>Michael Malmrose</cp:lastModifiedBy>
  <cp:lastPrinted>2020-06-30T21:36:17Z</cp:lastPrinted>
  <dcterms:created xsi:type="dcterms:W3CDTF">2016-02-22T14:14:55Z</dcterms:created>
  <dcterms:modified xsi:type="dcterms:W3CDTF">2021-12-09T20:42:30Z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-705356572</vt:i4>
  </property>
  <property fmtid="{D5CDD505-2E9C-101B-9397-08002B2CF9AE}" pid="3" name="_NewReviewCycle">
    <vt:lpwstr/>
  </property>
  <property fmtid="{D5CDD505-2E9C-101B-9397-08002B2CF9AE}" pid="4" name="_EmailSubject">
    <vt:lpwstr>Equitable Distribution Data - UI</vt:lpwstr>
  </property>
  <property fmtid="{D5CDD505-2E9C-101B-9397-08002B2CF9AE}" pid="5" name="_AuthorEmail">
    <vt:lpwstr>Tyfannie.Mack@uinet.com</vt:lpwstr>
  </property>
  <property fmtid="{D5CDD505-2E9C-101B-9397-08002B2CF9AE}" pid="6" name="_AuthorEmailDisplayName">
    <vt:lpwstr>Tyfannie Mack</vt:lpwstr>
  </property>
  <property fmtid="{D5CDD505-2E9C-101B-9397-08002B2CF9AE}" pid="7" name="_PreviousAdHocReviewCycleID">
    <vt:i4>947089174</vt:i4>
  </property>
  <property fmtid="{D5CDD505-2E9C-101B-9397-08002B2CF9AE}" pid="8" name="_ReviewingToolsShownOnce">
    <vt:lpwstr/>
  </property>
  <property fmtid="{D5CDD505-2E9C-101B-9397-08002B2CF9AE}" pid="9" name="ContentTypeId">
    <vt:lpwstr>0x010100B2F7BD22DB32E54A9D444E2614F545ED</vt:lpwstr>
  </property>
</Properties>
</file>